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0.xml" ContentType="application/vnd.openxmlformats-officedocument.spreadsheetml.worksheet+xml"/>
  <Override PartName="/xl/worksheets/sheet201.xml" ContentType="application/vnd.openxmlformats-officedocument.spreadsheetml.worksheet+xml"/>
  <Override PartName="/xl/worksheets/sheet202.xml" ContentType="application/vnd.openxmlformats-officedocument.spreadsheetml.worksheet+xml"/>
  <Override PartName="/xl/worksheets/sheet203.xml" ContentType="application/vnd.openxmlformats-officedocument.spreadsheetml.worksheet+xml"/>
  <Override PartName="/xl/worksheets/sheet204.xml" ContentType="application/vnd.openxmlformats-officedocument.spreadsheetml.worksheet+xml"/>
  <Override PartName="/xl/worksheets/sheet20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R:\Finance\Annual Budget\Amended 2016-2017\"/>
    </mc:Choice>
  </mc:AlternateContent>
  <bookViews>
    <workbookView xWindow="0" yWindow="0" windowWidth="28800" windowHeight="11700" firstSheet="199" activeTab="202"/>
  </bookViews>
  <sheets>
    <sheet name="budpg1" sheetId="6" r:id="rId1"/>
    <sheet name="100-191 Summary" sheetId="7" r:id="rId2"/>
    <sheet name="100-191 Summarya" sheetId="8" r:id="rId3"/>
    <sheet name="100-191 Summaryb" sheetId="9" r:id="rId4"/>
    <sheet name="100" sheetId="10" r:id="rId5"/>
    <sheet name="100a" sheetId="11" r:id="rId6"/>
    <sheet name="100b" sheetId="12" r:id="rId7"/>
    <sheet name="101" sheetId="13" r:id="rId8"/>
    <sheet name="101a" sheetId="14" r:id="rId9"/>
    <sheet name="101b" sheetId="15" r:id="rId10"/>
    <sheet name="102" sheetId="16" r:id="rId11"/>
    <sheet name="102a" sheetId="17" r:id="rId12"/>
    <sheet name="102b" sheetId="18" r:id="rId13"/>
    <sheet name="103" sheetId="19" r:id="rId14"/>
    <sheet name="103a" sheetId="20" r:id="rId15"/>
    <sheet name="103b" sheetId="21" r:id="rId16"/>
    <sheet name="104" sheetId="22" r:id="rId17"/>
    <sheet name="104a" sheetId="23" r:id="rId18"/>
    <sheet name="104b" sheetId="24" r:id="rId19"/>
    <sheet name="106" sheetId="25" r:id="rId20"/>
    <sheet name="106a" sheetId="26" r:id="rId21"/>
    <sheet name="106b" sheetId="27" r:id="rId22"/>
    <sheet name="109" sheetId="28" r:id="rId23"/>
    <sheet name="109a" sheetId="29" r:id="rId24"/>
    <sheet name="109b" sheetId="30" r:id="rId25"/>
    <sheet name="110" sheetId="31" r:id="rId26"/>
    <sheet name="110a" sheetId="32" r:id="rId27"/>
    <sheet name="110b" sheetId="33" r:id="rId28"/>
    <sheet name="111" sheetId="34" r:id="rId29"/>
    <sheet name="111a" sheetId="35" r:id="rId30"/>
    <sheet name="111b" sheetId="36" r:id="rId31"/>
    <sheet name="112" sheetId="37" r:id="rId32"/>
    <sheet name="112a" sheetId="38" r:id="rId33"/>
    <sheet name="112b" sheetId="39" r:id="rId34"/>
    <sheet name="121" sheetId="40" r:id="rId35"/>
    <sheet name="121a" sheetId="41" r:id="rId36"/>
    <sheet name="121b" sheetId="42" r:id="rId37"/>
    <sheet name="122" sheetId="43" r:id="rId38"/>
    <sheet name="122a" sheetId="44" r:id="rId39"/>
    <sheet name="122b" sheetId="45" r:id="rId40"/>
    <sheet name="131" sheetId="46" r:id="rId41"/>
    <sheet name="131a" sheetId="47" r:id="rId42"/>
    <sheet name="131b" sheetId="48" r:id="rId43"/>
    <sheet name="132" sheetId="49" r:id="rId44"/>
    <sheet name="132a" sheetId="50" r:id="rId45"/>
    <sheet name="132b" sheetId="51" r:id="rId46"/>
    <sheet name="133" sheetId="52" r:id="rId47"/>
    <sheet name="133a" sheetId="53" r:id="rId48"/>
    <sheet name="133b" sheetId="54" r:id="rId49"/>
    <sheet name="141" sheetId="55" r:id="rId50"/>
    <sheet name="141a" sheetId="56" r:id="rId51"/>
    <sheet name="141b" sheetId="57" r:id="rId52"/>
    <sheet name="143" sheetId="58" r:id="rId53"/>
    <sheet name="143a" sheetId="59" r:id="rId54"/>
    <sheet name="143b" sheetId="60" r:id="rId55"/>
    <sheet name="150" sheetId="61" r:id="rId56"/>
    <sheet name="150a" sheetId="62" r:id="rId57"/>
    <sheet name="150b" sheetId="63" r:id="rId58"/>
    <sheet name="155" sheetId="64" r:id="rId59"/>
    <sheet name="155a" sheetId="65" r:id="rId60"/>
    <sheet name="155b" sheetId="66" r:id="rId61"/>
    <sheet name="156" sheetId="67" r:id="rId62"/>
    <sheet name="156a" sheetId="68" r:id="rId63"/>
    <sheet name="156b" sheetId="69" r:id="rId64"/>
    <sheet name="170" sheetId="70" r:id="rId65"/>
    <sheet name="170a" sheetId="71" r:id="rId66"/>
    <sheet name="170b" sheetId="72" r:id="rId67"/>
    <sheet name="181" sheetId="73" r:id="rId68"/>
    <sheet name="181a" sheetId="74" r:id="rId69"/>
    <sheet name="181b" sheetId="75" r:id="rId70"/>
    <sheet name="191" sheetId="76" r:id="rId71"/>
    <sheet name="191a" sheetId="77" r:id="rId72"/>
    <sheet name="191b" sheetId="78" r:id="rId73"/>
    <sheet name="200-720 Summary" sheetId="79" r:id="rId74"/>
    <sheet name="200-720 Summarya" sheetId="80" r:id="rId75"/>
    <sheet name="200-720 summaryb" sheetId="81" r:id="rId76"/>
    <sheet name="220" sheetId="82" r:id="rId77"/>
    <sheet name="220a" sheetId="83" r:id="rId78"/>
    <sheet name="220b" sheetId="84" r:id="rId79"/>
    <sheet name="231" sheetId="85" r:id="rId80"/>
    <sheet name="231a" sheetId="86" r:id="rId81"/>
    <sheet name="231b" sheetId="87" r:id="rId82"/>
    <sheet name="233" sheetId="88" r:id="rId83"/>
    <sheet name="233a" sheetId="89" r:id="rId84"/>
    <sheet name="233b" sheetId="90" r:id="rId85"/>
    <sheet name="234" sheetId="91" r:id="rId86"/>
    <sheet name="234a" sheetId="92" r:id="rId87"/>
    <sheet name="234b" sheetId="93" r:id="rId88"/>
    <sheet name="235" sheetId="94" r:id="rId89"/>
    <sheet name="235a" sheetId="95" r:id="rId90"/>
    <sheet name="235b" sheetId="96" r:id="rId91"/>
    <sheet name="236" sheetId="97" r:id="rId92"/>
    <sheet name="236a" sheetId="98" r:id="rId93"/>
    <sheet name="236b" sheetId="99" r:id="rId94"/>
    <sheet name="237" sheetId="100" r:id="rId95"/>
    <sheet name="237a" sheetId="101" r:id="rId96"/>
    <sheet name="237b" sheetId="102" r:id="rId97"/>
    <sheet name="238" sheetId="103" r:id="rId98"/>
    <sheet name="238a" sheetId="104" r:id="rId99"/>
    <sheet name="238b" sheetId="105" r:id="rId100"/>
    <sheet name="239" sheetId="106" r:id="rId101"/>
    <sheet name="239a" sheetId="107" r:id="rId102"/>
    <sheet name="239b" sheetId="108" r:id="rId103"/>
    <sheet name="230-239 Special Local" sheetId="109" r:id="rId104"/>
    <sheet name="230-239 Special Locala" sheetId="110" r:id="rId105"/>
    <sheet name="230-239 Special Localb" sheetId="111" r:id="rId106"/>
    <sheet name="240" sheetId="112" r:id="rId107"/>
    <sheet name="240a" sheetId="113" r:id="rId108"/>
    <sheet name="240b" sheetId="114" r:id="rId109"/>
    <sheet name="241" sheetId="115" r:id="rId110"/>
    <sheet name="241a" sheetId="116" r:id="rId111"/>
    <sheet name="241b" sheetId="117" r:id="rId112"/>
    <sheet name="243" sheetId="118" r:id="rId113"/>
    <sheet name="243a" sheetId="119" r:id="rId114"/>
    <sheet name="243b" sheetId="120" r:id="rId115"/>
    <sheet name="244" sheetId="121" r:id="rId116"/>
    <sheet name="244a" sheetId="122" r:id="rId117"/>
    <sheet name="244b" sheetId="123" r:id="rId118"/>
    <sheet name="245" sheetId="124" r:id="rId119"/>
    <sheet name="245a" sheetId="125" r:id="rId120"/>
    <sheet name="245b" sheetId="126" r:id="rId121"/>
    <sheet name="246" sheetId="127" r:id="rId122"/>
    <sheet name="246a" sheetId="128" r:id="rId123"/>
    <sheet name="246b" sheetId="129" r:id="rId124"/>
    <sheet name="247" sheetId="130" r:id="rId125"/>
    <sheet name="247a" sheetId="131" r:id="rId126"/>
    <sheet name="247b" sheetId="132" r:id="rId127"/>
    <sheet name="248" sheetId="133" r:id="rId128"/>
    <sheet name="248a" sheetId="134" r:id="rId129"/>
    <sheet name="248b" sheetId="135" r:id="rId130"/>
    <sheet name="240-249 Special State" sheetId="136" r:id="rId131"/>
    <sheet name="240-249 Special Statea" sheetId="137" r:id="rId132"/>
    <sheet name="240-249 Special Stateb" sheetId="138" r:id="rId133"/>
    <sheet name="251" sheetId="139" r:id="rId134"/>
    <sheet name="251a" sheetId="140" r:id="rId135"/>
    <sheet name="251b" sheetId="141" r:id="rId136"/>
    <sheet name="253" sheetId="142" r:id="rId137"/>
    <sheet name="253a" sheetId="143" r:id="rId138"/>
    <sheet name="253b" sheetId="144" r:id="rId139"/>
    <sheet name="254" sheetId="145" r:id="rId140"/>
    <sheet name="254a" sheetId="146" r:id="rId141"/>
    <sheet name="254b" sheetId="147" r:id="rId142"/>
    <sheet name="255" sheetId="148" r:id="rId143"/>
    <sheet name="255a" sheetId="149" r:id="rId144"/>
    <sheet name="255b" sheetId="150" r:id="rId145"/>
    <sheet name="257" sheetId="151" r:id="rId146"/>
    <sheet name="257a" sheetId="152" r:id="rId147"/>
    <sheet name="257b" sheetId="153" r:id="rId148"/>
    <sheet name="258" sheetId="154" r:id="rId149"/>
    <sheet name="258a" sheetId="155" r:id="rId150"/>
    <sheet name="258b" sheetId="156" r:id="rId151"/>
    <sheet name="263" sheetId="157" r:id="rId152"/>
    <sheet name="263a" sheetId="158" r:id="rId153"/>
    <sheet name="263b" sheetId="159" r:id="rId154"/>
    <sheet name="268" sheetId="160" r:id="rId155"/>
    <sheet name="268a" sheetId="161" r:id="rId156"/>
    <sheet name="268b" sheetId="162" r:id="rId157"/>
    <sheet name="270" sheetId="163" r:id="rId158"/>
    <sheet name="270a" sheetId="164" r:id="rId159"/>
    <sheet name="270b" sheetId="165" r:id="rId160"/>
    <sheet name="271" sheetId="166" r:id="rId161"/>
    <sheet name="271a" sheetId="167" r:id="rId162"/>
    <sheet name="271b" sheetId="168" r:id="rId163"/>
    <sheet name="275" sheetId="169" r:id="rId164"/>
    <sheet name="275a" sheetId="170" r:id="rId165"/>
    <sheet name="275b" sheetId="171" r:id="rId166"/>
    <sheet name="277" sheetId="172" r:id="rId167"/>
    <sheet name="277a" sheetId="173" r:id="rId168"/>
    <sheet name="277b" sheetId="174" r:id="rId169"/>
    <sheet name="289" sheetId="175" r:id="rId170"/>
    <sheet name="289a" sheetId="176" r:id="rId171"/>
    <sheet name="289b" sheetId="177" r:id="rId172"/>
    <sheet name="250-289 Special Federal" sheetId="178" r:id="rId173"/>
    <sheet name="250-289 Special Federala" sheetId="179" r:id="rId174"/>
    <sheet name="250-289 Special Federalb" sheetId="180" r:id="rId175"/>
    <sheet name="290" sheetId="181" r:id="rId176"/>
    <sheet name="290a" sheetId="182" r:id="rId177"/>
    <sheet name="290b" sheetId="183" r:id="rId178"/>
    <sheet name="310" sheetId="184" r:id="rId179"/>
    <sheet name="310a" sheetId="185" r:id="rId180"/>
    <sheet name="310b" sheetId="186" r:id="rId181"/>
    <sheet name="410" sheetId="187" r:id="rId182"/>
    <sheet name="410a" sheetId="188" r:id="rId183"/>
    <sheet name="410b" sheetId="189" r:id="rId184"/>
    <sheet name="420" sheetId="190" r:id="rId185"/>
    <sheet name="420a" sheetId="191" r:id="rId186"/>
    <sheet name="420b" sheetId="192" r:id="rId187"/>
    <sheet name="490" sheetId="193" r:id="rId188"/>
    <sheet name="490a" sheetId="194" r:id="rId189"/>
    <sheet name="490b" sheetId="195" r:id="rId190"/>
    <sheet name="710" sheetId="196" r:id="rId191"/>
    <sheet name="710a" sheetId="197" r:id="rId192"/>
    <sheet name="710b" sheetId="198" r:id="rId193"/>
    <sheet name="720" sheetId="199" r:id="rId194"/>
    <sheet name="720a" sheetId="200" r:id="rId195"/>
    <sheet name="720b" sheetId="201" r:id="rId196"/>
    <sheet name="Form" sheetId="202" r:id="rId197"/>
    <sheet name="SDE Summary" sheetId="3" r:id="rId198"/>
    <sheet name="smwksht pg1" sheetId="1" r:id="rId199"/>
    <sheet name="smwksht pg2" sheetId="2" r:id="rId200"/>
    <sheet name="FY 2017 Revenue Codes" sheetId="4" r:id="rId201"/>
    <sheet name="FY 2017 Fund Fcn Object Codes" sheetId="5" r:id="rId202"/>
    <sheet name="Current General Fund" sheetId="203" r:id="rId203"/>
    <sheet name="Current All Other Funds" sheetId="204" r:id="rId204"/>
    <sheet name="Transfers" sheetId="205" r:id="rId205"/>
  </sheets>
  <externalReferences>
    <externalReference r:id="rId206"/>
  </externalReferences>
  <definedNames>
    <definedName name="_Fill" hidden="1">#REF!</definedName>
    <definedName name="_Regression_Int" localSheetId="0" hidden="1">1</definedName>
    <definedName name="_xlnm.Print_Area" localSheetId="4">'100'!$A$1:$L$47</definedName>
    <definedName name="_xlnm.Print_Area" localSheetId="1">'100-191 Summary'!$A$1:$L$47</definedName>
    <definedName name="_xlnm.Print_Area" localSheetId="2">'100-191 Summarya'!$A$1:$M$47</definedName>
    <definedName name="_xlnm.Print_Area" localSheetId="3">'100-191 Summaryb'!$A$1:$M$49</definedName>
    <definedName name="_xlnm.Print_Area" localSheetId="5">'100a'!$A$1:$M$47</definedName>
    <definedName name="_xlnm.Print_Area" localSheetId="6">'100b'!$A$1:$M$49</definedName>
    <definedName name="_xlnm.Print_Area" localSheetId="7">'101'!$A$1:$L$47</definedName>
    <definedName name="_xlnm.Print_Area" localSheetId="8">'101a'!$A$1:$M$47</definedName>
    <definedName name="_xlnm.Print_Area" localSheetId="9">'101b'!$A$1:$M$49</definedName>
    <definedName name="_xlnm.Print_Area" localSheetId="10">'102'!$A$1:$L$47</definedName>
    <definedName name="_xlnm.Print_Area" localSheetId="11">'102a'!$A$1:$M$47</definedName>
    <definedName name="_xlnm.Print_Area" localSheetId="12">'102b'!$A$1:$M$49</definedName>
    <definedName name="_xlnm.Print_Area" localSheetId="13">'103'!$A$1:$L$47</definedName>
    <definedName name="_xlnm.Print_Area" localSheetId="14">'103a'!$A$1:$M$47</definedName>
    <definedName name="_xlnm.Print_Area" localSheetId="15">'103b'!$A$1:$M$49</definedName>
    <definedName name="_xlnm.Print_Area" localSheetId="16">'104'!$A$1:$L$47</definedName>
    <definedName name="_xlnm.Print_Area" localSheetId="17">'104a'!$A$1:$M$47</definedName>
    <definedName name="_xlnm.Print_Area" localSheetId="18">'104b'!$A$1:$M$49</definedName>
    <definedName name="_xlnm.Print_Area" localSheetId="19">'106'!$A$1:$L$47</definedName>
    <definedName name="_xlnm.Print_Area" localSheetId="20">'106a'!$A$1:$M$47</definedName>
    <definedName name="_xlnm.Print_Area" localSheetId="21">'106b'!$A$1:$M$49</definedName>
    <definedName name="_xlnm.Print_Area" localSheetId="22">'109'!$A$1:$L$47</definedName>
    <definedName name="_xlnm.Print_Area" localSheetId="23">'109a'!$A$1:$M$47</definedName>
    <definedName name="_xlnm.Print_Area" localSheetId="24">'109b'!$A$1:$M$49</definedName>
    <definedName name="_xlnm.Print_Area" localSheetId="25">'110'!$A$1:$L$47</definedName>
    <definedName name="_xlnm.Print_Area" localSheetId="26">'110a'!$A$1:$M$47</definedName>
    <definedName name="_xlnm.Print_Area" localSheetId="27">'110b'!$A$1:$M$49</definedName>
    <definedName name="_xlnm.Print_Area" localSheetId="28">'111'!$A$1:$L$47</definedName>
    <definedName name="_xlnm.Print_Area" localSheetId="29">'111a'!$A$1:$M$47</definedName>
    <definedName name="_xlnm.Print_Area" localSheetId="30">'111b'!$A$1:$M$49</definedName>
    <definedName name="_xlnm.Print_Area" localSheetId="31">'112'!$A$1:$L$47</definedName>
    <definedName name="_xlnm.Print_Area" localSheetId="32">'112a'!$A$1:$M$47</definedName>
    <definedName name="_xlnm.Print_Area" localSheetId="33">'112b'!$A$1:$M$49</definedName>
    <definedName name="_xlnm.Print_Area" localSheetId="34">'121'!$A$1:$L$47</definedName>
    <definedName name="_xlnm.Print_Area" localSheetId="35">'121a'!$A$1:$M$47</definedName>
    <definedName name="_xlnm.Print_Area" localSheetId="36">'121b'!$A$1:$M$49</definedName>
    <definedName name="_xlnm.Print_Area" localSheetId="37">'122'!$A$1:$L$47</definedName>
    <definedName name="_xlnm.Print_Area" localSheetId="38">'122a'!$A$1:$M$47</definedName>
    <definedName name="_xlnm.Print_Area" localSheetId="39">'122b'!$A$1:$M$49</definedName>
    <definedName name="_xlnm.Print_Area" localSheetId="40">'131'!$A$1:$L$47</definedName>
    <definedName name="_xlnm.Print_Area" localSheetId="41">'131a'!$A$1:$M$47</definedName>
    <definedName name="_xlnm.Print_Area" localSheetId="42">'131b'!$A$1:$M$49</definedName>
    <definedName name="_xlnm.Print_Area" localSheetId="43">'132'!$A$1:$L$47</definedName>
    <definedName name="_xlnm.Print_Area" localSheetId="44">'132a'!$A$1:$M$47</definedName>
    <definedName name="_xlnm.Print_Area" localSheetId="45">'132b'!$A$1:$M$49</definedName>
    <definedName name="_xlnm.Print_Area" localSheetId="46">'133'!$A$1:$L$47</definedName>
    <definedName name="_xlnm.Print_Area" localSheetId="47">'133a'!$A$1:$M$47</definedName>
    <definedName name="_xlnm.Print_Area" localSheetId="48">'133b'!$A$1:$M$49</definedName>
    <definedName name="_xlnm.Print_Area" localSheetId="49">'141'!$A$1:$L$47</definedName>
    <definedName name="_xlnm.Print_Area" localSheetId="50">'141a'!$A$1:$M$47</definedName>
    <definedName name="_xlnm.Print_Area" localSheetId="51">'141b'!$A$1:$M$49</definedName>
    <definedName name="_xlnm.Print_Area" localSheetId="52">'143'!$A$1:$L$47</definedName>
    <definedName name="_xlnm.Print_Area" localSheetId="53">'143a'!$A$1:$M$47</definedName>
    <definedName name="_xlnm.Print_Area" localSheetId="54">'143b'!$A$1:$M$49</definedName>
    <definedName name="_xlnm.Print_Area" localSheetId="55">'150'!$A$1:$L$47</definedName>
    <definedName name="_xlnm.Print_Area" localSheetId="56">'150a'!$A$1:$M$47</definedName>
    <definedName name="_xlnm.Print_Area" localSheetId="57">'150b'!$A$1:$M$49</definedName>
    <definedName name="_xlnm.Print_Area" localSheetId="58">'155'!$A$1:$L$47</definedName>
    <definedName name="_xlnm.Print_Area" localSheetId="59">'155a'!$A$1:$M$47</definedName>
    <definedName name="_xlnm.Print_Area" localSheetId="60">'155b'!$A$1:$M$49</definedName>
    <definedName name="_xlnm.Print_Area" localSheetId="61">'156'!$A$1:$L$47</definedName>
    <definedName name="_xlnm.Print_Area" localSheetId="62">'156a'!$A$1:$M$47</definedName>
    <definedName name="_xlnm.Print_Area" localSheetId="63">'156b'!$A$1:$M$49</definedName>
    <definedName name="_xlnm.Print_Area" localSheetId="64">'170'!$A$1:$L$47</definedName>
    <definedName name="_xlnm.Print_Area" localSheetId="65">'170a'!$A$1:$M$47</definedName>
    <definedName name="_xlnm.Print_Area" localSheetId="66">'170b'!$A$1:$M$49</definedName>
    <definedName name="_xlnm.Print_Area" localSheetId="67">'181'!$A$1:$L$47</definedName>
    <definedName name="_xlnm.Print_Area" localSheetId="68">'181a'!$A$1:$M$47</definedName>
    <definedName name="_xlnm.Print_Area" localSheetId="69">'181b'!$A$1:$M$49</definedName>
    <definedName name="_xlnm.Print_Area" localSheetId="70">'191'!$A$1:$L$47</definedName>
    <definedName name="_xlnm.Print_Area" localSheetId="71">'191a'!$A$1:$M$47</definedName>
    <definedName name="_xlnm.Print_Area" localSheetId="72">'191b'!$A$1:$M$49</definedName>
    <definedName name="_xlnm.Print_Area" localSheetId="73">'200-720 Summary'!$A$1:$L$47</definedName>
    <definedName name="_xlnm.Print_Area" localSheetId="74">'200-720 Summarya'!$A$1:$M$47</definedName>
    <definedName name="_xlnm.Print_Area" localSheetId="75">'200-720 summaryb'!$A$1:$M$49</definedName>
    <definedName name="_xlnm.Print_Area" localSheetId="76">'220'!$A$1:$L$47</definedName>
    <definedName name="_xlnm.Print_Area" localSheetId="77">'220a'!$A$1:$M$47</definedName>
    <definedName name="_xlnm.Print_Area" localSheetId="78">'220b'!$A$1:$M$49</definedName>
    <definedName name="_xlnm.Print_Area" localSheetId="103">'230-239 Special Local'!$A$1:$L$47</definedName>
    <definedName name="_xlnm.Print_Area" localSheetId="104">'230-239 Special Locala'!$A$1:$M$47</definedName>
    <definedName name="_xlnm.Print_Area" localSheetId="105">'230-239 Special Localb'!$A$1:$M$49</definedName>
    <definedName name="_xlnm.Print_Area" localSheetId="79">'231'!$A$1:$L$47</definedName>
    <definedName name="_xlnm.Print_Area" localSheetId="80">'231a'!$A$1:$M$47</definedName>
    <definedName name="_xlnm.Print_Area" localSheetId="81">'231b'!$A$1:$M$49</definedName>
    <definedName name="_xlnm.Print_Area" localSheetId="82">'233'!$A$1:$L$47</definedName>
    <definedName name="_xlnm.Print_Area" localSheetId="83">'233a'!$A$1:$M$47</definedName>
    <definedName name="_xlnm.Print_Area" localSheetId="84">'233b'!$A$1:$M$49</definedName>
    <definedName name="_xlnm.Print_Area" localSheetId="85">'234'!$A$1:$L$47</definedName>
    <definedName name="_xlnm.Print_Area" localSheetId="86">'234a'!$A$1:$M$47</definedName>
    <definedName name="_xlnm.Print_Area" localSheetId="87">'234b'!$A$1:$M$49</definedName>
    <definedName name="_xlnm.Print_Area" localSheetId="88">'235'!$A$1:$L$47</definedName>
    <definedName name="_xlnm.Print_Area" localSheetId="89">'235a'!$A$1:$M$47</definedName>
    <definedName name="_xlnm.Print_Area" localSheetId="90">'235b'!$A$1:$M$49</definedName>
    <definedName name="_xlnm.Print_Area" localSheetId="91">'236'!$A$1:$L$47</definedName>
    <definedName name="_xlnm.Print_Area" localSheetId="92">'236a'!$A$1:$M$47</definedName>
    <definedName name="_xlnm.Print_Area" localSheetId="93">'236b'!$A$1:$M$49</definedName>
    <definedName name="_xlnm.Print_Area" localSheetId="94">'237'!$A$1:$L$47</definedName>
    <definedName name="_xlnm.Print_Area" localSheetId="95">'237a'!$A$1:$M$47</definedName>
    <definedName name="_xlnm.Print_Area" localSheetId="96">'237b'!$A$1:$M$49</definedName>
    <definedName name="_xlnm.Print_Area" localSheetId="97">'238'!$A$1:$L$47</definedName>
    <definedName name="_xlnm.Print_Area" localSheetId="98">'238a'!$A$1:$M$47</definedName>
    <definedName name="_xlnm.Print_Area" localSheetId="99">'238b'!$A$1:$M$49</definedName>
    <definedName name="_xlnm.Print_Area" localSheetId="100">'239'!$A$1:$L$47</definedName>
    <definedName name="_xlnm.Print_Area" localSheetId="101">'239a'!$A$1:$M$47</definedName>
    <definedName name="_xlnm.Print_Area" localSheetId="102">'239b'!$A$1:$M$49</definedName>
    <definedName name="_xlnm.Print_Area" localSheetId="106">'240'!$A$1:$L$47</definedName>
    <definedName name="_xlnm.Print_Area" localSheetId="130">'240-249 Special State'!$A$1:$L$47</definedName>
    <definedName name="_xlnm.Print_Area" localSheetId="131">'240-249 Special Statea'!$A$1:$M$47</definedName>
    <definedName name="_xlnm.Print_Area" localSheetId="132">'240-249 Special Stateb'!$A$1:$M$49</definedName>
    <definedName name="_xlnm.Print_Area" localSheetId="107">'240a'!$A$1:$M$47</definedName>
    <definedName name="_xlnm.Print_Area" localSheetId="108">'240b'!$A$1:$M$49</definedName>
    <definedName name="_xlnm.Print_Area" localSheetId="109">'241'!$A$1:$L$47</definedName>
    <definedName name="_xlnm.Print_Area" localSheetId="110">'241a'!$A$1:$M$47</definedName>
    <definedName name="_xlnm.Print_Area" localSheetId="111">'241b'!$A$1:$M$49</definedName>
    <definedName name="_xlnm.Print_Area" localSheetId="112">'243'!$A$1:$L$47</definedName>
    <definedName name="_xlnm.Print_Area" localSheetId="113">'243a'!$A$1:$M$47</definedName>
    <definedName name="_xlnm.Print_Area" localSheetId="114">'243b'!$A$1:$M$49</definedName>
    <definedName name="_xlnm.Print_Area" localSheetId="115">'244'!$A$1:$L$47</definedName>
    <definedName name="_xlnm.Print_Area" localSheetId="116">'244a'!$A$1:$M$47</definedName>
    <definedName name="_xlnm.Print_Area" localSheetId="117">'244b'!$A$1:$M$49</definedName>
    <definedName name="_xlnm.Print_Area" localSheetId="118">'245'!$A$1:$L$47</definedName>
    <definedName name="_xlnm.Print_Area" localSheetId="119">'245a'!$A$1:$M$47</definedName>
    <definedName name="_xlnm.Print_Area" localSheetId="120">'245b'!$A$1:$M$49</definedName>
    <definedName name="_xlnm.Print_Area" localSheetId="121">'246'!$A$1:$L$47</definedName>
    <definedName name="_xlnm.Print_Area" localSheetId="122">'246a'!$A$1:$M$47</definedName>
    <definedName name="_xlnm.Print_Area" localSheetId="123">'246b'!$A$1:$M$49</definedName>
    <definedName name="_xlnm.Print_Area" localSheetId="124">'247'!$A$1:$L$47</definedName>
    <definedName name="_xlnm.Print_Area" localSheetId="125">'247a'!$A$1:$M$47</definedName>
    <definedName name="_xlnm.Print_Area" localSheetId="126">'247b'!$A$1:$M$49</definedName>
    <definedName name="_xlnm.Print_Area" localSheetId="127">'248'!$A$1:$L$47</definedName>
    <definedName name="_xlnm.Print_Area" localSheetId="128">'248a'!$A$1:$M$47</definedName>
    <definedName name="_xlnm.Print_Area" localSheetId="129">'248b'!$A$1:$M$49</definedName>
    <definedName name="_xlnm.Print_Area" localSheetId="172">'250-289 Special Federal'!$A$1:$L$47</definedName>
    <definedName name="_xlnm.Print_Area" localSheetId="173">'250-289 Special Federala'!$A$1:$M$47</definedName>
    <definedName name="_xlnm.Print_Area" localSheetId="174">'250-289 Special Federalb'!$A$1:$M$49</definedName>
    <definedName name="_xlnm.Print_Area" localSheetId="133">'251'!$A$1:$L$47</definedName>
    <definedName name="_xlnm.Print_Area" localSheetId="134">'251a'!$A$1:$M$47</definedName>
    <definedName name="_xlnm.Print_Area" localSheetId="135">'251b'!$A$1:$M$49</definedName>
    <definedName name="_xlnm.Print_Area" localSheetId="136">'253'!$A$1:$L$47</definedName>
    <definedName name="_xlnm.Print_Area" localSheetId="137">'253a'!$A$1:$M$47</definedName>
    <definedName name="_xlnm.Print_Area" localSheetId="138">'253b'!$A$1:$M$49</definedName>
    <definedName name="_xlnm.Print_Area" localSheetId="139">'254'!$A$1:$L$47</definedName>
    <definedName name="_xlnm.Print_Area" localSheetId="140">'254a'!$A$1:$M$47</definedName>
    <definedName name="_xlnm.Print_Area" localSheetId="141">'254b'!$A$1:$M$49</definedName>
    <definedName name="_xlnm.Print_Area" localSheetId="142">'255'!$A$1:$L$47</definedName>
    <definedName name="_xlnm.Print_Area" localSheetId="143">'255a'!$A$1:$M$47</definedName>
    <definedName name="_xlnm.Print_Area" localSheetId="144">'255b'!$A$1:$M$49</definedName>
    <definedName name="_xlnm.Print_Area" localSheetId="145">'257'!$A$1:$L$47</definedName>
    <definedName name="_xlnm.Print_Area" localSheetId="146">'257a'!$A$1:$M$47</definedName>
    <definedName name="_xlnm.Print_Area" localSheetId="147">'257b'!$A$1:$M$49</definedName>
    <definedName name="_xlnm.Print_Area" localSheetId="148">'258'!$A$1:$L$47</definedName>
    <definedName name="_xlnm.Print_Area" localSheetId="149">'258a'!$A$1:$M$47</definedName>
    <definedName name="_xlnm.Print_Area" localSheetId="150">'258b'!$A$1:$M$49</definedName>
    <definedName name="_xlnm.Print_Area" localSheetId="151">'263'!$A$1:$L$47</definedName>
    <definedName name="_xlnm.Print_Area" localSheetId="152">'263a'!$A$1:$M$47</definedName>
    <definedName name="_xlnm.Print_Area" localSheetId="153">'263b'!$A$1:$M$49</definedName>
    <definedName name="_xlnm.Print_Area" localSheetId="154">'268'!$A$1:$L$47</definedName>
    <definedName name="_xlnm.Print_Area" localSheetId="155">'268a'!$A$1:$M$47</definedName>
    <definedName name="_xlnm.Print_Area" localSheetId="156">'268b'!$A$1:$M$49</definedName>
    <definedName name="_xlnm.Print_Area" localSheetId="157">'270'!$A$1:$L$47</definedName>
    <definedName name="_xlnm.Print_Area" localSheetId="158">'270a'!$A$1:$M$47</definedName>
    <definedName name="_xlnm.Print_Area" localSheetId="159">'270b'!$A$1:$M$49</definedName>
    <definedName name="_xlnm.Print_Area" localSheetId="160">'271'!$A$1:$L$47</definedName>
    <definedName name="_xlnm.Print_Area" localSheetId="161">'271a'!$A$1:$M$47</definedName>
    <definedName name="_xlnm.Print_Area" localSheetId="162">'271b'!$A$1:$M$49</definedName>
    <definedName name="_xlnm.Print_Area" localSheetId="163">'275'!$A$1:$L$47</definedName>
    <definedName name="_xlnm.Print_Area" localSheetId="164">'275a'!$A$1:$M$47</definedName>
    <definedName name="_xlnm.Print_Area" localSheetId="165">'275b'!$A$1:$M$49</definedName>
    <definedName name="_xlnm.Print_Area" localSheetId="166">'277'!$A$1:$L$47</definedName>
    <definedName name="_xlnm.Print_Area" localSheetId="167">'277a'!$A$1:$M$47</definedName>
    <definedName name="_xlnm.Print_Area" localSheetId="168">'277b'!$A$1:$M$49</definedName>
    <definedName name="_xlnm.Print_Area" localSheetId="169">'289'!$A$1:$L$47</definedName>
    <definedName name="_xlnm.Print_Area" localSheetId="170">'289a'!$A$1:$M$47</definedName>
    <definedName name="_xlnm.Print_Area" localSheetId="171">'289b'!$A$1:$M$49</definedName>
    <definedName name="_xlnm.Print_Area" localSheetId="175">'290'!$A$1:$L$47</definedName>
    <definedName name="_xlnm.Print_Area" localSheetId="176">'290a'!$A$1:$M$47</definedName>
    <definedName name="_xlnm.Print_Area" localSheetId="177">'290b'!$A$1:$M$49</definedName>
    <definedName name="_xlnm.Print_Area" localSheetId="178">'310'!$A$1:$L$47</definedName>
    <definedName name="_xlnm.Print_Area" localSheetId="179">'310a'!$A$1:$M$47</definedName>
    <definedName name="_xlnm.Print_Area" localSheetId="180">'310b'!$A$1:$M$49</definedName>
    <definedName name="_xlnm.Print_Area" localSheetId="181">'410'!$A$1:$L$47</definedName>
    <definedName name="_xlnm.Print_Area" localSheetId="182">'410a'!$A$1:$M$47</definedName>
    <definedName name="_xlnm.Print_Area" localSheetId="183">'410b'!$A$1:$M$49</definedName>
    <definedName name="_xlnm.Print_Area" localSheetId="184">'420'!$A$1:$L$47</definedName>
    <definedName name="_xlnm.Print_Area" localSheetId="185">'420a'!$A$1:$M$47</definedName>
    <definedName name="_xlnm.Print_Area" localSheetId="186">'420b'!$A$1:$M$49</definedName>
    <definedName name="_xlnm.Print_Area" localSheetId="187">'490'!$A$1:$L$47</definedName>
    <definedName name="_xlnm.Print_Area" localSheetId="188">'490a'!$A$1:$M$47</definedName>
    <definedName name="_xlnm.Print_Area" localSheetId="189">'490b'!$A$1:$M$49</definedName>
    <definedName name="_xlnm.Print_Area" localSheetId="190">'710'!$A$1:$L$47</definedName>
    <definedName name="_xlnm.Print_Area" localSheetId="191">'710a'!$A$1:$M$47</definedName>
    <definedName name="_xlnm.Print_Area" localSheetId="192">'710b'!$A$1:$M$49</definedName>
    <definedName name="_xlnm.Print_Area" localSheetId="193">'720'!$A$1:$L$47</definedName>
    <definedName name="_xlnm.Print_Area" localSheetId="194">'720a'!$A$1:$M$47</definedName>
    <definedName name="_xlnm.Print_Area" localSheetId="195">'720b'!$A$1:$M$49</definedName>
    <definedName name="_xlnm.Print_Area" localSheetId="0">budpg1!$A$1:$T$36</definedName>
    <definedName name="_xlnm.Print_Area" localSheetId="196">Form!$A$1:$L$47</definedName>
    <definedName name="_xlnm.Print_Area" localSheetId="201">'FY 2017 Fund Fcn Object Codes'!$A$1:$H$65</definedName>
    <definedName name="_xlnm.Print_Area" localSheetId="200">'FY 2017 Revenue Codes'!$A$1:$G$39</definedName>
    <definedName name="_xlnm.Print_Area" localSheetId="197">'SDE Summary'!$A$1:$I$50</definedName>
    <definedName name="_xlnm.Print_Area" localSheetId="198">'smwksht pg1'!$A$1:$J$38</definedName>
    <definedName name="Print_Area_MI" localSheetId="201">#REF!</definedName>
    <definedName name="Print_Area_MI">#REF!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4" i="205" l="1"/>
  <c r="AH27" i="204"/>
  <c r="AG27" i="204"/>
  <c r="AF27" i="204"/>
  <c r="AE27" i="204"/>
  <c r="AD27" i="204"/>
  <c r="AC27" i="204"/>
  <c r="AB27" i="204"/>
  <c r="AA27" i="204"/>
  <c r="Z27" i="204"/>
  <c r="Y27" i="204"/>
  <c r="X27" i="204"/>
  <c r="W27" i="204"/>
  <c r="V27" i="204"/>
  <c r="U27" i="204"/>
  <c r="T27" i="204"/>
  <c r="S27" i="204"/>
  <c r="R27" i="204"/>
  <c r="Q27" i="204"/>
  <c r="P27" i="204"/>
  <c r="O27" i="204"/>
  <c r="N27" i="204"/>
  <c r="M27" i="204"/>
  <c r="L27" i="204"/>
  <c r="K27" i="204"/>
  <c r="J27" i="204"/>
  <c r="I27" i="204"/>
  <c r="H27" i="204"/>
  <c r="G27" i="204"/>
  <c r="F27" i="204"/>
  <c r="E27" i="204"/>
  <c r="D27" i="204"/>
  <c r="C27" i="204"/>
  <c r="B27" i="204"/>
  <c r="AH25" i="204"/>
  <c r="AG25" i="204"/>
  <c r="AF25" i="204"/>
  <c r="AE25" i="204"/>
  <c r="AD25" i="204"/>
  <c r="AC25" i="204"/>
  <c r="AB25" i="204"/>
  <c r="AA25" i="204"/>
  <c r="Z25" i="204"/>
  <c r="Y25" i="204"/>
  <c r="X25" i="204"/>
  <c r="W25" i="204"/>
  <c r="V25" i="204"/>
  <c r="U25" i="204"/>
  <c r="T25" i="204"/>
  <c r="S25" i="204"/>
  <c r="R25" i="204"/>
  <c r="Q25" i="204"/>
  <c r="P25" i="204"/>
  <c r="O25" i="204"/>
  <c r="N25" i="204"/>
  <c r="M25" i="204"/>
  <c r="L25" i="204"/>
  <c r="K25" i="204"/>
  <c r="I25" i="204"/>
  <c r="H25" i="204"/>
  <c r="G25" i="204"/>
  <c r="F25" i="204"/>
  <c r="E25" i="204"/>
  <c r="D25" i="204"/>
  <c r="C25" i="204"/>
  <c r="B25" i="204"/>
  <c r="AJ24" i="204"/>
  <c r="AJ27" i="204" s="1"/>
  <c r="AJ22" i="204"/>
  <c r="AL22" i="204" s="1"/>
  <c r="AJ21" i="204"/>
  <c r="AL21" i="204" s="1"/>
  <c r="AJ20" i="204"/>
  <c r="AL20" i="204" s="1"/>
  <c r="AJ19" i="204"/>
  <c r="AL19" i="204" s="1"/>
  <c r="AL18" i="204"/>
  <c r="AJ18" i="204"/>
  <c r="J17" i="204"/>
  <c r="AJ17" i="204" s="1"/>
  <c r="AL17" i="204" s="1"/>
  <c r="J16" i="204"/>
  <c r="AJ16" i="204" s="1"/>
  <c r="AL16" i="204" s="1"/>
  <c r="AL15" i="204"/>
  <c r="AJ15" i="204"/>
  <c r="AJ14" i="204"/>
  <c r="AL14" i="204" s="1"/>
  <c r="AH12" i="204"/>
  <c r="AG12" i="204"/>
  <c r="AF12" i="204"/>
  <c r="AE12" i="204"/>
  <c r="AD12" i="204"/>
  <c r="AC12" i="204"/>
  <c r="AB12" i="204"/>
  <c r="AA12" i="204"/>
  <c r="Z12" i="204"/>
  <c r="Y12" i="204"/>
  <c r="X12" i="204"/>
  <c r="W12" i="204"/>
  <c r="V12" i="204"/>
  <c r="U12" i="204"/>
  <c r="T12" i="204"/>
  <c r="S12" i="204"/>
  <c r="R12" i="204"/>
  <c r="Q12" i="204"/>
  <c r="P12" i="204"/>
  <c r="O12" i="204"/>
  <c r="N12" i="204"/>
  <c r="M12" i="204"/>
  <c r="L12" i="204"/>
  <c r="K12" i="204"/>
  <c r="J12" i="204"/>
  <c r="I12" i="204"/>
  <c r="H12" i="204"/>
  <c r="G12" i="204"/>
  <c r="F12" i="204"/>
  <c r="E12" i="204"/>
  <c r="D12" i="204"/>
  <c r="C12" i="204"/>
  <c r="B12" i="204"/>
  <c r="AJ11" i="204"/>
  <c r="AL11" i="204" s="1"/>
  <c r="AJ9" i="204"/>
  <c r="A9" i="204" s="1"/>
  <c r="AJ8" i="204"/>
  <c r="AL8" i="204" s="1"/>
  <c r="AJ7" i="204"/>
  <c r="AL7" i="204" s="1"/>
  <c r="AJ6" i="204"/>
  <c r="AL6" i="204" s="1"/>
  <c r="AL5" i="204"/>
  <c r="AJ5" i="204"/>
  <c r="AJ4" i="204"/>
  <c r="AL4" i="204" s="1"/>
  <c r="AJ3" i="204"/>
  <c r="AL3" i="204" s="1"/>
  <c r="X28" i="203"/>
  <c r="W28" i="203"/>
  <c r="V28" i="203"/>
  <c r="U28" i="203"/>
  <c r="T28" i="203"/>
  <c r="S28" i="203"/>
  <c r="R28" i="203"/>
  <c r="Q28" i="203"/>
  <c r="P28" i="203"/>
  <c r="O28" i="203"/>
  <c r="N28" i="203"/>
  <c r="M28" i="203"/>
  <c r="L28" i="203"/>
  <c r="K28" i="203"/>
  <c r="J28" i="203"/>
  <c r="I28" i="203"/>
  <c r="H28" i="203"/>
  <c r="G28" i="203"/>
  <c r="F28" i="203"/>
  <c r="E28" i="203"/>
  <c r="D28" i="203"/>
  <c r="C28" i="203"/>
  <c r="B28" i="203"/>
  <c r="X26" i="203"/>
  <c r="W26" i="203"/>
  <c r="V26" i="203"/>
  <c r="U26" i="203"/>
  <c r="T26" i="203"/>
  <c r="S26" i="203"/>
  <c r="R26" i="203"/>
  <c r="Q26" i="203"/>
  <c r="P26" i="203"/>
  <c r="O26" i="203"/>
  <c r="N26" i="203"/>
  <c r="M26" i="203"/>
  <c r="L26" i="203"/>
  <c r="K26" i="203"/>
  <c r="J26" i="203"/>
  <c r="I26" i="203"/>
  <c r="H26" i="203"/>
  <c r="G26" i="203"/>
  <c r="F26" i="203"/>
  <c r="E26" i="203"/>
  <c r="D26" i="203"/>
  <c r="C26" i="203"/>
  <c r="B26" i="203"/>
  <c r="Z25" i="203"/>
  <c r="A22" i="203" s="1"/>
  <c r="AB24" i="203"/>
  <c r="Z23" i="203"/>
  <c r="AB23" i="203" s="1"/>
  <c r="Z22" i="203"/>
  <c r="AB22" i="203" s="1"/>
  <c r="Z21" i="203"/>
  <c r="C4" i="205" s="1"/>
  <c r="E4" i="205" s="1"/>
  <c r="A21" i="203"/>
  <c r="Z20" i="203"/>
  <c r="AB20" i="203" s="1"/>
  <c r="Z19" i="203"/>
  <c r="AB19" i="203" s="1"/>
  <c r="Z18" i="203"/>
  <c r="AB18" i="203" s="1"/>
  <c r="Z17" i="203"/>
  <c r="AB17" i="203" s="1"/>
  <c r="Z16" i="203"/>
  <c r="AB16" i="203" s="1"/>
  <c r="Z15" i="203"/>
  <c r="AB15" i="203" s="1"/>
  <c r="Z14" i="203"/>
  <c r="AB14" i="203" s="1"/>
  <c r="X12" i="203"/>
  <c r="W12" i="203"/>
  <c r="V12" i="203"/>
  <c r="U12" i="203"/>
  <c r="T12" i="203"/>
  <c r="S12" i="203"/>
  <c r="R12" i="203"/>
  <c r="Q12" i="203"/>
  <c r="P12" i="203"/>
  <c r="O12" i="203"/>
  <c r="N12" i="203"/>
  <c r="M12" i="203"/>
  <c r="L12" i="203"/>
  <c r="K12" i="203"/>
  <c r="J12" i="203"/>
  <c r="I12" i="203"/>
  <c r="H12" i="203"/>
  <c r="G12" i="203"/>
  <c r="F12" i="203"/>
  <c r="E12" i="203"/>
  <c r="D12" i="203"/>
  <c r="C12" i="203"/>
  <c r="B12" i="203"/>
  <c r="Z11" i="203"/>
  <c r="AB11" i="203" s="1"/>
  <c r="AB9" i="203"/>
  <c r="Z9" i="203"/>
  <c r="C3" i="205" s="1"/>
  <c r="Z8" i="203"/>
  <c r="AB8" i="203" s="1"/>
  <c r="Z7" i="203"/>
  <c r="AB7" i="203" s="1"/>
  <c r="Z6" i="203"/>
  <c r="AB6" i="203" s="1"/>
  <c r="Z5" i="203"/>
  <c r="AB5" i="203" s="1"/>
  <c r="Z4" i="203"/>
  <c r="AB4" i="203" s="1"/>
  <c r="Z3" i="203"/>
  <c r="AB3" i="203" s="1"/>
  <c r="O26" i="32"/>
  <c r="C5" i="205" l="1"/>
  <c r="AB25" i="203"/>
  <c r="J25" i="204"/>
  <c r="A21" i="204"/>
  <c r="Z28" i="203"/>
  <c r="AL9" i="204"/>
  <c r="Z30" i="203"/>
  <c r="AL24" i="204"/>
  <c r="A9" i="203"/>
  <c r="D3" i="205"/>
  <c r="D5" i="205" s="1"/>
  <c r="AB21" i="203"/>
  <c r="E3" i="205" l="1"/>
  <c r="E5" i="205" s="1"/>
  <c r="J8" i="202" l="1"/>
  <c r="L8" i="202"/>
  <c r="D19" i="202"/>
  <c r="F19" i="202"/>
  <c r="J22" i="202"/>
  <c r="L22" i="202"/>
  <c r="J35" i="202"/>
  <c r="L35" i="202"/>
  <c r="J39" i="202"/>
  <c r="L39" i="202"/>
  <c r="L43" i="202"/>
  <c r="D44" i="202"/>
  <c r="F44" i="202"/>
  <c r="D46" i="202"/>
  <c r="A47" i="202"/>
  <c r="E8" i="201"/>
  <c r="E12" i="201"/>
  <c r="E13" i="201"/>
  <c r="E14" i="201"/>
  <c r="D16" i="201"/>
  <c r="F16" i="201"/>
  <c r="G16" i="201"/>
  <c r="H16" i="201"/>
  <c r="I16" i="201"/>
  <c r="J16" i="201"/>
  <c r="K16" i="201"/>
  <c r="L16" i="201"/>
  <c r="M16" i="201"/>
  <c r="E18" i="201"/>
  <c r="E19" i="201"/>
  <c r="D21" i="201"/>
  <c r="F21" i="201"/>
  <c r="G21" i="201"/>
  <c r="H21" i="201"/>
  <c r="I21" i="201"/>
  <c r="J21" i="201"/>
  <c r="K21" i="201"/>
  <c r="L21" i="201"/>
  <c r="M21" i="201"/>
  <c r="E23" i="201"/>
  <c r="E24" i="201"/>
  <c r="E25" i="201"/>
  <c r="E26" i="201"/>
  <c r="D28" i="201"/>
  <c r="E28" i="201"/>
  <c r="F28" i="201"/>
  <c r="G28" i="201"/>
  <c r="H28" i="201"/>
  <c r="I28" i="201"/>
  <c r="J28" i="201"/>
  <c r="K28" i="201"/>
  <c r="L28" i="201"/>
  <c r="M28" i="201"/>
  <c r="M31" i="201" s="1"/>
  <c r="D44" i="201"/>
  <c r="E44" i="201"/>
  <c r="A49" i="201"/>
  <c r="E8" i="200"/>
  <c r="E9" i="200"/>
  <c r="E10" i="200"/>
  <c r="E11" i="200"/>
  <c r="E12" i="200"/>
  <c r="E13" i="200"/>
  <c r="E14" i="200"/>
  <c r="E15" i="200"/>
  <c r="E16" i="200"/>
  <c r="E17" i="200"/>
  <c r="E18" i="200"/>
  <c r="E19" i="200"/>
  <c r="D21" i="200"/>
  <c r="F21" i="200"/>
  <c r="G21" i="200"/>
  <c r="H21" i="200"/>
  <c r="I21" i="200"/>
  <c r="J21" i="200"/>
  <c r="K21" i="200"/>
  <c r="L21" i="200"/>
  <c r="M21" i="200"/>
  <c r="E23" i="200"/>
  <c r="E24" i="200"/>
  <c r="E26" i="200"/>
  <c r="E27" i="200"/>
  <c r="E28" i="200"/>
  <c r="E29" i="200"/>
  <c r="E30" i="200"/>
  <c r="E32" i="200"/>
  <c r="E34" i="200"/>
  <c r="E35" i="200"/>
  <c r="E36" i="200"/>
  <c r="E37" i="200"/>
  <c r="E38" i="200"/>
  <c r="E39" i="200"/>
  <c r="E40" i="200"/>
  <c r="E41" i="200"/>
  <c r="E43" i="200"/>
  <c r="E44" i="200"/>
  <c r="E45" i="200"/>
  <c r="A47" i="200"/>
  <c r="D48" i="200"/>
  <c r="D10" i="201" s="1"/>
  <c r="F48" i="200"/>
  <c r="F10" i="201" s="1"/>
  <c r="G48" i="200"/>
  <c r="G10" i="201" s="1"/>
  <c r="H48" i="200"/>
  <c r="H10" i="201" s="1"/>
  <c r="I48" i="200"/>
  <c r="I10" i="201" s="1"/>
  <c r="J48" i="200"/>
  <c r="J10" i="201" s="1"/>
  <c r="K48" i="200"/>
  <c r="K10" i="201" s="1"/>
  <c r="L48" i="200"/>
  <c r="L10" i="201" s="1"/>
  <c r="M48" i="200"/>
  <c r="M10" i="201" s="1"/>
  <c r="J8" i="199"/>
  <c r="L8" i="199"/>
  <c r="D19" i="199"/>
  <c r="D44" i="199" s="1"/>
  <c r="F19" i="199"/>
  <c r="J22" i="199"/>
  <c r="L22" i="199"/>
  <c r="J35" i="199"/>
  <c r="L35" i="199"/>
  <c r="J39" i="199"/>
  <c r="L39" i="199"/>
  <c r="L43" i="199"/>
  <c r="F44" i="199"/>
  <c r="F46" i="199" s="1"/>
  <c r="A47" i="199"/>
  <c r="E8" i="198"/>
  <c r="J10" i="198"/>
  <c r="M10" i="198"/>
  <c r="E12" i="198"/>
  <c r="E13" i="198"/>
  <c r="E14" i="198"/>
  <c r="D16" i="198"/>
  <c r="F16" i="198"/>
  <c r="G16" i="198"/>
  <c r="H16" i="198"/>
  <c r="I16" i="198"/>
  <c r="J16" i="198"/>
  <c r="K16" i="198"/>
  <c r="L16" i="198"/>
  <c r="M16" i="198"/>
  <c r="E18" i="198"/>
  <c r="E19" i="198"/>
  <c r="D21" i="198"/>
  <c r="E21" i="198"/>
  <c r="F21" i="198"/>
  <c r="G21" i="198"/>
  <c r="H21" i="198"/>
  <c r="I21" i="198"/>
  <c r="J21" i="198"/>
  <c r="K21" i="198"/>
  <c r="L21" i="198"/>
  <c r="L31" i="198" s="1"/>
  <c r="M21" i="198"/>
  <c r="E23" i="198"/>
  <c r="E24" i="198"/>
  <c r="E25" i="198"/>
  <c r="E26" i="198"/>
  <c r="D28" i="198"/>
  <c r="F28" i="198"/>
  <c r="G28" i="198"/>
  <c r="H28" i="198"/>
  <c r="I28" i="198"/>
  <c r="J28" i="198"/>
  <c r="K28" i="198"/>
  <c r="L28" i="198"/>
  <c r="M28" i="198"/>
  <c r="D44" i="198"/>
  <c r="E44" i="198"/>
  <c r="A49" i="198"/>
  <c r="E8" i="197"/>
  <c r="E9" i="197"/>
  <c r="E10" i="197"/>
  <c r="E11" i="197"/>
  <c r="E12" i="197"/>
  <c r="E13" i="197"/>
  <c r="E14" i="197"/>
  <c r="E21" i="197" s="1"/>
  <c r="E15" i="197"/>
  <c r="E16" i="197"/>
  <c r="E17" i="197"/>
  <c r="E18" i="197"/>
  <c r="E19" i="197"/>
  <c r="D21" i="197"/>
  <c r="F21" i="197"/>
  <c r="G21" i="197"/>
  <c r="H21" i="197"/>
  <c r="I21" i="197"/>
  <c r="J21" i="197"/>
  <c r="K21" i="197"/>
  <c r="L21" i="197"/>
  <c r="M21" i="197"/>
  <c r="E23" i="197"/>
  <c r="E24" i="197"/>
  <c r="E26" i="197"/>
  <c r="E27" i="197"/>
  <c r="E28" i="197"/>
  <c r="E29" i="197"/>
  <c r="E30" i="197"/>
  <c r="E32" i="197"/>
  <c r="E34" i="197"/>
  <c r="E35" i="197"/>
  <c r="E36" i="197"/>
  <c r="E37" i="197"/>
  <c r="E38" i="197"/>
  <c r="E39" i="197"/>
  <c r="E40" i="197"/>
  <c r="E41" i="197"/>
  <c r="E43" i="197"/>
  <c r="E44" i="197"/>
  <c r="E45" i="197"/>
  <c r="A47" i="197"/>
  <c r="D48" i="197"/>
  <c r="D10" i="198" s="1"/>
  <c r="F48" i="197"/>
  <c r="F10" i="198" s="1"/>
  <c r="G48" i="197"/>
  <c r="G10" i="198" s="1"/>
  <c r="H48" i="197"/>
  <c r="H10" i="198" s="1"/>
  <c r="I48" i="197"/>
  <c r="I10" i="198" s="1"/>
  <c r="J48" i="197"/>
  <c r="K48" i="197"/>
  <c r="K10" i="198" s="1"/>
  <c r="L48" i="197"/>
  <c r="L10" i="198" s="1"/>
  <c r="M48" i="197"/>
  <c r="J8" i="196"/>
  <c r="L8" i="196"/>
  <c r="D19" i="196"/>
  <c r="D44" i="196" s="1"/>
  <c r="F19" i="196"/>
  <c r="J22" i="196"/>
  <c r="L22" i="196"/>
  <c r="J35" i="196"/>
  <c r="L35" i="196"/>
  <c r="J39" i="196"/>
  <c r="L39" i="196"/>
  <c r="L43" i="196"/>
  <c r="F44" i="196"/>
  <c r="A47" i="196"/>
  <c r="E8" i="195"/>
  <c r="D10" i="195"/>
  <c r="L10" i="195"/>
  <c r="E12" i="195"/>
  <c r="E16" i="195" s="1"/>
  <c r="E13" i="195"/>
  <c r="E14" i="195"/>
  <c r="D16" i="195"/>
  <c r="F16" i="195"/>
  <c r="G16" i="195"/>
  <c r="H16" i="195"/>
  <c r="I16" i="195"/>
  <c r="J16" i="195"/>
  <c r="K16" i="195"/>
  <c r="L16" i="195"/>
  <c r="M16" i="195"/>
  <c r="E18" i="195"/>
  <c r="E19" i="195"/>
  <c r="E21" i="195" s="1"/>
  <c r="D21" i="195"/>
  <c r="F21" i="195"/>
  <c r="G21" i="195"/>
  <c r="H21" i="195"/>
  <c r="I21" i="195"/>
  <c r="J21" i="195"/>
  <c r="K21" i="195"/>
  <c r="L21" i="195"/>
  <c r="M21" i="195"/>
  <c r="E23" i="195"/>
  <c r="E24" i="195"/>
  <c r="E25" i="195"/>
  <c r="E26" i="195"/>
  <c r="D28" i="195"/>
  <c r="F28" i="195"/>
  <c r="G28" i="195"/>
  <c r="G31" i="195" s="1"/>
  <c r="H28" i="195"/>
  <c r="I28" i="195"/>
  <c r="J28" i="195"/>
  <c r="K28" i="195"/>
  <c r="L28" i="195"/>
  <c r="M28" i="195"/>
  <c r="D44" i="195"/>
  <c r="E44" i="195"/>
  <c r="E48" i="195" s="1"/>
  <c r="A49" i="195"/>
  <c r="E8" i="194"/>
  <c r="E9" i="194"/>
  <c r="E10" i="194"/>
  <c r="E11" i="194"/>
  <c r="E12" i="194"/>
  <c r="E13" i="194"/>
  <c r="E14" i="194"/>
  <c r="E15" i="194"/>
  <c r="E16" i="194"/>
  <c r="E17" i="194"/>
  <c r="E18" i="194"/>
  <c r="E19" i="194"/>
  <c r="D21" i="194"/>
  <c r="F21" i="194"/>
  <c r="G21" i="194"/>
  <c r="H21" i="194"/>
  <c r="I21" i="194"/>
  <c r="J21" i="194"/>
  <c r="K21" i="194"/>
  <c r="L21" i="194"/>
  <c r="M21" i="194"/>
  <c r="E23" i="194"/>
  <c r="E24" i="194"/>
  <c r="E26" i="194"/>
  <c r="E27" i="194"/>
  <c r="E28" i="194"/>
  <c r="E29" i="194"/>
  <c r="E30" i="194"/>
  <c r="E32" i="194"/>
  <c r="E34" i="194"/>
  <c r="E35" i="194"/>
  <c r="E36" i="194"/>
  <c r="E37" i="194"/>
  <c r="E38" i="194"/>
  <c r="E39" i="194"/>
  <c r="E40" i="194"/>
  <c r="E41" i="194"/>
  <c r="E43" i="194"/>
  <c r="E44" i="194"/>
  <c r="E45" i="194"/>
  <c r="A47" i="194"/>
  <c r="D48" i="194"/>
  <c r="F48" i="194"/>
  <c r="F10" i="195" s="1"/>
  <c r="G48" i="194"/>
  <c r="G10" i="195" s="1"/>
  <c r="H48" i="194"/>
  <c r="H10" i="195" s="1"/>
  <c r="I48" i="194"/>
  <c r="I10" i="195" s="1"/>
  <c r="J48" i="194"/>
  <c r="J10" i="195" s="1"/>
  <c r="K48" i="194"/>
  <c r="K10" i="195" s="1"/>
  <c r="K31" i="195" s="1"/>
  <c r="L48" i="194"/>
  <c r="M48" i="194"/>
  <c r="M10" i="195" s="1"/>
  <c r="J8" i="193"/>
  <c r="L8" i="193"/>
  <c r="D19" i="193"/>
  <c r="F19" i="193"/>
  <c r="F46" i="193" s="1"/>
  <c r="J22" i="193"/>
  <c r="L22" i="193"/>
  <c r="L41" i="193" s="1"/>
  <c r="L46" i="193" s="1"/>
  <c r="J35" i="193"/>
  <c r="L35" i="193"/>
  <c r="J39" i="193"/>
  <c r="L39" i="193"/>
  <c r="L43" i="193"/>
  <c r="D44" i="193"/>
  <c r="D46" i="193" s="1"/>
  <c r="F44" i="193"/>
  <c r="A47" i="193"/>
  <c r="E8" i="192"/>
  <c r="L10" i="192"/>
  <c r="E12" i="192"/>
  <c r="E13" i="192"/>
  <c r="E14" i="192"/>
  <c r="D16" i="192"/>
  <c r="F16" i="192"/>
  <c r="G16" i="192"/>
  <c r="H16" i="192"/>
  <c r="I16" i="192"/>
  <c r="J16" i="192"/>
  <c r="K16" i="192"/>
  <c r="L16" i="192"/>
  <c r="M16" i="192"/>
  <c r="E18" i="192"/>
  <c r="E19" i="192"/>
  <c r="D21" i="192"/>
  <c r="F21" i="192"/>
  <c r="G21" i="192"/>
  <c r="H21" i="192"/>
  <c r="I21" i="192"/>
  <c r="J21" i="192"/>
  <c r="K21" i="192"/>
  <c r="L21" i="192"/>
  <c r="M21" i="192"/>
  <c r="E23" i="192"/>
  <c r="E24" i="192"/>
  <c r="E25" i="192"/>
  <c r="E26" i="192"/>
  <c r="D28" i="192"/>
  <c r="F28" i="192"/>
  <c r="G28" i="192"/>
  <c r="H28" i="192"/>
  <c r="I28" i="192"/>
  <c r="J28" i="192"/>
  <c r="K28" i="192"/>
  <c r="L28" i="192"/>
  <c r="M28" i="192"/>
  <c r="D44" i="192"/>
  <c r="E44" i="192"/>
  <c r="E48" i="192" s="1"/>
  <c r="D48" i="192"/>
  <c r="A49" i="192"/>
  <c r="E8" i="191"/>
  <c r="E9" i="191"/>
  <c r="E10" i="191"/>
  <c r="E11" i="191"/>
  <c r="E12" i="191"/>
  <c r="E13" i="191"/>
  <c r="E14" i="191"/>
  <c r="E15" i="191"/>
  <c r="E16" i="191"/>
  <c r="E17" i="191"/>
  <c r="E18" i="191"/>
  <c r="E19" i="191"/>
  <c r="D21" i="191"/>
  <c r="F21" i="191"/>
  <c r="G21" i="191"/>
  <c r="H21" i="191"/>
  <c r="I21" i="191"/>
  <c r="J21" i="191"/>
  <c r="K21" i="191"/>
  <c r="L21" i="191"/>
  <c r="M21" i="191"/>
  <c r="E23" i="191"/>
  <c r="E24" i="191"/>
  <c r="E26" i="191"/>
  <c r="E27" i="191"/>
  <c r="E28" i="191"/>
  <c r="E29" i="191"/>
  <c r="E30" i="191"/>
  <c r="E32" i="191"/>
  <c r="E34" i="191"/>
  <c r="E35" i="191"/>
  <c r="E36" i="191"/>
  <c r="E37" i="191"/>
  <c r="E38" i="191"/>
  <c r="E39" i="191"/>
  <c r="E40" i="191"/>
  <c r="E41" i="191"/>
  <c r="E43" i="191"/>
  <c r="E44" i="191"/>
  <c r="E45" i="191"/>
  <c r="A47" i="191"/>
  <c r="D48" i="191"/>
  <c r="D10" i="192" s="1"/>
  <c r="F48" i="191"/>
  <c r="F10" i="192" s="1"/>
  <c r="G48" i="191"/>
  <c r="G10" i="192" s="1"/>
  <c r="H48" i="191"/>
  <c r="H10" i="192" s="1"/>
  <c r="I48" i="191"/>
  <c r="I10" i="192" s="1"/>
  <c r="J48" i="191"/>
  <c r="J10" i="192" s="1"/>
  <c r="J31" i="192" s="1"/>
  <c r="K48" i="191"/>
  <c r="K10" i="192" s="1"/>
  <c r="L48" i="191"/>
  <c r="M48" i="191"/>
  <c r="M10" i="192" s="1"/>
  <c r="J8" i="190"/>
  <c r="L8" i="190"/>
  <c r="D19" i="190"/>
  <c r="F19" i="190"/>
  <c r="J22" i="190"/>
  <c r="L22" i="190"/>
  <c r="J35" i="190"/>
  <c r="L35" i="190"/>
  <c r="J39" i="190"/>
  <c r="L39" i="190"/>
  <c r="L43" i="190"/>
  <c r="D44" i="190"/>
  <c r="D46" i="190" s="1"/>
  <c r="F44" i="190"/>
  <c r="F46" i="190" s="1"/>
  <c r="A47" i="190"/>
  <c r="E8" i="189"/>
  <c r="E12" i="189"/>
  <c r="E13" i="189"/>
  <c r="E14" i="189"/>
  <c r="D16" i="189"/>
  <c r="F16" i="189"/>
  <c r="G16" i="189"/>
  <c r="H16" i="189"/>
  <c r="I16" i="189"/>
  <c r="J16" i="189"/>
  <c r="K16" i="189"/>
  <c r="L16" i="189"/>
  <c r="M16" i="189"/>
  <c r="E18" i="189"/>
  <c r="I19" i="189"/>
  <c r="E19" i="189" s="1"/>
  <c r="J19" i="189"/>
  <c r="D21" i="189"/>
  <c r="F21" i="189"/>
  <c r="G21" i="189"/>
  <c r="H21" i="189"/>
  <c r="J21" i="189"/>
  <c r="J31" i="189" s="1"/>
  <c r="K21" i="189"/>
  <c r="L21" i="189"/>
  <c r="M21" i="189"/>
  <c r="E23" i="189"/>
  <c r="E24" i="189"/>
  <c r="E25" i="189"/>
  <c r="E26" i="189"/>
  <c r="D28" i="189"/>
  <c r="F28" i="189"/>
  <c r="G28" i="189"/>
  <c r="H28" i="189"/>
  <c r="I28" i="189"/>
  <c r="J28" i="189"/>
  <c r="K28" i="189"/>
  <c r="L28" i="189"/>
  <c r="M28" i="189"/>
  <c r="D31" i="189"/>
  <c r="D36" i="189" s="1"/>
  <c r="D46" i="189" s="1"/>
  <c r="D47" i="189" s="1"/>
  <c r="D44" i="189"/>
  <c r="D48" i="189" s="1"/>
  <c r="E44" i="189"/>
  <c r="E48" i="189" s="1"/>
  <c r="A49" i="189"/>
  <c r="E8" i="188"/>
  <c r="E9" i="188"/>
  <c r="E10" i="188"/>
  <c r="E11" i="188"/>
  <c r="E12" i="188"/>
  <c r="E13" i="188"/>
  <c r="E14" i="188"/>
  <c r="E15" i="188"/>
  <c r="E16" i="188"/>
  <c r="E17" i="188"/>
  <c r="E18" i="188"/>
  <c r="E19" i="188"/>
  <c r="D21" i="188"/>
  <c r="F21" i="188"/>
  <c r="G21" i="188"/>
  <c r="H21" i="188"/>
  <c r="I21" i="188"/>
  <c r="J21" i="188"/>
  <c r="K21" i="188"/>
  <c r="L21" i="188"/>
  <c r="M21" i="188"/>
  <c r="E23" i="188"/>
  <c r="E24" i="188"/>
  <c r="E26" i="188"/>
  <c r="E27" i="188"/>
  <c r="E28" i="188"/>
  <c r="E29" i="188"/>
  <c r="E30" i="188"/>
  <c r="E32" i="188"/>
  <c r="E34" i="188"/>
  <c r="E35" i="188"/>
  <c r="E36" i="188"/>
  <c r="E37" i="188"/>
  <c r="E38" i="188"/>
  <c r="E39" i="188"/>
  <c r="E40" i="188"/>
  <c r="E41" i="188"/>
  <c r="E43" i="188"/>
  <c r="E44" i="188"/>
  <c r="E45" i="188"/>
  <c r="A47" i="188"/>
  <c r="D48" i="188"/>
  <c r="D10" i="189" s="1"/>
  <c r="F48" i="188"/>
  <c r="F10" i="189" s="1"/>
  <c r="G48" i="188"/>
  <c r="G10" i="189" s="1"/>
  <c r="H48" i="188"/>
  <c r="H10" i="189" s="1"/>
  <c r="I48" i="188"/>
  <c r="I10" i="189" s="1"/>
  <c r="J48" i="188"/>
  <c r="J10" i="189" s="1"/>
  <c r="K48" i="188"/>
  <c r="K10" i="189" s="1"/>
  <c r="L48" i="188"/>
  <c r="L10" i="189" s="1"/>
  <c r="M48" i="188"/>
  <c r="M10" i="189" s="1"/>
  <c r="J8" i="187"/>
  <c r="L8" i="187"/>
  <c r="D19" i="187"/>
  <c r="F19" i="187"/>
  <c r="J22" i="187"/>
  <c r="L22" i="187"/>
  <c r="J35" i="187"/>
  <c r="L35" i="187"/>
  <c r="J39" i="187"/>
  <c r="L39" i="187"/>
  <c r="L43" i="187"/>
  <c r="D44" i="187"/>
  <c r="F44" i="187"/>
  <c r="D46" i="187"/>
  <c r="A47" i="187"/>
  <c r="E8" i="186"/>
  <c r="J10" i="186"/>
  <c r="E12" i="186"/>
  <c r="E16" i="186" s="1"/>
  <c r="E13" i="186"/>
  <c r="E14" i="186"/>
  <c r="D16" i="186"/>
  <c r="F16" i="186"/>
  <c r="G16" i="186"/>
  <c r="H16" i="186"/>
  <c r="I16" i="186"/>
  <c r="J16" i="186"/>
  <c r="K16" i="186"/>
  <c r="L16" i="186"/>
  <c r="M16" i="186"/>
  <c r="E18" i="186"/>
  <c r="E19" i="186"/>
  <c r="E21" i="186" s="1"/>
  <c r="D21" i="186"/>
  <c r="F21" i="186"/>
  <c r="G21" i="186"/>
  <c r="H21" i="186"/>
  <c r="I21" i="186"/>
  <c r="J21" i="186"/>
  <c r="K21" i="186"/>
  <c r="K31" i="186" s="1"/>
  <c r="L21" i="186"/>
  <c r="M21" i="186"/>
  <c r="E23" i="186"/>
  <c r="E28" i="186" s="1"/>
  <c r="E24" i="186"/>
  <c r="E25" i="186"/>
  <c r="E26" i="186"/>
  <c r="D28" i="186"/>
  <c r="F28" i="186"/>
  <c r="G28" i="186"/>
  <c r="H28" i="186"/>
  <c r="I28" i="186"/>
  <c r="J28" i="186"/>
  <c r="K28" i="186"/>
  <c r="L28" i="186"/>
  <c r="M28" i="186"/>
  <c r="M31" i="186" s="1"/>
  <c r="D44" i="186"/>
  <c r="D48" i="186" s="1"/>
  <c r="E44" i="186"/>
  <c r="E48" i="186" s="1"/>
  <c r="A49" i="186"/>
  <c r="E8" i="185"/>
  <c r="E9" i="185"/>
  <c r="E10" i="185"/>
  <c r="E11" i="185"/>
  <c r="E12" i="185"/>
  <c r="E13" i="185"/>
  <c r="E14" i="185"/>
  <c r="E15" i="185"/>
  <c r="E16" i="185"/>
  <c r="E17" i="185"/>
  <c r="E18" i="185"/>
  <c r="E19" i="185"/>
  <c r="D21" i="185"/>
  <c r="F21" i="185"/>
  <c r="G21" i="185"/>
  <c r="H21" i="185"/>
  <c r="I21" i="185"/>
  <c r="J21" i="185"/>
  <c r="K21" i="185"/>
  <c r="L21" i="185"/>
  <c r="M21" i="185"/>
  <c r="E23" i="185"/>
  <c r="E24" i="185"/>
  <c r="E26" i="185"/>
  <c r="E27" i="185"/>
  <c r="E28" i="185"/>
  <c r="E29" i="185"/>
  <c r="E30" i="185"/>
  <c r="E32" i="185"/>
  <c r="E34" i="185"/>
  <c r="E35" i="185"/>
  <c r="E36" i="185"/>
  <c r="E37" i="185"/>
  <c r="E38" i="185"/>
  <c r="E39" i="185"/>
  <c r="E40" i="185"/>
  <c r="E41" i="185"/>
  <c r="E43" i="185"/>
  <c r="E44" i="185"/>
  <c r="E45" i="185"/>
  <c r="A47" i="185"/>
  <c r="D48" i="185"/>
  <c r="D10" i="186" s="1"/>
  <c r="F48" i="185"/>
  <c r="F10" i="186" s="1"/>
  <c r="G48" i="185"/>
  <c r="G10" i="186" s="1"/>
  <c r="H48" i="185"/>
  <c r="H10" i="186" s="1"/>
  <c r="I48" i="185"/>
  <c r="I10" i="186" s="1"/>
  <c r="J48" i="185"/>
  <c r="K48" i="185"/>
  <c r="K10" i="186" s="1"/>
  <c r="L48" i="185"/>
  <c r="L10" i="186" s="1"/>
  <c r="M48" i="185"/>
  <c r="M10" i="186" s="1"/>
  <c r="J8" i="184"/>
  <c r="L8" i="184"/>
  <c r="D19" i="184"/>
  <c r="F19" i="184"/>
  <c r="J22" i="184"/>
  <c r="L22" i="184"/>
  <c r="J35" i="184"/>
  <c r="L35" i="184"/>
  <c r="J39" i="184"/>
  <c r="L39" i="184"/>
  <c r="L43" i="184"/>
  <c r="D44" i="184"/>
  <c r="F44" i="184"/>
  <c r="E8" i="183"/>
  <c r="M10" i="183"/>
  <c r="E12" i="183"/>
  <c r="E13" i="183"/>
  <c r="E14" i="183"/>
  <c r="D16" i="183"/>
  <c r="F16" i="183"/>
  <c r="G16" i="183"/>
  <c r="H16" i="183"/>
  <c r="I16" i="183"/>
  <c r="J16" i="183"/>
  <c r="K16" i="183"/>
  <c r="L16" i="183"/>
  <c r="M16" i="183"/>
  <c r="E18" i="183"/>
  <c r="E19" i="183"/>
  <c r="D21" i="183"/>
  <c r="E21" i="183"/>
  <c r="F21" i="183"/>
  <c r="G21" i="183"/>
  <c r="H21" i="183"/>
  <c r="I21" i="183"/>
  <c r="J21" i="183"/>
  <c r="K21" i="183"/>
  <c r="L21" i="183"/>
  <c r="M21" i="183"/>
  <c r="E23" i="183"/>
  <c r="E24" i="183"/>
  <c r="E25" i="183"/>
  <c r="E26" i="183"/>
  <c r="D28" i="183"/>
  <c r="F28" i="183"/>
  <c r="G28" i="183"/>
  <c r="H28" i="183"/>
  <c r="I28" i="183"/>
  <c r="I31" i="183" s="1"/>
  <c r="J28" i="183"/>
  <c r="K28" i="183"/>
  <c r="L28" i="183"/>
  <c r="M28" i="183"/>
  <c r="D43" i="183"/>
  <c r="E43" i="183"/>
  <c r="D44" i="183"/>
  <c r="D48" i="183" s="1"/>
  <c r="E44" i="183"/>
  <c r="E48" i="183" s="1"/>
  <c r="A49" i="183"/>
  <c r="E8" i="182"/>
  <c r="E9" i="182"/>
  <c r="E10" i="182"/>
  <c r="E11" i="182"/>
  <c r="E12" i="182"/>
  <c r="E13" i="182"/>
  <c r="E14" i="182"/>
  <c r="E15" i="182"/>
  <c r="E16" i="182"/>
  <c r="E17" i="182"/>
  <c r="E18" i="182"/>
  <c r="E19" i="182"/>
  <c r="D21" i="182"/>
  <c r="F21" i="182"/>
  <c r="G21" i="182"/>
  <c r="H21" i="182"/>
  <c r="I21" i="182"/>
  <c r="J21" i="182"/>
  <c r="K21" i="182"/>
  <c r="L21" i="182"/>
  <c r="M21" i="182"/>
  <c r="E23" i="182"/>
  <c r="E24" i="182"/>
  <c r="E26" i="182"/>
  <c r="E27" i="182"/>
  <c r="E28" i="182"/>
  <c r="E29" i="182"/>
  <c r="E30" i="182"/>
  <c r="E32" i="182"/>
  <c r="E34" i="182"/>
  <c r="E35" i="182"/>
  <c r="E36" i="182"/>
  <c r="E37" i="182"/>
  <c r="E38" i="182"/>
  <c r="E39" i="182"/>
  <c r="E40" i="182"/>
  <c r="E41" i="182"/>
  <c r="E43" i="182"/>
  <c r="E44" i="182"/>
  <c r="E45" i="182"/>
  <c r="A47" i="182"/>
  <c r="D48" i="182"/>
  <c r="D10" i="183" s="1"/>
  <c r="F48" i="182"/>
  <c r="F10" i="183" s="1"/>
  <c r="G48" i="182"/>
  <c r="G10" i="183" s="1"/>
  <c r="H48" i="182"/>
  <c r="H10" i="183" s="1"/>
  <c r="I48" i="182"/>
  <c r="I10" i="183" s="1"/>
  <c r="J48" i="182"/>
  <c r="J10" i="183" s="1"/>
  <c r="K48" i="182"/>
  <c r="K10" i="183" s="1"/>
  <c r="L48" i="182"/>
  <c r="L10" i="183" s="1"/>
  <c r="L31" i="183" s="1"/>
  <c r="M48" i="182"/>
  <c r="J8" i="181"/>
  <c r="L8" i="181"/>
  <c r="D19" i="181"/>
  <c r="D44" i="181" s="1"/>
  <c r="D46" i="181" s="1"/>
  <c r="F19" i="181"/>
  <c r="J22" i="181"/>
  <c r="L22" i="181"/>
  <c r="E30" i="181"/>
  <c r="F44" i="181" s="1"/>
  <c r="K31" i="181"/>
  <c r="J35" i="181"/>
  <c r="L35" i="181"/>
  <c r="J39" i="181"/>
  <c r="L39" i="181"/>
  <c r="L43" i="181"/>
  <c r="A47" i="181"/>
  <c r="D8" i="180"/>
  <c r="F8" i="180"/>
  <c r="G8" i="180"/>
  <c r="H8" i="180"/>
  <c r="I8" i="180"/>
  <c r="J8" i="180"/>
  <c r="K8" i="180"/>
  <c r="L8" i="180"/>
  <c r="M8" i="180"/>
  <c r="D12" i="180"/>
  <c r="F12" i="180"/>
  <c r="G12" i="180"/>
  <c r="H12" i="180"/>
  <c r="I12" i="180"/>
  <c r="J12" i="180"/>
  <c r="J16" i="180" s="1"/>
  <c r="K12" i="180"/>
  <c r="L12" i="180"/>
  <c r="M12" i="180"/>
  <c r="D13" i="180"/>
  <c r="F13" i="180"/>
  <c r="G13" i="180"/>
  <c r="H13" i="180"/>
  <c r="I13" i="180"/>
  <c r="J13" i="180"/>
  <c r="J13" i="81" s="1"/>
  <c r="K13" i="180"/>
  <c r="L13" i="180"/>
  <c r="M13" i="180"/>
  <c r="D14" i="180"/>
  <c r="F14" i="180"/>
  <c r="G14" i="180"/>
  <c r="H14" i="180"/>
  <c r="I14" i="180"/>
  <c r="J14" i="180"/>
  <c r="J14" i="81" s="1"/>
  <c r="K14" i="180"/>
  <c r="L14" i="180"/>
  <c r="M14" i="180"/>
  <c r="D18" i="180"/>
  <c r="F18" i="180"/>
  <c r="G18" i="180"/>
  <c r="H18" i="180"/>
  <c r="I18" i="180"/>
  <c r="J18" i="180"/>
  <c r="K18" i="180"/>
  <c r="L18" i="180"/>
  <c r="M18" i="180"/>
  <c r="D19" i="180"/>
  <c r="D21" i="180" s="1"/>
  <c r="F19" i="180"/>
  <c r="F19" i="81" s="1"/>
  <c r="G19" i="180"/>
  <c r="H19" i="180"/>
  <c r="I19" i="180"/>
  <c r="J19" i="180"/>
  <c r="K19" i="180"/>
  <c r="K21" i="180" s="1"/>
  <c r="L19" i="180"/>
  <c r="L21" i="180" s="1"/>
  <c r="M19" i="180"/>
  <c r="I21" i="180"/>
  <c r="D23" i="180"/>
  <c r="F23" i="180"/>
  <c r="G23" i="180"/>
  <c r="H23" i="180"/>
  <c r="H23" i="81" s="1"/>
  <c r="I23" i="180"/>
  <c r="J23" i="180"/>
  <c r="K23" i="180"/>
  <c r="K23" i="81" s="1"/>
  <c r="L23" i="180"/>
  <c r="M23" i="180"/>
  <c r="D24" i="180"/>
  <c r="F24" i="180"/>
  <c r="G24" i="180"/>
  <c r="H24" i="180"/>
  <c r="I24" i="180"/>
  <c r="J24" i="180"/>
  <c r="J28" i="180" s="1"/>
  <c r="K24" i="180"/>
  <c r="L24" i="180"/>
  <c r="M24" i="180"/>
  <c r="D25" i="180"/>
  <c r="F25" i="180"/>
  <c r="G25" i="180"/>
  <c r="H25" i="180"/>
  <c r="I25" i="180"/>
  <c r="J25" i="180"/>
  <c r="K25" i="180"/>
  <c r="L25" i="180"/>
  <c r="M25" i="180"/>
  <c r="D26" i="180"/>
  <c r="F26" i="180"/>
  <c r="G26" i="180"/>
  <c r="H26" i="180"/>
  <c r="I26" i="180"/>
  <c r="J26" i="180"/>
  <c r="K26" i="180"/>
  <c r="L26" i="180"/>
  <c r="L28" i="180" s="1"/>
  <c r="M26" i="180"/>
  <c r="D44" i="180"/>
  <c r="D48" i="180" s="1"/>
  <c r="E44" i="180"/>
  <c r="E48" i="180"/>
  <c r="A49" i="180"/>
  <c r="D8" i="179"/>
  <c r="F8" i="179"/>
  <c r="G8" i="179"/>
  <c r="H8" i="179"/>
  <c r="J8" i="179"/>
  <c r="K8" i="179"/>
  <c r="L8" i="179"/>
  <c r="M8" i="179"/>
  <c r="D9" i="179"/>
  <c r="F9" i="179"/>
  <c r="H9" i="179"/>
  <c r="I9" i="179"/>
  <c r="J9" i="179"/>
  <c r="K9" i="179"/>
  <c r="L9" i="179"/>
  <c r="L9" i="80" s="1"/>
  <c r="M9" i="179"/>
  <c r="D10" i="179"/>
  <c r="F10" i="179"/>
  <c r="G10" i="179"/>
  <c r="H10" i="179"/>
  <c r="I10" i="179"/>
  <c r="J10" i="179"/>
  <c r="J10" i="80" s="1"/>
  <c r="K10" i="179"/>
  <c r="K10" i="80" s="1"/>
  <c r="L10" i="179"/>
  <c r="M10" i="179"/>
  <c r="D11" i="179"/>
  <c r="F11" i="179"/>
  <c r="G11" i="179"/>
  <c r="H11" i="179"/>
  <c r="I11" i="179"/>
  <c r="I11" i="80" s="1"/>
  <c r="J11" i="179"/>
  <c r="J11" i="80" s="1"/>
  <c r="K11" i="179"/>
  <c r="L11" i="179"/>
  <c r="M11" i="179"/>
  <c r="D12" i="179"/>
  <c r="F12" i="179"/>
  <c r="G12" i="179"/>
  <c r="H12" i="179"/>
  <c r="H12" i="80" s="1"/>
  <c r="I12" i="179"/>
  <c r="I12" i="80" s="1"/>
  <c r="J12" i="179"/>
  <c r="K12" i="179"/>
  <c r="L12" i="179"/>
  <c r="M12" i="179"/>
  <c r="D13" i="179"/>
  <c r="F13" i="179"/>
  <c r="G13" i="179"/>
  <c r="G13" i="80" s="1"/>
  <c r="H13" i="179"/>
  <c r="I13" i="179"/>
  <c r="J13" i="179"/>
  <c r="K13" i="179"/>
  <c r="L13" i="179"/>
  <c r="M13" i="179"/>
  <c r="D14" i="179"/>
  <c r="F14" i="179"/>
  <c r="G14" i="179"/>
  <c r="H14" i="179"/>
  <c r="I14" i="179"/>
  <c r="J14" i="179"/>
  <c r="K14" i="179"/>
  <c r="L14" i="179"/>
  <c r="M14" i="179"/>
  <c r="D15" i="179"/>
  <c r="D15" i="80" s="1"/>
  <c r="F15" i="179"/>
  <c r="G15" i="179"/>
  <c r="H15" i="179"/>
  <c r="I15" i="179"/>
  <c r="J15" i="179"/>
  <c r="K15" i="179"/>
  <c r="L15" i="179"/>
  <c r="M15" i="179"/>
  <c r="D16" i="179"/>
  <c r="D16" i="80" s="1"/>
  <c r="F16" i="179"/>
  <c r="G16" i="179"/>
  <c r="H16" i="179"/>
  <c r="I16" i="179"/>
  <c r="J16" i="179"/>
  <c r="K16" i="179"/>
  <c r="L16" i="179"/>
  <c r="L16" i="80" s="1"/>
  <c r="M16" i="179"/>
  <c r="M16" i="80" s="1"/>
  <c r="D17" i="179"/>
  <c r="F17" i="179"/>
  <c r="G17" i="179"/>
  <c r="H17" i="179"/>
  <c r="I17" i="179"/>
  <c r="J17" i="179"/>
  <c r="K17" i="179"/>
  <c r="K17" i="80" s="1"/>
  <c r="L17" i="179"/>
  <c r="L17" i="80" s="1"/>
  <c r="M17" i="179"/>
  <c r="D18" i="179"/>
  <c r="F18" i="179"/>
  <c r="G18" i="179"/>
  <c r="H18" i="179"/>
  <c r="I18" i="179"/>
  <c r="J18" i="179"/>
  <c r="J18" i="80" s="1"/>
  <c r="K18" i="179"/>
  <c r="K18" i="80" s="1"/>
  <c r="L18" i="179"/>
  <c r="M18" i="179"/>
  <c r="D19" i="179"/>
  <c r="F19" i="179"/>
  <c r="G19" i="179"/>
  <c r="H19" i="179"/>
  <c r="I19" i="179"/>
  <c r="I19" i="80" s="1"/>
  <c r="J19" i="179"/>
  <c r="J19" i="80" s="1"/>
  <c r="K19" i="179"/>
  <c r="L19" i="179"/>
  <c r="M19" i="179"/>
  <c r="D23" i="179"/>
  <c r="F23" i="179"/>
  <c r="G23" i="179"/>
  <c r="H23" i="179"/>
  <c r="I23" i="179"/>
  <c r="I23" i="80" s="1"/>
  <c r="J23" i="179"/>
  <c r="K23" i="179"/>
  <c r="L23" i="179"/>
  <c r="M23" i="179"/>
  <c r="D24" i="179"/>
  <c r="F24" i="179"/>
  <c r="G24" i="179"/>
  <c r="H24" i="179"/>
  <c r="I24" i="179"/>
  <c r="J24" i="179"/>
  <c r="K24" i="179"/>
  <c r="L24" i="179"/>
  <c r="M24" i="179"/>
  <c r="D26" i="179"/>
  <c r="F26" i="179"/>
  <c r="G26" i="179"/>
  <c r="J26" i="179"/>
  <c r="K26" i="179"/>
  <c r="L26" i="179"/>
  <c r="M26" i="179"/>
  <c r="D27" i="179"/>
  <c r="F27" i="179"/>
  <c r="G27" i="179"/>
  <c r="H27" i="179"/>
  <c r="I27" i="179"/>
  <c r="J27" i="179"/>
  <c r="K27" i="179"/>
  <c r="L27" i="179"/>
  <c r="M27" i="179"/>
  <c r="D28" i="179"/>
  <c r="F28" i="179"/>
  <c r="G28" i="179"/>
  <c r="H28" i="179"/>
  <c r="I28" i="179"/>
  <c r="J28" i="179"/>
  <c r="K28" i="179"/>
  <c r="L28" i="179"/>
  <c r="M28" i="179"/>
  <c r="D29" i="179"/>
  <c r="D29" i="80" s="1"/>
  <c r="F29" i="179"/>
  <c r="F29" i="80" s="1"/>
  <c r="G29" i="179"/>
  <c r="H29" i="179"/>
  <c r="I29" i="179"/>
  <c r="J29" i="179"/>
  <c r="K29" i="179"/>
  <c r="L29" i="179"/>
  <c r="M29" i="179"/>
  <c r="D30" i="179"/>
  <c r="F30" i="179"/>
  <c r="H30" i="179"/>
  <c r="I30" i="179"/>
  <c r="J30" i="179"/>
  <c r="K30" i="179"/>
  <c r="L30" i="179"/>
  <c r="L30" i="80" s="1"/>
  <c r="M30" i="179"/>
  <c r="D32" i="179"/>
  <c r="F32" i="179"/>
  <c r="G32" i="179"/>
  <c r="H32" i="179"/>
  <c r="I32" i="179"/>
  <c r="J32" i="179"/>
  <c r="K32" i="179"/>
  <c r="K32" i="80" s="1"/>
  <c r="L32" i="179"/>
  <c r="L32" i="80" s="1"/>
  <c r="M32" i="179"/>
  <c r="D34" i="179"/>
  <c r="F34" i="179"/>
  <c r="G34" i="179"/>
  <c r="H34" i="179"/>
  <c r="I34" i="179"/>
  <c r="J34" i="179"/>
  <c r="K34" i="179"/>
  <c r="K34" i="80" s="1"/>
  <c r="L34" i="179"/>
  <c r="M34" i="179"/>
  <c r="D35" i="179"/>
  <c r="F35" i="179"/>
  <c r="G35" i="179"/>
  <c r="H35" i="179"/>
  <c r="I35" i="179"/>
  <c r="J35" i="179"/>
  <c r="K35" i="179"/>
  <c r="L35" i="179"/>
  <c r="M35" i="179"/>
  <c r="D36" i="179"/>
  <c r="F36" i="179"/>
  <c r="G36" i="179"/>
  <c r="H36" i="179"/>
  <c r="I36" i="179"/>
  <c r="J36" i="179"/>
  <c r="K36" i="179"/>
  <c r="L36" i="179"/>
  <c r="M36" i="179"/>
  <c r="D37" i="179"/>
  <c r="F37" i="179"/>
  <c r="G37" i="179"/>
  <c r="H37" i="179"/>
  <c r="I37" i="179"/>
  <c r="J37" i="179"/>
  <c r="K37" i="179"/>
  <c r="L37" i="179"/>
  <c r="M37" i="179"/>
  <c r="D38" i="179"/>
  <c r="F38" i="179"/>
  <c r="G38" i="179"/>
  <c r="H38" i="179"/>
  <c r="I38" i="179"/>
  <c r="J38" i="179"/>
  <c r="K38" i="179"/>
  <c r="L38" i="179"/>
  <c r="M38" i="179"/>
  <c r="D39" i="179"/>
  <c r="D39" i="80" s="1"/>
  <c r="F39" i="179"/>
  <c r="F39" i="80" s="1"/>
  <c r="G39" i="179"/>
  <c r="H39" i="179"/>
  <c r="I39" i="179"/>
  <c r="J39" i="179"/>
  <c r="K39" i="179"/>
  <c r="L39" i="179"/>
  <c r="M39" i="179"/>
  <c r="M39" i="80" s="1"/>
  <c r="D40" i="179"/>
  <c r="D40" i="80" s="1"/>
  <c r="F40" i="179"/>
  <c r="G40" i="179"/>
  <c r="H40" i="179"/>
  <c r="I40" i="179"/>
  <c r="J40" i="179"/>
  <c r="K40" i="179"/>
  <c r="L40" i="179"/>
  <c r="M40" i="179"/>
  <c r="M40" i="80" s="1"/>
  <c r="D41" i="179"/>
  <c r="F41" i="179"/>
  <c r="G41" i="179"/>
  <c r="H41" i="179"/>
  <c r="I41" i="179"/>
  <c r="J41" i="179"/>
  <c r="K41" i="179"/>
  <c r="K41" i="80" s="1"/>
  <c r="L41" i="179"/>
  <c r="L41" i="80" s="1"/>
  <c r="M41" i="179"/>
  <c r="D43" i="179"/>
  <c r="F43" i="179"/>
  <c r="G43" i="179"/>
  <c r="H43" i="179"/>
  <c r="I43" i="179"/>
  <c r="J43" i="179"/>
  <c r="K43" i="179"/>
  <c r="L43" i="179"/>
  <c r="M43" i="179"/>
  <c r="D44" i="179"/>
  <c r="F44" i="179"/>
  <c r="G44" i="179"/>
  <c r="H44" i="179"/>
  <c r="I44" i="179"/>
  <c r="J44" i="179"/>
  <c r="K44" i="179"/>
  <c r="L44" i="179"/>
  <c r="M44" i="179"/>
  <c r="D45" i="179"/>
  <c r="F45" i="179"/>
  <c r="G45" i="179"/>
  <c r="H45" i="179"/>
  <c r="I45" i="179"/>
  <c r="I45" i="80" s="1"/>
  <c r="J45" i="179"/>
  <c r="K45" i="179"/>
  <c r="L45" i="179"/>
  <c r="M45" i="179"/>
  <c r="A47" i="179"/>
  <c r="D7" i="178"/>
  <c r="F7" i="178"/>
  <c r="F7" i="79" s="1"/>
  <c r="J7" i="178"/>
  <c r="J8" i="178" s="1"/>
  <c r="K7" i="178"/>
  <c r="L8" i="178" s="1"/>
  <c r="D9" i="178"/>
  <c r="D19" i="178" s="1"/>
  <c r="E9" i="178"/>
  <c r="D10" i="178"/>
  <c r="E10" i="178"/>
  <c r="J10" i="178"/>
  <c r="K10" i="178"/>
  <c r="K10" i="79" s="1"/>
  <c r="D11" i="178"/>
  <c r="E11" i="178"/>
  <c r="J11" i="178"/>
  <c r="K11" i="178"/>
  <c r="D12" i="178"/>
  <c r="E12" i="178"/>
  <c r="J12" i="178"/>
  <c r="K12" i="178"/>
  <c r="D13" i="178"/>
  <c r="E13" i="178"/>
  <c r="J13" i="178"/>
  <c r="K13" i="178"/>
  <c r="D14" i="178"/>
  <c r="E14" i="178"/>
  <c r="J14" i="178"/>
  <c r="K14" i="178"/>
  <c r="D15" i="178"/>
  <c r="E15" i="178"/>
  <c r="J15" i="178"/>
  <c r="K15" i="178"/>
  <c r="D16" i="178"/>
  <c r="E16" i="178"/>
  <c r="J16" i="178"/>
  <c r="K16" i="178"/>
  <c r="K16" i="79" s="1"/>
  <c r="D17" i="178"/>
  <c r="E17" i="178"/>
  <c r="J17" i="178"/>
  <c r="K17" i="178"/>
  <c r="D18" i="178"/>
  <c r="E18" i="178"/>
  <c r="J18" i="178"/>
  <c r="K18" i="178"/>
  <c r="K18" i="79" s="1"/>
  <c r="F19" i="178"/>
  <c r="J19" i="178"/>
  <c r="K19" i="178"/>
  <c r="D20" i="178"/>
  <c r="E20" i="178"/>
  <c r="J20" i="178"/>
  <c r="K20" i="178"/>
  <c r="J21" i="178"/>
  <c r="K21" i="178"/>
  <c r="D22" i="178"/>
  <c r="E22" i="178"/>
  <c r="D23" i="178"/>
  <c r="E23" i="178"/>
  <c r="D24" i="178"/>
  <c r="E24" i="178"/>
  <c r="J25" i="178"/>
  <c r="K25" i="178"/>
  <c r="D26" i="178"/>
  <c r="E26" i="178"/>
  <c r="J26" i="178"/>
  <c r="K26" i="178"/>
  <c r="J27" i="178"/>
  <c r="K27" i="178"/>
  <c r="D28" i="178"/>
  <c r="E28" i="178"/>
  <c r="J28" i="178"/>
  <c r="K28" i="178"/>
  <c r="D29" i="178"/>
  <c r="E29" i="178"/>
  <c r="J29" i="178"/>
  <c r="K29" i="178"/>
  <c r="D30" i="178"/>
  <c r="E30" i="178"/>
  <c r="J30" i="178"/>
  <c r="K30" i="178"/>
  <c r="J31" i="178"/>
  <c r="K31" i="178"/>
  <c r="D32" i="178"/>
  <c r="E32" i="178"/>
  <c r="J32" i="178"/>
  <c r="K32" i="178"/>
  <c r="D33" i="178"/>
  <c r="E33" i="178"/>
  <c r="J33" i="178"/>
  <c r="K33" i="178"/>
  <c r="D34" i="178"/>
  <c r="E34" i="178"/>
  <c r="J34" i="178"/>
  <c r="K34" i="178"/>
  <c r="D35" i="178"/>
  <c r="E35" i="178"/>
  <c r="D36" i="178"/>
  <c r="E36" i="178"/>
  <c r="J37" i="178"/>
  <c r="J39" i="178" s="1"/>
  <c r="K37" i="178"/>
  <c r="D38" i="178"/>
  <c r="E38" i="178"/>
  <c r="J38" i="178"/>
  <c r="K38" i="178"/>
  <c r="D40" i="178"/>
  <c r="E40" i="178"/>
  <c r="D41" i="178"/>
  <c r="E41" i="178"/>
  <c r="D42" i="178"/>
  <c r="E42" i="178"/>
  <c r="D43" i="178"/>
  <c r="E43" i="178"/>
  <c r="J43" i="178"/>
  <c r="K43" i="178"/>
  <c r="L43" i="178"/>
  <c r="F44" i="178"/>
  <c r="F46" i="178" s="1"/>
  <c r="A47" i="178"/>
  <c r="E8" i="177"/>
  <c r="K10" i="177"/>
  <c r="M10" i="177"/>
  <c r="E12" i="177"/>
  <c r="E13" i="177"/>
  <c r="E14" i="177"/>
  <c r="D16" i="177"/>
  <c r="F16" i="177"/>
  <c r="G16" i="177"/>
  <c r="H16" i="177"/>
  <c r="I16" i="177"/>
  <c r="J16" i="177"/>
  <c r="K16" i="177"/>
  <c r="L16" i="177"/>
  <c r="L31" i="177" s="1"/>
  <c r="M16" i="177"/>
  <c r="E18" i="177"/>
  <c r="E21" i="177" s="1"/>
  <c r="E19" i="177"/>
  <c r="D21" i="177"/>
  <c r="F21" i="177"/>
  <c r="G21" i="177"/>
  <c r="H21" i="177"/>
  <c r="I21" i="177"/>
  <c r="J21" i="177"/>
  <c r="K21" i="177"/>
  <c r="L21" i="177"/>
  <c r="M21" i="177"/>
  <c r="E23" i="177"/>
  <c r="E28" i="177" s="1"/>
  <c r="E24" i="177"/>
  <c r="E25" i="177"/>
  <c r="E26" i="177"/>
  <c r="D28" i="177"/>
  <c r="F28" i="177"/>
  <c r="G28" i="177"/>
  <c r="H28" i="177"/>
  <c r="H31" i="177" s="1"/>
  <c r="I28" i="177"/>
  <c r="J28" i="177"/>
  <c r="K28" i="177"/>
  <c r="L28" i="177"/>
  <c r="M28" i="177"/>
  <c r="D44" i="177"/>
  <c r="E44" i="177"/>
  <c r="E48" i="177" s="1"/>
  <c r="D48" i="177"/>
  <c r="A49" i="177"/>
  <c r="E8" i="176"/>
  <c r="E9" i="176"/>
  <c r="E10" i="176"/>
  <c r="E11" i="176"/>
  <c r="E12" i="176"/>
  <c r="E13" i="176"/>
  <c r="E14" i="176"/>
  <c r="E21" i="176" s="1"/>
  <c r="E15" i="176"/>
  <c r="E16" i="176"/>
  <c r="E17" i="176"/>
  <c r="E18" i="176"/>
  <c r="E19" i="176"/>
  <c r="D21" i="176"/>
  <c r="F21" i="176"/>
  <c r="G21" i="176"/>
  <c r="H21" i="176"/>
  <c r="I21" i="176"/>
  <c r="J21" i="176"/>
  <c r="K21" i="176"/>
  <c r="L21" i="176"/>
  <c r="M21" i="176"/>
  <c r="E23" i="176"/>
  <c r="E24" i="176"/>
  <c r="E26" i="176"/>
  <c r="E27" i="176"/>
  <c r="E28" i="176"/>
  <c r="E29" i="176"/>
  <c r="E30" i="176"/>
  <c r="E32" i="176"/>
  <c r="E34" i="176"/>
  <c r="E35" i="176"/>
  <c r="E36" i="176"/>
  <c r="E37" i="176"/>
  <c r="E38" i="176"/>
  <c r="E39" i="176"/>
  <c r="E40" i="176"/>
  <c r="E41" i="176"/>
  <c r="E43" i="176"/>
  <c r="E44" i="176"/>
  <c r="E45" i="176"/>
  <c r="A47" i="176"/>
  <c r="D48" i="176"/>
  <c r="D10" i="177" s="1"/>
  <c r="F48" i="176"/>
  <c r="F10" i="177" s="1"/>
  <c r="G48" i="176"/>
  <c r="G10" i="177" s="1"/>
  <c r="H48" i="176"/>
  <c r="H10" i="177" s="1"/>
  <c r="I48" i="176"/>
  <c r="I10" i="177" s="1"/>
  <c r="I31" i="177" s="1"/>
  <c r="J48" i="176"/>
  <c r="J10" i="177" s="1"/>
  <c r="K48" i="176"/>
  <c r="L48" i="176"/>
  <c r="L10" i="177" s="1"/>
  <c r="M48" i="176"/>
  <c r="J8" i="175"/>
  <c r="L8" i="175"/>
  <c r="D19" i="175"/>
  <c r="F19" i="175"/>
  <c r="F46" i="175" s="1"/>
  <c r="L41" i="175" s="1"/>
  <c r="L46" i="175" s="1"/>
  <c r="J22" i="175"/>
  <c r="L22" i="175"/>
  <c r="J35" i="175"/>
  <c r="L35" i="175"/>
  <c r="J39" i="175"/>
  <c r="L39" i="175"/>
  <c r="L43" i="175"/>
  <c r="D44" i="175"/>
  <c r="D46" i="175" s="1"/>
  <c r="J41" i="175" s="1"/>
  <c r="J46" i="175" s="1"/>
  <c r="F44" i="175"/>
  <c r="A47" i="175"/>
  <c r="E8" i="174"/>
  <c r="M10" i="174"/>
  <c r="E12" i="174"/>
  <c r="E13" i="174"/>
  <c r="E14" i="174"/>
  <c r="D16" i="174"/>
  <c r="F16" i="174"/>
  <c r="G16" i="174"/>
  <c r="H16" i="174"/>
  <c r="I16" i="174"/>
  <c r="J16" i="174"/>
  <c r="K16" i="174"/>
  <c r="L16" i="174"/>
  <c r="M16" i="174"/>
  <c r="E18" i="174"/>
  <c r="E19" i="174"/>
  <c r="D21" i="174"/>
  <c r="E21" i="174"/>
  <c r="F21" i="174"/>
  <c r="G21" i="174"/>
  <c r="H21" i="174"/>
  <c r="I21" i="174"/>
  <c r="J21" i="174"/>
  <c r="K21" i="174"/>
  <c r="L21" i="174"/>
  <c r="M21" i="174"/>
  <c r="E23" i="174"/>
  <c r="E24" i="174"/>
  <c r="E25" i="174"/>
  <c r="E26" i="174"/>
  <c r="D28" i="174"/>
  <c r="F28" i="174"/>
  <c r="G28" i="174"/>
  <c r="H28" i="174"/>
  <c r="I28" i="174"/>
  <c r="J28" i="174"/>
  <c r="K28" i="174"/>
  <c r="L28" i="174"/>
  <c r="M28" i="174"/>
  <c r="D44" i="174"/>
  <c r="D48" i="174" s="1"/>
  <c r="E44" i="174"/>
  <c r="E48" i="174"/>
  <c r="A49" i="174"/>
  <c r="E8" i="173"/>
  <c r="G9" i="173"/>
  <c r="E10" i="173"/>
  <c r="E11" i="173"/>
  <c r="E12" i="173"/>
  <c r="E13" i="173"/>
  <c r="E14" i="173"/>
  <c r="E15" i="173"/>
  <c r="E16" i="173"/>
  <c r="E17" i="173"/>
  <c r="E18" i="173"/>
  <c r="E19" i="173"/>
  <c r="D21" i="173"/>
  <c r="F21" i="173"/>
  <c r="H21" i="173"/>
  <c r="I21" i="173"/>
  <c r="J21" i="173"/>
  <c r="K21" i="173"/>
  <c r="L21" i="173"/>
  <c r="M21" i="173"/>
  <c r="E23" i="173"/>
  <c r="E24" i="173"/>
  <c r="H26" i="173"/>
  <c r="I26" i="173"/>
  <c r="I48" i="173" s="1"/>
  <c r="I10" i="174" s="1"/>
  <c r="E27" i="173"/>
  <c r="E28" i="173"/>
  <c r="E29" i="173"/>
  <c r="E30" i="173"/>
  <c r="E32" i="173"/>
  <c r="E34" i="173"/>
  <c r="E35" i="173"/>
  <c r="E36" i="173"/>
  <c r="E37" i="173"/>
  <c r="E38" i="173"/>
  <c r="E39" i="173"/>
  <c r="E40" i="173"/>
  <c r="E41" i="173"/>
  <c r="E43" i="173"/>
  <c r="E44" i="173"/>
  <c r="E45" i="173"/>
  <c r="A47" i="173"/>
  <c r="D48" i="173"/>
  <c r="D10" i="174" s="1"/>
  <c r="D31" i="174" s="1"/>
  <c r="D36" i="174" s="1"/>
  <c r="D46" i="174" s="1"/>
  <c r="F48" i="173"/>
  <c r="F10" i="174" s="1"/>
  <c r="G48" i="173"/>
  <c r="G10" i="174" s="1"/>
  <c r="J48" i="173"/>
  <c r="J10" i="174" s="1"/>
  <c r="K48" i="173"/>
  <c r="K10" i="174" s="1"/>
  <c r="L48" i="173"/>
  <c r="L10" i="174" s="1"/>
  <c r="L31" i="174" s="1"/>
  <c r="M48" i="173"/>
  <c r="J8" i="172"/>
  <c r="L8" i="172"/>
  <c r="D19" i="172"/>
  <c r="F19" i="172"/>
  <c r="F46" i="172" s="1"/>
  <c r="J22" i="172"/>
  <c r="L22" i="172"/>
  <c r="J35" i="172"/>
  <c r="L35" i="172"/>
  <c r="J39" i="172"/>
  <c r="L39" i="172"/>
  <c r="L43" i="172"/>
  <c r="D44" i="172"/>
  <c r="F44" i="172"/>
  <c r="D46" i="172"/>
  <c r="A47" i="172"/>
  <c r="E8" i="171"/>
  <c r="E12" i="171"/>
  <c r="E13" i="171"/>
  <c r="E14" i="171"/>
  <c r="D16" i="171"/>
  <c r="F16" i="171"/>
  <c r="G16" i="171"/>
  <c r="H16" i="171"/>
  <c r="I16" i="171"/>
  <c r="J16" i="171"/>
  <c r="K16" i="171"/>
  <c r="L16" i="171"/>
  <c r="M16" i="171"/>
  <c r="E18" i="171"/>
  <c r="E21" i="171" s="1"/>
  <c r="E19" i="171"/>
  <c r="D21" i="171"/>
  <c r="F21" i="171"/>
  <c r="G21" i="171"/>
  <c r="H21" i="171"/>
  <c r="I21" i="171"/>
  <c r="J21" i="171"/>
  <c r="K21" i="171"/>
  <c r="L21" i="171"/>
  <c r="M21" i="171"/>
  <c r="E23" i="171"/>
  <c r="E24" i="171"/>
  <c r="E25" i="171"/>
  <c r="E26" i="171"/>
  <c r="D28" i="171"/>
  <c r="F28" i="171"/>
  <c r="G28" i="171"/>
  <c r="H28" i="171"/>
  <c r="I28" i="171"/>
  <c r="J28" i="171"/>
  <c r="K28" i="171"/>
  <c r="K31" i="171" s="1"/>
  <c r="L28" i="171"/>
  <c r="M28" i="171"/>
  <c r="D44" i="171"/>
  <c r="D48" i="171" s="1"/>
  <c r="E44" i="171"/>
  <c r="E48" i="171" s="1"/>
  <c r="A49" i="171"/>
  <c r="E8" i="170"/>
  <c r="E9" i="170"/>
  <c r="E10" i="170"/>
  <c r="E11" i="170"/>
  <c r="E12" i="170"/>
  <c r="E13" i="170"/>
  <c r="E14" i="170"/>
  <c r="E15" i="170"/>
  <c r="E16" i="170"/>
  <c r="E17" i="170"/>
  <c r="E18" i="170"/>
  <c r="E19" i="170"/>
  <c r="D21" i="170"/>
  <c r="F21" i="170"/>
  <c r="G21" i="170"/>
  <c r="H21" i="170"/>
  <c r="I21" i="170"/>
  <c r="J21" i="170"/>
  <c r="K21" i="170"/>
  <c r="L21" i="170"/>
  <c r="M21" i="170"/>
  <c r="E23" i="170"/>
  <c r="E24" i="170"/>
  <c r="E26" i="170"/>
  <c r="E27" i="170"/>
  <c r="E28" i="170"/>
  <c r="E29" i="170"/>
  <c r="E30" i="170"/>
  <c r="E32" i="170"/>
  <c r="E34" i="170"/>
  <c r="E35" i="170"/>
  <c r="E36" i="170"/>
  <c r="E37" i="170"/>
  <c r="E38" i="170"/>
  <c r="E39" i="170"/>
  <c r="E40" i="170"/>
  <c r="E41" i="170"/>
  <c r="E43" i="170"/>
  <c r="E44" i="170"/>
  <c r="E45" i="170"/>
  <c r="A47" i="170"/>
  <c r="D48" i="170"/>
  <c r="D10" i="171" s="1"/>
  <c r="F48" i="170"/>
  <c r="F10" i="171" s="1"/>
  <c r="G48" i="170"/>
  <c r="G10" i="171" s="1"/>
  <c r="H48" i="170"/>
  <c r="H10" i="171" s="1"/>
  <c r="I48" i="170"/>
  <c r="I10" i="171" s="1"/>
  <c r="J48" i="170"/>
  <c r="J10" i="171" s="1"/>
  <c r="K48" i="170"/>
  <c r="K10" i="171" s="1"/>
  <c r="L48" i="170"/>
  <c r="L10" i="171" s="1"/>
  <c r="M48" i="170"/>
  <c r="M10" i="171" s="1"/>
  <c r="J8" i="169"/>
  <c r="L8" i="169"/>
  <c r="D19" i="169"/>
  <c r="D44" i="169" s="1"/>
  <c r="F19" i="169"/>
  <c r="J22" i="169"/>
  <c r="L22" i="169"/>
  <c r="J35" i="169"/>
  <c r="L35" i="169"/>
  <c r="J39" i="169"/>
  <c r="L39" i="169"/>
  <c r="L43" i="169"/>
  <c r="F44" i="169"/>
  <c r="F46" i="169" s="1"/>
  <c r="A47" i="169"/>
  <c r="E8" i="168"/>
  <c r="K10" i="168"/>
  <c r="K31" i="168" s="1"/>
  <c r="L10" i="168"/>
  <c r="E12" i="168"/>
  <c r="E13" i="168"/>
  <c r="E16" i="168" s="1"/>
  <c r="E14" i="168"/>
  <c r="D16" i="168"/>
  <c r="F16" i="168"/>
  <c r="G16" i="168"/>
  <c r="H16" i="168"/>
  <c r="I16" i="168"/>
  <c r="J16" i="168"/>
  <c r="K16" i="168"/>
  <c r="L16" i="168"/>
  <c r="M16" i="168"/>
  <c r="E18" i="168"/>
  <c r="E19" i="168"/>
  <c r="D21" i="168"/>
  <c r="D31" i="168" s="1"/>
  <c r="D36" i="168" s="1"/>
  <c r="D46" i="168" s="1"/>
  <c r="F21" i="168"/>
  <c r="G21" i="168"/>
  <c r="H21" i="168"/>
  <c r="I21" i="168"/>
  <c r="J21" i="168"/>
  <c r="K21" i="168"/>
  <c r="L21" i="168"/>
  <c r="M21" i="168"/>
  <c r="E23" i="168"/>
  <c r="E28" i="168" s="1"/>
  <c r="E24" i="168"/>
  <c r="E25" i="168"/>
  <c r="E26" i="168"/>
  <c r="D28" i="168"/>
  <c r="F28" i="168"/>
  <c r="G28" i="168"/>
  <c r="H28" i="168"/>
  <c r="I28" i="168"/>
  <c r="J28" i="168"/>
  <c r="K28" i="168"/>
  <c r="L28" i="168"/>
  <c r="M28" i="168"/>
  <c r="D44" i="168"/>
  <c r="E44" i="168"/>
  <c r="E48" i="168" s="1"/>
  <c r="D48" i="168"/>
  <c r="A49" i="168"/>
  <c r="E8" i="167"/>
  <c r="E9" i="167"/>
  <c r="E10" i="167"/>
  <c r="E11" i="167"/>
  <c r="E12" i="167"/>
  <c r="E13" i="167"/>
  <c r="E14" i="167"/>
  <c r="E15" i="167"/>
  <c r="E16" i="167"/>
  <c r="E17" i="167"/>
  <c r="E18" i="167"/>
  <c r="E19" i="167"/>
  <c r="D21" i="167"/>
  <c r="F21" i="167"/>
  <c r="G21" i="167"/>
  <c r="H21" i="167"/>
  <c r="I21" i="167"/>
  <c r="J21" i="167"/>
  <c r="K21" i="167"/>
  <c r="L21" i="167"/>
  <c r="M21" i="167"/>
  <c r="E23" i="167"/>
  <c r="E24" i="167"/>
  <c r="E26" i="167"/>
  <c r="E27" i="167"/>
  <c r="E28" i="167"/>
  <c r="E29" i="167"/>
  <c r="E30" i="167"/>
  <c r="E32" i="167"/>
  <c r="E34" i="167"/>
  <c r="E35" i="167"/>
  <c r="E36" i="167"/>
  <c r="E37" i="167"/>
  <c r="E38" i="167"/>
  <c r="E39" i="167"/>
  <c r="E40" i="167"/>
  <c r="E41" i="167"/>
  <c r="E43" i="167"/>
  <c r="E44" i="167"/>
  <c r="E45" i="167"/>
  <c r="A47" i="167"/>
  <c r="D48" i="167"/>
  <c r="D10" i="168" s="1"/>
  <c r="F48" i="167"/>
  <c r="F10" i="168" s="1"/>
  <c r="G48" i="167"/>
  <c r="G10" i="168" s="1"/>
  <c r="H48" i="167"/>
  <c r="H10" i="168" s="1"/>
  <c r="I48" i="167"/>
  <c r="I10" i="168" s="1"/>
  <c r="J48" i="167"/>
  <c r="J10" i="168" s="1"/>
  <c r="K48" i="167"/>
  <c r="L48" i="167"/>
  <c r="M48" i="167"/>
  <c r="M10" i="168" s="1"/>
  <c r="J8" i="166"/>
  <c r="L8" i="166"/>
  <c r="D19" i="166"/>
  <c r="F19" i="166"/>
  <c r="J22" i="166"/>
  <c r="L22" i="166"/>
  <c r="J35" i="166"/>
  <c r="L35" i="166"/>
  <c r="J39" i="166"/>
  <c r="L39" i="166"/>
  <c r="L43" i="166"/>
  <c r="D44" i="166"/>
  <c r="F44" i="166"/>
  <c r="A47" i="166"/>
  <c r="E8" i="165"/>
  <c r="J10" i="165"/>
  <c r="K10" i="165"/>
  <c r="L10" i="165"/>
  <c r="E12" i="165"/>
  <c r="E13" i="165"/>
  <c r="E14" i="165"/>
  <c r="D16" i="165"/>
  <c r="F16" i="165"/>
  <c r="G16" i="165"/>
  <c r="H16" i="165"/>
  <c r="I16" i="165"/>
  <c r="J16" i="165"/>
  <c r="K16" i="165"/>
  <c r="L16" i="165"/>
  <c r="M16" i="165"/>
  <c r="E18" i="165"/>
  <c r="E19" i="165"/>
  <c r="D21" i="165"/>
  <c r="F21" i="165"/>
  <c r="G21" i="165"/>
  <c r="H21" i="165"/>
  <c r="I21" i="165"/>
  <c r="J21" i="165"/>
  <c r="K21" i="165"/>
  <c r="L21" i="165"/>
  <c r="L31" i="165" s="1"/>
  <c r="M21" i="165"/>
  <c r="E23" i="165"/>
  <c r="E24" i="165"/>
  <c r="E25" i="165"/>
  <c r="E26" i="165"/>
  <c r="D28" i="165"/>
  <c r="F28" i="165"/>
  <c r="G28" i="165"/>
  <c r="H28" i="165"/>
  <c r="I28" i="165"/>
  <c r="J28" i="165"/>
  <c r="K28" i="165"/>
  <c r="L28" i="165"/>
  <c r="M28" i="165"/>
  <c r="D44" i="165"/>
  <c r="D48" i="165" s="1"/>
  <c r="E44" i="165"/>
  <c r="E48" i="165" s="1"/>
  <c r="A49" i="165"/>
  <c r="E8" i="164"/>
  <c r="E9" i="164"/>
  <c r="E10" i="164"/>
  <c r="E11" i="164"/>
  <c r="E12" i="164"/>
  <c r="E13" i="164"/>
  <c r="E14" i="164"/>
  <c r="E15" i="164"/>
  <c r="E16" i="164"/>
  <c r="E17" i="164"/>
  <c r="E18" i="164"/>
  <c r="E19" i="164"/>
  <c r="D21" i="164"/>
  <c r="F21" i="164"/>
  <c r="G21" i="164"/>
  <c r="H21" i="164"/>
  <c r="I21" i="164"/>
  <c r="J21" i="164"/>
  <c r="K21" i="164"/>
  <c r="L21" i="164"/>
  <c r="M21" i="164"/>
  <c r="E23" i="164"/>
  <c r="E48" i="164" s="1"/>
  <c r="E10" i="165" s="1"/>
  <c r="E24" i="164"/>
  <c r="E26" i="164"/>
  <c r="E27" i="164"/>
  <c r="E28" i="164"/>
  <c r="E29" i="164"/>
  <c r="E30" i="164"/>
  <c r="E32" i="164"/>
  <c r="E34" i="164"/>
  <c r="E35" i="164"/>
  <c r="E36" i="164"/>
  <c r="E37" i="164"/>
  <c r="E38" i="164"/>
  <c r="E39" i="164"/>
  <c r="E40" i="164"/>
  <c r="E41" i="164"/>
  <c r="E43" i="164"/>
  <c r="E44" i="164"/>
  <c r="E45" i="164"/>
  <c r="A47" i="164"/>
  <c r="D48" i="164"/>
  <c r="D10" i="165" s="1"/>
  <c r="F48" i="164"/>
  <c r="F10" i="165" s="1"/>
  <c r="G48" i="164"/>
  <c r="G10" i="165" s="1"/>
  <c r="H48" i="164"/>
  <c r="H10" i="165" s="1"/>
  <c r="I48" i="164"/>
  <c r="I10" i="165" s="1"/>
  <c r="J48" i="164"/>
  <c r="K48" i="164"/>
  <c r="L48" i="164"/>
  <c r="M48" i="164"/>
  <c r="M10" i="165" s="1"/>
  <c r="J8" i="163"/>
  <c r="L8" i="163"/>
  <c r="D19" i="163"/>
  <c r="F19" i="163"/>
  <c r="F46" i="163" s="1"/>
  <c r="J22" i="163"/>
  <c r="L22" i="163"/>
  <c r="J35" i="163"/>
  <c r="L35" i="163"/>
  <c r="J39" i="163"/>
  <c r="L39" i="163"/>
  <c r="L43" i="163"/>
  <c r="D44" i="163"/>
  <c r="F44" i="163"/>
  <c r="A47" i="163"/>
  <c r="E8" i="162"/>
  <c r="L10" i="162"/>
  <c r="M10" i="162"/>
  <c r="E12" i="162"/>
  <c r="E13" i="162"/>
  <c r="E14" i="162"/>
  <c r="D16" i="162"/>
  <c r="F16" i="162"/>
  <c r="G16" i="162"/>
  <c r="H16" i="162"/>
  <c r="I16" i="162"/>
  <c r="I31" i="162" s="1"/>
  <c r="J16" i="162"/>
  <c r="K16" i="162"/>
  <c r="L16" i="162"/>
  <c r="M16" i="162"/>
  <c r="E18" i="162"/>
  <c r="E19" i="162"/>
  <c r="D21" i="162"/>
  <c r="E21" i="162"/>
  <c r="F21" i="162"/>
  <c r="G21" i="162"/>
  <c r="H21" i="162"/>
  <c r="I21" i="162"/>
  <c r="J21" i="162"/>
  <c r="K21" i="162"/>
  <c r="L21" i="162"/>
  <c r="M21" i="162"/>
  <c r="M31" i="162" s="1"/>
  <c r="E23" i="162"/>
  <c r="E24" i="162"/>
  <c r="E25" i="162"/>
  <c r="E26" i="162"/>
  <c r="D28" i="162"/>
  <c r="F28" i="162"/>
  <c r="G28" i="162"/>
  <c r="H28" i="162"/>
  <c r="I28" i="162"/>
  <c r="J28" i="162"/>
  <c r="K28" i="162"/>
  <c r="L28" i="162"/>
  <c r="M28" i="162"/>
  <c r="D44" i="162"/>
  <c r="D48" i="162" s="1"/>
  <c r="E44" i="162"/>
  <c r="E48" i="162" s="1"/>
  <c r="A49" i="162"/>
  <c r="E8" i="161"/>
  <c r="E9" i="161"/>
  <c r="E10" i="161"/>
  <c r="E11" i="161"/>
  <c r="E12" i="161"/>
  <c r="E13" i="161"/>
  <c r="E14" i="161"/>
  <c r="E15" i="161"/>
  <c r="E16" i="161"/>
  <c r="E17" i="161"/>
  <c r="E18" i="161"/>
  <c r="E19" i="161"/>
  <c r="D21" i="161"/>
  <c r="F21" i="161"/>
  <c r="G21" i="161"/>
  <c r="H21" i="161"/>
  <c r="I21" i="161"/>
  <c r="J21" i="161"/>
  <c r="K21" i="161"/>
  <c r="K31" i="162" s="1"/>
  <c r="L21" i="161"/>
  <c r="M21" i="161"/>
  <c r="E23" i="161"/>
  <c r="E24" i="161"/>
  <c r="H26" i="161"/>
  <c r="E27" i="161"/>
  <c r="E28" i="161"/>
  <c r="E29" i="161"/>
  <c r="E30" i="161"/>
  <c r="E32" i="161"/>
  <c r="E34" i="161"/>
  <c r="E35" i="161"/>
  <c r="E36" i="161"/>
  <c r="E37" i="161"/>
  <c r="E38" i="161"/>
  <c r="E39" i="161"/>
  <c r="E40" i="161"/>
  <c r="E41" i="161"/>
  <c r="E43" i="161"/>
  <c r="E44" i="161"/>
  <c r="E45" i="161"/>
  <c r="A47" i="161"/>
  <c r="D48" i="161"/>
  <c r="D10" i="162" s="1"/>
  <c r="F48" i="161"/>
  <c r="F10" i="162" s="1"/>
  <c r="G48" i="161"/>
  <c r="G10" i="162" s="1"/>
  <c r="I48" i="161"/>
  <c r="I10" i="162" s="1"/>
  <c r="J48" i="161"/>
  <c r="J10" i="162" s="1"/>
  <c r="K48" i="161"/>
  <c r="K10" i="162" s="1"/>
  <c r="L48" i="161"/>
  <c r="M48" i="161"/>
  <c r="J8" i="160"/>
  <c r="L8" i="160"/>
  <c r="D19" i="160"/>
  <c r="F19" i="160"/>
  <c r="F46" i="160" s="1"/>
  <c r="J22" i="160"/>
  <c r="L22" i="160"/>
  <c r="J35" i="160"/>
  <c r="L35" i="160"/>
  <c r="J39" i="160"/>
  <c r="L39" i="160"/>
  <c r="L43" i="160"/>
  <c r="D44" i="160"/>
  <c r="F44" i="160"/>
  <c r="A47" i="160"/>
  <c r="E8" i="159"/>
  <c r="D10" i="159"/>
  <c r="F10" i="159"/>
  <c r="L10" i="159"/>
  <c r="E12" i="159"/>
  <c r="E13" i="159"/>
  <c r="E14" i="159"/>
  <c r="D16" i="159"/>
  <c r="F16" i="159"/>
  <c r="G16" i="159"/>
  <c r="H16" i="159"/>
  <c r="I16" i="159"/>
  <c r="J16" i="159"/>
  <c r="K16" i="159"/>
  <c r="L16" i="159"/>
  <c r="M16" i="159"/>
  <c r="E18" i="159"/>
  <c r="E19" i="159"/>
  <c r="D21" i="159"/>
  <c r="E21" i="159"/>
  <c r="F21" i="159"/>
  <c r="G21" i="159"/>
  <c r="H21" i="159"/>
  <c r="I21" i="159"/>
  <c r="J21" i="159"/>
  <c r="K21" i="159"/>
  <c r="L21" i="159"/>
  <c r="M21" i="159"/>
  <c r="M31" i="159" s="1"/>
  <c r="E23" i="159"/>
  <c r="E24" i="159"/>
  <c r="E28" i="159" s="1"/>
  <c r="E25" i="159"/>
  <c r="E26" i="159"/>
  <c r="D28" i="159"/>
  <c r="F28" i="159"/>
  <c r="G28" i="159"/>
  <c r="H28" i="159"/>
  <c r="I28" i="159"/>
  <c r="J28" i="159"/>
  <c r="J31" i="159" s="1"/>
  <c r="K28" i="159"/>
  <c r="L28" i="159"/>
  <c r="M28" i="159"/>
  <c r="D44" i="159"/>
  <c r="D48" i="159" s="1"/>
  <c r="E44" i="159"/>
  <c r="E48" i="159" s="1"/>
  <c r="A49" i="159"/>
  <c r="E8" i="158"/>
  <c r="E9" i="158"/>
  <c r="E10" i="158"/>
  <c r="E11" i="158"/>
  <c r="E12" i="158"/>
  <c r="E13" i="158"/>
  <c r="E14" i="158"/>
  <c r="E15" i="158"/>
  <c r="E16" i="158"/>
  <c r="E17" i="158"/>
  <c r="E18" i="158"/>
  <c r="E19" i="158"/>
  <c r="D21" i="158"/>
  <c r="F21" i="158"/>
  <c r="G21" i="158"/>
  <c r="H21" i="158"/>
  <c r="I21" i="158"/>
  <c r="J21" i="158"/>
  <c r="K21" i="158"/>
  <c r="L21" i="158"/>
  <c r="M21" i="158"/>
  <c r="E23" i="158"/>
  <c r="E24" i="158"/>
  <c r="E26" i="158"/>
  <c r="E27" i="158"/>
  <c r="E28" i="158"/>
  <c r="E29" i="158"/>
  <c r="E30" i="158"/>
  <c r="E32" i="158"/>
  <c r="E34" i="158"/>
  <c r="E35" i="158"/>
  <c r="E36" i="158"/>
  <c r="E37" i="158"/>
  <c r="E38" i="158"/>
  <c r="E39" i="158"/>
  <c r="E40" i="158"/>
  <c r="E41" i="158"/>
  <c r="E43" i="158"/>
  <c r="E44" i="158"/>
  <c r="E45" i="158"/>
  <c r="A47" i="158"/>
  <c r="D48" i="158"/>
  <c r="F48" i="158"/>
  <c r="G48" i="158"/>
  <c r="G10" i="159" s="1"/>
  <c r="H48" i="158"/>
  <c r="H10" i="159" s="1"/>
  <c r="I48" i="158"/>
  <c r="I10" i="159" s="1"/>
  <c r="J48" i="158"/>
  <c r="J10" i="159" s="1"/>
  <c r="K48" i="158"/>
  <c r="K10" i="159" s="1"/>
  <c r="L48" i="158"/>
  <c r="M48" i="158"/>
  <c r="M10" i="159" s="1"/>
  <c r="J8" i="157"/>
  <c r="L8" i="157"/>
  <c r="D19" i="157"/>
  <c r="F19" i="157"/>
  <c r="J22" i="157"/>
  <c r="L22" i="157"/>
  <c r="J35" i="157"/>
  <c r="L35" i="157"/>
  <c r="J39" i="157"/>
  <c r="L39" i="157"/>
  <c r="L43" i="157"/>
  <c r="F44" i="157"/>
  <c r="A47" i="157"/>
  <c r="E8" i="156"/>
  <c r="E12" i="156"/>
  <c r="E13" i="156"/>
  <c r="E14" i="156"/>
  <c r="D16" i="156"/>
  <c r="F16" i="156"/>
  <c r="G16" i="156"/>
  <c r="H16" i="156"/>
  <c r="I16" i="156"/>
  <c r="J16" i="156"/>
  <c r="K16" i="156"/>
  <c r="L16" i="156"/>
  <c r="M16" i="156"/>
  <c r="E18" i="156"/>
  <c r="E19" i="156"/>
  <c r="D21" i="156"/>
  <c r="F21" i="156"/>
  <c r="G21" i="156"/>
  <c r="H21" i="156"/>
  <c r="I21" i="156"/>
  <c r="J21" i="156"/>
  <c r="K21" i="156"/>
  <c r="L21" i="156"/>
  <c r="M21" i="156"/>
  <c r="E23" i="156"/>
  <c r="E24" i="156"/>
  <c r="E25" i="156"/>
  <c r="E26" i="156"/>
  <c r="D28" i="156"/>
  <c r="F28" i="156"/>
  <c r="G28" i="156"/>
  <c r="H28" i="156"/>
  <c r="I28" i="156"/>
  <c r="J28" i="156"/>
  <c r="K28" i="156"/>
  <c r="L28" i="156"/>
  <c r="M28" i="156"/>
  <c r="D44" i="156"/>
  <c r="D48" i="156" s="1"/>
  <c r="E44" i="156"/>
  <c r="E48" i="156" s="1"/>
  <c r="A49" i="156"/>
  <c r="E8" i="155"/>
  <c r="E9" i="155"/>
  <c r="E10" i="155"/>
  <c r="E11" i="155"/>
  <c r="E12" i="155"/>
  <c r="E13" i="155"/>
  <c r="E14" i="155"/>
  <c r="E15" i="155"/>
  <c r="E16" i="155"/>
  <c r="E17" i="155"/>
  <c r="E18" i="155"/>
  <c r="E19" i="155"/>
  <c r="D21" i="155"/>
  <c r="F21" i="155"/>
  <c r="G21" i="155"/>
  <c r="H21" i="155"/>
  <c r="I21" i="155"/>
  <c r="J21" i="155"/>
  <c r="K21" i="155"/>
  <c r="L21" i="155"/>
  <c r="M21" i="155"/>
  <c r="E23" i="155"/>
  <c r="E24" i="155"/>
  <c r="E26" i="155"/>
  <c r="E27" i="155"/>
  <c r="E28" i="155"/>
  <c r="E29" i="155"/>
  <c r="E30" i="155"/>
  <c r="E32" i="155"/>
  <c r="E34" i="155"/>
  <c r="E35" i="155"/>
  <c r="E36" i="155"/>
  <c r="E37" i="155"/>
  <c r="E38" i="155"/>
  <c r="E39" i="155"/>
  <c r="E40" i="155"/>
  <c r="E41" i="155"/>
  <c r="E43" i="155"/>
  <c r="E44" i="155"/>
  <c r="E45" i="155"/>
  <c r="A47" i="155"/>
  <c r="D48" i="155"/>
  <c r="D10" i="156" s="1"/>
  <c r="F48" i="155"/>
  <c r="F10" i="156" s="1"/>
  <c r="G48" i="155"/>
  <c r="G10" i="156" s="1"/>
  <c r="H48" i="155"/>
  <c r="H10" i="156" s="1"/>
  <c r="H31" i="156" s="1"/>
  <c r="I48" i="155"/>
  <c r="I10" i="156" s="1"/>
  <c r="J48" i="155"/>
  <c r="J10" i="156" s="1"/>
  <c r="K48" i="155"/>
  <c r="K10" i="156" s="1"/>
  <c r="L48" i="155"/>
  <c r="L10" i="156" s="1"/>
  <c r="M48" i="155"/>
  <c r="M10" i="156" s="1"/>
  <c r="J8" i="154"/>
  <c r="L8" i="154"/>
  <c r="D19" i="154"/>
  <c r="D44" i="154" s="1"/>
  <c r="D46" i="154" s="1"/>
  <c r="F19" i="154"/>
  <c r="J22" i="154"/>
  <c r="L22" i="154"/>
  <c r="J35" i="154"/>
  <c r="L35" i="154"/>
  <c r="J39" i="154"/>
  <c r="L39" i="154"/>
  <c r="L43" i="154"/>
  <c r="F44" i="154"/>
  <c r="A47" i="154"/>
  <c r="E8" i="153"/>
  <c r="J10" i="153"/>
  <c r="K10" i="153"/>
  <c r="E12" i="153"/>
  <c r="E13" i="153"/>
  <c r="E14" i="153"/>
  <c r="D16" i="153"/>
  <c r="F16" i="153"/>
  <c r="G16" i="153"/>
  <c r="H16" i="153"/>
  <c r="I16" i="153"/>
  <c r="J16" i="153"/>
  <c r="K16" i="153"/>
  <c r="L16" i="153"/>
  <c r="M16" i="153"/>
  <c r="E18" i="153"/>
  <c r="E19" i="153"/>
  <c r="D21" i="153"/>
  <c r="F21" i="153"/>
  <c r="G21" i="153"/>
  <c r="G31" i="153" s="1"/>
  <c r="H21" i="153"/>
  <c r="I21" i="153"/>
  <c r="J21" i="153"/>
  <c r="K21" i="153"/>
  <c r="L21" i="153"/>
  <c r="L31" i="153" s="1"/>
  <c r="M21" i="153"/>
  <c r="E23" i="153"/>
  <c r="E24" i="153"/>
  <c r="E28" i="153" s="1"/>
  <c r="E25" i="153"/>
  <c r="E26" i="153"/>
  <c r="D28" i="153"/>
  <c r="F28" i="153"/>
  <c r="G28" i="153"/>
  <c r="H28" i="153"/>
  <c r="I28" i="153"/>
  <c r="J28" i="153"/>
  <c r="K28" i="153"/>
  <c r="L28" i="153"/>
  <c r="M28" i="153"/>
  <c r="M31" i="153"/>
  <c r="D44" i="153"/>
  <c r="D48" i="153" s="1"/>
  <c r="E44" i="153"/>
  <c r="E48" i="153" s="1"/>
  <c r="A49" i="153"/>
  <c r="E8" i="152"/>
  <c r="E9" i="152"/>
  <c r="E10" i="152"/>
  <c r="E11" i="152"/>
  <c r="E12" i="152"/>
  <c r="E13" i="152"/>
  <c r="E14" i="152"/>
  <c r="E15" i="152"/>
  <c r="E16" i="152"/>
  <c r="E17" i="152"/>
  <c r="E18" i="152"/>
  <c r="E19" i="152"/>
  <c r="D21" i="152"/>
  <c r="F21" i="152"/>
  <c r="G21" i="152"/>
  <c r="H21" i="152"/>
  <c r="I21" i="152"/>
  <c r="J21" i="152"/>
  <c r="K21" i="152"/>
  <c r="L21" i="152"/>
  <c r="M21" i="152"/>
  <c r="E23" i="152"/>
  <c r="E24" i="152"/>
  <c r="E26" i="152"/>
  <c r="E27" i="152"/>
  <c r="E28" i="152"/>
  <c r="E29" i="152"/>
  <c r="E30" i="152"/>
  <c r="G30" i="152"/>
  <c r="G30" i="179" s="1"/>
  <c r="G30" i="80" s="1"/>
  <c r="E32" i="152"/>
  <c r="E34" i="152"/>
  <c r="E35" i="152"/>
  <c r="E36" i="152"/>
  <c r="E37" i="152"/>
  <c r="E38" i="152"/>
  <c r="E39" i="152"/>
  <c r="E40" i="152"/>
  <c r="E41" i="152"/>
  <c r="E43" i="152"/>
  <c r="E44" i="152"/>
  <c r="E45" i="152"/>
  <c r="A47" i="152"/>
  <c r="D48" i="152"/>
  <c r="D10" i="153" s="1"/>
  <c r="F48" i="152"/>
  <c r="F10" i="153" s="1"/>
  <c r="G48" i="152"/>
  <c r="G10" i="153" s="1"/>
  <c r="H48" i="152"/>
  <c r="H10" i="153" s="1"/>
  <c r="I48" i="152"/>
  <c r="I10" i="153" s="1"/>
  <c r="J48" i="152"/>
  <c r="K48" i="152"/>
  <c r="L48" i="152"/>
  <c r="L10" i="153" s="1"/>
  <c r="M48" i="152"/>
  <c r="M10" i="153" s="1"/>
  <c r="J8" i="151"/>
  <c r="L8" i="151"/>
  <c r="D19" i="151"/>
  <c r="D44" i="151" s="1"/>
  <c r="D46" i="151" s="1"/>
  <c r="F19" i="151"/>
  <c r="J22" i="151"/>
  <c r="L22" i="151"/>
  <c r="J35" i="151"/>
  <c r="L35" i="151"/>
  <c r="J39" i="151"/>
  <c r="L39" i="151"/>
  <c r="L43" i="151"/>
  <c r="F44" i="151"/>
  <c r="A47" i="151"/>
  <c r="E8" i="150"/>
  <c r="J10" i="150"/>
  <c r="E12" i="150"/>
  <c r="E13" i="150"/>
  <c r="E14" i="150"/>
  <c r="E16" i="150" s="1"/>
  <c r="D16" i="150"/>
  <c r="F16" i="150"/>
  <c r="G16" i="150"/>
  <c r="H16" i="150"/>
  <c r="I16" i="150"/>
  <c r="J16" i="150"/>
  <c r="K16" i="150"/>
  <c r="L16" i="150"/>
  <c r="M16" i="150"/>
  <c r="E18" i="150"/>
  <c r="E19" i="150"/>
  <c r="D21" i="150"/>
  <c r="F21" i="150"/>
  <c r="G21" i="150"/>
  <c r="H21" i="150"/>
  <c r="I21" i="150"/>
  <c r="J21" i="150"/>
  <c r="K21" i="150"/>
  <c r="L21" i="150"/>
  <c r="M21" i="150"/>
  <c r="E23" i="150"/>
  <c r="E24" i="150"/>
  <c r="E25" i="150"/>
  <c r="E26" i="150"/>
  <c r="D28" i="150"/>
  <c r="F28" i="150"/>
  <c r="G28" i="150"/>
  <c r="H28" i="150"/>
  <c r="I28" i="150"/>
  <c r="J28" i="150"/>
  <c r="K28" i="150"/>
  <c r="L28" i="150"/>
  <c r="L31" i="150" s="1"/>
  <c r="M28" i="150"/>
  <c r="D44" i="150"/>
  <c r="D48" i="150" s="1"/>
  <c r="E44" i="150"/>
  <c r="E48" i="150"/>
  <c r="A49" i="150"/>
  <c r="E8" i="149"/>
  <c r="E9" i="149"/>
  <c r="E10" i="149"/>
  <c r="E11" i="149"/>
  <c r="E12" i="149"/>
  <c r="E13" i="149"/>
  <c r="E14" i="149"/>
  <c r="E15" i="149"/>
  <c r="E16" i="149"/>
  <c r="E17" i="149"/>
  <c r="E18" i="149"/>
  <c r="E19" i="149"/>
  <c r="D21" i="149"/>
  <c r="F21" i="149"/>
  <c r="G21" i="149"/>
  <c r="H21" i="149"/>
  <c r="I21" i="149"/>
  <c r="J21" i="149"/>
  <c r="K21" i="149"/>
  <c r="L21" i="149"/>
  <c r="M21" i="149"/>
  <c r="E23" i="149"/>
  <c r="E24" i="149"/>
  <c r="I26" i="149"/>
  <c r="E27" i="149"/>
  <c r="E28" i="149"/>
  <c r="E29" i="149"/>
  <c r="E30" i="149"/>
  <c r="E32" i="149"/>
  <c r="E34" i="149"/>
  <c r="E35" i="149"/>
  <c r="E36" i="149"/>
  <c r="E37" i="149"/>
  <c r="E38" i="149"/>
  <c r="E39" i="149"/>
  <c r="E40" i="149"/>
  <c r="E41" i="149"/>
  <c r="E43" i="149"/>
  <c r="E44" i="149"/>
  <c r="E45" i="149"/>
  <c r="A47" i="149"/>
  <c r="D48" i="149"/>
  <c r="D10" i="150" s="1"/>
  <c r="F48" i="149"/>
  <c r="F10" i="150" s="1"/>
  <c r="G48" i="149"/>
  <c r="G10" i="150" s="1"/>
  <c r="H48" i="149"/>
  <c r="H10" i="150" s="1"/>
  <c r="J48" i="149"/>
  <c r="K48" i="149"/>
  <c r="K10" i="150" s="1"/>
  <c r="L48" i="149"/>
  <c r="L10" i="150" s="1"/>
  <c r="M48" i="149"/>
  <c r="M10" i="150" s="1"/>
  <c r="J8" i="148"/>
  <c r="L8" i="148"/>
  <c r="D19" i="148"/>
  <c r="F19" i="148"/>
  <c r="J22" i="148"/>
  <c r="L22" i="148"/>
  <c r="J35" i="148"/>
  <c r="L35" i="148"/>
  <c r="J39" i="148"/>
  <c r="L39" i="148"/>
  <c r="L43" i="148"/>
  <c r="F44" i="148"/>
  <c r="A47" i="148"/>
  <c r="E8" i="147"/>
  <c r="J10" i="147"/>
  <c r="E12" i="147"/>
  <c r="E13" i="147"/>
  <c r="E14" i="147"/>
  <c r="D16" i="147"/>
  <c r="F16" i="147"/>
  <c r="G16" i="147"/>
  <c r="H16" i="147"/>
  <c r="I16" i="147"/>
  <c r="J16" i="147"/>
  <c r="K16" i="147"/>
  <c r="L16" i="147"/>
  <c r="M16" i="147"/>
  <c r="E18" i="147"/>
  <c r="E21" i="147" s="1"/>
  <c r="E19" i="147"/>
  <c r="D21" i="147"/>
  <c r="F21" i="147"/>
  <c r="G21" i="147"/>
  <c r="H21" i="147"/>
  <c r="I21" i="147"/>
  <c r="J21" i="147"/>
  <c r="K21" i="147"/>
  <c r="L21" i="147"/>
  <c r="M21" i="147"/>
  <c r="E23" i="147"/>
  <c r="E24" i="147"/>
  <c r="E25" i="147"/>
  <c r="E26" i="147"/>
  <c r="D28" i="147"/>
  <c r="F28" i="147"/>
  <c r="G28" i="147"/>
  <c r="G31" i="147" s="1"/>
  <c r="H28" i="147"/>
  <c r="I28" i="147"/>
  <c r="J28" i="147"/>
  <c r="K28" i="147"/>
  <c r="L28" i="147"/>
  <c r="M28" i="147"/>
  <c r="D44" i="147"/>
  <c r="D48" i="147" s="1"/>
  <c r="E44" i="147"/>
  <c r="E48" i="147" s="1"/>
  <c r="A49" i="147"/>
  <c r="E8" i="146"/>
  <c r="E9" i="146"/>
  <c r="E10" i="146"/>
  <c r="E11" i="146"/>
  <c r="E12" i="146"/>
  <c r="E13" i="146"/>
  <c r="E14" i="146"/>
  <c r="E15" i="146"/>
  <c r="E16" i="146"/>
  <c r="E17" i="146"/>
  <c r="E18" i="146"/>
  <c r="E19" i="146"/>
  <c r="D21" i="146"/>
  <c r="F21" i="146"/>
  <c r="G21" i="146"/>
  <c r="H21" i="146"/>
  <c r="I21" i="146"/>
  <c r="J21" i="146"/>
  <c r="K21" i="146"/>
  <c r="L21" i="146"/>
  <c r="M21" i="146"/>
  <c r="E23" i="146"/>
  <c r="E24" i="146"/>
  <c r="E26" i="146"/>
  <c r="E27" i="146"/>
  <c r="E28" i="146"/>
  <c r="E29" i="146"/>
  <c r="E30" i="146"/>
  <c r="E32" i="146"/>
  <c r="E34" i="146"/>
  <c r="E35" i="146"/>
  <c r="E36" i="146"/>
  <c r="E37" i="146"/>
  <c r="E38" i="146"/>
  <c r="E39" i="146"/>
  <c r="E40" i="146"/>
  <c r="E41" i="146"/>
  <c r="E43" i="146"/>
  <c r="E44" i="146"/>
  <c r="E45" i="146"/>
  <c r="A47" i="146"/>
  <c r="D48" i="146"/>
  <c r="D10" i="147" s="1"/>
  <c r="F48" i="146"/>
  <c r="F10" i="147" s="1"/>
  <c r="G48" i="146"/>
  <c r="G10" i="147" s="1"/>
  <c r="H48" i="146"/>
  <c r="H10" i="147" s="1"/>
  <c r="H31" i="147" s="1"/>
  <c r="I48" i="146"/>
  <c r="I10" i="147" s="1"/>
  <c r="J48" i="146"/>
  <c r="K48" i="146"/>
  <c r="K10" i="147" s="1"/>
  <c r="L48" i="146"/>
  <c r="L10" i="147" s="1"/>
  <c r="M48" i="146"/>
  <c r="M10" i="147" s="1"/>
  <c r="J8" i="145"/>
  <c r="L8" i="145"/>
  <c r="D19" i="145"/>
  <c r="D44" i="145" s="1"/>
  <c r="F19" i="145"/>
  <c r="J22" i="145"/>
  <c r="L22" i="145"/>
  <c r="J35" i="145"/>
  <c r="L35" i="145"/>
  <c r="J39" i="145"/>
  <c r="L39" i="145"/>
  <c r="L43" i="145"/>
  <c r="F44" i="145"/>
  <c r="A47" i="145"/>
  <c r="E8" i="144"/>
  <c r="E12" i="144"/>
  <c r="E16" i="144" s="1"/>
  <c r="E13" i="144"/>
  <c r="E14" i="144"/>
  <c r="D16" i="144"/>
  <c r="F16" i="144"/>
  <c r="G16" i="144"/>
  <c r="H16" i="144"/>
  <c r="I16" i="144"/>
  <c r="J16" i="144"/>
  <c r="K16" i="144"/>
  <c r="L16" i="144"/>
  <c r="M16" i="144"/>
  <c r="E18" i="144"/>
  <c r="E19" i="144"/>
  <c r="D21" i="144"/>
  <c r="F21" i="144"/>
  <c r="G21" i="144"/>
  <c r="H21" i="144"/>
  <c r="I21" i="144"/>
  <c r="J21" i="144"/>
  <c r="K21" i="144"/>
  <c r="L21" i="144"/>
  <c r="M21" i="144"/>
  <c r="E23" i="144"/>
  <c r="E28" i="144" s="1"/>
  <c r="E24" i="144"/>
  <c r="E25" i="144"/>
  <c r="E26" i="144"/>
  <c r="D28" i="144"/>
  <c r="F28" i="144"/>
  <c r="G28" i="144"/>
  <c r="H28" i="144"/>
  <c r="I28" i="144"/>
  <c r="J28" i="144"/>
  <c r="K28" i="144"/>
  <c r="L28" i="144"/>
  <c r="M28" i="144"/>
  <c r="D44" i="144"/>
  <c r="D48" i="144" s="1"/>
  <c r="E44" i="144"/>
  <c r="E48" i="144" s="1"/>
  <c r="A49" i="144"/>
  <c r="E8" i="143"/>
  <c r="G9" i="143"/>
  <c r="E10" i="143"/>
  <c r="E11" i="143"/>
  <c r="E12" i="143"/>
  <c r="E13" i="143"/>
  <c r="G13" i="143"/>
  <c r="E14" i="143"/>
  <c r="E15" i="143"/>
  <c r="E16" i="143"/>
  <c r="E17" i="143"/>
  <c r="E18" i="143"/>
  <c r="E19" i="143"/>
  <c r="D21" i="143"/>
  <c r="F21" i="143"/>
  <c r="H21" i="143"/>
  <c r="I21" i="143"/>
  <c r="J21" i="143"/>
  <c r="K21" i="143"/>
  <c r="L21" i="143"/>
  <c r="M21" i="143"/>
  <c r="E23" i="143"/>
  <c r="E24" i="143"/>
  <c r="E26" i="143"/>
  <c r="E27" i="143"/>
  <c r="E28" i="143"/>
  <c r="E29" i="143"/>
  <c r="E30" i="143"/>
  <c r="E32" i="143"/>
  <c r="E34" i="143"/>
  <c r="E35" i="143"/>
  <c r="E36" i="143"/>
  <c r="E37" i="143"/>
  <c r="E38" i="143"/>
  <c r="E39" i="143"/>
  <c r="E40" i="143"/>
  <c r="E41" i="143"/>
  <c r="E43" i="143"/>
  <c r="E44" i="143"/>
  <c r="E45" i="143"/>
  <c r="A47" i="143"/>
  <c r="D48" i="143"/>
  <c r="D10" i="144" s="1"/>
  <c r="D31" i="144" s="1"/>
  <c r="D36" i="144" s="1"/>
  <c r="D46" i="144" s="1"/>
  <c r="D47" i="144" s="1"/>
  <c r="F48" i="143"/>
  <c r="F10" i="144" s="1"/>
  <c r="G48" i="143"/>
  <c r="G10" i="144" s="1"/>
  <c r="H48" i="143"/>
  <c r="H10" i="144" s="1"/>
  <c r="I48" i="143"/>
  <c r="I10" i="144" s="1"/>
  <c r="J48" i="143"/>
  <c r="J10" i="144" s="1"/>
  <c r="K48" i="143"/>
  <c r="K10" i="144" s="1"/>
  <c r="L48" i="143"/>
  <c r="L10" i="144" s="1"/>
  <c r="M48" i="143"/>
  <c r="M10" i="144" s="1"/>
  <c r="J8" i="142"/>
  <c r="L8" i="142"/>
  <c r="D19" i="142"/>
  <c r="F19" i="142"/>
  <c r="J22" i="142"/>
  <c r="L22" i="142"/>
  <c r="J35" i="142"/>
  <c r="L35" i="142"/>
  <c r="J39" i="142"/>
  <c r="L39" i="142"/>
  <c r="L43" i="142"/>
  <c r="F44" i="142"/>
  <c r="F46" i="142"/>
  <c r="A47" i="142"/>
  <c r="E8" i="141"/>
  <c r="F10" i="141"/>
  <c r="G10" i="141"/>
  <c r="E12" i="141"/>
  <c r="E13" i="141"/>
  <c r="E14" i="141"/>
  <c r="D16" i="141"/>
  <c r="F16" i="141"/>
  <c r="G16" i="141"/>
  <c r="H16" i="141"/>
  <c r="I16" i="141"/>
  <c r="J16" i="141"/>
  <c r="K16" i="141"/>
  <c r="L16" i="141"/>
  <c r="M16" i="141"/>
  <c r="E18" i="141"/>
  <c r="E19" i="141"/>
  <c r="E21" i="141" s="1"/>
  <c r="D21" i="141"/>
  <c r="F21" i="141"/>
  <c r="F31" i="141" s="1"/>
  <c r="G21" i="141"/>
  <c r="H21" i="141"/>
  <c r="I21" i="141"/>
  <c r="J21" i="141"/>
  <c r="K21" i="141"/>
  <c r="L21" i="141"/>
  <c r="M21" i="141"/>
  <c r="E23" i="141"/>
  <c r="E28" i="141" s="1"/>
  <c r="E24" i="141"/>
  <c r="E25" i="141"/>
  <c r="E26" i="141"/>
  <c r="D28" i="141"/>
  <c r="F28" i="141"/>
  <c r="G28" i="141"/>
  <c r="H28" i="141"/>
  <c r="H31" i="141" s="1"/>
  <c r="I28" i="141"/>
  <c r="J28" i="141"/>
  <c r="K28" i="141"/>
  <c r="L28" i="141"/>
  <c r="M28" i="141"/>
  <c r="D44" i="141"/>
  <c r="E44" i="141"/>
  <c r="E48" i="141" s="1"/>
  <c r="D48" i="141"/>
  <c r="A49" i="141"/>
  <c r="E8" i="140"/>
  <c r="I8" i="140"/>
  <c r="I8" i="179" s="1"/>
  <c r="E9" i="140"/>
  <c r="E10" i="140"/>
  <c r="E11" i="140"/>
  <c r="E12" i="140"/>
  <c r="E13" i="140"/>
  <c r="E14" i="140"/>
  <c r="E15" i="140"/>
  <c r="E16" i="140"/>
  <c r="E17" i="140"/>
  <c r="E18" i="140"/>
  <c r="E19" i="140"/>
  <c r="D21" i="140"/>
  <c r="F21" i="140"/>
  <c r="G21" i="140"/>
  <c r="H21" i="140"/>
  <c r="I21" i="140"/>
  <c r="J21" i="140"/>
  <c r="K21" i="140"/>
  <c r="L21" i="140"/>
  <c r="M21" i="140"/>
  <c r="E23" i="140"/>
  <c r="E24" i="140"/>
  <c r="I26" i="140"/>
  <c r="E27" i="140"/>
  <c r="E28" i="140"/>
  <c r="E29" i="140"/>
  <c r="E30" i="140"/>
  <c r="E32" i="140"/>
  <c r="E34" i="140"/>
  <c r="E35" i="140"/>
  <c r="E36" i="140"/>
  <c r="E37" i="140"/>
  <c r="E38" i="140"/>
  <c r="E39" i="140"/>
  <c r="E40" i="140"/>
  <c r="E41" i="140"/>
  <c r="E43" i="140"/>
  <c r="E44" i="140"/>
  <c r="E45" i="140"/>
  <c r="A47" i="140"/>
  <c r="D48" i="140"/>
  <c r="D10" i="141" s="1"/>
  <c r="F48" i="140"/>
  <c r="G48" i="140"/>
  <c r="H48" i="140"/>
  <c r="H10" i="141" s="1"/>
  <c r="J48" i="140"/>
  <c r="J10" i="141" s="1"/>
  <c r="K48" i="140"/>
  <c r="K10" i="141" s="1"/>
  <c r="L48" i="140"/>
  <c r="L10" i="141" s="1"/>
  <c r="M48" i="140"/>
  <c r="M10" i="141" s="1"/>
  <c r="J8" i="139"/>
  <c r="L8" i="139"/>
  <c r="D19" i="139"/>
  <c r="F19" i="139"/>
  <c r="J22" i="139"/>
  <c r="L22" i="139"/>
  <c r="J35" i="139"/>
  <c r="L35" i="139"/>
  <c r="J39" i="139"/>
  <c r="L39" i="139"/>
  <c r="L43" i="139"/>
  <c r="D44" i="139"/>
  <c r="F44" i="139"/>
  <c r="D46" i="139"/>
  <c r="A47" i="139"/>
  <c r="D8" i="138"/>
  <c r="F8" i="138"/>
  <c r="G8" i="138"/>
  <c r="H8" i="138"/>
  <c r="I8" i="138"/>
  <c r="I8" i="81" s="1"/>
  <c r="J8" i="138"/>
  <c r="J8" i="81" s="1"/>
  <c r="K8" i="138"/>
  <c r="L8" i="138"/>
  <c r="M8" i="138"/>
  <c r="D12" i="138"/>
  <c r="F12" i="138"/>
  <c r="G12" i="138"/>
  <c r="H12" i="138"/>
  <c r="I12" i="138"/>
  <c r="I12" i="81" s="1"/>
  <c r="J12" i="138"/>
  <c r="J16" i="138" s="1"/>
  <c r="K12" i="138"/>
  <c r="L12" i="138"/>
  <c r="M12" i="138"/>
  <c r="D13" i="138"/>
  <c r="D13" i="81" s="1"/>
  <c r="F13" i="138"/>
  <c r="G13" i="138"/>
  <c r="G13" i="81" s="1"/>
  <c r="H13" i="138"/>
  <c r="I13" i="138"/>
  <c r="J13" i="138"/>
  <c r="K13" i="138"/>
  <c r="L13" i="138"/>
  <c r="M13" i="138"/>
  <c r="D14" i="138"/>
  <c r="F14" i="138"/>
  <c r="G14" i="138"/>
  <c r="H14" i="138"/>
  <c r="H14" i="81" s="1"/>
  <c r="I14" i="138"/>
  <c r="J14" i="138"/>
  <c r="K14" i="138"/>
  <c r="L14" i="138"/>
  <c r="M14" i="138"/>
  <c r="K16" i="138"/>
  <c r="L16" i="138"/>
  <c r="M16" i="138"/>
  <c r="D18" i="138"/>
  <c r="F18" i="138"/>
  <c r="G18" i="138"/>
  <c r="H18" i="138"/>
  <c r="H21" i="138" s="1"/>
  <c r="I18" i="138"/>
  <c r="J18" i="138"/>
  <c r="K18" i="138"/>
  <c r="L18" i="138"/>
  <c r="L21" i="138" s="1"/>
  <c r="M18" i="138"/>
  <c r="D19" i="138"/>
  <c r="F19" i="138"/>
  <c r="G19" i="138"/>
  <c r="G21" i="138" s="1"/>
  <c r="H19" i="138"/>
  <c r="I19" i="138"/>
  <c r="J19" i="138"/>
  <c r="K19" i="138"/>
  <c r="K19" i="81" s="1"/>
  <c r="L19" i="138"/>
  <c r="M19" i="138"/>
  <c r="D21" i="138"/>
  <c r="F21" i="138"/>
  <c r="M21" i="138"/>
  <c r="D23" i="138"/>
  <c r="F23" i="138"/>
  <c r="G23" i="138"/>
  <c r="H23" i="138"/>
  <c r="I23" i="138"/>
  <c r="J23" i="138"/>
  <c r="K23" i="138"/>
  <c r="L23" i="138"/>
  <c r="M23" i="138"/>
  <c r="M23" i="81" s="1"/>
  <c r="D24" i="138"/>
  <c r="F24" i="138"/>
  <c r="G24" i="138"/>
  <c r="H24" i="138"/>
  <c r="I24" i="138"/>
  <c r="J24" i="138"/>
  <c r="K24" i="138"/>
  <c r="K24" i="81" s="1"/>
  <c r="L24" i="138"/>
  <c r="M24" i="138"/>
  <c r="D25" i="138"/>
  <c r="F25" i="138"/>
  <c r="G25" i="138"/>
  <c r="H25" i="138"/>
  <c r="I25" i="138"/>
  <c r="J25" i="138"/>
  <c r="K25" i="138"/>
  <c r="L25" i="138"/>
  <c r="M25" i="138"/>
  <c r="D26" i="138"/>
  <c r="F26" i="138"/>
  <c r="G26" i="138"/>
  <c r="H26" i="138"/>
  <c r="I26" i="138"/>
  <c r="J26" i="138"/>
  <c r="K26" i="138"/>
  <c r="L26" i="138"/>
  <c r="M26" i="138"/>
  <c r="D44" i="138"/>
  <c r="D48" i="138" s="1"/>
  <c r="E44" i="138"/>
  <c r="E48" i="138" s="1"/>
  <c r="A49" i="138"/>
  <c r="D8" i="137"/>
  <c r="D8" i="80" s="1"/>
  <c r="F8" i="137"/>
  <c r="G8" i="137"/>
  <c r="H8" i="137"/>
  <c r="I8" i="137"/>
  <c r="J8" i="137"/>
  <c r="J8" i="80" s="1"/>
  <c r="K8" i="137"/>
  <c r="L8" i="137"/>
  <c r="M8" i="137"/>
  <c r="D9" i="137"/>
  <c r="D9" i="80" s="1"/>
  <c r="H9" i="137"/>
  <c r="I9" i="137"/>
  <c r="J9" i="137"/>
  <c r="K9" i="137"/>
  <c r="L9" i="137"/>
  <c r="M9" i="137"/>
  <c r="D10" i="137"/>
  <c r="D10" i="80" s="1"/>
  <c r="F10" i="137"/>
  <c r="G10" i="137"/>
  <c r="H10" i="137"/>
  <c r="I10" i="137"/>
  <c r="J10" i="137"/>
  <c r="K10" i="137"/>
  <c r="L10" i="137"/>
  <c r="M10" i="137"/>
  <c r="D11" i="137"/>
  <c r="F11" i="137"/>
  <c r="G11" i="137"/>
  <c r="H11" i="137"/>
  <c r="I11" i="137"/>
  <c r="J11" i="137"/>
  <c r="K11" i="137"/>
  <c r="K11" i="80" s="1"/>
  <c r="L11" i="137"/>
  <c r="L11" i="80" s="1"/>
  <c r="M11" i="137"/>
  <c r="M11" i="80" s="1"/>
  <c r="D12" i="137"/>
  <c r="F12" i="137"/>
  <c r="G12" i="137"/>
  <c r="H12" i="137"/>
  <c r="I12" i="137"/>
  <c r="J12" i="137"/>
  <c r="J12" i="80" s="1"/>
  <c r="K12" i="137"/>
  <c r="L12" i="137"/>
  <c r="M12" i="137"/>
  <c r="D13" i="137"/>
  <c r="F13" i="137"/>
  <c r="G13" i="137"/>
  <c r="H13" i="137"/>
  <c r="I13" i="137"/>
  <c r="I13" i="80" s="1"/>
  <c r="J13" i="137"/>
  <c r="J13" i="80" s="1"/>
  <c r="K13" i="137"/>
  <c r="K13" i="80" s="1"/>
  <c r="L13" i="137"/>
  <c r="M13" i="137"/>
  <c r="D14" i="137"/>
  <c r="F14" i="137"/>
  <c r="G14" i="137"/>
  <c r="H14" i="137"/>
  <c r="I14" i="137"/>
  <c r="I14" i="80" s="1"/>
  <c r="J14" i="137"/>
  <c r="K14" i="137"/>
  <c r="L14" i="137"/>
  <c r="M14" i="137"/>
  <c r="D15" i="137"/>
  <c r="F15" i="137"/>
  <c r="G15" i="137"/>
  <c r="H15" i="137"/>
  <c r="I15" i="137"/>
  <c r="I15" i="80" s="1"/>
  <c r="J15" i="137"/>
  <c r="K15" i="137"/>
  <c r="L15" i="137"/>
  <c r="M15" i="137"/>
  <c r="D16" i="137"/>
  <c r="F16" i="137"/>
  <c r="G16" i="137"/>
  <c r="H16" i="137"/>
  <c r="I16" i="137"/>
  <c r="J16" i="137"/>
  <c r="K16" i="137"/>
  <c r="L16" i="137"/>
  <c r="M16" i="137"/>
  <c r="D17" i="137"/>
  <c r="D17" i="80" s="1"/>
  <c r="F17" i="137"/>
  <c r="G17" i="137"/>
  <c r="H17" i="137"/>
  <c r="I17" i="137"/>
  <c r="J17" i="137"/>
  <c r="K17" i="137"/>
  <c r="L17" i="137"/>
  <c r="M17" i="137"/>
  <c r="M17" i="80" s="1"/>
  <c r="D18" i="137"/>
  <c r="D18" i="80" s="1"/>
  <c r="F18" i="137"/>
  <c r="G18" i="137"/>
  <c r="H18" i="137"/>
  <c r="I18" i="137"/>
  <c r="J18" i="137"/>
  <c r="K18" i="137"/>
  <c r="L18" i="137"/>
  <c r="M18" i="137"/>
  <c r="D19" i="137"/>
  <c r="D19" i="80" s="1"/>
  <c r="F19" i="137"/>
  <c r="G19" i="137"/>
  <c r="H19" i="137"/>
  <c r="I19" i="137"/>
  <c r="J19" i="137"/>
  <c r="K19" i="137"/>
  <c r="L19" i="137"/>
  <c r="M19" i="137"/>
  <c r="D23" i="137"/>
  <c r="G23" i="137"/>
  <c r="H23" i="137"/>
  <c r="J23" i="137"/>
  <c r="K23" i="137"/>
  <c r="L23" i="137"/>
  <c r="L23" i="80" s="1"/>
  <c r="M23" i="137"/>
  <c r="M23" i="80" s="1"/>
  <c r="D24" i="137"/>
  <c r="F24" i="137"/>
  <c r="G24" i="137"/>
  <c r="H24" i="137"/>
  <c r="I24" i="137"/>
  <c r="J24" i="137"/>
  <c r="K24" i="137"/>
  <c r="K24" i="80" s="1"/>
  <c r="L24" i="137"/>
  <c r="L24" i="80" s="1"/>
  <c r="M24" i="137"/>
  <c r="M24" i="80" s="1"/>
  <c r="D26" i="137"/>
  <c r="F26" i="137"/>
  <c r="G26" i="137"/>
  <c r="H26" i="137"/>
  <c r="I26" i="137"/>
  <c r="J26" i="137"/>
  <c r="J26" i="80" s="1"/>
  <c r="K26" i="137"/>
  <c r="K26" i="80" s="1"/>
  <c r="L26" i="137"/>
  <c r="L26" i="80" s="1"/>
  <c r="M26" i="137"/>
  <c r="D27" i="137"/>
  <c r="F27" i="137"/>
  <c r="G27" i="137"/>
  <c r="H27" i="137"/>
  <c r="I27" i="137"/>
  <c r="I27" i="80" s="1"/>
  <c r="J27" i="137"/>
  <c r="J27" i="80" s="1"/>
  <c r="K27" i="137"/>
  <c r="K27" i="80" s="1"/>
  <c r="L27" i="137"/>
  <c r="M27" i="137"/>
  <c r="D28" i="137"/>
  <c r="F28" i="137"/>
  <c r="G28" i="137"/>
  <c r="H28" i="137"/>
  <c r="I28" i="137"/>
  <c r="J28" i="137"/>
  <c r="K28" i="137"/>
  <c r="L28" i="137"/>
  <c r="M28" i="137"/>
  <c r="D29" i="137"/>
  <c r="F29" i="137"/>
  <c r="G29" i="137"/>
  <c r="H29" i="137"/>
  <c r="I29" i="137"/>
  <c r="J29" i="137"/>
  <c r="K29" i="137"/>
  <c r="L29" i="137"/>
  <c r="M29" i="137"/>
  <c r="D30" i="137"/>
  <c r="F30" i="137"/>
  <c r="G30" i="137"/>
  <c r="H30" i="137"/>
  <c r="I30" i="137"/>
  <c r="J30" i="137"/>
  <c r="K30" i="137"/>
  <c r="L30" i="137"/>
  <c r="M30" i="137"/>
  <c r="D32" i="137"/>
  <c r="F32" i="137"/>
  <c r="F32" i="80" s="1"/>
  <c r="G32" i="137"/>
  <c r="G32" i="80" s="1"/>
  <c r="H32" i="137"/>
  <c r="I32" i="137"/>
  <c r="J32" i="137"/>
  <c r="K32" i="137"/>
  <c r="L32" i="137"/>
  <c r="M32" i="137"/>
  <c r="M32" i="80" s="1"/>
  <c r="D34" i="137"/>
  <c r="D34" i="80" s="1"/>
  <c r="F34" i="137"/>
  <c r="F34" i="80" s="1"/>
  <c r="G34" i="137"/>
  <c r="H34" i="137"/>
  <c r="I34" i="137"/>
  <c r="J34" i="137"/>
  <c r="K34" i="137"/>
  <c r="L34" i="137"/>
  <c r="L34" i="80" s="1"/>
  <c r="M34" i="137"/>
  <c r="M34" i="80" s="1"/>
  <c r="D35" i="137"/>
  <c r="D35" i="80" s="1"/>
  <c r="F35" i="137"/>
  <c r="G35" i="137"/>
  <c r="H35" i="137"/>
  <c r="I35" i="137"/>
  <c r="J35" i="137"/>
  <c r="K35" i="137"/>
  <c r="K35" i="80" s="1"/>
  <c r="L35" i="137"/>
  <c r="L35" i="80" s="1"/>
  <c r="M35" i="137"/>
  <c r="D36" i="137"/>
  <c r="F36" i="137"/>
  <c r="G36" i="137"/>
  <c r="H36" i="137"/>
  <c r="I36" i="137"/>
  <c r="J36" i="137"/>
  <c r="J36" i="80" s="1"/>
  <c r="K36" i="137"/>
  <c r="K36" i="80" s="1"/>
  <c r="L36" i="137"/>
  <c r="L36" i="80" s="1"/>
  <c r="M36" i="137"/>
  <c r="D37" i="137"/>
  <c r="F37" i="137"/>
  <c r="G37" i="137"/>
  <c r="H37" i="137"/>
  <c r="I37" i="137"/>
  <c r="J37" i="137"/>
  <c r="K37" i="137"/>
  <c r="L37" i="137"/>
  <c r="M37" i="137"/>
  <c r="D38" i="137"/>
  <c r="F38" i="137"/>
  <c r="G38" i="137"/>
  <c r="H38" i="137"/>
  <c r="I38" i="137"/>
  <c r="J38" i="137"/>
  <c r="K38" i="137"/>
  <c r="L38" i="137"/>
  <c r="M38" i="137"/>
  <c r="D39" i="137"/>
  <c r="F39" i="137"/>
  <c r="G39" i="137"/>
  <c r="G39" i="80" s="1"/>
  <c r="H39" i="137"/>
  <c r="H39" i="80" s="1"/>
  <c r="I39" i="137"/>
  <c r="I39" i="80" s="1"/>
  <c r="J39" i="137"/>
  <c r="K39" i="137"/>
  <c r="L39" i="137"/>
  <c r="M39" i="137"/>
  <c r="D40" i="137"/>
  <c r="F40" i="137"/>
  <c r="G40" i="137"/>
  <c r="G40" i="80" s="1"/>
  <c r="H40" i="137"/>
  <c r="H40" i="80" s="1"/>
  <c r="I40" i="137"/>
  <c r="J40" i="137"/>
  <c r="K40" i="137"/>
  <c r="L40" i="137"/>
  <c r="M40" i="137"/>
  <c r="D41" i="137"/>
  <c r="D41" i="80" s="1"/>
  <c r="F41" i="137"/>
  <c r="F41" i="80" s="1"/>
  <c r="G41" i="137"/>
  <c r="G41" i="80" s="1"/>
  <c r="H41" i="137"/>
  <c r="I41" i="137"/>
  <c r="J41" i="137"/>
  <c r="K41" i="137"/>
  <c r="L41" i="137"/>
  <c r="M41" i="137"/>
  <c r="D43" i="137"/>
  <c r="D43" i="80" s="1"/>
  <c r="F43" i="137"/>
  <c r="F43" i="80" s="1"/>
  <c r="G43" i="137"/>
  <c r="H43" i="137"/>
  <c r="I43" i="137"/>
  <c r="J43" i="137"/>
  <c r="K43" i="137"/>
  <c r="L43" i="137"/>
  <c r="M43" i="137"/>
  <c r="M43" i="80" s="1"/>
  <c r="D44" i="137"/>
  <c r="D44" i="80" s="1"/>
  <c r="F44" i="137"/>
  <c r="G44" i="137"/>
  <c r="H44" i="137"/>
  <c r="I44" i="137"/>
  <c r="J44" i="137"/>
  <c r="K44" i="137"/>
  <c r="K44" i="80" s="1"/>
  <c r="L44" i="137"/>
  <c r="L44" i="80" s="1"/>
  <c r="M44" i="137"/>
  <c r="M44" i="80" s="1"/>
  <c r="D45" i="137"/>
  <c r="F45" i="137"/>
  <c r="G45" i="137"/>
  <c r="H45" i="137"/>
  <c r="I45" i="137"/>
  <c r="J45" i="137"/>
  <c r="K45" i="137"/>
  <c r="K45" i="80" s="1"/>
  <c r="L45" i="137"/>
  <c r="L45" i="80" s="1"/>
  <c r="M45" i="137"/>
  <c r="A47" i="137"/>
  <c r="D7" i="136"/>
  <c r="F7" i="136"/>
  <c r="J8" i="136"/>
  <c r="L8" i="136"/>
  <c r="D9" i="136"/>
  <c r="D9" i="79" s="1"/>
  <c r="D19" i="79" s="1"/>
  <c r="E9" i="136"/>
  <c r="D10" i="136"/>
  <c r="E10" i="136"/>
  <c r="J10" i="136"/>
  <c r="K10" i="136"/>
  <c r="D11" i="136"/>
  <c r="E11" i="136"/>
  <c r="E11" i="79" s="1"/>
  <c r="J11" i="136"/>
  <c r="J11" i="79" s="1"/>
  <c r="K11" i="136"/>
  <c r="D12" i="136"/>
  <c r="E12" i="136"/>
  <c r="J12" i="136"/>
  <c r="K12" i="136"/>
  <c r="D13" i="136"/>
  <c r="E13" i="136"/>
  <c r="E13" i="79" s="1"/>
  <c r="J13" i="136"/>
  <c r="J13" i="79" s="1"/>
  <c r="K13" i="136"/>
  <c r="D14" i="136"/>
  <c r="E14" i="136"/>
  <c r="J14" i="136"/>
  <c r="K14" i="136"/>
  <c r="D15" i="136"/>
  <c r="E15" i="136"/>
  <c r="E15" i="79" s="1"/>
  <c r="J15" i="136"/>
  <c r="K15" i="136"/>
  <c r="D16" i="136"/>
  <c r="E16" i="136"/>
  <c r="J16" i="136"/>
  <c r="K16" i="136"/>
  <c r="D17" i="136"/>
  <c r="E17" i="136"/>
  <c r="E17" i="79" s="1"/>
  <c r="J17" i="136"/>
  <c r="K17" i="136"/>
  <c r="D18" i="136"/>
  <c r="E18" i="136"/>
  <c r="J18" i="136"/>
  <c r="K18" i="136"/>
  <c r="J19" i="136"/>
  <c r="K19" i="136"/>
  <c r="L22" i="136" s="1"/>
  <c r="D20" i="136"/>
  <c r="E20" i="136"/>
  <c r="J20" i="136"/>
  <c r="K20" i="136"/>
  <c r="J21" i="136"/>
  <c r="K21" i="136"/>
  <c r="D22" i="136"/>
  <c r="E22" i="136"/>
  <c r="E22" i="79" s="1"/>
  <c r="D23" i="136"/>
  <c r="E23" i="136"/>
  <c r="D24" i="136"/>
  <c r="E24" i="136"/>
  <c r="J25" i="136"/>
  <c r="K25" i="136"/>
  <c r="D26" i="136"/>
  <c r="E26" i="136"/>
  <c r="E26" i="79" s="1"/>
  <c r="J26" i="136"/>
  <c r="K26" i="136"/>
  <c r="J27" i="136"/>
  <c r="K27" i="136"/>
  <c r="D28" i="136"/>
  <c r="E28" i="136"/>
  <c r="J28" i="136"/>
  <c r="K28" i="136"/>
  <c r="K28" i="79" s="1"/>
  <c r="D29" i="136"/>
  <c r="E29" i="136"/>
  <c r="J29" i="136"/>
  <c r="K29" i="136"/>
  <c r="D30" i="136"/>
  <c r="E30" i="136"/>
  <c r="J30" i="136"/>
  <c r="K30" i="136"/>
  <c r="J31" i="136"/>
  <c r="K31" i="136"/>
  <c r="D32" i="136"/>
  <c r="E32" i="136"/>
  <c r="J32" i="136"/>
  <c r="K32" i="136"/>
  <c r="D33" i="136"/>
  <c r="E33" i="136"/>
  <c r="E33" i="79" s="1"/>
  <c r="J33" i="136"/>
  <c r="K33" i="136"/>
  <c r="D34" i="136"/>
  <c r="E34" i="136"/>
  <c r="J34" i="136"/>
  <c r="K34" i="136"/>
  <c r="D35" i="136"/>
  <c r="E35" i="136"/>
  <c r="D36" i="136"/>
  <c r="E36" i="136"/>
  <c r="J37" i="136"/>
  <c r="K37" i="136"/>
  <c r="D38" i="136"/>
  <c r="E38" i="136"/>
  <c r="J38" i="136"/>
  <c r="K38" i="136"/>
  <c r="D40" i="136"/>
  <c r="E40" i="136"/>
  <c r="D41" i="136"/>
  <c r="E41" i="136"/>
  <c r="D42" i="136"/>
  <c r="E42" i="136"/>
  <c r="D43" i="136"/>
  <c r="E43" i="136"/>
  <c r="J43" i="136"/>
  <c r="J43" i="79" s="1"/>
  <c r="K43" i="136"/>
  <c r="L43" i="136" s="1"/>
  <c r="A47" i="136"/>
  <c r="E8" i="135"/>
  <c r="E12" i="135"/>
  <c r="E13" i="135"/>
  <c r="E14" i="135"/>
  <c r="D16" i="135"/>
  <c r="F16" i="135"/>
  <c r="G16" i="135"/>
  <c r="H16" i="135"/>
  <c r="I16" i="135"/>
  <c r="J16" i="135"/>
  <c r="K16" i="135"/>
  <c r="L16" i="135"/>
  <c r="M16" i="135"/>
  <c r="E18" i="135"/>
  <c r="E21" i="135" s="1"/>
  <c r="E19" i="135"/>
  <c r="D21" i="135"/>
  <c r="F21" i="135"/>
  <c r="G21" i="135"/>
  <c r="H21" i="135"/>
  <c r="I21" i="135"/>
  <c r="J21" i="135"/>
  <c r="K21" i="135"/>
  <c r="L21" i="135"/>
  <c r="M21" i="135"/>
  <c r="E23" i="135"/>
  <c r="E24" i="135"/>
  <c r="E25" i="135"/>
  <c r="E26" i="135"/>
  <c r="D28" i="135"/>
  <c r="F28" i="135"/>
  <c r="G28" i="135"/>
  <c r="H28" i="135"/>
  <c r="I28" i="135"/>
  <c r="J28" i="135"/>
  <c r="K28" i="135"/>
  <c r="L28" i="135"/>
  <c r="M28" i="135"/>
  <c r="D44" i="135"/>
  <c r="D48" i="135" s="1"/>
  <c r="E44" i="135"/>
  <c r="E48" i="135"/>
  <c r="A49" i="135"/>
  <c r="E8" i="134"/>
  <c r="E9" i="134"/>
  <c r="E10" i="134"/>
  <c r="E11" i="134"/>
  <c r="E12" i="134"/>
  <c r="E13" i="134"/>
  <c r="E14" i="134"/>
  <c r="E15" i="134"/>
  <c r="E16" i="134"/>
  <c r="E17" i="134"/>
  <c r="E18" i="134"/>
  <c r="E19" i="134"/>
  <c r="D21" i="134"/>
  <c r="F21" i="134"/>
  <c r="G21" i="134"/>
  <c r="H21" i="134"/>
  <c r="I21" i="134"/>
  <c r="J21" i="134"/>
  <c r="K21" i="134"/>
  <c r="L21" i="134"/>
  <c r="M21" i="134"/>
  <c r="E23" i="134"/>
  <c r="E24" i="134"/>
  <c r="E26" i="134"/>
  <c r="E27" i="134"/>
  <c r="E28" i="134"/>
  <c r="E29" i="134"/>
  <c r="E30" i="134"/>
  <c r="E32" i="134"/>
  <c r="E34" i="134"/>
  <c r="E35" i="134"/>
  <c r="E36" i="134"/>
  <c r="E37" i="134"/>
  <c r="E38" i="134"/>
  <c r="E39" i="134"/>
  <c r="E40" i="134"/>
  <c r="E41" i="134"/>
  <c r="E43" i="134"/>
  <c r="E44" i="134"/>
  <c r="E45" i="134"/>
  <c r="A47" i="134"/>
  <c r="D48" i="134"/>
  <c r="D10" i="135" s="1"/>
  <c r="F48" i="134"/>
  <c r="F10" i="135" s="1"/>
  <c r="G48" i="134"/>
  <c r="G10" i="135" s="1"/>
  <c r="H48" i="134"/>
  <c r="H10" i="135" s="1"/>
  <c r="I48" i="134"/>
  <c r="I10" i="135" s="1"/>
  <c r="J48" i="134"/>
  <c r="J10" i="135" s="1"/>
  <c r="K48" i="134"/>
  <c r="K10" i="135" s="1"/>
  <c r="L48" i="134"/>
  <c r="L10" i="135" s="1"/>
  <c r="M48" i="134"/>
  <c r="M10" i="135" s="1"/>
  <c r="J8" i="133"/>
  <c r="L8" i="133"/>
  <c r="D19" i="133"/>
  <c r="F19" i="133"/>
  <c r="J22" i="133"/>
  <c r="L22" i="133"/>
  <c r="J35" i="133"/>
  <c r="L35" i="133"/>
  <c r="J39" i="133"/>
  <c r="L39" i="133"/>
  <c r="L43" i="133"/>
  <c r="D44" i="133"/>
  <c r="F44" i="133"/>
  <c r="A47" i="133"/>
  <c r="E8" i="132"/>
  <c r="J10" i="132"/>
  <c r="K10" i="132"/>
  <c r="E12" i="132"/>
  <c r="E13" i="132"/>
  <c r="E14" i="132"/>
  <c r="D16" i="132"/>
  <c r="F16" i="132"/>
  <c r="G16" i="132"/>
  <c r="H16" i="132"/>
  <c r="I16" i="132"/>
  <c r="J16" i="132"/>
  <c r="K16" i="132"/>
  <c r="L16" i="132"/>
  <c r="M16" i="132"/>
  <c r="E18" i="132"/>
  <c r="E21" i="132" s="1"/>
  <c r="E19" i="132"/>
  <c r="D21" i="132"/>
  <c r="F21" i="132"/>
  <c r="G21" i="132"/>
  <c r="H21" i="132"/>
  <c r="I21" i="132"/>
  <c r="J21" i="132"/>
  <c r="K21" i="132"/>
  <c r="L21" i="132"/>
  <c r="M21" i="132"/>
  <c r="E23" i="132"/>
  <c r="E24" i="132"/>
  <c r="E25" i="132"/>
  <c r="E26" i="132"/>
  <c r="D28" i="132"/>
  <c r="F28" i="132"/>
  <c r="G28" i="132"/>
  <c r="H28" i="132"/>
  <c r="I28" i="132"/>
  <c r="J28" i="132"/>
  <c r="K28" i="132"/>
  <c r="L28" i="132"/>
  <c r="M28" i="132"/>
  <c r="D44" i="132"/>
  <c r="D48" i="132" s="1"/>
  <c r="E44" i="132"/>
  <c r="E48" i="132" s="1"/>
  <c r="A49" i="132"/>
  <c r="E8" i="131"/>
  <c r="F9" i="131"/>
  <c r="G9" i="131"/>
  <c r="E10" i="131"/>
  <c r="E11" i="131"/>
  <c r="E12" i="131"/>
  <c r="E13" i="131"/>
  <c r="E14" i="131"/>
  <c r="E15" i="131"/>
  <c r="E16" i="131"/>
  <c r="E17" i="131"/>
  <c r="E18" i="131"/>
  <c r="E19" i="131"/>
  <c r="D21" i="131"/>
  <c r="H21" i="131"/>
  <c r="I21" i="131"/>
  <c r="J21" i="131"/>
  <c r="K21" i="131"/>
  <c r="L21" i="131"/>
  <c r="M21" i="131"/>
  <c r="E23" i="131"/>
  <c r="E24" i="131"/>
  <c r="E26" i="131"/>
  <c r="E27" i="131"/>
  <c r="E28" i="131"/>
  <c r="E29" i="131"/>
  <c r="E30" i="131"/>
  <c r="E32" i="131"/>
  <c r="E34" i="131"/>
  <c r="E35" i="131"/>
  <c r="E36" i="131"/>
  <c r="E37" i="131"/>
  <c r="E38" i="131"/>
  <c r="E39" i="131"/>
  <c r="E40" i="131"/>
  <c r="E41" i="131"/>
  <c r="E43" i="131"/>
  <c r="E44" i="131"/>
  <c r="E45" i="131"/>
  <c r="A47" i="131"/>
  <c r="D48" i="131"/>
  <c r="D10" i="132" s="1"/>
  <c r="F48" i="131"/>
  <c r="F10" i="132" s="1"/>
  <c r="G48" i="131"/>
  <c r="G10" i="132" s="1"/>
  <c r="H48" i="131"/>
  <c r="H10" i="132" s="1"/>
  <c r="I48" i="131"/>
  <c r="I10" i="132" s="1"/>
  <c r="J48" i="131"/>
  <c r="K48" i="131"/>
  <c r="L48" i="131"/>
  <c r="L10" i="132" s="1"/>
  <c r="M48" i="131"/>
  <c r="M10" i="132" s="1"/>
  <c r="J8" i="130"/>
  <c r="L8" i="130"/>
  <c r="D19" i="130"/>
  <c r="F19" i="130"/>
  <c r="J22" i="130"/>
  <c r="L22" i="130"/>
  <c r="J35" i="130"/>
  <c r="L35" i="130"/>
  <c r="J39" i="130"/>
  <c r="L39" i="130"/>
  <c r="L43" i="130"/>
  <c r="D44" i="130"/>
  <c r="F44" i="130"/>
  <c r="A47" i="130"/>
  <c r="E8" i="129"/>
  <c r="D10" i="129"/>
  <c r="E12" i="129"/>
  <c r="E13" i="129"/>
  <c r="E14" i="129"/>
  <c r="D16" i="129"/>
  <c r="E16" i="129"/>
  <c r="F16" i="129"/>
  <c r="G16" i="129"/>
  <c r="H16" i="129"/>
  <c r="I16" i="129"/>
  <c r="J16" i="129"/>
  <c r="K16" i="129"/>
  <c r="L16" i="129"/>
  <c r="M16" i="129"/>
  <c r="E18" i="129"/>
  <c r="E21" i="129" s="1"/>
  <c r="E19" i="129"/>
  <c r="D21" i="129"/>
  <c r="F21" i="129"/>
  <c r="G21" i="129"/>
  <c r="H21" i="129"/>
  <c r="H31" i="129" s="1"/>
  <c r="I21" i="129"/>
  <c r="J21" i="129"/>
  <c r="K21" i="129"/>
  <c r="L21" i="129"/>
  <c r="M21" i="129"/>
  <c r="E23" i="129"/>
  <c r="E24" i="129"/>
  <c r="E25" i="129"/>
  <c r="E26" i="129"/>
  <c r="D28" i="129"/>
  <c r="F28" i="129"/>
  <c r="G28" i="129"/>
  <c r="H28" i="129"/>
  <c r="I28" i="129"/>
  <c r="J28" i="129"/>
  <c r="K28" i="129"/>
  <c r="L28" i="129"/>
  <c r="M28" i="129"/>
  <c r="D44" i="129"/>
  <c r="D48" i="129" s="1"/>
  <c r="E44" i="129"/>
  <c r="E48" i="129" s="1"/>
  <c r="A49" i="129"/>
  <c r="E8" i="128"/>
  <c r="E9" i="128"/>
  <c r="E10" i="128"/>
  <c r="E11" i="128"/>
  <c r="E12" i="128"/>
  <c r="E13" i="128"/>
  <c r="E14" i="128"/>
  <c r="E15" i="128"/>
  <c r="E16" i="128"/>
  <c r="E17" i="128"/>
  <c r="E18" i="128"/>
  <c r="E19" i="128"/>
  <c r="D21" i="128"/>
  <c r="F21" i="128"/>
  <c r="G21" i="128"/>
  <c r="H21" i="128"/>
  <c r="I21" i="128"/>
  <c r="J21" i="128"/>
  <c r="K21" i="128"/>
  <c r="L21" i="128"/>
  <c r="M21" i="128"/>
  <c r="F23" i="128"/>
  <c r="I23" i="128"/>
  <c r="I23" i="137" s="1"/>
  <c r="E24" i="128"/>
  <c r="E26" i="128"/>
  <c r="E27" i="128"/>
  <c r="E28" i="128"/>
  <c r="E29" i="128"/>
  <c r="E30" i="128"/>
  <c r="E32" i="128"/>
  <c r="E34" i="128"/>
  <c r="E35" i="128"/>
  <c r="E36" i="128"/>
  <c r="E37" i="128"/>
  <c r="E38" i="128"/>
  <c r="E39" i="128"/>
  <c r="E40" i="128"/>
  <c r="E41" i="128"/>
  <c r="E43" i="128"/>
  <c r="E44" i="128"/>
  <c r="E45" i="128"/>
  <c r="A47" i="128"/>
  <c r="D48" i="128"/>
  <c r="G48" i="128"/>
  <c r="G10" i="129" s="1"/>
  <c r="H48" i="128"/>
  <c r="H10" i="129" s="1"/>
  <c r="J48" i="128"/>
  <c r="J10" i="129" s="1"/>
  <c r="K48" i="128"/>
  <c r="K10" i="129" s="1"/>
  <c r="K31" i="129" s="1"/>
  <c r="L48" i="128"/>
  <c r="L10" i="129" s="1"/>
  <c r="M48" i="128"/>
  <c r="M10" i="129" s="1"/>
  <c r="J8" i="127"/>
  <c r="L8" i="127"/>
  <c r="D19" i="127"/>
  <c r="F19" i="127"/>
  <c r="J22" i="127"/>
  <c r="L22" i="127"/>
  <c r="J35" i="127"/>
  <c r="L35" i="127"/>
  <c r="J39" i="127"/>
  <c r="L39" i="127"/>
  <c r="L43" i="127"/>
  <c r="F44" i="127"/>
  <c r="A47" i="127"/>
  <c r="E8" i="126"/>
  <c r="E12" i="126"/>
  <c r="E13" i="126"/>
  <c r="E14" i="126"/>
  <c r="E16" i="126" s="1"/>
  <c r="D16" i="126"/>
  <c r="F16" i="126"/>
  <c r="G16" i="126"/>
  <c r="H16" i="126"/>
  <c r="I16" i="126"/>
  <c r="J16" i="126"/>
  <c r="K16" i="126"/>
  <c r="L16" i="126"/>
  <c r="M16" i="126"/>
  <c r="E18" i="126"/>
  <c r="E19" i="126"/>
  <c r="D21" i="126"/>
  <c r="F21" i="126"/>
  <c r="G21" i="126"/>
  <c r="H21" i="126"/>
  <c r="H31" i="126" s="1"/>
  <c r="I21" i="126"/>
  <c r="J21" i="126"/>
  <c r="K21" i="126"/>
  <c r="L21" i="126"/>
  <c r="M21" i="126"/>
  <c r="E23" i="126"/>
  <c r="E24" i="126"/>
  <c r="E25" i="126"/>
  <c r="E26" i="126"/>
  <c r="D28" i="126"/>
  <c r="F28" i="126"/>
  <c r="G28" i="126"/>
  <c r="H28" i="126"/>
  <c r="I28" i="126"/>
  <c r="J28" i="126"/>
  <c r="K28" i="126"/>
  <c r="L28" i="126"/>
  <c r="M28" i="126"/>
  <c r="D44" i="126"/>
  <c r="D48" i="126" s="1"/>
  <c r="E44" i="126"/>
  <c r="E48" i="126" s="1"/>
  <c r="A49" i="126"/>
  <c r="E8" i="125"/>
  <c r="E9" i="125"/>
  <c r="E10" i="125"/>
  <c r="E11" i="125"/>
  <c r="E12" i="125"/>
  <c r="E13" i="125"/>
  <c r="E14" i="125"/>
  <c r="E15" i="125"/>
  <c r="E16" i="125"/>
  <c r="E17" i="125"/>
  <c r="E18" i="125"/>
  <c r="E19" i="125"/>
  <c r="D21" i="125"/>
  <c r="F21" i="125"/>
  <c r="G21" i="125"/>
  <c r="H21" i="125"/>
  <c r="I21" i="125"/>
  <c r="J21" i="125"/>
  <c r="K21" i="125"/>
  <c r="L21" i="125"/>
  <c r="M21" i="125"/>
  <c r="E23" i="125"/>
  <c r="E24" i="125"/>
  <c r="E26" i="125"/>
  <c r="E27" i="125"/>
  <c r="E28" i="125"/>
  <c r="E29" i="125"/>
  <c r="E30" i="125"/>
  <c r="E32" i="125"/>
  <c r="E34" i="125"/>
  <c r="E35" i="125"/>
  <c r="E36" i="125"/>
  <c r="E37" i="125"/>
  <c r="E38" i="125"/>
  <c r="I38" i="125"/>
  <c r="I48" i="125" s="1"/>
  <c r="I10" i="126" s="1"/>
  <c r="E39" i="125"/>
  <c r="E40" i="125"/>
  <c r="E41" i="125"/>
  <c r="E43" i="125"/>
  <c r="E44" i="125"/>
  <c r="E45" i="125"/>
  <c r="A47" i="125"/>
  <c r="D48" i="125"/>
  <c r="D10" i="126" s="1"/>
  <c r="F48" i="125"/>
  <c r="F10" i="126" s="1"/>
  <c r="G48" i="125"/>
  <c r="G10" i="126" s="1"/>
  <c r="H48" i="125"/>
  <c r="H10" i="126" s="1"/>
  <c r="J48" i="125"/>
  <c r="J10" i="126" s="1"/>
  <c r="K48" i="125"/>
  <c r="K10" i="126" s="1"/>
  <c r="L48" i="125"/>
  <c r="L10" i="126" s="1"/>
  <c r="M48" i="125"/>
  <c r="M10" i="126" s="1"/>
  <c r="J8" i="124"/>
  <c r="L8" i="124"/>
  <c r="D19" i="124"/>
  <c r="F19" i="124"/>
  <c r="J22" i="124"/>
  <c r="L22" i="124"/>
  <c r="J35" i="124"/>
  <c r="L35" i="124"/>
  <c r="J39" i="124"/>
  <c r="L39" i="124"/>
  <c r="D44" i="124"/>
  <c r="F44" i="124"/>
  <c r="A47" i="124"/>
  <c r="E8" i="123"/>
  <c r="D10" i="123"/>
  <c r="E12" i="123"/>
  <c r="E13" i="123"/>
  <c r="E14" i="123"/>
  <c r="D16" i="123"/>
  <c r="F16" i="123"/>
  <c r="G16" i="123"/>
  <c r="H16" i="123"/>
  <c r="I16" i="123"/>
  <c r="J16" i="123"/>
  <c r="K16" i="123"/>
  <c r="L16" i="123"/>
  <c r="M16" i="123"/>
  <c r="E18" i="123"/>
  <c r="E19" i="123"/>
  <c r="D21" i="123"/>
  <c r="F21" i="123"/>
  <c r="G21" i="123"/>
  <c r="H21" i="123"/>
  <c r="I21" i="123"/>
  <c r="J21" i="123"/>
  <c r="K21" i="123"/>
  <c r="L21" i="123"/>
  <c r="M21" i="123"/>
  <c r="E23" i="123"/>
  <c r="E24" i="123"/>
  <c r="E25" i="123"/>
  <c r="E26" i="123"/>
  <c r="D28" i="123"/>
  <c r="F28" i="123"/>
  <c r="G28" i="123"/>
  <c r="H28" i="123"/>
  <c r="I28" i="123"/>
  <c r="J28" i="123"/>
  <c r="K28" i="123"/>
  <c r="L28" i="123"/>
  <c r="M28" i="123"/>
  <c r="K31" i="123"/>
  <c r="D44" i="123"/>
  <c r="D48" i="123" s="1"/>
  <c r="E44" i="123"/>
  <c r="E48" i="123" s="1"/>
  <c r="A49" i="123"/>
  <c r="E8" i="122"/>
  <c r="E9" i="122"/>
  <c r="E10" i="122"/>
  <c r="E11" i="122"/>
  <c r="E12" i="122"/>
  <c r="E13" i="122"/>
  <c r="E14" i="122"/>
  <c r="E15" i="122"/>
  <c r="E16" i="122"/>
  <c r="E17" i="122"/>
  <c r="E18" i="122"/>
  <c r="E19" i="122"/>
  <c r="D21" i="122"/>
  <c r="F21" i="122"/>
  <c r="G21" i="122"/>
  <c r="H21" i="122"/>
  <c r="I21" i="122"/>
  <c r="J21" i="122"/>
  <c r="K21" i="122"/>
  <c r="L21" i="122"/>
  <c r="M21" i="122"/>
  <c r="E23" i="122"/>
  <c r="E24" i="122"/>
  <c r="E26" i="122"/>
  <c r="E27" i="122"/>
  <c r="E28" i="122"/>
  <c r="E29" i="122"/>
  <c r="E30" i="122"/>
  <c r="E32" i="122"/>
  <c r="E34" i="122"/>
  <c r="E35" i="122"/>
  <c r="E36" i="122"/>
  <c r="E37" i="122"/>
  <c r="E38" i="122"/>
  <c r="E39" i="122"/>
  <c r="E40" i="122"/>
  <c r="E41" i="122"/>
  <c r="E43" i="122"/>
  <c r="E44" i="122"/>
  <c r="E45" i="122"/>
  <c r="A47" i="122"/>
  <c r="D48" i="122"/>
  <c r="F48" i="122"/>
  <c r="F10" i="123" s="1"/>
  <c r="G48" i="122"/>
  <c r="G10" i="123" s="1"/>
  <c r="H48" i="122"/>
  <c r="H10" i="123" s="1"/>
  <c r="I48" i="122"/>
  <c r="I10" i="123" s="1"/>
  <c r="J48" i="122"/>
  <c r="J10" i="123" s="1"/>
  <c r="K48" i="122"/>
  <c r="K10" i="123" s="1"/>
  <c r="L48" i="122"/>
  <c r="L10" i="123" s="1"/>
  <c r="M48" i="122"/>
  <c r="M10" i="123" s="1"/>
  <c r="J8" i="121"/>
  <c r="L8" i="121"/>
  <c r="D19" i="121"/>
  <c r="F19" i="121"/>
  <c r="J22" i="121"/>
  <c r="L22" i="121"/>
  <c r="J35" i="121"/>
  <c r="L35" i="121"/>
  <c r="J39" i="121"/>
  <c r="L39" i="121"/>
  <c r="L43" i="121"/>
  <c r="D44" i="121"/>
  <c r="F44" i="121"/>
  <c r="A47" i="121"/>
  <c r="E8" i="120"/>
  <c r="E12" i="120"/>
  <c r="E13" i="120"/>
  <c r="E16" i="120" s="1"/>
  <c r="E14" i="120"/>
  <c r="D16" i="120"/>
  <c r="F16" i="120"/>
  <c r="G16" i="120"/>
  <c r="H16" i="120"/>
  <c r="I16" i="120"/>
  <c r="J16" i="120"/>
  <c r="K16" i="120"/>
  <c r="L16" i="120"/>
  <c r="M16" i="120"/>
  <c r="E18" i="120"/>
  <c r="E19" i="120"/>
  <c r="D21" i="120"/>
  <c r="F21" i="120"/>
  <c r="G21" i="120"/>
  <c r="H21" i="120"/>
  <c r="I21" i="120"/>
  <c r="I31" i="120" s="1"/>
  <c r="J21" i="120"/>
  <c r="K21" i="120"/>
  <c r="L21" i="120"/>
  <c r="M21" i="120"/>
  <c r="E23" i="120"/>
  <c r="E24" i="120"/>
  <c r="E25" i="120"/>
  <c r="E26" i="120"/>
  <c r="D28" i="120"/>
  <c r="F28" i="120"/>
  <c r="G28" i="120"/>
  <c r="H28" i="120"/>
  <c r="I28" i="120"/>
  <c r="J28" i="120"/>
  <c r="K28" i="120"/>
  <c r="L28" i="120"/>
  <c r="L31" i="120" s="1"/>
  <c r="M28" i="120"/>
  <c r="D44" i="120"/>
  <c r="D48" i="120" s="1"/>
  <c r="E44" i="120"/>
  <c r="E48" i="120" s="1"/>
  <c r="A49" i="120"/>
  <c r="E8" i="119"/>
  <c r="E9" i="119"/>
  <c r="E10" i="119"/>
  <c r="E11" i="119"/>
  <c r="E12" i="119"/>
  <c r="E13" i="119"/>
  <c r="E14" i="119"/>
  <c r="E15" i="119"/>
  <c r="E16" i="119"/>
  <c r="E17" i="119"/>
  <c r="E18" i="119"/>
  <c r="E19" i="119"/>
  <c r="D21" i="119"/>
  <c r="F21" i="119"/>
  <c r="G21" i="119"/>
  <c r="H21" i="119"/>
  <c r="I21" i="119"/>
  <c r="J21" i="119"/>
  <c r="K21" i="119"/>
  <c r="L21" i="119"/>
  <c r="M21" i="119"/>
  <c r="E23" i="119"/>
  <c r="E24" i="119"/>
  <c r="E26" i="119"/>
  <c r="E27" i="119"/>
  <c r="E28" i="119"/>
  <c r="E48" i="119" s="1"/>
  <c r="E29" i="119"/>
  <c r="E30" i="119"/>
  <c r="E32" i="119"/>
  <c r="E34" i="119"/>
  <c r="E35" i="119"/>
  <c r="E36" i="119"/>
  <c r="E37" i="119"/>
  <c r="E38" i="119"/>
  <c r="E39" i="119"/>
  <c r="E40" i="119"/>
  <c r="E41" i="119"/>
  <c r="E43" i="119"/>
  <c r="E44" i="119"/>
  <c r="E45" i="119"/>
  <c r="A47" i="119"/>
  <c r="D48" i="119"/>
  <c r="D10" i="120" s="1"/>
  <c r="F48" i="119"/>
  <c r="F10" i="120" s="1"/>
  <c r="G48" i="119"/>
  <c r="G10" i="120" s="1"/>
  <c r="H48" i="119"/>
  <c r="H10" i="120" s="1"/>
  <c r="I48" i="119"/>
  <c r="I10" i="120" s="1"/>
  <c r="J48" i="119"/>
  <c r="J10" i="120" s="1"/>
  <c r="K48" i="119"/>
  <c r="K10" i="120" s="1"/>
  <c r="L48" i="119"/>
  <c r="L10" i="120" s="1"/>
  <c r="M48" i="119"/>
  <c r="M10" i="120" s="1"/>
  <c r="J8" i="118"/>
  <c r="L8" i="118"/>
  <c r="D19" i="118"/>
  <c r="F19" i="118"/>
  <c r="J22" i="118"/>
  <c r="L22" i="118"/>
  <c r="J35" i="118"/>
  <c r="L35" i="118"/>
  <c r="J39" i="118"/>
  <c r="L39" i="118"/>
  <c r="L43" i="118"/>
  <c r="D44" i="118"/>
  <c r="F44" i="118"/>
  <c r="D46" i="118"/>
  <c r="A47" i="118"/>
  <c r="E8" i="117"/>
  <c r="E12" i="117"/>
  <c r="E13" i="117"/>
  <c r="E14" i="117"/>
  <c r="D16" i="117"/>
  <c r="F16" i="117"/>
  <c r="G16" i="117"/>
  <c r="H16" i="117"/>
  <c r="I16" i="117"/>
  <c r="J16" i="117"/>
  <c r="K16" i="117"/>
  <c r="L16" i="117"/>
  <c r="M16" i="117"/>
  <c r="E18" i="117"/>
  <c r="E21" i="117" s="1"/>
  <c r="E19" i="117"/>
  <c r="D21" i="117"/>
  <c r="F21" i="117"/>
  <c r="G21" i="117"/>
  <c r="H21" i="117"/>
  <c r="I21" i="117"/>
  <c r="J21" i="117"/>
  <c r="K21" i="117"/>
  <c r="L21" i="117"/>
  <c r="M21" i="117"/>
  <c r="E23" i="117"/>
  <c r="E24" i="117"/>
  <c r="E25" i="117"/>
  <c r="E26" i="117"/>
  <c r="D28" i="117"/>
  <c r="F28" i="117"/>
  <c r="G28" i="117"/>
  <c r="H28" i="117"/>
  <c r="I28" i="117"/>
  <c r="J28" i="117"/>
  <c r="K28" i="117"/>
  <c r="L28" i="117"/>
  <c r="M28" i="117"/>
  <c r="D44" i="117"/>
  <c r="D48" i="117" s="1"/>
  <c r="E44" i="117"/>
  <c r="E48" i="117" s="1"/>
  <c r="A49" i="117"/>
  <c r="E8" i="116"/>
  <c r="E9" i="116"/>
  <c r="E10" i="116"/>
  <c r="E11" i="116"/>
  <c r="E12" i="116"/>
  <c r="E13" i="116"/>
  <c r="E14" i="116"/>
  <c r="E15" i="116"/>
  <c r="E16" i="116"/>
  <c r="E17" i="116"/>
  <c r="E18" i="116"/>
  <c r="E19" i="116"/>
  <c r="D21" i="116"/>
  <c r="F21" i="116"/>
  <c r="G21" i="116"/>
  <c r="H21" i="116"/>
  <c r="I21" i="116"/>
  <c r="J21" i="116"/>
  <c r="K21" i="116"/>
  <c r="L21" i="116"/>
  <c r="M21" i="116"/>
  <c r="E23" i="116"/>
  <c r="E24" i="116"/>
  <c r="E26" i="116"/>
  <c r="E27" i="116"/>
  <c r="E28" i="116"/>
  <c r="E29" i="116"/>
  <c r="E30" i="116"/>
  <c r="E32" i="116"/>
  <c r="E34" i="116"/>
  <c r="E35" i="116"/>
  <c r="E36" i="116"/>
  <c r="E37" i="116"/>
  <c r="E38" i="116"/>
  <c r="E39" i="116"/>
  <c r="E40" i="116"/>
  <c r="E41" i="116"/>
  <c r="E43" i="116"/>
  <c r="E44" i="116"/>
  <c r="E45" i="116"/>
  <c r="A47" i="116"/>
  <c r="D48" i="116"/>
  <c r="D10" i="117" s="1"/>
  <c r="F48" i="116"/>
  <c r="F10" i="117" s="1"/>
  <c r="G48" i="116"/>
  <c r="G10" i="117" s="1"/>
  <c r="H48" i="116"/>
  <c r="H10" i="117" s="1"/>
  <c r="I48" i="116"/>
  <c r="I10" i="117" s="1"/>
  <c r="J48" i="116"/>
  <c r="J10" i="117" s="1"/>
  <c r="K48" i="116"/>
  <c r="K10" i="117" s="1"/>
  <c r="L48" i="116"/>
  <c r="L10" i="117" s="1"/>
  <c r="M48" i="116"/>
  <c r="M10" i="117" s="1"/>
  <c r="J8" i="115"/>
  <c r="L8" i="115"/>
  <c r="D19" i="115"/>
  <c r="F19" i="115"/>
  <c r="J22" i="115"/>
  <c r="L22" i="115"/>
  <c r="J35" i="115"/>
  <c r="L35" i="115"/>
  <c r="J39" i="115"/>
  <c r="L39" i="115"/>
  <c r="L43" i="115"/>
  <c r="F44" i="115"/>
  <c r="A47" i="115"/>
  <c r="E8" i="114"/>
  <c r="E12" i="114"/>
  <c r="E13" i="114"/>
  <c r="E14" i="114"/>
  <c r="D16" i="114"/>
  <c r="E16" i="114"/>
  <c r="F16" i="114"/>
  <c r="G16" i="114"/>
  <c r="H16" i="114"/>
  <c r="I16" i="114"/>
  <c r="J16" i="114"/>
  <c r="K16" i="114"/>
  <c r="L16" i="114"/>
  <c r="M16" i="114"/>
  <c r="E18" i="114"/>
  <c r="E21" i="114" s="1"/>
  <c r="E19" i="114"/>
  <c r="D21" i="114"/>
  <c r="F21" i="114"/>
  <c r="G21" i="114"/>
  <c r="H21" i="114"/>
  <c r="I21" i="114"/>
  <c r="J21" i="114"/>
  <c r="J31" i="114" s="1"/>
  <c r="K21" i="114"/>
  <c r="L21" i="114"/>
  <c r="M21" i="114"/>
  <c r="E23" i="114"/>
  <c r="E24" i="114"/>
  <c r="E25" i="114"/>
  <c r="E26" i="114"/>
  <c r="D28" i="114"/>
  <c r="E28" i="114"/>
  <c r="F28" i="114"/>
  <c r="G28" i="114"/>
  <c r="H28" i="114"/>
  <c r="I28" i="114"/>
  <c r="J28" i="114"/>
  <c r="K28" i="114"/>
  <c r="L28" i="114"/>
  <c r="L31" i="114" s="1"/>
  <c r="M28" i="114"/>
  <c r="D44" i="114"/>
  <c r="E44" i="114"/>
  <c r="E48" i="114" s="1"/>
  <c r="D48" i="114"/>
  <c r="A49" i="114"/>
  <c r="E8" i="113"/>
  <c r="E9" i="113"/>
  <c r="E10" i="113"/>
  <c r="E11" i="113"/>
  <c r="E12" i="113"/>
  <c r="E13" i="113"/>
  <c r="E14" i="113"/>
  <c r="E15" i="113"/>
  <c r="E16" i="113"/>
  <c r="E17" i="113"/>
  <c r="E18" i="113"/>
  <c r="E19" i="113"/>
  <c r="D21" i="113"/>
  <c r="F21" i="113"/>
  <c r="G21" i="113"/>
  <c r="H21" i="113"/>
  <c r="I21" i="113"/>
  <c r="I31" i="114" s="1"/>
  <c r="J21" i="113"/>
  <c r="K21" i="113"/>
  <c r="L21" i="113"/>
  <c r="M21" i="113"/>
  <c r="E23" i="113"/>
  <c r="E24" i="113"/>
  <c r="E26" i="113"/>
  <c r="E27" i="113"/>
  <c r="E28" i="113"/>
  <c r="E29" i="113"/>
  <c r="E30" i="113"/>
  <c r="E32" i="113"/>
  <c r="E34" i="113"/>
  <c r="E35" i="113"/>
  <c r="E36" i="113"/>
  <c r="E37" i="113"/>
  <c r="E38" i="113"/>
  <c r="E39" i="113"/>
  <c r="E40" i="113"/>
  <c r="E41" i="113"/>
  <c r="E43" i="113"/>
  <c r="E44" i="113"/>
  <c r="E45" i="113"/>
  <c r="A47" i="113"/>
  <c r="D48" i="113"/>
  <c r="D10" i="114" s="1"/>
  <c r="F48" i="113"/>
  <c r="F10" i="114" s="1"/>
  <c r="G48" i="113"/>
  <c r="G10" i="114" s="1"/>
  <c r="H48" i="113"/>
  <c r="H10" i="114" s="1"/>
  <c r="I48" i="113"/>
  <c r="I10" i="114" s="1"/>
  <c r="J48" i="113"/>
  <c r="J10" i="114" s="1"/>
  <c r="K48" i="113"/>
  <c r="K10" i="114" s="1"/>
  <c r="L48" i="113"/>
  <c r="L10" i="114" s="1"/>
  <c r="M48" i="113"/>
  <c r="M10" i="114" s="1"/>
  <c r="J8" i="112"/>
  <c r="L8" i="112"/>
  <c r="D19" i="112"/>
  <c r="F19" i="112"/>
  <c r="J22" i="112"/>
  <c r="L22" i="112"/>
  <c r="J35" i="112"/>
  <c r="L35" i="112"/>
  <c r="J39" i="112"/>
  <c r="L39" i="112"/>
  <c r="L43" i="112"/>
  <c r="D44" i="112"/>
  <c r="F44" i="112"/>
  <c r="D46" i="112"/>
  <c r="A47" i="112"/>
  <c r="F8" i="111"/>
  <c r="G8" i="111"/>
  <c r="H8" i="111"/>
  <c r="I8" i="111"/>
  <c r="J8" i="111"/>
  <c r="K8" i="111"/>
  <c r="L8" i="111"/>
  <c r="L8" i="81" s="1"/>
  <c r="M8" i="111"/>
  <c r="M8" i="81" s="1"/>
  <c r="F12" i="111"/>
  <c r="G12" i="111"/>
  <c r="H12" i="111"/>
  <c r="I12" i="111"/>
  <c r="J12" i="111"/>
  <c r="K12" i="111"/>
  <c r="L12" i="111"/>
  <c r="L12" i="81" s="1"/>
  <c r="M12" i="111"/>
  <c r="F13" i="111"/>
  <c r="F13" i="81" s="1"/>
  <c r="G13" i="111"/>
  <c r="H13" i="111"/>
  <c r="I13" i="111"/>
  <c r="J13" i="111"/>
  <c r="K13" i="111"/>
  <c r="K13" i="81" s="1"/>
  <c r="L13" i="111"/>
  <c r="L13" i="81" s="1"/>
  <c r="M13" i="111"/>
  <c r="M13" i="81" s="1"/>
  <c r="F14" i="111"/>
  <c r="G14" i="111"/>
  <c r="H14" i="111"/>
  <c r="I14" i="111"/>
  <c r="J14" i="111"/>
  <c r="K14" i="111"/>
  <c r="K14" i="81" s="1"/>
  <c r="L14" i="111"/>
  <c r="L14" i="81" s="1"/>
  <c r="M14" i="111"/>
  <c r="M14" i="81" s="1"/>
  <c r="D16" i="111"/>
  <c r="H16" i="111"/>
  <c r="I16" i="111"/>
  <c r="F18" i="111"/>
  <c r="G18" i="111"/>
  <c r="H18" i="111"/>
  <c r="I18" i="111"/>
  <c r="I18" i="81" s="1"/>
  <c r="J18" i="111"/>
  <c r="K18" i="111"/>
  <c r="L18" i="111"/>
  <c r="M18" i="111"/>
  <c r="F19" i="111"/>
  <c r="G19" i="111"/>
  <c r="H19" i="111"/>
  <c r="H19" i="81" s="1"/>
  <c r="I19" i="111"/>
  <c r="J19" i="111"/>
  <c r="J19" i="81" s="1"/>
  <c r="K19" i="111"/>
  <c r="L19" i="111"/>
  <c r="M19" i="111"/>
  <c r="D21" i="111"/>
  <c r="K21" i="111"/>
  <c r="L21" i="111"/>
  <c r="M21" i="111"/>
  <c r="F23" i="111"/>
  <c r="G23" i="111"/>
  <c r="H23" i="111"/>
  <c r="I23" i="111"/>
  <c r="I23" i="81" s="1"/>
  <c r="J23" i="111"/>
  <c r="J23" i="81" s="1"/>
  <c r="K23" i="111"/>
  <c r="L23" i="111"/>
  <c r="M23" i="111"/>
  <c r="F24" i="111"/>
  <c r="G24" i="111"/>
  <c r="H24" i="111"/>
  <c r="I24" i="111"/>
  <c r="I24" i="81" s="1"/>
  <c r="J24" i="111"/>
  <c r="K24" i="111"/>
  <c r="L24" i="111"/>
  <c r="M24" i="111"/>
  <c r="M24" i="81" s="1"/>
  <c r="F25" i="111"/>
  <c r="G25" i="111"/>
  <c r="H25" i="111"/>
  <c r="I25" i="111"/>
  <c r="J25" i="111"/>
  <c r="K25" i="111"/>
  <c r="L25" i="111"/>
  <c r="L25" i="81" s="1"/>
  <c r="M25" i="111"/>
  <c r="F26" i="111"/>
  <c r="G26" i="111"/>
  <c r="H26" i="111"/>
  <c r="I26" i="111"/>
  <c r="J26" i="111"/>
  <c r="K26" i="111"/>
  <c r="K26" i="81" s="1"/>
  <c r="L26" i="111"/>
  <c r="M26" i="111"/>
  <c r="M26" i="81" s="1"/>
  <c r="D28" i="111"/>
  <c r="D44" i="111"/>
  <c r="D48" i="111" s="1"/>
  <c r="E44" i="111"/>
  <c r="E48" i="111"/>
  <c r="A49" i="111"/>
  <c r="F8" i="110"/>
  <c r="G8" i="110"/>
  <c r="G8" i="80" s="1"/>
  <c r="H8" i="110"/>
  <c r="I8" i="110"/>
  <c r="J8" i="110"/>
  <c r="K8" i="110"/>
  <c r="L8" i="110"/>
  <c r="M8" i="110"/>
  <c r="F9" i="110"/>
  <c r="G9" i="110"/>
  <c r="H9" i="110"/>
  <c r="H9" i="80" s="1"/>
  <c r="J9" i="110"/>
  <c r="K9" i="110"/>
  <c r="L9" i="110"/>
  <c r="M9" i="110"/>
  <c r="F10" i="110"/>
  <c r="G10" i="110"/>
  <c r="H10" i="110"/>
  <c r="H10" i="80" s="1"/>
  <c r="I10" i="110"/>
  <c r="J10" i="110"/>
  <c r="K10" i="110"/>
  <c r="L10" i="110"/>
  <c r="M10" i="110"/>
  <c r="F11" i="110"/>
  <c r="G11" i="110"/>
  <c r="H11" i="110"/>
  <c r="H11" i="80" s="1"/>
  <c r="I11" i="110"/>
  <c r="J11" i="110"/>
  <c r="K11" i="110"/>
  <c r="L11" i="110"/>
  <c r="M11" i="110"/>
  <c r="F12" i="110"/>
  <c r="G12" i="110"/>
  <c r="H12" i="110"/>
  <c r="I12" i="110"/>
  <c r="J12" i="110"/>
  <c r="K12" i="110"/>
  <c r="L12" i="110"/>
  <c r="M12" i="110"/>
  <c r="M12" i="80" s="1"/>
  <c r="F13" i="110"/>
  <c r="G13" i="110"/>
  <c r="H13" i="110"/>
  <c r="H13" i="80" s="1"/>
  <c r="I13" i="110"/>
  <c r="J13" i="110"/>
  <c r="K13" i="110"/>
  <c r="L13" i="110"/>
  <c r="M13" i="110"/>
  <c r="F14" i="110"/>
  <c r="G14" i="110"/>
  <c r="H14" i="110"/>
  <c r="H14" i="80" s="1"/>
  <c r="I14" i="110"/>
  <c r="J14" i="110"/>
  <c r="K14" i="110"/>
  <c r="L14" i="110"/>
  <c r="M14" i="110"/>
  <c r="F15" i="110"/>
  <c r="G15" i="110"/>
  <c r="H15" i="110"/>
  <c r="J15" i="110"/>
  <c r="K15" i="110"/>
  <c r="L15" i="110"/>
  <c r="M15" i="110"/>
  <c r="F16" i="110"/>
  <c r="G16" i="110"/>
  <c r="H16" i="110"/>
  <c r="I16" i="110"/>
  <c r="J16" i="110"/>
  <c r="K16" i="110"/>
  <c r="L16" i="110"/>
  <c r="M16" i="110"/>
  <c r="F17" i="110"/>
  <c r="G17" i="110"/>
  <c r="H17" i="110"/>
  <c r="I17" i="110"/>
  <c r="J17" i="110"/>
  <c r="K17" i="110"/>
  <c r="L17" i="110"/>
  <c r="M17" i="110"/>
  <c r="F18" i="110"/>
  <c r="G18" i="110"/>
  <c r="H18" i="110"/>
  <c r="I18" i="110"/>
  <c r="J18" i="110"/>
  <c r="K18" i="110"/>
  <c r="L18" i="110"/>
  <c r="M18" i="110"/>
  <c r="F19" i="110"/>
  <c r="F19" i="80" s="1"/>
  <c r="G19" i="110"/>
  <c r="G19" i="80" s="1"/>
  <c r="H19" i="110"/>
  <c r="H19" i="80" s="1"/>
  <c r="I19" i="110"/>
  <c r="J19" i="110"/>
  <c r="K19" i="110"/>
  <c r="L19" i="110"/>
  <c r="M19" i="110"/>
  <c r="D21" i="110"/>
  <c r="F23" i="110"/>
  <c r="G23" i="110"/>
  <c r="H23" i="110"/>
  <c r="I23" i="110"/>
  <c r="J23" i="110"/>
  <c r="K23" i="110"/>
  <c r="L23" i="110"/>
  <c r="M23" i="110"/>
  <c r="F24" i="110"/>
  <c r="G24" i="110"/>
  <c r="H24" i="110"/>
  <c r="I24" i="110"/>
  <c r="J24" i="110"/>
  <c r="K24" i="110"/>
  <c r="L24" i="110"/>
  <c r="M24" i="110"/>
  <c r="F26" i="110"/>
  <c r="G26" i="110"/>
  <c r="J26" i="110"/>
  <c r="K26" i="110"/>
  <c r="L26" i="110"/>
  <c r="M26" i="110"/>
  <c r="F27" i="110"/>
  <c r="F27" i="80" s="1"/>
  <c r="G27" i="110"/>
  <c r="H27" i="110"/>
  <c r="I27" i="110"/>
  <c r="J27" i="110"/>
  <c r="K27" i="110"/>
  <c r="L27" i="110"/>
  <c r="M27" i="110"/>
  <c r="F28" i="110"/>
  <c r="G28" i="110"/>
  <c r="H28" i="110"/>
  <c r="I28" i="110"/>
  <c r="J28" i="110"/>
  <c r="K28" i="110"/>
  <c r="L28" i="110"/>
  <c r="L28" i="80" s="1"/>
  <c r="M28" i="110"/>
  <c r="M28" i="80" s="1"/>
  <c r="F29" i="110"/>
  <c r="G29" i="110"/>
  <c r="H29" i="110"/>
  <c r="I29" i="110"/>
  <c r="J29" i="110"/>
  <c r="J29" i="80" s="1"/>
  <c r="K29" i="110"/>
  <c r="K29" i="80" s="1"/>
  <c r="L29" i="110"/>
  <c r="L29" i="80" s="1"/>
  <c r="M29" i="110"/>
  <c r="F30" i="110"/>
  <c r="G30" i="110"/>
  <c r="H30" i="110"/>
  <c r="I30" i="110"/>
  <c r="J30" i="110"/>
  <c r="J30" i="80" s="1"/>
  <c r="K30" i="110"/>
  <c r="K30" i="80" s="1"/>
  <c r="L30" i="110"/>
  <c r="M30" i="110"/>
  <c r="F32" i="110"/>
  <c r="G32" i="110"/>
  <c r="H32" i="110"/>
  <c r="J32" i="110"/>
  <c r="K32" i="110"/>
  <c r="L32" i="110"/>
  <c r="M32" i="110"/>
  <c r="F34" i="110"/>
  <c r="G34" i="110"/>
  <c r="H34" i="110"/>
  <c r="I34" i="110"/>
  <c r="J34" i="110"/>
  <c r="K34" i="110"/>
  <c r="L34" i="110"/>
  <c r="M34" i="110"/>
  <c r="F35" i="110"/>
  <c r="G35" i="110"/>
  <c r="H35" i="110"/>
  <c r="H35" i="80" s="1"/>
  <c r="I35" i="110"/>
  <c r="J35" i="110"/>
  <c r="K35" i="110"/>
  <c r="L35" i="110"/>
  <c r="M35" i="110"/>
  <c r="F36" i="110"/>
  <c r="G36" i="110"/>
  <c r="H36" i="110"/>
  <c r="I36" i="110"/>
  <c r="J36" i="110"/>
  <c r="K36" i="110"/>
  <c r="L36" i="110"/>
  <c r="M36" i="110"/>
  <c r="F37" i="110"/>
  <c r="G37" i="110"/>
  <c r="H37" i="110"/>
  <c r="I37" i="110"/>
  <c r="J37" i="110"/>
  <c r="K37" i="110"/>
  <c r="L37" i="110"/>
  <c r="M37" i="110"/>
  <c r="F38" i="110"/>
  <c r="F38" i="80" s="1"/>
  <c r="G38" i="110"/>
  <c r="H38" i="110"/>
  <c r="I38" i="110"/>
  <c r="J38" i="110"/>
  <c r="K38" i="110"/>
  <c r="L38" i="110"/>
  <c r="M38" i="110"/>
  <c r="F39" i="110"/>
  <c r="G39" i="110"/>
  <c r="H39" i="110"/>
  <c r="I39" i="110"/>
  <c r="J39" i="110"/>
  <c r="K39" i="110"/>
  <c r="L39" i="110"/>
  <c r="M39" i="110"/>
  <c r="F40" i="110"/>
  <c r="G40" i="110"/>
  <c r="H40" i="110"/>
  <c r="I40" i="110"/>
  <c r="I40" i="80" s="1"/>
  <c r="J40" i="110"/>
  <c r="J40" i="80" s="1"/>
  <c r="K40" i="110"/>
  <c r="L40" i="110"/>
  <c r="M40" i="110"/>
  <c r="F41" i="110"/>
  <c r="G41" i="110"/>
  <c r="H41" i="110"/>
  <c r="H41" i="80" s="1"/>
  <c r="I41" i="110"/>
  <c r="I41" i="80" s="1"/>
  <c r="J41" i="110"/>
  <c r="J41" i="80" s="1"/>
  <c r="K41" i="110"/>
  <c r="L41" i="110"/>
  <c r="M41" i="110"/>
  <c r="F43" i="110"/>
  <c r="G43" i="110"/>
  <c r="H43" i="110"/>
  <c r="H43" i="80" s="1"/>
  <c r="I43" i="110"/>
  <c r="I43" i="80" s="1"/>
  <c r="J43" i="110"/>
  <c r="K43" i="110"/>
  <c r="L43" i="110"/>
  <c r="M43" i="110"/>
  <c r="F44" i="110"/>
  <c r="G44" i="110"/>
  <c r="G44" i="80" s="1"/>
  <c r="H44" i="110"/>
  <c r="H44" i="80" s="1"/>
  <c r="I44" i="110"/>
  <c r="J44" i="110"/>
  <c r="K44" i="110"/>
  <c r="L44" i="110"/>
  <c r="M44" i="110"/>
  <c r="F45" i="110"/>
  <c r="F45" i="80" s="1"/>
  <c r="G45" i="110"/>
  <c r="H45" i="110"/>
  <c r="I45" i="110"/>
  <c r="J45" i="110"/>
  <c r="K45" i="110"/>
  <c r="L45" i="110"/>
  <c r="M45" i="110"/>
  <c r="M45" i="80" s="1"/>
  <c r="A47" i="110"/>
  <c r="D48" i="110"/>
  <c r="D10" i="111" s="1"/>
  <c r="D7" i="109"/>
  <c r="F7" i="109"/>
  <c r="J7" i="109"/>
  <c r="J8" i="109" s="1"/>
  <c r="K7" i="109"/>
  <c r="L8" i="109" s="1"/>
  <c r="D9" i="109"/>
  <c r="E9" i="109"/>
  <c r="D10" i="109"/>
  <c r="E10" i="109"/>
  <c r="J10" i="109"/>
  <c r="K10" i="109"/>
  <c r="D11" i="109"/>
  <c r="E11" i="109"/>
  <c r="J11" i="109"/>
  <c r="K11" i="109"/>
  <c r="D12" i="109"/>
  <c r="E12" i="109"/>
  <c r="J12" i="109"/>
  <c r="K12" i="109"/>
  <c r="D13" i="109"/>
  <c r="E13" i="109"/>
  <c r="J13" i="109"/>
  <c r="K13" i="109"/>
  <c r="D14" i="109"/>
  <c r="E14" i="109"/>
  <c r="J14" i="109"/>
  <c r="K14" i="109"/>
  <c r="D15" i="109"/>
  <c r="E15" i="109"/>
  <c r="J15" i="109"/>
  <c r="K15" i="109"/>
  <c r="D16" i="109"/>
  <c r="E16" i="109"/>
  <c r="J16" i="109"/>
  <c r="K16" i="109"/>
  <c r="D17" i="109"/>
  <c r="E17" i="109"/>
  <c r="J17" i="109"/>
  <c r="K17" i="109"/>
  <c r="D18" i="109"/>
  <c r="E18" i="109"/>
  <c r="J18" i="109"/>
  <c r="K18" i="109"/>
  <c r="J19" i="109"/>
  <c r="K19" i="109"/>
  <c r="D20" i="109"/>
  <c r="E20" i="109"/>
  <c r="J20" i="109"/>
  <c r="K20" i="109"/>
  <c r="J21" i="109"/>
  <c r="K21" i="109"/>
  <c r="D22" i="109"/>
  <c r="E22" i="109"/>
  <c r="D23" i="109"/>
  <c r="E23" i="109"/>
  <c r="D24" i="109"/>
  <c r="E24" i="109"/>
  <c r="J25" i="109"/>
  <c r="K25" i="109"/>
  <c r="D26" i="109"/>
  <c r="E26" i="109"/>
  <c r="J26" i="109"/>
  <c r="J26" i="79" s="1"/>
  <c r="K26" i="109"/>
  <c r="K26" i="79" s="1"/>
  <c r="J27" i="109"/>
  <c r="K27" i="109"/>
  <c r="D28" i="109"/>
  <c r="E28" i="109"/>
  <c r="J28" i="109"/>
  <c r="K28" i="109"/>
  <c r="D29" i="109"/>
  <c r="D29" i="79" s="1"/>
  <c r="E29" i="109"/>
  <c r="E29" i="79" s="1"/>
  <c r="J29" i="109"/>
  <c r="J29" i="79" s="1"/>
  <c r="K29" i="109"/>
  <c r="D30" i="109"/>
  <c r="E30" i="109"/>
  <c r="J30" i="109"/>
  <c r="K30" i="109"/>
  <c r="J31" i="109"/>
  <c r="K31" i="109"/>
  <c r="K31" i="79" s="1"/>
  <c r="D32" i="109"/>
  <c r="E32" i="109"/>
  <c r="J32" i="109"/>
  <c r="K32" i="109"/>
  <c r="D33" i="109"/>
  <c r="E33" i="109"/>
  <c r="J33" i="109"/>
  <c r="J33" i="79" s="1"/>
  <c r="K33" i="109"/>
  <c r="K33" i="79" s="1"/>
  <c r="D34" i="109"/>
  <c r="E34" i="109"/>
  <c r="J34" i="109"/>
  <c r="J34" i="79" s="1"/>
  <c r="K34" i="109"/>
  <c r="D35" i="109"/>
  <c r="E35" i="109"/>
  <c r="D36" i="109"/>
  <c r="D36" i="79" s="1"/>
  <c r="E36" i="109"/>
  <c r="J37" i="109"/>
  <c r="K37" i="109"/>
  <c r="D38" i="109"/>
  <c r="E38" i="109"/>
  <c r="J38" i="109"/>
  <c r="K38" i="109"/>
  <c r="J39" i="109"/>
  <c r="D40" i="109"/>
  <c r="E40" i="109"/>
  <c r="D41" i="109"/>
  <c r="E41" i="109"/>
  <c r="D42" i="109"/>
  <c r="E42" i="109"/>
  <c r="D43" i="109"/>
  <c r="E43" i="109"/>
  <c r="E43" i="79" s="1"/>
  <c r="J43" i="109"/>
  <c r="K43" i="109"/>
  <c r="L43" i="109" s="1"/>
  <c r="A47" i="109"/>
  <c r="E8" i="108"/>
  <c r="M10" i="108"/>
  <c r="E12" i="108"/>
  <c r="E13" i="108"/>
  <c r="E14" i="108"/>
  <c r="D16" i="108"/>
  <c r="F16" i="108"/>
  <c r="G16" i="108"/>
  <c r="H16" i="108"/>
  <c r="I16" i="108"/>
  <c r="J16" i="108"/>
  <c r="K16" i="108"/>
  <c r="L16" i="108"/>
  <c r="M16" i="108"/>
  <c r="E18" i="108"/>
  <c r="E19" i="108"/>
  <c r="D21" i="108"/>
  <c r="E21" i="108"/>
  <c r="F21" i="108"/>
  <c r="G21" i="108"/>
  <c r="H21" i="108"/>
  <c r="I21" i="108"/>
  <c r="J21" i="108"/>
  <c r="K21" i="108"/>
  <c r="L21" i="108"/>
  <c r="M21" i="108"/>
  <c r="E23" i="108"/>
  <c r="E24" i="108"/>
  <c r="E25" i="108"/>
  <c r="E26" i="108"/>
  <c r="D28" i="108"/>
  <c r="F28" i="108"/>
  <c r="G28" i="108"/>
  <c r="H28" i="108"/>
  <c r="I28" i="108"/>
  <c r="J28" i="108"/>
  <c r="K28" i="108"/>
  <c r="L28" i="108"/>
  <c r="M28" i="108"/>
  <c r="D44" i="108"/>
  <c r="E44" i="108"/>
  <c r="A49" i="108"/>
  <c r="E8" i="107"/>
  <c r="E9" i="107"/>
  <c r="E10" i="107"/>
  <c r="E11" i="107"/>
  <c r="E12" i="107"/>
  <c r="E13" i="107"/>
  <c r="E14" i="107"/>
  <c r="E15" i="107"/>
  <c r="E16" i="107"/>
  <c r="E17" i="107"/>
  <c r="E18" i="107"/>
  <c r="E19" i="107"/>
  <c r="D21" i="107"/>
  <c r="F21" i="107"/>
  <c r="G21" i="107"/>
  <c r="H21" i="107"/>
  <c r="I21" i="107"/>
  <c r="J21" i="107"/>
  <c r="K21" i="107"/>
  <c r="L21" i="107"/>
  <c r="M21" i="107"/>
  <c r="E23" i="107"/>
  <c r="E24" i="107"/>
  <c r="E26" i="107"/>
  <c r="E27" i="107"/>
  <c r="E28" i="107"/>
  <c r="E29" i="107"/>
  <c r="E30" i="107"/>
  <c r="E32" i="107"/>
  <c r="E34" i="107"/>
  <c r="E35" i="107"/>
  <c r="E36" i="107"/>
  <c r="E37" i="107"/>
  <c r="E38" i="107"/>
  <c r="E39" i="107"/>
  <c r="E40" i="107"/>
  <c r="E41" i="107"/>
  <c r="E43" i="107"/>
  <c r="E44" i="107"/>
  <c r="E45" i="107"/>
  <c r="A47" i="107"/>
  <c r="D48" i="107"/>
  <c r="D10" i="108" s="1"/>
  <c r="F48" i="107"/>
  <c r="F10" i="108" s="1"/>
  <c r="G48" i="107"/>
  <c r="G10" i="108" s="1"/>
  <c r="H48" i="107"/>
  <c r="H10" i="108" s="1"/>
  <c r="I48" i="107"/>
  <c r="I10" i="108" s="1"/>
  <c r="J48" i="107"/>
  <c r="J10" i="108" s="1"/>
  <c r="K48" i="107"/>
  <c r="K10" i="108" s="1"/>
  <c r="L48" i="107"/>
  <c r="L10" i="108" s="1"/>
  <c r="M48" i="107"/>
  <c r="J8" i="106"/>
  <c r="L8" i="106"/>
  <c r="D19" i="106"/>
  <c r="F19" i="106"/>
  <c r="J22" i="106"/>
  <c r="L22" i="106"/>
  <c r="J35" i="106"/>
  <c r="L35" i="106"/>
  <c r="J39" i="106"/>
  <c r="L39" i="106"/>
  <c r="L43" i="106"/>
  <c r="F44" i="106"/>
  <c r="A47" i="106"/>
  <c r="E8" i="105"/>
  <c r="E12" i="105"/>
  <c r="E13" i="105"/>
  <c r="E14" i="105"/>
  <c r="D16" i="105"/>
  <c r="F16" i="105"/>
  <c r="G16" i="105"/>
  <c r="H16" i="105"/>
  <c r="I16" i="105"/>
  <c r="J16" i="105"/>
  <c r="K16" i="105"/>
  <c r="L16" i="105"/>
  <c r="M16" i="105"/>
  <c r="E18" i="105"/>
  <c r="E21" i="105" s="1"/>
  <c r="E19" i="105"/>
  <c r="D21" i="105"/>
  <c r="F21" i="105"/>
  <c r="G21" i="105"/>
  <c r="H21" i="105"/>
  <c r="I21" i="105"/>
  <c r="J21" i="105"/>
  <c r="K21" i="105"/>
  <c r="L21" i="105"/>
  <c r="M21" i="105"/>
  <c r="E23" i="105"/>
  <c r="E24" i="105"/>
  <c r="E25" i="105"/>
  <c r="E26" i="105"/>
  <c r="D28" i="105"/>
  <c r="F28" i="105"/>
  <c r="G28" i="105"/>
  <c r="H28" i="105"/>
  <c r="I28" i="105"/>
  <c r="J28" i="105"/>
  <c r="K28" i="105"/>
  <c r="L28" i="105"/>
  <c r="M28" i="105"/>
  <c r="M31" i="105" s="1"/>
  <c r="D44" i="105"/>
  <c r="D48" i="105" s="1"/>
  <c r="E44" i="105"/>
  <c r="E48" i="105"/>
  <c r="A49" i="105"/>
  <c r="E8" i="104"/>
  <c r="I9" i="104"/>
  <c r="E10" i="104"/>
  <c r="E11" i="104"/>
  <c r="E12" i="104"/>
  <c r="E13" i="104"/>
  <c r="E14" i="104"/>
  <c r="E15" i="104"/>
  <c r="E16" i="104"/>
  <c r="E17" i="104"/>
  <c r="E18" i="104"/>
  <c r="E19" i="104"/>
  <c r="D21" i="104"/>
  <c r="F21" i="104"/>
  <c r="G21" i="104"/>
  <c r="G31" i="105" s="1"/>
  <c r="H21" i="104"/>
  <c r="J21" i="104"/>
  <c r="K21" i="104"/>
  <c r="L21" i="104"/>
  <c r="M21" i="104"/>
  <c r="E23" i="104"/>
  <c r="E24" i="104"/>
  <c r="I26" i="104"/>
  <c r="E26" i="104" s="1"/>
  <c r="E27" i="104"/>
  <c r="E28" i="104"/>
  <c r="E29" i="104"/>
  <c r="E30" i="104"/>
  <c r="E32" i="104"/>
  <c r="E34" i="104"/>
  <c r="E35" i="104"/>
  <c r="E36" i="104"/>
  <c r="E37" i="104"/>
  <c r="E38" i="104"/>
  <c r="E39" i="104"/>
  <c r="E40" i="104"/>
  <c r="E41" i="104"/>
  <c r="E43" i="104"/>
  <c r="E44" i="104"/>
  <c r="E45" i="104"/>
  <c r="A47" i="104"/>
  <c r="D48" i="104"/>
  <c r="D10" i="105" s="1"/>
  <c r="F48" i="104"/>
  <c r="F10" i="105" s="1"/>
  <c r="G48" i="104"/>
  <c r="G10" i="105" s="1"/>
  <c r="H48" i="104"/>
  <c r="H10" i="105" s="1"/>
  <c r="J48" i="104"/>
  <c r="J10" i="105" s="1"/>
  <c r="K48" i="104"/>
  <c r="K10" i="105" s="1"/>
  <c r="L48" i="104"/>
  <c r="L10" i="105" s="1"/>
  <c r="M48" i="104"/>
  <c r="M10" i="105" s="1"/>
  <c r="J8" i="103"/>
  <c r="L8" i="103"/>
  <c r="D19" i="103"/>
  <c r="D44" i="103" s="1"/>
  <c r="D46" i="103" s="1"/>
  <c r="F19" i="103"/>
  <c r="J22" i="103"/>
  <c r="L22" i="103"/>
  <c r="J35" i="103"/>
  <c r="L35" i="103"/>
  <c r="J39" i="103"/>
  <c r="L39" i="103"/>
  <c r="L43" i="103"/>
  <c r="F44" i="103"/>
  <c r="F46" i="103"/>
  <c r="L41" i="103" s="1"/>
  <c r="L46" i="103" s="1"/>
  <c r="A47" i="103"/>
  <c r="E8" i="102"/>
  <c r="F10" i="102"/>
  <c r="E12" i="102"/>
  <c r="E13" i="102"/>
  <c r="E14" i="102"/>
  <c r="D16" i="102"/>
  <c r="F16" i="102"/>
  <c r="G16" i="102"/>
  <c r="H16" i="102"/>
  <c r="I16" i="102"/>
  <c r="J16" i="102"/>
  <c r="K16" i="102"/>
  <c r="L16" i="102"/>
  <c r="M16" i="102"/>
  <c r="E18" i="102"/>
  <c r="E21" i="102" s="1"/>
  <c r="E19" i="102"/>
  <c r="D21" i="102"/>
  <c r="F21" i="102"/>
  <c r="G21" i="102"/>
  <c r="H21" i="102"/>
  <c r="I21" i="102"/>
  <c r="J21" i="102"/>
  <c r="K21" i="102"/>
  <c r="L21" i="102"/>
  <c r="M21" i="102"/>
  <c r="E23" i="102"/>
  <c r="E24" i="102"/>
  <c r="E25" i="102"/>
  <c r="E26" i="102"/>
  <c r="D28" i="102"/>
  <c r="D31" i="102" s="1"/>
  <c r="D36" i="102" s="1"/>
  <c r="D46" i="102" s="1"/>
  <c r="F28" i="102"/>
  <c r="G28" i="102"/>
  <c r="H28" i="102"/>
  <c r="I28" i="102"/>
  <c r="J28" i="102"/>
  <c r="K28" i="102"/>
  <c r="L28" i="102"/>
  <c r="M28" i="102"/>
  <c r="D44" i="102"/>
  <c r="D48" i="102" s="1"/>
  <c r="E44" i="102"/>
  <c r="E48" i="102"/>
  <c r="A49" i="102"/>
  <c r="E8" i="101"/>
  <c r="E21" i="101" s="1"/>
  <c r="E9" i="101"/>
  <c r="E10" i="101"/>
  <c r="E11" i="101"/>
  <c r="E12" i="101"/>
  <c r="E13" i="101"/>
  <c r="E14" i="101"/>
  <c r="E15" i="101"/>
  <c r="E16" i="101"/>
  <c r="E17" i="101"/>
  <c r="E18" i="101"/>
  <c r="E19" i="101"/>
  <c r="D21" i="101"/>
  <c r="F21" i="101"/>
  <c r="G21" i="101"/>
  <c r="H21" i="101"/>
  <c r="I21" i="101"/>
  <c r="J21" i="101"/>
  <c r="K21" i="101"/>
  <c r="L21" i="101"/>
  <c r="M21" i="101"/>
  <c r="E23" i="101"/>
  <c r="E24" i="101"/>
  <c r="I26" i="101"/>
  <c r="E26" i="101" s="1"/>
  <c r="E27" i="101"/>
  <c r="E28" i="101"/>
  <c r="E29" i="101"/>
  <c r="E30" i="101"/>
  <c r="E32" i="101"/>
  <c r="E34" i="101"/>
  <c r="E35" i="101"/>
  <c r="E36" i="101"/>
  <c r="E37" i="101"/>
  <c r="E38" i="101"/>
  <c r="E39" i="101"/>
  <c r="E40" i="101"/>
  <c r="E41" i="101"/>
  <c r="E43" i="101"/>
  <c r="E44" i="101"/>
  <c r="E45" i="101"/>
  <c r="A47" i="101"/>
  <c r="D48" i="101"/>
  <c r="D10" i="102" s="1"/>
  <c r="F48" i="101"/>
  <c r="G48" i="101"/>
  <c r="G10" i="102" s="1"/>
  <c r="H48" i="101"/>
  <c r="H10" i="102" s="1"/>
  <c r="J48" i="101"/>
  <c r="J10" i="102" s="1"/>
  <c r="K48" i="101"/>
  <c r="K10" i="102" s="1"/>
  <c r="L48" i="101"/>
  <c r="L10" i="102" s="1"/>
  <c r="M48" i="101"/>
  <c r="M10" i="102" s="1"/>
  <c r="J8" i="100"/>
  <c r="L8" i="100"/>
  <c r="D19" i="100"/>
  <c r="D44" i="100" s="1"/>
  <c r="D46" i="100" s="1"/>
  <c r="F19" i="100"/>
  <c r="J22" i="100"/>
  <c r="L22" i="100"/>
  <c r="J35" i="100"/>
  <c r="L35" i="100"/>
  <c r="J39" i="100"/>
  <c r="L39" i="100"/>
  <c r="L43" i="100"/>
  <c r="F44" i="100"/>
  <c r="F46" i="100"/>
  <c r="A47" i="100"/>
  <c r="E8" i="99"/>
  <c r="H10" i="99"/>
  <c r="E12" i="99"/>
  <c r="E16" i="99" s="1"/>
  <c r="E13" i="99"/>
  <c r="E14" i="99"/>
  <c r="D16" i="99"/>
  <c r="F16" i="99"/>
  <c r="G16" i="99"/>
  <c r="H16" i="99"/>
  <c r="I16" i="99"/>
  <c r="J16" i="99"/>
  <c r="K16" i="99"/>
  <c r="L16" i="99"/>
  <c r="M16" i="99"/>
  <c r="E18" i="99"/>
  <c r="E19" i="99"/>
  <c r="D21" i="99"/>
  <c r="E21" i="99"/>
  <c r="F21" i="99"/>
  <c r="G21" i="99"/>
  <c r="H21" i="99"/>
  <c r="I21" i="99"/>
  <c r="J21" i="99"/>
  <c r="K21" i="99"/>
  <c r="L21" i="99"/>
  <c r="M21" i="99"/>
  <c r="M31" i="99" s="1"/>
  <c r="E23" i="99"/>
  <c r="E28" i="99" s="1"/>
  <c r="E24" i="99"/>
  <c r="E25" i="99"/>
  <c r="E26" i="99"/>
  <c r="D28" i="99"/>
  <c r="F28" i="99"/>
  <c r="G28" i="99"/>
  <c r="G31" i="99" s="1"/>
  <c r="H28" i="99"/>
  <c r="H31" i="99" s="1"/>
  <c r="I28" i="99"/>
  <c r="J28" i="99"/>
  <c r="K28" i="99"/>
  <c r="L28" i="99"/>
  <c r="M28" i="99"/>
  <c r="D44" i="99"/>
  <c r="E44" i="99"/>
  <c r="E48" i="99" s="1"/>
  <c r="D48" i="99"/>
  <c r="A49" i="99"/>
  <c r="E8" i="98"/>
  <c r="I9" i="98"/>
  <c r="E10" i="98"/>
  <c r="E11" i="98"/>
  <c r="E12" i="98"/>
  <c r="E13" i="98"/>
  <c r="E14" i="98"/>
  <c r="E15" i="98"/>
  <c r="E16" i="98"/>
  <c r="E17" i="98"/>
  <c r="E18" i="98"/>
  <c r="E19" i="98"/>
  <c r="D21" i="98"/>
  <c r="F21" i="98"/>
  <c r="G21" i="98"/>
  <c r="H21" i="98"/>
  <c r="J21" i="98"/>
  <c r="K21" i="98"/>
  <c r="L21" i="98"/>
  <c r="M21" i="98"/>
  <c r="E23" i="98"/>
  <c r="E24" i="98"/>
  <c r="I26" i="98"/>
  <c r="E26" i="98" s="1"/>
  <c r="E27" i="98"/>
  <c r="E28" i="98"/>
  <c r="E29" i="98"/>
  <c r="E30" i="98"/>
  <c r="E32" i="98"/>
  <c r="E34" i="98"/>
  <c r="E35" i="98"/>
  <c r="E36" i="98"/>
  <c r="E37" i="98"/>
  <c r="E38" i="98"/>
  <c r="E39" i="98"/>
  <c r="E40" i="98"/>
  <c r="E41" i="98"/>
  <c r="E43" i="98"/>
  <c r="E44" i="98"/>
  <c r="E45" i="98"/>
  <c r="A47" i="98"/>
  <c r="D48" i="98"/>
  <c r="D10" i="99" s="1"/>
  <c r="F48" i="98"/>
  <c r="F10" i="99" s="1"/>
  <c r="G48" i="98"/>
  <c r="G10" i="99" s="1"/>
  <c r="H48" i="98"/>
  <c r="J48" i="98"/>
  <c r="J10" i="99" s="1"/>
  <c r="K48" i="98"/>
  <c r="K10" i="99" s="1"/>
  <c r="L48" i="98"/>
  <c r="L10" i="99" s="1"/>
  <c r="M48" i="98"/>
  <c r="M10" i="99" s="1"/>
  <c r="J8" i="97"/>
  <c r="L8" i="97"/>
  <c r="D19" i="97"/>
  <c r="F19" i="97"/>
  <c r="J22" i="97"/>
  <c r="L22" i="97"/>
  <c r="J35" i="97"/>
  <c r="L35" i="97"/>
  <c r="J39" i="97"/>
  <c r="L39" i="97"/>
  <c r="D44" i="97"/>
  <c r="F44" i="97"/>
  <c r="D46" i="97"/>
  <c r="J41" i="97" s="1"/>
  <c r="J46" i="97" s="1"/>
  <c r="A47" i="97"/>
  <c r="E8" i="96"/>
  <c r="L10" i="96"/>
  <c r="E12" i="96"/>
  <c r="E13" i="96"/>
  <c r="E14" i="96"/>
  <c r="D16" i="96"/>
  <c r="F16" i="96"/>
  <c r="G16" i="96"/>
  <c r="H16" i="96"/>
  <c r="I16" i="96"/>
  <c r="J16" i="96"/>
  <c r="K16" i="96"/>
  <c r="L16" i="96"/>
  <c r="M16" i="96"/>
  <c r="E18" i="96"/>
  <c r="E19" i="96"/>
  <c r="D21" i="96"/>
  <c r="F21" i="96"/>
  <c r="G21" i="96"/>
  <c r="H21" i="96"/>
  <c r="I21" i="96"/>
  <c r="J21" i="96"/>
  <c r="K21" i="96"/>
  <c r="L21" i="96"/>
  <c r="M21" i="96"/>
  <c r="E23" i="96"/>
  <c r="E24" i="96"/>
  <c r="E25" i="96"/>
  <c r="E26" i="96"/>
  <c r="D28" i="96"/>
  <c r="F28" i="96"/>
  <c r="G28" i="96"/>
  <c r="H28" i="96"/>
  <c r="I28" i="96"/>
  <c r="J28" i="96"/>
  <c r="K28" i="96"/>
  <c r="L28" i="96"/>
  <c r="M28" i="96"/>
  <c r="D44" i="96"/>
  <c r="D48" i="96" s="1"/>
  <c r="E44" i="96"/>
  <c r="E48" i="96" s="1"/>
  <c r="A49" i="96"/>
  <c r="E8" i="95"/>
  <c r="E9" i="95"/>
  <c r="E10" i="95"/>
  <c r="E11" i="95"/>
  <c r="E12" i="95"/>
  <c r="E13" i="95"/>
  <c r="E14" i="95"/>
  <c r="I15" i="95"/>
  <c r="I15" i="110" s="1"/>
  <c r="E16" i="95"/>
  <c r="E17" i="95"/>
  <c r="E18" i="95"/>
  <c r="E19" i="95"/>
  <c r="D21" i="95"/>
  <c r="F21" i="95"/>
  <c r="G21" i="95"/>
  <c r="H21" i="95"/>
  <c r="J21" i="95"/>
  <c r="K21" i="95"/>
  <c r="L21" i="95"/>
  <c r="M21" i="95"/>
  <c r="E23" i="95"/>
  <c r="E24" i="95"/>
  <c r="H26" i="95"/>
  <c r="I26" i="95"/>
  <c r="E27" i="95"/>
  <c r="E28" i="95"/>
  <c r="E29" i="95"/>
  <c r="E30" i="95"/>
  <c r="E32" i="95"/>
  <c r="E34" i="95"/>
  <c r="E35" i="95"/>
  <c r="E36" i="95"/>
  <c r="E37" i="95"/>
  <c r="E38" i="95"/>
  <c r="E39" i="95"/>
  <c r="E40" i="95"/>
  <c r="E41" i="95"/>
  <c r="E43" i="95"/>
  <c r="E44" i="95"/>
  <c r="E45" i="95"/>
  <c r="A47" i="95"/>
  <c r="D48" i="95"/>
  <c r="D10" i="96" s="1"/>
  <c r="F48" i="95"/>
  <c r="F10" i="96" s="1"/>
  <c r="F31" i="96" s="1"/>
  <c r="G48" i="95"/>
  <c r="G10" i="96" s="1"/>
  <c r="I48" i="95"/>
  <c r="I10" i="96" s="1"/>
  <c r="J48" i="95"/>
  <c r="J10" i="96" s="1"/>
  <c r="K48" i="95"/>
  <c r="K10" i="96" s="1"/>
  <c r="L48" i="95"/>
  <c r="M48" i="95"/>
  <c r="M10" i="96" s="1"/>
  <c r="J8" i="94"/>
  <c r="L8" i="94"/>
  <c r="D19" i="94"/>
  <c r="D44" i="94" s="1"/>
  <c r="D46" i="94" s="1"/>
  <c r="J41" i="94" s="1"/>
  <c r="J46" i="94" s="1"/>
  <c r="F19" i="94"/>
  <c r="F46" i="94" s="1"/>
  <c r="J22" i="94"/>
  <c r="L22" i="94"/>
  <c r="J35" i="94"/>
  <c r="L35" i="94"/>
  <c r="J39" i="94"/>
  <c r="L39" i="94"/>
  <c r="L43" i="94"/>
  <c r="F44" i="94"/>
  <c r="A47" i="94"/>
  <c r="E8" i="93"/>
  <c r="G10" i="93"/>
  <c r="E12" i="93"/>
  <c r="E13" i="93"/>
  <c r="E14" i="93"/>
  <c r="D16" i="93"/>
  <c r="F16" i="93"/>
  <c r="G16" i="93"/>
  <c r="H16" i="93"/>
  <c r="I16" i="93"/>
  <c r="J16" i="93"/>
  <c r="K16" i="93"/>
  <c r="L16" i="93"/>
  <c r="M16" i="93"/>
  <c r="E18" i="93"/>
  <c r="E19" i="93"/>
  <c r="D21" i="93"/>
  <c r="E21" i="93"/>
  <c r="F21" i="93"/>
  <c r="F31" i="93" s="1"/>
  <c r="G21" i="93"/>
  <c r="H21" i="93"/>
  <c r="I21" i="93"/>
  <c r="J21" i="93"/>
  <c r="K21" i="93"/>
  <c r="L21" i="93"/>
  <c r="M21" i="93"/>
  <c r="E23" i="93"/>
  <c r="E24" i="93"/>
  <c r="E25" i="93"/>
  <c r="E26" i="93"/>
  <c r="D28" i="93"/>
  <c r="F28" i="93"/>
  <c r="G28" i="93"/>
  <c r="H28" i="93"/>
  <c r="I28" i="93"/>
  <c r="J28" i="93"/>
  <c r="J31" i="93" s="1"/>
  <c r="K28" i="93"/>
  <c r="L28" i="93"/>
  <c r="M28" i="93"/>
  <c r="D44" i="93"/>
  <c r="E44" i="93"/>
  <c r="E48" i="93" s="1"/>
  <c r="D48" i="93"/>
  <c r="A49" i="93"/>
  <c r="E8" i="92"/>
  <c r="E9" i="92"/>
  <c r="E10" i="92"/>
  <c r="E11" i="92"/>
  <c r="E12" i="92"/>
  <c r="E13" i="92"/>
  <c r="E14" i="92"/>
  <c r="E15" i="92"/>
  <c r="E16" i="92"/>
  <c r="E17" i="92"/>
  <c r="E18" i="92"/>
  <c r="E19" i="92"/>
  <c r="D21" i="92"/>
  <c r="F21" i="92"/>
  <c r="G21" i="92"/>
  <c r="H21" i="92"/>
  <c r="I21" i="92"/>
  <c r="J21" i="92"/>
  <c r="K21" i="92"/>
  <c r="L21" i="92"/>
  <c r="M21" i="92"/>
  <c r="E23" i="92"/>
  <c r="E24" i="92"/>
  <c r="E26" i="92"/>
  <c r="E27" i="92"/>
  <c r="E28" i="92"/>
  <c r="E29" i="92"/>
  <c r="E30" i="92"/>
  <c r="I32" i="92"/>
  <c r="E34" i="92"/>
  <c r="E35" i="92"/>
  <c r="E36" i="92"/>
  <c r="E37" i="92"/>
  <c r="E38" i="92"/>
  <c r="E39" i="92"/>
  <c r="E40" i="92"/>
  <c r="E41" i="92"/>
  <c r="E43" i="92"/>
  <c r="E44" i="92"/>
  <c r="E45" i="92"/>
  <c r="A47" i="92"/>
  <c r="D48" i="92"/>
  <c r="D10" i="93" s="1"/>
  <c r="F48" i="92"/>
  <c r="F10" i="93" s="1"/>
  <c r="G48" i="92"/>
  <c r="H48" i="92"/>
  <c r="H10" i="93" s="1"/>
  <c r="I48" i="92"/>
  <c r="I10" i="93" s="1"/>
  <c r="J48" i="92"/>
  <c r="J10" i="93" s="1"/>
  <c r="K48" i="92"/>
  <c r="K10" i="93" s="1"/>
  <c r="L48" i="92"/>
  <c r="L10" i="93" s="1"/>
  <c r="M48" i="92"/>
  <c r="M10" i="93" s="1"/>
  <c r="J8" i="91"/>
  <c r="L8" i="91"/>
  <c r="D19" i="91"/>
  <c r="F19" i="91"/>
  <c r="J22" i="91"/>
  <c r="L22" i="91"/>
  <c r="J35" i="91"/>
  <c r="L35" i="91"/>
  <c r="J39" i="91"/>
  <c r="L39" i="91"/>
  <c r="L43" i="91"/>
  <c r="D44" i="91"/>
  <c r="F44" i="91"/>
  <c r="D46" i="91"/>
  <c r="A47" i="91"/>
  <c r="E8" i="90"/>
  <c r="E12" i="90"/>
  <c r="E13" i="90"/>
  <c r="E14" i="90"/>
  <c r="D16" i="90"/>
  <c r="F16" i="90"/>
  <c r="G16" i="90"/>
  <c r="H16" i="90"/>
  <c r="I16" i="90"/>
  <c r="J16" i="90"/>
  <c r="K16" i="90"/>
  <c r="L16" i="90"/>
  <c r="M16" i="90"/>
  <c r="E18" i="90"/>
  <c r="E19" i="90"/>
  <c r="D21" i="90"/>
  <c r="E21" i="90"/>
  <c r="F21" i="90"/>
  <c r="F31" i="90" s="1"/>
  <c r="G21" i="90"/>
  <c r="H21" i="90"/>
  <c r="I21" i="90"/>
  <c r="J21" i="90"/>
  <c r="K21" i="90"/>
  <c r="L21" i="90"/>
  <c r="M21" i="90"/>
  <c r="E23" i="90"/>
  <c r="E24" i="90"/>
  <c r="E25" i="90"/>
  <c r="E26" i="90"/>
  <c r="D28" i="90"/>
  <c r="F28" i="90"/>
  <c r="G28" i="90"/>
  <c r="H28" i="90"/>
  <c r="I28" i="90"/>
  <c r="J28" i="90"/>
  <c r="K28" i="90"/>
  <c r="L28" i="90"/>
  <c r="M28" i="90"/>
  <c r="D44" i="90"/>
  <c r="E44" i="90"/>
  <c r="E48" i="90" s="1"/>
  <c r="D48" i="90"/>
  <c r="A49" i="90"/>
  <c r="E8" i="89"/>
  <c r="E9" i="89"/>
  <c r="E10" i="89"/>
  <c r="E11" i="89"/>
  <c r="E12" i="89"/>
  <c r="E13" i="89"/>
  <c r="E14" i="89"/>
  <c r="E15" i="89"/>
  <c r="E16" i="89"/>
  <c r="E17" i="89"/>
  <c r="E18" i="89"/>
  <c r="E19" i="89"/>
  <c r="D21" i="89"/>
  <c r="F21" i="89"/>
  <c r="G21" i="89"/>
  <c r="H21" i="89"/>
  <c r="I21" i="89"/>
  <c r="J21" i="89"/>
  <c r="K21" i="89"/>
  <c r="L21" i="89"/>
  <c r="M21" i="89"/>
  <c r="E23" i="89"/>
  <c r="E24" i="89"/>
  <c r="E26" i="89"/>
  <c r="E27" i="89"/>
  <c r="E28" i="89"/>
  <c r="E29" i="89"/>
  <c r="E30" i="89"/>
  <c r="E32" i="89"/>
  <c r="E34" i="89"/>
  <c r="E35" i="89"/>
  <c r="E36" i="89"/>
  <c r="E37" i="89"/>
  <c r="E38" i="89"/>
  <c r="E39" i="89"/>
  <c r="E40" i="89"/>
  <c r="E41" i="89"/>
  <c r="E43" i="89"/>
  <c r="E44" i="89"/>
  <c r="E45" i="89"/>
  <c r="A47" i="89"/>
  <c r="D48" i="89"/>
  <c r="D10" i="90" s="1"/>
  <c r="F48" i="89"/>
  <c r="F10" i="90" s="1"/>
  <c r="G48" i="89"/>
  <c r="G10" i="90" s="1"/>
  <c r="H48" i="89"/>
  <c r="H10" i="90" s="1"/>
  <c r="I48" i="89"/>
  <c r="I10" i="90" s="1"/>
  <c r="J48" i="89"/>
  <c r="J10" i="90" s="1"/>
  <c r="K48" i="89"/>
  <c r="K10" i="90" s="1"/>
  <c r="L48" i="89"/>
  <c r="L10" i="90" s="1"/>
  <c r="M48" i="89"/>
  <c r="M10" i="90" s="1"/>
  <c r="J8" i="88"/>
  <c r="L8" i="88"/>
  <c r="D19" i="88"/>
  <c r="F19" i="88"/>
  <c r="J22" i="88"/>
  <c r="L22" i="88"/>
  <c r="J35" i="88"/>
  <c r="L35" i="88"/>
  <c r="J39" i="88"/>
  <c r="L39" i="88"/>
  <c r="L43" i="88"/>
  <c r="D44" i="88"/>
  <c r="F44" i="88"/>
  <c r="D46" i="88"/>
  <c r="F46" i="88"/>
  <c r="A47" i="88"/>
  <c r="E8" i="87"/>
  <c r="E12" i="87"/>
  <c r="E13" i="87"/>
  <c r="E14" i="87"/>
  <c r="D16" i="87"/>
  <c r="F16" i="87"/>
  <c r="G16" i="87"/>
  <c r="H16" i="87"/>
  <c r="I16" i="87"/>
  <c r="J16" i="87"/>
  <c r="K16" i="87"/>
  <c r="L16" i="87"/>
  <c r="M16" i="87"/>
  <c r="E18" i="87"/>
  <c r="E19" i="87"/>
  <c r="D21" i="87"/>
  <c r="D31" i="87" s="1"/>
  <c r="D36" i="87" s="1"/>
  <c r="D46" i="87" s="1"/>
  <c r="F21" i="87"/>
  <c r="G21" i="87"/>
  <c r="H21" i="87"/>
  <c r="I21" i="87"/>
  <c r="J21" i="87"/>
  <c r="K21" i="87"/>
  <c r="L21" i="87"/>
  <c r="M21" i="87"/>
  <c r="E23" i="87"/>
  <c r="E24" i="87"/>
  <c r="E25" i="87"/>
  <c r="E26" i="87"/>
  <c r="D28" i="87"/>
  <c r="F28" i="87"/>
  <c r="G28" i="87"/>
  <c r="H28" i="87"/>
  <c r="I28" i="87"/>
  <c r="J28" i="87"/>
  <c r="K28" i="87"/>
  <c r="K31" i="87" s="1"/>
  <c r="L28" i="87"/>
  <c r="M28" i="87"/>
  <c r="L31" i="87"/>
  <c r="D44" i="87"/>
  <c r="D48" i="87" s="1"/>
  <c r="E44" i="87"/>
  <c r="E48" i="87"/>
  <c r="A49" i="87"/>
  <c r="E8" i="86"/>
  <c r="E9" i="86"/>
  <c r="E10" i="86"/>
  <c r="E11" i="86"/>
  <c r="E12" i="86"/>
  <c r="E13" i="86"/>
  <c r="E14" i="86"/>
  <c r="E15" i="86"/>
  <c r="E16" i="86"/>
  <c r="E17" i="86"/>
  <c r="E18" i="86"/>
  <c r="E19" i="86"/>
  <c r="D21" i="86"/>
  <c r="F21" i="86"/>
  <c r="G21" i="86"/>
  <c r="H21" i="86"/>
  <c r="I21" i="86"/>
  <c r="J21" i="86"/>
  <c r="K21" i="86"/>
  <c r="L21" i="86"/>
  <c r="M21" i="86"/>
  <c r="E23" i="86"/>
  <c r="E24" i="86"/>
  <c r="E26" i="86"/>
  <c r="E27" i="86"/>
  <c r="E28" i="86"/>
  <c r="E29" i="86"/>
  <c r="E30" i="86"/>
  <c r="E32" i="86"/>
  <c r="E34" i="86"/>
  <c r="E35" i="86"/>
  <c r="E36" i="86"/>
  <c r="E37" i="86"/>
  <c r="E38" i="86"/>
  <c r="E39" i="86"/>
  <c r="E40" i="86"/>
  <c r="E41" i="86"/>
  <c r="E43" i="86"/>
  <c r="E44" i="86"/>
  <c r="E45" i="86"/>
  <c r="A47" i="86"/>
  <c r="D48" i="86"/>
  <c r="D10" i="87" s="1"/>
  <c r="F48" i="86"/>
  <c r="F10" i="87" s="1"/>
  <c r="G48" i="86"/>
  <c r="G10" i="87" s="1"/>
  <c r="H48" i="86"/>
  <c r="H10" i="87" s="1"/>
  <c r="I48" i="86"/>
  <c r="I10" i="87" s="1"/>
  <c r="J48" i="86"/>
  <c r="J10" i="87" s="1"/>
  <c r="K48" i="86"/>
  <c r="K10" i="87" s="1"/>
  <c r="L48" i="86"/>
  <c r="L10" i="87" s="1"/>
  <c r="M48" i="86"/>
  <c r="M10" i="87" s="1"/>
  <c r="M31" i="87" s="1"/>
  <c r="J8" i="85"/>
  <c r="L8" i="85"/>
  <c r="D19" i="85"/>
  <c r="F19" i="85"/>
  <c r="J22" i="85"/>
  <c r="L22" i="85"/>
  <c r="J35" i="85"/>
  <c r="L35" i="85"/>
  <c r="J39" i="85"/>
  <c r="L39" i="85"/>
  <c r="L43" i="85"/>
  <c r="D44" i="85"/>
  <c r="F44" i="85"/>
  <c r="F46" i="85"/>
  <c r="A47" i="85"/>
  <c r="E8" i="84"/>
  <c r="E12" i="84"/>
  <c r="E13" i="84"/>
  <c r="E14" i="84"/>
  <c r="D16" i="84"/>
  <c r="F16" i="84"/>
  <c r="G16" i="84"/>
  <c r="H16" i="84"/>
  <c r="I16" i="84"/>
  <c r="J16" i="84"/>
  <c r="K16" i="84"/>
  <c r="L16" i="84"/>
  <c r="M16" i="84"/>
  <c r="E18" i="84"/>
  <c r="E19" i="84"/>
  <c r="D21" i="84"/>
  <c r="F21" i="84"/>
  <c r="G21" i="84"/>
  <c r="H21" i="84"/>
  <c r="I21" i="84"/>
  <c r="J21" i="84"/>
  <c r="K21" i="84"/>
  <c r="L21" i="84"/>
  <c r="M21" i="84"/>
  <c r="E23" i="84"/>
  <c r="E24" i="84"/>
  <c r="E25" i="84"/>
  <c r="E26" i="84"/>
  <c r="D28" i="84"/>
  <c r="F28" i="84"/>
  <c r="G28" i="84"/>
  <c r="H28" i="84"/>
  <c r="I28" i="84"/>
  <c r="I31" i="84" s="1"/>
  <c r="J28" i="84"/>
  <c r="K28" i="84"/>
  <c r="L28" i="84"/>
  <c r="M28" i="84"/>
  <c r="M31" i="84" s="1"/>
  <c r="H31" i="84"/>
  <c r="D44" i="84"/>
  <c r="D48" i="84" s="1"/>
  <c r="E44" i="84"/>
  <c r="A49" i="84"/>
  <c r="E8" i="83"/>
  <c r="E9" i="83"/>
  <c r="E10" i="83"/>
  <c r="E11" i="83"/>
  <c r="E12" i="83"/>
  <c r="E13" i="83"/>
  <c r="E14" i="83"/>
  <c r="E15" i="83"/>
  <c r="E16" i="83"/>
  <c r="E17" i="83"/>
  <c r="E18" i="83"/>
  <c r="E19" i="83"/>
  <c r="D21" i="83"/>
  <c r="F21" i="83"/>
  <c r="G21" i="83"/>
  <c r="H21" i="83"/>
  <c r="I21" i="83"/>
  <c r="J21" i="83"/>
  <c r="K21" i="83"/>
  <c r="L21" i="83"/>
  <c r="M21" i="83"/>
  <c r="E23" i="83"/>
  <c r="E24" i="83"/>
  <c r="E26" i="83"/>
  <c r="E27" i="83"/>
  <c r="E28" i="83"/>
  <c r="E29" i="83"/>
  <c r="E30" i="83"/>
  <c r="E32" i="83"/>
  <c r="E34" i="83"/>
  <c r="E35" i="83"/>
  <c r="E36" i="83"/>
  <c r="E37" i="83"/>
  <c r="E38" i="83"/>
  <c r="E39" i="83"/>
  <c r="E40" i="83"/>
  <c r="E41" i="83"/>
  <c r="E43" i="83"/>
  <c r="E44" i="83"/>
  <c r="E45" i="83"/>
  <c r="A47" i="83"/>
  <c r="D48" i="83"/>
  <c r="D10" i="84" s="1"/>
  <c r="F48" i="83"/>
  <c r="F10" i="84" s="1"/>
  <c r="G48" i="83"/>
  <c r="G10" i="84" s="1"/>
  <c r="H48" i="83"/>
  <c r="H10" i="84" s="1"/>
  <c r="I48" i="83"/>
  <c r="I10" i="84" s="1"/>
  <c r="J48" i="83"/>
  <c r="J10" i="84" s="1"/>
  <c r="K48" i="83"/>
  <c r="K10" i="84" s="1"/>
  <c r="L48" i="83"/>
  <c r="L10" i="84" s="1"/>
  <c r="M48" i="83"/>
  <c r="M10" i="84" s="1"/>
  <c r="J8" i="82"/>
  <c r="L8" i="82"/>
  <c r="D19" i="82"/>
  <c r="F19" i="82"/>
  <c r="J22" i="82"/>
  <c r="L22" i="82"/>
  <c r="J35" i="82"/>
  <c r="L35" i="82"/>
  <c r="J39" i="82"/>
  <c r="L39" i="82"/>
  <c r="L43" i="82"/>
  <c r="F44" i="82"/>
  <c r="A47" i="82"/>
  <c r="G8" i="81"/>
  <c r="H8" i="81"/>
  <c r="D12" i="81"/>
  <c r="G12" i="81"/>
  <c r="H12" i="81"/>
  <c r="H13" i="81"/>
  <c r="F14" i="81"/>
  <c r="G14" i="81"/>
  <c r="I14" i="81"/>
  <c r="O16" i="81"/>
  <c r="D18" i="81"/>
  <c r="H18" i="81"/>
  <c r="M18" i="81"/>
  <c r="D19" i="81"/>
  <c r="O21" i="81"/>
  <c r="F23" i="81"/>
  <c r="G23" i="81"/>
  <c r="D24" i="81"/>
  <c r="F24" i="81"/>
  <c r="G24" i="81"/>
  <c r="D25" i="81"/>
  <c r="F25" i="81"/>
  <c r="G25" i="81"/>
  <c r="M25" i="81"/>
  <c r="O25" i="81"/>
  <c r="D26" i="81"/>
  <c r="L26" i="81"/>
  <c r="O26" i="81"/>
  <c r="D43" i="81"/>
  <c r="D44" i="81" s="1"/>
  <c r="D48" i="81" s="1"/>
  <c r="E43" i="81"/>
  <c r="E44" i="81"/>
  <c r="E48" i="81" s="1"/>
  <c r="A49" i="81"/>
  <c r="F8" i="80"/>
  <c r="J9" i="80"/>
  <c r="I10" i="80"/>
  <c r="L10" i="80"/>
  <c r="M10" i="80"/>
  <c r="D11" i="80"/>
  <c r="G11" i="80"/>
  <c r="D12" i="80"/>
  <c r="F12" i="80"/>
  <c r="G12" i="80"/>
  <c r="L12" i="80"/>
  <c r="D13" i="80"/>
  <c r="F13" i="80"/>
  <c r="L13" i="80"/>
  <c r="M13" i="80"/>
  <c r="D14" i="80"/>
  <c r="J14" i="80"/>
  <c r="K14" i="80"/>
  <c r="L14" i="80"/>
  <c r="M14" i="80"/>
  <c r="J15" i="80"/>
  <c r="K15" i="80"/>
  <c r="L15" i="80"/>
  <c r="M15" i="80"/>
  <c r="I16" i="80"/>
  <c r="J16" i="80"/>
  <c r="K16" i="80"/>
  <c r="H17" i="80"/>
  <c r="I17" i="80"/>
  <c r="J17" i="80"/>
  <c r="G18" i="80"/>
  <c r="H18" i="80"/>
  <c r="I18" i="80"/>
  <c r="O21" i="80"/>
  <c r="D23" i="80"/>
  <c r="J23" i="80"/>
  <c r="K23" i="80"/>
  <c r="F24" i="80"/>
  <c r="I24" i="80"/>
  <c r="J24" i="80"/>
  <c r="D26" i="80"/>
  <c r="M26" i="80"/>
  <c r="D27" i="80"/>
  <c r="L27" i="80"/>
  <c r="M27" i="80"/>
  <c r="D28" i="80"/>
  <c r="I28" i="80"/>
  <c r="J28" i="80"/>
  <c r="K28" i="80"/>
  <c r="F30" i="80"/>
  <c r="H30" i="80"/>
  <c r="I30" i="80"/>
  <c r="D32" i="80"/>
  <c r="H32" i="80"/>
  <c r="J32" i="80"/>
  <c r="G34" i="80"/>
  <c r="H34" i="80"/>
  <c r="I34" i="80"/>
  <c r="F35" i="80"/>
  <c r="G35" i="80"/>
  <c r="M35" i="80"/>
  <c r="D36" i="80"/>
  <c r="F36" i="80"/>
  <c r="G36" i="80"/>
  <c r="M36" i="80"/>
  <c r="D37" i="80"/>
  <c r="F37" i="80"/>
  <c r="I37" i="80"/>
  <c r="J37" i="80"/>
  <c r="K37" i="80"/>
  <c r="L37" i="80"/>
  <c r="M37" i="80"/>
  <c r="D38" i="80"/>
  <c r="H38" i="80"/>
  <c r="I38" i="80"/>
  <c r="J38" i="80"/>
  <c r="K38" i="80"/>
  <c r="L38" i="80"/>
  <c r="M38" i="80"/>
  <c r="J39" i="80"/>
  <c r="K39" i="80"/>
  <c r="L39" i="80"/>
  <c r="F40" i="80"/>
  <c r="K40" i="80"/>
  <c r="L40" i="80"/>
  <c r="M41" i="80"/>
  <c r="J43" i="80"/>
  <c r="K43" i="80"/>
  <c r="L43" i="80"/>
  <c r="D45" i="80"/>
  <c r="G45" i="80"/>
  <c r="A47" i="80"/>
  <c r="O48" i="80"/>
  <c r="D7" i="79"/>
  <c r="K7" i="79"/>
  <c r="L8" i="79" s="1"/>
  <c r="E9" i="79"/>
  <c r="D10" i="79"/>
  <c r="E10" i="79"/>
  <c r="J10" i="79"/>
  <c r="D11" i="79"/>
  <c r="K11" i="79"/>
  <c r="D12" i="79"/>
  <c r="E12" i="79"/>
  <c r="J12" i="79"/>
  <c r="K12" i="79"/>
  <c r="D13" i="79"/>
  <c r="K13" i="79"/>
  <c r="D14" i="79"/>
  <c r="E14" i="79"/>
  <c r="J14" i="79"/>
  <c r="K14" i="79"/>
  <c r="D15" i="79"/>
  <c r="J15" i="79"/>
  <c r="K15" i="79"/>
  <c r="D16" i="79"/>
  <c r="E16" i="79"/>
  <c r="J16" i="79"/>
  <c r="D17" i="79"/>
  <c r="J17" i="79"/>
  <c r="K17" i="79"/>
  <c r="D18" i="79"/>
  <c r="E18" i="79"/>
  <c r="J18" i="79"/>
  <c r="J19" i="79"/>
  <c r="K19" i="79"/>
  <c r="D20" i="79"/>
  <c r="E20" i="79"/>
  <c r="J20" i="79"/>
  <c r="K20" i="79"/>
  <c r="J21" i="79"/>
  <c r="D22" i="79"/>
  <c r="D23" i="79"/>
  <c r="D24" i="79"/>
  <c r="E24" i="79"/>
  <c r="J25" i="79"/>
  <c r="K25" i="79"/>
  <c r="D26" i="79"/>
  <c r="J27" i="79"/>
  <c r="K27" i="79"/>
  <c r="D28" i="79"/>
  <c r="E28" i="79"/>
  <c r="J28" i="79"/>
  <c r="K29" i="79"/>
  <c r="D30" i="79"/>
  <c r="E30" i="79"/>
  <c r="J30" i="79"/>
  <c r="K30" i="79"/>
  <c r="J31" i="79"/>
  <c r="D32" i="79"/>
  <c r="J32" i="79"/>
  <c r="K32" i="79"/>
  <c r="D33" i="79"/>
  <c r="D34" i="79"/>
  <c r="E34" i="79"/>
  <c r="K34" i="79"/>
  <c r="D35" i="79"/>
  <c r="E36" i="79"/>
  <c r="J37" i="79"/>
  <c r="J39" i="79" s="1"/>
  <c r="K37" i="79"/>
  <c r="L39" i="79" s="1"/>
  <c r="D38" i="79"/>
  <c r="E38" i="79"/>
  <c r="J38" i="79"/>
  <c r="D40" i="79"/>
  <c r="E40" i="79"/>
  <c r="D41" i="79"/>
  <c r="E41" i="79"/>
  <c r="E42" i="79"/>
  <c r="D43" i="79"/>
  <c r="K43" i="79"/>
  <c r="L43" i="79" s="1"/>
  <c r="A47" i="79"/>
  <c r="E8" i="78"/>
  <c r="G10" i="78"/>
  <c r="J10" i="78"/>
  <c r="E12" i="78"/>
  <c r="E13" i="78"/>
  <c r="E14" i="78"/>
  <c r="D16" i="78"/>
  <c r="F16" i="78"/>
  <c r="G16" i="78"/>
  <c r="H16" i="78"/>
  <c r="I16" i="78"/>
  <c r="J16" i="78"/>
  <c r="K16" i="78"/>
  <c r="L16" i="78"/>
  <c r="M16" i="78"/>
  <c r="E18" i="78"/>
  <c r="H18" i="78"/>
  <c r="E19" i="78"/>
  <c r="D21" i="78"/>
  <c r="F21" i="78"/>
  <c r="G21" i="78"/>
  <c r="H21" i="78"/>
  <c r="I21" i="78"/>
  <c r="J21" i="78"/>
  <c r="K21" i="78"/>
  <c r="L21" i="78"/>
  <c r="M21" i="78"/>
  <c r="E23" i="78"/>
  <c r="E24" i="78"/>
  <c r="E25" i="78"/>
  <c r="E26" i="78"/>
  <c r="D28" i="78"/>
  <c r="F28" i="78"/>
  <c r="G28" i="78"/>
  <c r="H28" i="78"/>
  <c r="I28" i="78"/>
  <c r="J28" i="78"/>
  <c r="K28" i="78"/>
  <c r="L28" i="78"/>
  <c r="M28" i="78"/>
  <c r="D44" i="78"/>
  <c r="D48" i="78" s="1"/>
  <c r="E44" i="78"/>
  <c r="E48" i="78" s="1"/>
  <c r="A49" i="78"/>
  <c r="E8" i="77"/>
  <c r="E9" i="77"/>
  <c r="E10" i="77"/>
  <c r="E11" i="77"/>
  <c r="E12" i="77"/>
  <c r="E13" i="77"/>
  <c r="E14" i="77"/>
  <c r="E15" i="77"/>
  <c r="E16" i="77"/>
  <c r="E17" i="77"/>
  <c r="E18" i="77"/>
  <c r="E19" i="77"/>
  <c r="D21" i="77"/>
  <c r="F21" i="77"/>
  <c r="G21" i="77"/>
  <c r="H21" i="77"/>
  <c r="I21" i="77"/>
  <c r="J21" i="77"/>
  <c r="K21" i="77"/>
  <c r="L21" i="77"/>
  <c r="M21" i="77"/>
  <c r="E23" i="77"/>
  <c r="E24" i="77"/>
  <c r="E26" i="77"/>
  <c r="E27" i="77"/>
  <c r="E28" i="77"/>
  <c r="E29" i="77"/>
  <c r="E30" i="77"/>
  <c r="E32" i="77"/>
  <c r="E34" i="77"/>
  <c r="E35" i="77"/>
  <c r="E36" i="77"/>
  <c r="E37" i="77"/>
  <c r="E38" i="77"/>
  <c r="E39" i="77"/>
  <c r="E40" i="77"/>
  <c r="E41" i="77"/>
  <c r="E43" i="77"/>
  <c r="E44" i="77"/>
  <c r="E45" i="77"/>
  <c r="A47" i="77"/>
  <c r="D48" i="77"/>
  <c r="D10" i="78" s="1"/>
  <c r="F48" i="77"/>
  <c r="F10" i="78" s="1"/>
  <c r="G48" i="77"/>
  <c r="H48" i="77"/>
  <c r="H10" i="78" s="1"/>
  <c r="I48" i="77"/>
  <c r="I10" i="78" s="1"/>
  <c r="J48" i="77"/>
  <c r="K48" i="77"/>
  <c r="K10" i="78" s="1"/>
  <c r="L48" i="77"/>
  <c r="L10" i="78" s="1"/>
  <c r="M48" i="77"/>
  <c r="M10" i="78" s="1"/>
  <c r="J8" i="76"/>
  <c r="L8" i="76"/>
  <c r="D19" i="76"/>
  <c r="F19" i="76"/>
  <c r="J22" i="76"/>
  <c r="L22" i="76"/>
  <c r="J35" i="76"/>
  <c r="L35" i="76"/>
  <c r="J39" i="76"/>
  <c r="L39" i="76"/>
  <c r="L43" i="76"/>
  <c r="F44" i="76"/>
  <c r="F46" i="76"/>
  <c r="A47" i="76"/>
  <c r="E8" i="75"/>
  <c r="G10" i="75"/>
  <c r="J10" i="75"/>
  <c r="M10" i="75"/>
  <c r="E12" i="75"/>
  <c r="E13" i="75"/>
  <c r="E14" i="75"/>
  <c r="D16" i="75"/>
  <c r="F16" i="75"/>
  <c r="G16" i="75"/>
  <c r="H16" i="75"/>
  <c r="I16" i="75"/>
  <c r="J16" i="75"/>
  <c r="K16" i="75"/>
  <c r="L16" i="75"/>
  <c r="M16" i="75"/>
  <c r="E18" i="75"/>
  <c r="E21" i="75" s="1"/>
  <c r="E19" i="75"/>
  <c r="D21" i="75"/>
  <c r="F21" i="75"/>
  <c r="G21" i="75"/>
  <c r="H21" i="75"/>
  <c r="I21" i="75"/>
  <c r="J21" i="75"/>
  <c r="K21" i="75"/>
  <c r="L21" i="75"/>
  <c r="M21" i="75"/>
  <c r="E23" i="75"/>
  <c r="E24" i="75"/>
  <c r="E25" i="75"/>
  <c r="E26" i="75"/>
  <c r="D28" i="75"/>
  <c r="F28" i="75"/>
  <c r="G28" i="75"/>
  <c r="H28" i="75"/>
  <c r="I28" i="75"/>
  <c r="J28" i="75"/>
  <c r="K28" i="75"/>
  <c r="L28" i="75"/>
  <c r="M28" i="75"/>
  <c r="D44" i="75"/>
  <c r="E44" i="75"/>
  <c r="D48" i="75"/>
  <c r="E48" i="75"/>
  <c r="A49" i="75"/>
  <c r="E8" i="74"/>
  <c r="E9" i="74"/>
  <c r="I9" i="74"/>
  <c r="E10" i="74"/>
  <c r="E11" i="74"/>
  <c r="E12" i="74"/>
  <c r="E13" i="74"/>
  <c r="E14" i="74"/>
  <c r="E15" i="74"/>
  <c r="E16" i="74"/>
  <c r="E17" i="74"/>
  <c r="E18" i="74"/>
  <c r="E19" i="74"/>
  <c r="D21" i="74"/>
  <c r="F21" i="74"/>
  <c r="G21" i="74"/>
  <c r="H21" i="74"/>
  <c r="I21" i="74"/>
  <c r="J21" i="74"/>
  <c r="K21" i="74"/>
  <c r="L21" i="74"/>
  <c r="M21" i="74"/>
  <c r="E23" i="74"/>
  <c r="E24" i="74"/>
  <c r="E26" i="74"/>
  <c r="E27" i="74"/>
  <c r="E28" i="74"/>
  <c r="E29" i="74"/>
  <c r="E30" i="74"/>
  <c r="E32" i="74"/>
  <c r="E34" i="74"/>
  <c r="E35" i="74"/>
  <c r="E36" i="74"/>
  <c r="E37" i="74"/>
  <c r="E38" i="74"/>
  <c r="E39" i="74"/>
  <c r="E40" i="74"/>
  <c r="E41" i="74"/>
  <c r="E43" i="74"/>
  <c r="E44" i="74"/>
  <c r="E45" i="74"/>
  <c r="A47" i="74"/>
  <c r="D48" i="74"/>
  <c r="D10" i="75" s="1"/>
  <c r="F48" i="74"/>
  <c r="F10" i="75" s="1"/>
  <c r="G48" i="74"/>
  <c r="H48" i="74"/>
  <c r="H10" i="75" s="1"/>
  <c r="I48" i="74"/>
  <c r="I10" i="75" s="1"/>
  <c r="J48" i="74"/>
  <c r="K48" i="74"/>
  <c r="K10" i="75" s="1"/>
  <c r="L48" i="74"/>
  <c r="L10" i="75" s="1"/>
  <c r="M48" i="74"/>
  <c r="J8" i="73"/>
  <c r="L8" i="73"/>
  <c r="D19" i="73"/>
  <c r="F19" i="73"/>
  <c r="J22" i="73"/>
  <c r="L22" i="73"/>
  <c r="J35" i="73"/>
  <c r="L35" i="73"/>
  <c r="J39" i="73"/>
  <c r="L39" i="73"/>
  <c r="L43" i="73"/>
  <c r="D44" i="73"/>
  <c r="F44" i="73"/>
  <c r="D46" i="73"/>
  <c r="F46" i="73"/>
  <c r="L41" i="73" s="1"/>
  <c r="L46" i="73" s="1"/>
  <c r="A47" i="73"/>
  <c r="E8" i="72"/>
  <c r="F10" i="72"/>
  <c r="G10" i="72"/>
  <c r="H10" i="72"/>
  <c r="E12" i="72"/>
  <c r="E13" i="72"/>
  <c r="E14" i="72"/>
  <c r="D16" i="72"/>
  <c r="F16" i="72"/>
  <c r="G16" i="72"/>
  <c r="H16" i="72"/>
  <c r="I16" i="72"/>
  <c r="J16" i="72"/>
  <c r="K16" i="72"/>
  <c r="L16" i="72"/>
  <c r="M16" i="72"/>
  <c r="E18" i="72"/>
  <c r="E19" i="72"/>
  <c r="D21" i="72"/>
  <c r="D31" i="72" s="1"/>
  <c r="D36" i="72" s="1"/>
  <c r="D46" i="72" s="1"/>
  <c r="F21" i="72"/>
  <c r="G21" i="72"/>
  <c r="H21" i="72"/>
  <c r="I21" i="72"/>
  <c r="J21" i="72"/>
  <c r="K21" i="72"/>
  <c r="L21" i="72"/>
  <c r="M21" i="72"/>
  <c r="E23" i="72"/>
  <c r="E24" i="72"/>
  <c r="E25" i="72"/>
  <c r="E26" i="72"/>
  <c r="D28" i="72"/>
  <c r="F28" i="72"/>
  <c r="G28" i="72"/>
  <c r="H28" i="72"/>
  <c r="I28" i="72"/>
  <c r="J28" i="72"/>
  <c r="K28" i="72"/>
  <c r="L28" i="72"/>
  <c r="M28" i="72"/>
  <c r="D43" i="72"/>
  <c r="D44" i="72"/>
  <c r="E44" i="72"/>
  <c r="E48" i="72" s="1"/>
  <c r="D48" i="72"/>
  <c r="A49" i="72"/>
  <c r="E8" i="71"/>
  <c r="E9" i="71"/>
  <c r="E10" i="71"/>
  <c r="E11" i="71"/>
  <c r="E12" i="71"/>
  <c r="E13" i="71"/>
  <c r="E14" i="71"/>
  <c r="E21" i="71" s="1"/>
  <c r="E15" i="71"/>
  <c r="E16" i="71"/>
  <c r="E17" i="71"/>
  <c r="E18" i="71"/>
  <c r="E19" i="71"/>
  <c r="D21" i="71"/>
  <c r="F21" i="71"/>
  <c r="G21" i="71"/>
  <c r="H21" i="71"/>
  <c r="I21" i="71"/>
  <c r="J21" i="71"/>
  <c r="K21" i="71"/>
  <c r="L21" i="71"/>
  <c r="M21" i="71"/>
  <c r="E23" i="71"/>
  <c r="E24" i="71"/>
  <c r="E26" i="71"/>
  <c r="E27" i="71"/>
  <c r="E28" i="71"/>
  <c r="E29" i="71"/>
  <c r="E30" i="71"/>
  <c r="E32" i="71"/>
  <c r="E34" i="71"/>
  <c r="E35" i="71"/>
  <c r="E36" i="71"/>
  <c r="E37" i="71"/>
  <c r="E38" i="71"/>
  <c r="E39" i="71"/>
  <c r="E40" i="71"/>
  <c r="E41" i="71"/>
  <c r="E43" i="71"/>
  <c r="E44" i="71"/>
  <c r="E45" i="71"/>
  <c r="A47" i="71"/>
  <c r="D48" i="71"/>
  <c r="D10" i="72" s="1"/>
  <c r="F48" i="71"/>
  <c r="G48" i="71"/>
  <c r="H48" i="71"/>
  <c r="I48" i="71"/>
  <c r="I10" i="72" s="1"/>
  <c r="J48" i="71"/>
  <c r="J10" i="72" s="1"/>
  <c r="K48" i="71"/>
  <c r="K10" i="72" s="1"/>
  <c r="L48" i="71"/>
  <c r="L10" i="72" s="1"/>
  <c r="M48" i="71"/>
  <c r="M10" i="72" s="1"/>
  <c r="J8" i="70"/>
  <c r="L8" i="70"/>
  <c r="D19" i="70"/>
  <c r="F19" i="70"/>
  <c r="J22" i="70"/>
  <c r="L22" i="70"/>
  <c r="J35" i="70"/>
  <c r="L35" i="70"/>
  <c r="J39" i="70"/>
  <c r="L39" i="70"/>
  <c r="L43" i="70"/>
  <c r="D44" i="70"/>
  <c r="F44" i="70"/>
  <c r="F46" i="70" s="1"/>
  <c r="L41" i="70" s="1"/>
  <c r="L46" i="70" s="1"/>
  <c r="A47" i="70"/>
  <c r="E8" i="69"/>
  <c r="F10" i="69"/>
  <c r="H10" i="69"/>
  <c r="E12" i="69"/>
  <c r="E13" i="69"/>
  <c r="E14" i="69"/>
  <c r="D16" i="69"/>
  <c r="F16" i="69"/>
  <c r="G16" i="69"/>
  <c r="H16" i="69"/>
  <c r="I16" i="69"/>
  <c r="J16" i="69"/>
  <c r="K16" i="69"/>
  <c r="L16" i="69"/>
  <c r="M16" i="69"/>
  <c r="E18" i="69"/>
  <c r="E19" i="69"/>
  <c r="E21" i="69" s="1"/>
  <c r="D21" i="69"/>
  <c r="F21" i="69"/>
  <c r="G21" i="69"/>
  <c r="H21" i="69"/>
  <c r="I21" i="69"/>
  <c r="J21" i="69"/>
  <c r="K21" i="69"/>
  <c r="L21" i="69"/>
  <c r="M21" i="69"/>
  <c r="E23" i="69"/>
  <c r="E24" i="69"/>
  <c r="E25" i="69"/>
  <c r="E26" i="69"/>
  <c r="D28" i="69"/>
  <c r="F28" i="69"/>
  <c r="G28" i="69"/>
  <c r="H28" i="69"/>
  <c r="I28" i="69"/>
  <c r="J28" i="69"/>
  <c r="K28" i="69"/>
  <c r="L28" i="69"/>
  <c r="M28" i="69"/>
  <c r="D44" i="69"/>
  <c r="D48" i="69" s="1"/>
  <c r="E44" i="69"/>
  <c r="E48" i="69"/>
  <c r="A49" i="69"/>
  <c r="E8" i="68"/>
  <c r="E9" i="68"/>
  <c r="E10" i="68"/>
  <c r="E11" i="68"/>
  <c r="E12" i="68"/>
  <c r="E13" i="68"/>
  <c r="E14" i="68"/>
  <c r="E15" i="68"/>
  <c r="E16" i="68"/>
  <c r="E17" i="68"/>
  <c r="E18" i="68"/>
  <c r="E19" i="68"/>
  <c r="D21" i="68"/>
  <c r="F21" i="68"/>
  <c r="G21" i="68"/>
  <c r="H21" i="68"/>
  <c r="I21" i="68"/>
  <c r="J21" i="68"/>
  <c r="K21" i="68"/>
  <c r="L21" i="68"/>
  <c r="M21" i="68"/>
  <c r="E23" i="68"/>
  <c r="E24" i="68"/>
  <c r="E26" i="68"/>
  <c r="E27" i="68"/>
  <c r="E28" i="68"/>
  <c r="E29" i="68"/>
  <c r="E30" i="68"/>
  <c r="E32" i="68"/>
  <c r="E34" i="68"/>
  <c r="E35" i="68"/>
  <c r="E36" i="68"/>
  <c r="E37" i="68"/>
  <c r="E38" i="68"/>
  <c r="E39" i="68"/>
  <c r="E40" i="68"/>
  <c r="E41" i="68"/>
  <c r="E43" i="68"/>
  <c r="E44" i="68"/>
  <c r="E45" i="68"/>
  <c r="A47" i="68"/>
  <c r="D48" i="68"/>
  <c r="D10" i="69" s="1"/>
  <c r="F48" i="68"/>
  <c r="G48" i="68"/>
  <c r="G10" i="69" s="1"/>
  <c r="H48" i="68"/>
  <c r="I48" i="68"/>
  <c r="I10" i="69" s="1"/>
  <c r="J48" i="68"/>
  <c r="J10" i="69" s="1"/>
  <c r="K48" i="68"/>
  <c r="K10" i="69" s="1"/>
  <c r="L48" i="68"/>
  <c r="L10" i="69" s="1"/>
  <c r="M48" i="68"/>
  <c r="M10" i="69" s="1"/>
  <c r="J8" i="67"/>
  <c r="L8" i="67"/>
  <c r="D19" i="67"/>
  <c r="D44" i="67" s="1"/>
  <c r="F19" i="67"/>
  <c r="J22" i="67"/>
  <c r="L22" i="67"/>
  <c r="J35" i="67"/>
  <c r="L35" i="67"/>
  <c r="J39" i="67"/>
  <c r="L39" i="67"/>
  <c r="L43" i="67"/>
  <c r="F44" i="67"/>
  <c r="D46" i="67"/>
  <c r="F46" i="67"/>
  <c r="L41" i="67" s="1"/>
  <c r="L46" i="67" s="1"/>
  <c r="A47" i="67"/>
  <c r="E8" i="66"/>
  <c r="I10" i="66"/>
  <c r="E12" i="66"/>
  <c r="E13" i="66"/>
  <c r="E14" i="66"/>
  <c r="D16" i="66"/>
  <c r="F16" i="66"/>
  <c r="G16" i="66"/>
  <c r="H16" i="66"/>
  <c r="I16" i="66"/>
  <c r="J16" i="66"/>
  <c r="K16" i="66"/>
  <c r="L16" i="66"/>
  <c r="M16" i="66"/>
  <c r="E18" i="66"/>
  <c r="E21" i="66" s="1"/>
  <c r="E19" i="66"/>
  <c r="D21" i="66"/>
  <c r="F21" i="66"/>
  <c r="G21" i="66"/>
  <c r="H21" i="66"/>
  <c r="I21" i="66"/>
  <c r="J21" i="66"/>
  <c r="K21" i="66"/>
  <c r="L21" i="66"/>
  <c r="M21" i="66"/>
  <c r="E23" i="66"/>
  <c r="E24" i="66"/>
  <c r="E25" i="66"/>
  <c r="E26" i="66"/>
  <c r="D28" i="66"/>
  <c r="D31" i="66" s="1"/>
  <c r="D36" i="66" s="1"/>
  <c r="D46" i="66" s="1"/>
  <c r="F28" i="66"/>
  <c r="G28" i="66"/>
  <c r="H28" i="66"/>
  <c r="I28" i="66"/>
  <c r="J28" i="66"/>
  <c r="K28" i="66"/>
  <c r="L28" i="66"/>
  <c r="L31" i="66" s="1"/>
  <c r="M28" i="66"/>
  <c r="D43" i="66"/>
  <c r="D44" i="66" s="1"/>
  <c r="D48" i="66" s="1"/>
  <c r="E43" i="66"/>
  <c r="E44" i="66"/>
  <c r="E48" i="66" s="1"/>
  <c r="A49" i="66"/>
  <c r="E8" i="65"/>
  <c r="E9" i="65"/>
  <c r="E10" i="65"/>
  <c r="E11" i="65"/>
  <c r="E12" i="65"/>
  <c r="E13" i="65"/>
  <c r="E14" i="65"/>
  <c r="E15" i="65"/>
  <c r="E21" i="65" s="1"/>
  <c r="E16" i="65"/>
  <c r="E17" i="65"/>
  <c r="E18" i="65"/>
  <c r="E19" i="65"/>
  <c r="D21" i="65"/>
  <c r="F21" i="65"/>
  <c r="G21" i="65"/>
  <c r="H21" i="65"/>
  <c r="I21" i="65"/>
  <c r="J21" i="65"/>
  <c r="K21" i="65"/>
  <c r="L21" i="65"/>
  <c r="M21" i="65"/>
  <c r="E23" i="65"/>
  <c r="E24" i="65"/>
  <c r="E26" i="65"/>
  <c r="I26" i="65"/>
  <c r="E27" i="65"/>
  <c r="E28" i="65"/>
  <c r="E29" i="65"/>
  <c r="E30" i="65"/>
  <c r="E32" i="65"/>
  <c r="E34" i="65"/>
  <c r="E35" i="65"/>
  <c r="E36" i="65"/>
  <c r="E37" i="65"/>
  <c r="E38" i="65"/>
  <c r="E39" i="65"/>
  <c r="E40" i="65"/>
  <c r="E41" i="65"/>
  <c r="E43" i="65"/>
  <c r="E44" i="65"/>
  <c r="E45" i="65"/>
  <c r="A47" i="65"/>
  <c r="D48" i="65"/>
  <c r="D10" i="66" s="1"/>
  <c r="F48" i="65"/>
  <c r="F10" i="66" s="1"/>
  <c r="G48" i="65"/>
  <c r="G10" i="66" s="1"/>
  <c r="H48" i="65"/>
  <c r="H10" i="66" s="1"/>
  <c r="I48" i="65"/>
  <c r="J48" i="65"/>
  <c r="J10" i="66" s="1"/>
  <c r="K48" i="65"/>
  <c r="K10" i="66" s="1"/>
  <c r="L48" i="65"/>
  <c r="L10" i="66" s="1"/>
  <c r="M48" i="65"/>
  <c r="M10" i="66" s="1"/>
  <c r="J8" i="64"/>
  <c r="L8" i="64"/>
  <c r="D19" i="64"/>
  <c r="F19" i="64"/>
  <c r="J22" i="64"/>
  <c r="L22" i="64"/>
  <c r="J35" i="64"/>
  <c r="L35" i="64"/>
  <c r="J39" i="64"/>
  <c r="L39" i="64"/>
  <c r="L43" i="64"/>
  <c r="F44" i="64"/>
  <c r="F46" i="64"/>
  <c r="L41" i="64" s="1"/>
  <c r="L46" i="64" s="1"/>
  <c r="A47" i="64"/>
  <c r="E8" i="63"/>
  <c r="E12" i="63"/>
  <c r="E13" i="63"/>
  <c r="E14" i="63"/>
  <c r="D16" i="63"/>
  <c r="F16" i="63"/>
  <c r="G16" i="63"/>
  <c r="H16" i="63"/>
  <c r="I16" i="63"/>
  <c r="J16" i="63"/>
  <c r="K16" i="63"/>
  <c r="L16" i="63"/>
  <c r="M16" i="63"/>
  <c r="E18" i="63"/>
  <c r="E21" i="63" s="1"/>
  <c r="E19" i="63"/>
  <c r="D21" i="63"/>
  <c r="F21" i="63"/>
  <c r="G21" i="63"/>
  <c r="H21" i="63"/>
  <c r="I21" i="63"/>
  <c r="J21" i="63"/>
  <c r="K21" i="63"/>
  <c r="L21" i="63"/>
  <c r="M21" i="63"/>
  <c r="E23" i="63"/>
  <c r="E24" i="63"/>
  <c r="E25" i="63"/>
  <c r="E26" i="63"/>
  <c r="D28" i="63"/>
  <c r="F28" i="63"/>
  <c r="G28" i="63"/>
  <c r="H28" i="63"/>
  <c r="I28" i="63"/>
  <c r="J28" i="63"/>
  <c r="K28" i="63"/>
  <c r="L28" i="63"/>
  <c r="M28" i="63"/>
  <c r="D44" i="63"/>
  <c r="D48" i="63" s="1"/>
  <c r="E44" i="63"/>
  <c r="E48" i="63" s="1"/>
  <c r="A49" i="63"/>
  <c r="E8" i="62"/>
  <c r="E9" i="62"/>
  <c r="E10" i="62"/>
  <c r="E11" i="62"/>
  <c r="E12" i="62"/>
  <c r="E13" i="62"/>
  <c r="E14" i="62"/>
  <c r="E15" i="62"/>
  <c r="E16" i="62"/>
  <c r="E17" i="62"/>
  <c r="E18" i="62"/>
  <c r="E19" i="62"/>
  <c r="D21" i="62"/>
  <c r="F21" i="62"/>
  <c r="G21" i="62"/>
  <c r="H21" i="62"/>
  <c r="I21" i="62"/>
  <c r="J21" i="62"/>
  <c r="K21" i="62"/>
  <c r="L21" i="62"/>
  <c r="M21" i="62"/>
  <c r="E23" i="62"/>
  <c r="E24" i="62"/>
  <c r="E26" i="62"/>
  <c r="E27" i="62"/>
  <c r="E28" i="62"/>
  <c r="E29" i="62"/>
  <c r="E30" i="62"/>
  <c r="E32" i="62"/>
  <c r="E34" i="62"/>
  <c r="E35" i="62"/>
  <c r="E36" i="62"/>
  <c r="E37" i="62"/>
  <c r="E38" i="62"/>
  <c r="E39" i="62"/>
  <c r="E40" i="62"/>
  <c r="E41" i="62"/>
  <c r="E43" i="62"/>
  <c r="E44" i="62"/>
  <c r="E45" i="62"/>
  <c r="A47" i="62"/>
  <c r="D48" i="62"/>
  <c r="D10" i="63" s="1"/>
  <c r="F48" i="62"/>
  <c r="F10" i="63" s="1"/>
  <c r="G48" i="62"/>
  <c r="G10" i="63" s="1"/>
  <c r="H48" i="62"/>
  <c r="H10" i="63" s="1"/>
  <c r="H31" i="63" s="1"/>
  <c r="I48" i="62"/>
  <c r="I10" i="63" s="1"/>
  <c r="J48" i="62"/>
  <c r="J10" i="63" s="1"/>
  <c r="K48" i="62"/>
  <c r="K10" i="63" s="1"/>
  <c r="L48" i="62"/>
  <c r="L10" i="63" s="1"/>
  <c r="M48" i="62"/>
  <c r="M10" i="63" s="1"/>
  <c r="J8" i="61"/>
  <c r="L8" i="61"/>
  <c r="D19" i="61"/>
  <c r="F19" i="61"/>
  <c r="F46" i="61" s="1"/>
  <c r="J22" i="61"/>
  <c r="L22" i="61"/>
  <c r="J35" i="61"/>
  <c r="L35" i="61"/>
  <c r="J39" i="61"/>
  <c r="L39" i="61"/>
  <c r="L43" i="61"/>
  <c r="F44" i="61"/>
  <c r="A47" i="61"/>
  <c r="E8" i="60"/>
  <c r="F10" i="60"/>
  <c r="G10" i="60"/>
  <c r="H10" i="60"/>
  <c r="E12" i="60"/>
  <c r="E16" i="60" s="1"/>
  <c r="E13" i="60"/>
  <c r="E14" i="60"/>
  <c r="D16" i="60"/>
  <c r="F16" i="60"/>
  <c r="G16" i="60"/>
  <c r="H16" i="60"/>
  <c r="I16" i="60"/>
  <c r="J16" i="60"/>
  <c r="K16" i="60"/>
  <c r="L16" i="60"/>
  <c r="M16" i="60"/>
  <c r="E18" i="60"/>
  <c r="E19" i="60"/>
  <c r="D21" i="60"/>
  <c r="D31" i="60" s="1"/>
  <c r="D36" i="60" s="1"/>
  <c r="D46" i="60" s="1"/>
  <c r="E21" i="60"/>
  <c r="F21" i="60"/>
  <c r="G21" i="60"/>
  <c r="H21" i="60"/>
  <c r="I21" i="60"/>
  <c r="J21" i="60"/>
  <c r="K21" i="60"/>
  <c r="L21" i="60"/>
  <c r="L31" i="60" s="1"/>
  <c r="M21" i="60"/>
  <c r="M31" i="60" s="1"/>
  <c r="E23" i="60"/>
  <c r="E24" i="60"/>
  <c r="E25" i="60"/>
  <c r="E26" i="60"/>
  <c r="D28" i="60"/>
  <c r="F28" i="60"/>
  <c r="F31" i="60" s="1"/>
  <c r="G28" i="60"/>
  <c r="G31" i="60" s="1"/>
  <c r="H28" i="60"/>
  <c r="I28" i="60"/>
  <c r="J28" i="60"/>
  <c r="K28" i="60"/>
  <c r="L28" i="60"/>
  <c r="M28" i="60"/>
  <c r="D44" i="60"/>
  <c r="D48" i="60" s="1"/>
  <c r="E44" i="60"/>
  <c r="E48" i="60" s="1"/>
  <c r="A49" i="60"/>
  <c r="E8" i="59"/>
  <c r="E9" i="59"/>
  <c r="E10" i="59"/>
  <c r="E11" i="59"/>
  <c r="E12" i="59"/>
  <c r="E13" i="59"/>
  <c r="E14" i="59"/>
  <c r="E15" i="59"/>
  <c r="E16" i="59"/>
  <c r="E17" i="59"/>
  <c r="E18" i="59"/>
  <c r="E19" i="59"/>
  <c r="D21" i="59"/>
  <c r="F21" i="59"/>
  <c r="G21" i="59"/>
  <c r="H21" i="59"/>
  <c r="I21" i="59"/>
  <c r="J21" i="59"/>
  <c r="K21" i="59"/>
  <c r="L21" i="59"/>
  <c r="M21" i="59"/>
  <c r="E23" i="59"/>
  <c r="E24" i="59"/>
  <c r="E26" i="59"/>
  <c r="E27" i="59"/>
  <c r="E28" i="59"/>
  <c r="E29" i="59"/>
  <c r="E30" i="59"/>
  <c r="E32" i="59"/>
  <c r="E34" i="59"/>
  <c r="E35" i="59"/>
  <c r="E36" i="59"/>
  <c r="E37" i="59"/>
  <c r="E38" i="59"/>
  <c r="E39" i="59"/>
  <c r="E40" i="59"/>
  <c r="E41" i="59"/>
  <c r="E43" i="59"/>
  <c r="E44" i="59"/>
  <c r="E45" i="59"/>
  <c r="A47" i="59"/>
  <c r="D48" i="59"/>
  <c r="D10" i="60" s="1"/>
  <c r="F48" i="59"/>
  <c r="G48" i="59"/>
  <c r="H48" i="59"/>
  <c r="I48" i="59"/>
  <c r="I10" i="60" s="1"/>
  <c r="J48" i="59"/>
  <c r="J10" i="60" s="1"/>
  <c r="K48" i="59"/>
  <c r="K10" i="60" s="1"/>
  <c r="L48" i="59"/>
  <c r="L10" i="60" s="1"/>
  <c r="M48" i="59"/>
  <c r="M10" i="60" s="1"/>
  <c r="J8" i="58"/>
  <c r="L8" i="58"/>
  <c r="D19" i="58"/>
  <c r="F19" i="58"/>
  <c r="J22" i="58"/>
  <c r="L22" i="58"/>
  <c r="J35" i="58"/>
  <c r="L35" i="58"/>
  <c r="J39" i="58"/>
  <c r="L39" i="58"/>
  <c r="L43" i="58"/>
  <c r="F44" i="58"/>
  <c r="F46" i="58"/>
  <c r="A47" i="58"/>
  <c r="E8" i="57"/>
  <c r="G10" i="57"/>
  <c r="H10" i="57"/>
  <c r="E12" i="57"/>
  <c r="E13" i="57"/>
  <c r="E14" i="57"/>
  <c r="D16" i="57"/>
  <c r="F16" i="57"/>
  <c r="G16" i="57"/>
  <c r="H16" i="57"/>
  <c r="I16" i="57"/>
  <c r="J16" i="57"/>
  <c r="K16" i="57"/>
  <c r="L16" i="57"/>
  <c r="M16" i="57"/>
  <c r="E18" i="57"/>
  <c r="E19" i="57"/>
  <c r="D21" i="57"/>
  <c r="F21" i="57"/>
  <c r="G21" i="57"/>
  <c r="H21" i="57"/>
  <c r="I21" i="57"/>
  <c r="J21" i="57"/>
  <c r="K21" i="57"/>
  <c r="L21" i="57"/>
  <c r="M21" i="57"/>
  <c r="E23" i="57"/>
  <c r="E24" i="57"/>
  <c r="E25" i="57"/>
  <c r="E26" i="57"/>
  <c r="D28" i="57"/>
  <c r="F28" i="57"/>
  <c r="G28" i="57"/>
  <c r="H28" i="57"/>
  <c r="I28" i="57"/>
  <c r="J28" i="57"/>
  <c r="K28" i="57"/>
  <c r="L28" i="57"/>
  <c r="M28" i="57"/>
  <c r="M31" i="57" s="1"/>
  <c r="D44" i="57"/>
  <c r="D48" i="57" s="1"/>
  <c r="E44" i="57"/>
  <c r="E48" i="57"/>
  <c r="A49" i="57"/>
  <c r="E8" i="56"/>
  <c r="E9" i="56"/>
  <c r="E10" i="56"/>
  <c r="E11" i="56"/>
  <c r="E12" i="56"/>
  <c r="E13" i="56"/>
  <c r="E14" i="56"/>
  <c r="E15" i="56"/>
  <c r="E16" i="56"/>
  <c r="E17" i="56"/>
  <c r="E18" i="56"/>
  <c r="E19" i="56"/>
  <c r="D21" i="56"/>
  <c r="F21" i="56"/>
  <c r="G21" i="56"/>
  <c r="H21" i="56"/>
  <c r="I21" i="56"/>
  <c r="J21" i="56"/>
  <c r="K21" i="56"/>
  <c r="L21" i="56"/>
  <c r="M21" i="56"/>
  <c r="E23" i="56"/>
  <c r="E24" i="56"/>
  <c r="E26" i="56"/>
  <c r="E27" i="56"/>
  <c r="E28" i="56"/>
  <c r="E29" i="56"/>
  <c r="E30" i="56"/>
  <c r="E32" i="56"/>
  <c r="E34" i="56"/>
  <c r="E35" i="56"/>
  <c r="E36" i="56"/>
  <c r="E37" i="56"/>
  <c r="E38" i="56"/>
  <c r="E39" i="56"/>
  <c r="E40" i="56"/>
  <c r="E41" i="56"/>
  <c r="E43" i="56"/>
  <c r="E44" i="56"/>
  <c r="E45" i="56"/>
  <c r="A47" i="56"/>
  <c r="D48" i="56"/>
  <c r="D10" i="57" s="1"/>
  <c r="F48" i="56"/>
  <c r="F10" i="57" s="1"/>
  <c r="G48" i="56"/>
  <c r="H48" i="56"/>
  <c r="I48" i="56"/>
  <c r="I10" i="57" s="1"/>
  <c r="J48" i="56"/>
  <c r="J10" i="57" s="1"/>
  <c r="K48" i="56"/>
  <c r="K10" i="57" s="1"/>
  <c r="L48" i="56"/>
  <c r="L10" i="57" s="1"/>
  <c r="M48" i="56"/>
  <c r="M10" i="57" s="1"/>
  <c r="J8" i="55"/>
  <c r="L8" i="55"/>
  <c r="D19" i="55"/>
  <c r="F19" i="55"/>
  <c r="J22" i="55"/>
  <c r="L22" i="55"/>
  <c r="J35" i="55"/>
  <c r="L35" i="55"/>
  <c r="J39" i="55"/>
  <c r="L39" i="55"/>
  <c r="L43" i="55"/>
  <c r="D44" i="55"/>
  <c r="F44" i="55"/>
  <c r="A47" i="55"/>
  <c r="E8" i="54"/>
  <c r="G10" i="54"/>
  <c r="H10" i="54"/>
  <c r="E12" i="54"/>
  <c r="E13" i="54"/>
  <c r="E14" i="54"/>
  <c r="D16" i="54"/>
  <c r="F16" i="54"/>
  <c r="G16" i="54"/>
  <c r="H16" i="54"/>
  <c r="I16" i="54"/>
  <c r="J16" i="54"/>
  <c r="K16" i="54"/>
  <c r="L16" i="54"/>
  <c r="M16" i="54"/>
  <c r="E18" i="54"/>
  <c r="E19" i="54"/>
  <c r="E21" i="54" s="1"/>
  <c r="D21" i="54"/>
  <c r="F21" i="54"/>
  <c r="G21" i="54"/>
  <c r="H21" i="54"/>
  <c r="I21" i="54"/>
  <c r="J21" i="54"/>
  <c r="K21" i="54"/>
  <c r="L21" i="54"/>
  <c r="M21" i="54"/>
  <c r="E23" i="54"/>
  <c r="E24" i="54"/>
  <c r="E25" i="54"/>
  <c r="E26" i="54"/>
  <c r="D28" i="54"/>
  <c r="F28" i="54"/>
  <c r="G28" i="54"/>
  <c r="H28" i="54"/>
  <c r="I28" i="54"/>
  <c r="J28" i="54"/>
  <c r="K28" i="54"/>
  <c r="K31" i="54" s="1"/>
  <c r="L28" i="54"/>
  <c r="M28" i="54"/>
  <c r="D44" i="54"/>
  <c r="E44" i="54"/>
  <c r="D48" i="54"/>
  <c r="E48" i="54"/>
  <c r="A49" i="54"/>
  <c r="E8" i="53"/>
  <c r="E9" i="53"/>
  <c r="E10" i="53"/>
  <c r="E11" i="53"/>
  <c r="E12" i="53"/>
  <c r="E13" i="53"/>
  <c r="E14" i="53"/>
  <c r="E15" i="53"/>
  <c r="E16" i="53"/>
  <c r="E17" i="53"/>
  <c r="E18" i="53"/>
  <c r="E19" i="53"/>
  <c r="D21" i="53"/>
  <c r="F21" i="53"/>
  <c r="G21" i="53"/>
  <c r="H21" i="53"/>
  <c r="I21" i="53"/>
  <c r="J21" i="53"/>
  <c r="K21" i="53"/>
  <c r="L21" i="53"/>
  <c r="M21" i="53"/>
  <c r="E23" i="53"/>
  <c r="E24" i="53"/>
  <c r="E26" i="53"/>
  <c r="E27" i="53"/>
  <c r="E28" i="53"/>
  <c r="E29" i="53"/>
  <c r="E30" i="53"/>
  <c r="E32" i="53"/>
  <c r="E34" i="53"/>
  <c r="E35" i="53"/>
  <c r="E36" i="53"/>
  <c r="E37" i="53"/>
  <c r="E38" i="53"/>
  <c r="E39" i="53"/>
  <c r="E40" i="53"/>
  <c r="E41" i="53"/>
  <c r="E43" i="53"/>
  <c r="E44" i="53"/>
  <c r="E45" i="53"/>
  <c r="A47" i="53"/>
  <c r="D48" i="53"/>
  <c r="D10" i="54" s="1"/>
  <c r="F48" i="53"/>
  <c r="F10" i="54" s="1"/>
  <c r="G48" i="53"/>
  <c r="H48" i="53"/>
  <c r="I48" i="53"/>
  <c r="I10" i="54" s="1"/>
  <c r="J48" i="53"/>
  <c r="J10" i="54" s="1"/>
  <c r="K48" i="53"/>
  <c r="K10" i="54" s="1"/>
  <c r="L48" i="53"/>
  <c r="L10" i="54" s="1"/>
  <c r="M48" i="53"/>
  <c r="M10" i="54" s="1"/>
  <c r="J8" i="52"/>
  <c r="L8" i="52"/>
  <c r="D19" i="52"/>
  <c r="F19" i="52"/>
  <c r="J22" i="52"/>
  <c r="L22" i="52"/>
  <c r="J35" i="52"/>
  <c r="L35" i="52"/>
  <c r="J39" i="52"/>
  <c r="L39" i="52"/>
  <c r="L43" i="52"/>
  <c r="F44" i="52"/>
  <c r="A47" i="52"/>
  <c r="E8" i="51"/>
  <c r="H10" i="51"/>
  <c r="I10" i="51"/>
  <c r="E12" i="51"/>
  <c r="E13" i="51"/>
  <c r="E16" i="51" s="1"/>
  <c r="E14" i="51"/>
  <c r="D16" i="51"/>
  <c r="F16" i="51"/>
  <c r="G16" i="51"/>
  <c r="H16" i="51"/>
  <c r="I16" i="51"/>
  <c r="J16" i="51"/>
  <c r="K16" i="51"/>
  <c r="L16" i="51"/>
  <c r="M16" i="51"/>
  <c r="E18" i="51"/>
  <c r="E21" i="51" s="1"/>
  <c r="E19" i="51"/>
  <c r="D21" i="51"/>
  <c r="F21" i="51"/>
  <c r="G21" i="51"/>
  <c r="G31" i="51" s="1"/>
  <c r="H21" i="51"/>
  <c r="I21" i="51"/>
  <c r="J21" i="51"/>
  <c r="K21" i="51"/>
  <c r="L21" i="51"/>
  <c r="M21" i="51"/>
  <c r="E23" i="51"/>
  <c r="E24" i="51"/>
  <c r="E25" i="51"/>
  <c r="E26" i="51"/>
  <c r="D28" i="51"/>
  <c r="F28" i="51"/>
  <c r="G28" i="51"/>
  <c r="H28" i="51"/>
  <c r="I28" i="51"/>
  <c r="J28" i="51"/>
  <c r="K28" i="51"/>
  <c r="L28" i="51"/>
  <c r="M28" i="51"/>
  <c r="D44" i="51"/>
  <c r="D48" i="51" s="1"/>
  <c r="E44" i="51"/>
  <c r="E48" i="51" s="1"/>
  <c r="A49" i="51"/>
  <c r="E8" i="50"/>
  <c r="E9" i="50"/>
  <c r="E10" i="50"/>
  <c r="E11" i="50"/>
  <c r="E12" i="50"/>
  <c r="E13" i="50"/>
  <c r="E14" i="50"/>
  <c r="E15" i="50"/>
  <c r="E16" i="50"/>
  <c r="E17" i="50"/>
  <c r="E18" i="50"/>
  <c r="E19" i="50"/>
  <c r="D21" i="50"/>
  <c r="F21" i="50"/>
  <c r="G21" i="50"/>
  <c r="H21" i="50"/>
  <c r="I21" i="50"/>
  <c r="J21" i="50"/>
  <c r="K21" i="50"/>
  <c r="L21" i="50"/>
  <c r="M21" i="50"/>
  <c r="E23" i="50"/>
  <c r="E24" i="50"/>
  <c r="E26" i="50"/>
  <c r="E27" i="50"/>
  <c r="E28" i="50"/>
  <c r="E29" i="50"/>
  <c r="E30" i="50"/>
  <c r="E32" i="50"/>
  <c r="E34" i="50"/>
  <c r="E35" i="50"/>
  <c r="E36" i="50"/>
  <c r="E37" i="50"/>
  <c r="E38" i="50"/>
  <c r="E39" i="50"/>
  <c r="E40" i="50"/>
  <c r="E41" i="50"/>
  <c r="E43" i="50"/>
  <c r="E44" i="50"/>
  <c r="E45" i="50"/>
  <c r="A47" i="50"/>
  <c r="D48" i="50"/>
  <c r="D10" i="51" s="1"/>
  <c r="E48" i="50"/>
  <c r="E10" i="51" s="1"/>
  <c r="F48" i="50"/>
  <c r="F10" i="51" s="1"/>
  <c r="G48" i="50"/>
  <c r="G10" i="51" s="1"/>
  <c r="H48" i="50"/>
  <c r="I48" i="50"/>
  <c r="J48" i="50"/>
  <c r="J10" i="51" s="1"/>
  <c r="K48" i="50"/>
  <c r="K10" i="51" s="1"/>
  <c r="L48" i="50"/>
  <c r="L10" i="51" s="1"/>
  <c r="M48" i="50"/>
  <c r="M10" i="51" s="1"/>
  <c r="J8" i="49"/>
  <c r="L8" i="49"/>
  <c r="D19" i="49"/>
  <c r="F19" i="49"/>
  <c r="J22" i="49"/>
  <c r="L22" i="49"/>
  <c r="J35" i="49"/>
  <c r="L35" i="49"/>
  <c r="J39" i="49"/>
  <c r="L39" i="49"/>
  <c r="L43" i="49"/>
  <c r="D44" i="49"/>
  <c r="F44" i="49"/>
  <c r="D46" i="49"/>
  <c r="A47" i="49"/>
  <c r="E8" i="48"/>
  <c r="E12" i="48"/>
  <c r="E13" i="48"/>
  <c r="E14" i="48"/>
  <c r="D16" i="48"/>
  <c r="F16" i="48"/>
  <c r="G16" i="48"/>
  <c r="H16" i="48"/>
  <c r="I16" i="48"/>
  <c r="J16" i="48"/>
  <c r="K16" i="48"/>
  <c r="L16" i="48"/>
  <c r="M16" i="48"/>
  <c r="E18" i="48"/>
  <c r="E21" i="48" s="1"/>
  <c r="E19" i="48"/>
  <c r="D21" i="48"/>
  <c r="F21" i="48"/>
  <c r="G21" i="48"/>
  <c r="H21" i="48"/>
  <c r="I21" i="48"/>
  <c r="J21" i="48"/>
  <c r="K21" i="48"/>
  <c r="L21" i="48"/>
  <c r="M21" i="48"/>
  <c r="E23" i="48"/>
  <c r="E24" i="48"/>
  <c r="E25" i="48"/>
  <c r="E26" i="48"/>
  <c r="D28" i="48"/>
  <c r="F28" i="48"/>
  <c r="G28" i="48"/>
  <c r="H28" i="48"/>
  <c r="I28" i="48"/>
  <c r="J28" i="48"/>
  <c r="K28" i="48"/>
  <c r="L28" i="48"/>
  <c r="M28" i="48"/>
  <c r="E43" i="48"/>
  <c r="D44" i="48"/>
  <c r="D48" i="48" s="1"/>
  <c r="E44" i="48"/>
  <c r="E48" i="48" s="1"/>
  <c r="A49" i="48"/>
  <c r="E8" i="47"/>
  <c r="E9" i="47"/>
  <c r="E10" i="47"/>
  <c r="E11" i="47"/>
  <c r="E12" i="47"/>
  <c r="E13" i="47"/>
  <c r="E14" i="47"/>
  <c r="E15" i="47"/>
  <c r="E16" i="47"/>
  <c r="E17" i="47"/>
  <c r="E18" i="47"/>
  <c r="E19" i="47"/>
  <c r="D21" i="47"/>
  <c r="F21" i="47"/>
  <c r="G21" i="47"/>
  <c r="H21" i="47"/>
  <c r="I21" i="47"/>
  <c r="J21" i="47"/>
  <c r="K21" i="47"/>
  <c r="L21" i="47"/>
  <c r="M21" i="47"/>
  <c r="E23" i="47"/>
  <c r="E24" i="47"/>
  <c r="E26" i="47"/>
  <c r="E27" i="47"/>
  <c r="E28" i="47"/>
  <c r="E29" i="47"/>
  <c r="E30" i="47"/>
  <c r="E32" i="47"/>
  <c r="E34" i="47"/>
  <c r="E35" i="47"/>
  <c r="E36" i="47"/>
  <c r="E37" i="47"/>
  <c r="E38" i="47"/>
  <c r="E39" i="47"/>
  <c r="E40" i="47"/>
  <c r="E41" i="47"/>
  <c r="E43" i="47"/>
  <c r="E44" i="47"/>
  <c r="E45" i="47"/>
  <c r="A47" i="47"/>
  <c r="D48" i="47"/>
  <c r="D10" i="48" s="1"/>
  <c r="F48" i="47"/>
  <c r="F10" i="48" s="1"/>
  <c r="G48" i="47"/>
  <c r="G10" i="48" s="1"/>
  <c r="H48" i="47"/>
  <c r="H10" i="48" s="1"/>
  <c r="I48" i="47"/>
  <c r="I10" i="48" s="1"/>
  <c r="J48" i="47"/>
  <c r="J10" i="48" s="1"/>
  <c r="K48" i="47"/>
  <c r="K10" i="48" s="1"/>
  <c r="L48" i="47"/>
  <c r="L10" i="48" s="1"/>
  <c r="M48" i="47"/>
  <c r="M10" i="48" s="1"/>
  <c r="J8" i="46"/>
  <c r="L8" i="46"/>
  <c r="D19" i="46"/>
  <c r="F19" i="46"/>
  <c r="F46" i="46" s="1"/>
  <c r="J22" i="46"/>
  <c r="L22" i="46"/>
  <c r="J35" i="46"/>
  <c r="L35" i="46"/>
  <c r="J39" i="46"/>
  <c r="L39" i="46"/>
  <c r="L43" i="46"/>
  <c r="D44" i="46"/>
  <c r="D46" i="46" s="1"/>
  <c r="F44" i="46"/>
  <c r="A47" i="46"/>
  <c r="E8" i="45"/>
  <c r="E12" i="45"/>
  <c r="E13" i="45"/>
  <c r="E14" i="45"/>
  <c r="D16" i="45"/>
  <c r="F16" i="45"/>
  <c r="G16" i="45"/>
  <c r="H16" i="45"/>
  <c r="I16" i="45"/>
  <c r="J16" i="45"/>
  <c r="K16" i="45"/>
  <c r="L16" i="45"/>
  <c r="M16" i="45"/>
  <c r="E18" i="45"/>
  <c r="E19" i="45"/>
  <c r="D21" i="45"/>
  <c r="F21" i="45"/>
  <c r="G21" i="45"/>
  <c r="H21" i="45"/>
  <c r="I21" i="45"/>
  <c r="J21" i="45"/>
  <c r="K21" i="45"/>
  <c r="L21" i="45"/>
  <c r="M21" i="45"/>
  <c r="E23" i="45"/>
  <c r="E24" i="45"/>
  <c r="E25" i="45"/>
  <c r="E26" i="45"/>
  <c r="D28" i="45"/>
  <c r="F28" i="45"/>
  <c r="G28" i="45"/>
  <c r="H28" i="45"/>
  <c r="I28" i="45"/>
  <c r="J28" i="45"/>
  <c r="K28" i="45"/>
  <c r="L28" i="45"/>
  <c r="M28" i="45"/>
  <c r="D44" i="45"/>
  <c r="D48" i="45" s="1"/>
  <c r="E44" i="45"/>
  <c r="E48" i="45"/>
  <c r="A49" i="45"/>
  <c r="E8" i="44"/>
  <c r="E9" i="44"/>
  <c r="E10" i="44"/>
  <c r="E11" i="44"/>
  <c r="E12" i="44"/>
  <c r="E13" i="44"/>
  <c r="E14" i="44"/>
  <c r="E15" i="44"/>
  <c r="E16" i="44"/>
  <c r="E17" i="44"/>
  <c r="E18" i="44"/>
  <c r="E19" i="44"/>
  <c r="D21" i="44"/>
  <c r="F21" i="44"/>
  <c r="G21" i="44"/>
  <c r="H21" i="44"/>
  <c r="I21" i="44"/>
  <c r="J21" i="44"/>
  <c r="K21" i="44"/>
  <c r="L21" i="44"/>
  <c r="M21" i="44"/>
  <c r="E23" i="44"/>
  <c r="E24" i="44"/>
  <c r="E26" i="44"/>
  <c r="E27" i="44"/>
  <c r="E28" i="44"/>
  <c r="E29" i="44"/>
  <c r="E30" i="44"/>
  <c r="E32" i="44"/>
  <c r="E34" i="44"/>
  <c r="E35" i="44"/>
  <c r="E36" i="44"/>
  <c r="E37" i="44"/>
  <c r="E38" i="44"/>
  <c r="E39" i="44"/>
  <c r="E40" i="44"/>
  <c r="E41" i="44"/>
  <c r="E43" i="44"/>
  <c r="E44" i="44"/>
  <c r="E45" i="44"/>
  <c r="A47" i="44"/>
  <c r="D48" i="44"/>
  <c r="D10" i="45" s="1"/>
  <c r="F48" i="44"/>
  <c r="F10" i="45" s="1"/>
  <c r="F31" i="45" s="1"/>
  <c r="G48" i="44"/>
  <c r="G10" i="45" s="1"/>
  <c r="H48" i="44"/>
  <c r="H10" i="45" s="1"/>
  <c r="I48" i="44"/>
  <c r="I10" i="45" s="1"/>
  <c r="J48" i="44"/>
  <c r="J10" i="45" s="1"/>
  <c r="K48" i="44"/>
  <c r="K10" i="45" s="1"/>
  <c r="L48" i="44"/>
  <c r="L10" i="45" s="1"/>
  <c r="M48" i="44"/>
  <c r="M10" i="45" s="1"/>
  <c r="M31" i="45" s="1"/>
  <c r="J8" i="43"/>
  <c r="L8" i="43"/>
  <c r="D19" i="43"/>
  <c r="F19" i="43"/>
  <c r="J22" i="43"/>
  <c r="L22" i="43"/>
  <c r="J35" i="43"/>
  <c r="L35" i="43"/>
  <c r="J39" i="43"/>
  <c r="L39" i="43"/>
  <c r="L43" i="43"/>
  <c r="F44" i="43"/>
  <c r="F46" i="43"/>
  <c r="A47" i="43"/>
  <c r="E8" i="42"/>
  <c r="E12" i="42"/>
  <c r="E13" i="42"/>
  <c r="E14" i="42"/>
  <c r="D16" i="42"/>
  <c r="F16" i="42"/>
  <c r="G16" i="42"/>
  <c r="H16" i="42"/>
  <c r="I16" i="42"/>
  <c r="J16" i="42"/>
  <c r="K16" i="42"/>
  <c r="L16" i="42"/>
  <c r="M16" i="42"/>
  <c r="E18" i="42"/>
  <c r="E19" i="42"/>
  <c r="D21" i="42"/>
  <c r="E21" i="42"/>
  <c r="F21" i="42"/>
  <c r="G21" i="42"/>
  <c r="H21" i="42"/>
  <c r="I21" i="42"/>
  <c r="J21" i="42"/>
  <c r="K21" i="42"/>
  <c r="L21" i="42"/>
  <c r="M21" i="42"/>
  <c r="E23" i="42"/>
  <c r="E24" i="42"/>
  <c r="E25" i="42"/>
  <c r="E26" i="42"/>
  <c r="D28" i="42"/>
  <c r="F28" i="42"/>
  <c r="G28" i="42"/>
  <c r="H28" i="42"/>
  <c r="I28" i="42"/>
  <c r="J28" i="42"/>
  <c r="K28" i="42"/>
  <c r="L28" i="42"/>
  <c r="M28" i="42"/>
  <c r="D44" i="42"/>
  <c r="E44" i="42"/>
  <c r="D48" i="42"/>
  <c r="E48" i="42"/>
  <c r="A49" i="42"/>
  <c r="E8" i="41"/>
  <c r="E9" i="41"/>
  <c r="E10" i="41"/>
  <c r="E11" i="41"/>
  <c r="E12" i="41"/>
  <c r="E13" i="41"/>
  <c r="E14" i="41"/>
  <c r="E15" i="41"/>
  <c r="E16" i="41"/>
  <c r="E17" i="41"/>
  <c r="E18" i="41"/>
  <c r="E19" i="41"/>
  <c r="D21" i="41"/>
  <c r="F21" i="41"/>
  <c r="G21" i="41"/>
  <c r="H21" i="41"/>
  <c r="I21" i="41"/>
  <c r="J21" i="41"/>
  <c r="K21" i="41"/>
  <c r="L21" i="41"/>
  <c r="M21" i="41"/>
  <c r="E23" i="41"/>
  <c r="E24" i="41"/>
  <c r="E26" i="41"/>
  <c r="E27" i="41"/>
  <c r="E28" i="41"/>
  <c r="E29" i="41"/>
  <c r="E30" i="41"/>
  <c r="E32" i="41"/>
  <c r="E34" i="41"/>
  <c r="E35" i="41"/>
  <c r="E36" i="41"/>
  <c r="E37" i="41"/>
  <c r="E38" i="41"/>
  <c r="E39" i="41"/>
  <c r="E40" i="41"/>
  <c r="E41" i="41"/>
  <c r="E43" i="41"/>
  <c r="E44" i="41"/>
  <c r="E45" i="41"/>
  <c r="A47" i="41"/>
  <c r="D48" i="41"/>
  <c r="D10" i="42" s="1"/>
  <c r="F48" i="41"/>
  <c r="F10" i="42" s="1"/>
  <c r="G48" i="41"/>
  <c r="G10" i="42" s="1"/>
  <c r="H48" i="41"/>
  <c r="H10" i="42" s="1"/>
  <c r="I48" i="41"/>
  <c r="I10" i="42" s="1"/>
  <c r="J48" i="41"/>
  <c r="J10" i="42" s="1"/>
  <c r="K48" i="41"/>
  <c r="K10" i="42" s="1"/>
  <c r="L48" i="41"/>
  <c r="L10" i="42" s="1"/>
  <c r="M48" i="41"/>
  <c r="M10" i="42" s="1"/>
  <c r="J8" i="40"/>
  <c r="L8" i="40"/>
  <c r="D19" i="40"/>
  <c r="F19" i="40"/>
  <c r="J22" i="40"/>
  <c r="L22" i="40"/>
  <c r="J35" i="40"/>
  <c r="L35" i="40"/>
  <c r="J39" i="40"/>
  <c r="L39" i="40"/>
  <c r="L43" i="40"/>
  <c r="F44" i="40"/>
  <c r="A47" i="40"/>
  <c r="E8" i="39"/>
  <c r="J10" i="39"/>
  <c r="E12" i="39"/>
  <c r="E13" i="39"/>
  <c r="E14" i="39"/>
  <c r="D16" i="39"/>
  <c r="E16" i="39"/>
  <c r="F16" i="39"/>
  <c r="G16" i="39"/>
  <c r="H16" i="39"/>
  <c r="I16" i="39"/>
  <c r="J16" i="39"/>
  <c r="K16" i="39"/>
  <c r="L16" i="39"/>
  <c r="M16" i="39"/>
  <c r="E18" i="39"/>
  <c r="E19" i="39"/>
  <c r="D21" i="39"/>
  <c r="F21" i="39"/>
  <c r="G21" i="39"/>
  <c r="H21" i="39"/>
  <c r="I21" i="39"/>
  <c r="J21" i="39"/>
  <c r="K21" i="39"/>
  <c r="L21" i="39"/>
  <c r="M21" i="39"/>
  <c r="E23" i="39"/>
  <c r="E24" i="39"/>
  <c r="E25" i="39"/>
  <c r="E26" i="39"/>
  <c r="D28" i="39"/>
  <c r="F28" i="39"/>
  <c r="G28" i="39"/>
  <c r="G31" i="39" s="1"/>
  <c r="H28" i="39"/>
  <c r="I28" i="39"/>
  <c r="J28" i="39"/>
  <c r="K28" i="39"/>
  <c r="L28" i="39"/>
  <c r="M28" i="39"/>
  <c r="E43" i="39"/>
  <c r="E44" i="39" s="1"/>
  <c r="E48" i="39" s="1"/>
  <c r="D44" i="39"/>
  <c r="D48" i="39"/>
  <c r="A49" i="39"/>
  <c r="E8" i="38"/>
  <c r="E9" i="38"/>
  <c r="E10" i="38"/>
  <c r="E11" i="38"/>
  <c r="E12" i="38"/>
  <c r="E13" i="38"/>
  <c r="E14" i="38"/>
  <c r="E15" i="38"/>
  <c r="E16" i="38"/>
  <c r="E17" i="38"/>
  <c r="E18" i="38"/>
  <c r="E19" i="38"/>
  <c r="D21" i="38"/>
  <c r="F21" i="38"/>
  <c r="G21" i="38"/>
  <c r="H21" i="38"/>
  <c r="I21" i="38"/>
  <c r="J21" i="38"/>
  <c r="K21" i="38"/>
  <c r="L21" i="38"/>
  <c r="M21" i="38"/>
  <c r="E23" i="38"/>
  <c r="E24" i="38"/>
  <c r="E26" i="38"/>
  <c r="E27" i="38"/>
  <c r="E28" i="38"/>
  <c r="E29" i="38"/>
  <c r="E30" i="38"/>
  <c r="E32" i="38"/>
  <c r="E34" i="38"/>
  <c r="E35" i="38"/>
  <c r="E36" i="38"/>
  <c r="E37" i="38"/>
  <c r="E38" i="38"/>
  <c r="E39" i="38"/>
  <c r="E40" i="38"/>
  <c r="E41" i="38"/>
  <c r="E43" i="38"/>
  <c r="E44" i="38"/>
  <c r="E45" i="38"/>
  <c r="A47" i="38"/>
  <c r="D48" i="38"/>
  <c r="D10" i="39" s="1"/>
  <c r="F48" i="38"/>
  <c r="F10" i="39" s="1"/>
  <c r="G48" i="38"/>
  <c r="G10" i="39" s="1"/>
  <c r="H48" i="38"/>
  <c r="H10" i="39" s="1"/>
  <c r="I48" i="38"/>
  <c r="I10" i="39" s="1"/>
  <c r="J48" i="38"/>
  <c r="K48" i="38"/>
  <c r="K10" i="39" s="1"/>
  <c r="L48" i="38"/>
  <c r="L10" i="39" s="1"/>
  <c r="M48" i="38"/>
  <c r="M10" i="39" s="1"/>
  <c r="J8" i="37"/>
  <c r="L8" i="37"/>
  <c r="D19" i="37"/>
  <c r="F19" i="37"/>
  <c r="J22" i="37"/>
  <c r="L22" i="37"/>
  <c r="J35" i="37"/>
  <c r="L35" i="37"/>
  <c r="J39" i="37"/>
  <c r="L39" i="37"/>
  <c r="L43" i="37"/>
  <c r="F44" i="37"/>
  <c r="A47" i="37"/>
  <c r="E8" i="36"/>
  <c r="I10" i="36"/>
  <c r="K10" i="36"/>
  <c r="E12" i="36"/>
  <c r="E16" i="36" s="1"/>
  <c r="E13" i="36"/>
  <c r="E14" i="36"/>
  <c r="D16" i="36"/>
  <c r="F16" i="36"/>
  <c r="G16" i="36"/>
  <c r="H16" i="36"/>
  <c r="I16" i="36"/>
  <c r="J16" i="36"/>
  <c r="K16" i="36"/>
  <c r="L16" i="36"/>
  <c r="M16" i="36"/>
  <c r="E18" i="36"/>
  <c r="E19" i="36"/>
  <c r="D21" i="36"/>
  <c r="F21" i="36"/>
  <c r="G21" i="36"/>
  <c r="H21" i="36"/>
  <c r="I21" i="36"/>
  <c r="J21" i="36"/>
  <c r="K21" i="36"/>
  <c r="L21" i="36"/>
  <c r="M21" i="36"/>
  <c r="E23" i="36"/>
  <c r="E24" i="36"/>
  <c r="E25" i="36"/>
  <c r="E26" i="36"/>
  <c r="D28" i="36"/>
  <c r="F28" i="36"/>
  <c r="G28" i="36"/>
  <c r="G31" i="36" s="1"/>
  <c r="H28" i="36"/>
  <c r="I28" i="36"/>
  <c r="J28" i="36"/>
  <c r="K28" i="36"/>
  <c r="L28" i="36"/>
  <c r="M28" i="36"/>
  <c r="E43" i="36"/>
  <c r="D44" i="36"/>
  <c r="D48" i="36" s="1"/>
  <c r="E44" i="36"/>
  <c r="E48" i="36" s="1"/>
  <c r="A49" i="36"/>
  <c r="E8" i="35"/>
  <c r="E9" i="35"/>
  <c r="E10" i="35"/>
  <c r="E11" i="35"/>
  <c r="E12" i="35"/>
  <c r="E13" i="35"/>
  <c r="E14" i="35"/>
  <c r="E15" i="35"/>
  <c r="E16" i="35"/>
  <c r="E17" i="35"/>
  <c r="E18" i="35"/>
  <c r="E19" i="35"/>
  <c r="D21" i="35"/>
  <c r="E21" i="35"/>
  <c r="F21" i="35"/>
  <c r="G21" i="35"/>
  <c r="H21" i="35"/>
  <c r="I21" i="35"/>
  <c r="J21" i="35"/>
  <c r="K21" i="35"/>
  <c r="L21" i="35"/>
  <c r="M21" i="35"/>
  <c r="E23" i="35"/>
  <c r="E24" i="35"/>
  <c r="E26" i="35"/>
  <c r="E27" i="35"/>
  <c r="E28" i="35"/>
  <c r="E29" i="35"/>
  <c r="E30" i="35"/>
  <c r="E32" i="35"/>
  <c r="E34" i="35"/>
  <c r="E35" i="35"/>
  <c r="E36" i="35"/>
  <c r="E37" i="35"/>
  <c r="E38" i="35"/>
  <c r="E39" i="35"/>
  <c r="E40" i="35"/>
  <c r="E41" i="35"/>
  <c r="E43" i="35"/>
  <c r="E44" i="35"/>
  <c r="E45" i="35"/>
  <c r="A47" i="35"/>
  <c r="D48" i="35"/>
  <c r="D10" i="36" s="1"/>
  <c r="F48" i="35"/>
  <c r="F10" i="36" s="1"/>
  <c r="G48" i="35"/>
  <c r="G10" i="36" s="1"/>
  <c r="H48" i="35"/>
  <c r="H10" i="36" s="1"/>
  <c r="I48" i="35"/>
  <c r="J48" i="35"/>
  <c r="J10" i="36" s="1"/>
  <c r="K48" i="35"/>
  <c r="L48" i="35"/>
  <c r="L10" i="36" s="1"/>
  <c r="M48" i="35"/>
  <c r="M10" i="36" s="1"/>
  <c r="J8" i="34"/>
  <c r="L8" i="34"/>
  <c r="D19" i="34"/>
  <c r="F19" i="34"/>
  <c r="J22" i="34"/>
  <c r="L22" i="34"/>
  <c r="J35" i="34"/>
  <c r="L35" i="34"/>
  <c r="J39" i="34"/>
  <c r="L39" i="34"/>
  <c r="L43" i="34"/>
  <c r="F44" i="34"/>
  <c r="A47" i="34"/>
  <c r="E8" i="33"/>
  <c r="E12" i="33"/>
  <c r="E16" i="33" s="1"/>
  <c r="E13" i="33"/>
  <c r="E14" i="33"/>
  <c r="D16" i="33"/>
  <c r="F16" i="33"/>
  <c r="G16" i="33"/>
  <c r="H16" i="33"/>
  <c r="I16" i="33"/>
  <c r="J16" i="33"/>
  <c r="K16" i="33"/>
  <c r="L16" i="33"/>
  <c r="M16" i="33"/>
  <c r="E18" i="33"/>
  <c r="E19" i="33"/>
  <c r="D21" i="33"/>
  <c r="F21" i="33"/>
  <c r="G21" i="33"/>
  <c r="G31" i="33" s="1"/>
  <c r="H21" i="33"/>
  <c r="I21" i="33"/>
  <c r="J21" i="33"/>
  <c r="K21" i="33"/>
  <c r="L21" i="33"/>
  <c r="M21" i="33"/>
  <c r="E23" i="33"/>
  <c r="E24" i="33"/>
  <c r="E25" i="33"/>
  <c r="E26" i="33"/>
  <c r="D28" i="33"/>
  <c r="F28" i="33"/>
  <c r="G28" i="33"/>
  <c r="H28" i="33"/>
  <c r="I28" i="33"/>
  <c r="J28" i="33"/>
  <c r="K28" i="33"/>
  <c r="L28" i="33"/>
  <c r="M28" i="33"/>
  <c r="E43" i="33"/>
  <c r="D44" i="33"/>
  <c r="D48" i="33" s="1"/>
  <c r="E44" i="33"/>
  <c r="E48" i="33" s="1"/>
  <c r="A49" i="33"/>
  <c r="E8" i="32"/>
  <c r="E21" i="32" s="1"/>
  <c r="E9" i="32"/>
  <c r="E10" i="32"/>
  <c r="E11" i="32"/>
  <c r="E12" i="32"/>
  <c r="E13" i="32"/>
  <c r="E14" i="32"/>
  <c r="E15" i="32"/>
  <c r="E16" i="32"/>
  <c r="E17" i="32"/>
  <c r="E18" i="32"/>
  <c r="E19" i="32"/>
  <c r="D21" i="32"/>
  <c r="F21" i="32"/>
  <c r="G21" i="32"/>
  <c r="H21" i="32"/>
  <c r="I21" i="32"/>
  <c r="J21" i="32"/>
  <c r="K21" i="32"/>
  <c r="L21" i="32"/>
  <c r="M21" i="32"/>
  <c r="E23" i="32"/>
  <c r="E24" i="32"/>
  <c r="E26" i="32"/>
  <c r="E27" i="32"/>
  <c r="E28" i="32"/>
  <c r="E29" i="32"/>
  <c r="E30" i="32"/>
  <c r="E32" i="32"/>
  <c r="E34" i="32"/>
  <c r="E35" i="32"/>
  <c r="E36" i="32"/>
  <c r="E37" i="32"/>
  <c r="E38" i="32"/>
  <c r="E39" i="32"/>
  <c r="E40" i="32"/>
  <c r="E41" i="32"/>
  <c r="E43" i="32"/>
  <c r="E44" i="32"/>
  <c r="E45" i="32"/>
  <c r="A47" i="32"/>
  <c r="D48" i="32"/>
  <c r="D10" i="33" s="1"/>
  <c r="F48" i="32"/>
  <c r="F10" i="33" s="1"/>
  <c r="G48" i="32"/>
  <c r="G10" i="33" s="1"/>
  <c r="H48" i="32"/>
  <c r="H10" i="33" s="1"/>
  <c r="I48" i="32"/>
  <c r="I10" i="33" s="1"/>
  <c r="J48" i="32"/>
  <c r="J10" i="33" s="1"/>
  <c r="K48" i="32"/>
  <c r="K10" i="33" s="1"/>
  <c r="L48" i="32"/>
  <c r="L10" i="33" s="1"/>
  <c r="M48" i="32"/>
  <c r="M10" i="33" s="1"/>
  <c r="J8" i="31"/>
  <c r="L8" i="31"/>
  <c r="D19" i="31"/>
  <c r="D44" i="31" s="1"/>
  <c r="F19" i="31"/>
  <c r="J22" i="31"/>
  <c r="L22" i="31"/>
  <c r="J35" i="31"/>
  <c r="L35" i="31"/>
  <c r="J39" i="31"/>
  <c r="L39" i="31"/>
  <c r="E41" i="31"/>
  <c r="L43" i="31"/>
  <c r="D46" i="31"/>
  <c r="J41" i="31" s="1"/>
  <c r="J46" i="31" s="1"/>
  <c r="A47" i="31"/>
  <c r="E8" i="30"/>
  <c r="E12" i="30"/>
  <c r="E13" i="30"/>
  <c r="E14" i="30"/>
  <c r="D16" i="30"/>
  <c r="F16" i="30"/>
  <c r="G16" i="30"/>
  <c r="H16" i="30"/>
  <c r="I16" i="30"/>
  <c r="J16" i="30"/>
  <c r="K16" i="30"/>
  <c r="L16" i="30"/>
  <c r="M16" i="30"/>
  <c r="E18" i="30"/>
  <c r="E19" i="30"/>
  <c r="D21" i="30"/>
  <c r="F21" i="30"/>
  <c r="G21" i="30"/>
  <c r="H21" i="30"/>
  <c r="I21" i="30"/>
  <c r="J21" i="30"/>
  <c r="K21" i="30"/>
  <c r="L21" i="30"/>
  <c r="M21" i="30"/>
  <c r="E23" i="30"/>
  <c r="E24" i="30"/>
  <c r="E25" i="30"/>
  <c r="E26" i="30"/>
  <c r="D28" i="30"/>
  <c r="F28" i="30"/>
  <c r="G28" i="30"/>
  <c r="H28" i="30"/>
  <c r="I28" i="30"/>
  <c r="J28" i="30"/>
  <c r="K28" i="30"/>
  <c r="L28" i="30"/>
  <c r="M28" i="30"/>
  <c r="M31" i="30"/>
  <c r="D44" i="30"/>
  <c r="E44" i="30"/>
  <c r="D48" i="30"/>
  <c r="E48" i="30"/>
  <c r="A49" i="30"/>
  <c r="E8" i="29"/>
  <c r="E9" i="29"/>
  <c r="E10" i="29"/>
  <c r="E11" i="29"/>
  <c r="E12" i="29"/>
  <c r="E13" i="29"/>
  <c r="E14" i="29"/>
  <c r="E15" i="29"/>
  <c r="E16" i="29"/>
  <c r="E17" i="29"/>
  <c r="E18" i="29"/>
  <c r="E19" i="29"/>
  <c r="D21" i="29"/>
  <c r="F21" i="29"/>
  <c r="G21" i="29"/>
  <c r="H21" i="29"/>
  <c r="I21" i="29"/>
  <c r="J21" i="29"/>
  <c r="K21" i="29"/>
  <c r="L21" i="29"/>
  <c r="M21" i="29"/>
  <c r="E23" i="29"/>
  <c r="E24" i="29"/>
  <c r="E26" i="29"/>
  <c r="E27" i="29"/>
  <c r="E28" i="29"/>
  <c r="E29" i="29"/>
  <c r="E30" i="29"/>
  <c r="E32" i="29"/>
  <c r="E34" i="29"/>
  <c r="E35" i="29"/>
  <c r="E36" i="29"/>
  <c r="E37" i="29"/>
  <c r="E38" i="29"/>
  <c r="E39" i="29"/>
  <c r="E40" i="29"/>
  <c r="E41" i="29"/>
  <c r="E43" i="29"/>
  <c r="E44" i="29"/>
  <c r="E45" i="29"/>
  <c r="A47" i="29"/>
  <c r="D48" i="29"/>
  <c r="D10" i="30" s="1"/>
  <c r="F48" i="29"/>
  <c r="F10" i="30" s="1"/>
  <c r="G48" i="29"/>
  <c r="G10" i="30" s="1"/>
  <c r="H48" i="29"/>
  <c r="H10" i="30" s="1"/>
  <c r="I48" i="29"/>
  <c r="I10" i="30" s="1"/>
  <c r="J48" i="29"/>
  <c r="J10" i="30" s="1"/>
  <c r="K48" i="29"/>
  <c r="K10" i="30" s="1"/>
  <c r="L48" i="29"/>
  <c r="L10" i="30" s="1"/>
  <c r="M48" i="29"/>
  <c r="M10" i="30" s="1"/>
  <c r="J8" i="28"/>
  <c r="L8" i="28"/>
  <c r="D19" i="28"/>
  <c r="F19" i="28"/>
  <c r="J22" i="28"/>
  <c r="L22" i="28"/>
  <c r="J35" i="28"/>
  <c r="L35" i="28"/>
  <c r="J39" i="28"/>
  <c r="L39" i="28"/>
  <c r="L43" i="28"/>
  <c r="F44" i="28"/>
  <c r="A47" i="28"/>
  <c r="E8" i="27"/>
  <c r="E12" i="27"/>
  <c r="E13" i="27"/>
  <c r="E14" i="27"/>
  <c r="D16" i="27"/>
  <c r="E16" i="27"/>
  <c r="F16" i="27"/>
  <c r="G16" i="27"/>
  <c r="H16" i="27"/>
  <c r="I16" i="27"/>
  <c r="J16" i="27"/>
  <c r="K16" i="27"/>
  <c r="L16" i="27"/>
  <c r="M16" i="27"/>
  <c r="E18" i="27"/>
  <c r="E21" i="27" s="1"/>
  <c r="E19" i="27"/>
  <c r="D21" i="27"/>
  <c r="F21" i="27"/>
  <c r="G21" i="27"/>
  <c r="H21" i="27"/>
  <c r="I21" i="27"/>
  <c r="I31" i="27" s="1"/>
  <c r="J21" i="27"/>
  <c r="K21" i="27"/>
  <c r="L21" i="27"/>
  <c r="M21" i="27"/>
  <c r="E23" i="27"/>
  <c r="E24" i="27"/>
  <c r="E25" i="27"/>
  <c r="E26" i="27"/>
  <c r="D28" i="27"/>
  <c r="F28" i="27"/>
  <c r="G28" i="27"/>
  <c r="H28" i="27"/>
  <c r="I28" i="27"/>
  <c r="J28" i="27"/>
  <c r="K28" i="27"/>
  <c r="L28" i="27"/>
  <c r="M28" i="27"/>
  <c r="D44" i="27"/>
  <c r="D48" i="27" s="1"/>
  <c r="E44" i="27"/>
  <c r="E48" i="27" s="1"/>
  <c r="A49" i="27"/>
  <c r="E8" i="26"/>
  <c r="E9" i="26"/>
  <c r="E10" i="26"/>
  <c r="E11" i="26"/>
  <c r="E12" i="26"/>
  <c r="E13" i="26"/>
  <c r="E14" i="26"/>
  <c r="E15" i="26"/>
  <c r="E16" i="26"/>
  <c r="E17" i="26"/>
  <c r="E18" i="26"/>
  <c r="E19" i="26"/>
  <c r="D21" i="26"/>
  <c r="F21" i="26"/>
  <c r="G21" i="26"/>
  <c r="H21" i="26"/>
  <c r="I21" i="26"/>
  <c r="J21" i="26"/>
  <c r="K21" i="26"/>
  <c r="L21" i="26"/>
  <c r="M21" i="26"/>
  <c r="E23" i="26"/>
  <c r="E24" i="26"/>
  <c r="E26" i="26"/>
  <c r="E27" i="26"/>
  <c r="E28" i="26"/>
  <c r="E29" i="26"/>
  <c r="E30" i="26"/>
  <c r="E32" i="26"/>
  <c r="E34" i="26"/>
  <c r="E35" i="26"/>
  <c r="E36" i="26"/>
  <c r="E37" i="26"/>
  <c r="E38" i="26"/>
  <c r="E39" i="26"/>
  <c r="E40" i="26"/>
  <c r="E41" i="26"/>
  <c r="E43" i="26"/>
  <c r="E44" i="26"/>
  <c r="E45" i="26"/>
  <c r="A47" i="26"/>
  <c r="D48" i="26"/>
  <c r="D10" i="27" s="1"/>
  <c r="F48" i="26"/>
  <c r="F10" i="27" s="1"/>
  <c r="G48" i="26"/>
  <c r="G10" i="27" s="1"/>
  <c r="H48" i="26"/>
  <c r="H10" i="27" s="1"/>
  <c r="I48" i="26"/>
  <c r="I10" i="27" s="1"/>
  <c r="J48" i="26"/>
  <c r="J10" i="27" s="1"/>
  <c r="K48" i="26"/>
  <c r="K10" i="27" s="1"/>
  <c r="L48" i="26"/>
  <c r="L10" i="27" s="1"/>
  <c r="M48" i="26"/>
  <c r="M10" i="27" s="1"/>
  <c r="J8" i="25"/>
  <c r="L8" i="25"/>
  <c r="D19" i="25"/>
  <c r="F19" i="25"/>
  <c r="J22" i="25"/>
  <c r="L22" i="25"/>
  <c r="J35" i="25"/>
  <c r="L35" i="25"/>
  <c r="J39" i="25"/>
  <c r="L39" i="25"/>
  <c r="L43" i="25"/>
  <c r="F44" i="25"/>
  <c r="A47" i="25"/>
  <c r="E8" i="24"/>
  <c r="J10" i="24"/>
  <c r="E12" i="24"/>
  <c r="E13" i="24"/>
  <c r="E14" i="24"/>
  <c r="E16" i="24" s="1"/>
  <c r="D16" i="24"/>
  <c r="F16" i="24"/>
  <c r="G16" i="24"/>
  <c r="H16" i="24"/>
  <c r="I16" i="24"/>
  <c r="J16" i="24"/>
  <c r="K16" i="24"/>
  <c r="L16" i="24"/>
  <c r="M16" i="24"/>
  <c r="E18" i="24"/>
  <c r="E21" i="24" s="1"/>
  <c r="E19" i="24"/>
  <c r="D21" i="24"/>
  <c r="F21" i="24"/>
  <c r="G21" i="24"/>
  <c r="H21" i="24"/>
  <c r="H31" i="24" s="1"/>
  <c r="I21" i="24"/>
  <c r="J21" i="24"/>
  <c r="K21" i="24"/>
  <c r="L21" i="24"/>
  <c r="M21" i="24"/>
  <c r="E23" i="24"/>
  <c r="E24" i="24"/>
  <c r="E25" i="24"/>
  <c r="E26" i="24"/>
  <c r="D28" i="24"/>
  <c r="F28" i="24"/>
  <c r="G28" i="24"/>
  <c r="H28" i="24"/>
  <c r="I28" i="24"/>
  <c r="J28" i="24"/>
  <c r="K28" i="24"/>
  <c r="L28" i="24"/>
  <c r="M28" i="24"/>
  <c r="D43" i="24"/>
  <c r="D44" i="24" s="1"/>
  <c r="D48" i="24" s="1"/>
  <c r="E44" i="24"/>
  <c r="E48" i="24" s="1"/>
  <c r="A49" i="24"/>
  <c r="E8" i="23"/>
  <c r="E9" i="23"/>
  <c r="E10" i="23"/>
  <c r="E11" i="23"/>
  <c r="E12" i="23"/>
  <c r="E13" i="23"/>
  <c r="E14" i="23"/>
  <c r="E15" i="23"/>
  <c r="E16" i="23"/>
  <c r="E17" i="23"/>
  <c r="E18" i="23"/>
  <c r="E19" i="23"/>
  <c r="D21" i="23"/>
  <c r="F21" i="23"/>
  <c r="G21" i="23"/>
  <c r="H21" i="23"/>
  <c r="I21" i="23"/>
  <c r="J21" i="23"/>
  <c r="K21" i="23"/>
  <c r="L21" i="23"/>
  <c r="M21" i="23"/>
  <c r="E23" i="23"/>
  <c r="E24" i="23"/>
  <c r="E26" i="23"/>
  <c r="E27" i="23"/>
  <c r="E28" i="23"/>
  <c r="E29" i="23"/>
  <c r="E30" i="23"/>
  <c r="E32" i="23"/>
  <c r="E34" i="23"/>
  <c r="E35" i="23"/>
  <c r="E36" i="23"/>
  <c r="E37" i="23"/>
  <c r="E38" i="23"/>
  <c r="E39" i="23"/>
  <c r="E40" i="23"/>
  <c r="E41" i="23"/>
  <c r="E43" i="23"/>
  <c r="E44" i="23"/>
  <c r="E45" i="23"/>
  <c r="A47" i="23"/>
  <c r="D48" i="23"/>
  <c r="D10" i="24" s="1"/>
  <c r="F48" i="23"/>
  <c r="F10" i="24" s="1"/>
  <c r="G48" i="23"/>
  <c r="G10" i="24" s="1"/>
  <c r="H48" i="23"/>
  <c r="H10" i="24" s="1"/>
  <c r="I48" i="23"/>
  <c r="I10" i="24" s="1"/>
  <c r="J48" i="23"/>
  <c r="K48" i="23"/>
  <c r="K10" i="24" s="1"/>
  <c r="L48" i="23"/>
  <c r="L10" i="24" s="1"/>
  <c r="M48" i="23"/>
  <c r="M10" i="24" s="1"/>
  <c r="J8" i="22"/>
  <c r="L8" i="22"/>
  <c r="L41" i="22" s="1"/>
  <c r="L46" i="22" s="1"/>
  <c r="D19" i="22"/>
  <c r="F19" i="22"/>
  <c r="F46" i="22" s="1"/>
  <c r="J22" i="22"/>
  <c r="L22" i="22"/>
  <c r="J35" i="22"/>
  <c r="L35" i="22"/>
  <c r="J39" i="22"/>
  <c r="L39" i="22"/>
  <c r="L43" i="22"/>
  <c r="F44" i="22"/>
  <c r="A47" i="22"/>
  <c r="E8" i="21"/>
  <c r="K10" i="21"/>
  <c r="E12" i="21"/>
  <c r="E13" i="21"/>
  <c r="E14" i="21"/>
  <c r="D16" i="21"/>
  <c r="F16" i="21"/>
  <c r="G16" i="21"/>
  <c r="H16" i="21"/>
  <c r="I16" i="21"/>
  <c r="J16" i="21"/>
  <c r="K16" i="21"/>
  <c r="L16" i="21"/>
  <c r="M16" i="21"/>
  <c r="E18" i="21"/>
  <c r="E19" i="21"/>
  <c r="D21" i="21"/>
  <c r="F21" i="21"/>
  <c r="G21" i="21"/>
  <c r="G31" i="21" s="1"/>
  <c r="H21" i="21"/>
  <c r="I21" i="21"/>
  <c r="J21" i="21"/>
  <c r="K21" i="21"/>
  <c r="L21" i="21"/>
  <c r="M21" i="21"/>
  <c r="E23" i="21"/>
  <c r="E24" i="21"/>
  <c r="E25" i="21"/>
  <c r="E26" i="21"/>
  <c r="D28" i="21"/>
  <c r="F28" i="21"/>
  <c r="G28" i="21"/>
  <c r="H28" i="21"/>
  <c r="I28" i="21"/>
  <c r="J28" i="21"/>
  <c r="J31" i="21" s="1"/>
  <c r="K28" i="21"/>
  <c r="K31" i="21" s="1"/>
  <c r="L28" i="21"/>
  <c r="M28" i="21"/>
  <c r="E43" i="21"/>
  <c r="E44" i="21" s="1"/>
  <c r="E48" i="21" s="1"/>
  <c r="D44" i="21"/>
  <c r="D48" i="21" s="1"/>
  <c r="A49" i="21"/>
  <c r="E8" i="20"/>
  <c r="E9" i="20"/>
  <c r="E10" i="20"/>
  <c r="E11" i="20"/>
  <c r="E12" i="20"/>
  <c r="E13" i="20"/>
  <c r="E14" i="20"/>
  <c r="E15" i="20"/>
  <c r="E16" i="20"/>
  <c r="E17" i="20"/>
  <c r="E18" i="20"/>
  <c r="E19" i="20"/>
  <c r="D21" i="20"/>
  <c r="F21" i="20"/>
  <c r="G21" i="20"/>
  <c r="H21" i="20"/>
  <c r="I21" i="20"/>
  <c r="J21" i="20"/>
  <c r="K21" i="20"/>
  <c r="L21" i="20"/>
  <c r="M21" i="20"/>
  <c r="E23" i="20"/>
  <c r="E24" i="20"/>
  <c r="E26" i="20"/>
  <c r="E27" i="20"/>
  <c r="E28" i="20"/>
  <c r="E29" i="20"/>
  <c r="E30" i="20"/>
  <c r="E32" i="20"/>
  <c r="E34" i="20"/>
  <c r="E35" i="20"/>
  <c r="E36" i="20"/>
  <c r="E37" i="20"/>
  <c r="E38" i="20"/>
  <c r="E39" i="20"/>
  <c r="E40" i="20"/>
  <c r="E41" i="20"/>
  <c r="E43" i="20"/>
  <c r="E44" i="20"/>
  <c r="E45" i="20"/>
  <c r="A47" i="20"/>
  <c r="D48" i="20"/>
  <c r="D10" i="21" s="1"/>
  <c r="F48" i="20"/>
  <c r="F10" i="21" s="1"/>
  <c r="G48" i="20"/>
  <c r="G10" i="21" s="1"/>
  <c r="H48" i="20"/>
  <c r="H10" i="21" s="1"/>
  <c r="I48" i="20"/>
  <c r="I10" i="21" s="1"/>
  <c r="J48" i="20"/>
  <c r="J10" i="21" s="1"/>
  <c r="K48" i="20"/>
  <c r="L48" i="20"/>
  <c r="L10" i="21" s="1"/>
  <c r="M48" i="20"/>
  <c r="M10" i="21" s="1"/>
  <c r="J8" i="19"/>
  <c r="L8" i="19"/>
  <c r="D19" i="19"/>
  <c r="F19" i="19"/>
  <c r="J22" i="19"/>
  <c r="L22" i="19"/>
  <c r="J35" i="19"/>
  <c r="L35" i="19"/>
  <c r="J39" i="19"/>
  <c r="L39" i="19"/>
  <c r="L43" i="19"/>
  <c r="F44" i="19"/>
  <c r="A47" i="19"/>
  <c r="E8" i="18"/>
  <c r="E12" i="18"/>
  <c r="E16" i="18" s="1"/>
  <c r="E13" i="18"/>
  <c r="E14" i="18"/>
  <c r="D16" i="18"/>
  <c r="F16" i="18"/>
  <c r="G16" i="18"/>
  <c r="H16" i="18"/>
  <c r="I16" i="18"/>
  <c r="J16" i="18"/>
  <c r="K16" i="18"/>
  <c r="L16" i="18"/>
  <c r="M16" i="18"/>
  <c r="E18" i="18"/>
  <c r="E19" i="18"/>
  <c r="D21" i="18"/>
  <c r="F21" i="18"/>
  <c r="G21" i="18"/>
  <c r="H21" i="18"/>
  <c r="I21" i="18"/>
  <c r="J21" i="18"/>
  <c r="K21" i="18"/>
  <c r="L21" i="18"/>
  <c r="M21" i="18"/>
  <c r="E23" i="18"/>
  <c r="E24" i="18"/>
  <c r="E25" i="18"/>
  <c r="E26" i="18"/>
  <c r="D28" i="18"/>
  <c r="F28" i="18"/>
  <c r="G28" i="18"/>
  <c r="H28" i="18"/>
  <c r="I28" i="18"/>
  <c r="I31" i="18" s="1"/>
  <c r="J28" i="18"/>
  <c r="K28" i="18"/>
  <c r="L28" i="18"/>
  <c r="M28" i="18"/>
  <c r="D44" i="18"/>
  <c r="D48" i="18" s="1"/>
  <c r="E44" i="18"/>
  <c r="E48" i="18" s="1"/>
  <c r="A49" i="18"/>
  <c r="E8" i="17"/>
  <c r="E9" i="17"/>
  <c r="E10" i="17"/>
  <c r="E11" i="17"/>
  <c r="E12" i="17"/>
  <c r="E13" i="17"/>
  <c r="E14" i="17"/>
  <c r="E15" i="17"/>
  <c r="E16" i="17"/>
  <c r="E17" i="17"/>
  <c r="E18" i="17"/>
  <c r="E19" i="17"/>
  <c r="D21" i="17"/>
  <c r="F21" i="17"/>
  <c r="G21" i="17"/>
  <c r="H21" i="17"/>
  <c r="I21" i="17"/>
  <c r="J21" i="17"/>
  <c r="K21" i="17"/>
  <c r="L21" i="17"/>
  <c r="M21" i="17"/>
  <c r="E23" i="17"/>
  <c r="E24" i="17"/>
  <c r="E26" i="17"/>
  <c r="E27" i="17"/>
  <c r="E28" i="17"/>
  <c r="E29" i="17"/>
  <c r="E30" i="17"/>
  <c r="E32" i="17"/>
  <c r="E34" i="17"/>
  <c r="E35" i="17"/>
  <c r="E36" i="17"/>
  <c r="E37" i="17"/>
  <c r="E38" i="17"/>
  <c r="E39" i="17"/>
  <c r="E40" i="17"/>
  <c r="E41" i="17"/>
  <c r="E43" i="17"/>
  <c r="E44" i="17"/>
  <c r="E45" i="17"/>
  <c r="A47" i="17"/>
  <c r="D48" i="17"/>
  <c r="D10" i="18" s="1"/>
  <c r="F48" i="17"/>
  <c r="F10" i="18" s="1"/>
  <c r="G48" i="17"/>
  <c r="G10" i="18" s="1"/>
  <c r="H48" i="17"/>
  <c r="H10" i="18" s="1"/>
  <c r="I48" i="17"/>
  <c r="I10" i="18" s="1"/>
  <c r="J48" i="17"/>
  <c r="J10" i="18" s="1"/>
  <c r="K48" i="17"/>
  <c r="K10" i="18" s="1"/>
  <c r="L48" i="17"/>
  <c r="L10" i="18" s="1"/>
  <c r="M48" i="17"/>
  <c r="M10" i="18" s="1"/>
  <c r="J8" i="16"/>
  <c r="L8" i="16"/>
  <c r="D19" i="16"/>
  <c r="F19" i="16"/>
  <c r="J22" i="16"/>
  <c r="L22" i="16"/>
  <c r="J35" i="16"/>
  <c r="L35" i="16"/>
  <c r="J39" i="16"/>
  <c r="L39" i="16"/>
  <c r="L43" i="16"/>
  <c r="D44" i="16"/>
  <c r="F44" i="16"/>
  <c r="A47" i="16"/>
  <c r="E8" i="15"/>
  <c r="E12" i="15"/>
  <c r="E13" i="15"/>
  <c r="E14" i="15"/>
  <c r="D16" i="15"/>
  <c r="E16" i="15"/>
  <c r="F16" i="15"/>
  <c r="G16" i="15"/>
  <c r="H16" i="15"/>
  <c r="I16" i="15"/>
  <c r="J16" i="15"/>
  <c r="K16" i="15"/>
  <c r="L16" i="15"/>
  <c r="M16" i="15"/>
  <c r="E18" i="15"/>
  <c r="E19" i="15"/>
  <c r="D21" i="15"/>
  <c r="F21" i="15"/>
  <c r="G21" i="15"/>
  <c r="H21" i="15"/>
  <c r="I21" i="15"/>
  <c r="J21" i="15"/>
  <c r="K21" i="15"/>
  <c r="L21" i="15"/>
  <c r="M21" i="15"/>
  <c r="E23" i="15"/>
  <c r="E24" i="15"/>
  <c r="E25" i="15"/>
  <c r="E26" i="15"/>
  <c r="E28" i="15" s="1"/>
  <c r="D28" i="15"/>
  <c r="F28" i="15"/>
  <c r="G28" i="15"/>
  <c r="H28" i="15"/>
  <c r="I28" i="15"/>
  <c r="J28" i="15"/>
  <c r="K28" i="15"/>
  <c r="L28" i="15"/>
  <c r="M28" i="15"/>
  <c r="D44" i="15"/>
  <c r="D48" i="15" s="1"/>
  <c r="E44" i="15"/>
  <c r="E48" i="15" s="1"/>
  <c r="A49" i="15"/>
  <c r="E8" i="14"/>
  <c r="E9" i="14"/>
  <c r="E10" i="14"/>
  <c r="E11" i="14"/>
  <c r="E12" i="14"/>
  <c r="E13" i="14"/>
  <c r="E14" i="14"/>
  <c r="E15" i="14"/>
  <c r="E16" i="14"/>
  <c r="E17" i="14"/>
  <c r="E18" i="14"/>
  <c r="E19" i="14"/>
  <c r="D21" i="14"/>
  <c r="F21" i="14"/>
  <c r="G21" i="14"/>
  <c r="H21" i="14"/>
  <c r="H31" i="15" s="1"/>
  <c r="I21" i="14"/>
  <c r="J21" i="14"/>
  <c r="K21" i="14"/>
  <c r="L21" i="14"/>
  <c r="M21" i="14"/>
  <c r="E23" i="14"/>
  <c r="E24" i="14"/>
  <c r="E26" i="14"/>
  <c r="E27" i="14"/>
  <c r="E28" i="14"/>
  <c r="E29" i="14"/>
  <c r="E30" i="14"/>
  <c r="E32" i="14"/>
  <c r="E34" i="14"/>
  <c r="E35" i="14"/>
  <c r="E36" i="14"/>
  <c r="E37" i="14"/>
  <c r="E38" i="14"/>
  <c r="E39" i="14"/>
  <c r="E40" i="14"/>
  <c r="E41" i="14"/>
  <c r="E43" i="14"/>
  <c r="E44" i="14"/>
  <c r="E45" i="14"/>
  <c r="A47" i="14"/>
  <c r="D48" i="14"/>
  <c r="D10" i="15" s="1"/>
  <c r="F48" i="14"/>
  <c r="F10" i="15" s="1"/>
  <c r="G48" i="14"/>
  <c r="G10" i="15" s="1"/>
  <c r="H48" i="14"/>
  <c r="H10" i="15" s="1"/>
  <c r="I48" i="14"/>
  <c r="I10" i="15" s="1"/>
  <c r="I31" i="15" s="1"/>
  <c r="J48" i="14"/>
  <c r="J10" i="15" s="1"/>
  <c r="J31" i="15" s="1"/>
  <c r="K48" i="14"/>
  <c r="K10" i="15" s="1"/>
  <c r="K31" i="15" s="1"/>
  <c r="L48" i="14"/>
  <c r="L10" i="15" s="1"/>
  <c r="M48" i="14"/>
  <c r="M10" i="15" s="1"/>
  <c r="J8" i="13"/>
  <c r="L8" i="13"/>
  <c r="D19" i="13"/>
  <c r="F19" i="13"/>
  <c r="J22" i="13"/>
  <c r="L22" i="13"/>
  <c r="J35" i="13"/>
  <c r="L35" i="13"/>
  <c r="J39" i="13"/>
  <c r="L39" i="13"/>
  <c r="L43" i="13"/>
  <c r="D44" i="13"/>
  <c r="F44" i="13"/>
  <c r="A47" i="13"/>
  <c r="E8" i="12"/>
  <c r="E12" i="12"/>
  <c r="E13" i="12"/>
  <c r="E14" i="12"/>
  <c r="D16" i="12"/>
  <c r="E16" i="12"/>
  <c r="F16" i="12"/>
  <c r="G16" i="12"/>
  <c r="H16" i="12"/>
  <c r="I16" i="12"/>
  <c r="J16" i="12"/>
  <c r="K16" i="12"/>
  <c r="L16" i="12"/>
  <c r="M16" i="12"/>
  <c r="E18" i="12"/>
  <c r="E21" i="12" s="1"/>
  <c r="E19" i="12"/>
  <c r="D21" i="12"/>
  <c r="F21" i="12"/>
  <c r="G21" i="12"/>
  <c r="H21" i="12"/>
  <c r="I21" i="12"/>
  <c r="J21" i="12"/>
  <c r="K21" i="12"/>
  <c r="L21" i="12"/>
  <c r="M21" i="12"/>
  <c r="E23" i="12"/>
  <c r="E24" i="12"/>
  <c r="E25" i="12"/>
  <c r="E26" i="12"/>
  <c r="D28" i="12"/>
  <c r="F28" i="12"/>
  <c r="G28" i="12"/>
  <c r="H28" i="12"/>
  <c r="I28" i="12"/>
  <c r="J28" i="12"/>
  <c r="K28" i="12"/>
  <c r="L28" i="12"/>
  <c r="L31" i="12" s="1"/>
  <c r="M28" i="12"/>
  <c r="D43" i="12"/>
  <c r="D44" i="12" s="1"/>
  <c r="D48" i="12" s="1"/>
  <c r="E43" i="12"/>
  <c r="E44" i="12" s="1"/>
  <c r="E48" i="12" s="1"/>
  <c r="A49" i="12"/>
  <c r="E8" i="11"/>
  <c r="E9" i="11"/>
  <c r="E10" i="11"/>
  <c r="E11" i="11"/>
  <c r="E12" i="11"/>
  <c r="E13" i="11"/>
  <c r="E14" i="11"/>
  <c r="E15" i="11"/>
  <c r="E16" i="11"/>
  <c r="E17" i="11"/>
  <c r="E18" i="11"/>
  <c r="E19" i="11"/>
  <c r="D21" i="11"/>
  <c r="F21" i="11"/>
  <c r="G21" i="11"/>
  <c r="H21" i="11"/>
  <c r="I21" i="11"/>
  <c r="J21" i="11"/>
  <c r="K21" i="11"/>
  <c r="L21" i="11"/>
  <c r="M21" i="11"/>
  <c r="E23" i="11"/>
  <c r="E24" i="11"/>
  <c r="E26" i="11"/>
  <c r="E27" i="11"/>
  <c r="E28" i="11"/>
  <c r="E29" i="11"/>
  <c r="E30" i="11"/>
  <c r="E32" i="11"/>
  <c r="E34" i="11"/>
  <c r="E35" i="11"/>
  <c r="E36" i="11"/>
  <c r="E37" i="11"/>
  <c r="E38" i="11"/>
  <c r="E39" i="11"/>
  <c r="E40" i="11"/>
  <c r="E41" i="11"/>
  <c r="E43" i="11"/>
  <c r="E44" i="11"/>
  <c r="E45" i="11"/>
  <c r="A47" i="11"/>
  <c r="D48" i="11"/>
  <c r="D10" i="12" s="1"/>
  <c r="F48" i="11"/>
  <c r="F10" i="12" s="1"/>
  <c r="G48" i="11"/>
  <c r="G10" i="12" s="1"/>
  <c r="H48" i="11"/>
  <c r="H10" i="12" s="1"/>
  <c r="I48" i="11"/>
  <c r="I10" i="12" s="1"/>
  <c r="J48" i="11"/>
  <c r="J10" i="12" s="1"/>
  <c r="K48" i="11"/>
  <c r="K10" i="12" s="1"/>
  <c r="L48" i="11"/>
  <c r="L10" i="12" s="1"/>
  <c r="M48" i="11"/>
  <c r="M10" i="12" s="1"/>
  <c r="J8" i="10"/>
  <c r="L8" i="10"/>
  <c r="D19" i="10"/>
  <c r="F19" i="10"/>
  <c r="J22" i="10"/>
  <c r="L22" i="10"/>
  <c r="J35" i="10"/>
  <c r="L35" i="10"/>
  <c r="J39" i="10"/>
  <c r="L39" i="10"/>
  <c r="E43" i="10"/>
  <c r="F44" i="10" s="1"/>
  <c r="L43" i="10"/>
  <c r="A47" i="10"/>
  <c r="E8" i="9"/>
  <c r="E12" i="9"/>
  <c r="E13" i="9"/>
  <c r="E16" i="9" s="1"/>
  <c r="E14" i="9"/>
  <c r="D16" i="9"/>
  <c r="F16" i="9"/>
  <c r="G16" i="9"/>
  <c r="H16" i="9"/>
  <c r="I16" i="9"/>
  <c r="J16" i="9"/>
  <c r="K16" i="9"/>
  <c r="L16" i="9"/>
  <c r="M16" i="9"/>
  <c r="H18" i="9"/>
  <c r="H21" i="9" s="1"/>
  <c r="H31" i="9" s="1"/>
  <c r="J18" i="9"/>
  <c r="E19" i="9"/>
  <c r="D21" i="9"/>
  <c r="F21" i="9"/>
  <c r="G21" i="9"/>
  <c r="I21" i="9"/>
  <c r="J21" i="9"/>
  <c r="K21" i="9"/>
  <c r="L21" i="9"/>
  <c r="M21" i="9"/>
  <c r="E23" i="9"/>
  <c r="E24" i="9"/>
  <c r="E25" i="9"/>
  <c r="E26" i="9"/>
  <c r="D28" i="9"/>
  <c r="F28" i="9"/>
  <c r="G28" i="9"/>
  <c r="H28" i="9"/>
  <c r="I28" i="9"/>
  <c r="J28" i="9"/>
  <c r="K28" i="9"/>
  <c r="L28" i="9"/>
  <c r="M28" i="9"/>
  <c r="D43" i="9"/>
  <c r="D44" i="9" s="1"/>
  <c r="E43" i="9"/>
  <c r="E44" i="9"/>
  <c r="E48" i="9" s="1"/>
  <c r="D48" i="9"/>
  <c r="A49" i="9"/>
  <c r="E8" i="8"/>
  <c r="E9" i="8"/>
  <c r="E10" i="8"/>
  <c r="E11" i="8"/>
  <c r="E12" i="8"/>
  <c r="E13" i="8"/>
  <c r="E14" i="8"/>
  <c r="E21" i="8" s="1"/>
  <c r="E15" i="8"/>
  <c r="E16" i="8"/>
  <c r="E17" i="8"/>
  <c r="E18" i="8"/>
  <c r="E19" i="8"/>
  <c r="D21" i="8"/>
  <c r="F21" i="8"/>
  <c r="G21" i="8"/>
  <c r="H21" i="8"/>
  <c r="I21" i="8"/>
  <c r="J21" i="8"/>
  <c r="K21" i="8"/>
  <c r="L21" i="8"/>
  <c r="M21" i="8"/>
  <c r="M31" i="9" s="1"/>
  <c r="E23" i="8"/>
  <c r="E24" i="8"/>
  <c r="H26" i="8"/>
  <c r="I26" i="8"/>
  <c r="I48" i="8" s="1"/>
  <c r="I10" i="9" s="1"/>
  <c r="E27" i="8"/>
  <c r="E28" i="8"/>
  <c r="E29" i="8"/>
  <c r="E30" i="8"/>
  <c r="E32" i="8"/>
  <c r="E34" i="8"/>
  <c r="E35" i="8"/>
  <c r="E36" i="8"/>
  <c r="E37" i="8"/>
  <c r="L37" i="8"/>
  <c r="E38" i="8"/>
  <c r="E39" i="8"/>
  <c r="E40" i="8"/>
  <c r="E41" i="8"/>
  <c r="E43" i="8"/>
  <c r="E44" i="8"/>
  <c r="E45" i="8"/>
  <c r="A47" i="8"/>
  <c r="D48" i="8"/>
  <c r="D10" i="9" s="1"/>
  <c r="F48" i="8"/>
  <c r="F10" i="9" s="1"/>
  <c r="G48" i="8"/>
  <c r="G10" i="9" s="1"/>
  <c r="H48" i="8"/>
  <c r="H10" i="9" s="1"/>
  <c r="J48" i="8"/>
  <c r="J10" i="9" s="1"/>
  <c r="K48" i="8"/>
  <c r="K10" i="9" s="1"/>
  <c r="L48" i="8"/>
  <c r="L10" i="9" s="1"/>
  <c r="M48" i="8"/>
  <c r="M10" i="9" s="1"/>
  <c r="D7" i="7"/>
  <c r="F7" i="7"/>
  <c r="J8" i="7"/>
  <c r="L8" i="7"/>
  <c r="D9" i="7"/>
  <c r="E9" i="7"/>
  <c r="D10" i="7"/>
  <c r="E10" i="7"/>
  <c r="J10" i="7"/>
  <c r="K10" i="7"/>
  <c r="D11" i="7"/>
  <c r="E11" i="7"/>
  <c r="J11" i="7"/>
  <c r="K11" i="7"/>
  <c r="D12" i="7"/>
  <c r="E12" i="7"/>
  <c r="J12" i="7"/>
  <c r="K12" i="7"/>
  <c r="D13" i="7"/>
  <c r="E13" i="7"/>
  <c r="J13" i="7"/>
  <c r="K13" i="7"/>
  <c r="D14" i="7"/>
  <c r="E14" i="7"/>
  <c r="J14" i="7"/>
  <c r="K14" i="7"/>
  <c r="D15" i="7"/>
  <c r="E15" i="7"/>
  <c r="J15" i="7"/>
  <c r="K15" i="7"/>
  <c r="D16" i="7"/>
  <c r="E16" i="7"/>
  <c r="J16" i="7"/>
  <c r="K16" i="7"/>
  <c r="D17" i="7"/>
  <c r="E17" i="7"/>
  <c r="J17" i="7"/>
  <c r="K17" i="7"/>
  <c r="D18" i="7"/>
  <c r="E18" i="7"/>
  <c r="J18" i="7"/>
  <c r="K18" i="7"/>
  <c r="D19" i="7"/>
  <c r="J19" i="7"/>
  <c r="K19" i="7"/>
  <c r="D20" i="7"/>
  <c r="E20" i="7"/>
  <c r="J20" i="7"/>
  <c r="K20" i="7"/>
  <c r="J21" i="7"/>
  <c r="J22" i="7" s="1"/>
  <c r="K21" i="7"/>
  <c r="D22" i="7"/>
  <c r="E22" i="7"/>
  <c r="D23" i="7"/>
  <c r="E23" i="7"/>
  <c r="D24" i="7"/>
  <c r="E24" i="7"/>
  <c r="J25" i="7"/>
  <c r="K25" i="7"/>
  <c r="D26" i="7"/>
  <c r="E26" i="7"/>
  <c r="J26" i="7"/>
  <c r="K26" i="7"/>
  <c r="J27" i="7"/>
  <c r="K27" i="7"/>
  <c r="D28" i="7"/>
  <c r="E28" i="7"/>
  <c r="J28" i="7"/>
  <c r="K28" i="7"/>
  <c r="D29" i="7"/>
  <c r="E29" i="7"/>
  <c r="J29" i="7"/>
  <c r="K29" i="7"/>
  <c r="D30" i="7"/>
  <c r="E30" i="7"/>
  <c r="J30" i="7"/>
  <c r="K30" i="7"/>
  <c r="J31" i="7"/>
  <c r="K31" i="7"/>
  <c r="D32" i="7"/>
  <c r="E32" i="7"/>
  <c r="J32" i="7"/>
  <c r="K32" i="7"/>
  <c r="D33" i="7"/>
  <c r="E33" i="7"/>
  <c r="J33" i="7"/>
  <c r="K33" i="7"/>
  <c r="D34" i="7"/>
  <c r="E34" i="7"/>
  <c r="J34" i="7"/>
  <c r="K34" i="7"/>
  <c r="D35" i="7"/>
  <c r="E35" i="7"/>
  <c r="D36" i="7"/>
  <c r="E36" i="7"/>
  <c r="J37" i="7"/>
  <c r="J39" i="7" s="1"/>
  <c r="K37" i="7"/>
  <c r="L39" i="7" s="1"/>
  <c r="D38" i="7"/>
  <c r="E38" i="7"/>
  <c r="J38" i="7"/>
  <c r="K38" i="7"/>
  <c r="D40" i="7"/>
  <c r="E40" i="7"/>
  <c r="D41" i="7"/>
  <c r="D42" i="7"/>
  <c r="E42" i="7"/>
  <c r="D43" i="7"/>
  <c r="J43" i="7"/>
  <c r="K43" i="7"/>
  <c r="L43" i="7" s="1"/>
  <c r="A47" i="7"/>
  <c r="A35" i="6"/>
  <c r="A41" i="4"/>
  <c r="M28" i="81" l="1"/>
  <c r="D44" i="7"/>
  <c r="F31" i="9"/>
  <c r="E36" i="80"/>
  <c r="E13" i="80"/>
  <c r="F21" i="180"/>
  <c r="D31" i="12"/>
  <c r="D36" i="12" s="1"/>
  <c r="D46" i="12" s="1"/>
  <c r="M31" i="27"/>
  <c r="F31" i="30"/>
  <c r="D31" i="51"/>
  <c r="D36" i="51" s="1"/>
  <c r="D46" i="51" s="1"/>
  <c r="E48" i="62"/>
  <c r="E10" i="63" s="1"/>
  <c r="E21" i="92"/>
  <c r="E8" i="111"/>
  <c r="F8" i="81"/>
  <c r="F31" i="165"/>
  <c r="E39" i="80"/>
  <c r="E30" i="179"/>
  <c r="M30" i="80"/>
  <c r="E30" i="80" s="1"/>
  <c r="K21" i="179"/>
  <c r="I28" i="180"/>
  <c r="D31" i="39"/>
  <c r="D36" i="39" s="1"/>
  <c r="D46" i="39" s="1"/>
  <c r="F46" i="40"/>
  <c r="L41" i="40" s="1"/>
  <c r="L46" i="40" s="1"/>
  <c r="L18" i="81"/>
  <c r="J18" i="81"/>
  <c r="J21" i="111"/>
  <c r="M16" i="111"/>
  <c r="M12" i="81"/>
  <c r="M16" i="81" s="1"/>
  <c r="E21" i="113"/>
  <c r="D48" i="137"/>
  <c r="D10" i="138" s="1"/>
  <c r="D24" i="80"/>
  <c r="L48" i="80"/>
  <c r="L10" i="81" s="1"/>
  <c r="D46" i="13"/>
  <c r="M28" i="111"/>
  <c r="M31" i="111" s="1"/>
  <c r="I21" i="111"/>
  <c r="I19" i="81"/>
  <c r="I21" i="81" s="1"/>
  <c r="L16" i="81"/>
  <c r="J41" i="112"/>
  <c r="J46" i="112" s="1"/>
  <c r="E16" i="132"/>
  <c r="H31" i="18"/>
  <c r="E21" i="36"/>
  <c r="L31" i="54"/>
  <c r="J41" i="67"/>
  <c r="J46" i="67" s="1"/>
  <c r="E21" i="68"/>
  <c r="D21" i="81"/>
  <c r="F46" i="91"/>
  <c r="L28" i="111"/>
  <c r="H21" i="111"/>
  <c r="K8" i="81"/>
  <c r="K10" i="81" s="1"/>
  <c r="E28" i="132"/>
  <c r="F19" i="7"/>
  <c r="E18" i="9"/>
  <c r="E21" i="9" s="1"/>
  <c r="K31" i="12"/>
  <c r="E28" i="12"/>
  <c r="D47" i="33"/>
  <c r="D31" i="36"/>
  <c r="D36" i="36" s="1"/>
  <c r="D46" i="36" s="1"/>
  <c r="D47" i="36" s="1"/>
  <c r="E21" i="38"/>
  <c r="J31" i="48"/>
  <c r="E16" i="48"/>
  <c r="H31" i="54"/>
  <c r="E16" i="54"/>
  <c r="M31" i="66"/>
  <c r="E48" i="68"/>
  <c r="E48" i="71"/>
  <c r="E10" i="72" s="1"/>
  <c r="F31" i="78"/>
  <c r="J7" i="79"/>
  <c r="J8" i="79" s="1"/>
  <c r="I32" i="110"/>
  <c r="I32" i="80" s="1"/>
  <c r="E32" i="80" s="1"/>
  <c r="E32" i="92"/>
  <c r="E48" i="92" s="1"/>
  <c r="E10" i="93" s="1"/>
  <c r="E48" i="101"/>
  <c r="E21" i="107"/>
  <c r="E28" i="108"/>
  <c r="E31" i="108" s="1"/>
  <c r="E36" i="108" s="1"/>
  <c r="E46" i="108" s="1"/>
  <c r="E48" i="108" s="1"/>
  <c r="J31" i="108"/>
  <c r="E16" i="108"/>
  <c r="J45" i="80"/>
  <c r="E45" i="80" s="1"/>
  <c r="J44" i="80"/>
  <c r="J35" i="80"/>
  <c r="J34" i="80"/>
  <c r="I29" i="80"/>
  <c r="G26" i="80"/>
  <c r="G24" i="80"/>
  <c r="E24" i="80" s="1"/>
  <c r="H16" i="80"/>
  <c r="E15" i="110"/>
  <c r="G15" i="80"/>
  <c r="G14" i="80"/>
  <c r="K25" i="81"/>
  <c r="G31" i="186"/>
  <c r="I31" i="186"/>
  <c r="I21" i="189"/>
  <c r="D48" i="179"/>
  <c r="D10" i="180" s="1"/>
  <c r="D30" i="80"/>
  <c r="D48" i="80" s="1"/>
  <c r="D10" i="81" s="1"/>
  <c r="G31" i="15"/>
  <c r="L31" i="24"/>
  <c r="F46" i="28"/>
  <c r="L41" i="28" s="1"/>
  <c r="L46" i="28" s="1"/>
  <c r="E21" i="39"/>
  <c r="E21" i="41"/>
  <c r="F46" i="157"/>
  <c r="L41" i="157" s="1"/>
  <c r="L46" i="157" s="1"/>
  <c r="D46" i="163"/>
  <c r="J41" i="163" s="1"/>
  <c r="J46" i="163" s="1"/>
  <c r="E21" i="20"/>
  <c r="K31" i="24"/>
  <c r="J31" i="33"/>
  <c r="F31" i="42"/>
  <c r="J41" i="49"/>
  <c r="J46" i="49" s="1"/>
  <c r="D44" i="58"/>
  <c r="D46" i="58"/>
  <c r="J41" i="58" s="1"/>
  <c r="J46" i="58" s="1"/>
  <c r="D28" i="138"/>
  <c r="D23" i="81"/>
  <c r="D28" i="81" s="1"/>
  <c r="K21" i="138"/>
  <c r="K18" i="81"/>
  <c r="G21" i="143"/>
  <c r="G31" i="144" s="1"/>
  <c r="E9" i="143"/>
  <c r="K48" i="80"/>
  <c r="F46" i="16"/>
  <c r="L41" i="16" s="1"/>
  <c r="L46" i="16" s="1"/>
  <c r="E21" i="18"/>
  <c r="E21" i="23"/>
  <c r="M31" i="96"/>
  <c r="J35" i="79"/>
  <c r="E14" i="138"/>
  <c r="E48" i="191"/>
  <c r="E10" i="192" s="1"/>
  <c r="F46" i="202"/>
  <c r="L41" i="202" s="1"/>
  <c r="L46" i="202" s="1"/>
  <c r="E21" i="11"/>
  <c r="F31" i="27"/>
  <c r="E21" i="30"/>
  <c r="F31" i="36"/>
  <c r="K31" i="39"/>
  <c r="J31" i="66"/>
  <c r="D46" i="70"/>
  <c r="J41" i="70" s="1"/>
  <c r="J46" i="70" s="1"/>
  <c r="G16" i="81"/>
  <c r="E21" i="84"/>
  <c r="E21" i="86"/>
  <c r="H15" i="80"/>
  <c r="E32" i="137"/>
  <c r="E30" i="137"/>
  <c r="H26" i="81"/>
  <c r="J28" i="138"/>
  <c r="E21" i="189"/>
  <c r="J31" i="12"/>
  <c r="E21" i="33"/>
  <c r="L31" i="36"/>
  <c r="I31" i="36"/>
  <c r="F46" i="37"/>
  <c r="L41" i="37" s="1"/>
  <c r="L46" i="37" s="1"/>
  <c r="I31" i="42"/>
  <c r="E21" i="45"/>
  <c r="E28" i="48"/>
  <c r="E31" i="48" s="1"/>
  <c r="E36" i="48" s="1"/>
  <c r="E46" i="48" s="1"/>
  <c r="E47" i="48" s="1"/>
  <c r="J31" i="54"/>
  <c r="G31" i="54"/>
  <c r="E21" i="57"/>
  <c r="E21" i="59"/>
  <c r="H31" i="66"/>
  <c r="G31" i="69"/>
  <c r="L31" i="69"/>
  <c r="D31" i="69"/>
  <c r="D36" i="69" s="1"/>
  <c r="D46" i="69" s="1"/>
  <c r="D47" i="69" s="1"/>
  <c r="D31" i="78"/>
  <c r="D36" i="78" s="1"/>
  <c r="D46" i="78" s="1"/>
  <c r="D47" i="78" s="1"/>
  <c r="K9" i="80"/>
  <c r="G31" i="87"/>
  <c r="E48" i="98"/>
  <c r="F15" i="80"/>
  <c r="E15" i="80" s="1"/>
  <c r="F10" i="80"/>
  <c r="J31" i="177"/>
  <c r="K16" i="180"/>
  <c r="D8" i="81"/>
  <c r="F46" i="52"/>
  <c r="L41" i="52" s="1"/>
  <c r="L46" i="52" s="1"/>
  <c r="D46" i="61"/>
  <c r="E21" i="29"/>
  <c r="F16" i="111"/>
  <c r="F12" i="81"/>
  <c r="F16" i="81" s="1"/>
  <c r="J41" i="202"/>
  <c r="J46" i="202" s="1"/>
  <c r="J31" i="39"/>
  <c r="E28" i="93"/>
  <c r="E16" i="171"/>
  <c r="L31" i="39"/>
  <c r="F31" i="75"/>
  <c r="D44" i="76"/>
  <c r="D46" i="76"/>
  <c r="J41" i="76" s="1"/>
  <c r="J46" i="76" s="1"/>
  <c r="E21" i="78"/>
  <c r="H31" i="93"/>
  <c r="I31" i="93"/>
  <c r="L28" i="138"/>
  <c r="J21" i="138"/>
  <c r="L41" i="190"/>
  <c r="L46" i="190" s="1"/>
  <c r="D47" i="21"/>
  <c r="E21" i="26"/>
  <c r="F46" i="55"/>
  <c r="L41" i="55" s="1"/>
  <c r="L46" i="55" s="1"/>
  <c r="L24" i="81"/>
  <c r="I31" i="12"/>
  <c r="J31" i="18"/>
  <c r="G31" i="18"/>
  <c r="L41" i="19"/>
  <c r="L46" i="19" s="1"/>
  <c r="E16" i="21"/>
  <c r="F46" i="25"/>
  <c r="L41" i="25" s="1"/>
  <c r="L46" i="25" s="1"/>
  <c r="K31" i="30"/>
  <c r="D31" i="33"/>
  <c r="D36" i="33" s="1"/>
  <c r="D46" i="33" s="1"/>
  <c r="M31" i="33"/>
  <c r="K31" i="42"/>
  <c r="E16" i="42"/>
  <c r="H31" i="48"/>
  <c r="I31" i="54"/>
  <c r="D31" i="57"/>
  <c r="D36" i="57" s="1"/>
  <c r="D46" i="57" s="1"/>
  <c r="D47" i="57" s="1"/>
  <c r="J31" i="57"/>
  <c r="D44" i="61"/>
  <c r="G31" i="63"/>
  <c r="F31" i="69"/>
  <c r="G29" i="80"/>
  <c r="K31" i="114"/>
  <c r="D31" i="165"/>
  <c r="D36" i="165" s="1"/>
  <c r="D46" i="165" s="1"/>
  <c r="D47" i="165" s="1"/>
  <c r="E28" i="183"/>
  <c r="K31" i="183"/>
  <c r="D47" i="39"/>
  <c r="H31" i="42"/>
  <c r="E21" i="44"/>
  <c r="D31" i="63"/>
  <c r="D36" i="63" s="1"/>
  <c r="D46" i="63" s="1"/>
  <c r="D47" i="63" s="1"/>
  <c r="E10" i="69"/>
  <c r="M31" i="72"/>
  <c r="G31" i="72"/>
  <c r="L31" i="72"/>
  <c r="H31" i="75"/>
  <c r="M31" i="75"/>
  <c r="E28" i="78"/>
  <c r="F19" i="79"/>
  <c r="L31" i="90"/>
  <c r="E21" i="89"/>
  <c r="J31" i="90"/>
  <c r="G31" i="93"/>
  <c r="I9" i="110"/>
  <c r="I9" i="80" s="1"/>
  <c r="I21" i="98"/>
  <c r="J41" i="100"/>
  <c r="J46" i="100" s="1"/>
  <c r="G31" i="102"/>
  <c r="F46" i="106"/>
  <c r="L41" i="106" s="1"/>
  <c r="L46" i="106" s="1"/>
  <c r="I31" i="108"/>
  <c r="I44" i="80"/>
  <c r="I36" i="80"/>
  <c r="I35" i="80"/>
  <c r="H29" i="80"/>
  <c r="H28" i="80"/>
  <c r="H27" i="80"/>
  <c r="G17" i="80"/>
  <c r="E17" i="80" s="1"/>
  <c r="G16" i="80"/>
  <c r="E14" i="110"/>
  <c r="E13" i="110"/>
  <c r="M8" i="80"/>
  <c r="J26" i="81"/>
  <c r="J25" i="81"/>
  <c r="J24" i="81"/>
  <c r="J28" i="81" s="1"/>
  <c r="G19" i="81"/>
  <c r="E28" i="117"/>
  <c r="H31" i="117"/>
  <c r="I31" i="156"/>
  <c r="L31" i="156"/>
  <c r="F46" i="166"/>
  <c r="E28" i="174"/>
  <c r="E25" i="180"/>
  <c r="H28" i="180"/>
  <c r="E19" i="180"/>
  <c r="I16" i="180"/>
  <c r="G31" i="9"/>
  <c r="F46" i="19"/>
  <c r="E21" i="21"/>
  <c r="F31" i="21"/>
  <c r="J31" i="24"/>
  <c r="G31" i="24"/>
  <c r="K31" i="27"/>
  <c r="H31" i="27"/>
  <c r="L31" i="27"/>
  <c r="H31" i="30"/>
  <c r="L31" i="33"/>
  <c r="I31" i="33"/>
  <c r="K31" i="36"/>
  <c r="H31" i="36"/>
  <c r="H31" i="39"/>
  <c r="G31" i="42"/>
  <c r="L41" i="43"/>
  <c r="L46" i="43" s="1"/>
  <c r="H31" i="45"/>
  <c r="E48" i="47"/>
  <c r="F46" i="49"/>
  <c r="H31" i="57"/>
  <c r="M31" i="69"/>
  <c r="F31" i="72"/>
  <c r="E21" i="72"/>
  <c r="E21" i="74"/>
  <c r="G31" i="75"/>
  <c r="D31" i="75"/>
  <c r="D36" i="75" s="1"/>
  <c r="D46" i="75" s="1"/>
  <c r="D47" i="75" s="1"/>
  <c r="H31" i="78"/>
  <c r="E37" i="80"/>
  <c r="E21" i="87"/>
  <c r="E28" i="90"/>
  <c r="L31" i="102"/>
  <c r="J41" i="103"/>
  <c r="J46" i="103" s="1"/>
  <c r="D31" i="105"/>
  <c r="D36" i="105" s="1"/>
  <c r="D46" i="105" s="1"/>
  <c r="H45" i="80"/>
  <c r="H37" i="80"/>
  <c r="H36" i="80"/>
  <c r="G28" i="80"/>
  <c r="G27" i="80"/>
  <c r="E27" i="80" s="1"/>
  <c r="F18" i="80"/>
  <c r="F17" i="80"/>
  <c r="M9" i="80"/>
  <c r="L8" i="80"/>
  <c r="I26" i="81"/>
  <c r="I25" i="81"/>
  <c r="E25" i="81" s="1"/>
  <c r="I28" i="81"/>
  <c r="D31" i="117"/>
  <c r="D36" i="117" s="1"/>
  <c r="D46" i="117" s="1"/>
  <c r="D47" i="117" s="1"/>
  <c r="E28" i="120"/>
  <c r="D46" i="121"/>
  <c r="J41" i="121" s="1"/>
  <c r="J46" i="121" s="1"/>
  <c r="D31" i="129"/>
  <c r="D36" i="129" s="1"/>
  <c r="D46" i="129" s="1"/>
  <c r="F31" i="144"/>
  <c r="E21" i="144"/>
  <c r="E16" i="153"/>
  <c r="K31" i="156"/>
  <c r="E16" i="156"/>
  <c r="E16" i="165"/>
  <c r="D46" i="166"/>
  <c r="J41" i="166" s="1"/>
  <c r="J46" i="166" s="1"/>
  <c r="G31" i="168"/>
  <c r="K31" i="192"/>
  <c r="F46" i="196"/>
  <c r="G31" i="198"/>
  <c r="K31" i="33"/>
  <c r="H31" i="33"/>
  <c r="F46" i="34"/>
  <c r="L41" i="34" s="1"/>
  <c r="L46" i="34" s="1"/>
  <c r="D31" i="54"/>
  <c r="D36" i="54" s="1"/>
  <c r="D46" i="54" s="1"/>
  <c r="E28" i="63"/>
  <c r="F31" i="63"/>
  <c r="F31" i="66"/>
  <c r="E48" i="74"/>
  <c r="E10" i="75" s="1"/>
  <c r="G31" i="78"/>
  <c r="I31" i="78"/>
  <c r="F14" i="80"/>
  <c r="E14" i="80" s="1"/>
  <c r="E21" i="96"/>
  <c r="F31" i="99"/>
  <c r="E9" i="104"/>
  <c r="I21" i="104"/>
  <c r="L31" i="105"/>
  <c r="E32" i="79"/>
  <c r="E45" i="110"/>
  <c r="G38" i="80"/>
  <c r="E38" i="80" s="1"/>
  <c r="G37" i="80"/>
  <c r="K31" i="120"/>
  <c r="D44" i="142"/>
  <c r="D46" i="142"/>
  <c r="J41" i="142" s="1"/>
  <c r="J46" i="142" s="1"/>
  <c r="E28" i="165"/>
  <c r="F31" i="168"/>
  <c r="J41" i="172"/>
  <c r="J46" i="172" s="1"/>
  <c r="E16" i="177"/>
  <c r="E16" i="192"/>
  <c r="M31" i="198"/>
  <c r="M19" i="80"/>
  <c r="M18" i="80"/>
  <c r="K8" i="80"/>
  <c r="D44" i="115"/>
  <c r="D46" i="115" s="1"/>
  <c r="J41" i="115" s="1"/>
  <c r="J46" i="115" s="1"/>
  <c r="L31" i="117"/>
  <c r="E28" i="123"/>
  <c r="K31" i="126"/>
  <c r="E28" i="129"/>
  <c r="J22" i="136"/>
  <c r="E40" i="137"/>
  <c r="E39" i="137"/>
  <c r="E16" i="137"/>
  <c r="E26" i="138"/>
  <c r="H25" i="81"/>
  <c r="D16" i="138"/>
  <c r="D14" i="81"/>
  <c r="E13" i="138"/>
  <c r="M31" i="147"/>
  <c r="I31" i="147"/>
  <c r="K31" i="150"/>
  <c r="J31" i="153"/>
  <c r="D31" i="162"/>
  <c r="D36" i="162" s="1"/>
  <c r="D46" i="162" s="1"/>
  <c r="G31" i="165"/>
  <c r="E21" i="165"/>
  <c r="H31" i="171"/>
  <c r="F31" i="171"/>
  <c r="D47" i="174"/>
  <c r="E43" i="179"/>
  <c r="E18" i="179"/>
  <c r="J41" i="187"/>
  <c r="J46" i="187" s="1"/>
  <c r="J31" i="201"/>
  <c r="F46" i="82"/>
  <c r="L41" i="82" s="1"/>
  <c r="L46" i="82" s="1"/>
  <c r="H31" i="90"/>
  <c r="I31" i="90"/>
  <c r="F46" i="97"/>
  <c r="L41" i="97" s="1"/>
  <c r="L46" i="97" s="1"/>
  <c r="E16" i="105"/>
  <c r="E36" i="110"/>
  <c r="M29" i="80"/>
  <c r="L19" i="80"/>
  <c r="H31" i="114"/>
  <c r="K31" i="117"/>
  <c r="J41" i="118"/>
  <c r="J46" i="118" s="1"/>
  <c r="E10" i="120"/>
  <c r="J31" i="123"/>
  <c r="E16" i="123"/>
  <c r="J31" i="126"/>
  <c r="G31" i="126"/>
  <c r="J31" i="129"/>
  <c r="M31" i="132"/>
  <c r="K31" i="135"/>
  <c r="E38" i="137"/>
  <c r="H28" i="138"/>
  <c r="H24" i="81"/>
  <c r="F16" i="138"/>
  <c r="L41" i="142"/>
  <c r="L46" i="142" s="1"/>
  <c r="D46" i="145"/>
  <c r="J41" i="145" s="1"/>
  <c r="J46" i="145" s="1"/>
  <c r="L31" i="147"/>
  <c r="G31" i="159"/>
  <c r="K31" i="159"/>
  <c r="J31" i="171"/>
  <c r="L35" i="178"/>
  <c r="E40" i="179"/>
  <c r="J48" i="179"/>
  <c r="J10" i="180" s="1"/>
  <c r="G28" i="180"/>
  <c r="H16" i="180"/>
  <c r="J41" i="181"/>
  <c r="J46" i="181" s="1"/>
  <c r="E16" i="201"/>
  <c r="I31" i="63"/>
  <c r="D47" i="66"/>
  <c r="K31" i="75"/>
  <c r="E48" i="77"/>
  <c r="E10" i="78" s="1"/>
  <c r="L41" i="100"/>
  <c r="L46" i="100" s="1"/>
  <c r="D31" i="108"/>
  <c r="D36" i="108" s="1"/>
  <c r="D46" i="108" s="1"/>
  <c r="D48" i="108" s="1"/>
  <c r="F44" i="109"/>
  <c r="F19" i="109"/>
  <c r="G16" i="111"/>
  <c r="D31" i="132"/>
  <c r="D36" i="132" s="1"/>
  <c r="D46" i="132" s="1"/>
  <c r="J31" i="132"/>
  <c r="J31" i="135"/>
  <c r="G31" i="135"/>
  <c r="H31" i="144"/>
  <c r="E26" i="149"/>
  <c r="E48" i="149" s="1"/>
  <c r="E10" i="150" s="1"/>
  <c r="I48" i="149"/>
  <c r="I10" i="150" s="1"/>
  <c r="I31" i="150" s="1"/>
  <c r="E21" i="153"/>
  <c r="I31" i="159"/>
  <c r="E16" i="159"/>
  <c r="E28" i="171"/>
  <c r="D31" i="177"/>
  <c r="D36" i="177" s="1"/>
  <c r="D46" i="177" s="1"/>
  <c r="D47" i="177" s="1"/>
  <c r="E41" i="179"/>
  <c r="J21" i="179"/>
  <c r="M28" i="180"/>
  <c r="E28" i="192"/>
  <c r="I31" i="192"/>
  <c r="F31" i="195"/>
  <c r="E48" i="86"/>
  <c r="E10" i="87" s="1"/>
  <c r="I26" i="110"/>
  <c r="I21" i="95"/>
  <c r="I31" i="96" s="1"/>
  <c r="M31" i="102"/>
  <c r="E28" i="105"/>
  <c r="L31" i="108"/>
  <c r="L39" i="109"/>
  <c r="D19" i="109"/>
  <c r="E37" i="110"/>
  <c r="J48" i="110"/>
  <c r="F46" i="118"/>
  <c r="L41" i="118" s="1"/>
  <c r="L46" i="118" s="1"/>
  <c r="H31" i="120"/>
  <c r="F31" i="135"/>
  <c r="L39" i="136"/>
  <c r="E37" i="137"/>
  <c r="M28" i="138"/>
  <c r="D31" i="141"/>
  <c r="D36" i="141" s="1"/>
  <c r="D46" i="141" s="1"/>
  <c r="D47" i="141" s="1"/>
  <c r="F46" i="148"/>
  <c r="L41" i="148" s="1"/>
  <c r="L46" i="148" s="1"/>
  <c r="D31" i="153"/>
  <c r="D36" i="153" s="1"/>
  <c r="D46" i="153" s="1"/>
  <c r="D47" i="153" s="1"/>
  <c r="E28" i="162"/>
  <c r="J31" i="165"/>
  <c r="I31" i="171"/>
  <c r="F31" i="177"/>
  <c r="E14" i="179"/>
  <c r="K28" i="180"/>
  <c r="E13" i="180"/>
  <c r="G16" i="180"/>
  <c r="E16" i="189"/>
  <c r="D31" i="195"/>
  <c r="D36" i="195" s="1"/>
  <c r="D46" i="195" s="1"/>
  <c r="D48" i="195" s="1"/>
  <c r="H31" i="198"/>
  <c r="D46" i="85"/>
  <c r="J41" i="85" s="1"/>
  <c r="J46" i="85" s="1"/>
  <c r="J31" i="87"/>
  <c r="E48" i="89"/>
  <c r="E10" i="90" s="1"/>
  <c r="K31" i="93"/>
  <c r="L31" i="96"/>
  <c r="H31" i="105"/>
  <c r="F31" i="108"/>
  <c r="K31" i="108"/>
  <c r="E38" i="110"/>
  <c r="J21" i="110"/>
  <c r="L19" i="81"/>
  <c r="I13" i="81"/>
  <c r="I16" i="81" s="1"/>
  <c r="E16" i="117"/>
  <c r="G31" i="120"/>
  <c r="F46" i="124"/>
  <c r="L41" i="124" s="1"/>
  <c r="L46" i="124" s="1"/>
  <c r="F46" i="130"/>
  <c r="L41" i="130" s="1"/>
  <c r="L46" i="130" s="1"/>
  <c r="F46" i="133"/>
  <c r="L41" i="133" s="1"/>
  <c r="L46" i="133" s="1"/>
  <c r="I31" i="135"/>
  <c r="J39" i="136"/>
  <c r="E36" i="137"/>
  <c r="E27" i="137"/>
  <c r="E26" i="137"/>
  <c r="E28" i="147"/>
  <c r="E21" i="150"/>
  <c r="E21" i="155"/>
  <c r="F31" i="156"/>
  <c r="K31" i="165"/>
  <c r="I31" i="165"/>
  <c r="J31" i="168"/>
  <c r="L41" i="169"/>
  <c r="L46" i="169" s="1"/>
  <c r="M31" i="171"/>
  <c r="M31" i="177"/>
  <c r="K31" i="177"/>
  <c r="L39" i="178"/>
  <c r="E44" i="179"/>
  <c r="E35" i="179"/>
  <c r="E15" i="179"/>
  <c r="E11" i="179"/>
  <c r="D28" i="180"/>
  <c r="J21" i="180"/>
  <c r="L16" i="180"/>
  <c r="D16" i="180"/>
  <c r="F46" i="187"/>
  <c r="L41" i="187" s="1"/>
  <c r="L46" i="187" s="1"/>
  <c r="L41" i="196"/>
  <c r="L46" i="196" s="1"/>
  <c r="J31" i="198"/>
  <c r="L41" i="199"/>
  <c r="L46" i="199" s="1"/>
  <c r="E48" i="200"/>
  <c r="E10" i="201" s="1"/>
  <c r="J31" i="84"/>
  <c r="K31" i="84"/>
  <c r="K31" i="90"/>
  <c r="L31" i="93"/>
  <c r="E15" i="95"/>
  <c r="E21" i="95" s="1"/>
  <c r="J31" i="96"/>
  <c r="K31" i="96"/>
  <c r="K31" i="99"/>
  <c r="D42" i="79"/>
  <c r="E39" i="110"/>
  <c r="H24" i="80"/>
  <c r="E24" i="111"/>
  <c r="G31" i="117"/>
  <c r="E21" i="126"/>
  <c r="F46" i="127"/>
  <c r="L41" i="127" s="1"/>
  <c r="L46" i="127" s="1"/>
  <c r="D47" i="129"/>
  <c r="E45" i="137"/>
  <c r="E35" i="137"/>
  <c r="E10" i="137"/>
  <c r="J31" i="141"/>
  <c r="E16" i="141"/>
  <c r="F46" i="145"/>
  <c r="L41" i="145" s="1"/>
  <c r="L46" i="145" s="1"/>
  <c r="D31" i="150"/>
  <c r="D36" i="150" s="1"/>
  <c r="D46" i="150" s="1"/>
  <c r="D47" i="150" s="1"/>
  <c r="J31" i="150"/>
  <c r="M31" i="150"/>
  <c r="K31" i="153"/>
  <c r="E16" i="162"/>
  <c r="G31" i="171"/>
  <c r="E45" i="179"/>
  <c r="E36" i="179"/>
  <c r="E16" i="179"/>
  <c r="E12" i="179"/>
  <c r="F46" i="184"/>
  <c r="L41" i="184" s="1"/>
  <c r="L46" i="184" s="1"/>
  <c r="E21" i="194"/>
  <c r="E28" i="195"/>
  <c r="F31" i="198"/>
  <c r="E21" i="201"/>
  <c r="E31" i="201" s="1"/>
  <c r="E36" i="201" s="1"/>
  <c r="E46" i="201" s="1"/>
  <c r="E48" i="201" s="1"/>
  <c r="I31" i="21"/>
  <c r="I31" i="24"/>
  <c r="G31" i="27"/>
  <c r="J31" i="36"/>
  <c r="L35" i="79"/>
  <c r="I31" i="39"/>
  <c r="H31" i="21"/>
  <c r="G31" i="30"/>
  <c r="G31" i="45"/>
  <c r="D44" i="34"/>
  <c r="D46" i="34"/>
  <c r="J41" i="34" s="1"/>
  <c r="J46" i="34" s="1"/>
  <c r="E48" i="53"/>
  <c r="E10" i="54" s="1"/>
  <c r="E16" i="30"/>
  <c r="D31" i="45"/>
  <c r="D36" i="45" s="1"/>
  <c r="D46" i="45" s="1"/>
  <c r="D47" i="45" s="1"/>
  <c r="M31" i="93"/>
  <c r="E16" i="135"/>
  <c r="E16" i="63"/>
  <c r="G21" i="180"/>
  <c r="G18" i="81"/>
  <c r="E48" i="38"/>
  <c r="E10" i="39" s="1"/>
  <c r="I31" i="30"/>
  <c r="F31" i="39"/>
  <c r="D44" i="28"/>
  <c r="D46" i="28" s="1"/>
  <c r="J41" i="28" s="1"/>
  <c r="J46" i="28" s="1"/>
  <c r="D44" i="79"/>
  <c r="D46" i="79"/>
  <c r="L41" i="94"/>
  <c r="L46" i="94" s="1"/>
  <c r="L31" i="9"/>
  <c r="H31" i="12"/>
  <c r="J31" i="27"/>
  <c r="K31" i="45"/>
  <c r="J31" i="51"/>
  <c r="F31" i="54"/>
  <c r="L41" i="61"/>
  <c r="L46" i="61" s="1"/>
  <c r="E14" i="81"/>
  <c r="D31" i="96"/>
  <c r="D36" i="96" s="1"/>
  <c r="D46" i="96" s="1"/>
  <c r="D47" i="96" s="1"/>
  <c r="E26" i="110"/>
  <c r="D44" i="148"/>
  <c r="D46" i="148" s="1"/>
  <c r="J41" i="148" s="1"/>
  <c r="J46" i="148" s="1"/>
  <c r="K31" i="9"/>
  <c r="D44" i="10"/>
  <c r="D46" i="10"/>
  <c r="J41" i="10" s="1"/>
  <c r="J46" i="10" s="1"/>
  <c r="F31" i="12"/>
  <c r="G31" i="12"/>
  <c r="M31" i="15"/>
  <c r="E21" i="15"/>
  <c r="F31" i="15"/>
  <c r="F31" i="18"/>
  <c r="E48" i="20"/>
  <c r="E10" i="21" s="1"/>
  <c r="E28" i="27"/>
  <c r="E28" i="33"/>
  <c r="M31" i="42"/>
  <c r="E48" i="44"/>
  <c r="E10" i="45" s="1"/>
  <c r="I31" i="45"/>
  <c r="E28" i="45"/>
  <c r="E16" i="45"/>
  <c r="L41" i="46"/>
  <c r="L46" i="46" s="1"/>
  <c r="L31" i="51"/>
  <c r="I31" i="51"/>
  <c r="G31" i="57"/>
  <c r="J41" i="61"/>
  <c r="J46" i="61" s="1"/>
  <c r="L31" i="63"/>
  <c r="L31" i="75"/>
  <c r="L41" i="76"/>
  <c r="L46" i="76" s="1"/>
  <c r="M21" i="80"/>
  <c r="J21" i="81"/>
  <c r="D44" i="109"/>
  <c r="D46" i="109"/>
  <c r="E43" i="110"/>
  <c r="G43" i="80"/>
  <c r="E43" i="80" s="1"/>
  <c r="J16" i="111"/>
  <c r="E12" i="111"/>
  <c r="J12" i="81"/>
  <c r="J16" i="81" s="1"/>
  <c r="K28" i="138"/>
  <c r="M31" i="36"/>
  <c r="E16" i="84"/>
  <c r="E48" i="194"/>
  <c r="E10" i="195" s="1"/>
  <c r="E21" i="14"/>
  <c r="D31" i="27"/>
  <c r="D36" i="27" s="1"/>
  <c r="D46" i="27" s="1"/>
  <c r="D47" i="27" s="1"/>
  <c r="D31" i="93"/>
  <c r="D36" i="93" s="1"/>
  <c r="D46" i="93" s="1"/>
  <c r="D47" i="93" s="1"/>
  <c r="D31" i="9"/>
  <c r="D36" i="9" s="1"/>
  <c r="D46" i="9" s="1"/>
  <c r="D47" i="9" s="1"/>
  <c r="E28" i="24"/>
  <c r="G31" i="48"/>
  <c r="E28" i="54"/>
  <c r="E48" i="56"/>
  <c r="E10" i="57" s="1"/>
  <c r="E21" i="104"/>
  <c r="E48" i="113"/>
  <c r="E10" i="114" s="1"/>
  <c r="M31" i="117"/>
  <c r="L22" i="7"/>
  <c r="D47" i="12"/>
  <c r="M31" i="12"/>
  <c r="F46" i="13"/>
  <c r="L41" i="13" s="1"/>
  <c r="L46" i="13" s="1"/>
  <c r="E48" i="14"/>
  <c r="E10" i="15" s="1"/>
  <c r="L31" i="15"/>
  <c r="D31" i="15"/>
  <c r="D36" i="15" s="1"/>
  <c r="D46" i="15" s="1"/>
  <c r="D47" i="15" s="1"/>
  <c r="E48" i="17"/>
  <c r="D31" i="18"/>
  <c r="D36" i="18" s="1"/>
  <c r="D46" i="18" s="1"/>
  <c r="D47" i="18" s="1"/>
  <c r="M31" i="18"/>
  <c r="D44" i="19"/>
  <c r="D46" i="19" s="1"/>
  <c r="J41" i="19" s="1"/>
  <c r="J46" i="19" s="1"/>
  <c r="E48" i="23"/>
  <c r="E10" i="24" s="1"/>
  <c r="E48" i="32"/>
  <c r="E10" i="33" s="1"/>
  <c r="E28" i="36"/>
  <c r="L31" i="42"/>
  <c r="D31" i="42"/>
  <c r="D36" i="42" s="1"/>
  <c r="D46" i="42" s="1"/>
  <c r="D47" i="42" s="1"/>
  <c r="D44" i="43"/>
  <c r="D46" i="43"/>
  <c r="J41" i="43" s="1"/>
  <c r="J46" i="43" s="1"/>
  <c r="J41" i="46"/>
  <c r="J46" i="46" s="1"/>
  <c r="M31" i="48"/>
  <c r="H31" i="51"/>
  <c r="E21" i="53"/>
  <c r="F31" i="57"/>
  <c r="E48" i="59"/>
  <c r="E10" i="60" s="1"/>
  <c r="D47" i="60"/>
  <c r="K31" i="63"/>
  <c r="E48" i="65"/>
  <c r="G31" i="66"/>
  <c r="E16" i="78"/>
  <c r="F26" i="80"/>
  <c r="E21" i="83"/>
  <c r="E16" i="90"/>
  <c r="E31" i="90" s="1"/>
  <c r="E36" i="90" s="1"/>
  <c r="E46" i="90" s="1"/>
  <c r="E47" i="90" s="1"/>
  <c r="E16" i="93"/>
  <c r="E31" i="93" s="1"/>
  <c r="E36" i="93" s="1"/>
  <c r="E46" i="93" s="1"/>
  <c r="E47" i="93" s="1"/>
  <c r="E28" i="96"/>
  <c r="E44" i="110"/>
  <c r="F44" i="80"/>
  <c r="E41" i="110"/>
  <c r="E40" i="110"/>
  <c r="E29" i="110"/>
  <c r="F28" i="80"/>
  <c r="E28" i="80" s="1"/>
  <c r="E28" i="110"/>
  <c r="E18" i="110"/>
  <c r="E9" i="110"/>
  <c r="J31" i="30"/>
  <c r="I31" i="99"/>
  <c r="D44" i="106"/>
  <c r="D46" i="106" s="1"/>
  <c r="J41" i="106" s="1"/>
  <c r="J46" i="106" s="1"/>
  <c r="E28" i="18"/>
  <c r="E31" i="18" s="1"/>
  <c r="E36" i="18" s="1"/>
  <c r="E46" i="18" s="1"/>
  <c r="E47" i="18" s="1"/>
  <c r="E28" i="30"/>
  <c r="D44" i="37"/>
  <c r="D46" i="37"/>
  <c r="J41" i="37" s="1"/>
  <c r="J46" i="37" s="1"/>
  <c r="J21" i="80"/>
  <c r="F31" i="84"/>
  <c r="M31" i="90"/>
  <c r="E21" i="17"/>
  <c r="E10" i="36"/>
  <c r="D44" i="40"/>
  <c r="D46" i="40"/>
  <c r="J41" i="40" s="1"/>
  <c r="J46" i="40" s="1"/>
  <c r="L41" i="91"/>
  <c r="L46" i="91" s="1"/>
  <c r="G48" i="110"/>
  <c r="E23" i="110"/>
  <c r="G23" i="80"/>
  <c r="E43" i="7"/>
  <c r="I31" i="9"/>
  <c r="H16" i="81"/>
  <c r="L35" i="7"/>
  <c r="D46" i="16"/>
  <c r="J41" i="16" s="1"/>
  <c r="J46" i="16" s="1"/>
  <c r="L31" i="18"/>
  <c r="E10" i="18"/>
  <c r="D31" i="21"/>
  <c r="D36" i="21" s="1"/>
  <c r="D46" i="21" s="1"/>
  <c r="M31" i="21"/>
  <c r="D44" i="22"/>
  <c r="D46" i="22" s="1"/>
  <c r="J41" i="22" s="1"/>
  <c r="J46" i="22" s="1"/>
  <c r="F31" i="24"/>
  <c r="E48" i="26"/>
  <c r="E10" i="27" s="1"/>
  <c r="D31" i="30"/>
  <c r="D36" i="30" s="1"/>
  <c r="D46" i="30" s="1"/>
  <c r="E41" i="7"/>
  <c r="F44" i="31"/>
  <c r="F46" i="31" s="1"/>
  <c r="L41" i="31" s="1"/>
  <c r="L46" i="31" s="1"/>
  <c r="E28" i="39"/>
  <c r="J31" i="42"/>
  <c r="L31" i="48"/>
  <c r="D31" i="48"/>
  <c r="D36" i="48" s="1"/>
  <c r="D46" i="48" s="1"/>
  <c r="D47" i="48" s="1"/>
  <c r="F31" i="48"/>
  <c r="I31" i="60"/>
  <c r="M31" i="63"/>
  <c r="D44" i="64"/>
  <c r="D46" i="64"/>
  <c r="J41" i="64" s="1"/>
  <c r="J46" i="64" s="1"/>
  <c r="L31" i="78"/>
  <c r="H23" i="80"/>
  <c r="L23" i="81"/>
  <c r="E48" i="83"/>
  <c r="E10" i="84" s="1"/>
  <c r="L31" i="84"/>
  <c r="I31" i="87"/>
  <c r="E28" i="87"/>
  <c r="F31" i="87"/>
  <c r="E16" i="87"/>
  <c r="L18" i="80"/>
  <c r="L21" i="110"/>
  <c r="E17" i="110"/>
  <c r="E16" i="110"/>
  <c r="F16" i="80"/>
  <c r="E16" i="80" s="1"/>
  <c r="E10" i="110"/>
  <c r="G10" i="80"/>
  <c r="D31" i="111"/>
  <c r="D36" i="111" s="1"/>
  <c r="D46" i="111" s="1"/>
  <c r="D47" i="111" s="1"/>
  <c r="E26" i="111"/>
  <c r="F28" i="111"/>
  <c r="F26" i="81"/>
  <c r="E23" i="111"/>
  <c r="E11" i="137"/>
  <c r="G31" i="84"/>
  <c r="E48" i="29"/>
  <c r="E10" i="30" s="1"/>
  <c r="E48" i="41"/>
  <c r="E10" i="42" s="1"/>
  <c r="E28" i="84"/>
  <c r="J31" i="9"/>
  <c r="E28" i="21"/>
  <c r="D47" i="30"/>
  <c r="M31" i="39"/>
  <c r="L31" i="45"/>
  <c r="F31" i="51"/>
  <c r="L31" i="57"/>
  <c r="E21" i="62"/>
  <c r="D47" i="87"/>
  <c r="F31" i="117"/>
  <c r="E28" i="9"/>
  <c r="F46" i="10"/>
  <c r="L41" i="10" s="1"/>
  <c r="L46" i="10" s="1"/>
  <c r="E48" i="11"/>
  <c r="E10" i="12" s="1"/>
  <c r="J31" i="45"/>
  <c r="L41" i="49"/>
  <c r="L46" i="49" s="1"/>
  <c r="M31" i="51"/>
  <c r="J41" i="73"/>
  <c r="J46" i="73" s="1"/>
  <c r="E21" i="77"/>
  <c r="E40" i="80"/>
  <c r="K21" i="81"/>
  <c r="L35" i="109"/>
  <c r="E41" i="80"/>
  <c r="K31" i="201"/>
  <c r="J41" i="13"/>
  <c r="J46" i="13" s="1"/>
  <c r="D46" i="7"/>
  <c r="J35" i="7"/>
  <c r="E26" i="8"/>
  <c r="E48" i="8" s="1"/>
  <c r="E10" i="9" s="1"/>
  <c r="K31" i="18"/>
  <c r="L31" i="21"/>
  <c r="D31" i="24"/>
  <c r="D36" i="24" s="1"/>
  <c r="D46" i="24" s="1"/>
  <c r="D47" i="24" s="1"/>
  <c r="M31" i="24"/>
  <c r="D44" i="25"/>
  <c r="D46" i="25" s="1"/>
  <c r="J41" i="25" s="1"/>
  <c r="J46" i="25" s="1"/>
  <c r="L31" i="30"/>
  <c r="F31" i="33"/>
  <c r="E48" i="35"/>
  <c r="E28" i="42"/>
  <c r="K31" i="48"/>
  <c r="I31" i="48"/>
  <c r="D47" i="51"/>
  <c r="E21" i="56"/>
  <c r="D47" i="72"/>
  <c r="M31" i="78"/>
  <c r="K31" i="78"/>
  <c r="E23" i="79"/>
  <c r="K28" i="81"/>
  <c r="E8" i="81"/>
  <c r="G31" i="90"/>
  <c r="D31" i="90"/>
  <c r="D36" i="90" s="1"/>
  <c r="D46" i="90" s="1"/>
  <c r="D47" i="90" s="1"/>
  <c r="J31" i="99"/>
  <c r="K19" i="80"/>
  <c r="E19" i="80" s="1"/>
  <c r="E19" i="110"/>
  <c r="E12" i="110"/>
  <c r="E11" i="110"/>
  <c r="F11" i="80"/>
  <c r="E11" i="80" s="1"/>
  <c r="K21" i="137"/>
  <c r="K12" i="80"/>
  <c r="D21" i="80"/>
  <c r="E8" i="137"/>
  <c r="E21" i="47"/>
  <c r="E21" i="50"/>
  <c r="K31" i="51"/>
  <c r="D44" i="52"/>
  <c r="D46" i="52"/>
  <c r="J41" i="52" s="1"/>
  <c r="J46" i="52" s="1"/>
  <c r="D47" i="54"/>
  <c r="D46" i="55"/>
  <c r="J41" i="55" s="1"/>
  <c r="J46" i="55" s="1"/>
  <c r="K31" i="57"/>
  <c r="K31" i="60"/>
  <c r="E10" i="66"/>
  <c r="K31" i="69"/>
  <c r="K31" i="72"/>
  <c r="L22" i="79"/>
  <c r="D44" i="82"/>
  <c r="D46" i="82"/>
  <c r="J41" i="82" s="1"/>
  <c r="J46" i="82" s="1"/>
  <c r="L41" i="85"/>
  <c r="L46" i="85" s="1"/>
  <c r="H31" i="87"/>
  <c r="L41" i="88"/>
  <c r="L46" i="88" s="1"/>
  <c r="J41" i="91"/>
  <c r="J46" i="91" s="1"/>
  <c r="D47" i="102"/>
  <c r="F31" i="102"/>
  <c r="H31" i="108"/>
  <c r="F48" i="110"/>
  <c r="F10" i="111" s="1"/>
  <c r="E24" i="110"/>
  <c r="J10" i="111"/>
  <c r="F46" i="112"/>
  <c r="L41" i="112" s="1"/>
  <c r="L46" i="112" s="1"/>
  <c r="D31" i="114"/>
  <c r="D36" i="114" s="1"/>
  <c r="D46" i="114" s="1"/>
  <c r="D47" i="114" s="1"/>
  <c r="E21" i="116"/>
  <c r="M21" i="137"/>
  <c r="E48" i="143"/>
  <c r="E10" i="144" s="1"/>
  <c r="E28" i="51"/>
  <c r="I31" i="57"/>
  <c r="E28" i="57"/>
  <c r="E16" i="57"/>
  <c r="K31" i="66"/>
  <c r="J22" i="79"/>
  <c r="E34" i="80"/>
  <c r="E29" i="80"/>
  <c r="E24" i="81"/>
  <c r="J41" i="88"/>
  <c r="J46" i="88" s="1"/>
  <c r="G31" i="96"/>
  <c r="H31" i="102"/>
  <c r="E48" i="104"/>
  <c r="E10" i="105" s="1"/>
  <c r="G31" i="108"/>
  <c r="L22" i="109"/>
  <c r="E27" i="110"/>
  <c r="K21" i="110"/>
  <c r="E15" i="137"/>
  <c r="E28" i="60"/>
  <c r="J31" i="60"/>
  <c r="I31" i="66"/>
  <c r="E28" i="66"/>
  <c r="E16" i="66"/>
  <c r="I31" i="69"/>
  <c r="E28" i="69"/>
  <c r="J31" i="69"/>
  <c r="E16" i="69"/>
  <c r="I31" i="72"/>
  <c r="E28" i="72"/>
  <c r="J31" i="72"/>
  <c r="E16" i="72"/>
  <c r="J31" i="78"/>
  <c r="E35" i="80"/>
  <c r="H21" i="81"/>
  <c r="D47" i="105"/>
  <c r="J31" i="105"/>
  <c r="K48" i="110"/>
  <c r="K10" i="111" s="1"/>
  <c r="L48" i="110"/>
  <c r="L10" i="111" s="1"/>
  <c r="M48" i="110"/>
  <c r="M10" i="111" s="1"/>
  <c r="I21" i="110"/>
  <c r="I8" i="80"/>
  <c r="I21" i="80" s="1"/>
  <c r="M19" i="81"/>
  <c r="E19" i="111"/>
  <c r="F21" i="111"/>
  <c r="F18" i="81"/>
  <c r="L16" i="111"/>
  <c r="L31" i="111" s="1"/>
  <c r="L31" i="126"/>
  <c r="D47" i="132"/>
  <c r="E10" i="48"/>
  <c r="M31" i="54"/>
  <c r="L41" i="58"/>
  <c r="L46" i="58" s="1"/>
  <c r="H31" i="60"/>
  <c r="J31" i="63"/>
  <c r="H31" i="69"/>
  <c r="H31" i="72"/>
  <c r="I31" i="75"/>
  <c r="E28" i="75"/>
  <c r="J31" i="75"/>
  <c r="E16" i="75"/>
  <c r="D16" i="81"/>
  <c r="D31" i="84"/>
  <c r="D36" i="84" s="1"/>
  <c r="D46" i="84" s="1"/>
  <c r="D47" i="84" s="1"/>
  <c r="F31" i="105"/>
  <c r="M31" i="108"/>
  <c r="H21" i="110"/>
  <c r="H8" i="80"/>
  <c r="G26" i="81"/>
  <c r="G28" i="81" s="1"/>
  <c r="E25" i="111"/>
  <c r="G28" i="111"/>
  <c r="E18" i="111"/>
  <c r="K16" i="111"/>
  <c r="K12" i="81"/>
  <c r="K16" i="81" s="1"/>
  <c r="E16" i="96"/>
  <c r="J31" i="102"/>
  <c r="K31" i="102"/>
  <c r="E10" i="102"/>
  <c r="G21" i="110"/>
  <c r="K28" i="111"/>
  <c r="G10" i="111"/>
  <c r="F31" i="114"/>
  <c r="G31" i="114"/>
  <c r="J31" i="117"/>
  <c r="D31" i="120"/>
  <c r="D36" i="120" s="1"/>
  <c r="D46" i="120" s="1"/>
  <c r="D47" i="120" s="1"/>
  <c r="J31" i="120"/>
  <c r="I31" i="123"/>
  <c r="I31" i="126"/>
  <c r="E28" i="126"/>
  <c r="G9" i="137"/>
  <c r="G21" i="137" s="1"/>
  <c r="G21" i="131"/>
  <c r="G31" i="132" s="1"/>
  <c r="F31" i="132"/>
  <c r="E14" i="137"/>
  <c r="L21" i="137"/>
  <c r="D21" i="137"/>
  <c r="D44" i="157"/>
  <c r="D46" i="157" s="1"/>
  <c r="J41" i="157" s="1"/>
  <c r="J46" i="157" s="1"/>
  <c r="D31" i="99"/>
  <c r="D36" i="99" s="1"/>
  <c r="D46" i="99" s="1"/>
  <c r="D47" i="99" s="1"/>
  <c r="I31" i="102"/>
  <c r="E28" i="102"/>
  <c r="E16" i="102"/>
  <c r="J22" i="109"/>
  <c r="F21" i="110"/>
  <c r="E8" i="110"/>
  <c r="J28" i="111"/>
  <c r="M31" i="114"/>
  <c r="F46" i="115"/>
  <c r="L41" i="115" s="1"/>
  <c r="L46" i="115" s="1"/>
  <c r="E48" i="116"/>
  <c r="E10" i="117" s="1"/>
  <c r="I31" i="117"/>
  <c r="H31" i="123"/>
  <c r="E21" i="128"/>
  <c r="F9" i="137"/>
  <c r="F21" i="131"/>
  <c r="E9" i="131"/>
  <c r="E21" i="131" s="1"/>
  <c r="E48" i="134"/>
  <c r="E10" i="135" s="1"/>
  <c r="H31" i="135"/>
  <c r="E48" i="155"/>
  <c r="E10" i="156" s="1"/>
  <c r="E13" i="179"/>
  <c r="E26" i="95"/>
  <c r="E48" i="95" s="1"/>
  <c r="E10" i="96" s="1"/>
  <c r="H48" i="95"/>
  <c r="H10" i="96" s="1"/>
  <c r="H31" i="96" s="1"/>
  <c r="L31" i="99"/>
  <c r="E10" i="99"/>
  <c r="E34" i="110"/>
  <c r="M21" i="110"/>
  <c r="I28" i="111"/>
  <c r="E14" i="111"/>
  <c r="E13" i="111"/>
  <c r="E21" i="119"/>
  <c r="L31" i="132"/>
  <c r="D46" i="133"/>
  <c r="J41" i="133" s="1"/>
  <c r="J46" i="133" s="1"/>
  <c r="E8" i="138"/>
  <c r="F46" i="154"/>
  <c r="L41" i="154" s="1"/>
  <c r="L46" i="154" s="1"/>
  <c r="K31" i="105"/>
  <c r="E48" i="107"/>
  <c r="E10" i="108" s="1"/>
  <c r="J35" i="109"/>
  <c r="E35" i="110"/>
  <c r="E32" i="110"/>
  <c r="E30" i="110"/>
  <c r="H26" i="110"/>
  <c r="H48" i="110" s="1"/>
  <c r="H10" i="111" s="1"/>
  <c r="I48" i="110"/>
  <c r="I10" i="111" s="1"/>
  <c r="H28" i="111"/>
  <c r="G21" i="111"/>
  <c r="I48" i="137"/>
  <c r="I10" i="138" s="1"/>
  <c r="K31" i="132"/>
  <c r="I31" i="132"/>
  <c r="J41" i="154"/>
  <c r="J46" i="154" s="1"/>
  <c r="M31" i="165"/>
  <c r="D31" i="171"/>
  <c r="D36" i="171" s="1"/>
  <c r="D46" i="171" s="1"/>
  <c r="E21" i="122"/>
  <c r="E21" i="125"/>
  <c r="G31" i="129"/>
  <c r="E28" i="135"/>
  <c r="K48" i="137"/>
  <c r="K10" i="138" s="1"/>
  <c r="I28" i="138"/>
  <c r="E23" i="138"/>
  <c r="G31" i="141"/>
  <c r="E48" i="146"/>
  <c r="E10" i="147" s="1"/>
  <c r="E21" i="146"/>
  <c r="D31" i="147"/>
  <c r="D36" i="147" s="1"/>
  <c r="D46" i="147" s="1"/>
  <c r="D47" i="147" s="1"/>
  <c r="G31" i="123"/>
  <c r="M31" i="129"/>
  <c r="F31" i="129"/>
  <c r="J48" i="137"/>
  <c r="J10" i="138" s="1"/>
  <c r="E19" i="137"/>
  <c r="G28" i="138"/>
  <c r="L31" i="141"/>
  <c r="I31" i="144"/>
  <c r="J31" i="144"/>
  <c r="E21" i="152"/>
  <c r="J35" i="178"/>
  <c r="D44" i="178"/>
  <c r="D46" i="178" s="1"/>
  <c r="I48" i="98"/>
  <c r="I10" i="99" s="1"/>
  <c r="E9" i="98"/>
  <c r="E21" i="98" s="1"/>
  <c r="F31" i="120"/>
  <c r="M31" i="123"/>
  <c r="E21" i="123"/>
  <c r="F31" i="123"/>
  <c r="F31" i="126"/>
  <c r="I48" i="128"/>
  <c r="I10" i="129" s="1"/>
  <c r="I31" i="129" s="1"/>
  <c r="F23" i="137"/>
  <c r="E23" i="128"/>
  <c r="E48" i="128" s="1"/>
  <c r="E10" i="129" s="1"/>
  <c r="F48" i="128"/>
  <c r="F10" i="129" s="1"/>
  <c r="L31" i="129"/>
  <c r="E48" i="131"/>
  <c r="E10" i="132" s="1"/>
  <c r="E21" i="134"/>
  <c r="L35" i="136"/>
  <c r="E41" i="137"/>
  <c r="E34" i="137"/>
  <c r="L48" i="137"/>
  <c r="L10" i="138" s="1"/>
  <c r="H48" i="137"/>
  <c r="H10" i="138" s="1"/>
  <c r="E12" i="137"/>
  <c r="M31" i="141"/>
  <c r="K31" i="141"/>
  <c r="M31" i="144"/>
  <c r="H26" i="179"/>
  <c r="H48" i="179" s="1"/>
  <c r="H10" i="180" s="1"/>
  <c r="E26" i="161"/>
  <c r="E48" i="161" s="1"/>
  <c r="E10" i="162" s="1"/>
  <c r="H48" i="161"/>
  <c r="H10" i="162" s="1"/>
  <c r="H31" i="162" s="1"/>
  <c r="I48" i="101"/>
  <c r="I10" i="102" s="1"/>
  <c r="I48" i="104"/>
  <c r="I10" i="105" s="1"/>
  <c r="I31" i="105" s="1"/>
  <c r="M31" i="120"/>
  <c r="E21" i="120"/>
  <c r="F46" i="121"/>
  <c r="L41" i="121" s="1"/>
  <c r="L46" i="121" s="1"/>
  <c r="E48" i="122"/>
  <c r="E10" i="123" s="1"/>
  <c r="E31" i="123" s="1"/>
  <c r="E36" i="123" s="1"/>
  <c r="E46" i="123" s="1"/>
  <c r="E47" i="123" s="1"/>
  <c r="L31" i="123"/>
  <c r="D31" i="123"/>
  <c r="D36" i="123" s="1"/>
  <c r="D46" i="123" s="1"/>
  <c r="D47" i="123" s="1"/>
  <c r="D46" i="124"/>
  <c r="J41" i="124" s="1"/>
  <c r="J46" i="124" s="1"/>
  <c r="E48" i="125"/>
  <c r="E10" i="126" s="1"/>
  <c r="D31" i="126"/>
  <c r="D36" i="126" s="1"/>
  <c r="D46" i="126" s="1"/>
  <c r="D47" i="126" s="1"/>
  <c r="M31" i="126"/>
  <c r="D44" i="127"/>
  <c r="D46" i="127"/>
  <c r="J41" i="127" s="1"/>
  <c r="J46" i="127" s="1"/>
  <c r="D46" i="130"/>
  <c r="J41" i="130" s="1"/>
  <c r="J46" i="130" s="1"/>
  <c r="H31" i="132"/>
  <c r="J35" i="136"/>
  <c r="M48" i="137"/>
  <c r="M10" i="138" s="1"/>
  <c r="M31" i="138" s="1"/>
  <c r="G48" i="137"/>
  <c r="G10" i="138" s="1"/>
  <c r="L31" i="144"/>
  <c r="E28" i="150"/>
  <c r="G31" i="150"/>
  <c r="H31" i="159"/>
  <c r="D47" i="162"/>
  <c r="G21" i="173"/>
  <c r="G31" i="174" s="1"/>
  <c r="E9" i="173"/>
  <c r="E21" i="173" s="1"/>
  <c r="E44" i="137"/>
  <c r="E24" i="137"/>
  <c r="E18" i="137"/>
  <c r="E13" i="137"/>
  <c r="E25" i="138"/>
  <c r="I21" i="138"/>
  <c r="J41" i="139"/>
  <c r="J46" i="139" s="1"/>
  <c r="I26" i="179"/>
  <c r="E26" i="140"/>
  <c r="E48" i="140" s="1"/>
  <c r="E10" i="141" s="1"/>
  <c r="I48" i="140"/>
  <c r="I10" i="141" s="1"/>
  <c r="I31" i="141" s="1"/>
  <c r="E21" i="140"/>
  <c r="E21" i="143"/>
  <c r="E48" i="167"/>
  <c r="E10" i="168" s="1"/>
  <c r="E21" i="170"/>
  <c r="J22" i="178"/>
  <c r="K48" i="179"/>
  <c r="K10" i="180" s="1"/>
  <c r="G31" i="183"/>
  <c r="J41" i="193"/>
  <c r="J46" i="193" s="1"/>
  <c r="E43" i="137"/>
  <c r="F28" i="138"/>
  <c r="F46" i="151"/>
  <c r="L41" i="151" s="1"/>
  <c r="L46" i="151" s="1"/>
  <c r="J31" i="156"/>
  <c r="D46" i="160"/>
  <c r="J41" i="160" s="1"/>
  <c r="J46" i="160" s="1"/>
  <c r="L31" i="168"/>
  <c r="E27" i="179"/>
  <c r="I21" i="179"/>
  <c r="E8" i="179"/>
  <c r="E48" i="188"/>
  <c r="E10" i="189" s="1"/>
  <c r="H31" i="195"/>
  <c r="M31" i="135"/>
  <c r="F44" i="136"/>
  <c r="F19" i="136"/>
  <c r="F46" i="136" s="1"/>
  <c r="E29" i="137"/>
  <c r="E17" i="137"/>
  <c r="J21" i="137"/>
  <c r="J31" i="138" s="1"/>
  <c r="E19" i="138"/>
  <c r="I16" i="138"/>
  <c r="F46" i="139"/>
  <c r="L41" i="139" s="1"/>
  <c r="L46" i="139" s="1"/>
  <c r="J31" i="147"/>
  <c r="E21" i="149"/>
  <c r="J41" i="151"/>
  <c r="J46" i="151" s="1"/>
  <c r="E48" i="152"/>
  <c r="E10" i="153" s="1"/>
  <c r="E31" i="153" s="1"/>
  <c r="E36" i="153" s="1"/>
  <c r="E46" i="153" s="1"/>
  <c r="E47" i="153" s="1"/>
  <c r="I31" i="153"/>
  <c r="E28" i="156"/>
  <c r="J31" i="162"/>
  <c r="H31" i="165"/>
  <c r="D47" i="168"/>
  <c r="E29" i="179"/>
  <c r="D46" i="196"/>
  <c r="J41" i="196" s="1"/>
  <c r="J46" i="196" s="1"/>
  <c r="I31" i="201"/>
  <c r="L31" i="135"/>
  <c r="D31" i="135"/>
  <c r="D36" i="135" s="1"/>
  <c r="D46" i="135" s="1"/>
  <c r="D47" i="135" s="1"/>
  <c r="D19" i="136"/>
  <c r="E28" i="137"/>
  <c r="H21" i="137"/>
  <c r="I21" i="137"/>
  <c r="E18" i="138"/>
  <c r="G16" i="138"/>
  <c r="H16" i="138"/>
  <c r="H31" i="138" s="1"/>
  <c r="K31" i="144"/>
  <c r="E16" i="147"/>
  <c r="D31" i="156"/>
  <c r="D36" i="156" s="1"/>
  <c r="D46" i="156" s="1"/>
  <c r="D47" i="156" s="1"/>
  <c r="E48" i="158"/>
  <c r="E10" i="159" s="1"/>
  <c r="E31" i="159" s="1"/>
  <c r="E36" i="159" s="1"/>
  <c r="E46" i="159" s="1"/>
  <c r="E47" i="159" s="1"/>
  <c r="E32" i="179"/>
  <c r="E28" i="179"/>
  <c r="J31" i="180"/>
  <c r="G9" i="179"/>
  <c r="G21" i="179" s="1"/>
  <c r="F31" i="147"/>
  <c r="G31" i="162"/>
  <c r="L41" i="163"/>
  <c r="L46" i="163" s="1"/>
  <c r="L31" i="171"/>
  <c r="M31" i="174"/>
  <c r="K31" i="174"/>
  <c r="F48" i="179"/>
  <c r="E24" i="179"/>
  <c r="H21" i="179"/>
  <c r="E18" i="180"/>
  <c r="M16" i="180"/>
  <c r="F46" i="181"/>
  <c r="L41" i="181" s="1"/>
  <c r="L46" i="181" s="1"/>
  <c r="F31" i="189"/>
  <c r="H31" i="192"/>
  <c r="E31" i="195"/>
  <c r="E36" i="195" s="1"/>
  <c r="E46" i="195" s="1"/>
  <c r="E47" i="195" s="1"/>
  <c r="G31" i="156"/>
  <c r="F31" i="162"/>
  <c r="E48" i="170"/>
  <c r="E10" i="171" s="1"/>
  <c r="E31" i="171" s="1"/>
  <c r="E36" i="171" s="1"/>
  <c r="E46" i="171" s="1"/>
  <c r="E47" i="171" s="1"/>
  <c r="L41" i="178"/>
  <c r="L46" i="178" s="1"/>
  <c r="E37" i="179"/>
  <c r="E23" i="179"/>
  <c r="M21" i="179"/>
  <c r="D21" i="179"/>
  <c r="F21" i="179"/>
  <c r="E10" i="179"/>
  <c r="M31" i="183"/>
  <c r="D31" i="183"/>
  <c r="D36" i="183" s="1"/>
  <c r="D46" i="183" s="1"/>
  <c r="D47" i="183" s="1"/>
  <c r="E21" i="185"/>
  <c r="I31" i="195"/>
  <c r="D31" i="198"/>
  <c r="D36" i="198" s="1"/>
  <c r="D46" i="198" s="1"/>
  <c r="D48" i="198" s="1"/>
  <c r="E24" i="138"/>
  <c r="E12" i="138"/>
  <c r="H31" i="150"/>
  <c r="H31" i="153"/>
  <c r="M31" i="156"/>
  <c r="E21" i="156"/>
  <c r="E21" i="158"/>
  <c r="L41" i="160"/>
  <c r="L46" i="160" s="1"/>
  <c r="L41" i="172"/>
  <c r="L46" i="172" s="1"/>
  <c r="E39" i="179"/>
  <c r="L21" i="179"/>
  <c r="E23" i="180"/>
  <c r="F10" i="180"/>
  <c r="E8" i="180"/>
  <c r="L31" i="186"/>
  <c r="D31" i="186"/>
  <c r="D36" i="186" s="1"/>
  <c r="D46" i="186" s="1"/>
  <c r="J31" i="186"/>
  <c r="F31" i="186"/>
  <c r="L31" i="189"/>
  <c r="I31" i="189"/>
  <c r="M31" i="189"/>
  <c r="G31" i="201"/>
  <c r="K31" i="147"/>
  <c r="F31" i="150"/>
  <c r="F31" i="153"/>
  <c r="L31" i="159"/>
  <c r="D31" i="159"/>
  <c r="D36" i="159" s="1"/>
  <c r="D46" i="159" s="1"/>
  <c r="D47" i="159" s="1"/>
  <c r="F31" i="159"/>
  <c r="E21" i="161"/>
  <c r="L31" i="162"/>
  <c r="E21" i="167"/>
  <c r="E48" i="176"/>
  <c r="E10" i="177" s="1"/>
  <c r="L48" i="179"/>
  <c r="L10" i="180" s="1"/>
  <c r="E19" i="179"/>
  <c r="E48" i="185"/>
  <c r="E10" i="186" s="1"/>
  <c r="K31" i="189"/>
  <c r="H31" i="189"/>
  <c r="M31" i="192"/>
  <c r="E21" i="192"/>
  <c r="M31" i="168"/>
  <c r="E21" i="168"/>
  <c r="E31" i="168" s="1"/>
  <c r="E36" i="168" s="1"/>
  <c r="E46" i="168" s="1"/>
  <c r="E47" i="168" s="1"/>
  <c r="D46" i="169"/>
  <c r="J41" i="169" s="1"/>
  <c r="J46" i="169" s="1"/>
  <c r="J31" i="174"/>
  <c r="E26" i="173"/>
  <c r="E48" i="173" s="1"/>
  <c r="E10" i="174" s="1"/>
  <c r="H48" i="173"/>
  <c r="H10" i="174" s="1"/>
  <c r="H31" i="174" s="1"/>
  <c r="L22" i="178"/>
  <c r="E17" i="179"/>
  <c r="M21" i="180"/>
  <c r="F16" i="180"/>
  <c r="E12" i="180"/>
  <c r="E16" i="183"/>
  <c r="E28" i="189"/>
  <c r="L31" i="192"/>
  <c r="D31" i="192"/>
  <c r="D36" i="192" s="1"/>
  <c r="D46" i="192" s="1"/>
  <c r="D47" i="192" s="1"/>
  <c r="F31" i="192"/>
  <c r="M31" i="195"/>
  <c r="K31" i="198"/>
  <c r="F31" i="201"/>
  <c r="H31" i="201"/>
  <c r="D47" i="171"/>
  <c r="I31" i="174"/>
  <c r="E34" i="179"/>
  <c r="E26" i="180"/>
  <c r="F31" i="183"/>
  <c r="H31" i="183"/>
  <c r="E21" i="188"/>
  <c r="E21" i="191"/>
  <c r="L31" i="195"/>
  <c r="E28" i="198"/>
  <c r="E16" i="198"/>
  <c r="L31" i="201"/>
  <c r="D31" i="201"/>
  <c r="D36" i="201" s="1"/>
  <c r="D46" i="201" s="1"/>
  <c r="D48" i="201" s="1"/>
  <c r="L41" i="166"/>
  <c r="L46" i="166" s="1"/>
  <c r="I31" i="168"/>
  <c r="E16" i="174"/>
  <c r="G31" i="177"/>
  <c r="E38" i="179"/>
  <c r="E21" i="182"/>
  <c r="D46" i="184"/>
  <c r="J41" i="184" s="1"/>
  <c r="J46" i="184" s="1"/>
  <c r="H31" i="186"/>
  <c r="J31" i="195"/>
  <c r="E48" i="197"/>
  <c r="E10" i="198" s="1"/>
  <c r="I31" i="198"/>
  <c r="E21" i="200"/>
  <c r="E21" i="164"/>
  <c r="H31" i="168"/>
  <c r="F31" i="174"/>
  <c r="M48" i="179"/>
  <c r="M10" i="180" s="1"/>
  <c r="G48" i="179"/>
  <c r="G10" i="180" s="1"/>
  <c r="F28" i="180"/>
  <c r="E24" i="180"/>
  <c r="H21" i="180"/>
  <c r="E14" i="180"/>
  <c r="J31" i="183"/>
  <c r="E48" i="182"/>
  <c r="E10" i="183" s="1"/>
  <c r="D47" i="186"/>
  <c r="G31" i="189"/>
  <c r="J41" i="190"/>
  <c r="J46" i="190" s="1"/>
  <c r="G31" i="192"/>
  <c r="D46" i="199"/>
  <c r="J41" i="199" s="1"/>
  <c r="J46" i="199" s="1"/>
  <c r="I15" i="3"/>
  <c r="I16" i="3"/>
  <c r="I17" i="3"/>
  <c r="I18" i="3"/>
  <c r="I19" i="3"/>
  <c r="I20" i="3"/>
  <c r="G21" i="3"/>
  <c r="G23" i="3" s="1"/>
  <c r="I21" i="3"/>
  <c r="E23" i="3"/>
  <c r="I33" i="3"/>
  <c r="I34" i="3"/>
  <c r="I35" i="3"/>
  <c r="I36" i="3"/>
  <c r="I37" i="3"/>
  <c r="I38" i="3"/>
  <c r="I39" i="3"/>
  <c r="G40" i="3"/>
  <c r="G44" i="3" s="1"/>
  <c r="I40" i="3"/>
  <c r="I41" i="3"/>
  <c r="I42" i="3"/>
  <c r="E44" i="3"/>
  <c r="A52" i="3"/>
  <c r="D31" i="81" l="1"/>
  <c r="D36" i="81" s="1"/>
  <c r="D46" i="81" s="1"/>
  <c r="D47" i="81" s="1"/>
  <c r="F46" i="109"/>
  <c r="G31" i="180"/>
  <c r="E21" i="138"/>
  <c r="G48" i="80"/>
  <c r="G10" i="81" s="1"/>
  <c r="E31" i="141"/>
  <c r="E36" i="141" s="1"/>
  <c r="E46" i="141" s="1"/>
  <c r="E47" i="141" s="1"/>
  <c r="F44" i="79"/>
  <c r="F46" i="79" s="1"/>
  <c r="L41" i="79" s="1"/>
  <c r="L46" i="79" s="1"/>
  <c r="I26" i="80"/>
  <c r="I48" i="80" s="1"/>
  <c r="I10" i="81" s="1"/>
  <c r="I31" i="81" s="1"/>
  <c r="I36" i="81" s="1"/>
  <c r="E31" i="78"/>
  <c r="E36" i="78" s="1"/>
  <c r="E46" i="78" s="1"/>
  <c r="E47" i="78" s="1"/>
  <c r="E31" i="114"/>
  <c r="E36" i="114" s="1"/>
  <c r="E46" i="114" s="1"/>
  <c r="E47" i="114" s="1"/>
  <c r="E31" i="27"/>
  <c r="E36" i="27" s="1"/>
  <c r="E46" i="27" s="1"/>
  <c r="E47" i="27" s="1"/>
  <c r="I31" i="138"/>
  <c r="J31" i="111"/>
  <c r="K31" i="111"/>
  <c r="E31" i="75"/>
  <c r="E36" i="75" s="1"/>
  <c r="E46" i="75" s="1"/>
  <c r="E47" i="75" s="1"/>
  <c r="K21" i="80"/>
  <c r="E18" i="80"/>
  <c r="E44" i="80"/>
  <c r="E31" i="105"/>
  <c r="E36" i="105" s="1"/>
  <c r="E46" i="105" s="1"/>
  <c r="E47" i="105" s="1"/>
  <c r="L21" i="81"/>
  <c r="E31" i="183"/>
  <c r="E36" i="183" s="1"/>
  <c r="E46" i="183" s="1"/>
  <c r="E47" i="183" s="1"/>
  <c r="E31" i="120"/>
  <c r="E36" i="120" s="1"/>
  <c r="E46" i="120" s="1"/>
  <c r="E47" i="120" s="1"/>
  <c r="E31" i="117"/>
  <c r="E36" i="117" s="1"/>
  <c r="E46" i="117" s="1"/>
  <c r="E47" i="117" s="1"/>
  <c r="H21" i="80"/>
  <c r="E31" i="51"/>
  <c r="E36" i="51" s="1"/>
  <c r="E46" i="51" s="1"/>
  <c r="E47" i="51" s="1"/>
  <c r="L31" i="180"/>
  <c r="E31" i="132"/>
  <c r="E36" i="132" s="1"/>
  <c r="E46" i="132" s="1"/>
  <c r="E47" i="132" s="1"/>
  <c r="L41" i="109"/>
  <c r="L46" i="109" s="1"/>
  <c r="E31" i="177"/>
  <c r="E36" i="177" s="1"/>
  <c r="E46" i="177" s="1"/>
  <c r="E47" i="177" s="1"/>
  <c r="L41" i="136"/>
  <c r="L46" i="136" s="1"/>
  <c r="E19" i="81"/>
  <c r="E31" i="72"/>
  <c r="E36" i="72" s="1"/>
  <c r="E46" i="72" s="1"/>
  <c r="E47" i="72" s="1"/>
  <c r="F31" i="111"/>
  <c r="E13" i="81"/>
  <c r="E31" i="192"/>
  <c r="E36" i="192" s="1"/>
  <c r="E46" i="192" s="1"/>
  <c r="E47" i="192" s="1"/>
  <c r="E31" i="165"/>
  <c r="E36" i="165" s="1"/>
  <c r="E46" i="165" s="1"/>
  <c r="E47" i="165" s="1"/>
  <c r="D31" i="180"/>
  <c r="D36" i="180" s="1"/>
  <c r="D46" i="180" s="1"/>
  <c r="D47" i="180" s="1"/>
  <c r="E21" i="180"/>
  <c r="E31" i="147"/>
  <c r="E36" i="147" s="1"/>
  <c r="E46" i="147" s="1"/>
  <c r="E47" i="147" s="1"/>
  <c r="L31" i="138"/>
  <c r="E31" i="129"/>
  <c r="E36" i="129" s="1"/>
  <c r="E46" i="129" s="1"/>
  <c r="E47" i="129" s="1"/>
  <c r="E31" i="99"/>
  <c r="E36" i="99" s="1"/>
  <c r="E46" i="99" s="1"/>
  <c r="E47" i="99" s="1"/>
  <c r="D31" i="138"/>
  <c r="D36" i="138" s="1"/>
  <c r="D46" i="138" s="1"/>
  <c r="D47" i="138" s="1"/>
  <c r="E21" i="111"/>
  <c r="E31" i="60"/>
  <c r="E36" i="60" s="1"/>
  <c r="E46" i="60" s="1"/>
  <c r="E47" i="60" s="1"/>
  <c r="E31" i="15"/>
  <c r="E36" i="15" s="1"/>
  <c r="E46" i="15" s="1"/>
  <c r="E47" i="15" s="1"/>
  <c r="E31" i="63"/>
  <c r="E36" i="63" s="1"/>
  <c r="E46" i="63" s="1"/>
  <c r="E47" i="63" s="1"/>
  <c r="E31" i="174"/>
  <c r="E36" i="174" s="1"/>
  <c r="E46" i="174" s="1"/>
  <c r="E47" i="174" s="1"/>
  <c r="E31" i="186"/>
  <c r="E36" i="186" s="1"/>
  <c r="E46" i="186" s="1"/>
  <c r="E47" i="186" s="1"/>
  <c r="E31" i="102"/>
  <c r="E36" i="102" s="1"/>
  <c r="E46" i="102" s="1"/>
  <c r="E47" i="102" s="1"/>
  <c r="M31" i="180"/>
  <c r="E9" i="179"/>
  <c r="E31" i="144"/>
  <c r="E36" i="144" s="1"/>
  <c r="E46" i="144" s="1"/>
  <c r="E47" i="144" s="1"/>
  <c r="E31" i="42"/>
  <c r="E36" i="42" s="1"/>
  <c r="E46" i="42" s="1"/>
  <c r="E47" i="42" s="1"/>
  <c r="G21" i="81"/>
  <c r="E16" i="138"/>
  <c r="K31" i="180"/>
  <c r="E31" i="12"/>
  <c r="J48" i="80"/>
  <c r="J10" i="81" s="1"/>
  <c r="J31" i="81" s="1"/>
  <c r="H31" i="180"/>
  <c r="E31" i="162"/>
  <c r="E36" i="162" s="1"/>
  <c r="E46" i="162" s="1"/>
  <c r="E47" i="162" s="1"/>
  <c r="M48" i="80"/>
  <c r="M10" i="81" s="1"/>
  <c r="E36" i="12"/>
  <c r="E46" i="12" s="1"/>
  <c r="E47" i="12" s="1"/>
  <c r="E10" i="80"/>
  <c r="E31" i="54"/>
  <c r="E36" i="54" s="1"/>
  <c r="E46" i="54" s="1"/>
  <c r="E47" i="54" s="1"/>
  <c r="H28" i="81"/>
  <c r="E23" i="137"/>
  <c r="E48" i="137" s="1"/>
  <c r="E10" i="138" s="1"/>
  <c r="F48" i="137"/>
  <c r="F10" i="138" s="1"/>
  <c r="F23" i="80"/>
  <c r="J41" i="7"/>
  <c r="J46" i="7" s="1"/>
  <c r="G9" i="80"/>
  <c r="G21" i="80" s="1"/>
  <c r="E12" i="80"/>
  <c r="J41" i="109"/>
  <c r="J46" i="109" s="1"/>
  <c r="E16" i="180"/>
  <c r="E28" i="138"/>
  <c r="E31" i="39"/>
  <c r="E36" i="39" s="1"/>
  <c r="E46" i="39" s="1"/>
  <c r="E47" i="39" s="1"/>
  <c r="E31" i="30"/>
  <c r="E36" i="30" s="1"/>
  <c r="E46" i="30" s="1"/>
  <c r="E47" i="30" s="1"/>
  <c r="K31" i="138"/>
  <c r="M21" i="81"/>
  <c r="E31" i="84"/>
  <c r="E36" i="84" s="1"/>
  <c r="I31" i="111"/>
  <c r="L21" i="80"/>
  <c r="E31" i="156"/>
  <c r="E36" i="156" s="1"/>
  <c r="E46" i="156" s="1"/>
  <c r="E47" i="156" s="1"/>
  <c r="G31" i="138"/>
  <c r="E21" i="110"/>
  <c r="O21" i="110" s="1"/>
  <c r="E18" i="81"/>
  <c r="F21" i="81"/>
  <c r="E31" i="9"/>
  <c r="E36" i="9" s="1"/>
  <c r="E46" i="9" s="1"/>
  <c r="E47" i="9" s="1"/>
  <c r="F44" i="7"/>
  <c r="F46" i="7" s="1"/>
  <c r="L41" i="7" s="1"/>
  <c r="L46" i="7" s="1"/>
  <c r="E31" i="96"/>
  <c r="E36" i="96" s="1"/>
  <c r="E46" i="96" s="1"/>
  <c r="E47" i="96" s="1"/>
  <c r="E31" i="36"/>
  <c r="E36" i="36" s="1"/>
  <c r="E46" i="36" s="1"/>
  <c r="E47" i="36" s="1"/>
  <c r="E16" i="111"/>
  <c r="E31" i="45"/>
  <c r="E36" i="45" s="1"/>
  <c r="E46" i="45" s="1"/>
  <c r="E47" i="45" s="1"/>
  <c r="J41" i="79"/>
  <c r="J46" i="79" s="1"/>
  <c r="E31" i="150"/>
  <c r="E36" i="150" s="1"/>
  <c r="E46" i="150" s="1"/>
  <c r="E47" i="150" s="1"/>
  <c r="L28" i="81"/>
  <c r="E23" i="81"/>
  <c r="P25" i="81" s="1"/>
  <c r="E28" i="180"/>
  <c r="I48" i="179"/>
  <c r="I10" i="180" s="1"/>
  <c r="I31" i="180" s="1"/>
  <c r="E31" i="135"/>
  <c r="E36" i="135" s="1"/>
  <c r="E46" i="135" s="1"/>
  <c r="E47" i="135" s="1"/>
  <c r="H31" i="111"/>
  <c r="E9" i="137"/>
  <c r="E21" i="137" s="1"/>
  <c r="F9" i="80"/>
  <c r="E48" i="110"/>
  <c r="E31" i="24"/>
  <c r="E36" i="24" s="1"/>
  <c r="E46" i="24" s="1"/>
  <c r="E47" i="24" s="1"/>
  <c r="E12" i="81"/>
  <c r="E16" i="81" s="1"/>
  <c r="P16" i="81" s="1"/>
  <c r="E31" i="189"/>
  <c r="E36" i="189" s="1"/>
  <c r="E46" i="189" s="1"/>
  <c r="E47" i="189" s="1"/>
  <c r="E31" i="33"/>
  <c r="E36" i="33" s="1"/>
  <c r="E46" i="33" s="1"/>
  <c r="E47" i="33" s="1"/>
  <c r="G31" i="81"/>
  <c r="G36" i="81" s="1"/>
  <c r="J41" i="178"/>
  <c r="J46" i="178" s="1"/>
  <c r="F31" i="180"/>
  <c r="E26" i="179"/>
  <c r="E48" i="179" s="1"/>
  <c r="E10" i="180" s="1"/>
  <c r="E21" i="179"/>
  <c r="E31" i="126"/>
  <c r="E36" i="126" s="1"/>
  <c r="E46" i="126" s="1"/>
  <c r="E47" i="126" s="1"/>
  <c r="E31" i="66"/>
  <c r="E36" i="66" s="1"/>
  <c r="E46" i="66" s="1"/>
  <c r="E47" i="66" s="1"/>
  <c r="E31" i="57"/>
  <c r="E36" i="57" s="1"/>
  <c r="E46" i="57" s="1"/>
  <c r="E47" i="57" s="1"/>
  <c r="K31" i="81"/>
  <c r="K36" i="81" s="1"/>
  <c r="E31" i="21"/>
  <c r="E36" i="21" s="1"/>
  <c r="E46" i="21" s="1"/>
  <c r="E47" i="21" s="1"/>
  <c r="E28" i="111"/>
  <c r="E31" i="87"/>
  <c r="E36" i="87" s="1"/>
  <c r="E46" i="87" s="1"/>
  <c r="E47" i="87" s="1"/>
  <c r="E31" i="69"/>
  <c r="E36" i="69" s="1"/>
  <c r="E46" i="69" s="1"/>
  <c r="E47" i="69" s="1"/>
  <c r="E31" i="198"/>
  <c r="E36" i="198" s="1"/>
  <c r="E46" i="198" s="1"/>
  <c r="E48" i="198" s="1"/>
  <c r="D44" i="136"/>
  <c r="D46" i="136" s="1"/>
  <c r="J41" i="136" s="1"/>
  <c r="J46" i="136" s="1"/>
  <c r="H26" i="80"/>
  <c r="G31" i="111"/>
  <c r="F21" i="137"/>
  <c r="E26" i="81"/>
  <c r="P26" i="81" s="1"/>
  <c r="F28" i="81"/>
  <c r="H48" i="80"/>
  <c r="H10" i="81" s="1"/>
  <c r="H31" i="81" s="1"/>
  <c r="H36" i="81" s="1"/>
  <c r="E8" i="80"/>
  <c r="E43" i="3"/>
  <c r="G47" i="3"/>
  <c r="I23" i="3"/>
  <c r="G46" i="3"/>
  <c r="G43" i="3"/>
  <c r="I44" i="3"/>
  <c r="G11" i="1"/>
  <c r="F20" i="1"/>
  <c r="I20" i="2" s="1"/>
  <c r="I30" i="2"/>
  <c r="H25" i="1"/>
  <c r="F31" i="138" l="1"/>
  <c r="L31" i="81"/>
  <c r="L36" i="81" s="1"/>
  <c r="E26" i="80"/>
  <c r="E21" i="81"/>
  <c r="P21" i="81" s="1"/>
  <c r="M31" i="81"/>
  <c r="M36" i="81" s="1"/>
  <c r="I43" i="3"/>
  <c r="J36" i="81"/>
  <c r="O31" i="81"/>
  <c r="E31" i="180"/>
  <c r="E36" i="180" s="1"/>
  <c r="E46" i="180" s="1"/>
  <c r="E47" i="180" s="1"/>
  <c r="E23" i="80"/>
  <c r="E48" i="80" s="1"/>
  <c r="F48" i="80"/>
  <c r="F10" i="81" s="1"/>
  <c r="F31" i="81" s="1"/>
  <c r="F36" i="81" s="1"/>
  <c r="E21" i="80"/>
  <c r="P21" i="80" s="1"/>
  <c r="O48" i="110"/>
  <c r="E10" i="111"/>
  <c r="E31" i="111" s="1"/>
  <c r="E36" i="111" s="1"/>
  <c r="E46" i="111" s="1"/>
  <c r="E47" i="111" s="1"/>
  <c r="E28" i="81"/>
  <c r="E31" i="138"/>
  <c r="E36" i="138" s="1"/>
  <c r="E46" i="138" s="1"/>
  <c r="E47" i="138" s="1"/>
  <c r="E9" i="80"/>
  <c r="F21" i="80"/>
  <c r="E46" i="84"/>
  <c r="E48" i="84"/>
  <c r="E47" i="84" s="1"/>
  <c r="D9" i="1"/>
  <c r="P48" i="80" l="1"/>
  <c r="E10" i="81"/>
  <c r="E31" i="81"/>
  <c r="E36" i="81" s="1"/>
  <c r="E46" i="81" s="1"/>
  <c r="E47" i="81" s="1"/>
  <c r="H14" i="1"/>
  <c r="H16" i="1" s="1"/>
  <c r="H31" i="1" s="1"/>
  <c r="I24" i="1"/>
  <c r="I26" i="1" s="1"/>
  <c r="I28" i="1" s="1"/>
  <c r="I32" i="1" s="1"/>
  <c r="I14" i="1"/>
  <c r="I16" i="1" s="1"/>
  <c r="I31" i="1" s="1"/>
  <c r="J24" i="1"/>
  <c r="J26" i="1" s="1"/>
  <c r="J28" i="1" s="1"/>
  <c r="J32" i="1" s="1"/>
  <c r="J14" i="1"/>
  <c r="D2" i="2"/>
  <c r="I9" i="2"/>
  <c r="I10" i="2"/>
  <c r="I11" i="2"/>
  <c r="I12" i="2"/>
  <c r="I13" i="2"/>
  <c r="D14" i="2"/>
  <c r="D16" i="2" s="1"/>
  <c r="D31" i="2" s="1"/>
  <c r="D33" i="2" s="1"/>
  <c r="E14" i="2"/>
  <c r="E16" i="2" s="1"/>
  <c r="E31" i="2" s="1"/>
  <c r="F14" i="2"/>
  <c r="F16" i="2" s="1"/>
  <c r="F31" i="2" s="1"/>
  <c r="G14" i="2"/>
  <c r="H14" i="2"/>
  <c r="H16" i="2" s="1"/>
  <c r="H31" i="2" s="1"/>
  <c r="I15" i="2"/>
  <c r="G16" i="2"/>
  <c r="G31" i="2" s="1"/>
  <c r="I19" i="2"/>
  <c r="I21" i="2"/>
  <c r="I22" i="2"/>
  <c r="I23" i="2"/>
  <c r="D24" i="2"/>
  <c r="D26" i="2" s="1"/>
  <c r="D28" i="2" s="1"/>
  <c r="D32" i="2" s="1"/>
  <c r="E24" i="2"/>
  <c r="E26" i="2" s="1"/>
  <c r="E28" i="2" s="1"/>
  <c r="E32" i="2" s="1"/>
  <c r="F24" i="2"/>
  <c r="F26" i="2" s="1"/>
  <c r="F28" i="2" s="1"/>
  <c r="F32" i="2" s="1"/>
  <c r="G24" i="2"/>
  <c r="G26" i="2" s="1"/>
  <c r="G28" i="2" s="1"/>
  <c r="G32" i="2" s="1"/>
  <c r="H24" i="2"/>
  <c r="H26" i="2" s="1"/>
  <c r="H28" i="2" s="1"/>
  <c r="H32" i="2" s="1"/>
  <c r="I25" i="2"/>
  <c r="D29" i="2"/>
  <c r="E29" i="2"/>
  <c r="F29" i="2"/>
  <c r="G29" i="2"/>
  <c r="H29" i="2"/>
  <c r="J29" i="2"/>
  <c r="A38" i="2"/>
  <c r="D2" i="1"/>
  <c r="D14" i="1"/>
  <c r="D16" i="1" s="1"/>
  <c r="D31" i="1" s="1"/>
  <c r="E14" i="1"/>
  <c r="E16" i="1" s="1"/>
  <c r="E31" i="1" s="1"/>
  <c r="F14" i="1"/>
  <c r="F16" i="1" s="1"/>
  <c r="F31" i="1" s="1"/>
  <c r="G14" i="1"/>
  <c r="G16" i="1" s="1"/>
  <c r="G31" i="1" s="1"/>
  <c r="D24" i="1"/>
  <c r="D26" i="1" s="1"/>
  <c r="D28" i="1" s="1"/>
  <c r="D32" i="1" s="1"/>
  <c r="E24" i="1"/>
  <c r="E26" i="1" s="1"/>
  <c r="E28" i="1" s="1"/>
  <c r="E32" i="1" s="1"/>
  <c r="F24" i="1"/>
  <c r="F26" i="1" s="1"/>
  <c r="F28" i="1" s="1"/>
  <c r="F32" i="1" s="1"/>
  <c r="G24" i="1"/>
  <c r="G26" i="1" s="1"/>
  <c r="G28" i="1" s="1"/>
  <c r="G32" i="1" s="1"/>
  <c r="H24" i="1"/>
  <c r="H26" i="1" s="1"/>
  <c r="H28" i="1" s="1"/>
  <c r="H32" i="1" s="1"/>
  <c r="D29" i="1"/>
  <c r="E29" i="1"/>
  <c r="F29" i="1"/>
  <c r="G29" i="1"/>
  <c r="H29" i="1"/>
  <c r="I29" i="1"/>
  <c r="J29" i="1"/>
  <c r="A38" i="1"/>
  <c r="I33" i="1" l="1"/>
  <c r="E33" i="2"/>
  <c r="F33" i="2"/>
  <c r="G33" i="1"/>
  <c r="E33" i="1"/>
  <c r="H33" i="1"/>
  <c r="I29" i="2"/>
  <c r="J16" i="1"/>
  <c r="I14" i="2"/>
  <c r="F33" i="1"/>
  <c r="G33" i="2"/>
  <c r="D33" i="1"/>
  <c r="D42" i="1"/>
  <c r="H33" i="2"/>
  <c r="I24" i="2"/>
  <c r="I26" i="2" l="1"/>
  <c r="I28" i="2" s="1"/>
  <c r="I32" i="2" s="1"/>
  <c r="I16" i="2"/>
  <c r="I31" i="2" s="1"/>
  <c r="J31" i="1"/>
  <c r="J33" i="1" s="1"/>
  <c r="I33" i="2" l="1"/>
</calcChain>
</file>

<file path=xl/sharedStrings.xml><?xml version="1.0" encoding="utf-8"?>
<sst xmlns="http://schemas.openxmlformats.org/spreadsheetml/2006/main" count="32334" uniqueCount="865">
  <si>
    <t>* * * This form is provided for district use only.  Do not return to SDE. * * *</t>
  </si>
  <si>
    <t>Unappropriated Fund Balance</t>
  </si>
  <si>
    <t>Less Appropriations (line 21)</t>
  </si>
  <si>
    <t>Plus Revenues (line 9)</t>
  </si>
  <si>
    <t>Beginning Fund Balances</t>
  </si>
  <si>
    <t xml:space="preserve"> </t>
  </si>
  <si>
    <t>TOTAL APPROPRIATIONS</t>
  </si>
  <si>
    <t xml:space="preserve">     Contingency Reserve</t>
  </si>
  <si>
    <t>TOTAL EXPENDITURES + TRANSFERS</t>
  </si>
  <si>
    <t xml:space="preserve">     Transfers Out</t>
  </si>
  <si>
    <t xml:space="preserve">  Total Expenditures</t>
  </si>
  <si>
    <t xml:space="preserve">     Debt Service</t>
  </si>
  <si>
    <t xml:space="preserve">     Facility Acquisition</t>
  </si>
  <si>
    <t xml:space="preserve">     Non-Instruction Services</t>
  </si>
  <si>
    <t xml:space="preserve">     Support Services</t>
  </si>
  <si>
    <t xml:space="preserve">     Instruction</t>
  </si>
  <si>
    <t>EXPENDITURES</t>
  </si>
  <si>
    <t>TOTAL REVENUE &amp; TRANSFERS</t>
  </si>
  <si>
    <t xml:space="preserve">     Transfers In</t>
  </si>
  <si>
    <t xml:space="preserve">  Total Revenue</t>
  </si>
  <si>
    <t xml:space="preserve">     Other Sources</t>
  </si>
  <si>
    <t xml:space="preserve">     Federal Sources</t>
  </si>
  <si>
    <t xml:space="preserve">     State Sources</t>
  </si>
  <si>
    <t xml:space="preserve">     County Sources</t>
  </si>
  <si>
    <t xml:space="preserve">     Local Sources</t>
  </si>
  <si>
    <t>REVENUE</t>
  </si>
  <si>
    <t>250 - 289</t>
  </si>
  <si>
    <t>240-249</t>
  </si>
  <si>
    <t>230-239</t>
  </si>
  <si>
    <t>ACCOUNT</t>
  </si>
  <si>
    <t>CODE</t>
  </si>
  <si>
    <t>LINE</t>
  </si>
  <si>
    <t>FEDERAL</t>
  </si>
  <si>
    <t>STATE</t>
  </si>
  <si>
    <t>LOCAL</t>
  </si>
  <si>
    <t>RESERVE</t>
  </si>
  <si>
    <t>REDEMPTION</t>
  </si>
  <si>
    <t>NUTRITION</t>
  </si>
  <si>
    <t>PROJECTS</t>
  </si>
  <si>
    <t>FOREST</t>
  </si>
  <si>
    <t>M&amp;O</t>
  </si>
  <si>
    <t>BOND</t>
  </si>
  <si>
    <t>CHILD</t>
  </si>
  <si>
    <t>SPECIAL</t>
  </si>
  <si>
    <t>GENERAL</t>
  </si>
  <si>
    <t>Page 91</t>
  </si>
  <si>
    <t>BUDGET SUMMARY WORKSHEET - ALL FUNDS</t>
  </si>
  <si>
    <t>S.D.E.</t>
  </si>
  <si>
    <t>710 &amp; 720</t>
  </si>
  <si>
    <t>420-430</t>
  </si>
  <si>
    <t>FUNDS</t>
  </si>
  <si>
    <t>SERVICES</t>
  </si>
  <si>
    <t>FACILITY</t>
  </si>
  <si>
    <t>TOTAL</t>
  </si>
  <si>
    <t>TRUST</t>
  </si>
  <si>
    <t>INTERNAL</t>
  </si>
  <si>
    <t>INSURANCE</t>
  </si>
  <si>
    <t>PLANT</t>
  </si>
  <si>
    <t>CONSTRUCTION</t>
  </si>
  <si>
    <t>Page 92</t>
  </si>
  <si>
    <t>* * *PLEASE RETURN THIS PAGE TO THE STATE DEPARTMENT OF EDUCATION * * *</t>
  </si>
  <si>
    <t>** Contingency Reserve can not exceed 5% of the General Fund</t>
  </si>
  <si>
    <t>*All transfers-in and transfers-out should net to zero.</t>
  </si>
  <si>
    <t>$</t>
  </si>
  <si>
    <t xml:space="preserve">          Totals</t>
  </si>
  <si>
    <t>Unappropriated Balances</t>
  </si>
  <si>
    <t>#79</t>
  </si>
  <si>
    <t>Contingency Reserve**</t>
  </si>
  <si>
    <t>#66</t>
  </si>
  <si>
    <r>
      <t>Transfers</t>
    </r>
    <r>
      <rPr>
        <sz val="10"/>
        <rFont val="Arial"/>
        <family val="2"/>
      </rPr>
      <t>*</t>
    </r>
  </si>
  <si>
    <t>800</t>
  </si>
  <si>
    <t>#63</t>
  </si>
  <si>
    <t>Insurance &amp; Judgments</t>
  </si>
  <si>
    <t>700</t>
  </si>
  <si>
    <t>Debt Retirement</t>
  </si>
  <si>
    <t>600</t>
  </si>
  <si>
    <t>Capital Outlay</t>
  </si>
  <si>
    <t>500</t>
  </si>
  <si>
    <t>Supplies &amp; Materials</t>
  </si>
  <si>
    <t>400</t>
  </si>
  <si>
    <t>Purchased Services</t>
  </si>
  <si>
    <t>300</t>
  </si>
  <si>
    <t>Benefits</t>
  </si>
  <si>
    <t>200</t>
  </si>
  <si>
    <t>Salaries</t>
  </si>
  <si>
    <t>100</t>
  </si>
  <si>
    <t>2016 - 2017</t>
  </si>
  <si>
    <t>Line</t>
  </si>
  <si>
    <t>Budget</t>
  </si>
  <si>
    <t>OBJ #</t>
  </si>
  <si>
    <t>Proposed</t>
  </si>
  <si>
    <t>TOTAL FUNDS</t>
  </si>
  <si>
    <t xml:space="preserve"> ALL OTHER FUNDS</t>
  </si>
  <si>
    <t>GENERAL M &amp; O FUND #100</t>
  </si>
  <si>
    <t xml:space="preserve">      Totals</t>
  </si>
  <si>
    <t>#76</t>
  </si>
  <si>
    <t>Other Sources</t>
  </si>
  <si>
    <t>#72</t>
  </si>
  <si>
    <t>Federal Revenue</t>
  </si>
  <si>
    <t>#68</t>
  </si>
  <si>
    <t>State Revenue</t>
  </si>
  <si>
    <t>#55</t>
  </si>
  <si>
    <t>County Revenue</t>
  </si>
  <si>
    <t>#41</t>
  </si>
  <si>
    <t>Local Revenue</t>
  </si>
  <si>
    <t>#39</t>
  </si>
  <si>
    <t>Beginning Balances</t>
  </si>
  <si>
    <t>#01</t>
  </si>
  <si>
    <t xml:space="preserve">      REVENUES</t>
  </si>
  <si>
    <t xml:space="preserve">Budget </t>
  </si>
  <si>
    <t>School District Name:   Twin Falls School District</t>
  </si>
  <si>
    <t>School District Number:  #411</t>
  </si>
  <si>
    <t>ALL FUNDS</t>
  </si>
  <si>
    <t>SUMMARY STATEMENT    2016 -  2017  SCHOOL BUDGET</t>
  </si>
  <si>
    <t>Transfers - In</t>
  </si>
  <si>
    <t>Other Local</t>
  </si>
  <si>
    <t>Transportation Fees</t>
  </si>
  <si>
    <t>Fixed Assets</t>
  </si>
  <si>
    <t>Contributions/Donations</t>
  </si>
  <si>
    <t xml:space="preserve">Sale or Compensation for Loss of </t>
  </si>
  <si>
    <t>Rentals</t>
  </si>
  <si>
    <t>Proceeds: Bonds, Cap Leases, et al</t>
  </si>
  <si>
    <t>OTHER</t>
  </si>
  <si>
    <t>Community Service</t>
  </si>
  <si>
    <t>Other Student Revenues</t>
  </si>
  <si>
    <t>Impact Aid - Public Law 874</t>
  </si>
  <si>
    <t>School Fees and Charges</t>
  </si>
  <si>
    <t>Other Indirect Restricted Federal</t>
  </si>
  <si>
    <t>Clubs/Organization Dues, Etc.</t>
  </si>
  <si>
    <t>IDEA Part B (School-Age, Preschool)</t>
  </si>
  <si>
    <t>Bookstore Sales</t>
  </si>
  <si>
    <t>Child Nutrition Reimbursement</t>
  </si>
  <si>
    <t>Admissions/Activities</t>
  </si>
  <si>
    <t>Adult Education</t>
  </si>
  <si>
    <t>Perkins III - Vocational Technical Act</t>
  </si>
  <si>
    <t>Other Food Sales</t>
  </si>
  <si>
    <t xml:space="preserve">Title VI, ESEA - Innovative Practices </t>
  </si>
  <si>
    <t>Meal Sales: Non-reimbursable</t>
  </si>
  <si>
    <t>Title I - ESEA</t>
  </si>
  <si>
    <t>School Food Service</t>
  </si>
  <si>
    <t>Direct Restricted Federal</t>
  </si>
  <si>
    <t>Indirect Unrestricted Federal</t>
  </si>
  <si>
    <t>Earnings on Investments</t>
  </si>
  <si>
    <t>FEDERAL REVENUE</t>
  </si>
  <si>
    <t>Tuition From Out of State Districts</t>
  </si>
  <si>
    <t>Other State Revenue</t>
  </si>
  <si>
    <t>Tuition From Districts in Idaho</t>
  </si>
  <si>
    <t>Revenue in Lieu of/Replacement Taxes</t>
  </si>
  <si>
    <t>Tuition From Individuals</t>
  </si>
  <si>
    <t>Lottery/Additional State Maintenance</t>
  </si>
  <si>
    <t>Professional Technical Program</t>
  </si>
  <si>
    <t>Penalty: Delinquent Taxes</t>
  </si>
  <si>
    <t>Driver Education Program</t>
  </si>
  <si>
    <t>Other State Support</t>
  </si>
  <si>
    <t>Taxes - Bond &amp; Interest</t>
  </si>
  <si>
    <t>Benefit Apportionment</t>
  </si>
  <si>
    <t>Taxes - Plant Facility</t>
  </si>
  <si>
    <t>Tuition Equivalency</t>
  </si>
  <si>
    <t>Taxes - Other</t>
  </si>
  <si>
    <t>Border Tuition Support</t>
  </si>
  <si>
    <t>Taxes - Migrant</t>
  </si>
  <si>
    <t>Exceptional Child Support</t>
  </si>
  <si>
    <t>Taxes - Tuition</t>
  </si>
  <si>
    <t>Transportation Support</t>
  </si>
  <si>
    <t>Taxes - Cooperative</t>
  </si>
  <si>
    <t>Base Support Program</t>
  </si>
  <si>
    <t>Taxes - Tort</t>
  </si>
  <si>
    <t>STATE REVENUE</t>
  </si>
  <si>
    <t>Taxes - Emergency</t>
  </si>
  <si>
    <t>Taxes - Supplemental</t>
  </si>
  <si>
    <t>Other County</t>
  </si>
  <si>
    <t>Taxes - General M &amp; O</t>
  </si>
  <si>
    <t>COUNTY REVENUE</t>
  </si>
  <si>
    <t>LOCAL REVENUE</t>
  </si>
  <si>
    <t>2016-2017 Revenue Codes</t>
  </si>
  <si>
    <t>Balance Sheet Accounts</t>
  </si>
  <si>
    <t>*</t>
  </si>
  <si>
    <t>General Long Term Debt</t>
  </si>
  <si>
    <t>General Fixed Assets</t>
  </si>
  <si>
    <t>School Activity Fund (Agency Fund)</t>
  </si>
  <si>
    <t>Non-Expendable Trust</t>
  </si>
  <si>
    <t>720-729</t>
  </si>
  <si>
    <t>Expendable Trust Fund</t>
  </si>
  <si>
    <t>710-719</t>
  </si>
  <si>
    <t>Transfers</t>
  </si>
  <si>
    <t>Fiduciary Funds</t>
  </si>
  <si>
    <t>Insurance - Judgment</t>
  </si>
  <si>
    <t>Internal Service</t>
  </si>
  <si>
    <t>Internal Service Funds</t>
  </si>
  <si>
    <t>Capital Objects</t>
  </si>
  <si>
    <t>Enterprise Fund</t>
  </si>
  <si>
    <t>Supplies/Materials</t>
  </si>
  <si>
    <t>Enterprise Funds</t>
  </si>
  <si>
    <t>Insurance Adjustment Fund</t>
  </si>
  <si>
    <t>Plant Facilities - School Building Maintenance - Student Occupied</t>
  </si>
  <si>
    <t>Plant Facilities - Lease Excess</t>
  </si>
  <si>
    <t>Object Codes</t>
  </si>
  <si>
    <t>Plant Facilities - Lottery</t>
  </si>
  <si>
    <t>Plant Facilities - Bus Depreciation</t>
  </si>
  <si>
    <t>Fund Transfers - Out</t>
  </si>
  <si>
    <t>Plant Facilities</t>
  </si>
  <si>
    <t>Debt Services Program - Refunded Debt</t>
  </si>
  <si>
    <t>Capital Construction Projects</t>
  </si>
  <si>
    <t>Debt Services Program - Interest</t>
  </si>
  <si>
    <t>Capital Project Funds</t>
  </si>
  <si>
    <t>Debt Services Program - Principal</t>
  </si>
  <si>
    <t xml:space="preserve">Bond Redemption &amp; Interest </t>
  </si>
  <si>
    <t xml:space="preserve">    Occupied Bldg Non-Qualifying Expenditures)</t>
  </si>
  <si>
    <t>Debt Service Fund</t>
  </si>
  <si>
    <t>Capital Assets - Non-Student Occupied (&amp; Student-</t>
  </si>
  <si>
    <t>Child Nutrition</t>
  </si>
  <si>
    <r>
      <t xml:space="preserve">Capital Assets - Student-Occupied </t>
    </r>
    <r>
      <rPr>
        <sz val="9"/>
        <rFont val="Arial"/>
        <family val="2"/>
      </rPr>
      <t>(Qualifying Expd)</t>
    </r>
  </si>
  <si>
    <t>Federal Special Projects (unless used above)</t>
  </si>
  <si>
    <t>271-289</t>
  </si>
  <si>
    <t>Enterprise Operations Program</t>
  </si>
  <si>
    <r>
      <t>Reserved</t>
    </r>
    <r>
      <rPr>
        <sz val="9"/>
        <rFont val="Arial"/>
        <family val="2"/>
      </rPr>
      <t xml:space="preserve"> (formerly Title II-D, ESEA - Technology)</t>
    </r>
  </si>
  <si>
    <t>Community Services Program</t>
  </si>
  <si>
    <t>21st Century Community Learning Centers</t>
  </si>
  <si>
    <t>Child Nutrition Program</t>
  </si>
  <si>
    <t>Title IV-A, ESEA - Safe &amp; Drug-Free Schools/Communities</t>
  </si>
  <si>
    <t>Other Support Services Program</t>
  </si>
  <si>
    <t>Title II-A, ESEA - Improving Teacher Quality</t>
  </si>
  <si>
    <t>General Transportation Program</t>
  </si>
  <si>
    <t>Do not include State LEP funds (see General M &amp; O)</t>
  </si>
  <si>
    <t>Pupil-Activity Transportation Program</t>
  </si>
  <si>
    <t xml:space="preserve">Title III, ESEA - Language Instruction for LEP &amp; Immigrant </t>
  </si>
  <si>
    <t>Pupil-To-School Transportation. Program</t>
  </si>
  <si>
    <t xml:space="preserve">Johnson O'Malley </t>
  </si>
  <si>
    <t>Security Program</t>
  </si>
  <si>
    <t>Title VII-A  Indian Education</t>
  </si>
  <si>
    <t>Maintenance - Grounds</t>
  </si>
  <si>
    <t>Perkins III - Professional Technical Act</t>
  </si>
  <si>
    <t>Maintenance - Student-Occupied Buildings</t>
  </si>
  <si>
    <t>Rural and Low-Income School Programs</t>
  </si>
  <si>
    <t>Maintenance - Non-Student Occupied</t>
  </si>
  <si>
    <t>Small, Rural School Achievement Program</t>
  </si>
  <si>
    <t>Buildings - Care Program (Custodial)</t>
  </si>
  <si>
    <t>Title VI-B, ESEA - Rural Education Achievement Programs</t>
  </si>
  <si>
    <t>Administrative Technology Service</t>
  </si>
  <si>
    <r>
      <t xml:space="preserve">Reserved </t>
    </r>
    <r>
      <rPr>
        <sz val="9"/>
        <rFont val="Arial"/>
        <family val="2"/>
      </rPr>
      <t>(formerly Title V-A, ESEA - Innovative Programs)</t>
    </r>
  </si>
  <si>
    <t>Central Service Program</t>
  </si>
  <si>
    <t>IDEA Part B Pre-School</t>
  </si>
  <si>
    <t>Business Operation Program</t>
  </si>
  <si>
    <t xml:space="preserve">IDEA Part B School-Age </t>
  </si>
  <si>
    <t>School Administration Program</t>
  </si>
  <si>
    <r>
      <t xml:space="preserve">Reserved </t>
    </r>
    <r>
      <rPr>
        <sz val="9"/>
        <rFont val="Arial"/>
        <family val="2"/>
      </rPr>
      <t>(formerly Title I-F, ESEA - Compr. School Reform)</t>
    </r>
  </si>
  <si>
    <t>District Administration Program</t>
  </si>
  <si>
    <t>Title I-D, ESEA - Neglected &amp; Delinquent Children</t>
  </si>
  <si>
    <t>Board of Education Program</t>
  </si>
  <si>
    <t>Title I-C, ESEA - Education of Migratory Children</t>
  </si>
  <si>
    <t>Instruction-Related Technology Program</t>
  </si>
  <si>
    <r>
      <t xml:space="preserve">Not Assigned </t>
    </r>
    <r>
      <rPr>
        <sz val="9"/>
        <color indexed="8"/>
        <rFont val="Arial"/>
        <family val="2"/>
      </rPr>
      <t xml:space="preserve">(formerly Title I-B, ESEA-Student Reading Skills Impr) </t>
    </r>
  </si>
  <si>
    <t>Educational Media Program</t>
  </si>
  <si>
    <t>School Improvement</t>
  </si>
  <si>
    <t>Instruction Improvement Program</t>
  </si>
  <si>
    <t>Title I Basic</t>
  </si>
  <si>
    <r>
      <t>Special Education Support Services Program</t>
    </r>
    <r>
      <rPr>
        <sz val="8"/>
        <rFont val="Arial"/>
        <family val="2"/>
      </rPr>
      <t xml:space="preserve"> </t>
    </r>
    <r>
      <rPr>
        <i/>
        <sz val="8"/>
        <rFont val="Arial"/>
        <family val="2"/>
      </rPr>
      <t>(formerly Spec. Services Prog.)</t>
    </r>
  </si>
  <si>
    <t>Title I-A, ESEA - Improving Basic Programs</t>
  </si>
  <si>
    <t>Attendance - Guidance - Health Program</t>
  </si>
  <si>
    <t>State Special Projects (except 240, 241, 243, 245, 246)</t>
  </si>
  <si>
    <t>Detention Center Program</t>
  </si>
  <si>
    <t xml:space="preserve">Substance Abuse - State </t>
  </si>
  <si>
    <t>Adult School Program</t>
  </si>
  <si>
    <t>Technology - State</t>
  </si>
  <si>
    <t>Summer School Program</t>
  </si>
  <si>
    <t>Professional Technical - State</t>
  </si>
  <si>
    <t>School Activity Program</t>
  </si>
  <si>
    <t>Driver Education - State</t>
  </si>
  <si>
    <t>Interscholastic Program</t>
  </si>
  <si>
    <t>School Building Maintenance (Student-Occupied)</t>
  </si>
  <si>
    <t>Gifted &amp; Talented Program</t>
  </si>
  <si>
    <t>Local Special Projects</t>
  </si>
  <si>
    <r>
      <rPr>
        <sz val="9"/>
        <rFont val="Arial"/>
        <family val="2"/>
      </rPr>
      <t>Special Education Preschool Program</t>
    </r>
    <r>
      <rPr>
        <i/>
        <sz val="9"/>
        <rFont val="Arial"/>
        <family val="2"/>
      </rPr>
      <t xml:space="preserve"> </t>
    </r>
    <r>
      <rPr>
        <i/>
        <sz val="8"/>
        <rFont val="Arial"/>
        <family val="2"/>
      </rPr>
      <t>(formerly Preschool Exceptional Prog.)</t>
    </r>
  </si>
  <si>
    <t xml:space="preserve">Federal Forest Reserve </t>
  </si>
  <si>
    <r>
      <t>Special Education Program</t>
    </r>
    <r>
      <rPr>
        <i/>
        <sz val="9"/>
        <rFont val="Arial"/>
        <family val="2"/>
      </rPr>
      <t xml:space="preserve"> (formerly Exceptional Child Program) </t>
    </r>
  </si>
  <si>
    <t>Gifted and Talented (Teacher Training)</t>
  </si>
  <si>
    <t>Vocational-Technical Program</t>
  </si>
  <si>
    <t>Limited English Proficiency (State LEP)</t>
  </si>
  <si>
    <t>Alternative School Program</t>
  </si>
  <si>
    <t>Idaho Reading Initiative</t>
  </si>
  <si>
    <t>Secondary School Program</t>
  </si>
  <si>
    <t>(Note: Include state appropriation enhancements)</t>
  </si>
  <si>
    <t>Elementary School Program</t>
  </si>
  <si>
    <t>General M &amp; O</t>
  </si>
  <si>
    <t>Function/Program Codes:</t>
  </si>
  <si>
    <t>Fund Numbers:</t>
  </si>
  <si>
    <t>Fund Numbers - Function/Program Codes - Object Codes</t>
  </si>
  <si>
    <t>2016-2017</t>
  </si>
  <si>
    <t>Superintendent of Public Instruction</t>
  </si>
  <si>
    <t>PHONE NUMBER</t>
  </si>
  <si>
    <t>* Indicate with an asterisk which reports are included in this document.</t>
  </si>
  <si>
    <t>Copy on file in the Office of the</t>
  </si>
  <si>
    <t>(208) 732-7517</t>
  </si>
  <si>
    <t>DATE</t>
  </si>
  <si>
    <t>EMAIL ADDRESS</t>
  </si>
  <si>
    <t>seamanro@tfsd.org</t>
  </si>
  <si>
    <t xml:space="preserve">SCHOOL DISTRICT </t>
  </si>
  <si>
    <t>CONTACT PERSON</t>
  </si>
  <si>
    <t>Twin Falls 411</t>
  </si>
  <si>
    <t>Robert L. Seaman</t>
  </si>
  <si>
    <t>Trust Funds</t>
  </si>
  <si>
    <t>710/720</t>
  </si>
  <si>
    <t>CHAIRPERSON OF THE BOARD</t>
  </si>
  <si>
    <t>SUPERINTENDENT</t>
  </si>
  <si>
    <t>Internal Service Fund</t>
  </si>
  <si>
    <t>610</t>
  </si>
  <si>
    <t>INTERNAL SERVICE FUNDS</t>
  </si>
  <si>
    <t>SIGNED:</t>
  </si>
  <si>
    <t>510</t>
  </si>
  <si>
    <t>ENTERPRISE FUNDS</t>
  </si>
  <si>
    <t>Plant Facilities Fund - School Bldg Main - Student Occupied Fund</t>
  </si>
  <si>
    <t>formally adopted this amended budget on 12 June 2017.</t>
  </si>
  <si>
    <t>Plant Facilities Fund</t>
  </si>
  <si>
    <t>420</t>
  </si>
  <si>
    <t>hearing in the school district on 12 June 2017 and the Board of Trustees</t>
  </si>
  <si>
    <t>Capital Construction Project Fund</t>
  </si>
  <si>
    <t>410</t>
  </si>
  <si>
    <t>Superintendent of Public Instruction, this document has been presented at a public</t>
  </si>
  <si>
    <t>CAPITAL PROJECT FUNDS</t>
  </si>
  <si>
    <t>In compliance with Section 33-801, Idaho Code, and the policy of the State</t>
  </si>
  <si>
    <t>Bond Redemption &amp; Interest Fund</t>
  </si>
  <si>
    <t>310</t>
  </si>
  <si>
    <t>year.</t>
  </si>
  <si>
    <t>DEBT SERVICE FUNDS</t>
  </si>
  <si>
    <t>enable the school district to accomplish its goals and objectives for the school</t>
  </si>
  <si>
    <t>been directed by the Board of Trustees and the use of these resources will</t>
  </si>
  <si>
    <t>Child Nutrition Fund</t>
  </si>
  <si>
    <t>290</t>
  </si>
  <si>
    <t>2016 - 2017  fiscal year.  The planning, preparation and presentation of the budget has</t>
  </si>
  <si>
    <t>Special Project (Federal)</t>
  </si>
  <si>
    <t>250-289</t>
  </si>
  <si>
    <t>proposed expenditures and the fund balances of available school funds for the</t>
  </si>
  <si>
    <t>Special Project (State)</t>
  </si>
  <si>
    <t>This document represents the Board of Trustees' estimate of revenues,</t>
  </si>
  <si>
    <t xml:space="preserve">     </t>
  </si>
  <si>
    <t>Special Project (Local)</t>
  </si>
  <si>
    <t>Forest Reserve Fund</t>
  </si>
  <si>
    <t>220</t>
  </si>
  <si>
    <t>SPECIAL REVENUE FUNDS</t>
  </si>
  <si>
    <t>2016 - 2017 AMENDED SCHOOL BUDGET</t>
  </si>
  <si>
    <t>GENERAL FUND</t>
  </si>
  <si>
    <t>INCLUDED*</t>
  </si>
  <si>
    <t xml:space="preserve">BUDGET </t>
  </si>
  <si>
    <t>CONTENTS</t>
  </si>
  <si>
    <t>Page 1</t>
  </si>
  <si>
    <t>(Lines    1    +   74    +   76)</t>
  </si>
  <si>
    <t>*******</t>
  </si>
  <si>
    <t>TOTAL BALANCE + REVENUES + TRANSFERS</t>
  </si>
  <si>
    <t>400000</t>
  </si>
  <si>
    <t xml:space="preserve">   TOTAL LOCAL (Line 13 + 38)</t>
  </si>
  <si>
    <t>39</t>
  </si>
  <si>
    <t>77</t>
  </si>
  <si>
    <t xml:space="preserve">   TOTAL OTHER LOCAL</t>
  </si>
  <si>
    <t>38</t>
  </si>
  <si>
    <t>TRANSFERS IN</t>
  </si>
  <si>
    <t>460000</t>
  </si>
  <si>
    <t>76</t>
  </si>
  <si>
    <t>37</t>
  </si>
  <si>
    <t>75</t>
  </si>
  <si>
    <t>36</t>
  </si>
  <si>
    <t>TOTAL REVENUES</t>
  </si>
  <si>
    <t>74</t>
  </si>
  <si>
    <t>35</t>
  </si>
  <si>
    <t/>
  </si>
  <si>
    <t>73</t>
  </si>
  <si>
    <t>34</t>
  </si>
  <si>
    <t xml:space="preserve">   TOTAL OTHER</t>
  </si>
  <si>
    <t>450000</t>
  </si>
  <si>
    <t>72</t>
  </si>
  <si>
    <t>33</t>
  </si>
  <si>
    <t>Sale of Fixed Assets</t>
  </si>
  <si>
    <t>453000</t>
  </si>
  <si>
    <t>71</t>
  </si>
  <si>
    <t>32</t>
  </si>
  <si>
    <t>Proceeds: Bonds, Capital Leases, et. al.</t>
  </si>
  <si>
    <t>451000</t>
  </si>
  <si>
    <t>70</t>
  </si>
  <si>
    <t>31</t>
  </si>
  <si>
    <t xml:space="preserve">  </t>
  </si>
  <si>
    <t>69</t>
  </si>
  <si>
    <t>30</t>
  </si>
  <si>
    <t xml:space="preserve">   TOTAL FEDERAL</t>
  </si>
  <si>
    <t>440000</t>
  </si>
  <si>
    <t>68</t>
  </si>
  <si>
    <t>School Fees &amp; Charges</t>
  </si>
  <si>
    <t>29</t>
  </si>
  <si>
    <t>Impact Aid - P.L. 874</t>
  </si>
  <si>
    <t>448200</t>
  </si>
  <si>
    <t>67</t>
  </si>
  <si>
    <t>Clubs, Org. Dues, Etc.</t>
  </si>
  <si>
    <t>28</t>
  </si>
  <si>
    <t>Other Indirect Federal Programs</t>
  </si>
  <si>
    <t>445900</t>
  </si>
  <si>
    <t>66</t>
  </si>
  <si>
    <t>27</t>
  </si>
  <si>
    <t xml:space="preserve">IDEA Part B (School Age &amp; Preschool) </t>
  </si>
  <si>
    <t>445600</t>
  </si>
  <si>
    <t>65</t>
  </si>
  <si>
    <t>26</t>
  </si>
  <si>
    <t>445500</t>
  </si>
  <si>
    <t>64</t>
  </si>
  <si>
    <t>25</t>
  </si>
  <si>
    <t>445400</t>
  </si>
  <si>
    <t>63</t>
  </si>
  <si>
    <t>416900</t>
  </si>
  <si>
    <t>24</t>
  </si>
  <si>
    <t>445300</t>
  </si>
  <si>
    <t>62</t>
  </si>
  <si>
    <t>Meal Sales:  Non-reimbur.</t>
  </si>
  <si>
    <t>416200</t>
  </si>
  <si>
    <t>23</t>
  </si>
  <si>
    <t>Title VI, ESEA - Innovative Practices Program</t>
  </si>
  <si>
    <t>445200</t>
  </si>
  <si>
    <t>61</t>
  </si>
  <si>
    <t>416100</t>
  </si>
  <si>
    <t>22</t>
  </si>
  <si>
    <t>445100</t>
  </si>
  <si>
    <t>60</t>
  </si>
  <si>
    <t>21</t>
  </si>
  <si>
    <t>443000</t>
  </si>
  <si>
    <t>59</t>
  </si>
  <si>
    <t>415000</t>
  </si>
  <si>
    <t>20</t>
  </si>
  <si>
    <t>442000</t>
  </si>
  <si>
    <t>58</t>
  </si>
  <si>
    <t>19</t>
  </si>
  <si>
    <t>57</t>
  </si>
  <si>
    <t>414300</t>
  </si>
  <si>
    <t>18</t>
  </si>
  <si>
    <t>56</t>
  </si>
  <si>
    <t>414200</t>
  </si>
  <si>
    <t>17</t>
  </si>
  <si>
    <t xml:space="preserve">   TOTAL STATE</t>
  </si>
  <si>
    <t>430000</t>
  </si>
  <si>
    <t>55</t>
  </si>
  <si>
    <t>414100</t>
  </si>
  <si>
    <t>16</t>
  </si>
  <si>
    <t>439000</t>
  </si>
  <si>
    <t>54</t>
  </si>
  <si>
    <t>15</t>
  </si>
  <si>
    <t>Revenue in Lieu of/Tax Replacement</t>
  </si>
  <si>
    <t>438000</t>
  </si>
  <si>
    <t>53</t>
  </si>
  <si>
    <t>413000</t>
  </si>
  <si>
    <t>14</t>
  </si>
  <si>
    <t>52</t>
  </si>
  <si>
    <t xml:space="preserve">   TOTAL TAXES</t>
  </si>
  <si>
    <t>13</t>
  </si>
  <si>
    <t>432400</t>
  </si>
  <si>
    <t>51</t>
  </si>
  <si>
    <t>412500</t>
  </si>
  <si>
    <t>12</t>
  </si>
  <si>
    <t>432100</t>
  </si>
  <si>
    <t>50</t>
  </si>
  <si>
    <t>412100</t>
  </si>
  <si>
    <t>11</t>
  </si>
  <si>
    <t>431900</t>
  </si>
  <si>
    <t>49</t>
  </si>
  <si>
    <t>411900</t>
  </si>
  <si>
    <t>10</t>
  </si>
  <si>
    <t>431800</t>
  </si>
  <si>
    <t>48</t>
  </si>
  <si>
    <t>411700</t>
  </si>
  <si>
    <t>9</t>
  </si>
  <si>
    <t>431600</t>
  </si>
  <si>
    <t>47</t>
  </si>
  <si>
    <t>411600</t>
  </si>
  <si>
    <t>8</t>
  </si>
  <si>
    <t>431500</t>
  </si>
  <si>
    <t>46</t>
  </si>
  <si>
    <t>411500</t>
  </si>
  <si>
    <t>7</t>
  </si>
  <si>
    <t>Exceptional Child/SED Support</t>
  </si>
  <si>
    <t>431400</t>
  </si>
  <si>
    <t>45</t>
  </si>
  <si>
    <t>411400</t>
  </si>
  <si>
    <t>6</t>
  </si>
  <si>
    <t>431200</t>
  </si>
  <si>
    <t>44</t>
  </si>
  <si>
    <t>411300</t>
  </si>
  <si>
    <t>5</t>
  </si>
  <si>
    <t>431100</t>
  </si>
  <si>
    <t>43</t>
  </si>
  <si>
    <t>411200</t>
  </si>
  <si>
    <t>4</t>
  </si>
  <si>
    <t>42</t>
  </si>
  <si>
    <t>411100</t>
  </si>
  <si>
    <t>3</t>
  </si>
  <si>
    <t xml:space="preserve">   TOTAL COUNTY</t>
  </si>
  <si>
    <t>420000</t>
  </si>
  <si>
    <t>41</t>
  </si>
  <si>
    <t>2</t>
  </si>
  <si>
    <t>429000</t>
  </si>
  <si>
    <t>40</t>
  </si>
  <si>
    <t>Estimated Fund Balance, July 1</t>
  </si>
  <si>
    <t>320000</t>
  </si>
  <si>
    <t>1</t>
  </si>
  <si>
    <t>Totals</t>
  </si>
  <si>
    <t xml:space="preserve">Line Amounts </t>
  </si>
  <si>
    <t>Item</t>
  </si>
  <si>
    <t>Code</t>
  </si>
  <si>
    <t xml:space="preserve"> Budget</t>
  </si>
  <si>
    <t xml:space="preserve">Proposed </t>
  </si>
  <si>
    <t>Prior Year</t>
  </si>
  <si>
    <t>REVENUES</t>
  </si>
  <si>
    <t>NOTE:  Round each entry to the nearest dollar amount.</t>
  </si>
  <si>
    <t>FUND NO:   100 - 199</t>
  </si>
  <si>
    <t>July 1, 2016 - June 30, 2017</t>
  </si>
  <si>
    <t>GENERAL SUMMARY</t>
  </si>
  <si>
    <t>Page 2</t>
  </si>
  <si>
    <t>AMENDED BUDGET</t>
  </si>
  <si>
    <t>Subtotal (carried over to page b)</t>
  </si>
  <si>
    <t>683</t>
  </si>
  <si>
    <t>Pupil - Activity Trans. Program</t>
  </si>
  <si>
    <t>682</t>
  </si>
  <si>
    <t>Pupil - To School Trans. Program</t>
  </si>
  <si>
    <t>681</t>
  </si>
  <si>
    <t>667</t>
  </si>
  <si>
    <t>665</t>
  </si>
  <si>
    <t>Maintenance - Student Occupied Bldgs</t>
  </si>
  <si>
    <t>664</t>
  </si>
  <si>
    <t>Maintenance - Non Student Occupied</t>
  </si>
  <si>
    <t>Buildings-Care Program (Custodial)</t>
  </si>
  <si>
    <t>661</t>
  </si>
  <si>
    <t xml:space="preserve">Administrative Technology Services Prog </t>
  </si>
  <si>
    <t>655</t>
  </si>
  <si>
    <t>651</t>
  </si>
  <si>
    <t>641</t>
  </si>
  <si>
    <t>632</t>
  </si>
  <si>
    <t>631</t>
  </si>
  <si>
    <t>622</t>
  </si>
  <si>
    <t>621</t>
  </si>
  <si>
    <t>Special Education Support Services Prog</t>
  </si>
  <si>
    <t>616</t>
  </si>
  <si>
    <t>Attendance-Guidance-Health Program</t>
  </si>
  <si>
    <t>611</t>
  </si>
  <si>
    <t>TOTAL INSTRUCTION</t>
  </si>
  <si>
    <t>546</t>
  </si>
  <si>
    <t>542</t>
  </si>
  <si>
    <t>541</t>
  </si>
  <si>
    <t>532</t>
  </si>
  <si>
    <t>531</t>
  </si>
  <si>
    <t>524</t>
  </si>
  <si>
    <t>Special Education Preschool Program</t>
  </si>
  <si>
    <t>522</t>
  </si>
  <si>
    <t>Special Education Program</t>
  </si>
  <si>
    <t>521</t>
  </si>
  <si>
    <t>517</t>
  </si>
  <si>
    <t>515</t>
  </si>
  <si>
    <t>512</t>
  </si>
  <si>
    <t>Judgment</t>
  </si>
  <si>
    <t>Retirement</t>
  </si>
  <si>
    <t>Objects</t>
  </si>
  <si>
    <t>Materials</t>
  </si>
  <si>
    <t>Services</t>
  </si>
  <si>
    <t>Functions/Programs</t>
  </si>
  <si>
    <t>Insurance-</t>
  </si>
  <si>
    <t>Debt</t>
  </si>
  <si>
    <t>Capital</t>
  </si>
  <si>
    <t>Supplies</t>
  </si>
  <si>
    <t>Purchased</t>
  </si>
  <si>
    <t>FUND NO:  100 - 199</t>
  </si>
  <si>
    <t>Page 3</t>
  </si>
  <si>
    <t xml:space="preserve">   TOTAL APPROPRIATION (lines 78 + 79)</t>
  </si>
  <si>
    <t>80</t>
  </si>
  <si>
    <t>Unappropriated Balance</t>
  </si>
  <si>
    <t>79</t>
  </si>
  <si>
    <t>Total Appropriation</t>
  </si>
  <si>
    <t>78</t>
  </si>
  <si>
    <t xml:space="preserve">      The total on line 76 must equal the total on line 80.</t>
  </si>
  <si>
    <t xml:space="preserve">   TOTAL REVENUE (lines 74 + 75)</t>
  </si>
  <si>
    <t>Revenues + Transfers In</t>
  </si>
  <si>
    <t xml:space="preserve">  BUDGET SUMMARY:</t>
  </si>
  <si>
    <t>Beginning Fund Balance</t>
  </si>
  <si>
    <t xml:space="preserve">   BUDGET SUMMARY</t>
  </si>
  <si>
    <t xml:space="preserve">    (Line 63 + line 66)</t>
  </si>
  <si>
    <t xml:space="preserve">   TOTAL APPROPRIATION</t>
  </si>
  <si>
    <t>(5% of line 63 )     (Applies to General Fund only)</t>
  </si>
  <si>
    <t>Contingency Reserve</t>
  </si>
  <si>
    <t xml:space="preserve">    (Lines 14+41+48+53+60)</t>
  </si>
  <si>
    <t xml:space="preserve">   TOTAL EXPENDITURES</t>
  </si>
  <si>
    <t xml:space="preserve">   TOTAL OTHER SERVICES</t>
  </si>
  <si>
    <t>900</t>
  </si>
  <si>
    <t xml:space="preserve">Transfers Out </t>
  </si>
  <si>
    <t>920</t>
  </si>
  <si>
    <t>913</t>
  </si>
  <si>
    <t>912</t>
  </si>
  <si>
    <t>911</t>
  </si>
  <si>
    <t>TOTAL CAPITAL ASSET PROGRAMS</t>
  </si>
  <si>
    <t>Capital Assets - NonStudent Occupied</t>
  </si>
  <si>
    <t>Capital Assets - Student Occupied</t>
  </si>
  <si>
    <t>810</t>
  </si>
  <si>
    <t xml:space="preserve">   TOTAL NON-INSTRUCTION</t>
  </si>
  <si>
    <t>Enterprise Operations</t>
  </si>
  <si>
    <t>720</t>
  </si>
  <si>
    <t>710</t>
  </si>
  <si>
    <t xml:space="preserve">   TOTAL SUPPORT SERVICES</t>
  </si>
  <si>
    <t>691</t>
  </si>
  <si>
    <t>Page 4</t>
  </si>
  <si>
    <t>FUND NO:   100</t>
  </si>
  <si>
    <t>GENERAL M &amp; O</t>
  </si>
  <si>
    <t>FUND NO:    100</t>
  </si>
  <si>
    <t>GENERAL M &amp; O FUND</t>
  </si>
  <si>
    <t>FUND NO:   101</t>
  </si>
  <si>
    <t>GENERAL HARRISON</t>
  </si>
  <si>
    <t>FUND NO:  101</t>
  </si>
  <si>
    <t>FUND NO:   102</t>
  </si>
  <si>
    <t>GENERAL LINCOLN</t>
  </si>
  <si>
    <t>FUND NO:  102</t>
  </si>
  <si>
    <t>FUND NO:   103</t>
  </si>
  <si>
    <t>GENERAL MORNINGSIDE</t>
  </si>
  <si>
    <t>FUND NO:  103</t>
  </si>
  <si>
    <t>FUND NO:   104</t>
  </si>
  <si>
    <t>GENERAL IB PERRINE</t>
  </si>
  <si>
    <t>FUND NO:  104</t>
  </si>
  <si>
    <t>FUND NO:   106</t>
  </si>
  <si>
    <t>GENERAL  OREGON TRAIL</t>
  </si>
  <si>
    <t>FUND NO:  106</t>
  </si>
  <si>
    <t>GENERAL OREGON TRAIL</t>
  </si>
  <si>
    <t>FUND NO:   109</t>
  </si>
  <si>
    <t>GENERAL BICKEL</t>
  </si>
  <si>
    <t>FUND NO:  109</t>
  </si>
  <si>
    <t>FUND NO:   110</t>
  </si>
  <si>
    <t>GENERAL SAWTOOTH</t>
  </si>
  <si>
    <t>FUND NO:  110</t>
  </si>
  <si>
    <t>FUND NO:   111</t>
  </si>
  <si>
    <t>GENERAL PILLAR FALLS</t>
  </si>
  <si>
    <t>FUND NO:  111</t>
  </si>
  <si>
    <t>FUND NO:   112</t>
  </si>
  <si>
    <t>GENERAL ROCK CREEK</t>
  </si>
  <si>
    <t>FUND NO:  112</t>
  </si>
  <si>
    <t>FUND NO:   121</t>
  </si>
  <si>
    <t>GENERAL ROBERT STUART</t>
  </si>
  <si>
    <t>FUND NO:  121</t>
  </si>
  <si>
    <t>FUND NO:   122</t>
  </si>
  <si>
    <t>GENERAL VERA C O'LEARY</t>
  </si>
  <si>
    <t>FUND NO:    122</t>
  </si>
  <si>
    <t>FUND NO:   131</t>
  </si>
  <si>
    <t>GENERAL TWIN FALLS</t>
  </si>
  <si>
    <t>FUND NO:  131</t>
  </si>
  <si>
    <t>FUND NO:   132</t>
  </si>
  <si>
    <t>GENERAL MAGIC VALLEY</t>
  </si>
  <si>
    <t>FUND NO:  132</t>
  </si>
  <si>
    <t>FUND NO:   133</t>
  </si>
  <si>
    <t>GENERAL BRIDGE ACADEMY</t>
  </si>
  <si>
    <t>FUND NO:  133</t>
  </si>
  <si>
    <t>FUND NO:   141</t>
  </si>
  <si>
    <t>GENERAL CANYON RIDGE</t>
  </si>
  <si>
    <t>FUND NO:  141</t>
  </si>
  <si>
    <t>FUND NO:   143</t>
  </si>
  <si>
    <t>GENERAL SUPPORT SERVICES</t>
  </si>
  <si>
    <t>FUND NO:  143</t>
  </si>
  <si>
    <t>FUND NO:   150</t>
  </si>
  <si>
    <t>GENERAL GEAR UP</t>
  </si>
  <si>
    <t>FUND NO:  150</t>
  </si>
  <si>
    <t>FUND NO:   155</t>
  </si>
  <si>
    <t>GENERAL ADMINISTRATIVE</t>
  </si>
  <si>
    <t>FUND NO:  155</t>
  </si>
  <si>
    <t>FUND NO:   156</t>
  </si>
  <si>
    <t>GENERAL DISTRICT OFFICE</t>
  </si>
  <si>
    <t>FUND NO:  156</t>
  </si>
  <si>
    <t>FUND NO:   170</t>
  </si>
  <si>
    <t>FUND NO:  170</t>
  </si>
  <si>
    <t>FUND NO:   181</t>
  </si>
  <si>
    <t>GENERAL ARTEC CHARTER</t>
  </si>
  <si>
    <t>FUND NO:  181</t>
  </si>
  <si>
    <t>FUND NO:   191</t>
  </si>
  <si>
    <t>GENERAL ALTERNATIVE EDUCATION</t>
  </si>
  <si>
    <t>FUND NO:  191</t>
  </si>
  <si>
    <t>FUND NO:   200 - 720</t>
  </si>
  <si>
    <t>ALL OTHER SUMMARY</t>
  </si>
  <si>
    <t>Page 5</t>
  </si>
  <si>
    <t>Page 6</t>
  </si>
  <si>
    <t>FUND NO:   220</t>
  </si>
  <si>
    <t>FEDERAL FOREST RESERVE</t>
  </si>
  <si>
    <t>FUND NO: 220</t>
  </si>
  <si>
    <t>FOREST RESERVE FUND</t>
  </si>
  <si>
    <t>FUND NO:    220</t>
  </si>
  <si>
    <t>FUND NO:   231</t>
  </si>
  <si>
    <t>LOCAL BRIDGE ACADEMY</t>
  </si>
  <si>
    <t>FUND NO:  231</t>
  </si>
  <si>
    <t>Page 9</t>
  </si>
  <si>
    <t>Page 10</t>
  </si>
  <si>
    <t>FUND NO:   233</t>
  </si>
  <si>
    <t>LOCAL JUNIOR FOOTBALL</t>
  </si>
  <si>
    <t>FUND NO:  233</t>
  </si>
  <si>
    <t>Page 11</t>
  </si>
  <si>
    <t>Page 12</t>
  </si>
  <si>
    <t>FUND NO:   234</t>
  </si>
  <si>
    <t>LOCAL ELEMENTARY SUMMARY</t>
  </si>
  <si>
    <t>Page  7</t>
  </si>
  <si>
    <t>Page 13</t>
  </si>
  <si>
    <t>Page 14</t>
  </si>
  <si>
    <t>FUND NO:   235</t>
  </si>
  <si>
    <t>LOCAL ROBERT STUART</t>
  </si>
  <si>
    <t>Page 15</t>
  </si>
  <si>
    <t>Page 16</t>
  </si>
  <si>
    <t>FUND NO:   236</t>
  </si>
  <si>
    <t>LOCAL VERA C O'LEARY</t>
  </si>
  <si>
    <t>Page 8</t>
  </si>
  <si>
    <t>Page 17</t>
  </si>
  <si>
    <t>Page 18</t>
  </si>
  <si>
    <t>FUND NO:   237</t>
  </si>
  <si>
    <t>LOCAL TWIN FALLS HIGH SCHOOL</t>
  </si>
  <si>
    <t>FUND NO:   238</t>
  </si>
  <si>
    <t>LOCAL CANYON RIDGE HIGH SCHOOL</t>
  </si>
  <si>
    <t>FUND NO:   239</t>
  </si>
  <si>
    <t>LOCAL MAGIC VALLEY ALTERNATIVE SCHOOL</t>
  </si>
  <si>
    <t>Page 7</t>
  </si>
  <si>
    <t>FUND NO:   230 - 239</t>
  </si>
  <si>
    <t>LOCAL SUMMARY</t>
  </si>
  <si>
    <t>230 THROUGH 239</t>
  </si>
  <si>
    <t>SPECIAL LOCAL</t>
  </si>
  <si>
    <t>Page 19</t>
  </si>
  <si>
    <t>FUND NO:   240</t>
  </si>
  <si>
    <t>STATE SCHOOL BUILDING MAINTENANCE STUDENT OCCUPIED</t>
  </si>
  <si>
    <t>FUND NO:  241</t>
  </si>
  <si>
    <t>DRIVERS EDUCATION</t>
  </si>
  <si>
    <t>FUND NO:  240</t>
  </si>
  <si>
    <t>SCHOOL BUILDING MAINTENANCE - STUDENT OCCUPIED</t>
  </si>
  <si>
    <t>FUND NO:   241</t>
  </si>
  <si>
    <t>STATE DRIVER EDUCATION</t>
  </si>
  <si>
    <t>FUND NO:   243</t>
  </si>
  <si>
    <t>STATE PROFESSIONAL TECHNICAL</t>
  </si>
  <si>
    <t>FUND NO:  243</t>
  </si>
  <si>
    <t>FUND NO:   244</t>
  </si>
  <si>
    <t>STATE ISEE PHASE II B</t>
  </si>
  <si>
    <t>FUND NO:   245</t>
  </si>
  <si>
    <t>STATE TECHNOLOGY</t>
  </si>
  <si>
    <t>TECHNOLOGY - STATE</t>
  </si>
  <si>
    <t>FUND NO:  245</t>
  </si>
  <si>
    <t>FUND NO:   246</t>
  </si>
  <si>
    <t>STATE SUBSTANCE ABUSE</t>
  </si>
  <si>
    <t>SUBSTANCE ABUSE - STATE</t>
  </si>
  <si>
    <t>FUND NO:  246</t>
  </si>
  <si>
    <t>FUND NO:   247</t>
  </si>
  <si>
    <t>STATE LEP ENHANCEMENT</t>
  </si>
  <si>
    <t>FUND NO:   248</t>
  </si>
  <si>
    <t>STATE MEDICAIDE</t>
  </si>
  <si>
    <t>FUND NO:   240 - 249</t>
  </si>
  <si>
    <t>240 THROUGH 249</t>
  </si>
  <si>
    <t>STATE SUMMARY</t>
  </si>
  <si>
    <t>SPECIAL STATE</t>
  </si>
  <si>
    <t>FUND NO:</t>
  </si>
  <si>
    <t>FUND NAME:</t>
  </si>
  <si>
    <t>SPECIAL FEDERAL PROJECT</t>
  </si>
  <si>
    <t>Page 20</t>
  </si>
  <si>
    <t>FUND NO:   251</t>
  </si>
  <si>
    <t>FEDERAL TITLE I-A, ESEA-IMPROVING BASIC PROGRAMS</t>
  </si>
  <si>
    <t>TITLE I-A, ESSA - IMPROVING BASIC PROGRAMS</t>
  </si>
  <si>
    <t>Page 21</t>
  </si>
  <si>
    <t>Page 22</t>
  </si>
  <si>
    <t>FUND NO:   253</t>
  </si>
  <si>
    <t>FEDERAL TITLE I-C, ESEA-EDUCATION OF MIGRATORY CHILDREN</t>
  </si>
  <si>
    <t>TITLE I-C, ESSA - EDUCATION OF MIGRATORY CHILDREN</t>
  </si>
  <si>
    <t>Page 23</t>
  </si>
  <si>
    <t>Page 24</t>
  </si>
  <si>
    <t>FUND NO:   254</t>
  </si>
  <si>
    <t>FEDERAL TITLE I-A SCHOOL IMPROVEMENT</t>
  </si>
  <si>
    <t>Page 25</t>
  </si>
  <si>
    <t>Page 26</t>
  </si>
  <si>
    <t>FUND NO:   255</t>
  </si>
  <si>
    <t>FEDERAL TITLE I-D, ESEA-NEGLECTED &amp; DELINQUET CHILDREN</t>
  </si>
  <si>
    <r>
      <t xml:space="preserve">                                    </t>
    </r>
    <r>
      <rPr>
        <b/>
        <u/>
        <sz val="12"/>
        <color indexed="8"/>
        <rFont val="Arial"/>
        <family val="2"/>
      </rPr>
      <t>FUND NO:   255</t>
    </r>
  </si>
  <si>
    <t>TITLE I-D, ESSA - NEGLECTED &amp; DELINQUENT CHILDREN</t>
  </si>
  <si>
    <t>FUND NO:   257</t>
  </si>
  <si>
    <t>IDEA Part B (611 SCHOOL AGE 3-21)</t>
  </si>
  <si>
    <t>Page 27</t>
  </si>
  <si>
    <t>Page 28</t>
  </si>
  <si>
    <t>FUND NO:   258</t>
  </si>
  <si>
    <t>IDEA Part B (619 PRE-SCHOOL AGE 3-5)</t>
  </si>
  <si>
    <t>Page 29</t>
  </si>
  <si>
    <t>Page 30</t>
  </si>
  <si>
    <t>FUND NO:   263</t>
  </si>
  <si>
    <t>FEDERAL PERKINS IV-PROF TECH</t>
  </si>
  <si>
    <t>PERKINS IV - PROFESSIONAL TECHNICAL ACT</t>
  </si>
  <si>
    <t>PAGE 33</t>
  </si>
  <si>
    <t>FUND NO:  263</t>
  </si>
  <si>
    <t>Page 34</t>
  </si>
  <si>
    <t>FUND NO:   268</t>
  </si>
  <si>
    <t>FEDERAL MCKINNEY-VINTO HOMELESS</t>
  </si>
  <si>
    <t>FUND NO:   270</t>
  </si>
  <si>
    <t>TITLE III, ESEA-ENGLISH LANGUAGE ACQUISITION</t>
  </si>
  <si>
    <t>TITLE III-A, ESSA - ENGLISH LANGUAGE ACQUISITION</t>
  </si>
  <si>
    <t>PAGE 35</t>
  </si>
  <si>
    <t>Page 36</t>
  </si>
  <si>
    <t>FUND NO:   271</t>
  </si>
  <si>
    <t>FEDERAL TITLE II-A, ESEA-IMPROVING TEACHER QUALITY</t>
  </si>
  <si>
    <t>TITLE II-A, ESSA  - SUPPORTING EFFECTIVE INSTRUCTION</t>
  </si>
  <si>
    <t>Page 37</t>
  </si>
  <si>
    <t>FUND NO:  271</t>
  </si>
  <si>
    <t>Page 38</t>
  </si>
  <si>
    <t>FUND NO:   275</t>
  </si>
  <si>
    <t>FEDERAL REFUGEE GRANT</t>
  </si>
  <si>
    <t>FEDERAL REFUGEE</t>
  </si>
  <si>
    <t>FUND NO:   277</t>
  </si>
  <si>
    <t>FEDERAL EMERGENCY IMMIGRANT</t>
  </si>
  <si>
    <t>FUND NO:   289</t>
  </si>
  <si>
    <t>FEDERAL TITLE IV-21ST CENTURY GRANT</t>
  </si>
  <si>
    <t>FUND NO:   273</t>
  </si>
  <si>
    <t>TITLE IV-B, ESSA   -  21st CENTURY COMMUNITY LEARNING CENTERS</t>
  </si>
  <si>
    <t>Page 39</t>
  </si>
  <si>
    <t>FUND NO:  273</t>
  </si>
  <si>
    <t>Page 40</t>
  </si>
  <si>
    <t>FUND NO:  250 - 289</t>
  </si>
  <si>
    <t>250 THROUGH 289</t>
  </si>
  <si>
    <t>FEDERAL SUMMARY</t>
  </si>
  <si>
    <t>SPECIAL FEDERAL</t>
  </si>
  <si>
    <t>Page 41</t>
  </si>
  <si>
    <t>Page 42</t>
  </si>
  <si>
    <t>FUND NO:   290</t>
  </si>
  <si>
    <t>CHILD NUTRITION</t>
  </si>
  <si>
    <t>FUND NO:  290</t>
  </si>
  <si>
    <t>Page 43</t>
  </si>
  <si>
    <t>Page 44</t>
  </si>
  <si>
    <t>FUND NO:   310</t>
  </si>
  <si>
    <t>BOND INTEREST &amp; REDEMPTION</t>
  </si>
  <si>
    <t>FUND NO:  310</t>
  </si>
  <si>
    <t>BOND REDEMPTION &amp; INTEREST FUND</t>
  </si>
  <si>
    <t>Page 45</t>
  </si>
  <si>
    <t>Page 46</t>
  </si>
  <si>
    <t>FUND NO:   410</t>
  </si>
  <si>
    <t>CAPITAL CONSTRUCTION</t>
  </si>
  <si>
    <t>FUND NO:  410</t>
  </si>
  <si>
    <t>CAPITAL CONSTRUCTION PROJECT</t>
  </si>
  <si>
    <t>Page 47</t>
  </si>
  <si>
    <t>Page 48</t>
  </si>
  <si>
    <t>FUND NO:   420</t>
  </si>
  <si>
    <t>PLANT FACILITIES</t>
  </si>
  <si>
    <t>FUND NO:  420</t>
  </si>
  <si>
    <t>PLANT FACILITIES FUND</t>
  </si>
  <si>
    <t>Page 49</t>
  </si>
  <si>
    <t>Page 50</t>
  </si>
  <si>
    <t>FUND NO:   490</t>
  </si>
  <si>
    <t>FUND NO:  490</t>
  </si>
  <si>
    <t>Page 51</t>
  </si>
  <si>
    <t>Page 52</t>
  </si>
  <si>
    <t>FUND NO:   710</t>
  </si>
  <si>
    <t>BUSINESS EDUCATION TRUST</t>
  </si>
  <si>
    <t>Page 53</t>
  </si>
  <si>
    <t>Page 54</t>
  </si>
  <si>
    <t>FUND NO:   720</t>
  </si>
  <si>
    <t>HB510 PROFESSIONAL TECHNICAL</t>
  </si>
  <si>
    <t>FUND NO:  720</t>
  </si>
  <si>
    <t>Fund Number</t>
  </si>
  <si>
    <t>Calculated Total</t>
  </si>
  <si>
    <t>Summary of All Funds</t>
  </si>
  <si>
    <t>Difference</t>
  </si>
  <si>
    <t>Beginning Balance</t>
  </si>
  <si>
    <t>Total</t>
  </si>
  <si>
    <t>Total Check</t>
  </si>
  <si>
    <t>100 Salaries</t>
  </si>
  <si>
    <t>200 Benefits</t>
  </si>
  <si>
    <t>300 Purchased Services</t>
  </si>
  <si>
    <t>400 Supplies &amp; Materials</t>
  </si>
  <si>
    <t>500 Capital</t>
  </si>
  <si>
    <t>600 Debt Retirement</t>
  </si>
  <si>
    <t>700 Insruance</t>
  </si>
  <si>
    <t>Rev/Exp Balance Check</t>
  </si>
  <si>
    <t>700 Insurance</t>
  </si>
  <si>
    <t>General Fund</t>
  </si>
  <si>
    <t>All Other Funds</t>
  </si>
  <si>
    <t>Transfers In</t>
  </si>
  <si>
    <t>Transfers Out</t>
  </si>
  <si>
    <t>Net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</si>
</sst>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6" formatCode="&quot;$&quot;#,##0_);[Red]\(&quot;$&quot;#,##0\)"/>
    <numFmt numFmtId="8" formatCode="&quot;$&quot;#,##0.00_);[Red]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&quot;$&quot;#,##0"/>
    <numFmt numFmtId="165" formatCode="_(* #,##0_);_(* \(#,##0\);_(* &quot;-&quot;??_);_(@_)"/>
    <numFmt numFmtId="166" formatCode="&quot;$&quot;#,##0.00"/>
  </numFmts>
  <fonts count="73" x14ac:knownFonts="1">
    <font>
      <sz val="12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name val="Arial"/>
      <family val="2"/>
    </font>
    <font>
      <sz val="10"/>
      <name val="Arial"/>
      <family val="2"/>
    </font>
    <font>
      <sz val="7"/>
      <name val="Arial"/>
      <family val="2"/>
    </font>
    <font>
      <b/>
      <sz val="12"/>
      <name val="Arial"/>
      <family val="2"/>
    </font>
    <font>
      <b/>
      <sz val="10"/>
      <color indexed="10"/>
      <name val="Arial"/>
      <family val="2"/>
    </font>
    <font>
      <b/>
      <i/>
      <sz val="10"/>
      <color indexed="10"/>
      <name val="Arial"/>
      <family val="2"/>
    </font>
    <font>
      <sz val="11"/>
      <name val="Arial"/>
      <family val="2"/>
    </font>
    <font>
      <sz val="12"/>
      <color indexed="8"/>
      <name val="Arial"/>
      <family val="2"/>
    </font>
    <font>
      <sz val="10"/>
      <color indexed="8"/>
      <name val="Arial"/>
      <family val="2"/>
    </font>
    <font>
      <b/>
      <sz val="12"/>
      <color indexed="10"/>
      <name val="Arial"/>
      <family val="2"/>
    </font>
    <font>
      <b/>
      <sz val="11"/>
      <color rgb="FFFA7D00"/>
      <name val="Calibri"/>
      <family val="2"/>
      <scheme val="minor"/>
    </font>
    <font>
      <sz val="10"/>
      <name val="Times New Roman"/>
      <family val="1"/>
    </font>
    <font>
      <sz val="10"/>
      <color indexed="10"/>
      <name val="Arial"/>
      <family val="2"/>
    </font>
    <font>
      <b/>
      <i/>
      <sz val="9"/>
      <color indexed="10"/>
      <name val="Arial"/>
      <family val="2"/>
    </font>
    <font>
      <sz val="9"/>
      <name val="Arial"/>
      <family val="2"/>
    </font>
    <font>
      <b/>
      <i/>
      <sz val="9"/>
      <color indexed="12"/>
      <name val="Arial"/>
      <family val="2"/>
    </font>
    <font>
      <b/>
      <i/>
      <sz val="12"/>
      <color indexed="10"/>
      <name val="Arial"/>
      <family val="2"/>
    </font>
    <font>
      <sz val="9"/>
      <color indexed="12"/>
      <name val="Arial"/>
      <family val="2"/>
    </font>
    <font>
      <b/>
      <sz val="10"/>
      <name val="Arial"/>
      <family val="2"/>
    </font>
    <font>
      <b/>
      <sz val="10"/>
      <color indexed="12"/>
      <name val="Arial"/>
      <family val="2"/>
    </font>
    <font>
      <b/>
      <sz val="8"/>
      <color indexed="12"/>
      <name val="Arial"/>
      <family val="2"/>
    </font>
    <font>
      <sz val="10"/>
      <color indexed="12"/>
      <name val="Arial"/>
      <family val="2"/>
    </font>
    <font>
      <sz val="8"/>
      <name val="Arial"/>
      <family val="2"/>
    </font>
    <font>
      <b/>
      <u/>
      <sz val="10"/>
      <name val="Arial"/>
      <family val="2"/>
    </font>
    <font>
      <b/>
      <sz val="9"/>
      <name val="Arial"/>
      <family val="2"/>
    </font>
    <font>
      <sz val="6"/>
      <name val="Arial"/>
      <family val="2"/>
    </font>
    <font>
      <b/>
      <u/>
      <sz val="10"/>
      <color indexed="8"/>
      <name val="Arial"/>
      <family val="2"/>
    </font>
    <font>
      <sz val="10"/>
      <color rgb="FF0000CC"/>
      <name val="Arial"/>
      <family val="2"/>
    </font>
    <font>
      <b/>
      <sz val="10"/>
      <color indexed="8"/>
      <name val="ARIAL"/>
      <family val="2"/>
    </font>
    <font>
      <b/>
      <sz val="20"/>
      <name val="Arial"/>
      <family val="2"/>
    </font>
    <font>
      <sz val="12"/>
      <name val="Helv"/>
    </font>
    <font>
      <sz val="4"/>
      <color indexed="8"/>
      <name val="Arial"/>
      <family val="2"/>
    </font>
    <font>
      <b/>
      <u/>
      <sz val="14"/>
      <color indexed="8"/>
      <name val="Arial"/>
      <family val="2"/>
    </font>
    <font>
      <i/>
      <sz val="8"/>
      <color indexed="20"/>
      <name val="Arial"/>
      <family val="2"/>
    </font>
    <font>
      <b/>
      <sz val="9"/>
      <color indexed="8"/>
      <name val="Arial"/>
      <family val="2"/>
    </font>
    <font>
      <sz val="8"/>
      <color indexed="8"/>
      <name val="Arial"/>
      <family val="2"/>
    </font>
    <font>
      <sz val="9"/>
      <color indexed="8"/>
      <name val="Arial"/>
      <family val="2"/>
    </font>
    <font>
      <i/>
      <sz val="8"/>
      <name val="Arial"/>
      <family val="2"/>
    </font>
    <font>
      <i/>
      <sz val="9"/>
      <name val="Arial"/>
      <family val="2"/>
    </font>
    <font>
      <sz val="8"/>
      <color indexed="20"/>
      <name val="Arial"/>
      <family val="2"/>
    </font>
    <font>
      <sz val="14"/>
      <name val="Arial"/>
      <family val="2"/>
    </font>
    <font>
      <b/>
      <u/>
      <sz val="14"/>
      <name val="Arial"/>
      <family val="2"/>
    </font>
    <font>
      <b/>
      <sz val="14"/>
      <name val="Arial"/>
      <family val="2"/>
    </font>
    <font>
      <b/>
      <sz val="15"/>
      <name val="Arial"/>
      <family val="2"/>
    </font>
    <font>
      <sz val="14"/>
      <name val="Helv"/>
    </font>
    <font>
      <sz val="10"/>
      <name val="Helv"/>
    </font>
    <font>
      <sz val="6"/>
      <name val="Tms Rmn"/>
    </font>
    <font>
      <b/>
      <sz val="10"/>
      <name val="Tms Rmn"/>
    </font>
    <font>
      <b/>
      <sz val="10"/>
      <name val="Helv"/>
    </font>
    <font>
      <b/>
      <u/>
      <sz val="10"/>
      <name val="Helv"/>
    </font>
    <font>
      <b/>
      <sz val="14"/>
      <name val="Helv"/>
    </font>
    <font>
      <b/>
      <sz val="12"/>
      <name val="Helv"/>
    </font>
    <font>
      <b/>
      <sz val="8"/>
      <name val="Helv"/>
    </font>
    <font>
      <u/>
      <sz val="9"/>
      <color indexed="12"/>
      <name val="Helv"/>
    </font>
    <font>
      <sz val="9.5"/>
      <name val="Helv"/>
    </font>
    <font>
      <b/>
      <sz val="10"/>
      <color indexed="10"/>
      <name val="Helv"/>
    </font>
    <font>
      <sz val="8"/>
      <name val="Helv"/>
    </font>
    <font>
      <u/>
      <sz val="12"/>
      <name val="Helv"/>
    </font>
    <font>
      <b/>
      <sz val="8"/>
      <name val="Arial"/>
      <family val="2"/>
    </font>
    <font>
      <sz val="6"/>
      <color indexed="8"/>
      <name val="Arial"/>
      <family val="2"/>
    </font>
    <font>
      <b/>
      <u/>
      <sz val="12"/>
      <name val="Arial"/>
      <family val="2"/>
    </font>
    <font>
      <b/>
      <sz val="8"/>
      <color indexed="8"/>
      <name val="Arial"/>
      <family val="2"/>
    </font>
    <font>
      <b/>
      <sz val="12"/>
      <color indexed="8"/>
      <name val="Arial"/>
      <family val="2"/>
    </font>
    <font>
      <b/>
      <sz val="16"/>
      <color indexed="8"/>
      <name val="Arial"/>
      <family val="2"/>
    </font>
    <font>
      <u/>
      <sz val="12"/>
      <name val="Arial"/>
      <family val="2"/>
    </font>
    <font>
      <b/>
      <sz val="16"/>
      <name val="Arial"/>
      <family val="2"/>
    </font>
    <font>
      <b/>
      <sz val="11"/>
      <color indexed="8"/>
      <name val="Arial"/>
      <family val="2"/>
    </font>
    <font>
      <sz val="11"/>
      <color indexed="8"/>
      <name val="Arial"/>
      <family val="2"/>
    </font>
    <font>
      <b/>
      <u/>
      <sz val="12"/>
      <color indexed="8"/>
      <name val="Arial"/>
      <family val="2"/>
    </font>
    <font>
      <u/>
      <sz val="10"/>
      <name val="Arial"/>
      <family val="2"/>
    </font>
  </fonts>
  <fills count="17">
    <fill>
      <patternFill patternType="none"/>
    </fill>
    <fill>
      <patternFill patternType="gray125"/>
    </fill>
    <fill>
      <patternFill patternType="gray125">
        <bgColor indexed="55"/>
      </patternFill>
    </fill>
    <fill>
      <patternFill patternType="solid">
        <fgColor rgb="FFF2F2F2"/>
      </patternFill>
    </fill>
    <fill>
      <patternFill patternType="darkUp">
        <fgColor indexed="8"/>
      </patternFill>
    </fill>
    <fill>
      <patternFill patternType="gray0625">
        <fgColor indexed="9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indexed="13"/>
        <bgColor indexed="64"/>
      </patternFill>
    </fill>
    <fill>
      <patternFill patternType="gray125">
        <fgColor indexed="8"/>
      </patternFill>
    </fill>
    <fill>
      <patternFill patternType="solid">
        <fgColor indexed="65"/>
        <bgColor indexed="8"/>
      </patternFill>
    </fill>
    <fill>
      <patternFill patternType="solid">
        <fgColor indexed="9"/>
        <bgColor indexed="9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</fills>
  <borders count="100">
    <border>
      <left/>
      <right/>
      <top/>
      <bottom/>
      <diagonal/>
    </border>
    <border>
      <left style="thin">
        <color theme="1"/>
      </left>
      <right style="double">
        <color theme="1"/>
      </right>
      <top style="thin">
        <color theme="1"/>
      </top>
      <bottom style="thin">
        <color theme="1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thin">
        <color indexed="8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8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thin">
        <color indexed="64"/>
      </left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medium">
        <color indexed="64"/>
      </left>
      <right/>
      <top/>
      <bottom style="thin">
        <color indexed="8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thin">
        <color indexed="8"/>
      </right>
      <top style="thin">
        <color indexed="64"/>
      </top>
      <bottom style="double">
        <color indexed="64"/>
      </bottom>
      <diagonal/>
    </border>
    <border>
      <left/>
      <right/>
      <top/>
      <bottom style="double">
        <color indexed="8"/>
      </bottom>
      <diagonal/>
    </border>
    <border>
      <left style="medium">
        <color indexed="64"/>
      </left>
      <right style="thin">
        <color indexed="8"/>
      </right>
      <top/>
      <bottom style="double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medium">
        <color indexed="64"/>
      </left>
      <right style="thin">
        <color indexed="8"/>
      </right>
      <top/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8"/>
      </top>
      <bottom style="medium">
        <color indexed="64"/>
      </bottom>
      <diagonal/>
    </border>
    <border>
      <left/>
      <right style="medium">
        <color indexed="8"/>
      </right>
      <top/>
      <bottom style="medium">
        <color indexed="64"/>
      </bottom>
      <diagonal/>
    </border>
    <border>
      <left style="medium">
        <color indexed="8"/>
      </left>
      <right/>
      <top/>
      <bottom style="medium">
        <color indexed="64"/>
      </bottom>
      <diagonal/>
    </border>
    <border>
      <left/>
      <right style="medium">
        <color indexed="8"/>
      </right>
      <top/>
      <bottom/>
      <diagonal/>
    </border>
    <border>
      <left style="medium">
        <color indexed="8"/>
      </left>
      <right/>
      <top/>
      <bottom/>
      <diagonal/>
    </border>
    <border>
      <left/>
      <right style="medium">
        <color indexed="8"/>
      </right>
      <top style="medium">
        <color indexed="64"/>
      </top>
      <bottom/>
      <diagonal/>
    </border>
    <border>
      <left style="medium">
        <color indexed="8"/>
      </left>
      <right/>
      <top style="medium">
        <color indexed="64"/>
      </top>
      <bottom/>
      <diagonal/>
    </border>
    <border>
      <left style="double">
        <color indexed="8"/>
      </left>
      <right style="thin">
        <color indexed="8"/>
      </right>
      <top/>
      <bottom style="thin">
        <color indexed="8"/>
      </bottom>
      <diagonal/>
    </border>
    <border>
      <left/>
      <right style="double">
        <color indexed="8"/>
      </right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double">
        <color indexed="8"/>
      </left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/>
      <bottom style="thin">
        <color theme="1"/>
      </bottom>
      <diagonal/>
    </border>
    <border>
      <left style="thin">
        <color theme="1"/>
      </left>
      <right style="thin">
        <color theme="1"/>
      </right>
      <top/>
      <bottom style="thin">
        <color theme="1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double">
        <color indexed="8"/>
      </left>
      <right/>
      <top style="thin">
        <color indexed="8"/>
      </top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64"/>
      </right>
      <top style="thin">
        <color indexed="8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medium">
        <color indexed="64"/>
      </bottom>
      <diagonal/>
    </border>
    <border>
      <left/>
      <right style="thin">
        <color indexed="8"/>
      </right>
      <top/>
      <bottom style="medium">
        <color indexed="64"/>
      </bottom>
      <diagonal/>
    </border>
    <border>
      <left style="medium">
        <color indexed="64"/>
      </left>
      <right style="thin">
        <color indexed="8"/>
      </right>
      <top/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64"/>
      </right>
      <top/>
      <bottom style="thin">
        <color indexed="8"/>
      </bottom>
      <diagonal/>
    </border>
    <border>
      <left style="thin">
        <color indexed="64"/>
      </left>
      <right style="medium">
        <color theme="1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8"/>
      </bottom>
      <diagonal/>
    </border>
    <border>
      <left/>
      <right style="thin">
        <color indexed="8"/>
      </right>
      <top style="medium">
        <color indexed="64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thin">
        <color indexed="8"/>
      </bottom>
      <diagonal/>
    </border>
    <border>
      <left/>
      <right style="thin">
        <color theme="1"/>
      </right>
      <top style="thin">
        <color theme="1"/>
      </top>
      <bottom style="thin">
        <color theme="1"/>
      </bottom>
      <diagonal/>
    </border>
    <border>
      <left/>
      <right style="thin">
        <color indexed="8"/>
      </right>
      <top style="thin">
        <color indexed="8"/>
      </top>
      <bottom style="thin">
        <color theme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theme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</borders>
  <cellStyleXfs count="12">
    <xf numFmtId="0" fontId="0" fillId="0" borderId="0"/>
    <xf numFmtId="0" fontId="3" fillId="0" borderId="0"/>
    <xf numFmtId="0" fontId="13" fillId="3" borderId="7" applyNumberFormat="0" applyAlignment="0" applyProtection="0"/>
    <xf numFmtId="0" fontId="4" fillId="0" borderId="0"/>
    <xf numFmtId="43" fontId="4" fillId="0" borderId="0" applyFont="0" applyFill="0" applyBorder="0" applyAlignment="0" applyProtection="0"/>
    <xf numFmtId="0" fontId="33" fillId="0" borderId="0"/>
    <xf numFmtId="0" fontId="33" fillId="0" borderId="0"/>
    <xf numFmtId="0" fontId="56" fillId="0" borderId="0" applyNumberFormat="0" applyFill="0" applyBorder="0" applyAlignment="0" applyProtection="0">
      <alignment vertical="top"/>
      <protection locked="0"/>
    </xf>
    <xf numFmtId="0" fontId="3" fillId="0" borderId="0"/>
    <xf numFmtId="44" fontId="4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</cellStyleXfs>
  <cellXfs count="671">
    <xf numFmtId="0" fontId="0" fillId="0" borderId="0" xfId="0"/>
    <xf numFmtId="0" fontId="0" fillId="0" borderId="1" xfId="0" applyBorder="1"/>
    <xf numFmtId="0" fontId="0" fillId="0" borderId="0" xfId="0" applyFill="1"/>
    <xf numFmtId="40" fontId="0" fillId="0" borderId="0" xfId="0" applyNumberFormat="1"/>
    <xf numFmtId="0" fontId="0" fillId="0" borderId="2" xfId="0" applyBorder="1"/>
    <xf numFmtId="0" fontId="0" fillId="0" borderId="0" xfId="0" applyBorder="1"/>
    <xf numFmtId="0" fontId="5" fillId="0" borderId="0" xfId="0" applyFont="1" applyBorder="1"/>
    <xf numFmtId="0" fontId="6" fillId="0" borderId="0" xfId="0" applyFont="1" applyBorder="1"/>
    <xf numFmtId="0" fontId="4" fillId="0" borderId="3" xfId="1" applyFont="1" applyBorder="1" applyProtection="1"/>
    <xf numFmtId="0" fontId="4" fillId="0" borderId="3" xfId="0" applyFont="1" applyBorder="1"/>
    <xf numFmtId="0" fontId="4" fillId="0" borderId="3" xfId="0" applyFont="1" applyBorder="1" applyAlignment="1">
      <alignment horizontal="center"/>
    </xf>
    <xf numFmtId="0" fontId="0" fillId="0" borderId="0" xfId="0" applyAlignment="1">
      <alignment horizontal="center" wrapText="1"/>
    </xf>
    <xf numFmtId="0" fontId="7" fillId="0" borderId="0" xfId="0" applyFont="1" applyFill="1" applyBorder="1" applyAlignment="1" applyProtection="1">
      <alignment horizontal="center" wrapText="1"/>
    </xf>
    <xf numFmtId="0" fontId="8" fillId="0" borderId="3" xfId="0" applyFont="1" applyBorder="1" applyAlignment="1">
      <alignment horizontal="center" wrapText="1"/>
    </xf>
    <xf numFmtId="0" fontId="4" fillId="0" borderId="3" xfId="0" applyFont="1" applyBorder="1" applyAlignment="1">
      <alignment horizontal="center" wrapText="1"/>
    </xf>
    <xf numFmtId="40" fontId="4" fillId="0" borderId="3" xfId="1" applyNumberFormat="1" applyFont="1" applyBorder="1"/>
    <xf numFmtId="40" fontId="4" fillId="2" borderId="3" xfId="1" applyNumberFormat="1" applyFont="1" applyFill="1" applyBorder="1"/>
    <xf numFmtId="0" fontId="4" fillId="0" borderId="3" xfId="1" applyFont="1" applyBorder="1"/>
    <xf numFmtId="0" fontId="4" fillId="0" borderId="5" xfId="1" applyFont="1" applyBorder="1"/>
    <xf numFmtId="0" fontId="4" fillId="0" borderId="4" xfId="0" applyFont="1" applyBorder="1" applyAlignment="1">
      <alignment horizontal="center"/>
    </xf>
    <xf numFmtId="0" fontId="9" fillId="0" borderId="6" xfId="0" applyFont="1" applyBorder="1" applyAlignment="1">
      <alignment horizontal="center"/>
    </xf>
    <xf numFmtId="0" fontId="0" fillId="0" borderId="6" xfId="0" applyBorder="1"/>
    <xf numFmtId="0" fontId="9" fillId="0" borderId="5" xfId="0" applyFont="1" applyBorder="1" applyAlignment="1">
      <alignment horizontal="center"/>
    </xf>
    <xf numFmtId="0" fontId="0" fillId="0" borderId="5" xfId="0" applyBorder="1"/>
    <xf numFmtId="0" fontId="10" fillId="0" borderId="0" xfId="0" applyFont="1" applyAlignment="1" applyProtection="1">
      <alignment horizontal="centerContinuous"/>
    </xf>
    <xf numFmtId="0" fontId="11" fillId="0" borderId="0" xfId="0" applyFont="1" applyAlignment="1" applyProtection="1">
      <alignment horizontal="centerContinuous"/>
    </xf>
    <xf numFmtId="0" fontId="0" fillId="0" borderId="0" xfId="0" applyAlignment="1">
      <alignment horizontal="center"/>
    </xf>
    <xf numFmtId="0" fontId="0" fillId="0" borderId="0" xfId="0" applyAlignment="1">
      <alignment horizontal="right"/>
    </xf>
    <xf numFmtId="0" fontId="0" fillId="0" borderId="0" xfId="0" applyAlignment="1">
      <alignment horizontal="centerContinuous"/>
    </xf>
    <xf numFmtId="0" fontId="6" fillId="0" borderId="0" xfId="0" applyFont="1" applyAlignment="1">
      <alignment horizontal="centerContinuous"/>
    </xf>
    <xf numFmtId="0" fontId="12" fillId="0" borderId="0" xfId="0" applyFont="1" applyAlignment="1">
      <alignment horizontal="center"/>
    </xf>
    <xf numFmtId="0" fontId="4" fillId="0" borderId="0" xfId="0" applyFont="1"/>
    <xf numFmtId="40" fontId="4" fillId="0" borderId="5" xfId="1" applyNumberFormat="1" applyFont="1" applyBorder="1"/>
    <xf numFmtId="40" fontId="4" fillId="0" borderId="0" xfId="1" applyNumberFormat="1" applyFont="1" applyBorder="1" applyProtection="1"/>
    <xf numFmtId="8" fontId="4" fillId="0" borderId="0" xfId="1" applyNumberFormat="1" applyFont="1" applyBorder="1" applyProtection="1"/>
    <xf numFmtId="6" fontId="4" fillId="0" borderId="3" xfId="1" applyNumberFormat="1" applyFont="1" applyBorder="1" applyProtection="1">
      <protection locked="0"/>
    </xf>
    <xf numFmtId="6" fontId="4" fillId="0" borderId="3" xfId="1" applyNumberFormat="1" applyFont="1" applyBorder="1" applyProtection="1"/>
    <xf numFmtId="6" fontId="4" fillId="0" borderId="3" xfId="1" applyNumberFormat="1" applyFont="1" applyBorder="1"/>
    <xf numFmtId="38" fontId="7" fillId="0" borderId="0" xfId="0" applyNumberFormat="1" applyFont="1" applyFill="1" applyBorder="1" applyAlignment="1" applyProtection="1">
      <alignment horizontal="center" wrapText="1"/>
    </xf>
    <xf numFmtId="6" fontId="0" fillId="0" borderId="0" xfId="0" applyNumberFormat="1"/>
    <xf numFmtId="8" fontId="0" fillId="0" borderId="0" xfId="0" applyNumberFormat="1"/>
    <xf numFmtId="38" fontId="4" fillId="0" borderId="0" xfId="1" applyNumberFormat="1" applyFont="1" applyFill="1" applyBorder="1" applyProtection="1"/>
    <xf numFmtId="38" fontId="0" fillId="0" borderId="0" xfId="0" applyNumberFormat="1"/>
    <xf numFmtId="0" fontId="4" fillId="0" borderId="0" xfId="3" applyFont="1"/>
    <xf numFmtId="0" fontId="14" fillId="0" borderId="0" xfId="3" applyFont="1" applyProtection="1"/>
    <xf numFmtId="0" fontId="4" fillId="0" borderId="8" xfId="3" applyFont="1" applyBorder="1"/>
    <xf numFmtId="0" fontId="4" fillId="0" borderId="9" xfId="3" applyFont="1" applyBorder="1" applyProtection="1"/>
    <xf numFmtId="0" fontId="4" fillId="0" borderId="10" xfId="3" applyFont="1" applyBorder="1" applyProtection="1"/>
    <xf numFmtId="0" fontId="15" fillId="0" borderId="0" xfId="3" applyFont="1"/>
    <xf numFmtId="0" fontId="4" fillId="0" borderId="11" xfId="3" applyFont="1" applyBorder="1"/>
    <xf numFmtId="0" fontId="15" fillId="0" borderId="0" xfId="3" applyFont="1" applyBorder="1" applyAlignment="1" applyProtection="1">
      <alignment horizontal="centerContinuous"/>
    </xf>
    <xf numFmtId="0" fontId="15" fillId="0" borderId="12" xfId="3" applyFont="1" applyBorder="1" applyAlignment="1" applyProtection="1">
      <alignment horizontal="centerContinuous"/>
    </xf>
    <xf numFmtId="0" fontId="7" fillId="0" borderId="13" xfId="3" applyFont="1" applyBorder="1" applyAlignment="1" applyProtection="1">
      <alignment horizontal="centerContinuous"/>
    </xf>
    <xf numFmtId="0" fontId="15" fillId="0" borderId="11" xfId="3" applyFont="1" applyBorder="1"/>
    <xf numFmtId="0" fontId="4" fillId="0" borderId="0" xfId="3" applyFont="1" applyBorder="1" applyProtection="1"/>
    <xf numFmtId="0" fontId="16" fillId="0" borderId="0" xfId="3" applyFont="1" applyBorder="1" applyProtection="1"/>
    <xf numFmtId="0" fontId="17" fillId="0" borderId="0" xfId="3" applyFont="1" applyBorder="1" applyProtection="1"/>
    <xf numFmtId="0" fontId="17" fillId="0" borderId="0" xfId="3" applyFont="1" applyBorder="1" applyAlignment="1"/>
    <xf numFmtId="0" fontId="18" fillId="0" borderId="13" xfId="3" applyFont="1" applyBorder="1" applyAlignment="1" applyProtection="1"/>
    <xf numFmtId="0" fontId="19" fillId="0" borderId="0" xfId="3" applyFont="1" applyBorder="1" applyProtection="1"/>
    <xf numFmtId="0" fontId="4" fillId="0" borderId="14" xfId="3" applyFont="1" applyBorder="1"/>
    <xf numFmtId="0" fontId="8" fillId="0" borderId="15" xfId="3" applyFont="1" applyBorder="1" applyAlignment="1" applyProtection="1">
      <alignment horizontal="right"/>
    </xf>
    <xf numFmtId="43" fontId="12" fillId="0" borderId="0" xfId="4" applyFont="1" applyBorder="1" applyAlignment="1" applyProtection="1">
      <alignment horizontal="center" vertical="center"/>
    </xf>
    <xf numFmtId="0" fontId="4" fillId="0" borderId="15" xfId="3" applyFont="1" applyBorder="1" applyProtection="1"/>
    <xf numFmtId="0" fontId="4" fillId="0" borderId="15" xfId="3" applyFont="1" applyBorder="1"/>
    <xf numFmtId="0" fontId="20" fillId="0" borderId="15" xfId="3" applyFont="1" applyBorder="1" applyProtection="1"/>
    <xf numFmtId="0" fontId="17" fillId="0" borderId="15" xfId="3" applyFont="1" applyBorder="1"/>
    <xf numFmtId="0" fontId="18" fillId="0" borderId="16" xfId="3" applyFont="1" applyBorder="1" applyProtection="1"/>
    <xf numFmtId="0" fontId="4" fillId="0" borderId="17" xfId="3" applyFont="1" applyBorder="1"/>
    <xf numFmtId="43" fontId="4" fillId="0" borderId="18" xfId="4" applyFont="1" applyBorder="1" applyAlignment="1" applyProtection="1">
      <alignment vertical="center"/>
      <protection locked="0"/>
    </xf>
    <xf numFmtId="0" fontId="8" fillId="0" borderId="19" xfId="3" applyFont="1" applyBorder="1" applyAlignment="1" applyProtection="1">
      <alignment horizontal="right"/>
    </xf>
    <xf numFmtId="0" fontId="4" fillId="0" borderId="2" xfId="3" applyFont="1" applyBorder="1" applyAlignment="1" applyProtection="1">
      <alignment vertical="center"/>
      <protection locked="0"/>
    </xf>
    <xf numFmtId="0" fontId="4" fillId="0" borderId="20" xfId="3" applyFont="1" applyBorder="1" applyAlignment="1" applyProtection="1">
      <alignment vertical="center"/>
      <protection locked="0"/>
    </xf>
    <xf numFmtId="0" fontId="4" fillId="0" borderId="21" xfId="3" applyFont="1" applyBorder="1" applyAlignment="1" applyProtection="1">
      <alignment vertical="center"/>
      <protection locked="0"/>
    </xf>
    <xf numFmtId="0" fontId="4" fillId="0" borderId="0" xfId="3" applyFont="1" applyBorder="1" applyAlignment="1" applyProtection="1">
      <alignment vertical="center"/>
    </xf>
    <xf numFmtId="0" fontId="4" fillId="0" borderId="22" xfId="3" applyFont="1" applyBorder="1" applyAlignment="1" applyProtection="1">
      <alignment horizontal="center" vertical="center"/>
    </xf>
    <xf numFmtId="43" fontId="4" fillId="0" borderId="17" xfId="4" applyFont="1" applyBorder="1" applyAlignment="1" applyProtection="1">
      <alignment vertical="center"/>
    </xf>
    <xf numFmtId="43" fontId="4" fillId="0" borderId="23" xfId="4" applyFont="1" applyBorder="1" applyAlignment="1" applyProtection="1">
      <alignment vertical="center"/>
    </xf>
    <xf numFmtId="43" fontId="4" fillId="0" borderId="24" xfId="4" applyFont="1" applyBorder="1" applyAlignment="1" applyProtection="1">
      <alignment vertical="center"/>
    </xf>
    <xf numFmtId="0" fontId="4" fillId="0" borderId="18" xfId="3" applyFont="1" applyBorder="1" applyAlignment="1" applyProtection="1">
      <alignment vertical="center"/>
      <protection locked="0"/>
    </xf>
    <xf numFmtId="0" fontId="21" fillId="0" borderId="23" xfId="3" applyFont="1" applyBorder="1" applyAlignment="1" applyProtection="1">
      <alignment vertical="center"/>
    </xf>
    <xf numFmtId="0" fontId="4" fillId="0" borderId="25" xfId="3" applyFont="1" applyBorder="1" applyAlignment="1" applyProtection="1">
      <alignment vertical="center"/>
    </xf>
    <xf numFmtId="0" fontId="4" fillId="0" borderId="26" xfId="3" applyFont="1" applyBorder="1" applyAlignment="1" applyProtection="1">
      <alignment vertical="center"/>
    </xf>
    <xf numFmtId="43" fontId="7" fillId="0" borderId="27" xfId="4" applyFont="1" applyBorder="1" applyAlignment="1" applyProtection="1">
      <alignment horizontal="center" vertical="center"/>
    </xf>
    <xf numFmtId="43" fontId="7" fillId="0" borderId="28" xfId="4" applyFont="1" applyBorder="1" applyAlignment="1" applyProtection="1">
      <alignment horizontal="center" vertical="center"/>
    </xf>
    <xf numFmtId="43" fontId="15" fillId="0" borderId="29" xfId="4" applyFont="1" applyBorder="1" applyAlignment="1" applyProtection="1">
      <alignment vertical="center"/>
    </xf>
    <xf numFmtId="43" fontId="7" fillId="0" borderId="0" xfId="4" applyFont="1" applyBorder="1" applyAlignment="1" applyProtection="1">
      <alignment horizontal="center" vertical="center"/>
    </xf>
    <xf numFmtId="0" fontId="15" fillId="0" borderId="30" xfId="3" applyFont="1" applyBorder="1" applyAlignment="1" applyProtection="1">
      <alignment vertical="center"/>
      <protection locked="0"/>
    </xf>
    <xf numFmtId="0" fontId="4" fillId="0" borderId="31" xfId="3" applyFont="1" applyBorder="1" applyAlignment="1" applyProtection="1">
      <alignment vertical="center"/>
    </xf>
    <xf numFmtId="0" fontId="4" fillId="0" borderId="13" xfId="3" applyFont="1" applyBorder="1" applyAlignment="1" applyProtection="1">
      <alignment horizontal="center" vertical="center"/>
    </xf>
    <xf numFmtId="43" fontId="4" fillId="0" borderId="17" xfId="3" applyNumberFormat="1" applyFont="1" applyBorder="1"/>
    <xf numFmtId="43" fontId="4" fillId="0" borderId="32" xfId="4" applyFont="1" applyBorder="1" applyAlignment="1" applyProtection="1">
      <alignment vertical="center"/>
      <protection locked="0"/>
    </xf>
    <xf numFmtId="43" fontId="4" fillId="0" borderId="33" xfId="4" applyFont="1" applyBorder="1" applyAlignment="1" applyProtection="1">
      <alignment vertical="center"/>
      <protection locked="0"/>
    </xf>
    <xf numFmtId="0" fontId="4" fillId="0" borderId="34" xfId="3" applyFont="1" applyBorder="1" applyAlignment="1" applyProtection="1">
      <alignment vertical="center"/>
      <protection locked="0"/>
    </xf>
    <xf numFmtId="0" fontId="4" fillId="0" borderId="32" xfId="3" applyFont="1" applyBorder="1" applyAlignment="1" applyProtection="1">
      <alignment vertical="center"/>
    </xf>
    <xf numFmtId="0" fontId="4" fillId="0" borderId="35" xfId="3" applyFont="1" applyBorder="1" applyAlignment="1" applyProtection="1">
      <alignment vertical="center"/>
    </xf>
    <xf numFmtId="0" fontId="4" fillId="0" borderId="36" xfId="3" applyFont="1" applyBorder="1" applyAlignment="1" applyProtection="1">
      <alignment horizontal="center" vertical="center"/>
    </xf>
    <xf numFmtId="43" fontId="4" fillId="4" borderId="32" xfId="4" applyFont="1" applyFill="1" applyBorder="1" applyAlignment="1" applyProtection="1">
      <alignment vertical="center"/>
    </xf>
    <xf numFmtId="43" fontId="4" fillId="4" borderId="33" xfId="4" applyFont="1" applyFill="1" applyBorder="1" applyAlignment="1" applyProtection="1">
      <alignment vertical="center"/>
    </xf>
    <xf numFmtId="0" fontId="4" fillId="0" borderId="35" xfId="3" applyFont="1" applyBorder="1" applyAlignment="1" applyProtection="1">
      <alignment horizontal="center" vertical="center"/>
    </xf>
    <xf numFmtId="43" fontId="4" fillId="0" borderId="0" xfId="3" applyNumberFormat="1" applyFont="1"/>
    <xf numFmtId="43" fontId="4" fillId="0" borderId="37" xfId="3" applyNumberFormat="1" applyFont="1" applyBorder="1"/>
    <xf numFmtId="43" fontId="4" fillId="0" borderId="21" xfId="4" applyFont="1" applyBorder="1" applyAlignment="1" applyProtection="1">
      <alignment vertical="center"/>
      <protection locked="0"/>
    </xf>
    <xf numFmtId="0" fontId="4" fillId="0" borderId="37" xfId="3" applyFont="1" applyBorder="1"/>
    <xf numFmtId="0" fontId="4" fillId="0" borderId="21" xfId="3" applyFont="1" applyBorder="1" applyAlignment="1" applyProtection="1">
      <alignment horizontal="centerContinuous" vertical="center"/>
      <protection locked="0"/>
    </xf>
    <xf numFmtId="0" fontId="4" fillId="0" borderId="2" xfId="3" applyFont="1" applyBorder="1" applyAlignment="1" applyProtection="1">
      <alignment horizontal="centerContinuous" vertical="center"/>
      <protection locked="0"/>
    </xf>
    <xf numFmtId="0" fontId="4" fillId="0" borderId="21" xfId="3" applyFont="1" applyFill="1" applyBorder="1" applyAlignment="1" applyProtection="1">
      <alignment horizontal="centerContinuous" vertical="center"/>
      <protection locked="0"/>
    </xf>
    <xf numFmtId="0" fontId="21" fillId="0" borderId="0" xfId="3" applyFont="1" applyBorder="1" applyAlignment="1" applyProtection="1">
      <alignment horizontal="centerContinuous" vertical="center"/>
      <protection locked="0"/>
    </xf>
    <xf numFmtId="0" fontId="21" fillId="0" borderId="0" xfId="3" applyFont="1" applyFill="1" applyBorder="1" applyAlignment="1" applyProtection="1">
      <alignment horizontal="centerContinuous"/>
    </xf>
    <xf numFmtId="0" fontId="4" fillId="0" borderId="0" xfId="3" applyFont="1" applyBorder="1"/>
    <xf numFmtId="0" fontId="21" fillId="0" borderId="11" xfId="3" applyFont="1" applyFill="1" applyBorder="1" applyAlignment="1" applyProtection="1">
      <alignment horizontal="centerContinuous"/>
    </xf>
    <xf numFmtId="0" fontId="21" fillId="0" borderId="30" xfId="3" applyFont="1" applyFill="1" applyBorder="1" applyAlignment="1" applyProtection="1">
      <alignment horizontal="left"/>
    </xf>
    <xf numFmtId="0" fontId="21" fillId="0" borderId="12" xfId="3" applyFont="1" applyBorder="1" applyAlignment="1" applyProtection="1">
      <alignment horizontal="centerContinuous" vertical="center"/>
      <protection locked="0"/>
    </xf>
    <xf numFmtId="0" fontId="21" fillId="0" borderId="30" xfId="3" applyFont="1" applyFill="1" applyBorder="1" applyAlignment="1" applyProtection="1">
      <alignment horizontal="centerContinuous"/>
    </xf>
    <xf numFmtId="0" fontId="22" fillId="0" borderId="0" xfId="3" applyFont="1" applyBorder="1" applyAlignment="1" applyProtection="1">
      <alignment vertical="center"/>
    </xf>
    <xf numFmtId="0" fontId="22" fillId="0" borderId="12" xfId="3" applyFont="1" applyBorder="1" applyAlignment="1" applyProtection="1">
      <alignment vertical="center"/>
    </xf>
    <xf numFmtId="0" fontId="22" fillId="0" borderId="22" xfId="3" applyFont="1" applyBorder="1" applyAlignment="1" applyProtection="1">
      <alignment horizontal="center" vertical="center"/>
    </xf>
    <xf numFmtId="0" fontId="21" fillId="0" borderId="11" xfId="3" applyFont="1" applyBorder="1" applyAlignment="1" applyProtection="1">
      <alignment horizontal="centerContinuous" vertical="center"/>
      <protection locked="0"/>
    </xf>
    <xf numFmtId="0" fontId="4" fillId="0" borderId="30" xfId="3" applyFont="1" applyBorder="1"/>
    <xf numFmtId="0" fontId="21" fillId="0" borderId="30" xfId="3" applyFont="1" applyBorder="1" applyAlignment="1" applyProtection="1">
      <alignment horizontal="centerContinuous" vertical="center"/>
      <protection locked="0"/>
    </xf>
    <xf numFmtId="0" fontId="22" fillId="0" borderId="0" xfId="3" applyFont="1" applyBorder="1" applyAlignment="1" applyProtection="1">
      <alignment horizontal="center" vertical="center"/>
    </xf>
    <xf numFmtId="0" fontId="22" fillId="0" borderId="12" xfId="3" applyFont="1" applyBorder="1" applyAlignment="1" applyProtection="1">
      <alignment horizontal="center" vertical="center"/>
    </xf>
    <xf numFmtId="0" fontId="4" fillId="0" borderId="38" xfId="3" applyFont="1" applyBorder="1" applyAlignment="1" applyProtection="1">
      <alignment vertical="center"/>
      <protection locked="0"/>
    </xf>
    <xf numFmtId="0" fontId="4" fillId="0" borderId="15" xfId="3" applyFont="1" applyBorder="1" applyAlignment="1" applyProtection="1">
      <alignment vertical="center"/>
      <protection locked="0"/>
    </xf>
    <xf numFmtId="0" fontId="4" fillId="0" borderId="12" xfId="3" applyFont="1" applyBorder="1" applyAlignment="1" applyProtection="1">
      <alignment vertical="center"/>
    </xf>
    <xf numFmtId="0" fontId="23" fillId="0" borderId="39" xfId="3" applyFont="1" applyBorder="1" applyAlignment="1">
      <alignment horizontal="center"/>
    </xf>
    <xf numFmtId="0" fontId="23" fillId="0" borderId="40" xfId="3" applyFont="1" applyBorder="1" applyAlignment="1" applyProtection="1">
      <alignment horizontal="centerContinuous"/>
    </xf>
    <xf numFmtId="0" fontId="23" fillId="0" borderId="40" xfId="3" applyFont="1" applyBorder="1" applyAlignment="1" applyProtection="1">
      <alignment horizontal="centerContinuous" wrapText="1"/>
    </xf>
    <xf numFmtId="0" fontId="23" fillId="0" borderId="41" xfId="3" applyFont="1" applyBorder="1" applyAlignment="1" applyProtection="1">
      <alignment horizontal="centerContinuous" wrapText="1"/>
    </xf>
    <xf numFmtId="0" fontId="4" fillId="0" borderId="30" xfId="3" applyFont="1" applyBorder="1" applyAlignment="1" applyProtection="1">
      <alignment vertical="center"/>
      <protection locked="0"/>
    </xf>
    <xf numFmtId="0" fontId="4" fillId="0" borderId="0" xfId="3" applyFont="1" applyBorder="1" applyAlignment="1" applyProtection="1">
      <alignment vertical="center"/>
      <protection locked="0"/>
    </xf>
    <xf numFmtId="0" fontId="4" fillId="0" borderId="42" xfId="3" applyFont="1" applyBorder="1"/>
    <xf numFmtId="43" fontId="4" fillId="0" borderId="43" xfId="4" applyFont="1" applyBorder="1" applyAlignment="1" applyProtection="1">
      <alignment vertical="center"/>
      <protection locked="0"/>
    </xf>
    <xf numFmtId="43" fontId="4" fillId="0" borderId="44" xfId="4" applyFont="1" applyBorder="1" applyAlignment="1" applyProtection="1">
      <alignment vertical="center"/>
      <protection locked="0"/>
    </xf>
    <xf numFmtId="43" fontId="4" fillId="0" borderId="45" xfId="4" applyFont="1" applyBorder="1" applyAlignment="1" applyProtection="1">
      <alignment vertical="center"/>
      <protection locked="0"/>
    </xf>
    <xf numFmtId="43" fontId="4" fillId="0" borderId="46" xfId="4" applyFont="1" applyBorder="1" applyAlignment="1" applyProtection="1">
      <alignment vertical="center"/>
      <protection locked="0"/>
    </xf>
    <xf numFmtId="43" fontId="4" fillId="0" borderId="45" xfId="3" applyNumberFormat="1" applyFont="1" applyBorder="1" applyAlignment="1">
      <alignment vertical="center"/>
    </xf>
    <xf numFmtId="0" fontId="4" fillId="0" borderId="47" xfId="3" applyFont="1" applyBorder="1" applyAlignment="1" applyProtection="1">
      <alignment vertical="center"/>
    </xf>
    <xf numFmtId="0" fontId="4" fillId="0" borderId="48" xfId="3" applyFont="1" applyBorder="1" applyAlignment="1" applyProtection="1">
      <alignment horizontal="center" vertical="center"/>
    </xf>
    <xf numFmtId="43" fontId="4" fillId="0" borderId="11" xfId="3" applyNumberFormat="1" applyFont="1" applyBorder="1"/>
    <xf numFmtId="43" fontId="4" fillId="0" borderId="30" xfId="4" applyFont="1" applyBorder="1" applyAlignment="1" applyProtection="1">
      <alignment vertical="center"/>
    </xf>
    <xf numFmtId="43" fontId="4" fillId="0" borderId="0" xfId="4" applyFont="1" applyBorder="1" applyAlignment="1" applyProtection="1">
      <alignment vertical="center"/>
    </xf>
    <xf numFmtId="43" fontId="4" fillId="0" borderId="12" xfId="4" applyFont="1" applyBorder="1" applyAlignment="1" applyProtection="1">
      <alignment vertical="center"/>
    </xf>
    <xf numFmtId="0" fontId="21" fillId="0" borderId="12" xfId="3" applyFont="1" applyBorder="1" applyAlignment="1" applyProtection="1">
      <alignment vertical="center"/>
    </xf>
    <xf numFmtId="43" fontId="4" fillId="0" borderId="38" xfId="4" applyFont="1" applyBorder="1" applyAlignment="1" applyProtection="1">
      <alignment vertical="center"/>
      <protection locked="0"/>
    </xf>
    <xf numFmtId="43" fontId="4" fillId="0" borderId="0" xfId="4" applyFont="1" applyBorder="1" applyAlignment="1" applyProtection="1">
      <alignment vertical="center"/>
      <protection locked="0"/>
    </xf>
    <xf numFmtId="43" fontId="4" fillId="0" borderId="12" xfId="4" applyFont="1" applyBorder="1" applyAlignment="1" applyProtection="1">
      <alignment vertical="center"/>
      <protection locked="0"/>
    </xf>
    <xf numFmtId="43" fontId="4" fillId="0" borderId="49" xfId="4" applyFont="1" applyBorder="1" applyAlignment="1" applyProtection="1">
      <alignment vertical="center"/>
      <protection locked="0"/>
    </xf>
    <xf numFmtId="0" fontId="4" fillId="0" borderId="32" xfId="3" applyFont="1" applyBorder="1" applyAlignment="1" applyProtection="1">
      <alignment vertical="center"/>
      <protection locked="0"/>
    </xf>
    <xf numFmtId="0" fontId="4" fillId="0" borderId="49" xfId="3" applyFont="1" applyBorder="1" applyAlignment="1" applyProtection="1">
      <alignment vertical="center"/>
    </xf>
    <xf numFmtId="0" fontId="4" fillId="0" borderId="50" xfId="3" applyFont="1" applyBorder="1" applyAlignment="1" applyProtection="1">
      <alignment horizontal="center" vertical="center"/>
    </xf>
    <xf numFmtId="43" fontId="4" fillId="0" borderId="30" xfId="4" applyFont="1" applyBorder="1" applyAlignment="1" applyProtection="1">
      <alignment vertical="center"/>
      <protection locked="0"/>
    </xf>
    <xf numFmtId="0" fontId="21" fillId="0" borderId="21" xfId="3" applyFont="1" applyBorder="1" applyProtection="1"/>
    <xf numFmtId="0" fontId="21" fillId="0" borderId="32" xfId="3" applyFont="1" applyBorder="1" applyProtection="1"/>
    <xf numFmtId="0" fontId="21" fillId="0" borderId="49" xfId="3" applyFont="1" applyBorder="1" applyProtection="1"/>
    <xf numFmtId="0" fontId="24" fillId="0" borderId="49" xfId="3" applyFont="1" applyBorder="1" applyProtection="1"/>
    <xf numFmtId="0" fontId="24" fillId="0" borderId="32" xfId="3" applyFont="1" applyBorder="1" applyProtection="1"/>
    <xf numFmtId="0" fontId="24" fillId="0" borderId="50" xfId="3" applyFont="1" applyBorder="1" applyAlignment="1" applyProtection="1">
      <alignment horizontal="center"/>
    </xf>
    <xf numFmtId="0" fontId="22" fillId="0" borderId="12" xfId="3" applyFont="1" applyBorder="1" applyProtection="1"/>
    <xf numFmtId="0" fontId="22" fillId="0" borderId="0" xfId="3" applyFont="1" applyBorder="1" applyProtection="1"/>
    <xf numFmtId="0" fontId="22" fillId="0" borderId="22" xfId="3" applyFont="1" applyBorder="1" applyAlignment="1" applyProtection="1">
      <alignment horizontal="center"/>
    </xf>
    <xf numFmtId="0" fontId="21" fillId="0" borderId="11" xfId="3" applyFont="1" applyBorder="1" applyAlignment="1" applyProtection="1">
      <alignment horizontal="centerContinuous"/>
    </xf>
    <xf numFmtId="0" fontId="21" fillId="0" borderId="30" xfId="3" applyFont="1" applyBorder="1" applyAlignment="1" applyProtection="1">
      <alignment horizontal="centerContinuous"/>
    </xf>
    <xf numFmtId="0" fontId="21" fillId="0" borderId="0" xfId="3" applyFont="1" applyBorder="1" applyAlignment="1" applyProtection="1">
      <alignment horizontal="center"/>
    </xf>
    <xf numFmtId="0" fontId="21" fillId="0" borderId="12" xfId="3" applyFont="1" applyBorder="1" applyAlignment="1" applyProtection="1">
      <alignment horizontal="centerContinuous"/>
    </xf>
    <xf numFmtId="0" fontId="21" fillId="0" borderId="0" xfId="3" applyFont="1" applyBorder="1" applyAlignment="1" applyProtection="1">
      <alignment horizontal="centerContinuous"/>
    </xf>
    <xf numFmtId="0" fontId="22" fillId="0" borderId="22" xfId="3" applyFont="1" applyBorder="1" applyProtection="1"/>
    <xf numFmtId="0" fontId="4" fillId="0" borderId="30" xfId="3" applyFont="1" applyBorder="1" applyProtection="1"/>
    <xf numFmtId="0" fontId="4" fillId="0" borderId="12" xfId="3" applyFont="1" applyBorder="1" applyProtection="1"/>
    <xf numFmtId="0" fontId="4" fillId="0" borderId="28" xfId="3" applyFont="1" applyBorder="1" applyProtection="1"/>
    <xf numFmtId="0" fontId="4" fillId="0" borderId="51" xfId="3" applyFont="1" applyBorder="1" applyProtection="1"/>
    <xf numFmtId="0" fontId="25" fillId="0" borderId="0" xfId="3" applyFont="1"/>
    <xf numFmtId="0" fontId="23" fillId="0" borderId="52" xfId="3" applyFont="1" applyBorder="1" applyAlignment="1">
      <alignment horizontal="center"/>
    </xf>
    <xf numFmtId="0" fontId="23" fillId="0" borderId="53" xfId="3" applyFont="1" applyBorder="1" applyAlignment="1" applyProtection="1">
      <alignment horizontal="centerContinuous"/>
    </xf>
    <xf numFmtId="0" fontId="23" fillId="0" borderId="53" xfId="3" applyFont="1" applyBorder="1" applyAlignment="1" applyProtection="1">
      <alignment horizontal="centerContinuous" wrapText="1"/>
    </xf>
    <xf numFmtId="0" fontId="23" fillId="0" borderId="54" xfId="3" applyFont="1" applyBorder="1" applyAlignment="1" applyProtection="1">
      <alignment horizontal="centerContinuous" wrapText="1"/>
    </xf>
    <xf numFmtId="0" fontId="25" fillId="0" borderId="32" xfId="3" applyFont="1" applyBorder="1" applyProtection="1"/>
    <xf numFmtId="0" fontId="25" fillId="0" borderId="0" xfId="3" applyFont="1" applyBorder="1" applyProtection="1"/>
    <xf numFmtId="0" fontId="25" fillId="0" borderId="13" xfId="3" applyFont="1" applyBorder="1" applyProtection="1"/>
    <xf numFmtId="0" fontId="4" fillId="0" borderId="13" xfId="3" applyFont="1" applyBorder="1" applyProtection="1"/>
    <xf numFmtId="0" fontId="4" fillId="0" borderId="0" xfId="3" applyFont="1" applyBorder="1" applyAlignment="1" applyProtection="1">
      <alignment horizontal="centerContinuous"/>
    </xf>
    <xf numFmtId="0" fontId="21" fillId="0" borderId="13" xfId="3" applyFont="1" applyBorder="1" applyAlignment="1" applyProtection="1">
      <alignment horizontal="centerContinuous"/>
    </xf>
    <xf numFmtId="0" fontId="26" fillId="0" borderId="11" xfId="3" applyFont="1" applyFill="1" applyBorder="1" applyAlignment="1">
      <alignment horizontal="center"/>
    </xf>
    <xf numFmtId="0" fontId="4" fillId="0" borderId="13" xfId="3" applyFont="1" applyBorder="1" applyAlignment="1" applyProtection="1">
      <alignment horizontal="centerContinuous"/>
    </xf>
    <xf numFmtId="0" fontId="4" fillId="0" borderId="39" xfId="3" applyFont="1" applyBorder="1"/>
    <xf numFmtId="0" fontId="4" fillId="0" borderId="40" xfId="3" applyFont="1" applyBorder="1" applyProtection="1"/>
    <xf numFmtId="0" fontId="7" fillId="0" borderId="40" xfId="3" applyFont="1" applyBorder="1" applyProtection="1"/>
    <xf numFmtId="0" fontId="4" fillId="0" borderId="41" xfId="3" applyFont="1" applyBorder="1" applyProtection="1"/>
    <xf numFmtId="0" fontId="3" fillId="0" borderId="0" xfId="0" applyFont="1"/>
    <xf numFmtId="0" fontId="3" fillId="0" borderId="0" xfId="0" applyFont="1" applyProtection="1"/>
    <xf numFmtId="0" fontId="4" fillId="0" borderId="0" xfId="0" applyFont="1" applyProtection="1"/>
    <xf numFmtId="0" fontId="28" fillId="0" borderId="0" xfId="0" applyFont="1" applyProtection="1"/>
    <xf numFmtId="0" fontId="11" fillId="0" borderId="0" xfId="0" applyFont="1" applyProtection="1"/>
    <xf numFmtId="0" fontId="11" fillId="0" borderId="0" xfId="0" applyFont="1"/>
    <xf numFmtId="0" fontId="3" fillId="0" borderId="0" xfId="0" applyFont="1" applyAlignment="1" applyProtection="1">
      <alignment horizontal="centerContinuous"/>
    </xf>
    <xf numFmtId="0" fontId="30" fillId="0" borderId="0" xfId="0" applyFont="1" applyProtection="1"/>
    <xf numFmtId="0" fontId="6" fillId="0" borderId="0" xfId="0" applyFont="1"/>
    <xf numFmtId="0" fontId="31" fillId="0" borderId="0" xfId="0" applyFont="1" applyProtection="1"/>
    <xf numFmtId="0" fontId="21" fillId="0" borderId="0" xfId="0" applyFont="1" applyProtection="1"/>
    <xf numFmtId="0" fontId="6" fillId="0" borderId="0" xfId="0" applyFont="1" applyAlignment="1" applyProtection="1">
      <alignment horizontal="centerContinuous"/>
    </xf>
    <xf numFmtId="0" fontId="4" fillId="0" borderId="0" xfId="0" applyFont="1" applyAlignment="1" applyProtection="1">
      <alignment horizontal="centerContinuous"/>
    </xf>
    <xf numFmtId="0" fontId="21" fillId="0" borderId="0" xfId="0" applyFont="1" applyAlignment="1" applyProtection="1">
      <alignment horizontal="centerContinuous"/>
    </xf>
    <xf numFmtId="0" fontId="22" fillId="0" borderId="0" xfId="0" applyFont="1" applyAlignment="1" applyProtection="1">
      <alignment horizontal="left"/>
    </xf>
    <xf numFmtId="0" fontId="32" fillId="0" borderId="0" xfId="0" applyFont="1" applyAlignment="1" applyProtection="1">
      <alignment horizontal="centerContinuous"/>
    </xf>
    <xf numFmtId="0" fontId="3" fillId="0" borderId="0" xfId="5" applyFont="1"/>
    <xf numFmtId="0" fontId="4" fillId="0" borderId="0" xfId="5" applyFont="1"/>
    <xf numFmtId="0" fontId="4" fillId="0" borderId="0" xfId="5" applyFont="1" applyAlignment="1">
      <alignment horizontal="centerContinuous"/>
    </xf>
    <xf numFmtId="0" fontId="6" fillId="0" borderId="0" xfId="5" applyFont="1" applyAlignment="1" applyProtection="1">
      <alignment horizontal="left"/>
    </xf>
    <xf numFmtId="0" fontId="4" fillId="0" borderId="0" xfId="5" applyFont="1" applyAlignment="1" applyProtection="1">
      <alignment horizontal="left"/>
    </xf>
    <xf numFmtId="0" fontId="10" fillId="0" borderId="0" xfId="5" applyFont="1"/>
    <xf numFmtId="0" fontId="11" fillId="0" borderId="0" xfId="5" applyFont="1"/>
    <xf numFmtId="0" fontId="21" fillId="0" borderId="0" xfId="5" applyFont="1" applyAlignment="1" applyProtection="1">
      <alignment horizontal="left"/>
    </xf>
    <xf numFmtId="0" fontId="25" fillId="0" borderId="0" xfId="5" applyFont="1" applyAlignment="1" applyProtection="1">
      <alignment horizontal="left"/>
    </xf>
    <xf numFmtId="0" fontId="34" fillId="0" borderId="0" xfId="5" applyFont="1" applyAlignment="1" applyProtection="1">
      <alignment horizontal="right"/>
    </xf>
    <xf numFmtId="0" fontId="21" fillId="0" borderId="0" xfId="5" applyFont="1" applyAlignment="1" applyProtection="1">
      <alignment horizontal="right"/>
    </xf>
    <xf numFmtId="0" fontId="11" fillId="0" borderId="0" xfId="5" applyFont="1" applyAlignment="1" applyProtection="1">
      <alignment horizontal="left"/>
    </xf>
    <xf numFmtId="0" fontId="31" fillId="0" borderId="0" xfId="5" applyFont="1" applyAlignment="1" applyProtection="1">
      <alignment horizontal="center"/>
    </xf>
    <xf numFmtId="0" fontId="11" fillId="0" borderId="0" xfId="5" applyFont="1" applyAlignment="1" applyProtection="1"/>
    <xf numFmtId="0" fontId="11" fillId="0" borderId="0" xfId="5" applyFont="1" applyAlignment="1" applyProtection="1">
      <alignment horizontal="right"/>
    </xf>
    <xf numFmtId="0" fontId="11" fillId="0" borderId="0" xfId="5" applyFont="1" applyProtection="1"/>
    <xf numFmtId="0" fontId="4" fillId="0" borderId="0" xfId="5" applyFont="1" applyProtection="1"/>
    <xf numFmtId="0" fontId="11" fillId="0" borderId="0" xfId="5" applyFont="1" applyAlignment="1">
      <alignment horizontal="centerContinuous"/>
    </xf>
    <xf numFmtId="0" fontId="35" fillId="0" borderId="0" xfId="5" applyFont="1" applyAlignment="1" applyProtection="1">
      <alignment horizontal="centerContinuous"/>
    </xf>
    <xf numFmtId="0" fontId="21" fillId="0" borderId="0" xfId="5" applyFont="1" applyAlignment="1" applyProtection="1">
      <alignment horizontal="center"/>
    </xf>
    <xf numFmtId="0" fontId="4" fillId="0" borderId="0" xfId="5" applyFont="1" applyAlignment="1" applyProtection="1">
      <alignment horizontal="left" wrapText="1"/>
    </xf>
    <xf numFmtId="0" fontId="4" fillId="0" borderId="0" xfId="5" applyFont="1" applyAlignment="1" applyProtection="1">
      <alignment horizontal="right"/>
    </xf>
    <xf numFmtId="0" fontId="27" fillId="0" borderId="0" xfId="5" applyFont="1"/>
    <xf numFmtId="0" fontId="36" fillId="0" borderId="0" xfId="5" applyFont="1" applyAlignment="1" applyProtection="1">
      <alignment horizontal="left"/>
    </xf>
    <xf numFmtId="0" fontId="37" fillId="0" borderId="0" xfId="5" applyFont="1"/>
    <xf numFmtId="0" fontId="38" fillId="0" borderId="0" xfId="5" applyFont="1" applyAlignment="1" applyProtection="1">
      <alignment horizontal="left"/>
    </xf>
    <xf numFmtId="0" fontId="24" fillId="0" borderId="0" xfId="5" applyFont="1"/>
    <xf numFmtId="0" fontId="42" fillId="0" borderId="0" xfId="5" applyFont="1" applyAlignment="1" applyProtection="1">
      <alignment horizontal="left"/>
    </xf>
    <xf numFmtId="0" fontId="6" fillId="0" borderId="0" xfId="5" applyFont="1"/>
    <xf numFmtId="0" fontId="6" fillId="0" borderId="0" xfId="5" applyFont="1" applyAlignment="1">
      <alignment horizontal="centerContinuous"/>
    </xf>
    <xf numFmtId="0" fontId="3" fillId="0" borderId="0" xfId="5" applyFont="1" applyAlignment="1">
      <alignment horizontal="centerContinuous"/>
    </xf>
    <xf numFmtId="0" fontId="43" fillId="0" borderId="0" xfId="5" applyFont="1"/>
    <xf numFmtId="0" fontId="44" fillId="0" borderId="0" xfId="5" applyFont="1" applyAlignment="1" applyProtection="1">
      <alignment horizontal="center"/>
    </xf>
    <xf numFmtId="0" fontId="44" fillId="0" borderId="0" xfId="5" applyFont="1" applyAlignment="1" applyProtection="1">
      <alignment horizontal="centerContinuous"/>
    </xf>
    <xf numFmtId="0" fontId="43" fillId="0" borderId="0" xfId="5" applyFont="1" applyAlignment="1">
      <alignment horizontal="centerContinuous"/>
    </xf>
    <xf numFmtId="0" fontId="22" fillId="0" borderId="0" xfId="5" applyFont="1"/>
    <xf numFmtId="0" fontId="45" fillId="0" borderId="0" xfId="5" applyFont="1" applyAlignment="1" applyProtection="1">
      <alignment horizontal="centerContinuous"/>
    </xf>
    <xf numFmtId="0" fontId="33" fillId="0" borderId="0" xfId="6"/>
    <xf numFmtId="0" fontId="33" fillId="0" borderId="0" xfId="6" applyAlignment="1">
      <alignment horizontal="center"/>
    </xf>
    <xf numFmtId="0" fontId="33" fillId="0" borderId="0" xfId="6" applyAlignment="1">
      <alignment horizontal="left"/>
    </xf>
    <xf numFmtId="0" fontId="47" fillId="0" borderId="0" xfId="6" applyFont="1"/>
    <xf numFmtId="0" fontId="48" fillId="0" borderId="0" xfId="6" applyFont="1"/>
    <xf numFmtId="0" fontId="48" fillId="0" borderId="0" xfId="6" applyFont="1" applyAlignment="1">
      <alignment horizontal="center"/>
    </xf>
    <xf numFmtId="0" fontId="48" fillId="0" borderId="0" xfId="6" applyFont="1" applyAlignment="1">
      <alignment horizontal="left"/>
    </xf>
    <xf numFmtId="0" fontId="49" fillId="0" borderId="0" xfId="6" applyFont="1" applyProtection="1"/>
    <xf numFmtId="0" fontId="33" fillId="5" borderId="8" xfId="6" applyFill="1" applyBorder="1"/>
    <xf numFmtId="0" fontId="33" fillId="0" borderId="9" xfId="6" applyFill="1" applyBorder="1"/>
    <xf numFmtId="0" fontId="50" fillId="0" borderId="9" xfId="6" applyFont="1" applyFill="1" applyBorder="1" applyAlignment="1" applyProtection="1">
      <alignment horizontal="left" vertical="top"/>
    </xf>
    <xf numFmtId="0" fontId="51" fillId="0" borderId="55" xfId="6" applyFont="1" applyFill="1" applyBorder="1"/>
    <xf numFmtId="0" fontId="51" fillId="0" borderId="55" xfId="6" applyFont="1" applyFill="1" applyBorder="1" applyAlignment="1" applyProtection="1">
      <alignment horizontal="left" vertical="top"/>
    </xf>
    <xf numFmtId="0" fontId="48" fillId="5" borderId="9" xfId="6" applyFont="1" applyFill="1" applyBorder="1"/>
    <xf numFmtId="0" fontId="48" fillId="5" borderId="56" xfId="6" applyFont="1" applyFill="1" applyBorder="1"/>
    <xf numFmtId="0" fontId="48" fillId="5" borderId="9" xfId="6" applyFont="1" applyFill="1" applyBorder="1" applyAlignment="1">
      <alignment horizontal="center"/>
    </xf>
    <xf numFmtId="0" fontId="48" fillId="5" borderId="9" xfId="6" applyFont="1" applyFill="1" applyBorder="1" applyAlignment="1" applyProtection="1">
      <alignment horizontal="left"/>
    </xf>
    <xf numFmtId="0" fontId="33" fillId="5" borderId="57" xfId="6" applyFill="1" applyBorder="1"/>
    <xf numFmtId="0" fontId="33" fillId="0" borderId="10" xfId="6" applyBorder="1"/>
    <xf numFmtId="0" fontId="33" fillId="5" borderId="11" xfId="6" applyFill="1" applyBorder="1"/>
    <xf numFmtId="0" fontId="33" fillId="0" borderId="0" xfId="6" applyFill="1" applyBorder="1"/>
    <xf numFmtId="0" fontId="50" fillId="0" borderId="0" xfId="6" applyFont="1" applyFill="1" applyBorder="1" applyAlignment="1" applyProtection="1">
      <alignment horizontal="left"/>
    </xf>
    <xf numFmtId="0" fontId="48" fillId="0" borderId="0" xfId="6" applyFont="1" applyFill="1" applyBorder="1"/>
    <xf numFmtId="0" fontId="52" fillId="0" borderId="32" xfId="6" applyFont="1" applyFill="1" applyBorder="1"/>
    <xf numFmtId="0" fontId="48" fillId="5" borderId="0" xfId="6" applyFont="1" applyFill="1" applyBorder="1"/>
    <xf numFmtId="0" fontId="48" fillId="5" borderId="58" xfId="6" applyFont="1" applyFill="1" applyBorder="1"/>
    <xf numFmtId="0" fontId="48" fillId="5" borderId="0" xfId="6" applyFont="1" applyFill="1" applyBorder="1" applyAlignment="1">
      <alignment horizontal="center"/>
    </xf>
    <xf numFmtId="0" fontId="48" fillId="5" borderId="0" xfId="6" applyFont="1" applyFill="1" applyBorder="1" applyAlignment="1">
      <alignment horizontal="left"/>
    </xf>
    <xf numFmtId="0" fontId="33" fillId="5" borderId="59" xfId="6" applyFill="1" applyBorder="1"/>
    <xf numFmtId="0" fontId="33" fillId="0" borderId="13" xfId="6" applyBorder="1"/>
    <xf numFmtId="0" fontId="53" fillId="0" borderId="0" xfId="6" applyFont="1" applyFill="1" applyBorder="1"/>
    <xf numFmtId="0" fontId="51" fillId="0" borderId="0" xfId="6" applyFont="1" applyFill="1" applyBorder="1"/>
    <xf numFmtId="0" fontId="51" fillId="0" borderId="0" xfId="6" applyFont="1" applyFill="1" applyBorder="1" applyAlignment="1" applyProtection="1">
      <alignment horizontal="left" vertical="top"/>
    </xf>
    <xf numFmtId="0" fontId="54" fillId="0" borderId="2" xfId="6" applyFont="1" applyFill="1" applyBorder="1"/>
    <xf numFmtId="0" fontId="55" fillId="0" borderId="2" xfId="6" applyFont="1" applyFill="1" applyBorder="1"/>
    <xf numFmtId="0" fontId="56" fillId="0" borderId="32" xfId="7" applyFill="1" applyBorder="1" applyAlignment="1" applyProtection="1"/>
    <xf numFmtId="0" fontId="51" fillId="0" borderId="32" xfId="6" applyFont="1" applyFill="1" applyBorder="1"/>
    <xf numFmtId="0" fontId="48" fillId="0" borderId="32" xfId="6" applyFont="1" applyFill="1" applyBorder="1" applyAlignment="1">
      <alignment horizontal="center"/>
    </xf>
    <xf numFmtId="0" fontId="57" fillId="5" borderId="0" xfId="6" applyFont="1" applyFill="1" applyBorder="1" applyAlignment="1" applyProtection="1">
      <alignment horizontal="left"/>
    </xf>
    <xf numFmtId="0" fontId="48" fillId="5" borderId="0" xfId="6" applyFont="1" applyFill="1" applyBorder="1" applyAlignment="1" applyProtection="1">
      <alignment horizontal="left"/>
    </xf>
    <xf numFmtId="0" fontId="54" fillId="0" borderId="0" xfId="6" applyFont="1" applyFill="1" applyBorder="1"/>
    <xf numFmtId="0" fontId="33" fillId="0" borderId="0" xfId="6" applyFill="1" applyBorder="1" applyAlignment="1">
      <alignment horizontal="center"/>
    </xf>
    <xf numFmtId="0" fontId="33" fillId="5" borderId="0" xfId="6" applyFill="1" applyBorder="1"/>
    <xf numFmtId="0" fontId="33" fillId="5" borderId="0" xfId="6" applyFill="1" applyBorder="1" applyAlignment="1">
      <alignment horizontal="left"/>
    </xf>
    <xf numFmtId="0" fontId="54" fillId="0" borderId="32" xfId="6" applyFont="1" applyFill="1" applyBorder="1"/>
    <xf numFmtId="0" fontId="58" fillId="0" borderId="32" xfId="6" applyFont="1" applyFill="1" applyBorder="1" applyAlignment="1">
      <alignment horizontal="center"/>
    </xf>
    <xf numFmtId="0" fontId="48" fillId="0" borderId="0" xfId="6" applyFont="1" applyFill="1" applyBorder="1" applyAlignment="1">
      <alignment horizontal="center"/>
    </xf>
    <xf numFmtId="0" fontId="51" fillId="5" borderId="0" xfId="6" applyFont="1" applyFill="1" applyBorder="1" applyAlignment="1" applyProtection="1">
      <alignment horizontal="left"/>
    </xf>
    <xf numFmtId="0" fontId="47" fillId="0" borderId="0" xfId="6" applyFont="1" applyFill="1" applyBorder="1"/>
    <xf numFmtId="0" fontId="48" fillId="0" borderId="0" xfId="6" applyFont="1" applyFill="1" applyBorder="1" applyAlignment="1" applyProtection="1">
      <alignment horizontal="left"/>
    </xf>
    <xf numFmtId="0" fontId="51" fillId="0" borderId="0" xfId="6" applyFont="1" applyFill="1" applyBorder="1" applyAlignment="1" applyProtection="1">
      <alignment horizontal="left"/>
    </xf>
    <xf numFmtId="0" fontId="59" fillId="0" borderId="0" xfId="6" applyFont="1" applyFill="1" applyBorder="1"/>
    <xf numFmtId="0" fontId="33" fillId="0" borderId="0" xfId="6" applyFont="1" applyFill="1" applyBorder="1"/>
    <xf numFmtId="0" fontId="54" fillId="0" borderId="0" xfId="6" applyFont="1" applyFill="1" applyBorder="1" applyAlignment="1" applyProtection="1">
      <alignment horizontal="left"/>
    </xf>
    <xf numFmtId="0" fontId="33" fillId="0" borderId="0" xfId="6" applyFont="1" applyFill="1" applyBorder="1" applyAlignment="1">
      <alignment horizontal="centerContinuous"/>
    </xf>
    <xf numFmtId="0" fontId="33" fillId="5" borderId="58" xfId="6" applyFill="1" applyBorder="1"/>
    <xf numFmtId="0" fontId="33" fillId="0" borderId="0" xfId="6" applyFont="1" applyFill="1" applyBorder="1" applyAlignment="1" applyProtection="1">
      <alignment horizontal="left"/>
    </xf>
    <xf numFmtId="0" fontId="33" fillId="0" borderId="0" xfId="6" applyFill="1" applyBorder="1" applyAlignment="1">
      <alignment horizontal="centerContinuous"/>
    </xf>
    <xf numFmtId="0" fontId="48" fillId="0" borderId="0" xfId="6" applyFont="1" applyFill="1" applyBorder="1" applyAlignment="1">
      <alignment horizontal="centerContinuous"/>
    </xf>
    <xf numFmtId="0" fontId="53" fillId="0" borderId="0" xfId="6" applyFont="1" applyFill="1" applyBorder="1" applyAlignment="1" applyProtection="1">
      <alignment horizontal="centerContinuous"/>
    </xf>
    <xf numFmtId="0" fontId="58" fillId="0" borderId="0" xfId="6" applyFont="1" applyFill="1" applyBorder="1" applyAlignment="1">
      <alignment horizontal="center"/>
    </xf>
    <xf numFmtId="0" fontId="51" fillId="5" borderId="0" xfId="6" applyFont="1" applyFill="1" applyBorder="1" applyAlignment="1" applyProtection="1">
      <alignment horizontal="center"/>
    </xf>
    <xf numFmtId="0" fontId="53" fillId="0" borderId="0" xfId="6" applyFont="1" applyFill="1" applyBorder="1" applyAlignment="1">
      <alignment horizontal="center"/>
    </xf>
    <xf numFmtId="0" fontId="51" fillId="5" borderId="0" xfId="6" applyFont="1" applyFill="1" applyBorder="1"/>
    <xf numFmtId="0" fontId="33" fillId="5" borderId="39" xfId="6" applyFill="1" applyBorder="1"/>
    <xf numFmtId="0" fontId="47" fillId="0" borderId="40" xfId="6" applyFont="1" applyFill="1" applyBorder="1"/>
    <xf numFmtId="0" fontId="33" fillId="0" borderId="40" xfId="6" applyFill="1" applyBorder="1"/>
    <xf numFmtId="0" fontId="48" fillId="0" borderId="40" xfId="6" applyFont="1" applyFill="1" applyBorder="1"/>
    <xf numFmtId="0" fontId="48" fillId="5" borderId="40" xfId="6" applyFont="1" applyFill="1" applyBorder="1"/>
    <xf numFmtId="0" fontId="48" fillId="5" borderId="60" xfId="6" applyFont="1" applyFill="1" applyBorder="1"/>
    <xf numFmtId="0" fontId="48" fillId="5" borderId="40" xfId="6" applyFont="1" applyFill="1" applyBorder="1" applyAlignment="1">
      <alignment horizontal="center"/>
    </xf>
    <xf numFmtId="0" fontId="48" fillId="5" borderId="40" xfId="6" applyFont="1" applyFill="1" applyBorder="1" applyAlignment="1">
      <alignment horizontal="left"/>
    </xf>
    <xf numFmtId="0" fontId="33" fillId="5" borderId="61" xfId="6" applyFill="1" applyBorder="1"/>
    <xf numFmtId="0" fontId="33" fillId="0" borderId="41" xfId="6" applyBorder="1"/>
    <xf numFmtId="0" fontId="33" fillId="0" borderId="0" xfId="6" applyFill="1"/>
    <xf numFmtId="0" fontId="33" fillId="0" borderId="0" xfId="6" applyFill="1" applyAlignment="1" applyProtection="1">
      <alignment horizontal="center"/>
    </xf>
    <xf numFmtId="0" fontId="60" fillId="0" borderId="0" xfId="6" applyFont="1" applyFill="1"/>
    <xf numFmtId="0" fontId="60" fillId="0" borderId="0" xfId="6" applyFont="1" applyFill="1" applyAlignment="1">
      <alignment horizontal="center"/>
    </xf>
    <xf numFmtId="0" fontId="54" fillId="0" borderId="0" xfId="6" applyFont="1" applyFill="1"/>
    <xf numFmtId="0" fontId="54" fillId="0" borderId="0" xfId="6" applyFont="1" applyFill="1" applyAlignment="1">
      <alignment horizontal="left"/>
    </xf>
    <xf numFmtId="0" fontId="25" fillId="0" borderId="0" xfId="8" applyFont="1"/>
    <xf numFmtId="0" fontId="61" fillId="0" borderId="0" xfId="8" applyFont="1" applyAlignment="1">
      <alignment wrapText="1"/>
    </xf>
    <xf numFmtId="3" fontId="25" fillId="0" borderId="0" xfId="8" applyNumberFormat="1" applyFont="1"/>
    <xf numFmtId="0" fontId="11" fillId="0" borderId="0" xfId="8" applyFont="1" applyProtection="1"/>
    <xf numFmtId="0" fontId="31" fillId="0" borderId="0" xfId="8" applyFont="1" applyAlignment="1" applyProtection="1">
      <alignment wrapText="1"/>
    </xf>
    <xf numFmtId="164" fontId="11" fillId="6" borderId="49" xfId="1" applyNumberFormat="1" applyFont="1" applyFill="1" applyBorder="1" applyProtection="1"/>
    <xf numFmtId="165" fontId="11" fillId="6" borderId="49" xfId="1" applyNumberFormat="1" applyFont="1" applyFill="1" applyBorder="1" applyProtection="1"/>
    <xf numFmtId="0" fontId="31" fillId="0" borderId="49" xfId="8" applyFont="1" applyBorder="1" applyAlignment="1" applyProtection="1">
      <alignment horizontal="center" wrapText="1"/>
    </xf>
    <xf numFmtId="0" fontId="11" fillId="0" borderId="49" xfId="8" applyFont="1" applyBorder="1" applyProtection="1"/>
    <xf numFmtId="0" fontId="11" fillId="0" borderId="62" xfId="8" applyFont="1" applyBorder="1" applyProtection="1"/>
    <xf numFmtId="6" fontId="11" fillId="6" borderId="32" xfId="1" applyNumberFormat="1" applyFont="1" applyFill="1" applyBorder="1" applyProtection="1"/>
    <xf numFmtId="6" fontId="11" fillId="6" borderId="49" xfId="1" applyNumberFormat="1" applyFont="1" applyFill="1" applyBorder="1" applyProtection="1"/>
    <xf numFmtId="0" fontId="31" fillId="0" borderId="49" xfId="8" applyFont="1" applyBorder="1" applyAlignment="1" applyProtection="1">
      <alignment wrapText="1"/>
    </xf>
    <xf numFmtId="0" fontId="11" fillId="0" borderId="49" xfId="8" applyFont="1" applyBorder="1" applyAlignment="1" applyProtection="1">
      <alignment horizontal="center"/>
    </xf>
    <xf numFmtId="0" fontId="11" fillId="0" borderId="35" xfId="8" applyFont="1" applyBorder="1" applyProtection="1"/>
    <xf numFmtId="165" fontId="11" fillId="6" borderId="12" xfId="1" applyNumberFormat="1" applyFont="1" applyFill="1" applyBorder="1" applyProtection="1"/>
    <xf numFmtId="165" fontId="11" fillId="6" borderId="12" xfId="1" applyNumberFormat="1" applyFont="1" applyFill="1" applyBorder="1" applyAlignment="1" applyProtection="1">
      <alignment horizontal="center"/>
    </xf>
    <xf numFmtId="164" fontId="11" fillId="6" borderId="12" xfId="1" applyNumberFormat="1" applyFont="1" applyFill="1" applyBorder="1" applyProtection="1"/>
    <xf numFmtId="0" fontId="37" fillId="0" borderId="12" xfId="8" applyFont="1" applyBorder="1" applyAlignment="1" applyProtection="1">
      <alignment wrapText="1"/>
    </xf>
    <xf numFmtId="0" fontId="11" fillId="0" borderId="12" xfId="8" applyFont="1" applyBorder="1" applyAlignment="1" applyProtection="1">
      <alignment horizontal="center"/>
    </xf>
    <xf numFmtId="0" fontId="11" fillId="0" borderId="12" xfId="8" applyFont="1" applyBorder="1" applyProtection="1"/>
    <xf numFmtId="6" fontId="11" fillId="6" borderId="63" xfId="1" applyNumberFormat="1" applyFont="1" applyFill="1" applyBorder="1" applyProtection="1"/>
    <xf numFmtId="6" fontId="11" fillId="6" borderId="12" xfId="1" applyNumberFormat="1" applyFont="1" applyFill="1" applyBorder="1" applyAlignment="1" applyProtection="1">
      <alignment horizontal="center"/>
    </xf>
    <xf numFmtId="6" fontId="11" fillId="6" borderId="12" xfId="1" applyNumberFormat="1" applyFont="1" applyFill="1" applyBorder="1" applyProtection="1"/>
    <xf numFmtId="0" fontId="31" fillId="0" borderId="12" xfId="8" applyFont="1" applyBorder="1" applyAlignment="1" applyProtection="1">
      <alignment wrapText="1"/>
    </xf>
    <xf numFmtId="0" fontId="11" fillId="0" borderId="31" xfId="8" applyFont="1" applyBorder="1" applyAlignment="1" applyProtection="1">
      <alignment horizontal="center"/>
    </xf>
    <xf numFmtId="165" fontId="11" fillId="0" borderId="49" xfId="1" applyNumberFormat="1" applyFont="1" applyBorder="1" applyProtection="1"/>
    <xf numFmtId="0" fontId="11" fillId="0" borderId="32" xfId="8" applyFont="1" applyBorder="1" applyAlignment="1" applyProtection="1">
      <alignment horizontal="center"/>
    </xf>
    <xf numFmtId="6" fontId="11" fillId="6" borderId="1" xfId="1" applyNumberFormat="1" applyFont="1" applyFill="1" applyBorder="1" applyProtection="1"/>
    <xf numFmtId="6" fontId="11" fillId="6" borderId="32" xfId="1" applyNumberFormat="1" applyFont="1" applyFill="1" applyBorder="1" applyAlignment="1" applyProtection="1">
      <alignment horizontal="center"/>
    </xf>
    <xf numFmtId="0" fontId="11" fillId="0" borderId="35" xfId="8" applyFont="1" applyBorder="1" applyAlignment="1" applyProtection="1">
      <alignment horizontal="center"/>
    </xf>
    <xf numFmtId="164" fontId="11" fillId="6" borderId="64" xfId="1" applyNumberFormat="1" applyFont="1" applyFill="1" applyBorder="1" applyProtection="1"/>
    <xf numFmtId="6" fontId="11" fillId="0" borderId="49" xfId="1" applyNumberFormat="1" applyFont="1" applyBorder="1" applyProtection="1">
      <protection locked="0"/>
    </xf>
    <xf numFmtId="6" fontId="11" fillId="7" borderId="49" xfId="1" applyNumberFormat="1" applyFont="1" applyFill="1" applyBorder="1" applyProtection="1">
      <protection locked="0"/>
    </xf>
    <xf numFmtId="0" fontId="11" fillId="0" borderId="65" xfId="8" applyFont="1" applyBorder="1" applyAlignment="1" applyProtection="1">
      <alignment horizontal="center"/>
    </xf>
    <xf numFmtId="6" fontId="11" fillId="0" borderId="0" xfId="1" applyNumberFormat="1" applyFont="1" applyProtection="1"/>
    <xf numFmtId="165" fontId="11" fillId="0" borderId="12" xfId="1" applyNumberFormat="1" applyFont="1" applyBorder="1" applyProtection="1"/>
    <xf numFmtId="165" fontId="11" fillId="6" borderId="64" xfId="1" applyNumberFormat="1" applyFont="1" applyFill="1" applyBorder="1" applyAlignment="1" applyProtection="1">
      <alignment horizontal="center"/>
    </xf>
    <xf numFmtId="164" fontId="11" fillId="6" borderId="32" xfId="1" applyNumberFormat="1" applyFont="1" applyFill="1" applyBorder="1" applyProtection="1"/>
    <xf numFmtId="6" fontId="11" fillId="0" borderId="49" xfId="1" applyNumberFormat="1" applyFont="1" applyBorder="1" applyProtection="1"/>
    <xf numFmtId="0" fontId="11" fillId="0" borderId="62" xfId="8" applyFont="1" applyBorder="1" applyAlignment="1" applyProtection="1">
      <alignment horizontal="center"/>
    </xf>
    <xf numFmtId="6" fontId="11" fillId="0" borderId="66" xfId="1" applyNumberFormat="1" applyFont="1" applyBorder="1" applyProtection="1"/>
    <xf numFmtId="0" fontId="31" fillId="0" borderId="66" xfId="8" applyFont="1" applyBorder="1" applyAlignment="1" applyProtection="1">
      <alignment wrapText="1"/>
    </xf>
    <xf numFmtId="0" fontId="11" fillId="0" borderId="66" xfId="8" applyFont="1" applyBorder="1" applyAlignment="1" applyProtection="1">
      <alignment horizontal="center"/>
    </xf>
    <xf numFmtId="0" fontId="31" fillId="0" borderId="32" xfId="8" applyFont="1" applyBorder="1" applyAlignment="1" applyProtection="1">
      <alignment wrapText="1"/>
    </xf>
    <xf numFmtId="0" fontId="21" fillId="0" borderId="66" xfId="8" applyFont="1" applyBorder="1" applyAlignment="1">
      <alignment wrapText="1"/>
    </xf>
    <xf numFmtId="0" fontId="4" fillId="0" borderId="66" xfId="8" applyFont="1" applyBorder="1" applyAlignment="1">
      <alignment horizontal="center"/>
    </xf>
    <xf numFmtId="0" fontId="11" fillId="0" borderId="67" xfId="8" applyFont="1" applyBorder="1" applyAlignment="1" applyProtection="1">
      <alignment horizontal="center"/>
    </xf>
    <xf numFmtId="6" fontId="11" fillId="6" borderId="68" xfId="1" applyNumberFormat="1" applyFont="1" applyFill="1" applyBorder="1" applyAlignment="1" applyProtection="1">
      <alignment horizontal="center"/>
    </xf>
    <xf numFmtId="6" fontId="11" fillId="6" borderId="69" xfId="1" applyNumberFormat="1" applyFont="1" applyFill="1" applyBorder="1" applyProtection="1"/>
    <xf numFmtId="0" fontId="31" fillId="0" borderId="70" xfId="8" applyFont="1" applyBorder="1" applyAlignment="1" applyProtection="1">
      <alignment wrapText="1"/>
    </xf>
    <xf numFmtId="6" fontId="11" fillId="7" borderId="1" xfId="1" applyNumberFormat="1" applyFont="1" applyFill="1" applyBorder="1" applyProtection="1">
      <protection locked="0"/>
    </xf>
    <xf numFmtId="6" fontId="11" fillId="0" borderId="32" xfId="1" applyNumberFormat="1" applyFont="1" applyBorder="1" applyAlignment="1" applyProtection="1">
      <alignment horizontal="center"/>
    </xf>
    <xf numFmtId="0" fontId="31" fillId="0" borderId="33" xfId="8" applyFont="1" applyBorder="1" applyAlignment="1" applyProtection="1">
      <alignment horizontal="center" wrapText="1"/>
    </xf>
    <xf numFmtId="0" fontId="11" fillId="0" borderId="33" xfId="8" applyFont="1" applyBorder="1" applyAlignment="1" applyProtection="1">
      <alignment horizontal="center"/>
    </xf>
    <xf numFmtId="0" fontId="11" fillId="0" borderId="0" xfId="8" applyFont="1" applyBorder="1" applyAlignment="1" applyProtection="1">
      <alignment horizontal="center"/>
    </xf>
    <xf numFmtId="0" fontId="11" fillId="0" borderId="67" xfId="8" applyFont="1" applyBorder="1" applyProtection="1"/>
    <xf numFmtId="0" fontId="11" fillId="0" borderId="70" xfId="8" applyFont="1" applyBorder="1" applyAlignment="1" applyProtection="1">
      <alignment horizontal="right"/>
    </xf>
    <xf numFmtId="0" fontId="11" fillId="0" borderId="71" xfId="8" applyFont="1" applyBorder="1" applyAlignment="1" applyProtection="1">
      <alignment horizontal="center"/>
    </xf>
    <xf numFmtId="0" fontId="31" fillId="0" borderId="71" xfId="8" applyFont="1" applyBorder="1" applyAlignment="1" applyProtection="1">
      <alignment horizontal="center" wrapText="1"/>
    </xf>
    <xf numFmtId="0" fontId="11" fillId="0" borderId="71" xfId="8" applyFont="1" applyBorder="1" applyProtection="1"/>
    <xf numFmtId="0" fontId="11" fillId="0" borderId="72" xfId="8" applyFont="1" applyBorder="1" applyProtection="1"/>
    <xf numFmtId="0" fontId="11" fillId="0" borderId="73" xfId="8" applyFont="1" applyBorder="1" applyProtection="1"/>
    <xf numFmtId="0" fontId="11" fillId="0" borderId="73" xfId="8" applyFont="1" applyBorder="1" applyAlignment="1" applyProtection="1">
      <alignment horizontal="right"/>
    </xf>
    <xf numFmtId="0" fontId="11" fillId="0" borderId="74" xfId="8" applyFont="1" applyBorder="1" applyAlignment="1" applyProtection="1">
      <alignment horizontal="center"/>
    </xf>
    <xf numFmtId="0" fontId="31" fillId="0" borderId="74" xfId="8" applyFont="1" applyBorder="1" applyAlignment="1" applyProtection="1">
      <alignment horizontal="center" wrapText="1"/>
    </xf>
    <xf numFmtId="0" fontId="11" fillId="0" borderId="74" xfId="8" applyFont="1" applyBorder="1" applyProtection="1"/>
    <xf numFmtId="0" fontId="11" fillId="0" borderId="75" xfId="8" applyFont="1" applyBorder="1" applyProtection="1"/>
    <xf numFmtId="0" fontId="64" fillId="0" borderId="0" xfId="8" applyFont="1" applyAlignment="1" applyProtection="1">
      <alignment wrapText="1"/>
    </xf>
    <xf numFmtId="0" fontId="38" fillId="0" borderId="0" xfId="8" applyFont="1" applyAlignment="1" applyProtection="1">
      <alignment horizontal="centerContinuous"/>
    </xf>
    <xf numFmtId="0" fontId="11" fillId="0" borderId="0" xfId="8" applyFont="1" applyAlignment="1" applyProtection="1">
      <alignment horizontal="centerContinuous"/>
    </xf>
    <xf numFmtId="0" fontId="10" fillId="0" borderId="0" xfId="8" applyFont="1" applyAlignment="1" applyProtection="1">
      <alignment horizontal="centerContinuous"/>
    </xf>
    <xf numFmtId="0" fontId="38" fillId="0" borderId="0" xfId="8" applyFont="1" applyProtection="1"/>
    <xf numFmtId="0" fontId="65" fillId="0" borderId="0" xfId="8" applyFont="1" applyAlignment="1" applyProtection="1">
      <alignment horizontal="centerContinuous"/>
    </xf>
    <xf numFmtId="0" fontId="10" fillId="0" borderId="0" xfId="8" applyFont="1" applyAlignment="1" applyProtection="1">
      <alignment horizontal="right"/>
    </xf>
    <xf numFmtId="0" fontId="66" fillId="0" borderId="0" xfId="8" applyFont="1" applyAlignment="1" applyProtection="1">
      <alignment horizontal="center" wrapText="1"/>
    </xf>
    <xf numFmtId="0" fontId="3" fillId="0" borderId="0" xfId="8"/>
    <xf numFmtId="0" fontId="6" fillId="0" borderId="0" xfId="8" applyFont="1"/>
    <xf numFmtId="6" fontId="4" fillId="6" borderId="64" xfId="8" applyNumberFormat="1" applyFont="1" applyFill="1" applyBorder="1"/>
    <xf numFmtId="0" fontId="21" fillId="6" borderId="64" xfId="8" applyFont="1" applyFill="1" applyBorder="1"/>
    <xf numFmtId="0" fontId="4" fillId="0" borderId="0" xfId="8" applyFont="1"/>
    <xf numFmtId="6" fontId="11" fillId="0" borderId="0" xfId="8" applyNumberFormat="1" applyFont="1"/>
    <xf numFmtId="6" fontId="11" fillId="8" borderId="49" xfId="8" applyNumberFormat="1" applyFont="1" applyFill="1" applyBorder="1"/>
    <xf numFmtId="6" fontId="11" fillId="8" borderId="35" xfId="8" applyNumberFormat="1" applyFont="1" applyFill="1" applyBorder="1"/>
    <xf numFmtId="6" fontId="11" fillId="8" borderId="33" xfId="8" applyNumberFormat="1" applyFont="1" applyFill="1" applyBorder="1"/>
    <xf numFmtId="6" fontId="11" fillId="8" borderId="32" xfId="8" applyNumberFormat="1" applyFont="1" applyFill="1" applyBorder="1"/>
    <xf numFmtId="0" fontId="31" fillId="0" borderId="49" xfId="8" applyFont="1" applyBorder="1"/>
    <xf numFmtId="0" fontId="11" fillId="0" borderId="66" xfId="8" applyFont="1" applyBorder="1"/>
    <xf numFmtId="0" fontId="3" fillId="0" borderId="66" xfId="8" applyBorder="1"/>
    <xf numFmtId="6" fontId="11" fillId="0" borderId="49" xfId="8" applyNumberFormat="1" applyFont="1" applyBorder="1" applyProtection="1">
      <protection locked="0"/>
    </xf>
    <xf numFmtId="6" fontId="11" fillId="0" borderId="35" xfId="8" applyNumberFormat="1" applyFont="1" applyBorder="1" applyProtection="1">
      <protection locked="0"/>
    </xf>
    <xf numFmtId="6" fontId="11" fillId="0" borderId="33" xfId="8" applyNumberFormat="1" applyFont="1" applyBorder="1" applyProtection="1">
      <protection locked="0"/>
    </xf>
    <xf numFmtId="6" fontId="11" fillId="0" borderId="32" xfId="8" applyNumberFormat="1" applyFont="1" applyBorder="1" applyProtection="1">
      <protection locked="0"/>
    </xf>
    <xf numFmtId="6" fontId="11" fillId="0" borderId="49" xfId="8" applyNumberFormat="1" applyFont="1" applyBorder="1"/>
    <xf numFmtId="0" fontId="11" fillId="0" borderId="49" xfId="8" applyFont="1" applyBorder="1" applyAlignment="1">
      <alignment horizontal="center"/>
    </xf>
    <xf numFmtId="0" fontId="11" fillId="0" borderId="35" xfId="8" applyFont="1" applyBorder="1" applyAlignment="1">
      <alignment horizontal="center"/>
    </xf>
    <xf numFmtId="6" fontId="3" fillId="0" borderId="0" xfId="8" applyNumberFormat="1"/>
    <xf numFmtId="0" fontId="11" fillId="0" borderId="49" xfId="8" applyFont="1" applyBorder="1"/>
    <xf numFmtId="6" fontId="11" fillId="6" borderId="64" xfId="8" applyNumberFormat="1" applyFont="1" applyFill="1" applyBorder="1"/>
    <xf numFmtId="0" fontId="31" fillId="0" borderId="32" xfId="8" applyFont="1" applyBorder="1"/>
    <xf numFmtId="6" fontId="11" fillId="8" borderId="12" xfId="8" applyNumberFormat="1" applyFont="1" applyFill="1" applyBorder="1"/>
    <xf numFmtId="6" fontId="11" fillId="8" borderId="31" xfId="8" applyNumberFormat="1" applyFont="1" applyFill="1" applyBorder="1"/>
    <xf numFmtId="6" fontId="11" fillId="8" borderId="29" xfId="8" applyNumberFormat="1" applyFont="1" applyFill="1" applyBorder="1"/>
    <xf numFmtId="6" fontId="11" fillId="8" borderId="0" xfId="8" applyNumberFormat="1" applyFont="1" applyFill="1" applyBorder="1"/>
    <xf numFmtId="0" fontId="11" fillId="0" borderId="66" xfId="8" applyFont="1" applyBorder="1" applyAlignment="1">
      <alignment horizontal="center"/>
    </xf>
    <xf numFmtId="0" fontId="11" fillId="0" borderId="33" xfId="8" applyFont="1" applyBorder="1" applyAlignment="1">
      <alignment horizontal="center"/>
    </xf>
    <xf numFmtId="0" fontId="11" fillId="0" borderId="32" xfId="8" applyFont="1" applyBorder="1" applyAlignment="1">
      <alignment horizontal="center"/>
    </xf>
    <xf numFmtId="0" fontId="31" fillId="0" borderId="49" xfId="8" applyFont="1" applyBorder="1" applyAlignment="1">
      <alignment horizontal="center"/>
    </xf>
    <xf numFmtId="0" fontId="11" fillId="0" borderId="12" xfId="8" applyFont="1" applyBorder="1"/>
    <xf numFmtId="0" fontId="11" fillId="0" borderId="12" xfId="8" applyFont="1" applyBorder="1" applyAlignment="1">
      <alignment horizontal="center"/>
    </xf>
    <xf numFmtId="0" fontId="11" fillId="0" borderId="31" xfId="8" applyFont="1" applyBorder="1" applyAlignment="1">
      <alignment horizontal="center"/>
    </xf>
    <xf numFmtId="0" fontId="11" fillId="0" borderId="29" xfId="8" applyFont="1" applyBorder="1" applyAlignment="1">
      <alignment horizontal="center"/>
    </xf>
    <xf numFmtId="0" fontId="11" fillId="0" borderId="29" xfId="8" applyFont="1" applyBorder="1"/>
    <xf numFmtId="0" fontId="11" fillId="0" borderId="0" xfId="8" applyFont="1"/>
    <xf numFmtId="0" fontId="31" fillId="0" borderId="12" xfId="8" applyFont="1" applyBorder="1"/>
    <xf numFmtId="0" fontId="11" fillId="0" borderId="31" xfId="8" applyFont="1" applyBorder="1"/>
    <xf numFmtId="0" fontId="11" fillId="0" borderId="74" xfId="8" applyFont="1" applyBorder="1" applyAlignment="1">
      <alignment horizontal="center"/>
    </xf>
    <xf numFmtId="0" fontId="11" fillId="0" borderId="75" xfId="8" applyFont="1" applyBorder="1" applyAlignment="1">
      <alignment horizontal="center"/>
    </xf>
    <xf numFmtId="0" fontId="11" fillId="0" borderId="71" xfId="8" applyFont="1" applyBorder="1" applyAlignment="1">
      <alignment horizontal="center"/>
    </xf>
    <xf numFmtId="0" fontId="11" fillId="0" borderId="28" xfId="8" applyFont="1" applyBorder="1" applyAlignment="1">
      <alignment horizontal="center"/>
    </xf>
    <xf numFmtId="0" fontId="31" fillId="0" borderId="74" xfId="8" applyFont="1" applyBorder="1" applyAlignment="1">
      <alignment horizontal="center"/>
    </xf>
    <xf numFmtId="0" fontId="11" fillId="0" borderId="74" xfId="8" applyFont="1" applyBorder="1"/>
    <xf numFmtId="0" fontId="11" fillId="0" borderId="75" xfId="8" applyFont="1" applyBorder="1"/>
    <xf numFmtId="0" fontId="63" fillId="0" borderId="0" xfId="8" applyFont="1" applyBorder="1" applyAlignment="1">
      <alignment horizontal="right"/>
    </xf>
    <xf numFmtId="0" fontId="67" fillId="0" borderId="0" xfId="8" applyFont="1" applyBorder="1"/>
    <xf numFmtId="0" fontId="3" fillId="0" borderId="0" xfId="8" applyBorder="1"/>
    <xf numFmtId="0" fontId="3" fillId="0" borderId="0" xfId="8" applyAlignment="1">
      <alignment horizontal="centerContinuous"/>
    </xf>
    <xf numFmtId="0" fontId="3" fillId="0" borderId="0" xfId="8" applyFont="1" applyAlignment="1">
      <alignment horizontal="centerContinuous"/>
    </xf>
    <xf numFmtId="0" fontId="6" fillId="0" borderId="0" xfId="8" applyFont="1" applyAlignment="1">
      <alignment horizontal="centerContinuous"/>
    </xf>
    <xf numFmtId="0" fontId="3" fillId="0" borderId="0" xfId="8" applyAlignment="1">
      <alignment horizontal="right"/>
    </xf>
    <xf numFmtId="0" fontId="68" fillId="0" borderId="0" xfId="8" applyFont="1"/>
    <xf numFmtId="0" fontId="3" fillId="0" borderId="0" xfId="8" applyAlignment="1">
      <alignment horizontal="center"/>
    </xf>
    <xf numFmtId="6" fontId="3" fillId="0" borderId="49" xfId="8" applyNumberFormat="1" applyBorder="1"/>
    <xf numFmtId="6" fontId="3" fillId="0" borderId="32" xfId="8" applyNumberFormat="1" applyBorder="1"/>
    <xf numFmtId="6" fontId="4" fillId="6" borderId="76" xfId="8" applyNumberFormat="1" applyFont="1" applyFill="1" applyBorder="1"/>
    <xf numFmtId="6" fontId="4" fillId="6" borderId="77" xfId="8" applyNumberFormat="1" applyFont="1" applyFill="1" applyBorder="1"/>
    <xf numFmtId="0" fontId="21" fillId="0" borderId="78" xfId="8" applyFont="1" applyBorder="1"/>
    <xf numFmtId="0" fontId="4" fillId="0" borderId="79" xfId="8" applyFont="1" applyBorder="1" applyAlignment="1">
      <alignment horizontal="center"/>
    </xf>
    <xf numFmtId="0" fontId="4" fillId="0" borderId="33" xfId="8" applyFont="1" applyBorder="1" applyAlignment="1">
      <alignment horizontal="center"/>
    </xf>
    <xf numFmtId="6" fontId="3" fillId="0" borderId="12" xfId="8" applyNumberFormat="1" applyBorder="1"/>
    <xf numFmtId="6" fontId="4" fillId="6" borderId="80" xfId="8" applyNumberFormat="1" applyFont="1" applyFill="1" applyBorder="1" applyProtection="1">
      <protection locked="0"/>
    </xf>
    <xf numFmtId="6" fontId="4" fillId="6" borderId="49" xfId="8" applyNumberFormat="1" applyFont="1" applyFill="1" applyBorder="1" applyProtection="1">
      <protection locked="0"/>
    </xf>
    <xf numFmtId="0" fontId="21" fillId="0" borderId="49" xfId="8" applyFont="1" applyBorder="1"/>
    <xf numFmtId="0" fontId="4" fillId="0" borderId="50" xfId="8" applyFont="1" applyBorder="1" applyAlignment="1">
      <alignment horizontal="center"/>
    </xf>
    <xf numFmtId="6" fontId="10" fillId="0" borderId="0" xfId="8" applyNumberFormat="1" applyFont="1"/>
    <xf numFmtId="6" fontId="4" fillId="6" borderId="80" xfId="8" applyNumberFormat="1" applyFont="1" applyFill="1" applyBorder="1"/>
    <xf numFmtId="6" fontId="4" fillId="6" borderId="49" xfId="8" applyNumberFormat="1" applyFont="1" applyFill="1" applyBorder="1"/>
    <xf numFmtId="6" fontId="4" fillId="0" borderId="81" xfId="8" applyNumberFormat="1" applyFont="1" applyBorder="1"/>
    <xf numFmtId="6" fontId="4" fillId="0" borderId="49" xfId="8" applyNumberFormat="1" applyFont="1" applyBorder="1"/>
    <xf numFmtId="6" fontId="69" fillId="0" borderId="0" xfId="8" applyNumberFormat="1" applyFont="1"/>
    <xf numFmtId="6" fontId="4" fillId="6" borderId="82" xfId="8" applyNumberFormat="1" applyFont="1" applyFill="1" applyBorder="1"/>
    <xf numFmtId="6" fontId="4" fillId="6" borderId="3" xfId="8" applyNumberFormat="1" applyFont="1" applyFill="1" applyBorder="1"/>
    <xf numFmtId="0" fontId="21" fillId="0" borderId="32" xfId="8" applyFont="1" applyBorder="1"/>
    <xf numFmtId="6" fontId="3" fillId="0" borderId="11" xfId="8" applyNumberFormat="1" applyBorder="1"/>
    <xf numFmtId="6" fontId="67" fillId="0" borderId="0" xfId="8" applyNumberFormat="1" applyFont="1"/>
    <xf numFmtId="6" fontId="3" fillId="0" borderId="83" xfId="8" applyNumberFormat="1" applyBorder="1"/>
    <xf numFmtId="6" fontId="3" fillId="0" borderId="84" xfId="8" applyNumberFormat="1" applyBorder="1"/>
    <xf numFmtId="0" fontId="21" fillId="0" borderId="84" xfId="8" applyFont="1" applyBorder="1" applyAlignment="1">
      <alignment horizontal="center"/>
    </xf>
    <xf numFmtId="0" fontId="4" fillId="0" borderId="85" xfId="8" applyFont="1" applyBorder="1" applyAlignment="1">
      <alignment horizontal="center"/>
    </xf>
    <xf numFmtId="0" fontId="21" fillId="0" borderId="12" xfId="8" applyFont="1" applyBorder="1"/>
    <xf numFmtId="0" fontId="4" fillId="0" borderId="12" xfId="8" applyFont="1" applyBorder="1" applyAlignment="1">
      <alignment horizontal="center"/>
    </xf>
    <xf numFmtId="0" fontId="4" fillId="0" borderId="35" xfId="8" applyFont="1" applyBorder="1" applyAlignment="1">
      <alignment horizontal="center"/>
    </xf>
    <xf numFmtId="0" fontId="61" fillId="0" borderId="49" xfId="8" applyFont="1" applyBorder="1"/>
    <xf numFmtId="0" fontId="4" fillId="0" borderId="49" xfId="8" applyFont="1" applyBorder="1" applyAlignment="1">
      <alignment horizontal="center"/>
    </xf>
    <xf numFmtId="6" fontId="3" fillId="8" borderId="49" xfId="8" applyNumberFormat="1" applyFill="1" applyBorder="1"/>
    <xf numFmtId="0" fontId="6" fillId="0" borderId="49" xfId="8" applyFont="1" applyBorder="1"/>
    <xf numFmtId="6" fontId="3" fillId="9" borderId="12" xfId="8" applyNumberFormat="1" applyFill="1" applyBorder="1"/>
    <xf numFmtId="6" fontId="3" fillId="8" borderId="35" xfId="8" applyNumberFormat="1" applyFill="1" applyBorder="1"/>
    <xf numFmtId="6" fontId="3" fillId="8" borderId="33" xfId="8" applyNumberFormat="1" applyFill="1" applyBorder="1"/>
    <xf numFmtId="6" fontId="3" fillId="8" borderId="32" xfId="8" applyNumberFormat="1" applyFill="1" applyBorder="1"/>
    <xf numFmtId="0" fontId="61" fillId="0" borderId="32" xfId="8" applyFont="1" applyBorder="1"/>
    <xf numFmtId="166" fontId="3" fillId="0" borderId="0" xfId="8" applyNumberFormat="1"/>
    <xf numFmtId="6" fontId="3" fillId="8" borderId="12" xfId="8" applyNumberFormat="1" applyFill="1" applyBorder="1"/>
    <xf numFmtId="6" fontId="3" fillId="8" borderId="31" xfId="8" applyNumberFormat="1" applyFill="1" applyBorder="1"/>
    <xf numFmtId="6" fontId="3" fillId="8" borderId="29" xfId="8" applyNumberFormat="1" applyFill="1" applyBorder="1"/>
    <xf numFmtId="6" fontId="3" fillId="8" borderId="0" xfId="8" applyNumberFormat="1" applyFill="1" applyBorder="1"/>
    <xf numFmtId="6" fontId="4" fillId="0" borderId="49" xfId="8" applyNumberFormat="1" applyFont="1" applyBorder="1" applyProtection="1">
      <protection locked="0"/>
    </xf>
    <xf numFmtId="6" fontId="4" fillId="0" borderId="35" xfId="8" applyNumberFormat="1" applyFont="1" applyBorder="1" applyProtection="1">
      <protection locked="0"/>
    </xf>
    <xf numFmtId="6" fontId="4" fillId="0" borderId="33" xfId="8" applyNumberFormat="1" applyFont="1" applyBorder="1" applyProtection="1">
      <protection locked="0"/>
    </xf>
    <xf numFmtId="6" fontId="4" fillId="0" borderId="32" xfId="8" applyNumberFormat="1" applyFont="1" applyBorder="1" applyProtection="1">
      <protection locked="0"/>
    </xf>
    <xf numFmtId="6" fontId="4" fillId="8" borderId="49" xfId="8" applyNumberFormat="1" applyFont="1" applyFill="1" applyBorder="1"/>
    <xf numFmtId="6" fontId="4" fillId="8" borderId="35" xfId="8" applyNumberFormat="1" applyFont="1" applyFill="1" applyBorder="1"/>
    <xf numFmtId="6" fontId="4" fillId="8" borderId="33" xfId="8" applyNumberFormat="1" applyFont="1" applyFill="1" applyBorder="1"/>
    <xf numFmtId="6" fontId="4" fillId="8" borderId="32" xfId="8" applyNumberFormat="1" applyFont="1" applyFill="1" applyBorder="1"/>
    <xf numFmtId="0" fontId="3" fillId="0" borderId="0" xfId="8" applyFill="1"/>
    <xf numFmtId="6" fontId="3" fillId="0" borderId="0" xfId="8" applyNumberFormat="1" applyFill="1"/>
    <xf numFmtId="0" fontId="21" fillId="0" borderId="32" xfId="8" applyFont="1" applyFill="1" applyBorder="1"/>
    <xf numFmtId="0" fontId="4" fillId="0" borderId="49" xfId="8" applyFont="1" applyFill="1" applyBorder="1" applyAlignment="1">
      <alignment horizontal="center"/>
    </xf>
    <xf numFmtId="6" fontId="4" fillId="8" borderId="12" xfId="8" applyNumberFormat="1" applyFont="1" applyFill="1" applyBorder="1"/>
    <xf numFmtId="6" fontId="4" fillId="8" borderId="31" xfId="8" applyNumberFormat="1" applyFont="1" applyFill="1" applyBorder="1"/>
    <xf numFmtId="6" fontId="4" fillId="8" borderId="29" xfId="8" applyNumberFormat="1" applyFont="1" applyFill="1" applyBorder="1"/>
    <xf numFmtId="6" fontId="4" fillId="8" borderId="0" xfId="8" applyNumberFormat="1" applyFont="1" applyFill="1" applyBorder="1"/>
    <xf numFmtId="0" fontId="3" fillId="0" borderId="49" xfId="8" applyBorder="1" applyAlignment="1">
      <alignment horizontal="center"/>
    </xf>
    <xf numFmtId="0" fontId="4" fillId="0" borderId="32" xfId="8" applyFont="1" applyBorder="1" applyAlignment="1">
      <alignment horizontal="center"/>
    </xf>
    <xf numFmtId="0" fontId="21" fillId="0" borderId="49" xfId="8" applyFont="1" applyBorder="1" applyAlignment="1">
      <alignment horizontal="center"/>
    </xf>
    <xf numFmtId="0" fontId="4" fillId="0" borderId="12" xfId="8" applyFont="1" applyBorder="1"/>
    <xf numFmtId="0" fontId="4" fillId="0" borderId="31" xfId="8" applyFont="1" applyBorder="1" applyAlignment="1">
      <alignment horizontal="center"/>
    </xf>
    <xf numFmtId="0" fontId="4" fillId="0" borderId="29" xfId="8" applyFont="1" applyBorder="1" applyAlignment="1">
      <alignment horizontal="center"/>
    </xf>
    <xf numFmtId="0" fontId="4" fillId="0" borderId="29" xfId="8" applyFont="1" applyBorder="1"/>
    <xf numFmtId="0" fontId="3" fillId="0" borderId="12" xfId="8" applyBorder="1"/>
    <xf numFmtId="0" fontId="4" fillId="0" borderId="31" xfId="8" applyFont="1" applyBorder="1"/>
    <xf numFmtId="0" fontId="4" fillId="0" borderId="74" xfId="8" applyFont="1" applyBorder="1" applyAlignment="1">
      <alignment horizontal="center"/>
    </xf>
    <xf numFmtId="0" fontId="4" fillId="0" borderId="75" xfId="8" applyFont="1" applyBorder="1" applyAlignment="1">
      <alignment horizontal="center"/>
    </xf>
    <xf numFmtId="0" fontId="4" fillId="0" borderId="71" xfId="8" applyFont="1" applyBorder="1" applyAlignment="1">
      <alignment horizontal="center"/>
    </xf>
    <xf numFmtId="0" fontId="21" fillId="0" borderId="74" xfId="8" applyFont="1" applyBorder="1" applyAlignment="1">
      <alignment horizontal="center"/>
    </xf>
    <xf numFmtId="0" fontId="4" fillId="0" borderId="75" xfId="8" applyFont="1" applyBorder="1"/>
    <xf numFmtId="0" fontId="21" fillId="0" borderId="0" xfId="8" applyFont="1" applyAlignment="1">
      <alignment horizontal="right"/>
    </xf>
    <xf numFmtId="0" fontId="70" fillId="0" borderId="0" xfId="8" applyFont="1" applyAlignment="1">
      <alignment horizontal="centerContinuous"/>
    </xf>
    <xf numFmtId="0" fontId="3" fillId="0" borderId="0" xfId="8" applyFont="1" applyAlignment="1">
      <alignment horizontal="centerContinuous" vertical="center"/>
    </xf>
    <xf numFmtId="0" fontId="6" fillId="0" borderId="0" xfId="8" applyFont="1" applyAlignment="1">
      <alignment horizontal="centerContinuous" vertical="center"/>
    </xf>
    <xf numFmtId="0" fontId="3" fillId="0" borderId="0" xfId="8" applyFont="1" applyAlignment="1">
      <alignment horizontal="right"/>
    </xf>
    <xf numFmtId="164" fontId="11" fillId="0" borderId="32" xfId="1" applyNumberFormat="1" applyFont="1" applyFill="1" applyBorder="1" applyProtection="1">
      <protection locked="0"/>
    </xf>
    <xf numFmtId="164" fontId="11" fillId="6" borderId="49" xfId="1" applyNumberFormat="1" applyFont="1" applyFill="1" applyBorder="1" applyProtection="1">
      <protection locked="0"/>
    </xf>
    <xf numFmtId="6" fontId="11" fillId="0" borderId="64" xfId="1" applyNumberFormat="1" applyFont="1" applyBorder="1" applyProtection="1">
      <protection locked="0"/>
    </xf>
    <xf numFmtId="6" fontId="11" fillId="0" borderId="86" xfId="1" applyNumberFormat="1" applyFont="1" applyBorder="1" applyProtection="1">
      <protection locked="0"/>
    </xf>
    <xf numFmtId="6" fontId="11" fillId="0" borderId="87" xfId="1" applyNumberFormat="1" applyFont="1" applyBorder="1" applyProtection="1">
      <protection locked="0"/>
    </xf>
    <xf numFmtId="6" fontId="11" fillId="0" borderId="88" xfId="1" applyNumberFormat="1" applyFont="1" applyBorder="1" applyProtection="1">
      <protection locked="0"/>
    </xf>
    <xf numFmtId="6" fontId="3" fillId="0" borderId="75" xfId="8" applyNumberFormat="1" applyBorder="1"/>
    <xf numFmtId="6" fontId="3" fillId="9" borderId="75" xfId="8" applyNumberFormat="1" applyFill="1" applyBorder="1"/>
    <xf numFmtId="0" fontId="67" fillId="0" borderId="0" xfId="8" applyFont="1"/>
    <xf numFmtId="6" fontId="3" fillId="0" borderId="0" xfId="8" applyNumberFormat="1" applyFont="1"/>
    <xf numFmtId="0" fontId="63" fillId="0" borderId="0" xfId="8" applyFont="1" applyAlignment="1">
      <alignment horizontal="right"/>
    </xf>
    <xf numFmtId="0" fontId="63" fillId="0" borderId="0" xfId="8" applyFont="1" applyAlignment="1"/>
    <xf numFmtId="6" fontId="25" fillId="0" borderId="0" xfId="8" applyNumberFormat="1" applyFont="1"/>
    <xf numFmtId="6" fontId="11" fillId="0" borderId="49" xfId="1" applyNumberFormat="1" applyFont="1" applyFill="1" applyBorder="1" applyProtection="1">
      <protection locked="0"/>
    </xf>
    <xf numFmtId="164" fontId="25" fillId="0" borderId="0" xfId="8" applyNumberFormat="1" applyFont="1"/>
    <xf numFmtId="166" fontId="4" fillId="0" borderId="0" xfId="8" applyNumberFormat="1" applyFont="1"/>
    <xf numFmtId="43" fontId="4" fillId="0" borderId="0" xfId="4" applyFont="1"/>
    <xf numFmtId="0" fontId="4" fillId="0" borderId="39" xfId="8" applyFont="1" applyBorder="1" applyAlignment="1">
      <alignment horizontal="right"/>
    </xf>
    <xf numFmtId="6" fontId="4" fillId="0" borderId="0" xfId="8" applyNumberFormat="1" applyFont="1"/>
    <xf numFmtId="6" fontId="4" fillId="0" borderId="12" xfId="8" applyNumberFormat="1" applyFont="1" applyBorder="1"/>
    <xf numFmtId="6" fontId="4" fillId="1" borderId="49" xfId="8" applyNumberFormat="1" applyFont="1" applyFill="1" applyBorder="1"/>
    <xf numFmtId="44" fontId="4" fillId="0" borderId="0" xfId="9" applyFont="1"/>
    <xf numFmtId="0" fontId="72" fillId="0" borderId="0" xfId="8" applyFont="1" applyBorder="1" applyAlignment="1">
      <alignment horizontal="right"/>
    </xf>
    <xf numFmtId="0" fontId="67" fillId="0" borderId="0" xfId="8" applyFont="1" applyAlignment="1">
      <alignment horizontal="right"/>
    </xf>
    <xf numFmtId="0" fontId="3" fillId="0" borderId="0" xfId="8" applyBorder="1" applyAlignment="1">
      <alignment horizontal="right"/>
    </xf>
    <xf numFmtId="0" fontId="71" fillId="10" borderId="0" xfId="8" applyFont="1" applyFill="1" applyAlignment="1" applyProtection="1">
      <alignment horizontal="right"/>
    </xf>
    <xf numFmtId="0" fontId="71" fillId="10" borderId="0" xfId="8" applyFont="1" applyFill="1" applyAlignment="1" applyProtection="1"/>
    <xf numFmtId="6" fontId="2" fillId="11" borderId="7" xfId="2" applyNumberFormat="1" applyFont="1" applyFill="1" applyProtection="1">
      <protection locked="0"/>
    </xf>
    <xf numFmtId="0" fontId="63" fillId="0" borderId="0" xfId="8" applyFont="1" applyAlignment="1" applyProtection="1">
      <alignment horizontal="right"/>
    </xf>
    <xf numFmtId="0" fontId="63" fillId="0" borderId="0" xfId="8" applyFont="1" applyAlignment="1" applyProtection="1"/>
    <xf numFmtId="0" fontId="10" fillId="0" borderId="0" xfId="8" applyFont="1" applyProtection="1"/>
    <xf numFmtId="6" fontId="11" fillId="0" borderId="66" xfId="8" applyNumberFormat="1" applyFont="1" applyBorder="1" applyProtection="1">
      <protection locked="0"/>
    </xf>
    <xf numFmtId="6" fontId="3" fillId="0" borderId="0" xfId="4" applyNumberFormat="1" applyFont="1"/>
    <xf numFmtId="0" fontId="6" fillId="0" borderId="0" xfId="8" applyFont="1" applyAlignment="1">
      <alignment horizontal="right"/>
    </xf>
    <xf numFmtId="0" fontId="67" fillId="0" borderId="0" xfId="8" applyFont="1" applyBorder="1" applyAlignment="1">
      <alignment horizontal="centerContinuous"/>
    </xf>
    <xf numFmtId="0" fontId="3" fillId="0" borderId="0" xfId="8" applyFont="1" applyBorder="1"/>
    <xf numFmtId="0" fontId="3" fillId="0" borderId="0" xfId="8" applyFont="1" applyBorder="1" applyAlignment="1">
      <alignment horizontal="centerContinuous"/>
    </xf>
    <xf numFmtId="0" fontId="3" fillId="0" borderId="0" xfId="8" applyFont="1" applyBorder="1" applyAlignment="1">
      <alignment horizontal="left"/>
    </xf>
    <xf numFmtId="6" fontId="4" fillId="0" borderId="66" xfId="8" applyNumberFormat="1" applyFont="1" applyBorder="1" applyProtection="1">
      <protection locked="0"/>
    </xf>
    <xf numFmtId="0" fontId="67" fillId="0" borderId="0" xfId="8" applyFont="1" applyBorder="1" applyAlignment="1">
      <alignment horizontal="right"/>
    </xf>
    <xf numFmtId="0" fontId="31" fillId="0" borderId="0" xfId="8" applyFont="1" applyAlignment="1" applyProtection="1">
      <alignment horizontal="center" wrapText="1"/>
    </xf>
    <xf numFmtId="0" fontId="65" fillId="0" borderId="0" xfId="8" applyFont="1" applyAlignment="1">
      <alignment horizontal="right"/>
    </xf>
    <xf numFmtId="0" fontId="11" fillId="0" borderId="0" xfId="8" applyFont="1" applyAlignment="1">
      <alignment horizontal="centerContinuous"/>
    </xf>
    <xf numFmtId="0" fontId="67" fillId="0" borderId="2" xfId="8" applyFont="1" applyBorder="1" applyAlignment="1">
      <alignment horizontal="right"/>
    </xf>
    <xf numFmtId="0" fontId="3" fillId="0" borderId="2" xfId="8" applyBorder="1"/>
    <xf numFmtId="0" fontId="3" fillId="0" borderId="2" xfId="8" applyFont="1" applyBorder="1" applyAlignment="1"/>
    <xf numFmtId="0" fontId="21" fillId="0" borderId="0" xfId="8" applyFont="1" applyAlignment="1"/>
    <xf numFmtId="0" fontId="21" fillId="0" borderId="0" xfId="8" applyFont="1" applyAlignment="1">
      <alignment horizontal="center"/>
    </xf>
    <xf numFmtId="0" fontId="67" fillId="0" borderId="2" xfId="8" applyFont="1" applyBorder="1" applyAlignment="1"/>
    <xf numFmtId="0" fontId="3" fillId="0" borderId="2" xfId="8" applyFont="1" applyBorder="1" applyAlignment="1">
      <alignment horizontal="centerContinuous"/>
    </xf>
    <xf numFmtId="0" fontId="63" fillId="0" borderId="0" xfId="8" applyFont="1" applyBorder="1" applyAlignment="1"/>
    <xf numFmtId="0" fontId="65" fillId="0" borderId="0" xfId="8" applyFont="1" applyAlignment="1" applyProtection="1">
      <alignment horizontal="right"/>
    </xf>
    <xf numFmtId="0" fontId="3" fillId="0" borderId="0" xfId="8" applyFont="1" applyBorder="1" applyAlignment="1">
      <alignment horizontal="right"/>
    </xf>
    <xf numFmtId="6" fontId="11" fillId="11" borderId="49" xfId="1" applyNumberFormat="1" applyFont="1" applyFill="1" applyBorder="1" applyProtection="1">
      <protection locked="0"/>
    </xf>
    <xf numFmtId="0" fontId="71" fillId="10" borderId="0" xfId="8" applyFont="1" applyFill="1" applyBorder="1" applyAlignment="1" applyProtection="1">
      <alignment horizontal="right"/>
    </xf>
    <xf numFmtId="0" fontId="71" fillId="10" borderId="0" xfId="8" applyFont="1" applyFill="1" applyBorder="1" applyAlignment="1" applyProtection="1"/>
    <xf numFmtId="0" fontId="3" fillId="0" borderId="0" xfId="8" applyAlignment="1">
      <alignment wrapText="1"/>
    </xf>
    <xf numFmtId="0" fontId="31" fillId="0" borderId="0" xfId="8" applyFont="1" applyAlignment="1" applyProtection="1">
      <alignment horizontal="centerContinuous"/>
    </xf>
    <xf numFmtId="0" fontId="21" fillId="0" borderId="0" xfId="8" applyFont="1" applyAlignment="1">
      <alignment horizontal="centerContinuous" vertical="center"/>
    </xf>
    <xf numFmtId="0" fontId="21" fillId="0" borderId="0" xfId="8" applyFont="1" applyAlignment="1">
      <alignment horizontal="centerContinuous"/>
    </xf>
    <xf numFmtId="0" fontId="48" fillId="0" borderId="0" xfId="6" applyFont="1" applyFill="1" applyBorder="1" applyAlignment="1">
      <alignment horizontal="right"/>
    </xf>
    <xf numFmtId="0" fontId="33" fillId="0" borderId="0" xfId="6" applyBorder="1" applyAlignment="1"/>
    <xf numFmtId="0" fontId="51" fillId="0" borderId="28" xfId="6" applyFont="1" applyFill="1" applyBorder="1" applyAlignment="1" applyProtection="1">
      <alignment horizontal="left" vertical="top" wrapText="1"/>
    </xf>
    <xf numFmtId="0" fontId="48" fillId="0" borderId="28" xfId="6" applyFont="1" applyFill="1" applyBorder="1" applyAlignment="1">
      <alignment horizontal="left" wrapText="1"/>
    </xf>
    <xf numFmtId="0" fontId="4" fillId="0" borderId="0" xfId="8" applyFont="1" applyAlignment="1" applyProtection="1">
      <alignment horizontal="left"/>
    </xf>
    <xf numFmtId="0" fontId="11" fillId="0" borderId="32" xfId="8" applyFont="1" applyBorder="1" applyAlignment="1" applyProtection="1">
      <alignment horizontal="left"/>
    </xf>
    <xf numFmtId="0" fontId="62" fillId="0" borderId="28" xfId="8" applyFont="1" applyBorder="1" applyAlignment="1" applyProtection="1">
      <alignment horizontal="left"/>
    </xf>
    <xf numFmtId="0" fontId="63" fillId="0" borderId="0" xfId="8" applyFont="1" applyAlignment="1">
      <alignment horizontal="right"/>
    </xf>
    <xf numFmtId="0" fontId="4" fillId="0" borderId="0" xfId="8" applyFont="1" applyAlignment="1">
      <alignment horizontal="left"/>
    </xf>
    <xf numFmtId="0" fontId="11" fillId="0" borderId="32" xfId="8" applyFont="1" applyBorder="1" applyAlignment="1">
      <alignment horizontal="left"/>
    </xf>
    <xf numFmtId="0" fontId="62" fillId="0" borderId="28" xfId="8" applyFont="1" applyBorder="1" applyAlignment="1">
      <alignment horizontal="left"/>
    </xf>
    <xf numFmtId="0" fontId="4" fillId="0" borderId="32" xfId="8" applyFont="1" applyBorder="1" applyAlignment="1">
      <alignment horizontal="left"/>
    </xf>
    <xf numFmtId="6" fontId="4" fillId="0" borderId="75" xfId="8" applyNumberFormat="1" applyFont="1" applyBorder="1" applyAlignment="1">
      <alignment horizontal="right"/>
    </xf>
    <xf numFmtId="6" fontId="4" fillId="0" borderId="35" xfId="8" applyNumberFormat="1" applyFont="1" applyBorder="1" applyAlignment="1">
      <alignment horizontal="right"/>
    </xf>
    <xf numFmtId="0" fontId="28" fillId="0" borderId="0" xfId="8" applyFont="1" applyAlignment="1">
      <alignment horizontal="left"/>
    </xf>
    <xf numFmtId="0" fontId="71" fillId="10" borderId="0" xfId="8" applyFont="1" applyFill="1" applyAlignment="1" applyProtection="1">
      <alignment horizontal="right"/>
    </xf>
    <xf numFmtId="0" fontId="63" fillId="0" borderId="0" xfId="8" applyFont="1" applyAlignment="1" applyProtection="1">
      <alignment horizontal="right"/>
    </xf>
    <xf numFmtId="0" fontId="65" fillId="10" borderId="0" xfId="8" applyFont="1" applyFill="1" applyBorder="1" applyAlignment="1" applyProtection="1">
      <alignment horizontal="right"/>
    </xf>
    <xf numFmtId="0" fontId="71" fillId="10" borderId="0" xfId="8" applyFont="1" applyFill="1" applyBorder="1" applyAlignment="1" applyProtection="1">
      <alignment horizontal="right"/>
    </xf>
    <xf numFmtId="0" fontId="65" fillId="0" borderId="0" xfId="8" applyFont="1" applyBorder="1" applyAlignment="1" applyProtection="1">
      <alignment horizontal="right"/>
    </xf>
    <xf numFmtId="0" fontId="71" fillId="0" borderId="0" xfId="8" applyFont="1" applyAlignment="1" applyProtection="1">
      <alignment horizontal="right"/>
    </xf>
    <xf numFmtId="0" fontId="21" fillId="0" borderId="13" xfId="3" applyFont="1" applyBorder="1" applyAlignment="1" applyProtection="1">
      <alignment horizontal="center"/>
    </xf>
    <xf numFmtId="0" fontId="4" fillId="0" borderId="0" xfId="3" applyBorder="1" applyAlignment="1"/>
    <xf numFmtId="0" fontId="4" fillId="0" borderId="11" xfId="3" applyBorder="1" applyAlignment="1"/>
    <xf numFmtId="0" fontId="18" fillId="0" borderId="13" xfId="3" applyFont="1" applyBorder="1" applyAlignment="1" applyProtection="1"/>
    <xf numFmtId="0" fontId="17" fillId="0" borderId="0" xfId="3" applyFont="1" applyBorder="1" applyAlignment="1"/>
    <xf numFmtId="0" fontId="26" fillId="0" borderId="0" xfId="0" applyFont="1" applyAlignment="1" applyProtection="1">
      <alignment horizontal="center"/>
    </xf>
    <xf numFmtId="0" fontId="29" fillId="0" borderId="0" xfId="0" applyFont="1" applyAlignment="1" applyProtection="1">
      <alignment horizontal="center"/>
    </xf>
    <xf numFmtId="0" fontId="46" fillId="0" borderId="0" xfId="5" applyFont="1" applyAlignment="1">
      <alignment horizontal="center"/>
    </xf>
    <xf numFmtId="0" fontId="45" fillId="0" borderId="0" xfId="5" applyFont="1" applyAlignment="1" applyProtection="1">
      <alignment horizontal="center"/>
    </xf>
    <xf numFmtId="0" fontId="44" fillId="0" borderId="0" xfId="5" applyFont="1" applyAlignment="1" applyProtection="1">
      <alignment horizontal="center"/>
    </xf>
    <xf numFmtId="0" fontId="1" fillId="0" borderId="0" xfId="10" applyAlignment="1">
      <alignment wrapText="1"/>
    </xf>
    <xf numFmtId="165" fontId="0" fillId="0" borderId="0" xfId="11" applyNumberFormat="1" applyFont="1" applyAlignment="1">
      <alignment horizontal="center"/>
    </xf>
    <xf numFmtId="0" fontId="1" fillId="0" borderId="0" xfId="10" applyAlignment="1">
      <alignment horizontal="center"/>
    </xf>
    <xf numFmtId="0" fontId="1" fillId="0" borderId="0" xfId="10" applyFill="1" applyAlignment="1">
      <alignment horizontal="center"/>
    </xf>
    <xf numFmtId="0" fontId="1" fillId="0" borderId="0" xfId="10"/>
    <xf numFmtId="0" fontId="1" fillId="0" borderId="89" xfId="10" applyBorder="1" applyAlignment="1">
      <alignment wrapText="1"/>
    </xf>
    <xf numFmtId="0" fontId="1" fillId="12" borderId="90" xfId="10" applyFill="1" applyBorder="1" applyAlignment="1">
      <alignment horizontal="center"/>
    </xf>
    <xf numFmtId="0" fontId="1" fillId="0" borderId="54" xfId="10" applyFill="1" applyBorder="1" applyAlignment="1">
      <alignment horizontal="center" wrapText="1"/>
    </xf>
    <xf numFmtId="0" fontId="1" fillId="13" borderId="90" xfId="10" applyFill="1" applyBorder="1" applyAlignment="1">
      <alignment horizontal="center" wrapText="1"/>
    </xf>
    <xf numFmtId="0" fontId="1" fillId="0" borderId="52" xfId="10" applyFill="1" applyBorder="1" applyAlignment="1">
      <alignment horizontal="center"/>
    </xf>
    <xf numFmtId="0" fontId="1" fillId="0" borderId="91" xfId="10" applyBorder="1" applyAlignment="1">
      <alignment wrapText="1"/>
    </xf>
    <xf numFmtId="165" fontId="0" fillId="14" borderId="92" xfId="11" applyNumberFormat="1" applyFont="1" applyFill="1" applyBorder="1" applyAlignment="1">
      <alignment horizontal="center"/>
    </xf>
    <xf numFmtId="165" fontId="0" fillId="0" borderId="93" xfId="11" applyNumberFormat="1" applyFont="1" applyFill="1" applyBorder="1" applyAlignment="1">
      <alignment horizontal="center"/>
    </xf>
    <xf numFmtId="165" fontId="0" fillId="13" borderId="92" xfId="11" applyNumberFormat="1" applyFont="1" applyFill="1" applyBorder="1" applyAlignment="1">
      <alignment horizontal="center"/>
    </xf>
    <xf numFmtId="165" fontId="1" fillId="0" borderId="37" xfId="10" applyNumberFormat="1" applyFill="1" applyBorder="1" applyAlignment="1">
      <alignment horizontal="center"/>
    </xf>
    <xf numFmtId="165" fontId="0" fillId="12" borderId="91" xfId="11" applyNumberFormat="1" applyFont="1" applyFill="1" applyBorder="1" applyAlignment="1">
      <alignment horizontal="center"/>
    </xf>
    <xf numFmtId="165" fontId="0" fillId="0" borderId="26" xfId="11" applyNumberFormat="1" applyFont="1" applyFill="1" applyBorder="1" applyAlignment="1">
      <alignment horizontal="center"/>
    </xf>
    <xf numFmtId="165" fontId="0" fillId="15" borderId="91" xfId="11" applyNumberFormat="1" applyFont="1" applyFill="1" applyBorder="1" applyAlignment="1">
      <alignment horizontal="center"/>
    </xf>
    <xf numFmtId="165" fontId="0" fillId="0" borderId="17" xfId="11" applyNumberFormat="1" applyFont="1" applyFill="1" applyBorder="1" applyAlignment="1">
      <alignment horizontal="center"/>
    </xf>
    <xf numFmtId="165" fontId="1" fillId="0" borderId="17" xfId="10" applyNumberFormat="1" applyFill="1" applyBorder="1" applyAlignment="1">
      <alignment horizontal="center"/>
    </xf>
    <xf numFmtId="165" fontId="0" fillId="13" borderId="91" xfId="11" applyNumberFormat="1" applyFont="1" applyFill="1" applyBorder="1" applyAlignment="1">
      <alignment horizontal="center"/>
    </xf>
    <xf numFmtId="0" fontId="1" fillId="0" borderId="94" xfId="10" applyBorder="1" applyAlignment="1">
      <alignment wrapText="1"/>
    </xf>
    <xf numFmtId="165" fontId="0" fillId="14" borderId="94" xfId="11" applyNumberFormat="1" applyFont="1" applyFill="1" applyBorder="1" applyAlignment="1">
      <alignment horizontal="center"/>
    </xf>
    <xf numFmtId="165" fontId="0" fillId="0" borderId="95" xfId="11" applyNumberFormat="1" applyFont="1" applyFill="1" applyBorder="1" applyAlignment="1">
      <alignment horizontal="center"/>
    </xf>
    <xf numFmtId="165" fontId="0" fillId="13" borderId="94" xfId="11" applyNumberFormat="1" applyFont="1" applyFill="1" applyBorder="1" applyAlignment="1">
      <alignment horizontal="center"/>
    </xf>
    <xf numFmtId="165" fontId="1" fillId="0" borderId="96" xfId="10" applyNumberFormat="1" applyFill="1" applyBorder="1" applyAlignment="1">
      <alignment horizontal="center"/>
    </xf>
    <xf numFmtId="165" fontId="0" fillId="0" borderId="0" xfId="11" applyNumberFormat="1" applyFont="1" applyFill="1" applyAlignment="1">
      <alignment horizontal="center"/>
    </xf>
    <xf numFmtId="0" fontId="1" fillId="0" borderId="90" xfId="10" applyBorder="1" applyAlignment="1">
      <alignment wrapText="1"/>
    </xf>
    <xf numFmtId="165" fontId="0" fillId="13" borderId="90" xfId="11" applyNumberFormat="1" applyFont="1" applyFill="1" applyBorder="1" applyAlignment="1">
      <alignment horizontal="center"/>
    </xf>
    <xf numFmtId="165" fontId="0" fillId="0" borderId="54" xfId="11" applyNumberFormat="1" applyFont="1" applyFill="1" applyBorder="1" applyAlignment="1">
      <alignment horizontal="center"/>
    </xf>
    <xf numFmtId="165" fontId="0" fillId="0" borderId="52" xfId="11" applyNumberFormat="1" applyFont="1" applyFill="1" applyBorder="1" applyAlignment="1">
      <alignment horizontal="center"/>
    </xf>
    <xf numFmtId="0" fontId="1" fillId="0" borderId="97" xfId="10" applyBorder="1" applyAlignment="1">
      <alignment wrapText="1"/>
    </xf>
    <xf numFmtId="165" fontId="0" fillId="12" borderId="89" xfId="11" applyNumberFormat="1" applyFont="1" applyFill="1" applyBorder="1" applyAlignment="1">
      <alignment horizontal="center"/>
    </xf>
    <xf numFmtId="165" fontId="0" fillId="0" borderId="97" xfId="11" applyNumberFormat="1" applyFont="1" applyFill="1" applyBorder="1" applyAlignment="1">
      <alignment horizontal="center"/>
    </xf>
    <xf numFmtId="165" fontId="0" fillId="13" borderId="89" xfId="11" applyNumberFormat="1" applyFont="1" applyFill="1" applyBorder="1" applyAlignment="1">
      <alignment horizontal="center"/>
    </xf>
    <xf numFmtId="165" fontId="0" fillId="0" borderId="98" xfId="11" applyNumberFormat="1" applyFont="1" applyFill="1" applyBorder="1" applyAlignment="1">
      <alignment horizontal="center"/>
    </xf>
    <xf numFmtId="0" fontId="1" fillId="0" borderId="26" xfId="10" applyBorder="1" applyAlignment="1">
      <alignment wrapText="1"/>
    </xf>
    <xf numFmtId="165" fontId="0" fillId="14" borderId="91" xfId="11" applyNumberFormat="1" applyFont="1" applyFill="1" applyBorder="1" applyAlignment="1">
      <alignment horizontal="center"/>
    </xf>
    <xf numFmtId="165" fontId="0" fillId="16" borderId="91" xfId="11" applyNumberFormat="1" applyFont="1" applyFill="1" applyBorder="1" applyAlignment="1">
      <alignment horizontal="center"/>
    </xf>
    <xf numFmtId="0" fontId="1" fillId="0" borderId="26" xfId="10" applyFill="1" applyBorder="1" applyAlignment="1">
      <alignment wrapText="1"/>
    </xf>
    <xf numFmtId="0" fontId="1" fillId="0" borderId="95" xfId="10" applyFill="1" applyBorder="1" applyAlignment="1">
      <alignment wrapText="1"/>
    </xf>
    <xf numFmtId="165" fontId="0" fillId="16" borderId="94" xfId="11" applyNumberFormat="1" applyFont="1" applyFill="1" applyBorder="1" applyAlignment="1">
      <alignment horizontal="center"/>
    </xf>
    <xf numFmtId="165" fontId="0" fillId="0" borderId="96" xfId="11" applyNumberFormat="1" applyFont="1" applyFill="1" applyBorder="1" applyAlignment="1">
      <alignment horizontal="center"/>
    </xf>
    <xf numFmtId="165" fontId="1" fillId="0" borderId="0" xfId="10" applyNumberFormat="1" applyFill="1" applyAlignment="1">
      <alignment horizontal="center"/>
    </xf>
    <xf numFmtId="165" fontId="0" fillId="13" borderId="99" xfId="11" applyNumberFormat="1" applyFont="1" applyFill="1" applyBorder="1" applyAlignment="1">
      <alignment horizontal="center"/>
    </xf>
    <xf numFmtId="165" fontId="0" fillId="12" borderId="94" xfId="11" applyNumberFormat="1" applyFont="1" applyFill="1" applyBorder="1" applyAlignment="1">
      <alignment horizontal="center"/>
    </xf>
    <xf numFmtId="0" fontId="1" fillId="0" borderId="3" xfId="10" applyBorder="1"/>
    <xf numFmtId="3" fontId="1" fillId="0" borderId="3" xfId="10" applyNumberFormat="1" applyBorder="1"/>
  </cellXfs>
  <cellStyles count="12">
    <cellStyle name="Calculation" xfId="2" builtinId="22"/>
    <cellStyle name="Comma 2" xfId="4"/>
    <cellStyle name="Comma 3" xfId="11"/>
    <cellStyle name="Currency 2" xfId="9"/>
    <cellStyle name="Hyperlink" xfId="7" builtinId="8"/>
    <cellStyle name="Normal" xfId="0" builtinId="0"/>
    <cellStyle name="Normal 2" xfId="3"/>
    <cellStyle name="Normal 2 2" xfId="8"/>
    <cellStyle name="Normal 3" xfId="6"/>
    <cellStyle name="Normal 4" xfId="10"/>
    <cellStyle name="Normal_2007-2008 Fund  Numbers - Fcn Prog Codes - Object Codes" xfId="5"/>
    <cellStyle name="Normal_FRMRV990" xfId="1"/>
  </cellStyles>
  <dxfs count="14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59" Type="http://schemas.openxmlformats.org/officeDocument/2006/relationships/worksheet" Target="worksheets/sheet159.xml"/><Relationship Id="rId170" Type="http://schemas.openxmlformats.org/officeDocument/2006/relationships/worksheet" Target="worksheets/sheet170.xml"/><Relationship Id="rId191" Type="http://schemas.openxmlformats.org/officeDocument/2006/relationships/worksheet" Target="worksheets/sheet191.xml"/><Relationship Id="rId205" Type="http://schemas.openxmlformats.org/officeDocument/2006/relationships/worksheet" Target="worksheets/sheet205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144" Type="http://schemas.openxmlformats.org/officeDocument/2006/relationships/worksheet" Target="worksheets/sheet144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65" Type="http://schemas.openxmlformats.org/officeDocument/2006/relationships/worksheet" Target="worksheets/sheet165.xml"/><Relationship Id="rId181" Type="http://schemas.openxmlformats.org/officeDocument/2006/relationships/worksheet" Target="worksheets/sheet181.xml"/><Relationship Id="rId186" Type="http://schemas.openxmlformats.org/officeDocument/2006/relationships/worksheet" Target="worksheets/sheet186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worksheet" Target="worksheets/sheet134.xml"/><Relationship Id="rId139" Type="http://schemas.openxmlformats.org/officeDocument/2006/relationships/worksheet" Target="worksheets/sheet13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55" Type="http://schemas.openxmlformats.org/officeDocument/2006/relationships/worksheet" Target="worksheets/sheet155.xml"/><Relationship Id="rId171" Type="http://schemas.openxmlformats.org/officeDocument/2006/relationships/worksheet" Target="worksheets/sheet171.xml"/><Relationship Id="rId176" Type="http://schemas.openxmlformats.org/officeDocument/2006/relationships/worksheet" Target="worksheets/sheet176.xml"/><Relationship Id="rId192" Type="http://schemas.openxmlformats.org/officeDocument/2006/relationships/worksheet" Target="worksheets/sheet192.xml"/><Relationship Id="rId197" Type="http://schemas.openxmlformats.org/officeDocument/2006/relationships/worksheet" Target="worksheets/sheet197.xml"/><Relationship Id="rId206" Type="http://schemas.openxmlformats.org/officeDocument/2006/relationships/externalLink" Target="externalLinks/externalLink1.xml"/><Relationship Id="rId201" Type="http://schemas.openxmlformats.org/officeDocument/2006/relationships/worksheet" Target="worksheets/sheet201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45" Type="http://schemas.openxmlformats.org/officeDocument/2006/relationships/worksheet" Target="worksheets/sheet145.xml"/><Relationship Id="rId161" Type="http://schemas.openxmlformats.org/officeDocument/2006/relationships/worksheet" Target="worksheets/sheet161.xml"/><Relationship Id="rId166" Type="http://schemas.openxmlformats.org/officeDocument/2006/relationships/worksheet" Target="worksheets/sheet166.xml"/><Relationship Id="rId182" Type="http://schemas.openxmlformats.org/officeDocument/2006/relationships/worksheet" Target="worksheets/sheet182.xml"/><Relationship Id="rId187" Type="http://schemas.openxmlformats.org/officeDocument/2006/relationships/worksheet" Target="worksheets/sheet18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51" Type="http://schemas.openxmlformats.org/officeDocument/2006/relationships/worksheet" Target="worksheets/sheet151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worksheet" Target="worksheets/sheet198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202" Type="http://schemas.openxmlformats.org/officeDocument/2006/relationships/worksheet" Target="worksheets/sheet202.xml"/><Relationship Id="rId207" Type="http://schemas.openxmlformats.org/officeDocument/2006/relationships/theme" Target="theme/theme1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worksheet" Target="worksheets/sheet194.xml"/><Relationship Id="rId199" Type="http://schemas.openxmlformats.org/officeDocument/2006/relationships/worksheet" Target="worksheets/sheet199.xml"/><Relationship Id="rId203" Type="http://schemas.openxmlformats.org/officeDocument/2006/relationships/worksheet" Target="worksheets/sheet203.xml"/><Relationship Id="rId208" Type="http://schemas.openxmlformats.org/officeDocument/2006/relationships/styles" Target="styles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189" Type="http://schemas.openxmlformats.org/officeDocument/2006/relationships/worksheet" Target="worksheets/sheet189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worksheet" Target="worksheets/sheet179.xml"/><Relationship Id="rId195" Type="http://schemas.openxmlformats.org/officeDocument/2006/relationships/worksheet" Target="worksheets/sheet195.xml"/><Relationship Id="rId209" Type="http://schemas.openxmlformats.org/officeDocument/2006/relationships/sharedStrings" Target="sharedStrings.xml"/><Relationship Id="rId190" Type="http://schemas.openxmlformats.org/officeDocument/2006/relationships/worksheet" Target="worksheets/sheet190.xml"/><Relationship Id="rId204" Type="http://schemas.openxmlformats.org/officeDocument/2006/relationships/worksheet" Target="worksheets/sheet204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worksheet" Target="worksheets/sheet18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Relationship Id="rId210" Type="http://schemas.openxmlformats.org/officeDocument/2006/relationships/calcChain" Target="calcChain.xml"/><Relationship Id="rId26" Type="http://schemas.openxmlformats.org/officeDocument/2006/relationships/worksheet" Target="worksheets/sheet26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196" Type="http://schemas.openxmlformats.org/officeDocument/2006/relationships/worksheet" Target="worksheets/sheet196.xml"/><Relationship Id="rId200" Type="http://schemas.openxmlformats.org/officeDocument/2006/relationships/worksheet" Target="worksheets/sheet200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Revenue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00-191 Summary"/>
      <sheetName val="100"/>
      <sheetName val="101"/>
      <sheetName val="102"/>
      <sheetName val="103"/>
      <sheetName val="104"/>
      <sheetName val="106"/>
      <sheetName val="109"/>
      <sheetName val="110"/>
      <sheetName val="111"/>
      <sheetName val="112"/>
      <sheetName val="121"/>
      <sheetName val="122"/>
      <sheetName val="131"/>
      <sheetName val="132"/>
      <sheetName val="133"/>
      <sheetName val="141"/>
      <sheetName val="143"/>
      <sheetName val="150"/>
      <sheetName val="155"/>
      <sheetName val="156"/>
      <sheetName val="170"/>
      <sheetName val="181"/>
      <sheetName val="191"/>
      <sheetName val="200-720 Summary"/>
      <sheetName val="220"/>
      <sheetName val="231"/>
      <sheetName val="233"/>
      <sheetName val="234"/>
      <sheetName val="235"/>
      <sheetName val="236"/>
      <sheetName val="237"/>
      <sheetName val="238"/>
      <sheetName val="239"/>
      <sheetName val="Special Local"/>
      <sheetName val="240"/>
      <sheetName val="241"/>
      <sheetName val="243"/>
      <sheetName val="244"/>
      <sheetName val="245"/>
      <sheetName val="246"/>
      <sheetName val="247"/>
      <sheetName val="248"/>
      <sheetName val="Special State"/>
      <sheetName val="251"/>
      <sheetName val="253"/>
      <sheetName val="254"/>
      <sheetName val="255"/>
      <sheetName val="257"/>
      <sheetName val="258"/>
      <sheetName val="263"/>
      <sheetName val="268"/>
      <sheetName val="270"/>
      <sheetName val="271"/>
      <sheetName val="275"/>
      <sheetName val="277"/>
      <sheetName val="289"/>
      <sheetName val="Special Federal"/>
      <sheetName val="290"/>
      <sheetName val="310"/>
      <sheetName val="410"/>
      <sheetName val="420"/>
      <sheetName val="490"/>
      <sheetName val="710"/>
      <sheetName val="720"/>
      <sheetName val="For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>
        <row r="3">
          <cell r="E3" t="str">
            <v>July 1, 2016 - June 30, 2017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seamanro@tfsd.org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6.bin"/></Relationships>
</file>

<file path=xl/worksheets/_rels/sheet1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7.bin"/></Relationships>
</file>

<file path=xl/worksheets/_rels/sheet1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8.bin"/></Relationships>
</file>

<file path=xl/worksheets/_rels/sheet1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9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0.bin"/></Relationships>
</file>

<file path=xl/worksheets/_rels/sheet1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1.bin"/></Relationships>
</file>

<file path=xl/worksheets/_rels/sheet1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2.bin"/></Relationships>
</file>

<file path=xl/worksheets/_rels/sheet1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3.bin"/></Relationships>
</file>

<file path=xl/worksheets/_rels/sheet1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4.bin"/></Relationships>
</file>

<file path=xl/worksheets/_rels/sheet1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5.bin"/></Relationships>
</file>

<file path=xl/worksheets/_rels/sheet1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6.bin"/></Relationships>
</file>

<file path=xl/worksheets/_rels/sheet1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7.bin"/></Relationships>
</file>

<file path=xl/worksheets/_rels/sheet1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8.bin"/></Relationships>
</file>

<file path=xl/worksheets/_rels/sheet1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9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0.bin"/></Relationships>
</file>

<file path=xl/worksheets/_rels/sheet1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1.bin"/></Relationships>
</file>

<file path=xl/worksheets/_rels/sheet1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2.bin"/></Relationships>
</file>

<file path=xl/worksheets/_rels/sheet1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3.bin"/></Relationships>
</file>

<file path=xl/worksheets/_rels/sheet1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4.bin"/></Relationships>
</file>

<file path=xl/worksheets/_rels/sheet1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5.bin"/></Relationships>
</file>

<file path=xl/worksheets/_rels/sheet1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6.bin"/></Relationships>
</file>

<file path=xl/worksheets/_rels/sheet1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7.bin"/></Relationships>
</file>

<file path=xl/worksheets/_rels/sheet1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8.bin"/></Relationships>
</file>

<file path=xl/worksheets/_rels/sheet1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9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1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0.bin"/></Relationships>
</file>

<file path=xl/worksheets/_rels/sheet1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1.bin"/></Relationships>
</file>

<file path=xl/worksheets/_rels/sheet1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2.bin"/></Relationships>
</file>

<file path=xl/worksheets/_rels/sheet1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3.bin"/></Relationships>
</file>

<file path=xl/worksheets/_rels/sheet1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4.bin"/></Relationships>
</file>

<file path=xl/worksheets/_rels/sheet1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5.bin"/></Relationships>
</file>

<file path=xl/worksheets/_rels/sheet1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6.bin"/></Relationships>
</file>

<file path=xl/worksheets/_rels/sheet1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7.bin"/></Relationships>
</file>

<file path=xl/worksheets/_rels/sheet1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8.bin"/></Relationships>
</file>

<file path=xl/worksheets/_rels/sheet1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0.bin"/></Relationships>
</file>

<file path=xl/worksheets/_rels/sheet2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1.bin"/></Relationships>
</file>

<file path=xl/worksheets/_rels/sheet2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2.bin"/></Relationships>
</file>

<file path=xl/worksheets/_rels/sheet2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3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A1" transitionEvaluation="1">
    <pageSetUpPr fitToPage="1"/>
  </sheetPr>
  <dimension ref="A1:S54"/>
  <sheetViews>
    <sheetView showGridLines="0" zoomScale="75" workbookViewId="0">
      <selection activeCell="P31" sqref="P31"/>
    </sheetView>
  </sheetViews>
  <sheetFormatPr defaultColWidth="9.77734375" defaultRowHeight="15.75" x14ac:dyDescent="0.25"/>
  <cols>
    <col min="1" max="1" width="0.33203125" style="241" customWidth="1"/>
    <col min="2" max="2" width="5.77734375" style="241" customWidth="1"/>
    <col min="3" max="3" width="7.77734375" style="243" customWidth="1"/>
    <col min="4" max="4" width="5.77734375" style="241" customWidth="1"/>
    <col min="5" max="5" width="15.77734375" style="241" customWidth="1"/>
    <col min="6" max="6" width="9.77734375" style="241"/>
    <col min="7" max="7" width="13.77734375" style="241" customWidth="1"/>
    <col min="8" max="8" width="2.77734375" style="241" customWidth="1"/>
    <col min="9" max="9" width="8.77734375" style="242" customWidth="1"/>
    <col min="10" max="10" width="5.77734375" style="241" customWidth="1"/>
    <col min="11" max="11" width="3.6640625" style="241" customWidth="1"/>
    <col min="12" max="12" width="2.77734375" style="241" customWidth="1"/>
    <col min="13" max="13" width="16.109375" style="241" customWidth="1"/>
    <col min="14" max="14" width="16.5546875" style="241" customWidth="1"/>
    <col min="15" max="15" width="5.77734375" style="241" customWidth="1"/>
    <col min="16" max="16" width="21.21875" style="241" customWidth="1"/>
    <col min="17" max="17" width="20" style="241" customWidth="1"/>
    <col min="18" max="18" width="5.77734375" style="241" customWidth="1"/>
    <col min="19" max="19" width="1.77734375" style="241" customWidth="1"/>
    <col min="20" max="20" width="3.21875" style="241" customWidth="1"/>
    <col min="21" max="16384" width="9.77734375" style="241"/>
  </cols>
  <sheetData>
    <row r="1" spans="1:19" s="315" customFormat="1" x14ac:dyDescent="0.25">
      <c r="C1" s="320"/>
      <c r="D1" s="319"/>
      <c r="E1" s="319"/>
      <c r="F1" s="319"/>
      <c r="G1" s="319"/>
      <c r="H1" s="317"/>
      <c r="I1" s="318"/>
      <c r="J1" s="317"/>
      <c r="K1" s="317"/>
      <c r="R1" s="316" t="s">
        <v>344</v>
      </c>
    </row>
    <row r="2" spans="1:19" ht="2.1" customHeight="1" thickBot="1" x14ac:dyDescent="0.3"/>
    <row r="3" spans="1:19" ht="19.899999999999999" customHeight="1" x14ac:dyDescent="0.35">
      <c r="A3" s="314"/>
      <c r="B3" s="313"/>
      <c r="C3" s="312"/>
      <c r="D3" s="309"/>
      <c r="E3" s="309"/>
      <c r="F3" s="309"/>
      <c r="G3" s="309"/>
      <c r="H3" s="309"/>
      <c r="I3" s="311"/>
      <c r="J3" s="310"/>
      <c r="K3" s="309"/>
      <c r="L3" s="308"/>
      <c r="M3" s="308"/>
      <c r="N3" s="308"/>
      <c r="O3" s="308"/>
      <c r="P3" s="307"/>
      <c r="Q3" s="307"/>
      <c r="R3" s="306"/>
      <c r="S3" s="305"/>
    </row>
    <row r="4" spans="1:19" ht="19.899999999999999" customHeight="1" x14ac:dyDescent="0.35">
      <c r="A4" s="270"/>
      <c r="B4" s="269"/>
      <c r="C4" s="288" t="s">
        <v>30</v>
      </c>
      <c r="D4" s="304"/>
      <c r="E4" s="304"/>
      <c r="F4" s="302" t="s">
        <v>343</v>
      </c>
      <c r="G4" s="304"/>
      <c r="H4" s="304"/>
      <c r="I4" s="302" t="s">
        <v>342</v>
      </c>
      <c r="J4" s="266"/>
      <c r="K4" s="265"/>
      <c r="L4" s="263"/>
      <c r="M4" s="303"/>
      <c r="N4" s="263"/>
      <c r="O4" s="263"/>
      <c r="P4" s="261"/>
      <c r="Q4" s="261"/>
      <c r="R4" s="289"/>
      <c r="S4" s="260"/>
    </row>
    <row r="5" spans="1:19" ht="19.899999999999999" customHeight="1" x14ac:dyDescent="0.35">
      <c r="A5" s="270"/>
      <c r="B5" s="269"/>
      <c r="C5" s="268"/>
      <c r="D5" s="265"/>
      <c r="E5" s="265"/>
      <c r="F5" s="265"/>
      <c r="G5" s="265"/>
      <c r="H5" s="265"/>
      <c r="I5" s="302" t="s">
        <v>341</v>
      </c>
      <c r="J5" s="266"/>
      <c r="K5" s="265"/>
      <c r="L5" s="263"/>
      <c r="M5" s="263"/>
      <c r="N5" s="592" t="s">
        <v>5</v>
      </c>
      <c r="O5" s="593"/>
      <c r="P5" s="593"/>
      <c r="Q5" s="261"/>
      <c r="R5" s="289"/>
      <c r="S5" s="260"/>
    </row>
    <row r="6" spans="1:19" ht="19.899999999999999" customHeight="1" x14ac:dyDescent="0.35">
      <c r="A6" s="270"/>
      <c r="B6" s="269"/>
      <c r="C6" s="268"/>
      <c r="D6" s="265"/>
      <c r="E6" s="288" t="s">
        <v>340</v>
      </c>
      <c r="F6" s="265"/>
      <c r="G6" s="265"/>
      <c r="H6" s="265"/>
      <c r="I6" s="267"/>
      <c r="J6" s="266"/>
      <c r="K6" s="265"/>
      <c r="L6" s="263"/>
      <c r="M6" s="263"/>
      <c r="N6" s="263"/>
      <c r="O6" s="263"/>
      <c r="P6" s="261"/>
      <c r="Q6" s="261"/>
      <c r="R6" s="289"/>
      <c r="S6" s="260"/>
    </row>
    <row r="7" spans="1:19" ht="19.899999999999999" customHeight="1" x14ac:dyDescent="0.35">
      <c r="A7" s="270"/>
      <c r="B7" s="269"/>
      <c r="C7" s="280">
        <v>100</v>
      </c>
      <c r="D7" s="265"/>
      <c r="E7" s="279" t="s">
        <v>283</v>
      </c>
      <c r="F7" s="265"/>
      <c r="G7" s="265"/>
      <c r="H7" s="265"/>
      <c r="I7" s="301" t="s">
        <v>176</v>
      </c>
      <c r="J7" s="266"/>
      <c r="K7" s="265"/>
      <c r="L7" s="300" t="s">
        <v>339</v>
      </c>
      <c r="M7" s="299"/>
      <c r="N7" s="299"/>
      <c r="O7" s="299"/>
      <c r="P7" s="298"/>
      <c r="Q7" s="298"/>
      <c r="R7" s="289"/>
      <c r="S7" s="260"/>
    </row>
    <row r="8" spans="1:19" ht="19.899999999999999" customHeight="1" x14ac:dyDescent="0.35">
      <c r="A8" s="270"/>
      <c r="B8" s="269"/>
      <c r="C8" s="268"/>
      <c r="D8" s="265"/>
      <c r="E8" s="288" t="s">
        <v>338</v>
      </c>
      <c r="F8" s="265"/>
      <c r="G8" s="265"/>
      <c r="H8" s="265"/>
      <c r="I8" s="287"/>
      <c r="J8" s="266"/>
      <c r="K8" s="265"/>
      <c r="L8" s="263"/>
      <c r="M8" s="263"/>
      <c r="N8" s="263"/>
      <c r="O8" s="263"/>
      <c r="P8" s="261"/>
      <c r="Q8" s="261"/>
      <c r="R8" s="289"/>
      <c r="S8" s="260"/>
    </row>
    <row r="9" spans="1:19" ht="19.899999999999999" customHeight="1" x14ac:dyDescent="0.35">
      <c r="A9" s="270"/>
      <c r="B9" s="269"/>
      <c r="C9" s="280" t="s">
        <v>337</v>
      </c>
      <c r="D9" s="265"/>
      <c r="E9" s="279" t="s">
        <v>336</v>
      </c>
      <c r="F9" s="265"/>
      <c r="G9" s="265"/>
      <c r="H9" s="265"/>
      <c r="I9" s="286" t="s">
        <v>176</v>
      </c>
      <c r="J9" s="266"/>
      <c r="K9" s="265"/>
      <c r="L9" s="290" t="s">
        <v>334</v>
      </c>
      <c r="M9" s="263"/>
      <c r="N9" s="263"/>
      <c r="O9" s="263"/>
      <c r="P9" s="261"/>
      <c r="Q9" s="261"/>
      <c r="R9" s="289"/>
      <c r="S9" s="260"/>
    </row>
    <row r="10" spans="1:19" ht="19.899999999999999" customHeight="1" x14ac:dyDescent="0.25">
      <c r="A10" s="270"/>
      <c r="B10" s="269"/>
      <c r="C10" s="280" t="s">
        <v>28</v>
      </c>
      <c r="D10" s="265"/>
      <c r="E10" s="279" t="s">
        <v>335</v>
      </c>
      <c r="F10" s="265"/>
      <c r="G10" s="265"/>
      <c r="H10" s="265"/>
      <c r="I10" s="286" t="s">
        <v>176</v>
      </c>
      <c r="J10" s="266"/>
      <c r="K10" s="265"/>
      <c r="L10" s="297" t="s">
        <v>334</v>
      </c>
      <c r="M10" s="294" t="s">
        <v>333</v>
      </c>
      <c r="N10" s="295"/>
      <c r="O10" s="295"/>
      <c r="P10" s="295"/>
      <c r="Q10" s="295"/>
      <c r="R10" s="293"/>
      <c r="S10" s="260"/>
    </row>
    <row r="11" spans="1:19" ht="19.899999999999999" customHeight="1" x14ac:dyDescent="0.25">
      <c r="A11" s="270"/>
      <c r="B11" s="269"/>
      <c r="C11" s="280" t="s">
        <v>27</v>
      </c>
      <c r="D11" s="265"/>
      <c r="E11" s="279" t="s">
        <v>332</v>
      </c>
      <c r="F11" s="265"/>
      <c r="G11" s="265"/>
      <c r="H11" s="265"/>
      <c r="I11" s="286" t="s">
        <v>176</v>
      </c>
      <c r="J11" s="266"/>
      <c r="K11" s="265"/>
      <c r="L11" s="294" t="s">
        <v>331</v>
      </c>
      <c r="M11" s="295"/>
      <c r="N11" s="295"/>
      <c r="O11" s="295"/>
      <c r="P11" s="295"/>
      <c r="Q11" s="295"/>
      <c r="R11" s="293"/>
      <c r="S11" s="260"/>
    </row>
    <row r="12" spans="1:19" ht="19.899999999999999" customHeight="1" x14ac:dyDescent="0.25">
      <c r="A12" s="270"/>
      <c r="B12" s="269"/>
      <c r="C12" s="280" t="s">
        <v>330</v>
      </c>
      <c r="D12" s="265"/>
      <c r="E12" s="279" t="s">
        <v>329</v>
      </c>
      <c r="F12" s="265"/>
      <c r="G12" s="265"/>
      <c r="H12" s="265"/>
      <c r="I12" s="286" t="s">
        <v>176</v>
      </c>
      <c r="J12" s="266"/>
      <c r="K12" s="265"/>
      <c r="L12" s="294" t="s">
        <v>328</v>
      </c>
      <c r="M12" s="295"/>
      <c r="N12" s="295"/>
      <c r="O12" s="295"/>
      <c r="P12" s="295"/>
      <c r="Q12" s="295"/>
      <c r="R12" s="293"/>
      <c r="S12" s="260"/>
    </row>
    <row r="13" spans="1:19" ht="19.899999999999999" customHeight="1" x14ac:dyDescent="0.25">
      <c r="A13" s="270"/>
      <c r="B13" s="269"/>
      <c r="C13" s="280" t="s">
        <v>327</v>
      </c>
      <c r="D13" s="265"/>
      <c r="E13" s="279" t="s">
        <v>326</v>
      </c>
      <c r="F13" s="265"/>
      <c r="G13" s="265"/>
      <c r="H13" s="265"/>
      <c r="I13" s="286" t="s">
        <v>176</v>
      </c>
      <c r="J13" s="266"/>
      <c r="K13" s="265"/>
      <c r="L13" s="294" t="s">
        <v>325</v>
      </c>
      <c r="M13" s="295"/>
      <c r="N13" s="295"/>
      <c r="O13" s="295"/>
      <c r="P13" s="295"/>
      <c r="Q13" s="295"/>
      <c r="R13" s="293"/>
      <c r="S13" s="260"/>
    </row>
    <row r="14" spans="1:19" ht="19.899999999999999" customHeight="1" x14ac:dyDescent="0.25">
      <c r="A14" s="270"/>
      <c r="B14" s="269"/>
      <c r="C14" s="284"/>
      <c r="D14" s="283"/>
      <c r="E14" s="283"/>
      <c r="F14" s="283"/>
      <c r="G14" s="283"/>
      <c r="H14" s="283"/>
      <c r="I14" s="282"/>
      <c r="J14" s="266"/>
      <c r="K14" s="265"/>
      <c r="L14" s="294" t="s">
        <v>324</v>
      </c>
      <c r="M14" s="295"/>
      <c r="N14" s="295"/>
      <c r="O14" s="295"/>
      <c r="P14" s="295"/>
      <c r="Q14" s="295"/>
      <c r="R14" s="293"/>
      <c r="S14" s="260"/>
    </row>
    <row r="15" spans="1:19" ht="19.899999999999999" customHeight="1" x14ac:dyDescent="0.25">
      <c r="A15" s="270"/>
      <c r="B15" s="269"/>
      <c r="C15" s="268"/>
      <c r="D15" s="265"/>
      <c r="E15" s="288" t="s">
        <v>323</v>
      </c>
      <c r="F15" s="265"/>
      <c r="G15" s="265"/>
      <c r="H15" s="265"/>
      <c r="I15" s="287"/>
      <c r="J15" s="266"/>
      <c r="K15" s="265"/>
      <c r="L15" s="294" t="s">
        <v>322</v>
      </c>
      <c r="M15" s="281"/>
      <c r="N15" s="293"/>
      <c r="O15" s="293"/>
      <c r="P15" s="293"/>
      <c r="Q15" s="293"/>
      <c r="R15" s="293"/>
      <c r="S15" s="260"/>
    </row>
    <row r="16" spans="1:19" ht="19.899999999999999" customHeight="1" x14ac:dyDescent="0.25">
      <c r="A16" s="270"/>
      <c r="B16" s="269"/>
      <c r="C16" s="280" t="s">
        <v>321</v>
      </c>
      <c r="D16" s="265"/>
      <c r="E16" s="279" t="s">
        <v>320</v>
      </c>
      <c r="F16" s="265"/>
      <c r="G16" s="265"/>
      <c r="H16" s="265"/>
      <c r="I16" s="286" t="s">
        <v>176</v>
      </c>
      <c r="J16" s="266"/>
      <c r="K16" s="265"/>
      <c r="L16" s="297" t="s">
        <v>5</v>
      </c>
      <c r="M16" s="293"/>
      <c r="N16" s="293"/>
      <c r="O16" s="293"/>
      <c r="P16" s="293"/>
      <c r="Q16" s="293"/>
      <c r="R16" s="293"/>
      <c r="S16" s="260"/>
    </row>
    <row r="17" spans="1:19" ht="19.899999999999999" customHeight="1" x14ac:dyDescent="0.25">
      <c r="A17" s="270"/>
      <c r="B17" s="269"/>
      <c r="C17" s="284"/>
      <c r="D17" s="283"/>
      <c r="E17" s="283"/>
      <c r="F17" s="283"/>
      <c r="G17" s="283"/>
      <c r="H17" s="283"/>
      <c r="I17" s="282"/>
      <c r="J17" s="296"/>
      <c r="K17" s="265"/>
      <c r="L17" s="293"/>
      <c r="M17" s="294" t="s">
        <v>319</v>
      </c>
      <c r="N17" s="295"/>
      <c r="O17" s="295"/>
      <c r="P17" s="295"/>
      <c r="Q17" s="295"/>
      <c r="R17" s="293"/>
      <c r="S17" s="260"/>
    </row>
    <row r="18" spans="1:19" ht="19.899999999999999" customHeight="1" x14ac:dyDescent="0.25">
      <c r="A18" s="270"/>
      <c r="B18" s="269"/>
      <c r="C18" s="268"/>
      <c r="D18" s="265"/>
      <c r="E18" s="288" t="s">
        <v>318</v>
      </c>
      <c r="F18" s="265"/>
      <c r="G18" s="265"/>
      <c r="H18" s="265"/>
      <c r="I18" s="287"/>
      <c r="J18" s="266"/>
      <c r="K18" s="265"/>
      <c r="L18" s="294" t="s">
        <v>317</v>
      </c>
      <c r="M18" s="295"/>
      <c r="N18" s="295"/>
      <c r="O18" s="295"/>
      <c r="P18" s="295"/>
      <c r="Q18" s="295"/>
      <c r="R18" s="293"/>
      <c r="S18" s="260"/>
    </row>
    <row r="19" spans="1:19" ht="19.899999999999999" customHeight="1" x14ac:dyDescent="0.25">
      <c r="A19" s="270"/>
      <c r="B19" s="269"/>
      <c r="C19" s="280" t="s">
        <v>316</v>
      </c>
      <c r="D19" s="265"/>
      <c r="E19" s="279" t="s">
        <v>315</v>
      </c>
      <c r="F19" s="265"/>
      <c r="G19" s="265"/>
      <c r="H19" s="265"/>
      <c r="I19" s="286" t="s">
        <v>176</v>
      </c>
      <c r="J19" s="266"/>
      <c r="K19" s="265"/>
      <c r="L19" s="294" t="s">
        <v>314</v>
      </c>
      <c r="M19" s="295"/>
      <c r="N19" s="295"/>
      <c r="O19" s="295"/>
      <c r="P19" s="295"/>
      <c r="Q19" s="295"/>
      <c r="R19" s="293"/>
      <c r="S19" s="260"/>
    </row>
    <row r="20" spans="1:19" ht="19.899999999999999" customHeight="1" x14ac:dyDescent="0.25">
      <c r="A20" s="270"/>
      <c r="B20" s="269"/>
      <c r="C20" s="280" t="s">
        <v>313</v>
      </c>
      <c r="D20" s="265"/>
      <c r="E20" s="279" t="s">
        <v>312</v>
      </c>
      <c r="F20" s="265"/>
      <c r="G20" s="265"/>
      <c r="H20" s="265"/>
      <c r="I20" s="286" t="s">
        <v>176</v>
      </c>
      <c r="J20" s="266"/>
      <c r="K20" s="265"/>
      <c r="L20" s="294" t="s">
        <v>311</v>
      </c>
      <c r="M20" s="293"/>
      <c r="N20" s="293"/>
      <c r="O20" s="293"/>
      <c r="P20" s="293"/>
      <c r="Q20" s="293"/>
      <c r="R20" s="293"/>
      <c r="S20" s="260"/>
    </row>
    <row r="21" spans="1:19" ht="19.899999999999999" customHeight="1" x14ac:dyDescent="0.25">
      <c r="A21" s="270"/>
      <c r="B21" s="269"/>
      <c r="C21" s="280">
        <v>430</v>
      </c>
      <c r="D21" s="265"/>
      <c r="E21" s="279" t="s">
        <v>310</v>
      </c>
      <c r="F21" s="265"/>
      <c r="G21" s="265"/>
      <c r="H21" s="265"/>
      <c r="I21" s="286" t="s">
        <v>176</v>
      </c>
      <c r="J21" s="266"/>
      <c r="K21" s="265"/>
      <c r="L21" s="294"/>
      <c r="M21" s="293"/>
      <c r="N21" s="293"/>
      <c r="O21" s="293"/>
      <c r="P21" s="293"/>
      <c r="Q21" s="293"/>
      <c r="R21" s="293"/>
      <c r="S21" s="260"/>
    </row>
    <row r="22" spans="1:19" ht="19.899999999999999" customHeight="1" x14ac:dyDescent="0.35">
      <c r="A22" s="270"/>
      <c r="B22" s="269"/>
      <c r="C22" s="284"/>
      <c r="D22" s="283"/>
      <c r="E22" s="283"/>
      <c r="F22" s="283"/>
      <c r="G22" s="283"/>
      <c r="H22" s="283"/>
      <c r="I22" s="282"/>
      <c r="J22" s="266"/>
      <c r="K22" s="265"/>
      <c r="L22" s="292"/>
      <c r="M22" s="292"/>
      <c r="N22" s="292"/>
      <c r="O22" s="292"/>
      <c r="P22" s="292"/>
      <c r="Q22" s="292"/>
      <c r="R22" s="289"/>
      <c r="S22" s="260"/>
    </row>
    <row r="23" spans="1:19" ht="19.899999999999999" customHeight="1" x14ac:dyDescent="0.35">
      <c r="A23" s="270"/>
      <c r="B23" s="269"/>
      <c r="C23" s="268"/>
      <c r="D23" s="265"/>
      <c r="E23" s="288" t="s">
        <v>309</v>
      </c>
      <c r="F23" s="265"/>
      <c r="G23" s="265"/>
      <c r="H23" s="265"/>
      <c r="I23" s="287"/>
      <c r="J23" s="266"/>
      <c r="K23" s="265"/>
      <c r="L23" s="263"/>
      <c r="M23" s="263"/>
      <c r="N23" s="263"/>
      <c r="O23" s="263"/>
      <c r="P23" s="261"/>
      <c r="Q23" s="261"/>
      <c r="R23" s="289"/>
      <c r="S23" s="260"/>
    </row>
    <row r="24" spans="1:19" ht="19.899999999999999" customHeight="1" x14ac:dyDescent="0.35">
      <c r="A24" s="270"/>
      <c r="B24" s="269"/>
      <c r="C24" s="280" t="s">
        <v>308</v>
      </c>
      <c r="D24" s="265"/>
      <c r="E24" s="279" t="s">
        <v>190</v>
      </c>
      <c r="F24" s="265"/>
      <c r="G24" s="265"/>
      <c r="H24" s="265"/>
      <c r="I24" s="278"/>
      <c r="J24" s="266"/>
      <c r="K24" s="265"/>
      <c r="L24" s="263"/>
      <c r="M24" s="263"/>
      <c r="N24" s="263"/>
      <c r="O24" s="263"/>
      <c r="P24" s="291" t="s">
        <v>307</v>
      </c>
      <c r="Q24" s="261"/>
      <c r="R24" s="289"/>
      <c r="S24" s="260"/>
    </row>
    <row r="25" spans="1:19" ht="19.899999999999999" customHeight="1" x14ac:dyDescent="0.35">
      <c r="A25" s="270"/>
      <c r="B25" s="269"/>
      <c r="C25" s="284"/>
      <c r="D25" s="283"/>
      <c r="E25" s="283"/>
      <c r="F25" s="283"/>
      <c r="G25" s="283"/>
      <c r="H25" s="283"/>
      <c r="I25" s="282"/>
      <c r="J25" s="266"/>
      <c r="K25" s="265"/>
      <c r="L25" s="263"/>
      <c r="M25" s="263"/>
      <c r="N25" s="290" t="s">
        <v>5</v>
      </c>
      <c r="O25" s="263"/>
      <c r="P25" s="290" t="s">
        <v>5</v>
      </c>
      <c r="Q25" s="261"/>
      <c r="R25" s="289"/>
      <c r="S25" s="260"/>
    </row>
    <row r="26" spans="1:19" ht="19.899999999999999" customHeight="1" x14ac:dyDescent="0.35">
      <c r="A26" s="270"/>
      <c r="B26" s="269"/>
      <c r="C26" s="268"/>
      <c r="D26" s="265"/>
      <c r="E26" s="288" t="s">
        <v>306</v>
      </c>
      <c r="F26" s="265"/>
      <c r="G26" s="265"/>
      <c r="H26" s="265"/>
      <c r="I26" s="287"/>
      <c r="J26" s="266"/>
      <c r="K26" s="265"/>
      <c r="L26" s="263"/>
      <c r="M26" s="272"/>
      <c r="N26" s="272"/>
      <c r="O26" s="272"/>
      <c r="P26" s="281"/>
      <c r="Q26" s="281"/>
      <c r="R26" s="271"/>
      <c r="S26" s="260"/>
    </row>
    <row r="27" spans="1:19" ht="19.5" customHeight="1" x14ac:dyDescent="0.35">
      <c r="A27" s="270"/>
      <c r="B27" s="269"/>
      <c r="C27" s="280" t="s">
        <v>305</v>
      </c>
      <c r="D27" s="265"/>
      <c r="E27" s="279" t="s">
        <v>304</v>
      </c>
      <c r="F27" s="265"/>
      <c r="G27" s="265"/>
      <c r="H27" s="265"/>
      <c r="I27" s="286" t="s">
        <v>5</v>
      </c>
      <c r="J27" s="266"/>
      <c r="K27" s="265"/>
      <c r="L27" s="264"/>
      <c r="M27" s="264"/>
      <c r="N27" s="264"/>
      <c r="O27" s="272"/>
      <c r="P27" s="285"/>
      <c r="Q27" s="285"/>
      <c r="R27" s="271"/>
      <c r="S27" s="260"/>
    </row>
    <row r="28" spans="1:19" ht="38.25" customHeight="1" x14ac:dyDescent="0.35">
      <c r="A28" s="270"/>
      <c r="B28" s="269"/>
      <c r="C28" s="284"/>
      <c r="D28" s="283"/>
      <c r="E28" s="283"/>
      <c r="F28" s="283"/>
      <c r="G28" s="283"/>
      <c r="H28" s="283"/>
      <c r="I28" s="282"/>
      <c r="J28" s="266"/>
      <c r="K28" s="265"/>
      <c r="L28" s="594" t="s">
        <v>303</v>
      </c>
      <c r="M28" s="595"/>
      <c r="N28" s="595"/>
      <c r="O28" s="272"/>
      <c r="P28" s="273" t="s">
        <v>302</v>
      </c>
      <c r="Q28" s="281"/>
      <c r="R28" s="271"/>
      <c r="S28" s="260"/>
    </row>
    <row r="29" spans="1:19" ht="19.899999999999999" customHeight="1" x14ac:dyDescent="0.35">
      <c r="A29" s="270"/>
      <c r="B29" s="269"/>
      <c r="C29" s="280" t="s">
        <v>301</v>
      </c>
      <c r="D29" s="265"/>
      <c r="E29" s="279" t="s">
        <v>300</v>
      </c>
      <c r="F29" s="265"/>
      <c r="G29" s="265"/>
      <c r="H29" s="265"/>
      <c r="I29" s="278" t="s">
        <v>176</v>
      </c>
      <c r="J29" s="266"/>
      <c r="K29" s="265"/>
      <c r="L29" s="264"/>
      <c r="M29" s="277" t="s">
        <v>299</v>
      </c>
      <c r="N29" s="264"/>
      <c r="O29" s="272"/>
      <c r="P29" s="275" t="s">
        <v>298</v>
      </c>
      <c r="Q29" s="274"/>
      <c r="R29" s="271"/>
      <c r="S29" s="260"/>
    </row>
    <row r="30" spans="1:19" ht="19.899999999999999" customHeight="1" x14ac:dyDescent="0.35">
      <c r="A30" s="270"/>
      <c r="B30" s="269"/>
      <c r="C30" s="268"/>
      <c r="D30" s="265"/>
      <c r="E30" s="265"/>
      <c r="F30" s="265"/>
      <c r="G30" s="265"/>
      <c r="H30" s="265"/>
      <c r="I30" s="267"/>
      <c r="J30" s="266"/>
      <c r="K30" s="265"/>
      <c r="L30" s="273" t="s">
        <v>297</v>
      </c>
      <c r="M30" s="272"/>
      <c r="N30" s="272"/>
      <c r="O30" s="272"/>
      <c r="P30" s="272" t="s">
        <v>296</v>
      </c>
      <c r="Q30" s="272"/>
      <c r="R30" s="271"/>
      <c r="S30" s="260"/>
    </row>
    <row r="31" spans="1:19" ht="19.899999999999999" customHeight="1" x14ac:dyDescent="0.35">
      <c r="A31" s="270"/>
      <c r="B31" s="269"/>
      <c r="C31" s="268"/>
      <c r="D31" s="265"/>
      <c r="E31" s="265"/>
      <c r="F31" s="265"/>
      <c r="G31" s="265"/>
      <c r="H31" s="265"/>
      <c r="I31" s="267"/>
      <c r="J31" s="266"/>
      <c r="K31" s="265"/>
      <c r="L31" s="264"/>
      <c r="M31" s="276" t="s">
        <v>295</v>
      </c>
      <c r="N31" s="264"/>
      <c r="O31" s="272"/>
      <c r="P31" s="275" t="s">
        <v>5</v>
      </c>
      <c r="Q31" s="274"/>
      <c r="R31" s="271"/>
      <c r="S31" s="260"/>
    </row>
    <row r="32" spans="1:19" ht="19.899999999999999" customHeight="1" x14ac:dyDescent="0.35">
      <c r="A32" s="270"/>
      <c r="B32" s="269"/>
      <c r="C32" s="268"/>
      <c r="D32" s="265"/>
      <c r="E32" s="265"/>
      <c r="F32" s="265"/>
      <c r="G32" s="265"/>
      <c r="H32" s="265"/>
      <c r="I32" s="267"/>
      <c r="J32" s="266"/>
      <c r="K32" s="265"/>
      <c r="L32" s="273" t="s">
        <v>294</v>
      </c>
      <c r="M32" s="272"/>
      <c r="N32" s="272"/>
      <c r="O32" s="272"/>
      <c r="P32" s="272" t="s">
        <v>293</v>
      </c>
      <c r="Q32" s="272"/>
      <c r="R32" s="271"/>
      <c r="S32" s="260"/>
    </row>
    <row r="33" spans="1:19" ht="19.899999999999999" customHeight="1" x14ac:dyDescent="0.25">
      <c r="A33" s="270"/>
      <c r="B33" s="269"/>
      <c r="C33" s="268"/>
      <c r="D33" s="265"/>
      <c r="E33" s="265"/>
      <c r="F33" s="265"/>
      <c r="G33" s="265"/>
      <c r="H33" s="265"/>
      <c r="I33" s="267"/>
      <c r="J33" s="266"/>
      <c r="K33" s="265"/>
      <c r="L33" s="264" t="s">
        <v>292</v>
      </c>
      <c r="M33" s="264"/>
      <c r="N33" s="264"/>
      <c r="O33" s="263"/>
      <c r="P33" s="262" t="s">
        <v>291</v>
      </c>
      <c r="Q33" s="261"/>
      <c r="R33" s="261"/>
      <c r="S33" s="260"/>
    </row>
    <row r="34" spans="1:19" ht="19.899999999999999" customHeight="1" thickBot="1" x14ac:dyDescent="0.3">
      <c r="A34" s="259"/>
      <c r="B34" s="258"/>
      <c r="C34" s="257" t="s">
        <v>290</v>
      </c>
      <c r="D34" s="254"/>
      <c r="E34" s="254"/>
      <c r="F34" s="254"/>
      <c r="G34" s="254"/>
      <c r="H34" s="254"/>
      <c r="I34" s="256"/>
      <c r="J34" s="255"/>
      <c r="K34" s="254"/>
      <c r="L34" s="253" t="s">
        <v>289</v>
      </c>
      <c r="M34" s="252"/>
      <c r="N34" s="252"/>
      <c r="O34" s="250"/>
      <c r="P34" s="251" t="s">
        <v>288</v>
      </c>
      <c r="Q34" s="250"/>
      <c r="R34" s="250"/>
      <c r="S34" s="249"/>
    </row>
    <row r="35" spans="1:19" ht="12" hidden="1" customHeight="1" x14ac:dyDescent="0.35">
      <c r="A35" s="248" t="str">
        <f ca="1">CELL("Filename",A35)</f>
        <v>R:\Finance\Annual Budget\Amended 2016-2017\[2016-2017 Amended Budget.xlsx]budpg1</v>
      </c>
      <c r="C35" s="247"/>
      <c r="D35" s="245"/>
      <c r="E35" s="245"/>
      <c r="F35" s="245"/>
      <c r="G35" s="245"/>
      <c r="H35" s="245"/>
      <c r="I35" s="246"/>
      <c r="J35" s="245"/>
      <c r="K35" s="245"/>
      <c r="L35" s="245"/>
      <c r="M35" s="245"/>
      <c r="N35" s="245"/>
      <c r="O35" s="245"/>
      <c r="R35" s="244"/>
    </row>
    <row r="36" spans="1:19" ht="19.5" x14ac:dyDescent="0.35">
      <c r="R36" s="244"/>
    </row>
    <row r="37" spans="1:19" ht="19.5" x14ac:dyDescent="0.35">
      <c r="R37" s="244"/>
    </row>
    <row r="38" spans="1:19" ht="19.5" x14ac:dyDescent="0.35">
      <c r="R38" s="244"/>
    </row>
    <row r="39" spans="1:19" ht="19.5" x14ac:dyDescent="0.35">
      <c r="R39" s="244"/>
    </row>
    <row r="40" spans="1:19" ht="19.5" x14ac:dyDescent="0.35">
      <c r="R40" s="244"/>
    </row>
    <row r="41" spans="1:19" ht="19.5" x14ac:dyDescent="0.35">
      <c r="R41" s="244"/>
    </row>
    <row r="42" spans="1:19" ht="19.5" x14ac:dyDescent="0.35">
      <c r="R42" s="244"/>
    </row>
    <row r="43" spans="1:19" ht="19.5" x14ac:dyDescent="0.35">
      <c r="R43" s="244"/>
    </row>
    <row r="44" spans="1:19" ht="19.5" x14ac:dyDescent="0.35">
      <c r="R44" s="244"/>
    </row>
    <row r="45" spans="1:19" ht="19.5" x14ac:dyDescent="0.35">
      <c r="R45" s="244"/>
    </row>
    <row r="46" spans="1:19" ht="19.5" x14ac:dyDescent="0.35">
      <c r="R46" s="244"/>
    </row>
    <row r="47" spans="1:19" ht="19.5" x14ac:dyDescent="0.35">
      <c r="R47" s="244"/>
    </row>
    <row r="48" spans="1:19" ht="19.5" x14ac:dyDescent="0.35">
      <c r="R48" s="244"/>
    </row>
    <row r="49" spans="18:18" ht="19.5" x14ac:dyDescent="0.35">
      <c r="R49" s="244"/>
    </row>
    <row r="50" spans="18:18" ht="19.5" x14ac:dyDescent="0.35">
      <c r="R50" s="244"/>
    </row>
    <row r="51" spans="18:18" ht="19.5" x14ac:dyDescent="0.35">
      <c r="R51" s="244"/>
    </row>
    <row r="52" spans="18:18" ht="19.5" x14ac:dyDescent="0.35">
      <c r="R52" s="244"/>
    </row>
    <row r="53" spans="18:18" ht="19.5" x14ac:dyDescent="0.35">
      <c r="R53" s="244"/>
    </row>
    <row r="54" spans="18:18" ht="19.5" x14ac:dyDescent="0.35">
      <c r="R54" s="244"/>
    </row>
  </sheetData>
  <mergeCells count="2">
    <mergeCell ref="N5:P5"/>
    <mergeCell ref="L28:N28"/>
  </mergeCells>
  <hyperlinks>
    <hyperlink ref="M31" r:id="rId1"/>
  </hyperlinks>
  <printOptions horizontalCentered="1" verticalCentered="1"/>
  <pageMargins left="0.1" right="0.1" top="1" bottom="1" header="0.5" footer="0.5"/>
  <pageSetup scale="65" orientation="landscape" r:id="rId2"/>
  <headerFooter>
    <oddHeader>&amp;C&amp;"Helv,Bold"TWIN FALLS SCHOOL DISTRICT 411</oddHeader>
    <oddFooter>&amp;L&amp;"Helv,Bold"&amp;Z&amp;F&amp;R&amp;"Helv,Bold"Page &amp;P of &amp;N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C49"/>
  <sheetViews>
    <sheetView zoomScaleNormal="100" workbookViewId="0">
      <pane xSplit="3" ySplit="7" topLeftCell="D17" activePane="bottomRight" state="frozen"/>
      <selection activeCell="P31" sqref="P31"/>
      <selection pane="topRight" activeCell="P31" sqref="P31"/>
      <selection pane="bottomLeft" activeCell="P31" sqref="P31"/>
      <selection pane="bottomRight" activeCell="J20" sqref="J20"/>
    </sheetView>
  </sheetViews>
  <sheetFormatPr defaultRowHeight="15.75" x14ac:dyDescent="0.25"/>
  <cols>
    <col min="1" max="1" width="3.77734375" style="397" customWidth="1"/>
    <col min="2" max="2" width="6.77734375" style="452" customWidth="1"/>
    <col min="3" max="3" width="30.77734375" style="398" customWidth="1"/>
    <col min="4" max="13" width="11.77734375" style="397" customWidth="1"/>
    <col min="14" max="16384" width="8.88671875" style="397"/>
  </cols>
  <sheetData>
    <row r="1" spans="1:22" ht="20.25" x14ac:dyDescent="0.3">
      <c r="A1" s="600" t="s">
        <v>47</v>
      </c>
      <c r="B1" s="600"/>
      <c r="C1" s="600"/>
      <c r="E1" s="530" t="s">
        <v>510</v>
      </c>
      <c r="F1" s="529"/>
      <c r="G1" s="529"/>
      <c r="H1" s="529"/>
      <c r="I1" s="451"/>
      <c r="L1" s="540"/>
      <c r="M1" s="450" t="s">
        <v>598</v>
      </c>
    </row>
    <row r="2" spans="1:22" x14ac:dyDescent="0.25">
      <c r="E2" s="530" t="s">
        <v>16</v>
      </c>
      <c r="F2" s="529"/>
      <c r="G2" s="529"/>
      <c r="H2" s="528"/>
      <c r="K2" s="446"/>
      <c r="L2" s="445"/>
      <c r="M2" s="444" t="s">
        <v>604</v>
      </c>
    </row>
    <row r="3" spans="1:22" ht="15" customHeight="1" x14ac:dyDescent="0.25">
      <c r="E3" s="447" t="s">
        <v>507</v>
      </c>
      <c r="F3" s="447"/>
      <c r="G3" s="447"/>
      <c r="H3" s="528"/>
      <c r="J3" s="527" t="s">
        <v>5</v>
      </c>
      <c r="K3" s="446"/>
      <c r="L3" s="445"/>
      <c r="M3" s="444" t="s">
        <v>605</v>
      </c>
    </row>
    <row r="4" spans="1:22" ht="12.6" customHeight="1" x14ac:dyDescent="0.2">
      <c r="A4" s="603" t="s">
        <v>505</v>
      </c>
      <c r="B4" s="603"/>
      <c r="C4" s="603"/>
      <c r="D4" s="401"/>
      <c r="E4" s="401"/>
      <c r="F4" s="401"/>
      <c r="G4" s="401"/>
      <c r="H4" s="401"/>
      <c r="I4" s="401"/>
      <c r="J4" s="401"/>
      <c r="K4" s="401"/>
      <c r="L4" s="401"/>
    </row>
    <row r="5" spans="1:22" ht="15" x14ac:dyDescent="0.2">
      <c r="A5" s="526"/>
      <c r="B5" s="522"/>
      <c r="C5" s="525" t="s">
        <v>16</v>
      </c>
      <c r="D5" s="522" t="s">
        <v>503</v>
      </c>
      <c r="E5" s="522" t="s">
        <v>90</v>
      </c>
      <c r="F5" s="524" t="s">
        <v>85</v>
      </c>
      <c r="G5" s="524" t="s">
        <v>83</v>
      </c>
      <c r="H5" s="524" t="s">
        <v>81</v>
      </c>
      <c r="I5" s="524" t="s">
        <v>79</v>
      </c>
      <c r="J5" s="524" t="s">
        <v>77</v>
      </c>
      <c r="K5" s="523" t="s">
        <v>75</v>
      </c>
      <c r="L5" s="522" t="s">
        <v>73</v>
      </c>
      <c r="M5" s="522" t="s">
        <v>70</v>
      </c>
    </row>
    <row r="6" spans="1:22" ht="15" x14ac:dyDescent="0.2">
      <c r="A6" s="521"/>
      <c r="B6" s="481"/>
      <c r="C6" s="480"/>
      <c r="D6" s="516"/>
      <c r="E6" s="520"/>
      <c r="F6" s="401"/>
      <c r="G6" s="519"/>
      <c r="H6" s="518" t="s">
        <v>560</v>
      </c>
      <c r="I6" s="518" t="s">
        <v>559</v>
      </c>
      <c r="J6" s="517" t="s">
        <v>558</v>
      </c>
      <c r="K6" s="481" t="s">
        <v>557</v>
      </c>
      <c r="L6" s="481" t="s">
        <v>556</v>
      </c>
      <c r="M6" s="516"/>
    </row>
    <row r="7" spans="1:22" ht="15" x14ac:dyDescent="0.2">
      <c r="A7" s="482" t="s">
        <v>87</v>
      </c>
      <c r="B7" s="484" t="s">
        <v>500</v>
      </c>
      <c r="C7" s="515" t="s">
        <v>555</v>
      </c>
      <c r="D7" s="484" t="s">
        <v>88</v>
      </c>
      <c r="E7" s="484" t="s">
        <v>88</v>
      </c>
      <c r="F7" s="514" t="s">
        <v>84</v>
      </c>
      <c r="G7" s="459" t="s">
        <v>82</v>
      </c>
      <c r="H7" s="459" t="s">
        <v>554</v>
      </c>
      <c r="I7" s="459" t="s">
        <v>553</v>
      </c>
      <c r="J7" s="482" t="s">
        <v>552</v>
      </c>
      <c r="K7" s="484" t="s">
        <v>551</v>
      </c>
      <c r="L7" s="484" t="s">
        <v>550</v>
      </c>
      <c r="M7" s="484" t="s">
        <v>184</v>
      </c>
    </row>
    <row r="8" spans="1:22" ht="15" x14ac:dyDescent="0.2">
      <c r="A8" s="482" t="s">
        <v>350</v>
      </c>
      <c r="B8" s="484" t="s">
        <v>597</v>
      </c>
      <c r="C8" s="463" t="s">
        <v>220</v>
      </c>
      <c r="D8" s="497"/>
      <c r="E8" s="414">
        <f>SUM(F8:M8)</f>
        <v>0</v>
      </c>
      <c r="F8" s="500"/>
      <c r="G8" s="499"/>
      <c r="H8" s="498"/>
      <c r="I8" s="497"/>
      <c r="J8" s="497"/>
      <c r="K8" s="497"/>
      <c r="L8" s="497"/>
      <c r="M8" s="497"/>
    </row>
    <row r="9" spans="1:22" ht="15" x14ac:dyDescent="0.2">
      <c r="A9" s="482" t="s">
        <v>493</v>
      </c>
      <c r="B9" s="484"/>
      <c r="C9" s="463"/>
      <c r="D9" s="509"/>
      <c r="E9" s="509"/>
      <c r="F9" s="512"/>
      <c r="G9" s="511"/>
      <c r="H9" s="510"/>
      <c r="I9" s="509"/>
      <c r="J9" s="509"/>
      <c r="K9" s="509"/>
      <c r="L9" s="509"/>
      <c r="M9" s="509"/>
    </row>
    <row r="10" spans="1:22" ht="15" x14ac:dyDescent="0.2">
      <c r="A10" s="482" t="s">
        <v>490</v>
      </c>
      <c r="B10" s="484" t="s">
        <v>75</v>
      </c>
      <c r="C10" s="473" t="s">
        <v>596</v>
      </c>
      <c r="D10" s="472">
        <f>+D8+'101a'!D48</f>
        <v>11010</v>
      </c>
      <c r="E10" s="472">
        <f>+E8+'101a'!E48</f>
        <v>14138</v>
      </c>
      <c r="F10" s="472">
        <f>+F8+'101a'!F48</f>
        <v>0</v>
      </c>
      <c r="G10" s="472">
        <f>+G8+'101a'!G48</f>
        <v>0</v>
      </c>
      <c r="H10" s="472">
        <f>+H8+'101a'!H48</f>
        <v>398</v>
      </c>
      <c r="I10" s="472">
        <f>+I8+'101a'!I48</f>
        <v>13740</v>
      </c>
      <c r="J10" s="472">
        <f>+J8+'101a'!J48</f>
        <v>0</v>
      </c>
      <c r="K10" s="472">
        <f>+K8+'101a'!K48</f>
        <v>0</v>
      </c>
      <c r="L10" s="472">
        <f>+L8+'101a'!L48</f>
        <v>0</v>
      </c>
      <c r="M10" s="472">
        <f>+M8+'101a'!M48</f>
        <v>0</v>
      </c>
    </row>
    <row r="11" spans="1:22" x14ac:dyDescent="0.25">
      <c r="A11" s="482" t="s">
        <v>485</v>
      </c>
      <c r="B11" s="513"/>
      <c r="C11" s="486"/>
      <c r="D11" s="501"/>
      <c r="E11" s="501"/>
      <c r="F11" s="504"/>
      <c r="G11" s="503"/>
      <c r="H11" s="502"/>
      <c r="I11" s="501"/>
      <c r="J11" s="501"/>
      <c r="K11" s="501"/>
      <c r="L11" s="501"/>
      <c r="M11" s="501"/>
    </row>
    <row r="12" spans="1:22" ht="15" x14ac:dyDescent="0.2">
      <c r="A12" s="482" t="s">
        <v>478</v>
      </c>
      <c r="B12" s="484" t="s">
        <v>595</v>
      </c>
      <c r="C12" s="463" t="s">
        <v>218</v>
      </c>
      <c r="D12" s="497"/>
      <c r="E12" s="414">
        <f>SUM(F12:M12)</f>
        <v>0</v>
      </c>
      <c r="F12" s="500"/>
      <c r="G12" s="499"/>
      <c r="H12" s="498"/>
      <c r="I12" s="497"/>
      <c r="J12" s="497"/>
      <c r="K12" s="497"/>
      <c r="L12" s="497"/>
      <c r="M12" s="497"/>
    </row>
    <row r="13" spans="1:22" ht="15" x14ac:dyDescent="0.2">
      <c r="A13" s="482" t="s">
        <v>474</v>
      </c>
      <c r="B13" s="484" t="s">
        <v>594</v>
      </c>
      <c r="C13" s="463" t="s">
        <v>216</v>
      </c>
      <c r="D13" s="497"/>
      <c r="E13" s="414">
        <f>SUM(F13:M13)</f>
        <v>0</v>
      </c>
      <c r="F13" s="500"/>
      <c r="G13" s="499"/>
      <c r="H13" s="498"/>
      <c r="I13" s="497"/>
      <c r="J13" s="497"/>
      <c r="K13" s="497"/>
      <c r="L13" s="497"/>
      <c r="M13" s="497"/>
    </row>
    <row r="14" spans="1:22" ht="15" x14ac:dyDescent="0.2">
      <c r="A14" s="482" t="s">
        <v>469</v>
      </c>
      <c r="B14" s="484">
        <v>730</v>
      </c>
      <c r="C14" s="463" t="s">
        <v>593</v>
      </c>
      <c r="D14" s="497"/>
      <c r="E14" s="414">
        <f>SUM(F14:M14)</f>
        <v>0</v>
      </c>
      <c r="F14" s="500"/>
      <c r="G14" s="499"/>
      <c r="H14" s="498"/>
      <c r="I14" s="497"/>
      <c r="J14" s="497"/>
      <c r="K14" s="497"/>
      <c r="L14" s="497"/>
      <c r="M14" s="497"/>
    </row>
    <row r="15" spans="1:22" ht="15" x14ac:dyDescent="0.2">
      <c r="A15" s="482" t="s">
        <v>465</v>
      </c>
      <c r="B15" s="484"/>
      <c r="C15" s="463"/>
      <c r="D15" s="501"/>
      <c r="E15" s="501"/>
      <c r="F15" s="512"/>
      <c r="G15" s="511"/>
      <c r="H15" s="510"/>
      <c r="I15" s="509"/>
      <c r="J15" s="509"/>
      <c r="K15" s="509"/>
      <c r="L15" s="509"/>
      <c r="M15" s="509"/>
    </row>
    <row r="16" spans="1:22" ht="15" x14ac:dyDescent="0.2">
      <c r="A16" s="482" t="s">
        <v>461</v>
      </c>
      <c r="B16" s="484" t="s">
        <v>73</v>
      </c>
      <c r="C16" s="463" t="s">
        <v>592</v>
      </c>
      <c r="D16" s="472">
        <f t="shared" ref="D16:M16" si="0">SUM(D12:D14)</f>
        <v>0</v>
      </c>
      <c r="E16" s="472">
        <f t="shared" si="0"/>
        <v>0</v>
      </c>
      <c r="F16" s="472">
        <f t="shared" si="0"/>
        <v>0</v>
      </c>
      <c r="G16" s="472">
        <f t="shared" si="0"/>
        <v>0</v>
      </c>
      <c r="H16" s="472">
        <f t="shared" si="0"/>
        <v>0</v>
      </c>
      <c r="I16" s="472">
        <f t="shared" si="0"/>
        <v>0</v>
      </c>
      <c r="J16" s="472">
        <f t="shared" si="0"/>
        <v>0</v>
      </c>
      <c r="K16" s="472">
        <f t="shared" si="0"/>
        <v>0</v>
      </c>
      <c r="L16" s="472">
        <f t="shared" si="0"/>
        <v>0</v>
      </c>
      <c r="M16" s="472">
        <f t="shared" si="0"/>
        <v>0</v>
      </c>
      <c r="N16" s="492"/>
      <c r="O16" s="492"/>
      <c r="P16" s="492"/>
      <c r="Q16" s="492"/>
      <c r="R16" s="492"/>
      <c r="S16" s="492"/>
      <c r="T16" s="492"/>
      <c r="U16" s="492"/>
      <c r="V16" s="492"/>
    </row>
    <row r="17" spans="1:55" ht="15" x14ac:dyDescent="0.2">
      <c r="A17" s="482" t="s">
        <v>457</v>
      </c>
      <c r="B17" s="484"/>
      <c r="C17" s="463"/>
      <c r="D17" s="501"/>
      <c r="E17" s="501"/>
      <c r="F17" s="504"/>
      <c r="G17" s="503"/>
      <c r="H17" s="502"/>
      <c r="I17" s="501"/>
      <c r="J17" s="501"/>
      <c r="K17" s="501"/>
      <c r="L17" s="501"/>
      <c r="M17" s="501"/>
    </row>
    <row r="18" spans="1:55" ht="15" x14ac:dyDescent="0.2">
      <c r="A18" s="482" t="s">
        <v>453</v>
      </c>
      <c r="B18" s="484" t="s">
        <v>591</v>
      </c>
      <c r="C18" s="463" t="s">
        <v>590</v>
      </c>
      <c r="D18" s="497"/>
      <c r="E18" s="414">
        <f>SUM(F18:M18)</f>
        <v>0</v>
      </c>
      <c r="F18" s="500"/>
      <c r="G18" s="499"/>
      <c r="H18" s="498"/>
      <c r="I18" s="497"/>
      <c r="J18" s="497"/>
      <c r="K18" s="497"/>
      <c r="L18" s="497"/>
      <c r="M18" s="497"/>
    </row>
    <row r="19" spans="1:55" ht="15" x14ac:dyDescent="0.2">
      <c r="A19" s="482" t="s">
        <v>449</v>
      </c>
      <c r="B19" s="484">
        <v>811</v>
      </c>
      <c r="C19" s="463" t="s">
        <v>589</v>
      </c>
      <c r="D19" s="497">
        <v>2267</v>
      </c>
      <c r="E19" s="414">
        <f>SUM(F19:M19)</f>
        <v>14574</v>
      </c>
      <c r="F19" s="500"/>
      <c r="G19" s="499"/>
      <c r="H19" s="498"/>
      <c r="I19" s="497"/>
      <c r="J19" s="497">
        <v>14574</v>
      </c>
      <c r="K19" s="497"/>
      <c r="L19" s="497"/>
      <c r="M19" s="497"/>
    </row>
    <row r="20" spans="1:55" ht="15" x14ac:dyDescent="0.2">
      <c r="A20" s="482" t="s">
        <v>445</v>
      </c>
      <c r="B20" s="484"/>
      <c r="C20" s="463"/>
      <c r="D20" s="509"/>
      <c r="E20" s="509"/>
      <c r="F20" s="512"/>
      <c r="G20" s="511"/>
      <c r="H20" s="510"/>
      <c r="I20" s="509"/>
      <c r="J20" s="509"/>
      <c r="K20" s="509"/>
      <c r="L20" s="509"/>
      <c r="M20" s="509"/>
    </row>
    <row r="21" spans="1:55" s="505" customFormat="1" ht="15" x14ac:dyDescent="0.2">
      <c r="A21" s="482" t="s">
        <v>442</v>
      </c>
      <c r="B21" s="508">
        <v>800</v>
      </c>
      <c r="C21" s="507" t="s">
        <v>588</v>
      </c>
      <c r="D21" s="472">
        <f t="shared" ref="D21:M21" si="1">SUM(D17:D19)</f>
        <v>2267</v>
      </c>
      <c r="E21" s="472">
        <f t="shared" si="1"/>
        <v>14574</v>
      </c>
      <c r="F21" s="472">
        <f t="shared" si="1"/>
        <v>0</v>
      </c>
      <c r="G21" s="472">
        <f t="shared" si="1"/>
        <v>0</v>
      </c>
      <c r="H21" s="472">
        <f t="shared" si="1"/>
        <v>0</v>
      </c>
      <c r="I21" s="472">
        <f t="shared" si="1"/>
        <v>0</v>
      </c>
      <c r="J21" s="472">
        <f t="shared" si="1"/>
        <v>14574</v>
      </c>
      <c r="K21" s="472">
        <f t="shared" si="1"/>
        <v>0</v>
      </c>
      <c r="L21" s="472">
        <f t="shared" si="1"/>
        <v>0</v>
      </c>
      <c r="M21" s="472">
        <f t="shared" si="1"/>
        <v>0</v>
      </c>
    </row>
    <row r="22" spans="1:55" ht="15" x14ac:dyDescent="0.2">
      <c r="A22" s="482" t="s">
        <v>438</v>
      </c>
      <c r="B22" s="484"/>
      <c r="C22" s="463"/>
      <c r="D22" s="501"/>
      <c r="E22" s="501"/>
      <c r="F22" s="504"/>
      <c r="G22" s="503"/>
      <c r="H22" s="502"/>
      <c r="I22" s="501"/>
      <c r="J22" s="501"/>
      <c r="K22" s="501"/>
      <c r="L22" s="501"/>
      <c r="M22" s="501"/>
    </row>
    <row r="23" spans="1:55" ht="15" x14ac:dyDescent="0.2">
      <c r="A23" s="482" t="s">
        <v>434</v>
      </c>
      <c r="B23" s="484" t="s">
        <v>587</v>
      </c>
      <c r="C23" s="463" t="s">
        <v>205</v>
      </c>
      <c r="D23" s="410"/>
      <c r="E23" s="414">
        <f>SUM(F23:M23)</f>
        <v>0</v>
      </c>
      <c r="F23" s="500"/>
      <c r="G23" s="499"/>
      <c r="H23" s="498"/>
      <c r="I23" s="497"/>
      <c r="J23" s="497"/>
      <c r="K23" s="497"/>
      <c r="L23" s="497"/>
      <c r="M23" s="497"/>
    </row>
    <row r="24" spans="1:55" ht="15" x14ac:dyDescent="0.2">
      <c r="A24" s="482" t="s">
        <v>429</v>
      </c>
      <c r="B24" s="484" t="s">
        <v>586</v>
      </c>
      <c r="C24" s="463" t="s">
        <v>203</v>
      </c>
      <c r="D24" s="410"/>
      <c r="E24" s="414">
        <f>SUM(F24:M24)</f>
        <v>0</v>
      </c>
      <c r="F24" s="500"/>
      <c r="G24" s="499"/>
      <c r="H24" s="498"/>
      <c r="I24" s="497"/>
      <c r="J24" s="497"/>
      <c r="K24" s="497"/>
      <c r="L24" s="497"/>
      <c r="M24" s="497"/>
    </row>
    <row r="25" spans="1:55" ht="15" x14ac:dyDescent="0.2">
      <c r="A25" s="482" t="s">
        <v>426</v>
      </c>
      <c r="B25" s="484" t="s">
        <v>585</v>
      </c>
      <c r="C25" s="463" t="s">
        <v>201</v>
      </c>
      <c r="D25" s="410"/>
      <c r="E25" s="414">
        <f>SUM(F25:M25)</f>
        <v>0</v>
      </c>
      <c r="F25" s="500"/>
      <c r="G25" s="499"/>
      <c r="H25" s="498"/>
      <c r="I25" s="497"/>
      <c r="J25" s="497"/>
      <c r="K25" s="497"/>
      <c r="L25" s="497"/>
      <c r="M25" s="497"/>
    </row>
    <row r="26" spans="1:55" ht="15" x14ac:dyDescent="0.2">
      <c r="A26" s="482" t="s">
        <v>424</v>
      </c>
      <c r="B26" s="484" t="s">
        <v>584</v>
      </c>
      <c r="C26" s="463" t="s">
        <v>583</v>
      </c>
      <c r="D26" s="410"/>
      <c r="E26" s="414">
        <f>SUM(F26:M26)</f>
        <v>644</v>
      </c>
      <c r="F26" s="500"/>
      <c r="G26" s="499"/>
      <c r="H26" s="498"/>
      <c r="I26" s="497"/>
      <c r="J26" s="497"/>
      <c r="K26" s="497"/>
      <c r="L26" s="497"/>
      <c r="M26" s="497">
        <v>644</v>
      </c>
    </row>
    <row r="27" spans="1:55" ht="15" x14ac:dyDescent="0.2">
      <c r="A27" s="482" t="s">
        <v>420</v>
      </c>
      <c r="B27" s="484"/>
      <c r="C27" s="463"/>
      <c r="D27" s="485"/>
      <c r="E27" s="485"/>
      <c r="F27" s="496"/>
      <c r="G27" s="495"/>
      <c r="H27" s="494"/>
      <c r="I27" s="493"/>
      <c r="J27" s="493"/>
      <c r="K27" s="493"/>
      <c r="L27" s="493"/>
      <c r="M27" s="493"/>
    </row>
    <row r="28" spans="1:55" ht="15" x14ac:dyDescent="0.2">
      <c r="A28" s="482" t="s">
        <v>417</v>
      </c>
      <c r="B28" s="484" t="s">
        <v>582</v>
      </c>
      <c r="C28" s="463" t="s">
        <v>581</v>
      </c>
      <c r="D28" s="472">
        <f t="shared" ref="D28:M28" si="2">SUM(D23:D27)</f>
        <v>0</v>
      </c>
      <c r="E28" s="472">
        <f t="shared" si="2"/>
        <v>644</v>
      </c>
      <c r="F28" s="472">
        <f t="shared" si="2"/>
        <v>0</v>
      </c>
      <c r="G28" s="472">
        <f t="shared" si="2"/>
        <v>0</v>
      </c>
      <c r="H28" s="472">
        <f t="shared" si="2"/>
        <v>0</v>
      </c>
      <c r="I28" s="472">
        <f t="shared" si="2"/>
        <v>0</v>
      </c>
      <c r="J28" s="472">
        <f t="shared" si="2"/>
        <v>0</v>
      </c>
      <c r="K28" s="472">
        <f t="shared" si="2"/>
        <v>0</v>
      </c>
      <c r="L28" s="472">
        <f t="shared" si="2"/>
        <v>0</v>
      </c>
      <c r="M28" s="472">
        <f t="shared" si="2"/>
        <v>644</v>
      </c>
      <c r="N28" s="492"/>
      <c r="O28" s="492"/>
      <c r="P28" s="492"/>
      <c r="Q28" s="492"/>
      <c r="R28" s="492"/>
      <c r="S28" s="492"/>
      <c r="T28" s="492"/>
      <c r="U28" s="492"/>
      <c r="V28" s="492"/>
      <c r="W28" s="492"/>
      <c r="X28" s="492"/>
      <c r="Y28" s="492"/>
      <c r="Z28" s="492"/>
      <c r="AA28" s="492"/>
      <c r="AB28" s="492"/>
      <c r="AC28" s="492"/>
      <c r="AD28" s="492"/>
      <c r="AE28" s="492"/>
      <c r="AF28" s="492"/>
      <c r="AG28" s="492"/>
      <c r="AH28" s="492"/>
      <c r="AI28" s="492"/>
      <c r="AJ28" s="492"/>
      <c r="AK28" s="492"/>
      <c r="AL28" s="492"/>
      <c r="AM28" s="492"/>
      <c r="AN28" s="492"/>
      <c r="AO28" s="492"/>
      <c r="AP28" s="492"/>
      <c r="AQ28" s="492"/>
      <c r="AR28" s="492"/>
      <c r="AS28" s="492"/>
      <c r="AT28" s="492"/>
      <c r="AU28" s="492"/>
      <c r="AV28" s="492"/>
      <c r="AW28" s="492"/>
      <c r="AX28" s="492"/>
      <c r="AY28" s="492"/>
      <c r="AZ28" s="492"/>
      <c r="BA28" s="492"/>
      <c r="BB28" s="492"/>
      <c r="BC28" s="492"/>
    </row>
    <row r="29" spans="1:55" ht="15" x14ac:dyDescent="0.2">
      <c r="A29" s="482" t="s">
        <v>413</v>
      </c>
      <c r="B29" s="484"/>
      <c r="C29" s="463"/>
      <c r="D29" s="485"/>
      <c r="E29" s="485"/>
      <c r="F29" s="485"/>
      <c r="G29" s="485"/>
      <c r="H29" s="485"/>
      <c r="I29" s="485"/>
      <c r="J29" s="485"/>
      <c r="K29" s="485"/>
      <c r="L29" s="485"/>
      <c r="M29" s="485"/>
    </row>
    <row r="30" spans="1:55" ht="15" x14ac:dyDescent="0.2">
      <c r="A30" s="482" t="s">
        <v>407</v>
      </c>
      <c r="B30" s="481"/>
      <c r="C30" s="480" t="s">
        <v>580</v>
      </c>
      <c r="D30" s="460"/>
      <c r="E30" s="460"/>
      <c r="F30" s="460"/>
      <c r="G30" s="460"/>
      <c r="H30" s="460"/>
      <c r="I30" s="460"/>
      <c r="J30" s="460"/>
      <c r="K30" s="460"/>
      <c r="L30" s="460"/>
      <c r="M30" s="460"/>
    </row>
    <row r="31" spans="1:55" ht="15" x14ac:dyDescent="0.2">
      <c r="A31" s="482" t="s">
        <v>403</v>
      </c>
      <c r="B31" s="484"/>
      <c r="C31" s="491" t="s">
        <v>579</v>
      </c>
      <c r="D31" s="472">
        <f>SUM(D28,D21,D16,D10,'101a'!D21)</f>
        <v>13874</v>
      </c>
      <c r="E31" s="472">
        <f>SUM(E28,E21,E16,E10,'101a'!E21)</f>
        <v>30753</v>
      </c>
      <c r="F31" s="472">
        <f>SUM(F28,F21,F16,F10,'101a'!F21)</f>
        <v>0</v>
      </c>
      <c r="G31" s="472">
        <f>SUM(G28,G21,G16,G10,'101a'!G21)</f>
        <v>0</v>
      </c>
      <c r="H31" s="472">
        <f>SUM(H28,H21,H16,H10,'101a'!H21)</f>
        <v>398</v>
      </c>
      <c r="I31" s="472">
        <f>SUM(I28,I21,I16,I10,'101a'!I21)</f>
        <v>15137</v>
      </c>
      <c r="J31" s="472">
        <f>SUM(J28,J21,J16,J10,'101a'!J21)</f>
        <v>14574</v>
      </c>
      <c r="K31" s="472">
        <f>SUM(K28,K21,K16,K10,'101a'!K21)</f>
        <v>0</v>
      </c>
      <c r="L31" s="472">
        <f>SUM(L28,L21,L16,L10,'101a'!L21)</f>
        <v>0</v>
      </c>
      <c r="M31" s="472">
        <f>SUM(M28,M21,M16,M10,'101a'!M21)</f>
        <v>644</v>
      </c>
    </row>
    <row r="32" spans="1:55" ht="15" x14ac:dyDescent="0.2">
      <c r="A32" s="482" t="s">
        <v>400</v>
      </c>
      <c r="B32" s="484"/>
      <c r="C32" s="463"/>
      <c r="D32" s="485"/>
      <c r="E32" s="485"/>
      <c r="F32" s="490"/>
      <c r="G32" s="489"/>
      <c r="H32" s="488"/>
      <c r="I32" s="485"/>
      <c r="J32" s="485"/>
      <c r="K32" s="485"/>
      <c r="L32" s="485"/>
      <c r="M32" s="485"/>
    </row>
    <row r="33" spans="1:13" ht="15" x14ac:dyDescent="0.2">
      <c r="A33" s="482" t="s">
        <v>397</v>
      </c>
      <c r="B33" s="481">
        <v>950</v>
      </c>
      <c r="C33" s="480" t="s">
        <v>578</v>
      </c>
      <c r="D33" s="487"/>
      <c r="E33" s="487"/>
      <c r="F33" s="417"/>
      <c r="G33" s="417"/>
      <c r="H33" s="417"/>
      <c r="I33" s="417"/>
      <c r="J33" s="417"/>
      <c r="K33" s="417"/>
      <c r="L33" s="417"/>
      <c r="M33" s="460"/>
    </row>
    <row r="34" spans="1:13" ht="15" x14ac:dyDescent="0.2">
      <c r="A34" s="482" t="s">
        <v>393</v>
      </c>
      <c r="B34" s="484"/>
      <c r="C34" s="483" t="s">
        <v>577</v>
      </c>
      <c r="D34" s="469"/>
      <c r="E34" s="469"/>
      <c r="F34" s="417"/>
      <c r="G34" s="417"/>
      <c r="H34" s="417"/>
      <c r="I34" s="417"/>
      <c r="J34" s="417"/>
      <c r="K34" s="417"/>
      <c r="L34" s="417"/>
      <c r="M34" s="460"/>
    </row>
    <row r="35" spans="1:13" x14ac:dyDescent="0.25">
      <c r="A35" s="482" t="s">
        <v>388</v>
      </c>
      <c r="B35" s="484"/>
      <c r="C35" s="486"/>
      <c r="D35" s="485"/>
      <c r="E35" s="485"/>
      <c r="F35" s="417"/>
      <c r="G35" s="417"/>
      <c r="H35" s="417"/>
      <c r="I35" s="417"/>
      <c r="J35" s="417"/>
      <c r="K35" s="417"/>
      <c r="L35" s="417"/>
      <c r="M35" s="460"/>
    </row>
    <row r="36" spans="1:13" ht="15" x14ac:dyDescent="0.2">
      <c r="A36" s="482" t="s">
        <v>383</v>
      </c>
      <c r="B36" s="481"/>
      <c r="C36" s="480" t="s">
        <v>576</v>
      </c>
      <c r="D36" s="604">
        <f>+D31+D34</f>
        <v>13874</v>
      </c>
      <c r="E36" s="604">
        <f>+E31+E34</f>
        <v>30753</v>
      </c>
      <c r="F36" s="417"/>
      <c r="G36" s="417"/>
      <c r="H36" s="417"/>
      <c r="I36" s="417"/>
      <c r="J36" s="417"/>
      <c r="K36" s="417"/>
      <c r="L36" s="417"/>
      <c r="M36" s="460"/>
    </row>
    <row r="37" spans="1:13" ht="15" x14ac:dyDescent="0.2">
      <c r="A37" s="482" t="s">
        <v>379</v>
      </c>
      <c r="B37" s="484"/>
      <c r="C37" s="483" t="s">
        <v>575</v>
      </c>
      <c r="D37" s="605"/>
      <c r="E37" s="605"/>
      <c r="F37" s="417"/>
      <c r="G37" s="417"/>
      <c r="H37" s="417"/>
      <c r="I37" s="417"/>
      <c r="J37" s="417"/>
      <c r="K37" s="417"/>
      <c r="L37" s="417"/>
      <c r="M37" s="460"/>
    </row>
    <row r="38" spans="1:13" ht="15" x14ac:dyDescent="0.2">
      <c r="A38" s="482" t="s">
        <v>376</v>
      </c>
      <c r="B38" s="481"/>
      <c r="C38" s="480"/>
      <c r="D38" s="460"/>
      <c r="E38" s="460"/>
      <c r="F38" s="417"/>
      <c r="G38" s="417"/>
      <c r="H38" s="417"/>
      <c r="I38" s="417"/>
      <c r="J38" s="417"/>
      <c r="K38" s="417"/>
      <c r="L38" s="417"/>
      <c r="M38" s="460"/>
    </row>
    <row r="39" spans="1:13" thickBot="1" x14ac:dyDescent="0.25">
      <c r="A39" s="482" t="s">
        <v>372</v>
      </c>
      <c r="B39" s="481"/>
      <c r="C39" s="480"/>
      <c r="D39" s="460"/>
      <c r="E39" s="460"/>
      <c r="F39" s="465"/>
      <c r="G39" s="465"/>
      <c r="H39" s="465"/>
      <c r="I39" s="465"/>
      <c r="J39" s="465"/>
      <c r="K39" s="417"/>
      <c r="L39" s="417"/>
      <c r="M39" s="460"/>
    </row>
    <row r="40" spans="1:13" x14ac:dyDescent="0.25">
      <c r="A40" s="459" t="s">
        <v>368</v>
      </c>
      <c r="B40" s="479"/>
      <c r="C40" s="478" t="s">
        <v>574</v>
      </c>
      <c r="D40" s="477"/>
      <c r="E40" s="476"/>
      <c r="F40" s="417"/>
      <c r="G40" s="470"/>
      <c r="H40" s="470"/>
      <c r="I40" s="470"/>
      <c r="J40" s="465"/>
      <c r="K40" s="417"/>
      <c r="L40" s="475"/>
      <c r="M40" s="460"/>
    </row>
    <row r="41" spans="1:13" x14ac:dyDescent="0.25">
      <c r="A41" s="459" t="s">
        <v>364</v>
      </c>
      <c r="B41" s="464"/>
      <c r="C41" s="463"/>
      <c r="D41" s="460"/>
      <c r="E41" s="474"/>
      <c r="F41" s="417"/>
      <c r="G41" s="470"/>
      <c r="H41" s="470"/>
      <c r="I41" s="470"/>
      <c r="J41" s="465"/>
      <c r="K41" s="417"/>
      <c r="L41" s="417"/>
      <c r="M41" s="460"/>
    </row>
    <row r="42" spans="1:13" x14ac:dyDescent="0.25">
      <c r="A42" s="459" t="s">
        <v>361</v>
      </c>
      <c r="B42" s="464"/>
      <c r="C42" s="473" t="s">
        <v>573</v>
      </c>
      <c r="D42" s="472">
        <v>7100</v>
      </c>
      <c r="E42" s="471">
        <v>9569</v>
      </c>
      <c r="F42" s="470" t="s">
        <v>572</v>
      </c>
      <c r="G42" s="470"/>
      <c r="H42" s="470"/>
      <c r="I42" s="470"/>
      <c r="J42" s="465"/>
      <c r="K42" s="417"/>
      <c r="L42" s="417"/>
      <c r="M42" s="460"/>
    </row>
    <row r="43" spans="1:13" x14ac:dyDescent="0.25">
      <c r="A43" s="459" t="s">
        <v>358</v>
      </c>
      <c r="B43" s="464"/>
      <c r="C43" s="473" t="s">
        <v>571</v>
      </c>
      <c r="D43" s="472">
        <v>6774</v>
      </c>
      <c r="E43" s="471">
        <v>21184</v>
      </c>
      <c r="F43" s="470"/>
      <c r="G43" s="465"/>
      <c r="H43" s="465"/>
      <c r="I43" s="465"/>
      <c r="J43" s="465"/>
      <c r="K43" s="417"/>
      <c r="L43" s="417"/>
      <c r="M43" s="460"/>
    </row>
    <row r="44" spans="1:13" x14ac:dyDescent="0.25">
      <c r="A44" s="459" t="s">
        <v>356</v>
      </c>
      <c r="B44" s="464"/>
      <c r="C44" s="473" t="s">
        <v>570</v>
      </c>
      <c r="D44" s="472">
        <f>SUM(D42:D43)</f>
        <v>13874</v>
      </c>
      <c r="E44" s="471">
        <f>SUM(E42:E43)</f>
        <v>30753</v>
      </c>
      <c r="F44" s="470" t="s">
        <v>569</v>
      </c>
      <c r="G44" s="465"/>
      <c r="H44" s="465"/>
      <c r="I44" s="465"/>
      <c r="J44" s="465"/>
      <c r="K44" s="417"/>
      <c r="L44" s="417"/>
      <c r="M44" s="460"/>
    </row>
    <row r="45" spans="1:13" ht="15" x14ac:dyDescent="0.2">
      <c r="A45" s="459" t="s">
        <v>351</v>
      </c>
      <c r="B45" s="464"/>
      <c r="C45" s="463"/>
      <c r="D45" s="469"/>
      <c r="E45" s="468"/>
      <c r="F45" s="465"/>
      <c r="G45" s="465"/>
      <c r="H45" s="465"/>
      <c r="I45" s="465"/>
      <c r="J45" s="465"/>
      <c r="K45" s="417"/>
      <c r="L45" s="417"/>
      <c r="M45" s="460"/>
    </row>
    <row r="46" spans="1:13" ht="15" x14ac:dyDescent="0.2">
      <c r="A46" s="459" t="s">
        <v>568</v>
      </c>
      <c r="B46" s="464"/>
      <c r="C46" s="463" t="s">
        <v>567</v>
      </c>
      <c r="D46" s="467">
        <f>D36</f>
        <v>13874</v>
      </c>
      <c r="E46" s="466">
        <f>E36</f>
        <v>30753</v>
      </c>
      <c r="F46" s="465"/>
      <c r="G46" s="465"/>
      <c r="H46" s="465"/>
      <c r="I46" s="465"/>
      <c r="J46" s="465"/>
      <c r="K46" s="417"/>
      <c r="L46" s="417"/>
      <c r="M46" s="460"/>
    </row>
    <row r="47" spans="1:13" ht="15" x14ac:dyDescent="0.2">
      <c r="A47" s="459" t="s">
        <v>566</v>
      </c>
      <c r="B47" s="464"/>
      <c r="C47" s="463" t="s">
        <v>565</v>
      </c>
      <c r="D47" s="462">
        <f>D48-D46</f>
        <v>0</v>
      </c>
      <c r="E47" s="461">
        <f>E48-E46</f>
        <v>0</v>
      </c>
      <c r="F47" s="417"/>
      <c r="G47" s="417"/>
      <c r="H47" s="417"/>
      <c r="I47" s="417"/>
      <c r="J47" s="417"/>
      <c r="K47" s="417"/>
      <c r="L47" s="417"/>
      <c r="M47" s="460"/>
    </row>
    <row r="48" spans="1:13" thickBot="1" x14ac:dyDescent="0.25">
      <c r="A48" s="459" t="s">
        <v>564</v>
      </c>
      <c r="B48" s="458"/>
      <c r="C48" s="457" t="s">
        <v>563</v>
      </c>
      <c r="D48" s="456">
        <f>D44</f>
        <v>13874</v>
      </c>
      <c r="E48" s="455">
        <f>E44</f>
        <v>30753</v>
      </c>
      <c r="F48" s="454"/>
      <c r="G48" s="454"/>
      <c r="H48" s="454"/>
      <c r="I48" s="454"/>
      <c r="J48" s="454"/>
      <c r="K48" s="454"/>
      <c r="L48" s="454"/>
      <c r="M48" s="453"/>
    </row>
    <row r="49" spans="1:3" ht="15.75" customHeight="1" x14ac:dyDescent="0.2">
      <c r="A49" s="606" t="str">
        <f ca="1">CELL("FILENAME",A2)</f>
        <v>R:\Finance\Annual Budget\Amended 2016-2017\[2016-2017 Amended Budget.xlsx]101b</v>
      </c>
      <c r="B49" s="606"/>
      <c r="C49" s="606"/>
    </row>
  </sheetData>
  <mergeCells count="5">
    <mergeCell ref="A1:C1"/>
    <mergeCell ref="A4:C4"/>
    <mergeCell ref="D36:D37"/>
    <mergeCell ref="E36:E37"/>
    <mergeCell ref="A49:C49"/>
  </mergeCells>
  <printOptions horizontalCentered="1" verticalCentered="1"/>
  <pageMargins left="0.1" right="0.1" top="0.4" bottom="0.4" header="0.1" footer="0.1"/>
  <pageSetup scale="73" fitToHeight="2" orientation="landscape" r:id="rId1"/>
  <headerFooter>
    <oddHeader>&amp;C&amp;"Arial,Bold"TWIN FALLS SCHOOL DISTIRCT 411</oddHeader>
    <oddFooter>&amp;L&amp;"Arial,Bold"&amp;Z&amp;F&amp;R&amp;"Arial,Bold"Page &amp;P of &amp;N</oddFooter>
  </headerFooter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C49"/>
  <sheetViews>
    <sheetView zoomScaleNormal="100" workbookViewId="0">
      <pane xSplit="3" ySplit="7" topLeftCell="D20" activePane="bottomRight" state="frozen"/>
      <selection activeCell="P31" sqref="P31"/>
      <selection pane="topRight" activeCell="P31" sqref="P31"/>
      <selection pane="bottomLeft" activeCell="P31" sqref="P31"/>
      <selection pane="bottomRight" activeCell="P31" sqref="P31"/>
    </sheetView>
  </sheetViews>
  <sheetFormatPr defaultRowHeight="15.75" x14ac:dyDescent="0.25"/>
  <cols>
    <col min="1" max="1" width="3.77734375" style="397" customWidth="1"/>
    <col min="2" max="2" width="6.77734375" style="452" customWidth="1"/>
    <col min="3" max="3" width="30.77734375" style="398" customWidth="1"/>
    <col min="4" max="13" width="11.77734375" style="397" customWidth="1"/>
    <col min="14" max="16384" width="8.88671875" style="397"/>
  </cols>
  <sheetData>
    <row r="1" spans="1:22" ht="20.25" x14ac:dyDescent="0.3">
      <c r="A1" s="600" t="s">
        <v>47</v>
      </c>
      <c r="B1" s="600"/>
      <c r="C1" s="600"/>
      <c r="E1" s="530" t="s">
        <v>510</v>
      </c>
      <c r="F1" s="529"/>
      <c r="G1" s="529"/>
      <c r="H1" s="529"/>
      <c r="I1" s="451"/>
      <c r="K1" s="446"/>
      <c r="L1" s="445"/>
      <c r="M1" s="556" t="s">
        <v>701</v>
      </c>
    </row>
    <row r="2" spans="1:22" x14ac:dyDescent="0.25">
      <c r="E2" s="530" t="s">
        <v>16</v>
      </c>
      <c r="F2" s="529"/>
      <c r="G2" s="529"/>
      <c r="H2" s="528"/>
      <c r="K2" s="446"/>
      <c r="L2" s="445"/>
      <c r="M2" s="560" t="s">
        <v>705</v>
      </c>
    </row>
    <row r="3" spans="1:22" ht="15" customHeight="1" x14ac:dyDescent="0.25">
      <c r="E3" s="447" t="s">
        <v>507</v>
      </c>
      <c r="F3" s="447"/>
      <c r="G3" s="447"/>
      <c r="H3" s="528"/>
      <c r="J3" s="527" t="s">
        <v>5</v>
      </c>
      <c r="K3" s="446"/>
      <c r="L3" s="445"/>
      <c r="M3" s="557" t="s">
        <v>704</v>
      </c>
    </row>
    <row r="4" spans="1:22" ht="12.6" customHeight="1" x14ac:dyDescent="0.2">
      <c r="A4" s="603" t="s">
        <v>505</v>
      </c>
      <c r="B4" s="603"/>
      <c r="C4" s="603"/>
      <c r="D4" s="401"/>
      <c r="E4" s="401"/>
      <c r="F4" s="401"/>
      <c r="G4" s="401"/>
      <c r="H4" s="401"/>
      <c r="I4" s="401"/>
      <c r="J4" s="401"/>
      <c r="K4" s="401"/>
      <c r="L4" s="401"/>
    </row>
    <row r="5" spans="1:22" ht="15" x14ac:dyDescent="0.2">
      <c r="A5" s="526"/>
      <c r="B5" s="522"/>
      <c r="C5" s="525" t="s">
        <v>16</v>
      </c>
      <c r="D5" s="522" t="s">
        <v>503</v>
      </c>
      <c r="E5" s="522" t="s">
        <v>90</v>
      </c>
      <c r="F5" s="524" t="s">
        <v>85</v>
      </c>
      <c r="G5" s="524" t="s">
        <v>83</v>
      </c>
      <c r="H5" s="524" t="s">
        <v>81</v>
      </c>
      <c r="I5" s="524" t="s">
        <v>79</v>
      </c>
      <c r="J5" s="524" t="s">
        <v>77</v>
      </c>
      <c r="K5" s="523" t="s">
        <v>75</v>
      </c>
      <c r="L5" s="522" t="s">
        <v>73</v>
      </c>
      <c r="M5" s="522" t="s">
        <v>70</v>
      </c>
    </row>
    <row r="6" spans="1:22" ht="15" x14ac:dyDescent="0.2">
      <c r="A6" s="521"/>
      <c r="B6" s="481"/>
      <c r="C6" s="480"/>
      <c r="D6" s="516"/>
      <c r="E6" s="520"/>
      <c r="F6" s="401"/>
      <c r="G6" s="519"/>
      <c r="H6" s="518" t="s">
        <v>560</v>
      </c>
      <c r="I6" s="518" t="s">
        <v>559</v>
      </c>
      <c r="J6" s="517" t="s">
        <v>558</v>
      </c>
      <c r="K6" s="481" t="s">
        <v>557</v>
      </c>
      <c r="L6" s="481" t="s">
        <v>556</v>
      </c>
      <c r="M6" s="516"/>
    </row>
    <row r="7" spans="1:22" ht="15" x14ac:dyDescent="0.2">
      <c r="A7" s="482" t="s">
        <v>87</v>
      </c>
      <c r="B7" s="484" t="s">
        <v>500</v>
      </c>
      <c r="C7" s="515" t="s">
        <v>555</v>
      </c>
      <c r="D7" s="484" t="s">
        <v>88</v>
      </c>
      <c r="E7" s="484" t="s">
        <v>88</v>
      </c>
      <c r="F7" s="514" t="s">
        <v>84</v>
      </c>
      <c r="G7" s="459" t="s">
        <v>82</v>
      </c>
      <c r="H7" s="459" t="s">
        <v>554</v>
      </c>
      <c r="I7" s="459" t="s">
        <v>553</v>
      </c>
      <c r="J7" s="482" t="s">
        <v>552</v>
      </c>
      <c r="K7" s="484" t="s">
        <v>551</v>
      </c>
      <c r="L7" s="484" t="s">
        <v>550</v>
      </c>
      <c r="M7" s="484" t="s">
        <v>184</v>
      </c>
    </row>
    <row r="8" spans="1:22" ht="15" x14ac:dyDescent="0.2">
      <c r="A8" s="482" t="s">
        <v>350</v>
      </c>
      <c r="B8" s="484" t="s">
        <v>597</v>
      </c>
      <c r="C8" s="463" t="s">
        <v>220</v>
      </c>
      <c r="D8" s="497"/>
      <c r="E8" s="414">
        <f>SUM(F8:M8)</f>
        <v>0</v>
      </c>
      <c r="F8" s="500"/>
      <c r="G8" s="499"/>
      <c r="H8" s="498"/>
      <c r="I8" s="497"/>
      <c r="J8" s="497"/>
      <c r="K8" s="497"/>
      <c r="L8" s="497"/>
      <c r="M8" s="497"/>
    </row>
    <row r="9" spans="1:22" ht="15" x14ac:dyDescent="0.2">
      <c r="A9" s="482" t="s">
        <v>493</v>
      </c>
      <c r="B9" s="484"/>
      <c r="C9" s="463"/>
      <c r="D9" s="509"/>
      <c r="E9" s="509"/>
      <c r="F9" s="512"/>
      <c r="G9" s="511"/>
      <c r="H9" s="510"/>
      <c r="I9" s="509"/>
      <c r="J9" s="509"/>
      <c r="K9" s="509"/>
      <c r="L9" s="509"/>
      <c r="M9" s="509"/>
    </row>
    <row r="10" spans="1:22" ht="15" x14ac:dyDescent="0.2">
      <c r="A10" s="482" t="s">
        <v>490</v>
      </c>
      <c r="B10" s="484" t="s">
        <v>75</v>
      </c>
      <c r="C10" s="473" t="s">
        <v>596</v>
      </c>
      <c r="D10" s="472">
        <f>+D8+'238a'!D48</f>
        <v>320241</v>
      </c>
      <c r="E10" s="472">
        <f>+E8+'238a'!E48</f>
        <v>311998</v>
      </c>
      <c r="F10" s="472">
        <f>+F8+'238a'!F48</f>
        <v>0</v>
      </c>
      <c r="G10" s="472">
        <f>+G8+'238a'!G48</f>
        <v>0</v>
      </c>
      <c r="H10" s="472">
        <f>+H8+'238a'!H48</f>
        <v>115361</v>
      </c>
      <c r="I10" s="472">
        <f>+I8+'238a'!I48</f>
        <v>196637</v>
      </c>
      <c r="J10" s="472">
        <f>+J8+'238a'!J48</f>
        <v>0</v>
      </c>
      <c r="K10" s="472">
        <f>+K8+'238a'!K48</f>
        <v>0</v>
      </c>
      <c r="L10" s="472">
        <f>+L8+'238a'!L48</f>
        <v>0</v>
      </c>
      <c r="M10" s="472">
        <f>+M8+'238a'!M48</f>
        <v>0</v>
      </c>
    </row>
    <row r="11" spans="1:22" x14ac:dyDescent="0.25">
      <c r="A11" s="482" t="s">
        <v>485</v>
      </c>
      <c r="B11" s="513"/>
      <c r="C11" s="486"/>
      <c r="D11" s="501"/>
      <c r="E11" s="501"/>
      <c r="F11" s="504"/>
      <c r="G11" s="503"/>
      <c r="H11" s="502"/>
      <c r="I11" s="501"/>
      <c r="J11" s="501"/>
      <c r="K11" s="501"/>
      <c r="L11" s="501"/>
      <c r="M11" s="501"/>
    </row>
    <row r="12" spans="1:22" ht="15" x14ac:dyDescent="0.2">
      <c r="A12" s="482" t="s">
        <v>478</v>
      </c>
      <c r="B12" s="484" t="s">
        <v>595</v>
      </c>
      <c r="C12" s="463" t="s">
        <v>218</v>
      </c>
      <c r="D12" s="497"/>
      <c r="E12" s="414">
        <f>SUM(F12:M12)</f>
        <v>0</v>
      </c>
      <c r="F12" s="500"/>
      <c r="G12" s="499"/>
      <c r="H12" s="498"/>
      <c r="I12" s="497"/>
      <c r="J12" s="497"/>
      <c r="K12" s="497"/>
      <c r="L12" s="497"/>
      <c r="M12" s="497"/>
    </row>
    <row r="13" spans="1:22" ht="15" x14ac:dyDescent="0.2">
      <c r="A13" s="482" t="s">
        <v>474</v>
      </c>
      <c r="B13" s="484" t="s">
        <v>594</v>
      </c>
      <c r="C13" s="463" t="s">
        <v>216</v>
      </c>
      <c r="D13" s="497"/>
      <c r="E13" s="414">
        <f>SUM(F13:M13)</f>
        <v>0</v>
      </c>
      <c r="F13" s="500"/>
      <c r="G13" s="499"/>
      <c r="H13" s="498"/>
      <c r="I13" s="497"/>
      <c r="J13" s="497"/>
      <c r="K13" s="497"/>
      <c r="L13" s="497"/>
      <c r="M13" s="497"/>
    </row>
    <row r="14" spans="1:22" ht="15" x14ac:dyDescent="0.2">
      <c r="A14" s="482" t="s">
        <v>469</v>
      </c>
      <c r="B14" s="484">
        <v>730</v>
      </c>
      <c r="C14" s="463" t="s">
        <v>593</v>
      </c>
      <c r="D14" s="497"/>
      <c r="E14" s="414">
        <f>SUM(F14:M14)</f>
        <v>0</v>
      </c>
      <c r="F14" s="500"/>
      <c r="G14" s="499"/>
      <c r="H14" s="498"/>
      <c r="I14" s="497"/>
      <c r="J14" s="497"/>
      <c r="K14" s="497"/>
      <c r="L14" s="497"/>
      <c r="M14" s="497"/>
    </row>
    <row r="15" spans="1:22" ht="15" x14ac:dyDescent="0.2">
      <c r="A15" s="482" t="s">
        <v>465</v>
      </c>
      <c r="B15" s="484"/>
      <c r="C15" s="463"/>
      <c r="D15" s="501"/>
      <c r="E15" s="501"/>
      <c r="F15" s="512"/>
      <c r="G15" s="511"/>
      <c r="H15" s="510"/>
      <c r="I15" s="509"/>
      <c r="J15" s="509"/>
      <c r="K15" s="509"/>
      <c r="L15" s="509"/>
      <c r="M15" s="509"/>
    </row>
    <row r="16" spans="1:22" ht="15" x14ac:dyDescent="0.2">
      <c r="A16" s="482" t="s">
        <v>461</v>
      </c>
      <c r="B16" s="484" t="s">
        <v>73</v>
      </c>
      <c r="C16" s="463" t="s">
        <v>592</v>
      </c>
      <c r="D16" s="472">
        <f t="shared" ref="D16:M16" si="0">SUM(D12:D14)</f>
        <v>0</v>
      </c>
      <c r="E16" s="472">
        <f t="shared" si="0"/>
        <v>0</v>
      </c>
      <c r="F16" s="472">
        <f t="shared" si="0"/>
        <v>0</v>
      </c>
      <c r="G16" s="472">
        <f t="shared" si="0"/>
        <v>0</v>
      </c>
      <c r="H16" s="472">
        <f t="shared" si="0"/>
        <v>0</v>
      </c>
      <c r="I16" s="472">
        <f t="shared" si="0"/>
        <v>0</v>
      </c>
      <c r="J16" s="472">
        <f t="shared" si="0"/>
        <v>0</v>
      </c>
      <c r="K16" s="472">
        <f t="shared" si="0"/>
        <v>0</v>
      </c>
      <c r="L16" s="472">
        <f t="shared" si="0"/>
        <v>0</v>
      </c>
      <c r="M16" s="472">
        <f t="shared" si="0"/>
        <v>0</v>
      </c>
      <c r="N16" s="492"/>
      <c r="O16" s="492"/>
      <c r="P16" s="492"/>
      <c r="Q16" s="492"/>
      <c r="R16" s="492"/>
      <c r="S16" s="492"/>
      <c r="T16" s="492"/>
      <c r="U16" s="492"/>
      <c r="V16" s="492"/>
    </row>
    <row r="17" spans="1:55" ht="15" x14ac:dyDescent="0.2">
      <c r="A17" s="482" t="s">
        <v>457</v>
      </c>
      <c r="B17" s="484"/>
      <c r="C17" s="463"/>
      <c r="D17" s="501"/>
      <c r="E17" s="501"/>
      <c r="F17" s="504"/>
      <c r="G17" s="503"/>
      <c r="H17" s="502"/>
      <c r="I17" s="501"/>
      <c r="J17" s="501"/>
      <c r="K17" s="501"/>
      <c r="L17" s="501"/>
      <c r="M17" s="501"/>
    </row>
    <row r="18" spans="1:55" ht="15" x14ac:dyDescent="0.2">
      <c r="A18" s="482" t="s">
        <v>453</v>
      </c>
      <c r="B18" s="484" t="s">
        <v>591</v>
      </c>
      <c r="C18" s="463" t="s">
        <v>590</v>
      </c>
      <c r="D18" s="497">
        <v>590</v>
      </c>
      <c r="E18" s="414">
        <f>SUM(F18:M18)</f>
        <v>0</v>
      </c>
      <c r="F18" s="500"/>
      <c r="G18" s="499"/>
      <c r="H18" s="498"/>
      <c r="I18" s="497"/>
      <c r="J18" s="497"/>
      <c r="K18" s="497"/>
      <c r="L18" s="497"/>
      <c r="M18" s="497"/>
    </row>
    <row r="19" spans="1:55" ht="15" x14ac:dyDescent="0.2">
      <c r="A19" s="482" t="s">
        <v>449</v>
      </c>
      <c r="B19" s="484">
        <v>811</v>
      </c>
      <c r="C19" s="463" t="s">
        <v>589</v>
      </c>
      <c r="D19" s="497">
        <v>1100</v>
      </c>
      <c r="E19" s="414">
        <f>SUM(F19:M19)</f>
        <v>22987</v>
      </c>
      <c r="F19" s="500"/>
      <c r="G19" s="499"/>
      <c r="H19" s="498"/>
      <c r="I19" s="497"/>
      <c r="J19" s="497">
        <v>22987</v>
      </c>
      <c r="K19" s="497"/>
      <c r="L19" s="497"/>
      <c r="M19" s="497"/>
    </row>
    <row r="20" spans="1:55" ht="15" x14ac:dyDescent="0.2">
      <c r="A20" s="482" t="s">
        <v>445</v>
      </c>
      <c r="B20" s="484"/>
      <c r="C20" s="463"/>
      <c r="D20" s="509"/>
      <c r="E20" s="509"/>
      <c r="F20" s="512"/>
      <c r="G20" s="511"/>
      <c r="H20" s="510"/>
      <c r="I20" s="509"/>
      <c r="J20" s="509"/>
      <c r="K20" s="509"/>
      <c r="L20" s="509"/>
      <c r="M20" s="509"/>
    </row>
    <row r="21" spans="1:55" s="505" customFormat="1" ht="15" x14ac:dyDescent="0.2">
      <c r="A21" s="482" t="s">
        <v>442</v>
      </c>
      <c r="B21" s="508">
        <v>800</v>
      </c>
      <c r="C21" s="507" t="s">
        <v>588</v>
      </c>
      <c r="D21" s="472">
        <f t="shared" ref="D21:M21" si="1">SUM(D17:D19)</f>
        <v>1690</v>
      </c>
      <c r="E21" s="472">
        <f t="shared" si="1"/>
        <v>22987</v>
      </c>
      <c r="F21" s="472">
        <f t="shared" si="1"/>
        <v>0</v>
      </c>
      <c r="G21" s="472">
        <f t="shared" si="1"/>
        <v>0</v>
      </c>
      <c r="H21" s="472">
        <f t="shared" si="1"/>
        <v>0</v>
      </c>
      <c r="I21" s="472">
        <f t="shared" si="1"/>
        <v>0</v>
      </c>
      <c r="J21" s="472">
        <f t="shared" si="1"/>
        <v>22987</v>
      </c>
      <c r="K21" s="472">
        <f t="shared" si="1"/>
        <v>0</v>
      </c>
      <c r="L21" s="472">
        <f t="shared" si="1"/>
        <v>0</v>
      </c>
      <c r="M21" s="472">
        <f t="shared" si="1"/>
        <v>0</v>
      </c>
    </row>
    <row r="22" spans="1:55" ht="15" x14ac:dyDescent="0.2">
      <c r="A22" s="482" t="s">
        <v>438</v>
      </c>
      <c r="B22" s="484"/>
      <c r="C22" s="463"/>
      <c r="D22" s="501"/>
      <c r="E22" s="501"/>
      <c r="F22" s="504"/>
      <c r="G22" s="503"/>
      <c r="H22" s="502"/>
      <c r="I22" s="501"/>
      <c r="J22" s="501"/>
      <c r="K22" s="501"/>
      <c r="L22" s="501"/>
      <c r="M22" s="501"/>
    </row>
    <row r="23" spans="1:55" ht="15" x14ac:dyDescent="0.2">
      <c r="A23" s="482" t="s">
        <v>434</v>
      </c>
      <c r="B23" s="484" t="s">
        <v>587</v>
      </c>
      <c r="C23" s="463" t="s">
        <v>205</v>
      </c>
      <c r="D23" s="410"/>
      <c r="E23" s="414">
        <f>SUM(F23:M23)</f>
        <v>0</v>
      </c>
      <c r="F23" s="500"/>
      <c r="G23" s="499"/>
      <c r="H23" s="498"/>
      <c r="I23" s="497"/>
      <c r="J23" s="497"/>
      <c r="K23" s="497"/>
      <c r="L23" s="497"/>
      <c r="M23" s="497"/>
    </row>
    <row r="24" spans="1:55" ht="15" x14ac:dyDescent="0.2">
      <c r="A24" s="482" t="s">
        <v>429</v>
      </c>
      <c r="B24" s="484" t="s">
        <v>586</v>
      </c>
      <c r="C24" s="463" t="s">
        <v>203</v>
      </c>
      <c r="D24" s="410"/>
      <c r="E24" s="414">
        <f>SUM(F24:M24)</f>
        <v>0</v>
      </c>
      <c r="F24" s="500"/>
      <c r="G24" s="499"/>
      <c r="H24" s="498"/>
      <c r="I24" s="497"/>
      <c r="J24" s="497"/>
      <c r="K24" s="497"/>
      <c r="L24" s="497"/>
      <c r="M24" s="497"/>
    </row>
    <row r="25" spans="1:55" ht="15" x14ac:dyDescent="0.2">
      <c r="A25" s="482" t="s">
        <v>426</v>
      </c>
      <c r="B25" s="484" t="s">
        <v>585</v>
      </c>
      <c r="C25" s="463" t="s">
        <v>201</v>
      </c>
      <c r="D25" s="410"/>
      <c r="E25" s="414">
        <f>SUM(F25:M25)</f>
        <v>0</v>
      </c>
      <c r="F25" s="500"/>
      <c r="G25" s="499"/>
      <c r="H25" s="498"/>
      <c r="I25" s="497"/>
      <c r="J25" s="497"/>
      <c r="K25" s="497"/>
      <c r="L25" s="497"/>
      <c r="M25" s="497"/>
    </row>
    <row r="26" spans="1:55" ht="15" x14ac:dyDescent="0.2">
      <c r="A26" s="482" t="s">
        <v>424</v>
      </c>
      <c r="B26" s="484" t="s">
        <v>584</v>
      </c>
      <c r="C26" s="463" t="s">
        <v>583</v>
      </c>
      <c r="D26" s="410">
        <v>1201</v>
      </c>
      <c r="E26" s="414">
        <f>SUM(F26:M26)</f>
        <v>0</v>
      </c>
      <c r="F26" s="500"/>
      <c r="G26" s="499"/>
      <c r="H26" s="498"/>
      <c r="I26" s="497"/>
      <c r="J26" s="497"/>
      <c r="K26" s="497"/>
      <c r="L26" s="497"/>
      <c r="M26" s="497"/>
    </row>
    <row r="27" spans="1:55" ht="15" x14ac:dyDescent="0.2">
      <c r="A27" s="482" t="s">
        <v>420</v>
      </c>
      <c r="B27" s="484"/>
      <c r="C27" s="463"/>
      <c r="D27" s="485"/>
      <c r="E27" s="485"/>
      <c r="F27" s="496"/>
      <c r="G27" s="495"/>
      <c r="H27" s="494"/>
      <c r="I27" s="493"/>
      <c r="J27" s="493"/>
      <c r="K27" s="493"/>
      <c r="L27" s="493"/>
      <c r="M27" s="493"/>
    </row>
    <row r="28" spans="1:55" ht="15" x14ac:dyDescent="0.2">
      <c r="A28" s="482" t="s">
        <v>417</v>
      </c>
      <c r="B28" s="484" t="s">
        <v>582</v>
      </c>
      <c r="C28" s="463" t="s">
        <v>581</v>
      </c>
      <c r="D28" s="472">
        <f t="shared" ref="D28:M28" si="2">SUM(D23:D27)</f>
        <v>1201</v>
      </c>
      <c r="E28" s="472">
        <f t="shared" si="2"/>
        <v>0</v>
      </c>
      <c r="F28" s="472">
        <f t="shared" si="2"/>
        <v>0</v>
      </c>
      <c r="G28" s="472">
        <f t="shared" si="2"/>
        <v>0</v>
      </c>
      <c r="H28" s="472">
        <f t="shared" si="2"/>
        <v>0</v>
      </c>
      <c r="I28" s="472">
        <f t="shared" si="2"/>
        <v>0</v>
      </c>
      <c r="J28" s="472">
        <f t="shared" si="2"/>
        <v>0</v>
      </c>
      <c r="K28" s="472">
        <f t="shared" si="2"/>
        <v>0</v>
      </c>
      <c r="L28" s="472">
        <f t="shared" si="2"/>
        <v>0</v>
      </c>
      <c r="M28" s="472">
        <f t="shared" si="2"/>
        <v>0</v>
      </c>
      <c r="N28" s="492"/>
      <c r="O28" s="492"/>
      <c r="P28" s="492"/>
      <c r="Q28" s="492"/>
      <c r="R28" s="492"/>
      <c r="S28" s="492"/>
      <c r="T28" s="492"/>
      <c r="U28" s="492"/>
      <c r="V28" s="492"/>
      <c r="W28" s="492"/>
      <c r="X28" s="492"/>
      <c r="Y28" s="492"/>
      <c r="Z28" s="492"/>
      <c r="AA28" s="492"/>
      <c r="AB28" s="492"/>
      <c r="AC28" s="492"/>
      <c r="AD28" s="492"/>
      <c r="AE28" s="492"/>
      <c r="AF28" s="492"/>
      <c r="AG28" s="492"/>
      <c r="AH28" s="492"/>
      <c r="AI28" s="492"/>
      <c r="AJ28" s="492"/>
      <c r="AK28" s="492"/>
      <c r="AL28" s="492"/>
      <c r="AM28" s="492"/>
      <c r="AN28" s="492"/>
      <c r="AO28" s="492"/>
      <c r="AP28" s="492"/>
      <c r="AQ28" s="492"/>
      <c r="AR28" s="492"/>
      <c r="AS28" s="492"/>
      <c r="AT28" s="492"/>
      <c r="AU28" s="492"/>
      <c r="AV28" s="492"/>
      <c r="AW28" s="492"/>
      <c r="AX28" s="492"/>
      <c r="AY28" s="492"/>
      <c r="AZ28" s="492"/>
      <c r="BA28" s="492"/>
      <c r="BB28" s="492"/>
      <c r="BC28" s="492"/>
    </row>
    <row r="29" spans="1:55" ht="15" x14ac:dyDescent="0.2">
      <c r="A29" s="482" t="s">
        <v>413</v>
      </c>
      <c r="B29" s="484"/>
      <c r="C29" s="463"/>
      <c r="D29" s="485"/>
      <c r="E29" s="485"/>
      <c r="F29" s="485"/>
      <c r="G29" s="485"/>
      <c r="H29" s="485"/>
      <c r="I29" s="485"/>
      <c r="J29" s="485"/>
      <c r="K29" s="485"/>
      <c r="L29" s="485"/>
      <c r="M29" s="485"/>
    </row>
    <row r="30" spans="1:55" ht="15" x14ac:dyDescent="0.2">
      <c r="A30" s="482" t="s">
        <v>407</v>
      </c>
      <c r="B30" s="481"/>
      <c r="C30" s="480" t="s">
        <v>580</v>
      </c>
      <c r="D30" s="460"/>
      <c r="E30" s="460"/>
      <c r="F30" s="460"/>
      <c r="G30" s="460"/>
      <c r="H30" s="460"/>
      <c r="I30" s="460"/>
      <c r="J30" s="460"/>
      <c r="K30" s="460"/>
      <c r="L30" s="460"/>
      <c r="M30" s="460"/>
    </row>
    <row r="31" spans="1:55" ht="15" x14ac:dyDescent="0.2">
      <c r="A31" s="482" t="s">
        <v>403</v>
      </c>
      <c r="B31" s="484"/>
      <c r="C31" s="491" t="s">
        <v>579</v>
      </c>
      <c r="D31" s="472">
        <f>SUM(D28,D21,D16,D10,'238a'!D21)</f>
        <v>782560</v>
      </c>
      <c r="E31" s="472">
        <f>SUM(E28,E21,E16,E10,'238a'!E21)</f>
        <v>808755</v>
      </c>
      <c r="F31" s="472">
        <f>SUM(F28,F21,F16,F10,'238a'!F21)</f>
        <v>0</v>
      </c>
      <c r="G31" s="472">
        <f>SUM(G28,G21,G16,G10,'238a'!G21)</f>
        <v>0</v>
      </c>
      <c r="H31" s="472">
        <f>SUM(H28,H21,H16,H10,'238a'!H21)</f>
        <v>205627</v>
      </c>
      <c r="I31" s="472">
        <f>SUM(I28,I21,I16,I10,'238a'!I21)</f>
        <v>580141</v>
      </c>
      <c r="J31" s="472">
        <f>SUM(J28,J21,J16,J10,'238a'!J21)</f>
        <v>22987</v>
      </c>
      <c r="K31" s="472">
        <f>SUM(K28,K21,K16,K10,'238a'!K21)</f>
        <v>0</v>
      </c>
      <c r="L31" s="472">
        <f>SUM(L28,L21,L16,L10,'238a'!L21)</f>
        <v>0</v>
      </c>
      <c r="M31" s="472">
        <f>SUM(M28,M21,M16,M10,'238a'!M21)</f>
        <v>0</v>
      </c>
    </row>
    <row r="32" spans="1:55" ht="15" x14ac:dyDescent="0.2">
      <c r="A32" s="482" t="s">
        <v>400</v>
      </c>
      <c r="B32" s="484"/>
      <c r="C32" s="463"/>
      <c r="D32" s="485"/>
      <c r="E32" s="485"/>
      <c r="F32" s="490"/>
      <c r="G32" s="489"/>
      <c r="H32" s="488"/>
      <c r="I32" s="485"/>
      <c r="J32" s="485"/>
      <c r="K32" s="485"/>
      <c r="L32" s="485"/>
      <c r="M32" s="485"/>
    </row>
    <row r="33" spans="1:13" ht="15" x14ac:dyDescent="0.2">
      <c r="A33" s="482" t="s">
        <v>397</v>
      </c>
      <c r="B33" s="481">
        <v>950</v>
      </c>
      <c r="C33" s="480" t="s">
        <v>578</v>
      </c>
      <c r="D33" s="493"/>
      <c r="E33" s="493"/>
      <c r="F33" s="417"/>
      <c r="G33" s="417"/>
      <c r="H33" s="417"/>
      <c r="I33" s="417"/>
      <c r="J33" s="417"/>
      <c r="K33" s="417"/>
      <c r="L33" s="417"/>
      <c r="M33" s="460"/>
    </row>
    <row r="34" spans="1:13" ht="15" x14ac:dyDescent="0.2">
      <c r="A34" s="482" t="s">
        <v>393</v>
      </c>
      <c r="B34" s="484"/>
      <c r="C34" s="483" t="s">
        <v>577</v>
      </c>
      <c r="D34" s="552"/>
      <c r="E34" s="552"/>
      <c r="F34" s="417"/>
      <c r="G34" s="417"/>
      <c r="H34" s="417"/>
      <c r="I34" s="417"/>
      <c r="J34" s="417"/>
      <c r="K34" s="417"/>
      <c r="L34" s="417"/>
      <c r="M34" s="460"/>
    </row>
    <row r="35" spans="1:13" x14ac:dyDescent="0.25">
      <c r="A35" s="482" t="s">
        <v>388</v>
      </c>
      <c r="B35" s="484"/>
      <c r="C35" s="486"/>
      <c r="D35" s="485"/>
      <c r="E35" s="485"/>
      <c r="F35" s="417"/>
      <c r="G35" s="417"/>
      <c r="H35" s="417"/>
      <c r="I35" s="417"/>
      <c r="J35" s="417"/>
      <c r="K35" s="417"/>
      <c r="L35" s="417"/>
      <c r="M35" s="460"/>
    </row>
    <row r="36" spans="1:13" ht="15" x14ac:dyDescent="0.2">
      <c r="A36" s="482" t="s">
        <v>383</v>
      </c>
      <c r="B36" s="481"/>
      <c r="C36" s="480" t="s">
        <v>576</v>
      </c>
      <c r="D36" s="604">
        <f>+D31+D34</f>
        <v>782560</v>
      </c>
      <c r="E36" s="604">
        <f>+E31+E34</f>
        <v>808755</v>
      </c>
      <c r="F36" s="417"/>
      <c r="G36" s="417"/>
      <c r="H36" s="417"/>
      <c r="I36" s="417"/>
      <c r="J36" s="417"/>
      <c r="K36" s="417"/>
      <c r="L36" s="417"/>
      <c r="M36" s="460"/>
    </row>
    <row r="37" spans="1:13" ht="15" x14ac:dyDescent="0.2">
      <c r="A37" s="482" t="s">
        <v>379</v>
      </c>
      <c r="B37" s="484"/>
      <c r="C37" s="483" t="s">
        <v>575</v>
      </c>
      <c r="D37" s="605"/>
      <c r="E37" s="605"/>
      <c r="F37" s="417"/>
      <c r="G37" s="417"/>
      <c r="H37" s="417"/>
      <c r="I37" s="417"/>
      <c r="J37" s="417"/>
      <c r="K37" s="417"/>
      <c r="L37" s="417"/>
      <c r="M37" s="460"/>
    </row>
    <row r="38" spans="1:13" ht="15" x14ac:dyDescent="0.2">
      <c r="A38" s="482" t="s">
        <v>376</v>
      </c>
      <c r="B38" s="481"/>
      <c r="C38" s="480"/>
      <c r="D38" s="460"/>
      <c r="E38" s="460"/>
      <c r="F38" s="417"/>
      <c r="G38" s="417"/>
      <c r="H38" s="417"/>
      <c r="I38" s="417"/>
      <c r="J38" s="417"/>
      <c r="K38" s="417"/>
      <c r="L38" s="417"/>
      <c r="M38" s="460"/>
    </row>
    <row r="39" spans="1:13" thickBot="1" x14ac:dyDescent="0.25">
      <c r="A39" s="482" t="s">
        <v>372</v>
      </c>
      <c r="B39" s="481"/>
      <c r="C39" s="480"/>
      <c r="D39" s="460"/>
      <c r="E39" s="460"/>
      <c r="F39" s="465"/>
      <c r="G39" s="465"/>
      <c r="H39" s="465"/>
      <c r="I39" s="465"/>
      <c r="J39" s="465"/>
      <c r="K39" s="417"/>
      <c r="L39" s="417"/>
      <c r="M39" s="460"/>
    </row>
    <row r="40" spans="1:13" x14ac:dyDescent="0.25">
      <c r="A40" s="459" t="s">
        <v>368</v>
      </c>
      <c r="B40" s="479"/>
      <c r="C40" s="478" t="s">
        <v>574</v>
      </c>
      <c r="D40" s="477"/>
      <c r="E40" s="476"/>
      <c r="F40" s="417"/>
      <c r="G40" s="470"/>
      <c r="H40" s="470"/>
      <c r="I40" s="470"/>
      <c r="J40" s="465"/>
      <c r="K40" s="417"/>
      <c r="L40" s="475"/>
      <c r="M40" s="460"/>
    </row>
    <row r="41" spans="1:13" x14ac:dyDescent="0.25">
      <c r="A41" s="459" t="s">
        <v>364</v>
      </c>
      <c r="B41" s="464"/>
      <c r="C41" s="463"/>
      <c r="D41" s="460"/>
      <c r="E41" s="474"/>
      <c r="F41" s="417"/>
      <c r="G41" s="470"/>
      <c r="H41" s="470"/>
      <c r="I41" s="470"/>
      <c r="J41" s="465"/>
      <c r="K41" s="417"/>
      <c r="L41" s="417"/>
      <c r="M41" s="460"/>
    </row>
    <row r="42" spans="1:13" x14ac:dyDescent="0.25">
      <c r="A42" s="459" t="s">
        <v>361</v>
      </c>
      <c r="B42" s="464"/>
      <c r="C42" s="473" t="s">
        <v>573</v>
      </c>
      <c r="D42" s="472">
        <v>257007</v>
      </c>
      <c r="E42" s="471">
        <v>233746</v>
      </c>
      <c r="F42" s="470" t="s">
        <v>572</v>
      </c>
      <c r="G42" s="470"/>
      <c r="H42" s="470"/>
      <c r="I42" s="470"/>
      <c r="J42" s="465"/>
      <c r="K42" s="417"/>
      <c r="L42" s="417"/>
      <c r="M42" s="460"/>
    </row>
    <row r="43" spans="1:13" x14ac:dyDescent="0.25">
      <c r="A43" s="459" t="s">
        <v>358</v>
      </c>
      <c r="B43" s="464"/>
      <c r="C43" s="473" t="s">
        <v>571</v>
      </c>
      <c r="D43" s="472">
        <v>525560</v>
      </c>
      <c r="E43" s="471">
        <v>575009</v>
      </c>
      <c r="F43" s="470"/>
      <c r="G43" s="465"/>
      <c r="H43" s="465"/>
      <c r="I43" s="465"/>
      <c r="J43" s="465"/>
      <c r="K43" s="417"/>
      <c r="L43" s="417"/>
      <c r="M43" s="460"/>
    </row>
    <row r="44" spans="1:13" x14ac:dyDescent="0.25">
      <c r="A44" s="459" t="s">
        <v>356</v>
      </c>
      <c r="B44" s="464"/>
      <c r="C44" s="473" t="s">
        <v>570</v>
      </c>
      <c r="D44" s="472">
        <f>SUM(D42:D43)</f>
        <v>782567</v>
      </c>
      <c r="E44" s="471">
        <f>SUM(E42:E43)</f>
        <v>808755</v>
      </c>
      <c r="F44" s="470" t="s">
        <v>569</v>
      </c>
      <c r="G44" s="465"/>
      <c r="H44" s="465"/>
      <c r="I44" s="465"/>
      <c r="J44" s="465"/>
      <c r="K44" s="417"/>
      <c r="L44" s="417"/>
      <c r="M44" s="460"/>
    </row>
    <row r="45" spans="1:13" ht="15" x14ac:dyDescent="0.2">
      <c r="A45" s="459" t="s">
        <v>351</v>
      </c>
      <c r="B45" s="464"/>
      <c r="C45" s="463"/>
      <c r="D45" s="469"/>
      <c r="E45" s="468"/>
      <c r="F45" s="465"/>
      <c r="G45" s="465"/>
      <c r="H45" s="465"/>
      <c r="I45" s="465"/>
      <c r="J45" s="465"/>
      <c r="K45" s="417"/>
      <c r="L45" s="417"/>
      <c r="M45" s="460"/>
    </row>
    <row r="46" spans="1:13" ht="15" x14ac:dyDescent="0.2">
      <c r="A46" s="459" t="s">
        <v>568</v>
      </c>
      <c r="B46" s="464"/>
      <c r="C46" s="463" t="s">
        <v>567</v>
      </c>
      <c r="D46" s="467">
        <f>D36</f>
        <v>782560</v>
      </c>
      <c r="E46" s="466">
        <f>E36</f>
        <v>808755</v>
      </c>
      <c r="F46" s="465"/>
      <c r="G46" s="465"/>
      <c r="H46" s="465"/>
      <c r="I46" s="465"/>
      <c r="J46" s="465"/>
      <c r="K46" s="417"/>
      <c r="L46" s="417"/>
      <c r="M46" s="460"/>
    </row>
    <row r="47" spans="1:13" ht="15" x14ac:dyDescent="0.2">
      <c r="A47" s="459" t="s">
        <v>566</v>
      </c>
      <c r="B47" s="464"/>
      <c r="C47" s="463" t="s">
        <v>565</v>
      </c>
      <c r="D47" s="462">
        <f>D48-D46</f>
        <v>7</v>
      </c>
      <c r="E47" s="461">
        <f>E48-E46</f>
        <v>0</v>
      </c>
      <c r="F47" s="417"/>
      <c r="G47" s="417"/>
      <c r="H47" s="417"/>
      <c r="I47" s="417"/>
      <c r="J47" s="417"/>
      <c r="K47" s="417"/>
      <c r="L47" s="417"/>
      <c r="M47" s="460"/>
    </row>
    <row r="48" spans="1:13" thickBot="1" x14ac:dyDescent="0.25">
      <c r="A48" s="459" t="s">
        <v>564</v>
      </c>
      <c r="B48" s="458"/>
      <c r="C48" s="457" t="s">
        <v>563</v>
      </c>
      <c r="D48" s="456">
        <f>D44</f>
        <v>782567</v>
      </c>
      <c r="E48" s="455">
        <f>E44</f>
        <v>808755</v>
      </c>
      <c r="F48" s="454"/>
      <c r="G48" s="454"/>
      <c r="H48" s="454"/>
      <c r="I48" s="454"/>
      <c r="J48" s="454"/>
      <c r="K48" s="454"/>
      <c r="L48" s="454"/>
      <c r="M48" s="453"/>
    </row>
    <row r="49" spans="1:3" ht="15.75" customHeight="1" x14ac:dyDescent="0.2">
      <c r="A49" s="606" t="str">
        <f ca="1">CELL("FILENAME",A2)</f>
        <v>R:\Finance\Annual Budget\Amended 2016-2017\[2016-2017 Amended Budget.xlsx]238b</v>
      </c>
      <c r="B49" s="606"/>
      <c r="C49" s="606"/>
    </row>
  </sheetData>
  <mergeCells count="5">
    <mergeCell ref="A1:C1"/>
    <mergeCell ref="A4:C4"/>
    <mergeCell ref="D36:D37"/>
    <mergeCell ref="E36:E37"/>
    <mergeCell ref="A49:C49"/>
  </mergeCells>
  <printOptions horizontalCentered="1" verticalCentered="1"/>
  <pageMargins left="0.1" right="0.1" top="0.4" bottom="0.4" header="0.1" footer="0.1"/>
  <pageSetup scale="73" fitToHeight="2" orientation="landscape" r:id="rId1"/>
  <headerFooter>
    <oddHeader>&amp;C&amp;"Arial,Bold"TWIN FALLS SCHOOL DISTIRCT 411</oddHeader>
    <oddFooter>&amp;L&amp;"Arial,Bold"&amp;Z&amp;F&amp;R&amp;"Arial,Bold"Page &amp;P of &amp;N</oddFooter>
  </headerFooter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441"/>
  <sheetViews>
    <sheetView zoomScaleNormal="100" workbookViewId="0">
      <pane xSplit="3" ySplit="6" topLeftCell="D7" activePane="bottomRight" state="frozen"/>
      <selection activeCell="P31" sqref="P31"/>
      <selection pane="topRight" activeCell="P31" sqref="P31"/>
      <selection pane="bottomLeft" activeCell="P31" sqref="P31"/>
      <selection pane="bottomRight" activeCell="P31" sqref="P31"/>
    </sheetView>
  </sheetViews>
  <sheetFormatPr defaultColWidth="9.77734375" defaultRowHeight="11.25" x14ac:dyDescent="0.2"/>
  <cols>
    <col min="1" max="1" width="3.77734375" style="321" customWidth="1"/>
    <col min="2" max="2" width="6.77734375" style="321" customWidth="1"/>
    <col min="3" max="3" width="27.77734375" style="322" customWidth="1"/>
    <col min="4" max="6" width="10.77734375" style="321" customWidth="1"/>
    <col min="7" max="7" width="3.77734375" style="321" customWidth="1"/>
    <col min="8" max="8" width="6.77734375" style="321" customWidth="1"/>
    <col min="9" max="9" width="27.77734375" style="322" customWidth="1"/>
    <col min="10" max="12" width="10.77734375" style="321" customWidth="1"/>
    <col min="13" max="16384" width="9.77734375" style="321"/>
  </cols>
  <sheetData>
    <row r="1" spans="1:12" ht="20.25" x14ac:dyDescent="0.3">
      <c r="A1" s="596" t="s">
        <v>47</v>
      </c>
      <c r="B1" s="596"/>
      <c r="C1" s="596"/>
      <c r="D1" s="393"/>
      <c r="E1" s="394" t="s">
        <v>510</v>
      </c>
      <c r="F1" s="394"/>
      <c r="G1" s="390"/>
      <c r="H1" s="390"/>
      <c r="I1" s="396"/>
      <c r="J1" s="393"/>
      <c r="L1" s="395" t="s">
        <v>681</v>
      </c>
    </row>
    <row r="2" spans="1:12" ht="15.75" x14ac:dyDescent="0.25">
      <c r="A2" s="393"/>
      <c r="B2" s="393"/>
      <c r="C2" s="389"/>
      <c r="D2" s="393"/>
      <c r="E2" s="394" t="s">
        <v>504</v>
      </c>
      <c r="F2" s="392"/>
      <c r="G2" s="390"/>
      <c r="H2" s="390"/>
      <c r="I2" s="389"/>
      <c r="J2" s="561"/>
      <c r="K2" s="561"/>
      <c r="L2" s="560" t="s">
        <v>707</v>
      </c>
    </row>
    <row r="3" spans="1:12" ht="15.75" x14ac:dyDescent="0.25">
      <c r="A3" s="393"/>
      <c r="B3" s="393"/>
      <c r="C3" s="389"/>
      <c r="D3" s="393"/>
      <c r="E3" s="392" t="s">
        <v>507</v>
      </c>
      <c r="F3" s="391"/>
      <c r="G3" s="390"/>
      <c r="H3" s="390"/>
      <c r="I3" s="389"/>
      <c r="K3" s="558"/>
      <c r="L3" s="557" t="s">
        <v>706</v>
      </c>
    </row>
    <row r="4" spans="1:12" ht="13.9" customHeight="1" x14ac:dyDescent="0.2">
      <c r="A4" s="597" t="s">
        <v>505</v>
      </c>
      <c r="B4" s="597"/>
      <c r="C4" s="597"/>
      <c r="D4" s="597"/>
      <c r="E4" s="324"/>
      <c r="F4" s="324"/>
      <c r="G4" s="324"/>
      <c r="H4" s="324"/>
      <c r="I4" s="325"/>
      <c r="J4" s="324"/>
      <c r="K4" s="324"/>
      <c r="L4" s="324"/>
    </row>
    <row r="5" spans="1:12" ht="12.75" x14ac:dyDescent="0.2">
      <c r="A5" s="388"/>
      <c r="B5" s="387"/>
      <c r="C5" s="386" t="s">
        <v>504</v>
      </c>
      <c r="D5" s="385" t="s">
        <v>503</v>
      </c>
      <c r="E5" s="384" t="s">
        <v>502</v>
      </c>
      <c r="F5" s="383" t="s">
        <v>501</v>
      </c>
      <c r="G5" s="382"/>
      <c r="H5" s="381"/>
      <c r="I5" s="380" t="s">
        <v>504</v>
      </c>
      <c r="J5" s="379" t="s">
        <v>503</v>
      </c>
      <c r="K5" s="378" t="s">
        <v>502</v>
      </c>
      <c r="L5" s="377" t="s">
        <v>501</v>
      </c>
    </row>
    <row r="6" spans="1:12" ht="12.75" x14ac:dyDescent="0.2">
      <c r="A6" s="351" t="s">
        <v>87</v>
      </c>
      <c r="B6" s="334" t="s">
        <v>500</v>
      </c>
      <c r="C6" s="328" t="s">
        <v>499</v>
      </c>
      <c r="D6" s="334" t="s">
        <v>88</v>
      </c>
      <c r="E6" s="334" t="s">
        <v>498</v>
      </c>
      <c r="F6" s="376" t="s">
        <v>497</v>
      </c>
      <c r="G6" s="355" t="s">
        <v>87</v>
      </c>
      <c r="H6" s="375" t="s">
        <v>500</v>
      </c>
      <c r="I6" s="374" t="s">
        <v>499</v>
      </c>
      <c r="J6" s="351" t="s">
        <v>88</v>
      </c>
      <c r="K6" s="334" t="s">
        <v>498</v>
      </c>
      <c r="L6" s="334" t="s">
        <v>497</v>
      </c>
    </row>
    <row r="7" spans="1:12" ht="12.75" x14ac:dyDescent="0.2">
      <c r="A7" s="351" t="s">
        <v>496</v>
      </c>
      <c r="B7" s="334" t="s">
        <v>495</v>
      </c>
      <c r="C7" s="333" t="s">
        <v>494</v>
      </c>
      <c r="D7" s="354">
        <v>13249</v>
      </c>
      <c r="E7" s="373" t="s">
        <v>346</v>
      </c>
      <c r="F7" s="372">
        <v>16894</v>
      </c>
      <c r="G7" s="348" t="s">
        <v>493</v>
      </c>
      <c r="H7" s="351" t="s">
        <v>492</v>
      </c>
      <c r="I7" s="333" t="s">
        <v>170</v>
      </c>
      <c r="J7" s="353">
        <v>0</v>
      </c>
      <c r="K7" s="353">
        <v>0</v>
      </c>
      <c r="L7" s="357"/>
    </row>
    <row r="8" spans="1:12" ht="12.75" x14ac:dyDescent="0.2">
      <c r="A8" s="351" t="s">
        <v>491</v>
      </c>
      <c r="B8" s="334"/>
      <c r="C8" s="333"/>
      <c r="D8" s="360"/>
      <c r="E8" s="353"/>
      <c r="F8" s="356"/>
      <c r="G8" s="355" t="s">
        <v>490</v>
      </c>
      <c r="H8" s="351" t="s">
        <v>489</v>
      </c>
      <c r="I8" s="365" t="s">
        <v>488</v>
      </c>
      <c r="J8" s="352">
        <f>J7</f>
        <v>0</v>
      </c>
      <c r="K8" s="358" t="s">
        <v>346</v>
      </c>
      <c r="L8" s="352">
        <f>K7</f>
        <v>0</v>
      </c>
    </row>
    <row r="9" spans="1:12" ht="12.75" x14ac:dyDescent="0.2">
      <c r="A9" s="351" t="s">
        <v>487</v>
      </c>
      <c r="B9" s="334" t="s">
        <v>486</v>
      </c>
      <c r="C9" s="333" t="s">
        <v>171</v>
      </c>
      <c r="D9" s="353">
        <v>0</v>
      </c>
      <c r="E9" s="353">
        <v>0</v>
      </c>
      <c r="F9" s="356"/>
      <c r="G9" s="355" t="s">
        <v>485</v>
      </c>
      <c r="H9" s="335"/>
      <c r="I9" s="333"/>
      <c r="J9" s="347"/>
      <c r="K9" s="347"/>
      <c r="L9" s="357"/>
    </row>
    <row r="10" spans="1:12" ht="12.75" x14ac:dyDescent="0.2">
      <c r="A10" s="351" t="s">
        <v>484</v>
      </c>
      <c r="B10" s="334" t="s">
        <v>483</v>
      </c>
      <c r="C10" s="333" t="s">
        <v>169</v>
      </c>
      <c r="D10" s="353">
        <v>0</v>
      </c>
      <c r="E10" s="353">
        <v>0</v>
      </c>
      <c r="F10" s="356"/>
      <c r="G10" s="355" t="s">
        <v>482</v>
      </c>
      <c r="H10" s="351" t="s">
        <v>481</v>
      </c>
      <c r="I10" s="333" t="s">
        <v>165</v>
      </c>
      <c r="J10" s="353">
        <v>0</v>
      </c>
      <c r="K10" s="353">
        <v>0</v>
      </c>
      <c r="L10" s="357"/>
    </row>
    <row r="11" spans="1:12" ht="12.75" x14ac:dyDescent="0.2">
      <c r="A11" s="351" t="s">
        <v>480</v>
      </c>
      <c r="B11" s="334" t="s">
        <v>479</v>
      </c>
      <c r="C11" s="333" t="s">
        <v>168</v>
      </c>
      <c r="D11" s="353">
        <v>0</v>
      </c>
      <c r="E11" s="353">
        <v>0</v>
      </c>
      <c r="F11" s="356"/>
      <c r="G11" s="355" t="s">
        <v>478</v>
      </c>
      <c r="H11" s="351" t="s">
        <v>477</v>
      </c>
      <c r="I11" s="333" t="s">
        <v>163</v>
      </c>
      <c r="J11" s="353">
        <v>0</v>
      </c>
      <c r="K11" s="353">
        <v>0</v>
      </c>
      <c r="L11" s="357"/>
    </row>
    <row r="12" spans="1:12" ht="12.75" x14ac:dyDescent="0.2">
      <c r="A12" s="351" t="s">
        <v>476</v>
      </c>
      <c r="B12" s="334" t="s">
        <v>475</v>
      </c>
      <c r="C12" s="333" t="s">
        <v>166</v>
      </c>
      <c r="D12" s="353">
        <v>0</v>
      </c>
      <c r="E12" s="353">
        <v>0</v>
      </c>
      <c r="F12" s="356"/>
      <c r="G12" s="355" t="s">
        <v>474</v>
      </c>
      <c r="H12" s="351" t="s">
        <v>473</v>
      </c>
      <c r="I12" s="333" t="s">
        <v>472</v>
      </c>
      <c r="J12" s="353">
        <v>0</v>
      </c>
      <c r="K12" s="353">
        <v>0</v>
      </c>
      <c r="L12" s="357"/>
    </row>
    <row r="13" spans="1:12" ht="12.75" x14ac:dyDescent="0.2">
      <c r="A13" s="351" t="s">
        <v>471</v>
      </c>
      <c r="B13" s="334" t="s">
        <v>470</v>
      </c>
      <c r="C13" s="333" t="s">
        <v>164</v>
      </c>
      <c r="D13" s="353">
        <v>0</v>
      </c>
      <c r="E13" s="353">
        <v>0</v>
      </c>
      <c r="F13" s="356"/>
      <c r="G13" s="355" t="s">
        <v>469</v>
      </c>
      <c r="H13" s="351" t="s">
        <v>468</v>
      </c>
      <c r="I13" s="333" t="s">
        <v>159</v>
      </c>
      <c r="J13" s="353">
        <v>0</v>
      </c>
      <c r="K13" s="353">
        <v>0</v>
      </c>
      <c r="L13" s="357"/>
    </row>
    <row r="14" spans="1:12" ht="12.75" x14ac:dyDescent="0.2">
      <c r="A14" s="351" t="s">
        <v>467</v>
      </c>
      <c r="B14" s="334" t="s">
        <v>466</v>
      </c>
      <c r="C14" s="333" t="s">
        <v>162</v>
      </c>
      <c r="D14" s="353">
        <v>0</v>
      </c>
      <c r="E14" s="353">
        <v>0</v>
      </c>
      <c r="F14" s="356"/>
      <c r="G14" s="355" t="s">
        <v>465</v>
      </c>
      <c r="H14" s="351" t="s">
        <v>464</v>
      </c>
      <c r="I14" s="333" t="s">
        <v>157</v>
      </c>
      <c r="J14" s="353">
        <v>0</v>
      </c>
      <c r="K14" s="353">
        <v>0</v>
      </c>
      <c r="L14" s="357"/>
    </row>
    <row r="15" spans="1:12" ht="12.75" x14ac:dyDescent="0.2">
      <c r="A15" s="351" t="s">
        <v>463</v>
      </c>
      <c r="B15" s="334" t="s">
        <v>462</v>
      </c>
      <c r="C15" s="333" t="s">
        <v>160</v>
      </c>
      <c r="D15" s="353">
        <v>0</v>
      </c>
      <c r="E15" s="353">
        <v>0</v>
      </c>
      <c r="F15" s="356"/>
      <c r="G15" s="355" t="s">
        <v>461</v>
      </c>
      <c r="H15" s="351" t="s">
        <v>460</v>
      </c>
      <c r="I15" s="333" t="s">
        <v>155</v>
      </c>
      <c r="J15" s="353">
        <v>0</v>
      </c>
      <c r="K15" s="353">
        <v>0</v>
      </c>
      <c r="L15" s="357"/>
    </row>
    <row r="16" spans="1:12" ht="12.75" x14ac:dyDescent="0.2">
      <c r="A16" s="351" t="s">
        <v>459</v>
      </c>
      <c r="B16" s="334" t="s">
        <v>458</v>
      </c>
      <c r="C16" s="333" t="s">
        <v>158</v>
      </c>
      <c r="D16" s="353">
        <v>0</v>
      </c>
      <c r="E16" s="353">
        <v>0</v>
      </c>
      <c r="F16" s="356"/>
      <c r="G16" s="355" t="s">
        <v>457</v>
      </c>
      <c r="H16" s="351" t="s">
        <v>456</v>
      </c>
      <c r="I16" s="333" t="s">
        <v>153</v>
      </c>
      <c r="J16" s="353">
        <v>0</v>
      </c>
      <c r="K16" s="353">
        <v>0</v>
      </c>
      <c r="L16" s="357"/>
    </row>
    <row r="17" spans="1:12" ht="12.75" x14ac:dyDescent="0.2">
      <c r="A17" s="351" t="s">
        <v>455</v>
      </c>
      <c r="B17" s="334" t="s">
        <v>454</v>
      </c>
      <c r="C17" s="333" t="s">
        <v>156</v>
      </c>
      <c r="D17" s="537">
        <v>0</v>
      </c>
      <c r="E17" s="536">
        <v>0</v>
      </c>
      <c r="F17" s="356"/>
      <c r="G17" s="355" t="s">
        <v>453</v>
      </c>
      <c r="H17" s="351" t="s">
        <v>452</v>
      </c>
      <c r="I17" s="333" t="s">
        <v>152</v>
      </c>
      <c r="J17" s="353">
        <v>0</v>
      </c>
      <c r="K17" s="353">
        <v>0</v>
      </c>
      <c r="L17" s="357"/>
    </row>
    <row r="18" spans="1:12" ht="12.75" x14ac:dyDescent="0.2">
      <c r="A18" s="351" t="s">
        <v>451</v>
      </c>
      <c r="B18" s="334" t="s">
        <v>450</v>
      </c>
      <c r="C18" s="365" t="s">
        <v>154</v>
      </c>
      <c r="D18" s="534">
        <v>0</v>
      </c>
      <c r="E18" s="535">
        <v>0</v>
      </c>
      <c r="F18" s="356"/>
      <c r="G18" s="355" t="s">
        <v>449</v>
      </c>
      <c r="H18" s="351" t="s">
        <v>448</v>
      </c>
      <c r="I18" s="333" t="s">
        <v>150</v>
      </c>
      <c r="J18" s="536">
        <v>0</v>
      </c>
      <c r="K18" s="536">
        <v>0</v>
      </c>
      <c r="L18" s="357"/>
    </row>
    <row r="19" spans="1:12" ht="12.75" x14ac:dyDescent="0.2">
      <c r="A19" s="351" t="s">
        <v>447</v>
      </c>
      <c r="B19" s="334"/>
      <c r="C19" s="371" t="s">
        <v>446</v>
      </c>
      <c r="D19" s="370">
        <f>SUBTOTAL(9,D9:D18)</f>
        <v>0</v>
      </c>
      <c r="E19" s="369" t="s">
        <v>346</v>
      </c>
      <c r="F19" s="349">
        <f>SUBTOTAL(9,E8:E18)</f>
        <v>0</v>
      </c>
      <c r="G19" s="368" t="s">
        <v>445</v>
      </c>
      <c r="H19" s="367">
        <v>437000</v>
      </c>
      <c r="I19" s="366" t="s">
        <v>149</v>
      </c>
      <c r="J19" s="535">
        <v>0</v>
      </c>
      <c r="K19" s="535">
        <v>0</v>
      </c>
      <c r="L19" s="357"/>
    </row>
    <row r="20" spans="1:12" ht="12.75" x14ac:dyDescent="0.2">
      <c r="A20" s="351" t="s">
        <v>444</v>
      </c>
      <c r="B20" s="334" t="s">
        <v>443</v>
      </c>
      <c r="C20" s="333" t="s">
        <v>151</v>
      </c>
      <c r="D20" s="353">
        <v>0</v>
      </c>
      <c r="E20" s="353">
        <v>0</v>
      </c>
      <c r="F20" s="356"/>
      <c r="G20" s="361" t="s">
        <v>442</v>
      </c>
      <c r="H20" s="364" t="s">
        <v>441</v>
      </c>
      <c r="I20" s="333" t="s">
        <v>440</v>
      </c>
      <c r="J20" s="353">
        <v>0</v>
      </c>
      <c r="K20" s="353">
        <v>0</v>
      </c>
      <c r="L20" s="357"/>
    </row>
    <row r="21" spans="1:12" ht="12.75" x14ac:dyDescent="0.2">
      <c r="A21" s="351" t="s">
        <v>439</v>
      </c>
      <c r="B21" s="364"/>
      <c r="C21" s="363"/>
      <c r="D21" s="362"/>
      <c r="E21" s="362"/>
      <c r="F21" s="356"/>
      <c r="G21" s="361" t="s">
        <v>438</v>
      </c>
      <c r="H21" s="351" t="s">
        <v>437</v>
      </c>
      <c r="I21" s="333" t="s">
        <v>145</v>
      </c>
      <c r="J21" s="353">
        <v>0</v>
      </c>
      <c r="K21" s="353">
        <v>0</v>
      </c>
      <c r="L21" s="357"/>
    </row>
    <row r="22" spans="1:12" ht="12.75" x14ac:dyDescent="0.2">
      <c r="A22" s="351" t="s">
        <v>436</v>
      </c>
      <c r="B22" s="334" t="s">
        <v>435</v>
      </c>
      <c r="C22" s="333" t="s">
        <v>148</v>
      </c>
      <c r="D22" s="353">
        <v>0</v>
      </c>
      <c r="E22" s="353">
        <v>0</v>
      </c>
      <c r="F22" s="356"/>
      <c r="G22" s="355" t="s">
        <v>434</v>
      </c>
      <c r="H22" s="351" t="s">
        <v>433</v>
      </c>
      <c r="I22" s="365" t="s">
        <v>432</v>
      </c>
      <c r="J22" s="352">
        <f>SUBTOTAL(9,J10:J21)</f>
        <v>0</v>
      </c>
      <c r="K22" s="358" t="s">
        <v>346</v>
      </c>
      <c r="L22" s="352">
        <f>SUBTOTAL(9,K10:K21)</f>
        <v>0</v>
      </c>
    </row>
    <row r="23" spans="1:12" ht="12.75" x14ac:dyDescent="0.2">
      <c r="A23" s="351" t="s">
        <v>431</v>
      </c>
      <c r="B23" s="334" t="s">
        <v>430</v>
      </c>
      <c r="C23" s="333" t="s">
        <v>146</v>
      </c>
      <c r="D23" s="353">
        <v>0</v>
      </c>
      <c r="E23" s="353">
        <v>0</v>
      </c>
      <c r="F23" s="356"/>
      <c r="G23" s="355" t="s">
        <v>429</v>
      </c>
      <c r="H23" s="335"/>
      <c r="I23" s="333"/>
      <c r="J23" s="347"/>
      <c r="K23" s="347"/>
      <c r="L23" s="357"/>
    </row>
    <row r="24" spans="1:12" ht="12.75" x14ac:dyDescent="0.2">
      <c r="A24" s="351" t="s">
        <v>428</v>
      </c>
      <c r="B24" s="334" t="s">
        <v>427</v>
      </c>
      <c r="C24" s="333" t="s">
        <v>144</v>
      </c>
      <c r="D24" s="353">
        <v>0</v>
      </c>
      <c r="E24" s="353">
        <v>0</v>
      </c>
      <c r="F24" s="356"/>
      <c r="G24" s="355" t="s">
        <v>426</v>
      </c>
      <c r="H24" s="335"/>
      <c r="I24" s="333"/>
      <c r="J24" s="347"/>
      <c r="K24" s="347"/>
      <c r="L24" s="357"/>
    </row>
    <row r="25" spans="1:12" ht="12.75" x14ac:dyDescent="0.2">
      <c r="A25" s="351" t="s">
        <v>425</v>
      </c>
      <c r="B25" s="364"/>
      <c r="C25" s="363"/>
      <c r="D25" s="362"/>
      <c r="E25" s="360"/>
      <c r="F25" s="356"/>
      <c r="G25" s="355" t="s">
        <v>424</v>
      </c>
      <c r="H25" s="351" t="s">
        <v>423</v>
      </c>
      <c r="I25" s="333" t="s">
        <v>141</v>
      </c>
      <c r="J25" s="353">
        <v>0</v>
      </c>
      <c r="K25" s="353">
        <v>0</v>
      </c>
      <c r="L25" s="357"/>
    </row>
    <row r="26" spans="1:12" ht="12.75" x14ac:dyDescent="0.2">
      <c r="A26" s="351" t="s">
        <v>422</v>
      </c>
      <c r="B26" s="334" t="s">
        <v>421</v>
      </c>
      <c r="C26" s="333" t="s">
        <v>142</v>
      </c>
      <c r="D26" s="353">
        <v>0</v>
      </c>
      <c r="E26" s="353">
        <v>0</v>
      </c>
      <c r="F26" s="356"/>
      <c r="G26" s="355" t="s">
        <v>420</v>
      </c>
      <c r="H26" s="351" t="s">
        <v>419</v>
      </c>
      <c r="I26" s="333" t="s">
        <v>140</v>
      </c>
      <c r="J26" s="353">
        <v>0</v>
      </c>
      <c r="K26" s="353">
        <v>0</v>
      </c>
      <c r="L26" s="357"/>
    </row>
    <row r="27" spans="1:12" ht="12.75" x14ac:dyDescent="0.2">
      <c r="A27" s="351" t="s">
        <v>418</v>
      </c>
      <c r="B27" s="334"/>
      <c r="C27" s="333"/>
      <c r="D27" s="360"/>
      <c r="E27" s="360"/>
      <c r="F27" s="356"/>
      <c r="G27" s="355" t="s">
        <v>417</v>
      </c>
      <c r="H27" s="351" t="s">
        <v>416</v>
      </c>
      <c r="I27" s="333" t="s">
        <v>138</v>
      </c>
      <c r="J27" s="353">
        <v>0</v>
      </c>
      <c r="K27" s="353">
        <v>0</v>
      </c>
      <c r="L27" s="357"/>
    </row>
    <row r="28" spans="1:12" ht="25.5" x14ac:dyDescent="0.2">
      <c r="A28" s="351" t="s">
        <v>415</v>
      </c>
      <c r="B28" s="334" t="s">
        <v>414</v>
      </c>
      <c r="C28" s="333" t="s">
        <v>139</v>
      </c>
      <c r="D28" s="353">
        <v>0</v>
      </c>
      <c r="E28" s="353">
        <v>0</v>
      </c>
      <c r="F28" s="356"/>
      <c r="G28" s="355" t="s">
        <v>413</v>
      </c>
      <c r="H28" s="351" t="s">
        <v>412</v>
      </c>
      <c r="I28" s="333" t="s">
        <v>411</v>
      </c>
      <c r="J28" s="353">
        <v>0</v>
      </c>
      <c r="K28" s="353">
        <v>0</v>
      </c>
      <c r="L28" s="357"/>
    </row>
    <row r="29" spans="1:12" ht="12.75" x14ac:dyDescent="0.2">
      <c r="A29" s="351" t="s">
        <v>410</v>
      </c>
      <c r="B29" s="334" t="s">
        <v>409</v>
      </c>
      <c r="C29" s="333" t="s">
        <v>408</v>
      </c>
      <c r="D29" s="353">
        <v>0</v>
      </c>
      <c r="E29" s="353">
        <v>0</v>
      </c>
      <c r="F29" s="356"/>
      <c r="G29" s="355" t="s">
        <v>407</v>
      </c>
      <c r="H29" s="351" t="s">
        <v>406</v>
      </c>
      <c r="I29" s="333" t="s">
        <v>134</v>
      </c>
      <c r="J29" s="353">
        <v>0</v>
      </c>
      <c r="K29" s="353">
        <v>0</v>
      </c>
      <c r="L29" s="357"/>
    </row>
    <row r="30" spans="1:12" ht="12.75" x14ac:dyDescent="0.2">
      <c r="A30" s="351" t="s">
        <v>405</v>
      </c>
      <c r="B30" s="334" t="s">
        <v>404</v>
      </c>
      <c r="C30" s="333" t="s">
        <v>135</v>
      </c>
      <c r="D30" s="353">
        <v>0</v>
      </c>
      <c r="E30" s="353">
        <v>0</v>
      </c>
      <c r="F30" s="356"/>
      <c r="G30" s="355" t="s">
        <v>403</v>
      </c>
      <c r="H30" s="351" t="s">
        <v>402</v>
      </c>
      <c r="I30" s="333" t="s">
        <v>133</v>
      </c>
      <c r="J30" s="353">
        <v>0</v>
      </c>
      <c r="K30" s="353">
        <v>0</v>
      </c>
      <c r="L30" s="357"/>
    </row>
    <row r="31" spans="1:12" ht="12.75" x14ac:dyDescent="0.2">
      <c r="A31" s="351" t="s">
        <v>401</v>
      </c>
      <c r="B31" s="334"/>
      <c r="C31" s="333"/>
      <c r="D31" s="360"/>
      <c r="E31" s="360"/>
      <c r="F31" s="356"/>
      <c r="G31" s="355" t="s">
        <v>400</v>
      </c>
      <c r="H31" s="351" t="s">
        <v>399</v>
      </c>
      <c r="I31" s="333" t="s">
        <v>131</v>
      </c>
      <c r="J31" s="353">
        <v>0</v>
      </c>
      <c r="K31" s="353">
        <v>0</v>
      </c>
      <c r="L31" s="357"/>
    </row>
    <row r="32" spans="1:12" ht="12.75" x14ac:dyDescent="0.2">
      <c r="A32" s="351" t="s">
        <v>398</v>
      </c>
      <c r="B32" s="334">
        <v>417100</v>
      </c>
      <c r="C32" s="333" t="s">
        <v>132</v>
      </c>
      <c r="D32" s="353">
        <v>0</v>
      </c>
      <c r="E32" s="353">
        <v>0</v>
      </c>
      <c r="F32" s="356"/>
      <c r="G32" s="355" t="s">
        <v>397</v>
      </c>
      <c r="H32" s="351" t="s">
        <v>396</v>
      </c>
      <c r="I32" s="333" t="s">
        <v>395</v>
      </c>
      <c r="J32" s="353">
        <v>0</v>
      </c>
      <c r="K32" s="353">
        <v>0</v>
      </c>
      <c r="L32" s="357"/>
    </row>
    <row r="33" spans="1:14" ht="12.75" x14ac:dyDescent="0.2">
      <c r="A33" s="351" t="s">
        <v>394</v>
      </c>
      <c r="B33" s="334">
        <v>417200</v>
      </c>
      <c r="C33" s="333" t="s">
        <v>130</v>
      </c>
      <c r="D33" s="353">
        <v>0</v>
      </c>
      <c r="E33" s="353">
        <v>0</v>
      </c>
      <c r="F33" s="356"/>
      <c r="G33" s="361" t="s">
        <v>393</v>
      </c>
      <c r="H33" s="334" t="s">
        <v>392</v>
      </c>
      <c r="I33" s="333" t="s">
        <v>391</v>
      </c>
      <c r="J33" s="353">
        <v>0</v>
      </c>
      <c r="K33" s="353">
        <v>0</v>
      </c>
      <c r="L33" s="357"/>
    </row>
    <row r="34" spans="1:14" ht="12.75" x14ac:dyDescent="0.2">
      <c r="A34" s="351" t="s">
        <v>390</v>
      </c>
      <c r="B34" s="334">
        <v>417300</v>
      </c>
      <c r="C34" s="333" t="s">
        <v>389</v>
      </c>
      <c r="D34" s="353">
        <v>0</v>
      </c>
      <c r="E34" s="353">
        <v>0</v>
      </c>
      <c r="F34" s="356"/>
      <c r="G34" s="355" t="s">
        <v>388</v>
      </c>
      <c r="H34" s="351" t="s">
        <v>387</v>
      </c>
      <c r="I34" s="333" t="s">
        <v>386</v>
      </c>
      <c r="J34" s="353">
        <v>0</v>
      </c>
      <c r="K34" s="353">
        <v>0</v>
      </c>
      <c r="L34" s="357"/>
    </row>
    <row r="35" spans="1:14" ht="12.75" x14ac:dyDescent="0.2">
      <c r="A35" s="351" t="s">
        <v>385</v>
      </c>
      <c r="B35" s="334">
        <v>417400</v>
      </c>
      <c r="C35" s="333" t="s">
        <v>384</v>
      </c>
      <c r="D35" s="353">
        <v>9885</v>
      </c>
      <c r="E35" s="353">
        <v>7796</v>
      </c>
      <c r="F35" s="356"/>
      <c r="G35" s="355" t="s">
        <v>383</v>
      </c>
      <c r="H35" s="351" t="s">
        <v>382</v>
      </c>
      <c r="I35" s="333" t="s">
        <v>381</v>
      </c>
      <c r="J35" s="359">
        <f>SUBTOTAL(9,J25:J34)</f>
        <v>0</v>
      </c>
      <c r="K35" s="358" t="s">
        <v>346</v>
      </c>
      <c r="L35" s="352">
        <f>SUBTOTAL(9,K25:K34)</f>
        <v>0</v>
      </c>
      <c r="N35" s="321">
        <v>6754</v>
      </c>
    </row>
    <row r="36" spans="1:14" ht="12.75" x14ac:dyDescent="0.2">
      <c r="A36" s="351" t="s">
        <v>380</v>
      </c>
      <c r="B36" s="334">
        <v>417900</v>
      </c>
      <c r="C36" s="333" t="s">
        <v>124</v>
      </c>
      <c r="D36" s="353">
        <v>14</v>
      </c>
      <c r="E36" s="353">
        <v>1195</v>
      </c>
      <c r="F36" s="356"/>
      <c r="G36" s="355" t="s">
        <v>379</v>
      </c>
      <c r="H36" s="335"/>
      <c r="I36" s="333" t="s">
        <v>378</v>
      </c>
      <c r="J36" s="347"/>
      <c r="K36" s="347"/>
      <c r="L36" s="357"/>
    </row>
    <row r="37" spans="1:14" ht="25.5" x14ac:dyDescent="0.2">
      <c r="A37" s="351" t="s">
        <v>377</v>
      </c>
      <c r="B37" s="334"/>
      <c r="C37" s="333"/>
      <c r="D37" s="360"/>
      <c r="E37" s="360"/>
      <c r="F37" s="356"/>
      <c r="G37" s="355" t="s">
        <v>376</v>
      </c>
      <c r="H37" s="351" t="s">
        <v>375</v>
      </c>
      <c r="I37" s="333" t="s">
        <v>374</v>
      </c>
      <c r="J37" s="353">
        <v>0</v>
      </c>
      <c r="K37" s="353">
        <v>0</v>
      </c>
      <c r="L37" s="357"/>
    </row>
    <row r="38" spans="1:14" ht="12.75" x14ac:dyDescent="0.2">
      <c r="A38" s="351" t="s">
        <v>373</v>
      </c>
      <c r="B38" s="334">
        <v>418100</v>
      </c>
      <c r="C38" s="333" t="s">
        <v>123</v>
      </c>
      <c r="D38" s="353">
        <v>0</v>
      </c>
      <c r="E38" s="353">
        <v>0</v>
      </c>
      <c r="F38" s="356"/>
      <c r="G38" s="355" t="s">
        <v>372</v>
      </c>
      <c r="H38" s="351" t="s">
        <v>371</v>
      </c>
      <c r="I38" s="333" t="s">
        <v>370</v>
      </c>
      <c r="J38" s="353">
        <v>0</v>
      </c>
      <c r="K38" s="353">
        <v>0</v>
      </c>
      <c r="L38" s="357"/>
    </row>
    <row r="39" spans="1:14" ht="12.75" x14ac:dyDescent="0.2">
      <c r="A39" s="351" t="s">
        <v>369</v>
      </c>
      <c r="B39" s="334"/>
      <c r="C39" s="333"/>
      <c r="D39" s="360"/>
      <c r="E39" s="353"/>
      <c r="F39" s="356"/>
      <c r="G39" s="355" t="s">
        <v>368</v>
      </c>
      <c r="H39" s="351" t="s">
        <v>367</v>
      </c>
      <c r="I39" s="333" t="s">
        <v>366</v>
      </c>
      <c r="J39" s="359">
        <f>SUBTOTAL(9,J37:J38)</f>
        <v>0</v>
      </c>
      <c r="K39" s="358" t="s">
        <v>346</v>
      </c>
      <c r="L39" s="352">
        <f>SUBTOTAL(9,K37:K38)</f>
        <v>0</v>
      </c>
    </row>
    <row r="40" spans="1:14" ht="12.75" x14ac:dyDescent="0.2">
      <c r="A40" s="351" t="s">
        <v>365</v>
      </c>
      <c r="B40" s="334">
        <v>419100</v>
      </c>
      <c r="C40" s="333" t="s">
        <v>120</v>
      </c>
      <c r="D40" s="353">
        <v>0</v>
      </c>
      <c r="E40" s="353">
        <v>0</v>
      </c>
      <c r="F40" s="356"/>
      <c r="G40" s="355" t="s">
        <v>364</v>
      </c>
      <c r="H40" s="351" t="s">
        <v>363</v>
      </c>
      <c r="I40" s="333"/>
      <c r="J40" s="347"/>
      <c r="K40" s="357"/>
      <c r="L40" s="357"/>
    </row>
    <row r="41" spans="1:14" ht="12.75" x14ac:dyDescent="0.2">
      <c r="A41" s="351" t="s">
        <v>362</v>
      </c>
      <c r="B41" s="334">
        <v>419200</v>
      </c>
      <c r="C41" s="333" t="s">
        <v>118</v>
      </c>
      <c r="D41" s="353">
        <v>351</v>
      </c>
      <c r="E41" s="353">
        <v>392</v>
      </c>
      <c r="F41" s="356"/>
      <c r="G41" s="355" t="s">
        <v>361</v>
      </c>
      <c r="H41" s="335"/>
      <c r="I41" s="333" t="s">
        <v>360</v>
      </c>
      <c r="J41" s="359">
        <f>SUM(D46,J8,J22,J35,J39)</f>
        <v>10250</v>
      </c>
      <c r="K41" s="358" t="s">
        <v>346</v>
      </c>
      <c r="L41" s="352">
        <f>SUM(F46,L8,L22,L35,L39)</f>
        <v>9383</v>
      </c>
    </row>
    <row r="42" spans="1:14" ht="12.75" x14ac:dyDescent="0.2">
      <c r="A42" s="351" t="s">
        <v>359</v>
      </c>
      <c r="B42" s="334">
        <v>419300</v>
      </c>
      <c r="C42" s="333" t="s">
        <v>116</v>
      </c>
      <c r="D42" s="353">
        <v>0</v>
      </c>
      <c r="E42" s="353">
        <v>0</v>
      </c>
      <c r="F42" s="356"/>
      <c r="G42" s="355" t="s">
        <v>358</v>
      </c>
      <c r="H42" s="335"/>
      <c r="I42" s="333"/>
      <c r="J42" s="347"/>
      <c r="K42" s="347"/>
      <c r="L42" s="357"/>
    </row>
    <row r="43" spans="1:14" ht="12.75" x14ac:dyDescent="0.2">
      <c r="A43" s="351" t="s">
        <v>357</v>
      </c>
      <c r="B43" s="334">
        <v>419900</v>
      </c>
      <c r="C43" s="333" t="s">
        <v>115</v>
      </c>
      <c r="D43" s="353">
        <v>0</v>
      </c>
      <c r="E43" s="534">
        <v>0</v>
      </c>
      <c r="F43" s="356"/>
      <c r="G43" s="355" t="s">
        <v>356</v>
      </c>
      <c r="H43" s="351" t="s">
        <v>355</v>
      </c>
      <c r="I43" s="333" t="s">
        <v>354</v>
      </c>
      <c r="J43" s="533">
        <v>0</v>
      </c>
      <c r="K43" s="532">
        <v>0</v>
      </c>
      <c r="L43" s="352">
        <f>+K43</f>
        <v>0</v>
      </c>
    </row>
    <row r="44" spans="1:14" ht="12.75" x14ac:dyDescent="0.2">
      <c r="A44" s="351" t="s">
        <v>353</v>
      </c>
      <c r="B44" s="334"/>
      <c r="C44" s="333" t="s">
        <v>352</v>
      </c>
      <c r="D44" s="332">
        <f>SUBTOTAL(9,D19:D43)</f>
        <v>10250</v>
      </c>
      <c r="E44" s="350" t="s">
        <v>346</v>
      </c>
      <c r="F44" s="349">
        <f>SUBTOTAL(9,E20:E43)</f>
        <v>9383</v>
      </c>
      <c r="G44" s="348" t="s">
        <v>351</v>
      </c>
      <c r="H44" s="335"/>
      <c r="I44" s="333"/>
      <c r="J44" s="347"/>
      <c r="K44" s="347"/>
      <c r="L44" s="347"/>
    </row>
    <row r="45" spans="1:14" ht="24" x14ac:dyDescent="0.2">
      <c r="A45" s="346" t="s">
        <v>350</v>
      </c>
      <c r="B45" s="340">
        <v>410000</v>
      </c>
      <c r="C45" s="345" t="s">
        <v>349</v>
      </c>
      <c r="D45" s="344"/>
      <c r="E45" s="343" t="s">
        <v>346</v>
      </c>
      <c r="F45" s="342"/>
      <c r="G45" s="341"/>
      <c r="H45" s="340" t="s">
        <v>348</v>
      </c>
      <c r="I45" s="339" t="s">
        <v>347</v>
      </c>
      <c r="J45" s="338"/>
      <c r="K45" s="337" t="s">
        <v>346</v>
      </c>
      <c r="L45" s="336"/>
    </row>
    <row r="46" spans="1:14" ht="12.75" x14ac:dyDescent="0.2">
      <c r="A46" s="335"/>
      <c r="B46" s="334"/>
      <c r="C46" s="333"/>
      <c r="D46" s="332">
        <f>(D19+D44)</f>
        <v>10250</v>
      </c>
      <c r="E46" s="332"/>
      <c r="F46" s="331">
        <f>SUM(F19+F44)</f>
        <v>9383</v>
      </c>
      <c r="G46" s="330"/>
      <c r="H46" s="329"/>
      <c r="I46" s="328" t="s">
        <v>345</v>
      </c>
      <c r="J46" s="326">
        <f>(D7+J41+J43)</f>
        <v>23499</v>
      </c>
      <c r="K46" s="327"/>
      <c r="L46" s="326">
        <f>(F7+L41+K43)</f>
        <v>26277</v>
      </c>
    </row>
    <row r="47" spans="1:14" ht="12.95" customHeight="1" x14ac:dyDescent="0.2">
      <c r="A47" s="598" t="str">
        <f ca="1">CELL("FILENAME",A1)</f>
        <v>R:\Finance\Annual Budget\Amended 2016-2017\[2016-2017 Amended Budget.xlsx]239</v>
      </c>
      <c r="B47" s="598"/>
      <c r="C47" s="598"/>
      <c r="D47" s="324"/>
      <c r="E47" s="324"/>
      <c r="F47" s="324"/>
      <c r="G47" s="324"/>
      <c r="H47" s="324"/>
      <c r="I47" s="325"/>
      <c r="J47" s="324"/>
      <c r="K47" s="324"/>
      <c r="L47" s="324"/>
    </row>
    <row r="48" spans="1:14" x14ac:dyDescent="0.2">
      <c r="D48" s="323"/>
      <c r="E48" s="323"/>
      <c r="F48" s="323"/>
    </row>
    <row r="49" spans="4:6" x14ac:dyDescent="0.2">
      <c r="D49" s="323"/>
      <c r="E49" s="323"/>
      <c r="F49" s="323"/>
    </row>
    <row r="50" spans="4:6" x14ac:dyDescent="0.2">
      <c r="D50" s="323"/>
      <c r="E50" s="323"/>
      <c r="F50" s="323"/>
    </row>
    <row r="51" spans="4:6" x14ac:dyDescent="0.2">
      <c r="D51" s="323"/>
      <c r="E51" s="323"/>
      <c r="F51" s="323"/>
    </row>
    <row r="52" spans="4:6" x14ac:dyDescent="0.2">
      <c r="D52" s="323"/>
      <c r="E52" s="323"/>
      <c r="F52" s="323"/>
    </row>
    <row r="53" spans="4:6" x14ac:dyDescent="0.2">
      <c r="D53" s="323"/>
      <c r="E53" s="323"/>
      <c r="F53" s="323"/>
    </row>
    <row r="54" spans="4:6" x14ac:dyDescent="0.2">
      <c r="D54" s="323"/>
      <c r="E54" s="323"/>
      <c r="F54" s="323"/>
    </row>
    <row r="55" spans="4:6" x14ac:dyDescent="0.2">
      <c r="D55" s="323"/>
      <c r="E55" s="323"/>
      <c r="F55" s="323"/>
    </row>
    <row r="56" spans="4:6" x14ac:dyDescent="0.2">
      <c r="D56" s="323"/>
      <c r="E56" s="323"/>
      <c r="F56" s="323"/>
    </row>
    <row r="57" spans="4:6" x14ac:dyDescent="0.2">
      <c r="D57" s="323"/>
      <c r="E57" s="323"/>
      <c r="F57" s="323"/>
    </row>
    <row r="58" spans="4:6" x14ac:dyDescent="0.2">
      <c r="D58" s="323"/>
      <c r="E58" s="323"/>
      <c r="F58" s="323"/>
    </row>
    <row r="59" spans="4:6" x14ac:dyDescent="0.2">
      <c r="D59" s="323"/>
      <c r="E59" s="323"/>
      <c r="F59" s="323"/>
    </row>
    <row r="60" spans="4:6" x14ac:dyDescent="0.2">
      <c r="D60" s="323"/>
      <c r="E60" s="323"/>
      <c r="F60" s="323"/>
    </row>
    <row r="61" spans="4:6" x14ac:dyDescent="0.2">
      <c r="D61" s="323"/>
      <c r="E61" s="323"/>
      <c r="F61" s="323"/>
    </row>
    <row r="62" spans="4:6" x14ac:dyDescent="0.2">
      <c r="D62" s="323"/>
      <c r="E62" s="323"/>
      <c r="F62" s="323"/>
    </row>
    <row r="63" spans="4:6" x14ac:dyDescent="0.2">
      <c r="D63" s="323"/>
      <c r="E63" s="323"/>
      <c r="F63" s="323"/>
    </row>
    <row r="64" spans="4:6" x14ac:dyDescent="0.2">
      <c r="D64" s="323"/>
      <c r="E64" s="323"/>
      <c r="F64" s="323"/>
    </row>
    <row r="65" spans="4:6" x14ac:dyDescent="0.2">
      <c r="D65" s="323"/>
      <c r="E65" s="323"/>
      <c r="F65" s="323"/>
    </row>
    <row r="66" spans="4:6" x14ac:dyDescent="0.2">
      <c r="D66" s="323"/>
      <c r="E66" s="323"/>
      <c r="F66" s="323"/>
    </row>
    <row r="67" spans="4:6" x14ac:dyDescent="0.2">
      <c r="D67" s="323"/>
      <c r="E67" s="323"/>
      <c r="F67" s="323"/>
    </row>
    <row r="68" spans="4:6" x14ac:dyDescent="0.2">
      <c r="D68" s="323"/>
      <c r="E68" s="323"/>
      <c r="F68" s="323"/>
    </row>
    <row r="69" spans="4:6" x14ac:dyDescent="0.2">
      <c r="D69" s="323"/>
      <c r="E69" s="323"/>
      <c r="F69" s="323"/>
    </row>
    <row r="70" spans="4:6" x14ac:dyDescent="0.2">
      <c r="D70" s="323"/>
      <c r="E70" s="323"/>
      <c r="F70" s="323"/>
    </row>
    <row r="71" spans="4:6" x14ac:dyDescent="0.2">
      <c r="D71" s="323"/>
      <c r="E71" s="323"/>
      <c r="F71" s="323"/>
    </row>
    <row r="72" spans="4:6" x14ac:dyDescent="0.2">
      <c r="D72" s="323"/>
      <c r="E72" s="323"/>
      <c r="F72" s="323"/>
    </row>
    <row r="73" spans="4:6" x14ac:dyDescent="0.2">
      <c r="D73" s="323"/>
      <c r="E73" s="323"/>
      <c r="F73" s="323"/>
    </row>
    <row r="74" spans="4:6" x14ac:dyDescent="0.2">
      <c r="D74" s="323"/>
      <c r="E74" s="323"/>
      <c r="F74" s="323"/>
    </row>
    <row r="75" spans="4:6" x14ac:dyDescent="0.2">
      <c r="D75" s="323"/>
      <c r="E75" s="323"/>
      <c r="F75" s="323"/>
    </row>
    <row r="76" spans="4:6" x14ac:dyDescent="0.2">
      <c r="D76" s="323"/>
      <c r="E76" s="323"/>
      <c r="F76" s="323"/>
    </row>
    <row r="77" spans="4:6" x14ac:dyDescent="0.2">
      <c r="D77" s="323"/>
      <c r="E77" s="323"/>
      <c r="F77" s="323"/>
    </row>
    <row r="78" spans="4:6" x14ac:dyDescent="0.2">
      <c r="D78" s="323"/>
      <c r="E78" s="323"/>
      <c r="F78" s="323"/>
    </row>
    <row r="79" spans="4:6" x14ac:dyDescent="0.2">
      <c r="D79" s="323"/>
      <c r="E79" s="323"/>
      <c r="F79" s="323"/>
    </row>
    <row r="80" spans="4:6" x14ac:dyDescent="0.2">
      <c r="D80" s="323"/>
      <c r="E80" s="323"/>
      <c r="F80" s="323"/>
    </row>
    <row r="81" spans="4:6" x14ac:dyDescent="0.2">
      <c r="D81" s="323"/>
      <c r="E81" s="323"/>
      <c r="F81" s="323"/>
    </row>
    <row r="82" spans="4:6" x14ac:dyDescent="0.2">
      <c r="D82" s="323"/>
      <c r="E82" s="323"/>
      <c r="F82" s="323"/>
    </row>
    <row r="83" spans="4:6" x14ac:dyDescent="0.2">
      <c r="D83" s="323"/>
      <c r="E83" s="323"/>
      <c r="F83" s="323"/>
    </row>
    <row r="84" spans="4:6" x14ac:dyDescent="0.2">
      <c r="D84" s="323"/>
      <c r="E84" s="323"/>
      <c r="F84" s="323"/>
    </row>
    <row r="85" spans="4:6" x14ac:dyDescent="0.2">
      <c r="D85" s="323"/>
      <c r="E85" s="323"/>
      <c r="F85" s="323"/>
    </row>
    <row r="86" spans="4:6" x14ac:dyDescent="0.2">
      <c r="D86" s="323"/>
      <c r="E86" s="323"/>
      <c r="F86" s="323"/>
    </row>
    <row r="87" spans="4:6" x14ac:dyDescent="0.2">
      <c r="D87" s="323"/>
      <c r="E87" s="323"/>
      <c r="F87" s="323"/>
    </row>
    <row r="88" spans="4:6" x14ac:dyDescent="0.2">
      <c r="D88" s="323"/>
      <c r="E88" s="323"/>
      <c r="F88" s="323"/>
    </row>
    <row r="89" spans="4:6" x14ac:dyDescent="0.2">
      <c r="D89" s="323"/>
      <c r="E89" s="323"/>
      <c r="F89" s="323"/>
    </row>
    <row r="90" spans="4:6" x14ac:dyDescent="0.2">
      <c r="D90" s="323"/>
      <c r="E90" s="323"/>
      <c r="F90" s="323"/>
    </row>
    <row r="91" spans="4:6" x14ac:dyDescent="0.2">
      <c r="D91" s="323"/>
      <c r="E91" s="323"/>
      <c r="F91" s="323"/>
    </row>
    <row r="92" spans="4:6" x14ac:dyDescent="0.2">
      <c r="D92" s="323"/>
      <c r="E92" s="323"/>
      <c r="F92" s="323"/>
    </row>
    <row r="93" spans="4:6" x14ac:dyDescent="0.2">
      <c r="D93" s="323"/>
      <c r="E93" s="323"/>
      <c r="F93" s="323"/>
    </row>
    <row r="94" spans="4:6" x14ac:dyDescent="0.2">
      <c r="D94" s="323"/>
      <c r="E94" s="323"/>
      <c r="F94" s="323"/>
    </row>
    <row r="95" spans="4:6" x14ac:dyDescent="0.2">
      <c r="D95" s="323"/>
      <c r="E95" s="323"/>
      <c r="F95" s="323"/>
    </row>
    <row r="96" spans="4:6" x14ac:dyDescent="0.2">
      <c r="D96" s="323"/>
      <c r="E96" s="323"/>
      <c r="F96" s="323"/>
    </row>
    <row r="97" spans="4:6" x14ac:dyDescent="0.2">
      <c r="D97" s="323"/>
      <c r="E97" s="323"/>
      <c r="F97" s="323"/>
    </row>
    <row r="98" spans="4:6" x14ac:dyDescent="0.2">
      <c r="D98" s="323"/>
      <c r="E98" s="323"/>
      <c r="F98" s="323"/>
    </row>
    <row r="99" spans="4:6" x14ac:dyDescent="0.2">
      <c r="D99" s="323"/>
      <c r="E99" s="323"/>
      <c r="F99" s="323"/>
    </row>
    <row r="100" spans="4:6" x14ac:dyDescent="0.2">
      <c r="D100" s="323"/>
      <c r="E100" s="323"/>
      <c r="F100" s="323"/>
    </row>
    <row r="101" spans="4:6" x14ac:dyDescent="0.2">
      <c r="D101" s="323"/>
      <c r="E101" s="323"/>
      <c r="F101" s="323"/>
    </row>
    <row r="102" spans="4:6" x14ac:dyDescent="0.2">
      <c r="D102" s="323"/>
      <c r="E102" s="323"/>
      <c r="F102" s="323"/>
    </row>
    <row r="103" spans="4:6" x14ac:dyDescent="0.2">
      <c r="D103" s="323"/>
      <c r="E103" s="323"/>
      <c r="F103" s="323"/>
    </row>
    <row r="104" spans="4:6" x14ac:dyDescent="0.2">
      <c r="D104" s="323"/>
      <c r="E104" s="323"/>
      <c r="F104" s="323"/>
    </row>
    <row r="105" spans="4:6" x14ac:dyDescent="0.2">
      <c r="D105" s="323"/>
      <c r="E105" s="323"/>
      <c r="F105" s="323"/>
    </row>
    <row r="106" spans="4:6" x14ac:dyDescent="0.2">
      <c r="D106" s="323"/>
      <c r="E106" s="323"/>
      <c r="F106" s="323"/>
    </row>
    <row r="107" spans="4:6" x14ac:dyDescent="0.2">
      <c r="D107" s="323"/>
      <c r="E107" s="323"/>
      <c r="F107" s="323"/>
    </row>
    <row r="108" spans="4:6" x14ac:dyDescent="0.2">
      <c r="D108" s="323"/>
      <c r="E108" s="323"/>
      <c r="F108" s="323"/>
    </row>
    <row r="109" spans="4:6" x14ac:dyDescent="0.2">
      <c r="D109" s="323"/>
      <c r="E109" s="323"/>
      <c r="F109" s="323"/>
    </row>
    <row r="110" spans="4:6" x14ac:dyDescent="0.2">
      <c r="D110" s="323"/>
      <c r="E110" s="323"/>
      <c r="F110" s="323"/>
    </row>
    <row r="111" spans="4:6" x14ac:dyDescent="0.2">
      <c r="D111" s="323"/>
      <c r="E111" s="323"/>
      <c r="F111" s="323"/>
    </row>
    <row r="112" spans="4:6" x14ac:dyDescent="0.2">
      <c r="D112" s="323"/>
      <c r="E112" s="323"/>
      <c r="F112" s="323"/>
    </row>
    <row r="113" spans="4:6" x14ac:dyDescent="0.2">
      <c r="D113" s="323"/>
      <c r="E113" s="323"/>
      <c r="F113" s="323"/>
    </row>
    <row r="114" spans="4:6" x14ac:dyDescent="0.2">
      <c r="D114" s="323"/>
      <c r="E114" s="323"/>
      <c r="F114" s="323"/>
    </row>
    <row r="115" spans="4:6" x14ac:dyDescent="0.2">
      <c r="D115" s="323"/>
      <c r="E115" s="323"/>
      <c r="F115" s="323"/>
    </row>
    <row r="116" spans="4:6" x14ac:dyDescent="0.2">
      <c r="D116" s="323"/>
      <c r="E116" s="323"/>
      <c r="F116" s="323"/>
    </row>
    <row r="117" spans="4:6" x14ac:dyDescent="0.2">
      <c r="D117" s="323"/>
      <c r="E117" s="323"/>
      <c r="F117" s="323"/>
    </row>
    <row r="118" spans="4:6" x14ac:dyDescent="0.2">
      <c r="D118" s="323"/>
      <c r="E118" s="323"/>
      <c r="F118" s="323"/>
    </row>
    <row r="119" spans="4:6" x14ac:dyDescent="0.2">
      <c r="D119" s="323"/>
      <c r="E119" s="323"/>
      <c r="F119" s="323"/>
    </row>
    <row r="120" spans="4:6" x14ac:dyDescent="0.2">
      <c r="D120" s="323"/>
      <c r="E120" s="323"/>
      <c r="F120" s="323"/>
    </row>
    <row r="121" spans="4:6" x14ac:dyDescent="0.2">
      <c r="D121" s="323"/>
      <c r="E121" s="323"/>
      <c r="F121" s="323"/>
    </row>
    <row r="122" spans="4:6" x14ac:dyDescent="0.2">
      <c r="D122" s="323"/>
      <c r="E122" s="323"/>
      <c r="F122" s="323"/>
    </row>
    <row r="123" spans="4:6" x14ac:dyDescent="0.2">
      <c r="D123" s="323"/>
      <c r="E123" s="323"/>
      <c r="F123" s="323"/>
    </row>
    <row r="124" spans="4:6" x14ac:dyDescent="0.2">
      <c r="D124" s="323"/>
      <c r="E124" s="323"/>
      <c r="F124" s="323"/>
    </row>
    <row r="125" spans="4:6" x14ac:dyDescent="0.2">
      <c r="D125" s="323"/>
      <c r="E125" s="323"/>
      <c r="F125" s="323"/>
    </row>
    <row r="126" spans="4:6" x14ac:dyDescent="0.2">
      <c r="D126" s="323"/>
      <c r="E126" s="323"/>
      <c r="F126" s="323"/>
    </row>
    <row r="127" spans="4:6" x14ac:dyDescent="0.2">
      <c r="D127" s="323"/>
      <c r="E127" s="323"/>
      <c r="F127" s="323"/>
    </row>
    <row r="128" spans="4:6" x14ac:dyDescent="0.2">
      <c r="D128" s="323"/>
      <c r="E128" s="323"/>
      <c r="F128" s="323"/>
    </row>
    <row r="129" spans="4:6" x14ac:dyDescent="0.2">
      <c r="D129" s="323"/>
      <c r="E129" s="323"/>
      <c r="F129" s="323"/>
    </row>
    <row r="130" spans="4:6" x14ac:dyDescent="0.2">
      <c r="D130" s="323"/>
      <c r="E130" s="323"/>
      <c r="F130" s="323"/>
    </row>
    <row r="131" spans="4:6" x14ac:dyDescent="0.2">
      <c r="D131" s="323"/>
      <c r="E131" s="323"/>
      <c r="F131" s="323"/>
    </row>
    <row r="132" spans="4:6" x14ac:dyDescent="0.2">
      <c r="D132" s="323"/>
      <c r="E132" s="323"/>
      <c r="F132" s="323"/>
    </row>
    <row r="133" spans="4:6" x14ac:dyDescent="0.2">
      <c r="D133" s="323"/>
      <c r="E133" s="323"/>
      <c r="F133" s="323"/>
    </row>
    <row r="134" spans="4:6" x14ac:dyDescent="0.2">
      <c r="D134" s="323"/>
      <c r="E134" s="323"/>
      <c r="F134" s="323"/>
    </row>
    <row r="135" spans="4:6" x14ac:dyDescent="0.2">
      <c r="D135" s="323"/>
      <c r="E135" s="323"/>
      <c r="F135" s="323"/>
    </row>
    <row r="136" spans="4:6" x14ac:dyDescent="0.2">
      <c r="D136" s="323"/>
      <c r="E136" s="323"/>
      <c r="F136" s="323"/>
    </row>
    <row r="137" spans="4:6" x14ac:dyDescent="0.2">
      <c r="D137" s="323"/>
      <c r="E137" s="323"/>
      <c r="F137" s="323"/>
    </row>
    <row r="138" spans="4:6" x14ac:dyDescent="0.2">
      <c r="D138" s="323"/>
      <c r="E138" s="323"/>
      <c r="F138" s="323"/>
    </row>
    <row r="139" spans="4:6" x14ac:dyDescent="0.2">
      <c r="D139" s="323"/>
      <c r="E139" s="323"/>
      <c r="F139" s="323"/>
    </row>
    <row r="140" spans="4:6" x14ac:dyDescent="0.2">
      <c r="D140" s="323"/>
      <c r="E140" s="323"/>
      <c r="F140" s="323"/>
    </row>
    <row r="141" spans="4:6" x14ac:dyDescent="0.2">
      <c r="D141" s="323"/>
      <c r="E141" s="323"/>
      <c r="F141" s="323"/>
    </row>
    <row r="142" spans="4:6" x14ac:dyDescent="0.2">
      <c r="D142" s="323"/>
      <c r="E142" s="323"/>
      <c r="F142" s="323"/>
    </row>
    <row r="143" spans="4:6" x14ac:dyDescent="0.2">
      <c r="D143" s="323"/>
      <c r="E143" s="323"/>
      <c r="F143" s="323"/>
    </row>
    <row r="144" spans="4:6" x14ac:dyDescent="0.2">
      <c r="D144" s="323"/>
      <c r="E144" s="323"/>
      <c r="F144" s="323"/>
    </row>
    <row r="145" spans="4:6" x14ac:dyDescent="0.2">
      <c r="D145" s="323"/>
      <c r="E145" s="323"/>
      <c r="F145" s="323"/>
    </row>
    <row r="146" spans="4:6" x14ac:dyDescent="0.2">
      <c r="D146" s="323"/>
      <c r="E146" s="323"/>
      <c r="F146" s="323"/>
    </row>
    <row r="147" spans="4:6" x14ac:dyDescent="0.2">
      <c r="D147" s="323"/>
      <c r="E147" s="323"/>
      <c r="F147" s="323"/>
    </row>
    <row r="148" spans="4:6" x14ac:dyDescent="0.2">
      <c r="D148" s="323"/>
      <c r="E148" s="323"/>
      <c r="F148" s="323"/>
    </row>
    <row r="149" spans="4:6" x14ac:dyDescent="0.2">
      <c r="D149" s="323"/>
      <c r="E149" s="323"/>
      <c r="F149" s="323"/>
    </row>
    <row r="150" spans="4:6" x14ac:dyDescent="0.2">
      <c r="D150" s="323"/>
      <c r="E150" s="323"/>
      <c r="F150" s="323"/>
    </row>
    <row r="151" spans="4:6" x14ac:dyDescent="0.2">
      <c r="D151" s="323"/>
      <c r="E151" s="323"/>
      <c r="F151" s="323"/>
    </row>
    <row r="152" spans="4:6" x14ac:dyDescent="0.2">
      <c r="D152" s="323"/>
      <c r="E152" s="323"/>
      <c r="F152" s="323"/>
    </row>
    <row r="153" spans="4:6" x14ac:dyDescent="0.2">
      <c r="D153" s="323"/>
      <c r="E153" s="323"/>
      <c r="F153" s="323"/>
    </row>
    <row r="154" spans="4:6" x14ac:dyDescent="0.2">
      <c r="D154" s="323"/>
      <c r="E154" s="323"/>
      <c r="F154" s="323"/>
    </row>
    <row r="155" spans="4:6" x14ac:dyDescent="0.2">
      <c r="D155" s="323"/>
      <c r="E155" s="323"/>
      <c r="F155" s="323"/>
    </row>
    <row r="156" spans="4:6" x14ac:dyDescent="0.2">
      <c r="D156" s="323"/>
      <c r="E156" s="323"/>
      <c r="F156" s="323"/>
    </row>
    <row r="157" spans="4:6" x14ac:dyDescent="0.2">
      <c r="D157" s="323"/>
      <c r="E157" s="323"/>
      <c r="F157" s="323"/>
    </row>
    <row r="158" spans="4:6" x14ac:dyDescent="0.2">
      <c r="D158" s="323"/>
      <c r="E158" s="323"/>
      <c r="F158" s="323"/>
    </row>
    <row r="159" spans="4:6" x14ac:dyDescent="0.2">
      <c r="D159" s="323"/>
      <c r="E159" s="323"/>
      <c r="F159" s="323"/>
    </row>
    <row r="160" spans="4:6" x14ac:dyDescent="0.2">
      <c r="D160" s="323"/>
      <c r="E160" s="323"/>
      <c r="F160" s="323"/>
    </row>
    <row r="161" spans="4:6" x14ac:dyDescent="0.2">
      <c r="D161" s="323"/>
      <c r="E161" s="323"/>
      <c r="F161" s="323"/>
    </row>
    <row r="162" spans="4:6" x14ac:dyDescent="0.2">
      <c r="D162" s="323"/>
      <c r="E162" s="323"/>
      <c r="F162" s="323"/>
    </row>
    <row r="163" spans="4:6" x14ac:dyDescent="0.2">
      <c r="D163" s="323"/>
      <c r="E163" s="323"/>
      <c r="F163" s="323"/>
    </row>
    <row r="164" spans="4:6" x14ac:dyDescent="0.2">
      <c r="D164" s="323"/>
      <c r="E164" s="323"/>
      <c r="F164" s="323"/>
    </row>
    <row r="165" spans="4:6" x14ac:dyDescent="0.2">
      <c r="D165" s="323"/>
      <c r="E165" s="323"/>
      <c r="F165" s="323"/>
    </row>
    <row r="166" spans="4:6" x14ac:dyDescent="0.2">
      <c r="D166" s="323"/>
      <c r="E166" s="323"/>
      <c r="F166" s="323"/>
    </row>
    <row r="167" spans="4:6" x14ac:dyDescent="0.2">
      <c r="D167" s="323"/>
      <c r="E167" s="323"/>
      <c r="F167" s="323"/>
    </row>
    <row r="168" spans="4:6" x14ac:dyDescent="0.2">
      <c r="D168" s="323"/>
      <c r="E168" s="323"/>
      <c r="F168" s="323"/>
    </row>
    <row r="169" spans="4:6" x14ac:dyDescent="0.2">
      <c r="D169" s="323"/>
      <c r="E169" s="323"/>
      <c r="F169" s="323"/>
    </row>
    <row r="170" spans="4:6" x14ac:dyDescent="0.2">
      <c r="D170" s="323"/>
      <c r="E170" s="323"/>
      <c r="F170" s="323"/>
    </row>
    <row r="171" spans="4:6" x14ac:dyDescent="0.2">
      <c r="D171" s="323"/>
      <c r="E171" s="323"/>
      <c r="F171" s="323"/>
    </row>
    <row r="172" spans="4:6" x14ac:dyDescent="0.2">
      <c r="D172" s="323"/>
      <c r="E172" s="323"/>
      <c r="F172" s="323"/>
    </row>
    <row r="173" spans="4:6" x14ac:dyDescent="0.2">
      <c r="D173" s="323"/>
      <c r="E173" s="323"/>
      <c r="F173" s="323"/>
    </row>
    <row r="174" spans="4:6" x14ac:dyDescent="0.2">
      <c r="D174" s="323"/>
      <c r="E174" s="323"/>
      <c r="F174" s="323"/>
    </row>
    <row r="175" spans="4:6" x14ac:dyDescent="0.2">
      <c r="D175" s="323"/>
      <c r="E175" s="323"/>
      <c r="F175" s="323"/>
    </row>
    <row r="176" spans="4:6" x14ac:dyDescent="0.2">
      <c r="D176" s="323"/>
      <c r="E176" s="323"/>
      <c r="F176" s="323"/>
    </row>
    <row r="177" spans="4:6" x14ac:dyDescent="0.2">
      <c r="D177" s="323"/>
      <c r="E177" s="323"/>
      <c r="F177" s="323"/>
    </row>
    <row r="178" spans="4:6" x14ac:dyDescent="0.2">
      <c r="D178" s="323"/>
      <c r="E178" s="323"/>
      <c r="F178" s="323"/>
    </row>
    <row r="179" spans="4:6" x14ac:dyDescent="0.2">
      <c r="D179" s="323"/>
      <c r="E179" s="323"/>
      <c r="F179" s="323"/>
    </row>
    <row r="180" spans="4:6" x14ac:dyDescent="0.2">
      <c r="D180" s="323"/>
      <c r="E180" s="323"/>
      <c r="F180" s="323"/>
    </row>
    <row r="181" spans="4:6" x14ac:dyDescent="0.2">
      <c r="D181" s="323"/>
      <c r="E181" s="323"/>
      <c r="F181" s="323"/>
    </row>
    <row r="182" spans="4:6" x14ac:dyDescent="0.2">
      <c r="D182" s="323"/>
      <c r="E182" s="323"/>
      <c r="F182" s="323"/>
    </row>
    <row r="183" spans="4:6" x14ac:dyDescent="0.2">
      <c r="D183" s="323"/>
      <c r="E183" s="323"/>
      <c r="F183" s="323"/>
    </row>
    <row r="184" spans="4:6" x14ac:dyDescent="0.2">
      <c r="D184" s="323"/>
      <c r="E184" s="323"/>
      <c r="F184" s="323"/>
    </row>
    <row r="185" spans="4:6" x14ac:dyDescent="0.2">
      <c r="D185" s="323"/>
      <c r="E185" s="323"/>
      <c r="F185" s="323"/>
    </row>
    <row r="186" spans="4:6" x14ac:dyDescent="0.2">
      <c r="D186" s="323"/>
      <c r="E186" s="323"/>
      <c r="F186" s="323"/>
    </row>
    <row r="187" spans="4:6" x14ac:dyDescent="0.2">
      <c r="D187" s="323"/>
      <c r="E187" s="323"/>
      <c r="F187" s="323"/>
    </row>
    <row r="188" spans="4:6" x14ac:dyDescent="0.2">
      <c r="D188" s="323"/>
      <c r="E188" s="323"/>
      <c r="F188" s="323"/>
    </row>
    <row r="189" spans="4:6" x14ac:dyDescent="0.2">
      <c r="D189" s="323"/>
      <c r="E189" s="323"/>
      <c r="F189" s="323"/>
    </row>
    <row r="190" spans="4:6" x14ac:dyDescent="0.2">
      <c r="D190" s="323"/>
      <c r="E190" s="323"/>
      <c r="F190" s="323"/>
    </row>
    <row r="191" spans="4:6" x14ac:dyDescent="0.2">
      <c r="D191" s="323"/>
      <c r="E191" s="323"/>
      <c r="F191" s="323"/>
    </row>
    <row r="192" spans="4:6" x14ac:dyDescent="0.2">
      <c r="D192" s="323"/>
      <c r="E192" s="323"/>
      <c r="F192" s="323"/>
    </row>
    <row r="193" spans="4:6" x14ac:dyDescent="0.2">
      <c r="D193" s="323"/>
      <c r="E193" s="323"/>
      <c r="F193" s="323"/>
    </row>
    <row r="194" spans="4:6" x14ac:dyDescent="0.2">
      <c r="D194" s="323"/>
      <c r="E194" s="323"/>
      <c r="F194" s="323"/>
    </row>
    <row r="195" spans="4:6" x14ac:dyDescent="0.2">
      <c r="D195" s="323"/>
      <c r="E195" s="323"/>
      <c r="F195" s="323"/>
    </row>
    <row r="196" spans="4:6" x14ac:dyDescent="0.2">
      <c r="D196" s="323"/>
      <c r="E196" s="323"/>
      <c r="F196" s="323"/>
    </row>
    <row r="197" spans="4:6" x14ac:dyDescent="0.2">
      <c r="D197" s="323"/>
      <c r="E197" s="323"/>
      <c r="F197" s="323"/>
    </row>
    <row r="198" spans="4:6" x14ac:dyDescent="0.2">
      <c r="D198" s="323"/>
      <c r="E198" s="323"/>
      <c r="F198" s="323"/>
    </row>
    <row r="199" spans="4:6" x14ac:dyDescent="0.2">
      <c r="D199" s="323"/>
      <c r="E199" s="323"/>
      <c r="F199" s="323"/>
    </row>
    <row r="200" spans="4:6" x14ac:dyDescent="0.2">
      <c r="D200" s="323"/>
      <c r="E200" s="323"/>
      <c r="F200" s="323"/>
    </row>
    <row r="201" spans="4:6" x14ac:dyDescent="0.2">
      <c r="D201" s="323"/>
      <c r="E201" s="323"/>
      <c r="F201" s="323"/>
    </row>
    <row r="202" spans="4:6" x14ac:dyDescent="0.2">
      <c r="D202" s="323"/>
      <c r="E202" s="323"/>
      <c r="F202" s="323"/>
    </row>
    <row r="203" spans="4:6" x14ac:dyDescent="0.2">
      <c r="D203" s="323"/>
      <c r="E203" s="323"/>
      <c r="F203" s="323"/>
    </row>
    <row r="204" spans="4:6" x14ac:dyDescent="0.2">
      <c r="D204" s="323"/>
      <c r="E204" s="323"/>
      <c r="F204" s="323"/>
    </row>
    <row r="205" spans="4:6" x14ac:dyDescent="0.2">
      <c r="D205" s="323"/>
      <c r="E205" s="323"/>
      <c r="F205" s="323"/>
    </row>
    <row r="206" spans="4:6" x14ac:dyDescent="0.2">
      <c r="D206" s="323"/>
      <c r="E206" s="323"/>
      <c r="F206" s="323"/>
    </row>
    <row r="207" spans="4:6" x14ac:dyDescent="0.2">
      <c r="D207" s="323"/>
      <c r="E207" s="323"/>
      <c r="F207" s="323"/>
    </row>
    <row r="208" spans="4:6" x14ac:dyDescent="0.2">
      <c r="D208" s="323"/>
      <c r="E208" s="323"/>
      <c r="F208" s="323"/>
    </row>
    <row r="209" spans="4:6" x14ac:dyDescent="0.2">
      <c r="D209" s="323"/>
      <c r="E209" s="323"/>
      <c r="F209" s="323"/>
    </row>
    <row r="210" spans="4:6" x14ac:dyDescent="0.2">
      <c r="D210" s="323"/>
      <c r="E210" s="323"/>
      <c r="F210" s="323"/>
    </row>
    <row r="211" spans="4:6" x14ac:dyDescent="0.2">
      <c r="D211" s="323"/>
      <c r="E211" s="323"/>
      <c r="F211" s="323"/>
    </row>
    <row r="212" spans="4:6" x14ac:dyDescent="0.2">
      <c r="D212" s="323"/>
      <c r="E212" s="323"/>
      <c r="F212" s="323"/>
    </row>
    <row r="213" spans="4:6" x14ac:dyDescent="0.2">
      <c r="D213" s="323"/>
      <c r="E213" s="323"/>
      <c r="F213" s="323"/>
    </row>
    <row r="214" spans="4:6" x14ac:dyDescent="0.2">
      <c r="D214" s="323"/>
      <c r="E214" s="323"/>
      <c r="F214" s="323"/>
    </row>
    <row r="215" spans="4:6" x14ac:dyDescent="0.2">
      <c r="D215" s="323"/>
      <c r="E215" s="323"/>
      <c r="F215" s="323"/>
    </row>
    <row r="216" spans="4:6" x14ac:dyDescent="0.2">
      <c r="D216" s="323"/>
      <c r="E216" s="323"/>
      <c r="F216" s="323"/>
    </row>
    <row r="217" spans="4:6" x14ac:dyDescent="0.2">
      <c r="D217" s="323"/>
      <c r="E217" s="323"/>
      <c r="F217" s="323"/>
    </row>
    <row r="218" spans="4:6" x14ac:dyDescent="0.2">
      <c r="D218" s="323"/>
      <c r="E218" s="323"/>
      <c r="F218" s="323"/>
    </row>
    <row r="219" spans="4:6" x14ac:dyDescent="0.2">
      <c r="D219" s="323"/>
      <c r="E219" s="323"/>
      <c r="F219" s="323"/>
    </row>
    <row r="220" spans="4:6" x14ac:dyDescent="0.2">
      <c r="D220" s="323"/>
      <c r="E220" s="323"/>
      <c r="F220" s="323"/>
    </row>
    <row r="221" spans="4:6" x14ac:dyDescent="0.2">
      <c r="D221" s="323"/>
      <c r="E221" s="323"/>
      <c r="F221" s="323"/>
    </row>
    <row r="222" spans="4:6" x14ac:dyDescent="0.2">
      <c r="D222" s="323"/>
      <c r="E222" s="323"/>
      <c r="F222" s="323"/>
    </row>
    <row r="223" spans="4:6" x14ac:dyDescent="0.2">
      <c r="D223" s="323"/>
      <c r="E223" s="323"/>
      <c r="F223" s="323"/>
    </row>
    <row r="224" spans="4:6" x14ac:dyDescent="0.2">
      <c r="D224" s="323"/>
      <c r="E224" s="323"/>
      <c r="F224" s="323"/>
    </row>
    <row r="225" spans="4:6" x14ac:dyDescent="0.2">
      <c r="D225" s="323"/>
      <c r="E225" s="323"/>
      <c r="F225" s="323"/>
    </row>
    <row r="226" spans="4:6" x14ac:dyDescent="0.2">
      <c r="D226" s="323"/>
      <c r="E226" s="323"/>
      <c r="F226" s="323"/>
    </row>
    <row r="227" spans="4:6" x14ac:dyDescent="0.2">
      <c r="D227" s="323"/>
      <c r="E227" s="323"/>
      <c r="F227" s="323"/>
    </row>
    <row r="228" spans="4:6" x14ac:dyDescent="0.2">
      <c r="D228" s="323"/>
      <c r="E228" s="323"/>
      <c r="F228" s="323"/>
    </row>
    <row r="229" spans="4:6" x14ac:dyDescent="0.2">
      <c r="D229" s="323"/>
      <c r="E229" s="323"/>
      <c r="F229" s="323"/>
    </row>
    <row r="230" spans="4:6" x14ac:dyDescent="0.2">
      <c r="D230" s="323"/>
      <c r="E230" s="323"/>
      <c r="F230" s="323"/>
    </row>
    <row r="231" spans="4:6" x14ac:dyDescent="0.2">
      <c r="D231" s="323"/>
      <c r="E231" s="323"/>
      <c r="F231" s="323"/>
    </row>
    <row r="232" spans="4:6" x14ac:dyDescent="0.2">
      <c r="D232" s="323"/>
      <c r="E232" s="323"/>
      <c r="F232" s="323"/>
    </row>
    <row r="233" spans="4:6" x14ac:dyDescent="0.2">
      <c r="D233" s="323"/>
      <c r="E233" s="323"/>
      <c r="F233" s="323"/>
    </row>
    <row r="234" spans="4:6" x14ac:dyDescent="0.2">
      <c r="D234" s="323"/>
      <c r="E234" s="323"/>
      <c r="F234" s="323"/>
    </row>
    <row r="235" spans="4:6" x14ac:dyDescent="0.2">
      <c r="D235" s="323"/>
      <c r="E235" s="323"/>
      <c r="F235" s="323"/>
    </row>
    <row r="236" spans="4:6" x14ac:dyDescent="0.2">
      <c r="D236" s="323"/>
      <c r="E236" s="323"/>
      <c r="F236" s="323"/>
    </row>
    <row r="237" spans="4:6" x14ac:dyDescent="0.2">
      <c r="D237" s="323"/>
      <c r="E237" s="323"/>
      <c r="F237" s="323"/>
    </row>
    <row r="238" spans="4:6" x14ac:dyDescent="0.2">
      <c r="D238" s="323"/>
      <c r="E238" s="323"/>
      <c r="F238" s="323"/>
    </row>
    <row r="239" spans="4:6" x14ac:dyDescent="0.2">
      <c r="D239" s="323"/>
      <c r="E239" s="323"/>
      <c r="F239" s="323"/>
    </row>
    <row r="240" spans="4:6" x14ac:dyDescent="0.2">
      <c r="D240" s="323"/>
      <c r="E240" s="323"/>
      <c r="F240" s="323"/>
    </row>
    <row r="241" spans="4:6" x14ac:dyDescent="0.2">
      <c r="D241" s="323"/>
      <c r="E241" s="323"/>
      <c r="F241" s="323"/>
    </row>
    <row r="242" spans="4:6" x14ac:dyDescent="0.2">
      <c r="D242" s="323"/>
      <c r="E242" s="323"/>
      <c r="F242" s="323"/>
    </row>
    <row r="243" spans="4:6" x14ac:dyDescent="0.2">
      <c r="D243" s="323"/>
      <c r="E243" s="323"/>
      <c r="F243" s="323"/>
    </row>
    <row r="244" spans="4:6" x14ac:dyDescent="0.2">
      <c r="D244" s="323"/>
      <c r="E244" s="323"/>
      <c r="F244" s="323"/>
    </row>
    <row r="245" spans="4:6" x14ac:dyDescent="0.2">
      <c r="D245" s="323"/>
      <c r="E245" s="323"/>
      <c r="F245" s="323"/>
    </row>
    <row r="246" spans="4:6" x14ac:dyDescent="0.2">
      <c r="D246" s="323"/>
      <c r="E246" s="323"/>
      <c r="F246" s="323"/>
    </row>
    <row r="247" spans="4:6" x14ac:dyDescent="0.2">
      <c r="D247" s="323"/>
      <c r="E247" s="323"/>
      <c r="F247" s="323"/>
    </row>
    <row r="248" spans="4:6" x14ac:dyDescent="0.2">
      <c r="D248" s="323"/>
      <c r="E248" s="323"/>
      <c r="F248" s="323"/>
    </row>
    <row r="249" spans="4:6" x14ac:dyDescent="0.2">
      <c r="D249" s="323"/>
      <c r="E249" s="323"/>
      <c r="F249" s="323"/>
    </row>
    <row r="250" spans="4:6" x14ac:dyDescent="0.2">
      <c r="D250" s="323"/>
      <c r="E250" s="323"/>
      <c r="F250" s="323"/>
    </row>
    <row r="251" spans="4:6" x14ac:dyDescent="0.2">
      <c r="D251" s="323"/>
      <c r="E251" s="323"/>
      <c r="F251" s="323"/>
    </row>
    <row r="252" spans="4:6" x14ac:dyDescent="0.2">
      <c r="D252" s="323"/>
      <c r="E252" s="323"/>
      <c r="F252" s="323"/>
    </row>
    <row r="253" spans="4:6" x14ac:dyDescent="0.2">
      <c r="D253" s="323"/>
      <c r="E253" s="323"/>
      <c r="F253" s="323"/>
    </row>
    <row r="254" spans="4:6" x14ac:dyDescent="0.2">
      <c r="D254" s="323"/>
      <c r="E254" s="323"/>
      <c r="F254" s="323"/>
    </row>
    <row r="255" spans="4:6" x14ac:dyDescent="0.2">
      <c r="D255" s="323"/>
      <c r="E255" s="323"/>
      <c r="F255" s="323"/>
    </row>
    <row r="256" spans="4:6" x14ac:dyDescent="0.2">
      <c r="D256" s="323"/>
      <c r="E256" s="323"/>
      <c r="F256" s="323"/>
    </row>
    <row r="257" spans="4:6" x14ac:dyDescent="0.2">
      <c r="D257" s="323"/>
      <c r="E257" s="323"/>
      <c r="F257" s="323"/>
    </row>
    <row r="258" spans="4:6" x14ac:dyDescent="0.2">
      <c r="D258" s="323"/>
      <c r="E258" s="323"/>
      <c r="F258" s="323"/>
    </row>
    <row r="259" spans="4:6" x14ac:dyDescent="0.2">
      <c r="D259" s="323"/>
      <c r="E259" s="323"/>
      <c r="F259" s="323"/>
    </row>
    <row r="260" spans="4:6" x14ac:dyDescent="0.2">
      <c r="D260" s="323"/>
      <c r="E260" s="323"/>
      <c r="F260" s="323"/>
    </row>
    <row r="261" spans="4:6" x14ac:dyDescent="0.2">
      <c r="D261" s="323"/>
      <c r="E261" s="323"/>
      <c r="F261" s="323"/>
    </row>
    <row r="262" spans="4:6" x14ac:dyDescent="0.2">
      <c r="D262" s="323"/>
      <c r="E262" s="323"/>
      <c r="F262" s="323"/>
    </row>
    <row r="263" spans="4:6" x14ac:dyDescent="0.2">
      <c r="D263" s="323"/>
      <c r="E263" s="323"/>
      <c r="F263" s="323"/>
    </row>
    <row r="264" spans="4:6" x14ac:dyDescent="0.2">
      <c r="D264" s="323"/>
      <c r="E264" s="323"/>
      <c r="F264" s="323"/>
    </row>
    <row r="265" spans="4:6" x14ac:dyDescent="0.2">
      <c r="D265" s="323"/>
      <c r="E265" s="323"/>
      <c r="F265" s="323"/>
    </row>
    <row r="266" spans="4:6" x14ac:dyDescent="0.2">
      <c r="D266" s="323"/>
      <c r="E266" s="323"/>
      <c r="F266" s="323"/>
    </row>
    <row r="267" spans="4:6" x14ac:dyDescent="0.2">
      <c r="D267" s="323"/>
      <c r="E267" s="323"/>
      <c r="F267" s="323"/>
    </row>
    <row r="268" spans="4:6" x14ac:dyDescent="0.2">
      <c r="D268" s="323"/>
      <c r="E268" s="323"/>
      <c r="F268" s="323"/>
    </row>
    <row r="269" spans="4:6" x14ac:dyDescent="0.2">
      <c r="D269" s="323"/>
      <c r="E269" s="323"/>
      <c r="F269" s="323"/>
    </row>
    <row r="270" spans="4:6" x14ac:dyDescent="0.2">
      <c r="D270" s="323"/>
      <c r="E270" s="323"/>
      <c r="F270" s="323"/>
    </row>
    <row r="271" spans="4:6" x14ac:dyDescent="0.2">
      <c r="D271" s="323"/>
      <c r="E271" s="323"/>
      <c r="F271" s="323"/>
    </row>
    <row r="272" spans="4:6" x14ac:dyDescent="0.2">
      <c r="D272" s="323"/>
      <c r="E272" s="323"/>
      <c r="F272" s="323"/>
    </row>
    <row r="273" spans="4:6" x14ac:dyDescent="0.2">
      <c r="D273" s="323"/>
      <c r="E273" s="323"/>
      <c r="F273" s="323"/>
    </row>
    <row r="274" spans="4:6" x14ac:dyDescent="0.2">
      <c r="D274" s="323"/>
      <c r="E274" s="323"/>
      <c r="F274" s="323"/>
    </row>
    <row r="275" spans="4:6" x14ac:dyDescent="0.2">
      <c r="D275" s="323"/>
      <c r="E275" s="323"/>
      <c r="F275" s="323"/>
    </row>
    <row r="276" spans="4:6" x14ac:dyDescent="0.2">
      <c r="D276" s="323"/>
      <c r="E276" s="323"/>
      <c r="F276" s="323"/>
    </row>
    <row r="277" spans="4:6" x14ac:dyDescent="0.2">
      <c r="D277" s="323"/>
      <c r="E277" s="323"/>
      <c r="F277" s="323"/>
    </row>
    <row r="278" spans="4:6" x14ac:dyDescent="0.2">
      <c r="D278" s="323"/>
      <c r="E278" s="323"/>
      <c r="F278" s="323"/>
    </row>
    <row r="279" spans="4:6" x14ac:dyDescent="0.2">
      <c r="D279" s="323"/>
      <c r="E279" s="323"/>
      <c r="F279" s="323"/>
    </row>
    <row r="280" spans="4:6" x14ac:dyDescent="0.2">
      <c r="D280" s="323"/>
      <c r="E280" s="323"/>
      <c r="F280" s="323"/>
    </row>
    <row r="281" spans="4:6" x14ac:dyDescent="0.2">
      <c r="D281" s="323"/>
      <c r="E281" s="323"/>
      <c r="F281" s="323"/>
    </row>
    <row r="282" spans="4:6" x14ac:dyDescent="0.2">
      <c r="D282" s="323"/>
      <c r="E282" s="323"/>
      <c r="F282" s="323"/>
    </row>
    <row r="283" spans="4:6" x14ac:dyDescent="0.2">
      <c r="D283" s="323"/>
      <c r="E283" s="323"/>
      <c r="F283" s="323"/>
    </row>
    <row r="284" spans="4:6" x14ac:dyDescent="0.2">
      <c r="D284" s="323"/>
      <c r="E284" s="323"/>
      <c r="F284" s="323"/>
    </row>
    <row r="285" spans="4:6" x14ac:dyDescent="0.2">
      <c r="D285" s="323"/>
      <c r="E285" s="323"/>
      <c r="F285" s="323"/>
    </row>
    <row r="286" spans="4:6" x14ac:dyDescent="0.2">
      <c r="D286" s="323"/>
      <c r="E286" s="323"/>
      <c r="F286" s="323"/>
    </row>
    <row r="287" spans="4:6" x14ac:dyDescent="0.2">
      <c r="D287" s="323"/>
      <c r="E287" s="323"/>
      <c r="F287" s="323"/>
    </row>
    <row r="288" spans="4:6" x14ac:dyDescent="0.2">
      <c r="D288" s="323"/>
      <c r="E288" s="323"/>
      <c r="F288" s="323"/>
    </row>
    <row r="289" spans="4:6" x14ac:dyDescent="0.2">
      <c r="D289" s="323"/>
      <c r="E289" s="323"/>
      <c r="F289" s="323"/>
    </row>
    <row r="290" spans="4:6" x14ac:dyDescent="0.2">
      <c r="D290" s="323"/>
      <c r="E290" s="323"/>
      <c r="F290" s="323"/>
    </row>
    <row r="291" spans="4:6" x14ac:dyDescent="0.2">
      <c r="D291" s="323"/>
      <c r="E291" s="323"/>
      <c r="F291" s="323"/>
    </row>
    <row r="292" spans="4:6" x14ac:dyDescent="0.2">
      <c r="D292" s="323"/>
      <c r="E292" s="323"/>
      <c r="F292" s="323"/>
    </row>
    <row r="293" spans="4:6" x14ac:dyDescent="0.2">
      <c r="D293" s="323"/>
      <c r="E293" s="323"/>
      <c r="F293" s="323"/>
    </row>
    <row r="294" spans="4:6" x14ac:dyDescent="0.2">
      <c r="D294" s="323"/>
      <c r="E294" s="323"/>
      <c r="F294" s="323"/>
    </row>
    <row r="295" spans="4:6" x14ac:dyDescent="0.2">
      <c r="D295" s="323"/>
      <c r="E295" s="323"/>
      <c r="F295" s="323"/>
    </row>
    <row r="296" spans="4:6" x14ac:dyDescent="0.2">
      <c r="D296" s="323"/>
      <c r="E296" s="323"/>
      <c r="F296" s="323"/>
    </row>
    <row r="297" spans="4:6" x14ac:dyDescent="0.2">
      <c r="D297" s="323"/>
      <c r="E297" s="323"/>
      <c r="F297" s="323"/>
    </row>
    <row r="298" spans="4:6" x14ac:dyDescent="0.2">
      <c r="D298" s="323"/>
      <c r="E298" s="323"/>
      <c r="F298" s="323"/>
    </row>
    <row r="299" spans="4:6" x14ac:dyDescent="0.2">
      <c r="D299" s="323"/>
      <c r="E299" s="323"/>
      <c r="F299" s="323"/>
    </row>
    <row r="300" spans="4:6" x14ac:dyDescent="0.2">
      <c r="D300" s="323"/>
      <c r="E300" s="323"/>
      <c r="F300" s="323"/>
    </row>
    <row r="301" spans="4:6" x14ac:dyDescent="0.2">
      <c r="D301" s="323"/>
      <c r="E301" s="323"/>
      <c r="F301" s="323"/>
    </row>
    <row r="302" spans="4:6" x14ac:dyDescent="0.2">
      <c r="D302" s="323"/>
      <c r="E302" s="323"/>
      <c r="F302" s="323"/>
    </row>
    <row r="303" spans="4:6" x14ac:dyDescent="0.2">
      <c r="D303" s="323"/>
      <c r="E303" s="323"/>
      <c r="F303" s="323"/>
    </row>
    <row r="304" spans="4:6" x14ac:dyDescent="0.2">
      <c r="D304" s="323"/>
      <c r="E304" s="323"/>
      <c r="F304" s="323"/>
    </row>
    <row r="305" spans="4:6" x14ac:dyDescent="0.2">
      <c r="D305" s="323"/>
      <c r="E305" s="323"/>
      <c r="F305" s="323"/>
    </row>
    <row r="306" spans="4:6" x14ac:dyDescent="0.2">
      <c r="D306" s="323"/>
      <c r="E306" s="323"/>
      <c r="F306" s="323"/>
    </row>
    <row r="307" spans="4:6" x14ac:dyDescent="0.2">
      <c r="D307" s="323"/>
      <c r="E307" s="323"/>
      <c r="F307" s="323"/>
    </row>
    <row r="308" spans="4:6" x14ac:dyDescent="0.2">
      <c r="D308" s="323"/>
      <c r="E308" s="323"/>
      <c r="F308" s="323"/>
    </row>
    <row r="309" spans="4:6" x14ac:dyDescent="0.2">
      <c r="D309" s="323"/>
      <c r="E309" s="323"/>
      <c r="F309" s="323"/>
    </row>
    <row r="310" spans="4:6" x14ac:dyDescent="0.2">
      <c r="D310" s="323"/>
      <c r="E310" s="323"/>
      <c r="F310" s="323"/>
    </row>
    <row r="311" spans="4:6" x14ac:dyDescent="0.2">
      <c r="D311" s="323"/>
      <c r="E311" s="323"/>
      <c r="F311" s="323"/>
    </row>
    <row r="312" spans="4:6" x14ac:dyDescent="0.2">
      <c r="D312" s="323"/>
      <c r="E312" s="323"/>
      <c r="F312" s="323"/>
    </row>
    <row r="313" spans="4:6" x14ac:dyDescent="0.2">
      <c r="D313" s="323"/>
      <c r="E313" s="323"/>
      <c r="F313" s="323"/>
    </row>
    <row r="314" spans="4:6" x14ac:dyDescent="0.2">
      <c r="D314" s="323"/>
      <c r="E314" s="323"/>
      <c r="F314" s="323"/>
    </row>
    <row r="315" spans="4:6" x14ac:dyDescent="0.2">
      <c r="D315" s="323"/>
      <c r="E315" s="323"/>
      <c r="F315" s="323"/>
    </row>
    <row r="316" spans="4:6" x14ac:dyDescent="0.2">
      <c r="D316" s="323"/>
      <c r="E316" s="323"/>
      <c r="F316" s="323"/>
    </row>
    <row r="317" spans="4:6" x14ac:dyDescent="0.2">
      <c r="D317" s="323"/>
      <c r="E317" s="323"/>
      <c r="F317" s="323"/>
    </row>
    <row r="318" spans="4:6" x14ac:dyDescent="0.2">
      <c r="D318" s="323"/>
      <c r="E318" s="323"/>
      <c r="F318" s="323"/>
    </row>
    <row r="319" spans="4:6" x14ac:dyDescent="0.2">
      <c r="D319" s="323"/>
      <c r="E319" s="323"/>
      <c r="F319" s="323"/>
    </row>
    <row r="320" spans="4:6" x14ac:dyDescent="0.2">
      <c r="D320" s="323"/>
      <c r="E320" s="323"/>
      <c r="F320" s="323"/>
    </row>
    <row r="321" spans="4:6" x14ac:dyDescent="0.2">
      <c r="D321" s="323"/>
      <c r="E321" s="323"/>
      <c r="F321" s="323"/>
    </row>
    <row r="322" spans="4:6" x14ac:dyDescent="0.2">
      <c r="D322" s="323"/>
      <c r="E322" s="323"/>
      <c r="F322" s="323"/>
    </row>
    <row r="323" spans="4:6" x14ac:dyDescent="0.2">
      <c r="D323" s="323"/>
      <c r="E323" s="323"/>
      <c r="F323" s="323"/>
    </row>
    <row r="324" spans="4:6" x14ac:dyDescent="0.2">
      <c r="D324" s="323"/>
      <c r="E324" s="323"/>
      <c r="F324" s="323"/>
    </row>
    <row r="325" spans="4:6" x14ac:dyDescent="0.2">
      <c r="D325" s="323"/>
      <c r="E325" s="323"/>
      <c r="F325" s="323"/>
    </row>
    <row r="326" spans="4:6" x14ac:dyDescent="0.2">
      <c r="D326" s="323"/>
      <c r="E326" s="323"/>
      <c r="F326" s="323"/>
    </row>
    <row r="327" spans="4:6" x14ac:dyDescent="0.2">
      <c r="D327" s="323"/>
      <c r="E327" s="323"/>
      <c r="F327" s="323"/>
    </row>
    <row r="328" spans="4:6" x14ac:dyDescent="0.2">
      <c r="D328" s="323"/>
      <c r="E328" s="323"/>
      <c r="F328" s="323"/>
    </row>
    <row r="329" spans="4:6" x14ac:dyDescent="0.2">
      <c r="D329" s="323"/>
      <c r="E329" s="323"/>
      <c r="F329" s="323"/>
    </row>
    <row r="330" spans="4:6" x14ac:dyDescent="0.2">
      <c r="D330" s="323"/>
      <c r="E330" s="323"/>
      <c r="F330" s="323"/>
    </row>
    <row r="331" spans="4:6" x14ac:dyDescent="0.2">
      <c r="D331" s="323"/>
      <c r="E331" s="323"/>
      <c r="F331" s="323"/>
    </row>
    <row r="332" spans="4:6" x14ac:dyDescent="0.2">
      <c r="D332" s="323"/>
      <c r="E332" s="323"/>
      <c r="F332" s="323"/>
    </row>
    <row r="333" spans="4:6" x14ac:dyDescent="0.2">
      <c r="D333" s="323"/>
      <c r="E333" s="323"/>
      <c r="F333" s="323"/>
    </row>
    <row r="334" spans="4:6" x14ac:dyDescent="0.2">
      <c r="D334" s="323"/>
      <c r="E334" s="323"/>
      <c r="F334" s="323"/>
    </row>
    <row r="335" spans="4:6" x14ac:dyDescent="0.2">
      <c r="D335" s="323"/>
      <c r="E335" s="323"/>
      <c r="F335" s="323"/>
    </row>
    <row r="336" spans="4:6" x14ac:dyDescent="0.2">
      <c r="D336" s="323"/>
      <c r="E336" s="323"/>
      <c r="F336" s="323"/>
    </row>
    <row r="337" spans="4:6" x14ac:dyDescent="0.2">
      <c r="D337" s="323"/>
      <c r="E337" s="323"/>
      <c r="F337" s="323"/>
    </row>
    <row r="338" spans="4:6" x14ac:dyDescent="0.2">
      <c r="D338" s="323"/>
      <c r="E338" s="323"/>
      <c r="F338" s="323"/>
    </row>
    <row r="339" spans="4:6" x14ac:dyDescent="0.2">
      <c r="D339" s="323"/>
      <c r="E339" s="323"/>
      <c r="F339" s="323"/>
    </row>
    <row r="340" spans="4:6" x14ac:dyDescent="0.2">
      <c r="D340" s="323"/>
      <c r="E340" s="323"/>
      <c r="F340" s="323"/>
    </row>
    <row r="341" spans="4:6" x14ac:dyDescent="0.2">
      <c r="D341" s="323"/>
      <c r="E341" s="323"/>
      <c r="F341" s="323"/>
    </row>
    <row r="342" spans="4:6" x14ac:dyDescent="0.2">
      <c r="D342" s="323"/>
      <c r="E342" s="323"/>
      <c r="F342" s="323"/>
    </row>
    <row r="343" spans="4:6" x14ac:dyDescent="0.2">
      <c r="D343" s="323"/>
      <c r="E343" s="323"/>
      <c r="F343" s="323"/>
    </row>
    <row r="344" spans="4:6" x14ac:dyDescent="0.2">
      <c r="D344" s="323"/>
      <c r="E344" s="323"/>
      <c r="F344" s="323"/>
    </row>
    <row r="345" spans="4:6" x14ac:dyDescent="0.2">
      <c r="D345" s="323"/>
      <c r="E345" s="323"/>
      <c r="F345" s="323"/>
    </row>
    <row r="346" spans="4:6" x14ac:dyDescent="0.2">
      <c r="D346" s="323"/>
      <c r="E346" s="323"/>
      <c r="F346" s="323"/>
    </row>
    <row r="347" spans="4:6" x14ac:dyDescent="0.2">
      <c r="D347" s="323"/>
      <c r="E347" s="323"/>
      <c r="F347" s="323"/>
    </row>
    <row r="348" spans="4:6" x14ac:dyDescent="0.2">
      <c r="D348" s="323"/>
      <c r="E348" s="323"/>
      <c r="F348" s="323"/>
    </row>
    <row r="349" spans="4:6" x14ac:dyDescent="0.2">
      <c r="D349" s="323"/>
      <c r="E349" s="323"/>
      <c r="F349" s="323"/>
    </row>
    <row r="350" spans="4:6" x14ac:dyDescent="0.2">
      <c r="D350" s="323"/>
      <c r="E350" s="323"/>
      <c r="F350" s="323"/>
    </row>
    <row r="351" spans="4:6" x14ac:dyDescent="0.2">
      <c r="D351" s="323"/>
      <c r="E351" s="323"/>
      <c r="F351" s="323"/>
    </row>
    <row r="352" spans="4:6" x14ac:dyDescent="0.2">
      <c r="D352" s="323"/>
      <c r="E352" s="323"/>
      <c r="F352" s="323"/>
    </row>
    <row r="353" spans="4:6" x14ac:dyDescent="0.2">
      <c r="D353" s="323"/>
      <c r="E353" s="323"/>
      <c r="F353" s="323"/>
    </row>
    <row r="354" spans="4:6" x14ac:dyDescent="0.2">
      <c r="D354" s="323"/>
      <c r="E354" s="323"/>
      <c r="F354" s="323"/>
    </row>
    <row r="355" spans="4:6" x14ac:dyDescent="0.2">
      <c r="D355" s="323"/>
      <c r="E355" s="323"/>
      <c r="F355" s="323"/>
    </row>
    <row r="356" spans="4:6" x14ac:dyDescent="0.2">
      <c r="D356" s="323"/>
      <c r="E356" s="323"/>
      <c r="F356" s="323"/>
    </row>
    <row r="357" spans="4:6" x14ac:dyDescent="0.2">
      <c r="D357" s="323"/>
      <c r="E357" s="323"/>
      <c r="F357" s="323"/>
    </row>
    <row r="358" spans="4:6" x14ac:dyDescent="0.2">
      <c r="D358" s="323"/>
      <c r="E358" s="323"/>
      <c r="F358" s="323"/>
    </row>
    <row r="359" spans="4:6" x14ac:dyDescent="0.2">
      <c r="D359" s="323"/>
      <c r="E359" s="323"/>
      <c r="F359" s="323"/>
    </row>
    <row r="360" spans="4:6" x14ac:dyDescent="0.2">
      <c r="D360" s="323"/>
      <c r="E360" s="323"/>
      <c r="F360" s="323"/>
    </row>
    <row r="361" spans="4:6" x14ac:dyDescent="0.2">
      <c r="D361" s="323"/>
      <c r="E361" s="323"/>
      <c r="F361" s="323"/>
    </row>
    <row r="362" spans="4:6" x14ac:dyDescent="0.2">
      <c r="D362" s="323"/>
      <c r="E362" s="323"/>
      <c r="F362" s="323"/>
    </row>
    <row r="363" spans="4:6" x14ac:dyDescent="0.2">
      <c r="D363" s="323"/>
      <c r="E363" s="323"/>
      <c r="F363" s="323"/>
    </row>
    <row r="364" spans="4:6" x14ac:dyDescent="0.2">
      <c r="D364" s="323"/>
      <c r="E364" s="323"/>
      <c r="F364" s="323"/>
    </row>
    <row r="365" spans="4:6" x14ac:dyDescent="0.2">
      <c r="D365" s="323"/>
      <c r="E365" s="323"/>
      <c r="F365" s="323"/>
    </row>
    <row r="366" spans="4:6" x14ac:dyDescent="0.2">
      <c r="D366" s="323"/>
      <c r="E366" s="323"/>
      <c r="F366" s="323"/>
    </row>
    <row r="367" spans="4:6" x14ac:dyDescent="0.2">
      <c r="D367" s="323"/>
      <c r="E367" s="323"/>
      <c r="F367" s="323"/>
    </row>
    <row r="368" spans="4:6" x14ac:dyDescent="0.2">
      <c r="D368" s="323"/>
      <c r="E368" s="323"/>
      <c r="F368" s="323"/>
    </row>
    <row r="369" spans="4:6" x14ac:dyDescent="0.2">
      <c r="D369" s="323"/>
      <c r="E369" s="323"/>
      <c r="F369" s="323"/>
    </row>
    <row r="370" spans="4:6" x14ac:dyDescent="0.2">
      <c r="D370" s="323"/>
      <c r="E370" s="323"/>
      <c r="F370" s="323"/>
    </row>
    <row r="371" spans="4:6" x14ac:dyDescent="0.2">
      <c r="D371" s="323"/>
      <c r="E371" s="323"/>
      <c r="F371" s="323"/>
    </row>
    <row r="372" spans="4:6" x14ac:dyDescent="0.2">
      <c r="D372" s="323"/>
      <c r="E372" s="323"/>
      <c r="F372" s="323"/>
    </row>
    <row r="373" spans="4:6" x14ac:dyDescent="0.2">
      <c r="D373" s="323"/>
      <c r="E373" s="323"/>
      <c r="F373" s="323"/>
    </row>
    <row r="374" spans="4:6" x14ac:dyDescent="0.2">
      <c r="D374" s="323"/>
      <c r="E374" s="323"/>
      <c r="F374" s="323"/>
    </row>
    <row r="375" spans="4:6" x14ac:dyDescent="0.2">
      <c r="D375" s="323"/>
      <c r="E375" s="323"/>
      <c r="F375" s="323"/>
    </row>
    <row r="376" spans="4:6" x14ac:dyDescent="0.2">
      <c r="D376" s="323"/>
      <c r="E376" s="323"/>
      <c r="F376" s="323"/>
    </row>
    <row r="377" spans="4:6" x14ac:dyDescent="0.2">
      <c r="D377" s="323"/>
      <c r="E377" s="323"/>
      <c r="F377" s="323"/>
    </row>
    <row r="378" spans="4:6" x14ac:dyDescent="0.2">
      <c r="D378" s="323"/>
      <c r="E378" s="323"/>
      <c r="F378" s="323"/>
    </row>
    <row r="379" spans="4:6" x14ac:dyDescent="0.2">
      <c r="D379" s="323"/>
      <c r="E379" s="323"/>
      <c r="F379" s="323"/>
    </row>
    <row r="380" spans="4:6" x14ac:dyDescent="0.2">
      <c r="D380" s="323"/>
      <c r="E380" s="323"/>
      <c r="F380" s="323"/>
    </row>
    <row r="381" spans="4:6" x14ac:dyDescent="0.2">
      <c r="D381" s="323"/>
      <c r="E381" s="323"/>
      <c r="F381" s="323"/>
    </row>
    <row r="382" spans="4:6" x14ac:dyDescent="0.2">
      <c r="D382" s="323"/>
      <c r="E382" s="323"/>
      <c r="F382" s="323"/>
    </row>
    <row r="383" spans="4:6" x14ac:dyDescent="0.2">
      <c r="D383" s="323"/>
      <c r="E383" s="323"/>
      <c r="F383" s="323"/>
    </row>
    <row r="384" spans="4:6" x14ac:dyDescent="0.2">
      <c r="D384" s="323"/>
      <c r="E384" s="323"/>
      <c r="F384" s="323"/>
    </row>
    <row r="385" spans="4:6" x14ac:dyDescent="0.2">
      <c r="D385" s="323"/>
      <c r="E385" s="323"/>
      <c r="F385" s="323"/>
    </row>
    <row r="386" spans="4:6" x14ac:dyDescent="0.2">
      <c r="D386" s="323"/>
      <c r="E386" s="323"/>
      <c r="F386" s="323"/>
    </row>
    <row r="387" spans="4:6" x14ac:dyDescent="0.2">
      <c r="D387" s="323"/>
      <c r="E387" s="323"/>
      <c r="F387" s="323"/>
    </row>
    <row r="388" spans="4:6" x14ac:dyDescent="0.2">
      <c r="D388" s="323"/>
      <c r="E388" s="323"/>
      <c r="F388" s="323"/>
    </row>
    <row r="389" spans="4:6" x14ac:dyDescent="0.2">
      <c r="D389" s="323"/>
      <c r="E389" s="323"/>
      <c r="F389" s="323"/>
    </row>
    <row r="390" spans="4:6" x14ac:dyDescent="0.2">
      <c r="D390" s="323"/>
      <c r="E390" s="323"/>
      <c r="F390" s="323"/>
    </row>
    <row r="391" spans="4:6" x14ac:dyDescent="0.2">
      <c r="D391" s="323"/>
      <c r="E391" s="323"/>
      <c r="F391" s="323"/>
    </row>
    <row r="392" spans="4:6" x14ac:dyDescent="0.2">
      <c r="D392" s="323"/>
      <c r="E392" s="323"/>
      <c r="F392" s="323"/>
    </row>
    <row r="393" spans="4:6" x14ac:dyDescent="0.2">
      <c r="D393" s="323"/>
      <c r="E393" s="323"/>
      <c r="F393" s="323"/>
    </row>
    <row r="394" spans="4:6" x14ac:dyDescent="0.2">
      <c r="D394" s="323"/>
      <c r="E394" s="323"/>
      <c r="F394" s="323"/>
    </row>
    <row r="395" spans="4:6" x14ac:dyDescent="0.2">
      <c r="D395" s="323"/>
      <c r="E395" s="323"/>
      <c r="F395" s="323"/>
    </row>
    <row r="396" spans="4:6" x14ac:dyDescent="0.2">
      <c r="D396" s="323"/>
      <c r="E396" s="323"/>
      <c r="F396" s="323"/>
    </row>
    <row r="397" spans="4:6" x14ac:dyDescent="0.2">
      <c r="D397" s="323"/>
      <c r="E397" s="323"/>
      <c r="F397" s="323"/>
    </row>
    <row r="398" spans="4:6" x14ac:dyDescent="0.2">
      <c r="D398" s="323"/>
      <c r="E398" s="323"/>
      <c r="F398" s="323"/>
    </row>
    <row r="399" spans="4:6" x14ac:dyDescent="0.2">
      <c r="D399" s="323"/>
      <c r="E399" s="323"/>
      <c r="F399" s="323"/>
    </row>
    <row r="400" spans="4:6" x14ac:dyDescent="0.2">
      <c r="D400" s="323"/>
      <c r="E400" s="323"/>
      <c r="F400" s="323"/>
    </row>
    <row r="401" spans="4:6" x14ac:dyDescent="0.2">
      <c r="D401" s="323"/>
      <c r="E401" s="323"/>
      <c r="F401" s="323"/>
    </row>
    <row r="402" spans="4:6" x14ac:dyDescent="0.2">
      <c r="D402" s="323"/>
      <c r="E402" s="323"/>
      <c r="F402" s="323"/>
    </row>
    <row r="403" spans="4:6" x14ac:dyDescent="0.2">
      <c r="D403" s="323"/>
      <c r="E403" s="323"/>
      <c r="F403" s="323"/>
    </row>
    <row r="404" spans="4:6" x14ac:dyDescent="0.2">
      <c r="D404" s="323"/>
      <c r="E404" s="323"/>
      <c r="F404" s="323"/>
    </row>
    <row r="405" spans="4:6" x14ac:dyDescent="0.2">
      <c r="D405" s="323"/>
      <c r="E405" s="323"/>
      <c r="F405" s="323"/>
    </row>
    <row r="406" spans="4:6" x14ac:dyDescent="0.2">
      <c r="D406" s="323"/>
      <c r="E406" s="323"/>
      <c r="F406" s="323"/>
    </row>
    <row r="407" spans="4:6" x14ac:dyDescent="0.2">
      <c r="D407" s="323"/>
      <c r="E407" s="323"/>
      <c r="F407" s="323"/>
    </row>
    <row r="408" spans="4:6" x14ac:dyDescent="0.2">
      <c r="D408" s="323"/>
      <c r="E408" s="323"/>
      <c r="F408" s="323"/>
    </row>
    <row r="409" spans="4:6" x14ac:dyDescent="0.2">
      <c r="D409" s="323"/>
      <c r="E409" s="323"/>
      <c r="F409" s="323"/>
    </row>
    <row r="410" spans="4:6" x14ac:dyDescent="0.2">
      <c r="D410" s="323"/>
      <c r="E410" s="323"/>
      <c r="F410" s="323"/>
    </row>
    <row r="411" spans="4:6" x14ac:dyDescent="0.2">
      <c r="D411" s="323"/>
      <c r="E411" s="323"/>
      <c r="F411" s="323"/>
    </row>
    <row r="412" spans="4:6" x14ac:dyDescent="0.2">
      <c r="D412" s="323"/>
      <c r="E412" s="323"/>
      <c r="F412" s="323"/>
    </row>
    <row r="413" spans="4:6" x14ac:dyDescent="0.2">
      <c r="D413" s="323"/>
      <c r="E413" s="323"/>
      <c r="F413" s="323"/>
    </row>
    <row r="414" spans="4:6" x14ac:dyDescent="0.2">
      <c r="D414" s="323"/>
      <c r="E414" s="323"/>
      <c r="F414" s="323"/>
    </row>
    <row r="415" spans="4:6" x14ac:dyDescent="0.2">
      <c r="D415" s="323"/>
      <c r="E415" s="323"/>
      <c r="F415" s="323"/>
    </row>
    <row r="416" spans="4:6" x14ac:dyDescent="0.2">
      <c r="D416" s="323"/>
      <c r="E416" s="323"/>
      <c r="F416" s="323"/>
    </row>
    <row r="417" spans="4:6" x14ac:dyDescent="0.2">
      <c r="D417" s="323"/>
      <c r="E417" s="323"/>
      <c r="F417" s="323"/>
    </row>
    <row r="418" spans="4:6" x14ac:dyDescent="0.2">
      <c r="D418" s="323"/>
      <c r="E418" s="323"/>
      <c r="F418" s="323"/>
    </row>
    <row r="419" spans="4:6" x14ac:dyDescent="0.2">
      <c r="D419" s="323"/>
      <c r="E419" s="323"/>
      <c r="F419" s="323"/>
    </row>
    <row r="420" spans="4:6" x14ac:dyDescent="0.2">
      <c r="D420" s="323"/>
      <c r="E420" s="323"/>
      <c r="F420" s="323"/>
    </row>
    <row r="421" spans="4:6" x14ac:dyDescent="0.2">
      <c r="D421" s="323"/>
      <c r="E421" s="323"/>
      <c r="F421" s="323"/>
    </row>
    <row r="422" spans="4:6" x14ac:dyDescent="0.2">
      <c r="D422" s="323"/>
      <c r="E422" s="323"/>
      <c r="F422" s="323"/>
    </row>
    <row r="423" spans="4:6" x14ac:dyDescent="0.2">
      <c r="D423" s="323"/>
      <c r="E423" s="323"/>
      <c r="F423" s="323"/>
    </row>
    <row r="424" spans="4:6" x14ac:dyDescent="0.2">
      <c r="D424" s="323"/>
      <c r="E424" s="323"/>
      <c r="F424" s="323"/>
    </row>
    <row r="425" spans="4:6" x14ac:dyDescent="0.2">
      <c r="D425" s="323"/>
      <c r="E425" s="323"/>
      <c r="F425" s="323"/>
    </row>
    <row r="426" spans="4:6" x14ac:dyDescent="0.2">
      <c r="D426" s="323"/>
      <c r="E426" s="323"/>
      <c r="F426" s="323"/>
    </row>
    <row r="427" spans="4:6" x14ac:dyDescent="0.2">
      <c r="D427" s="323"/>
      <c r="E427" s="323"/>
      <c r="F427" s="323"/>
    </row>
    <row r="428" spans="4:6" x14ac:dyDescent="0.2">
      <c r="D428" s="323"/>
      <c r="E428" s="323"/>
      <c r="F428" s="323"/>
    </row>
    <row r="429" spans="4:6" x14ac:dyDescent="0.2">
      <c r="D429" s="323"/>
      <c r="E429" s="323"/>
      <c r="F429" s="323"/>
    </row>
    <row r="430" spans="4:6" x14ac:dyDescent="0.2">
      <c r="D430" s="323"/>
      <c r="E430" s="323"/>
      <c r="F430" s="323"/>
    </row>
    <row r="431" spans="4:6" x14ac:dyDescent="0.2">
      <c r="D431" s="323"/>
      <c r="E431" s="323"/>
      <c r="F431" s="323"/>
    </row>
    <row r="432" spans="4:6" x14ac:dyDescent="0.2">
      <c r="D432" s="323"/>
      <c r="E432" s="323"/>
      <c r="F432" s="323"/>
    </row>
    <row r="433" spans="4:6" x14ac:dyDescent="0.2">
      <c r="D433" s="323"/>
      <c r="E433" s="323"/>
      <c r="F433" s="323"/>
    </row>
    <row r="434" spans="4:6" x14ac:dyDescent="0.2">
      <c r="D434" s="323"/>
      <c r="E434" s="323"/>
      <c r="F434" s="323"/>
    </row>
    <row r="435" spans="4:6" x14ac:dyDescent="0.2">
      <c r="D435" s="323"/>
      <c r="E435" s="323"/>
      <c r="F435" s="323"/>
    </row>
    <row r="436" spans="4:6" x14ac:dyDescent="0.2">
      <c r="D436" s="323"/>
      <c r="E436" s="323"/>
      <c r="F436" s="323"/>
    </row>
    <row r="437" spans="4:6" x14ac:dyDescent="0.2">
      <c r="D437" s="323"/>
      <c r="E437" s="323"/>
      <c r="F437" s="323"/>
    </row>
    <row r="438" spans="4:6" x14ac:dyDescent="0.2">
      <c r="D438" s="323"/>
      <c r="E438" s="323"/>
      <c r="F438" s="323"/>
    </row>
    <row r="439" spans="4:6" x14ac:dyDescent="0.2">
      <c r="D439" s="323"/>
      <c r="E439" s="323"/>
      <c r="F439" s="323"/>
    </row>
    <row r="440" spans="4:6" x14ac:dyDescent="0.2">
      <c r="D440" s="323"/>
      <c r="E440" s="323"/>
      <c r="F440" s="323"/>
    </row>
    <row r="441" spans="4:6" x14ac:dyDescent="0.2">
      <c r="D441" s="323"/>
      <c r="E441" s="323"/>
      <c r="F441" s="323"/>
    </row>
  </sheetData>
  <mergeCells count="3">
    <mergeCell ref="A1:C1"/>
    <mergeCell ref="A4:D4"/>
    <mergeCell ref="A47:C47"/>
  </mergeCells>
  <printOptions horizontalCentered="1" verticalCentered="1"/>
  <pageMargins left="0.1" right="0.1" top="0.5" bottom="0.4" header="0.1" footer="0.1"/>
  <pageSetup scale="80" orientation="landscape" r:id="rId1"/>
  <headerFooter>
    <oddHeader>&amp;C&amp;"Arial,Bold"TWIN FALLS SCHOOL DISTRICT 411</oddHeader>
    <oddFooter>&amp;L&amp;"Arial,Bold"&amp;Z&amp;F&amp;R&amp;"Arial,Bold"Page &amp;P of &amp;N</oddFooter>
  </headerFooter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>
    <pageSetUpPr fitToPage="1"/>
  </sheetPr>
  <dimension ref="A1:M48"/>
  <sheetViews>
    <sheetView defaultGridColor="0" colorId="22" zoomScaleNormal="100" workbookViewId="0">
      <pane xSplit="3" ySplit="7" topLeftCell="D8" activePane="bottomRight" state="frozen"/>
      <selection activeCell="P31" sqref="P31"/>
      <selection pane="topRight" activeCell="P31" sqref="P31"/>
      <selection pane="bottomLeft" activeCell="P31" sqref="P31"/>
      <selection pane="bottomRight" activeCell="P31" sqref="P31"/>
    </sheetView>
  </sheetViews>
  <sheetFormatPr defaultColWidth="9.77734375" defaultRowHeight="15.75" x14ac:dyDescent="0.25"/>
  <cols>
    <col min="1" max="1" width="3.77734375" style="397" customWidth="1"/>
    <col min="2" max="2" width="6.77734375" style="397" customWidth="1"/>
    <col min="3" max="3" width="30.77734375" style="398" customWidth="1"/>
    <col min="4" max="13" width="11.77734375" style="397" customWidth="1"/>
    <col min="14" max="16384" width="9.77734375" style="397"/>
  </cols>
  <sheetData>
    <row r="1" spans="1:13" x14ac:dyDescent="0.25">
      <c r="A1" s="600" t="s">
        <v>47</v>
      </c>
      <c r="B1" s="600"/>
      <c r="C1" s="600"/>
      <c r="E1" s="449" t="s">
        <v>510</v>
      </c>
      <c r="F1" s="447"/>
      <c r="G1" s="447"/>
      <c r="M1" s="450" t="s">
        <v>708</v>
      </c>
    </row>
    <row r="2" spans="1:13" x14ac:dyDescent="0.25">
      <c r="E2" s="449" t="s">
        <v>16</v>
      </c>
      <c r="F2" s="447"/>
      <c r="G2" s="447"/>
      <c r="I2" s="448"/>
      <c r="J2" s="448"/>
      <c r="K2" s="561"/>
      <c r="L2" s="561"/>
      <c r="M2" s="560" t="s">
        <v>707</v>
      </c>
    </row>
    <row r="3" spans="1:13" x14ac:dyDescent="0.25">
      <c r="E3" s="448" t="s">
        <v>507</v>
      </c>
      <c r="F3" s="447"/>
      <c r="G3" s="447"/>
      <c r="I3" s="448"/>
      <c r="J3" s="448"/>
      <c r="K3" s="321"/>
      <c r="L3" s="558"/>
      <c r="M3" s="557" t="s">
        <v>706</v>
      </c>
    </row>
    <row r="4" spans="1:13" ht="12" customHeight="1" x14ac:dyDescent="0.2">
      <c r="A4" s="601" t="s">
        <v>505</v>
      </c>
      <c r="B4" s="601"/>
      <c r="C4" s="601"/>
      <c r="D4" s="434"/>
      <c r="E4" s="434"/>
      <c r="F4" s="434"/>
      <c r="G4" s="434"/>
      <c r="H4" s="434"/>
      <c r="I4" s="434"/>
      <c r="J4" s="434"/>
      <c r="K4" s="434"/>
      <c r="L4" s="434"/>
      <c r="M4" s="434"/>
    </row>
    <row r="5" spans="1:13" ht="15" x14ac:dyDescent="0.2">
      <c r="A5" s="443"/>
      <c r="B5" s="442"/>
      <c r="C5" s="441" t="s">
        <v>16</v>
      </c>
      <c r="D5" s="437" t="s">
        <v>503</v>
      </c>
      <c r="E5" s="440" t="s">
        <v>502</v>
      </c>
      <c r="F5" s="439" t="s">
        <v>85</v>
      </c>
      <c r="G5" s="439" t="s">
        <v>83</v>
      </c>
      <c r="H5" s="439" t="s">
        <v>81</v>
      </c>
      <c r="I5" s="439" t="s">
        <v>79</v>
      </c>
      <c r="J5" s="439" t="s">
        <v>77</v>
      </c>
      <c r="K5" s="438" t="s">
        <v>75</v>
      </c>
      <c r="L5" s="437" t="s">
        <v>73</v>
      </c>
      <c r="M5" s="437" t="s">
        <v>70</v>
      </c>
    </row>
    <row r="6" spans="1:13" ht="15" x14ac:dyDescent="0.2">
      <c r="A6" s="436"/>
      <c r="B6" s="429"/>
      <c r="C6" s="435"/>
      <c r="D6" s="429"/>
      <c r="E6" s="429"/>
      <c r="F6" s="434"/>
      <c r="G6" s="433"/>
      <c r="H6" s="432" t="s">
        <v>560</v>
      </c>
      <c r="I6" s="432" t="s">
        <v>559</v>
      </c>
      <c r="J6" s="431" t="s">
        <v>558</v>
      </c>
      <c r="K6" s="430" t="s">
        <v>557</v>
      </c>
      <c r="L6" s="430" t="s">
        <v>556</v>
      </c>
      <c r="M6" s="429"/>
    </row>
    <row r="7" spans="1:13" ht="15" x14ac:dyDescent="0.2">
      <c r="A7" s="416" t="s">
        <v>87</v>
      </c>
      <c r="B7" s="415" t="s">
        <v>500</v>
      </c>
      <c r="C7" s="428" t="s">
        <v>555</v>
      </c>
      <c r="D7" s="415" t="s">
        <v>88</v>
      </c>
      <c r="E7" s="415" t="s">
        <v>88</v>
      </c>
      <c r="F7" s="427" t="s">
        <v>84</v>
      </c>
      <c r="G7" s="426" t="s">
        <v>82</v>
      </c>
      <c r="H7" s="426" t="s">
        <v>554</v>
      </c>
      <c r="I7" s="426" t="s">
        <v>553</v>
      </c>
      <c r="J7" s="416" t="s">
        <v>552</v>
      </c>
      <c r="K7" s="415" t="s">
        <v>551</v>
      </c>
      <c r="L7" s="415" t="s">
        <v>550</v>
      </c>
      <c r="M7" s="415" t="s">
        <v>184</v>
      </c>
    </row>
    <row r="8" spans="1:13" ht="15" x14ac:dyDescent="0.2">
      <c r="A8" s="416" t="s">
        <v>496</v>
      </c>
      <c r="B8" s="415" t="s">
        <v>549</v>
      </c>
      <c r="C8" s="407" t="s">
        <v>282</v>
      </c>
      <c r="D8" s="410"/>
      <c r="E8" s="414">
        <f t="shared" ref="E8:E19" si="0">SUM(F8:M8)</f>
        <v>0</v>
      </c>
      <c r="F8" s="413"/>
      <c r="G8" s="412"/>
      <c r="H8" s="411"/>
      <c r="I8" s="410"/>
      <c r="J8" s="410"/>
      <c r="K8" s="410"/>
      <c r="L8" s="410"/>
      <c r="M8" s="410"/>
    </row>
    <row r="9" spans="1:13" ht="15" x14ac:dyDescent="0.2">
      <c r="A9" s="416" t="s">
        <v>491</v>
      </c>
      <c r="B9" s="415" t="s">
        <v>548</v>
      </c>
      <c r="C9" s="407" t="s">
        <v>280</v>
      </c>
      <c r="D9" s="410"/>
      <c r="E9" s="414">
        <f t="shared" si="0"/>
        <v>0</v>
      </c>
      <c r="F9" s="413"/>
      <c r="G9" s="412"/>
      <c r="H9" s="411"/>
      <c r="I9" s="410"/>
      <c r="J9" s="410"/>
      <c r="K9" s="410"/>
      <c r="L9" s="410"/>
      <c r="M9" s="410"/>
    </row>
    <row r="10" spans="1:13" ht="15" x14ac:dyDescent="0.2">
      <c r="A10" s="416" t="s">
        <v>487</v>
      </c>
      <c r="B10" s="415" t="s">
        <v>547</v>
      </c>
      <c r="C10" s="407" t="s">
        <v>278</v>
      </c>
      <c r="D10" s="410">
        <v>4117</v>
      </c>
      <c r="E10" s="414">
        <f t="shared" si="0"/>
        <v>5691</v>
      </c>
      <c r="F10" s="413"/>
      <c r="G10" s="412"/>
      <c r="H10" s="411">
        <v>5287</v>
      </c>
      <c r="I10" s="410">
        <v>404</v>
      </c>
      <c r="J10" s="410"/>
      <c r="K10" s="410"/>
      <c r="L10" s="410"/>
      <c r="M10" s="410"/>
    </row>
    <row r="11" spans="1:13" ht="15" x14ac:dyDescent="0.2">
      <c r="A11" s="425" t="s">
        <v>484</v>
      </c>
      <c r="B11" s="415">
        <v>519</v>
      </c>
      <c r="C11" s="407" t="s">
        <v>276</v>
      </c>
      <c r="D11" s="410"/>
      <c r="E11" s="414">
        <f t="shared" si="0"/>
        <v>0</v>
      </c>
      <c r="F11" s="413"/>
      <c r="G11" s="412"/>
      <c r="H11" s="411"/>
      <c r="I11" s="410"/>
      <c r="J11" s="410"/>
      <c r="K11" s="410"/>
      <c r="L11" s="410"/>
      <c r="M11" s="410"/>
    </row>
    <row r="12" spans="1:13" ht="15" x14ac:dyDescent="0.2">
      <c r="A12" s="416" t="s">
        <v>480</v>
      </c>
      <c r="B12" s="415" t="s">
        <v>546</v>
      </c>
      <c r="C12" s="407" t="s">
        <v>545</v>
      </c>
      <c r="D12" s="410"/>
      <c r="E12" s="414">
        <f t="shared" si="0"/>
        <v>0</v>
      </c>
      <c r="F12" s="413"/>
      <c r="G12" s="412"/>
      <c r="H12" s="411"/>
      <c r="I12" s="410"/>
      <c r="J12" s="410"/>
      <c r="K12" s="410"/>
      <c r="L12" s="410"/>
      <c r="M12" s="410"/>
    </row>
    <row r="13" spans="1:13" ht="15" x14ac:dyDescent="0.2">
      <c r="A13" s="416" t="s">
        <v>476</v>
      </c>
      <c r="B13" s="415" t="s">
        <v>544</v>
      </c>
      <c r="C13" s="407" t="s">
        <v>543</v>
      </c>
      <c r="D13" s="410"/>
      <c r="E13" s="414">
        <f t="shared" si="0"/>
        <v>0</v>
      </c>
      <c r="F13" s="413"/>
      <c r="G13" s="412"/>
      <c r="H13" s="411"/>
      <c r="I13" s="410"/>
      <c r="J13" s="410"/>
      <c r="K13" s="410"/>
      <c r="L13" s="410"/>
      <c r="M13" s="410"/>
    </row>
    <row r="14" spans="1:13" ht="15" x14ac:dyDescent="0.2">
      <c r="A14" s="416" t="s">
        <v>471</v>
      </c>
      <c r="B14" s="415" t="s">
        <v>542</v>
      </c>
      <c r="C14" s="407" t="s">
        <v>270</v>
      </c>
      <c r="D14" s="410"/>
      <c r="E14" s="414">
        <f t="shared" si="0"/>
        <v>0</v>
      </c>
      <c r="F14" s="413"/>
      <c r="G14" s="412"/>
      <c r="H14" s="411"/>
      <c r="I14" s="410"/>
      <c r="J14" s="410"/>
      <c r="K14" s="410"/>
      <c r="L14" s="410"/>
      <c r="M14" s="410"/>
    </row>
    <row r="15" spans="1:13" ht="15" x14ac:dyDescent="0.2">
      <c r="A15" s="416" t="s">
        <v>467</v>
      </c>
      <c r="B15" s="415" t="s">
        <v>541</v>
      </c>
      <c r="C15" s="407" t="s">
        <v>268</v>
      </c>
      <c r="D15" s="410"/>
      <c r="E15" s="414">
        <f t="shared" si="0"/>
        <v>0</v>
      </c>
      <c r="F15" s="413"/>
      <c r="G15" s="412"/>
      <c r="H15" s="411"/>
      <c r="I15" s="410"/>
      <c r="J15" s="410"/>
      <c r="K15" s="410"/>
      <c r="L15" s="410"/>
      <c r="M15" s="410"/>
    </row>
    <row r="16" spans="1:13" ht="15" x14ac:dyDescent="0.2">
      <c r="A16" s="416" t="s">
        <v>463</v>
      </c>
      <c r="B16" s="415" t="s">
        <v>540</v>
      </c>
      <c r="C16" s="407" t="s">
        <v>266</v>
      </c>
      <c r="D16" s="410"/>
      <c r="E16" s="414">
        <f t="shared" si="0"/>
        <v>0</v>
      </c>
      <c r="F16" s="413"/>
      <c r="G16" s="412"/>
      <c r="H16" s="411"/>
      <c r="I16" s="410"/>
      <c r="J16" s="410"/>
      <c r="K16" s="410"/>
      <c r="L16" s="410"/>
      <c r="M16" s="410"/>
    </row>
    <row r="17" spans="1:13" ht="15" x14ac:dyDescent="0.2">
      <c r="A17" s="416" t="s">
        <v>459</v>
      </c>
      <c r="B17" s="415" t="s">
        <v>539</v>
      </c>
      <c r="C17" s="407" t="s">
        <v>264</v>
      </c>
      <c r="D17" s="410"/>
      <c r="E17" s="414">
        <f t="shared" si="0"/>
        <v>0</v>
      </c>
      <c r="F17" s="413"/>
      <c r="G17" s="412"/>
      <c r="H17" s="411"/>
      <c r="I17" s="410"/>
      <c r="J17" s="410"/>
      <c r="K17" s="410"/>
      <c r="L17" s="410"/>
      <c r="M17" s="410"/>
    </row>
    <row r="18" spans="1:13" ht="15" x14ac:dyDescent="0.2">
      <c r="A18" s="416" t="s">
        <v>455</v>
      </c>
      <c r="B18" s="415" t="s">
        <v>538</v>
      </c>
      <c r="C18" s="407" t="s">
        <v>262</v>
      </c>
      <c r="D18" s="410"/>
      <c r="E18" s="414">
        <f t="shared" si="0"/>
        <v>0</v>
      </c>
      <c r="F18" s="413"/>
      <c r="G18" s="412"/>
      <c r="H18" s="411"/>
      <c r="I18" s="410"/>
      <c r="J18" s="410"/>
      <c r="K18" s="410"/>
      <c r="L18" s="410"/>
      <c r="M18" s="410"/>
    </row>
    <row r="19" spans="1:13" ht="15" x14ac:dyDescent="0.2">
      <c r="A19" s="416" t="s">
        <v>451</v>
      </c>
      <c r="B19" s="415" t="s">
        <v>537</v>
      </c>
      <c r="C19" s="407" t="s">
        <v>260</v>
      </c>
      <c r="D19" s="410"/>
      <c r="E19" s="414">
        <f t="shared" si="0"/>
        <v>0</v>
      </c>
      <c r="F19" s="413"/>
      <c r="G19" s="412"/>
      <c r="H19" s="411"/>
      <c r="I19" s="410"/>
      <c r="J19" s="410"/>
      <c r="K19" s="410"/>
      <c r="L19" s="410"/>
      <c r="M19" s="410"/>
    </row>
    <row r="20" spans="1:13" ht="15" x14ac:dyDescent="0.2">
      <c r="A20" s="416" t="s">
        <v>447</v>
      </c>
      <c r="B20" s="418"/>
      <c r="C20" s="407"/>
      <c r="D20" s="421"/>
      <c r="E20" s="421"/>
      <c r="F20" s="424"/>
      <c r="G20" s="423"/>
      <c r="H20" s="422"/>
      <c r="I20" s="421"/>
      <c r="J20" s="421"/>
      <c r="K20" s="421"/>
      <c r="L20" s="421"/>
      <c r="M20" s="421"/>
    </row>
    <row r="21" spans="1:13" ht="15" x14ac:dyDescent="0.2">
      <c r="A21" s="416" t="s">
        <v>444</v>
      </c>
      <c r="B21" s="415" t="s">
        <v>77</v>
      </c>
      <c r="C21" s="420" t="s">
        <v>536</v>
      </c>
      <c r="D21" s="419">
        <f t="shared" ref="D21:M21" si="1">SUM(D8:D19)</f>
        <v>4117</v>
      </c>
      <c r="E21" s="419">
        <f t="shared" si="1"/>
        <v>5691</v>
      </c>
      <c r="F21" s="419">
        <f t="shared" si="1"/>
        <v>0</v>
      </c>
      <c r="G21" s="419">
        <f t="shared" si="1"/>
        <v>0</v>
      </c>
      <c r="H21" s="419">
        <f t="shared" si="1"/>
        <v>5287</v>
      </c>
      <c r="I21" s="419">
        <f t="shared" si="1"/>
        <v>404</v>
      </c>
      <c r="J21" s="419">
        <f t="shared" si="1"/>
        <v>0</v>
      </c>
      <c r="K21" s="419">
        <f t="shared" si="1"/>
        <v>0</v>
      </c>
      <c r="L21" s="419">
        <f t="shared" si="1"/>
        <v>0</v>
      </c>
      <c r="M21" s="419">
        <f t="shared" si="1"/>
        <v>0</v>
      </c>
    </row>
    <row r="22" spans="1:13" ht="15" x14ac:dyDescent="0.2">
      <c r="A22" s="416" t="s">
        <v>439</v>
      </c>
      <c r="B22" s="418"/>
      <c r="C22" s="407"/>
      <c r="D22" s="403"/>
      <c r="E22" s="403"/>
      <c r="F22" s="406"/>
      <c r="G22" s="405"/>
      <c r="H22" s="404"/>
      <c r="I22" s="403"/>
      <c r="J22" s="403"/>
      <c r="K22" s="403"/>
      <c r="L22" s="403"/>
      <c r="M22" s="403"/>
    </row>
    <row r="23" spans="1:13" ht="15" x14ac:dyDescent="0.2">
      <c r="A23" s="416" t="s">
        <v>436</v>
      </c>
      <c r="B23" s="415" t="s">
        <v>535</v>
      </c>
      <c r="C23" s="407" t="s">
        <v>534</v>
      </c>
      <c r="D23" s="410"/>
      <c r="E23" s="414">
        <f>SUM(F23:M23)</f>
        <v>0</v>
      </c>
      <c r="F23" s="413"/>
      <c r="G23" s="412"/>
      <c r="H23" s="411"/>
      <c r="I23" s="410"/>
      <c r="J23" s="410"/>
      <c r="K23" s="410"/>
      <c r="L23" s="410"/>
      <c r="M23" s="410"/>
    </row>
    <row r="24" spans="1:13" ht="15" x14ac:dyDescent="0.2">
      <c r="A24" s="416" t="s">
        <v>431</v>
      </c>
      <c r="B24" s="415" t="s">
        <v>533</v>
      </c>
      <c r="C24" s="407" t="s">
        <v>532</v>
      </c>
      <c r="D24" s="410"/>
      <c r="E24" s="414">
        <f>SUM(F24:M24)</f>
        <v>0</v>
      </c>
      <c r="F24" s="413"/>
      <c r="G24" s="412"/>
      <c r="H24" s="411"/>
      <c r="I24" s="410"/>
      <c r="J24" s="410"/>
      <c r="K24" s="410"/>
      <c r="L24" s="410"/>
      <c r="M24" s="410"/>
    </row>
    <row r="25" spans="1:13" ht="15" x14ac:dyDescent="0.2">
      <c r="A25" s="416" t="s">
        <v>428</v>
      </c>
      <c r="B25" s="415"/>
      <c r="C25" s="407"/>
      <c r="D25" s="403"/>
      <c r="E25" s="403"/>
      <c r="F25" s="406"/>
      <c r="G25" s="405"/>
      <c r="H25" s="404"/>
      <c r="I25" s="403"/>
      <c r="J25" s="403"/>
      <c r="K25" s="403"/>
      <c r="L25" s="403"/>
      <c r="M25" s="403"/>
    </row>
    <row r="26" spans="1:13" ht="15" x14ac:dyDescent="0.2">
      <c r="A26" s="416" t="s">
        <v>425</v>
      </c>
      <c r="B26" s="415" t="s">
        <v>531</v>
      </c>
      <c r="C26" s="407" t="s">
        <v>254</v>
      </c>
      <c r="D26" s="410">
        <v>14806</v>
      </c>
      <c r="E26" s="414">
        <f>SUM(F26:M26)</f>
        <v>16430</v>
      </c>
      <c r="F26" s="413"/>
      <c r="G26" s="412"/>
      <c r="H26" s="411">
        <v>2645</v>
      </c>
      <c r="I26" s="410">
        <v>13785</v>
      </c>
      <c r="J26" s="410"/>
      <c r="K26" s="410"/>
      <c r="L26" s="410"/>
      <c r="M26" s="410"/>
    </row>
    <row r="27" spans="1:13" ht="15" x14ac:dyDescent="0.2">
      <c r="A27" s="416" t="s">
        <v>422</v>
      </c>
      <c r="B27" s="415" t="s">
        <v>530</v>
      </c>
      <c r="C27" s="407" t="s">
        <v>252</v>
      </c>
      <c r="D27" s="410">
        <v>1521</v>
      </c>
      <c r="E27" s="414">
        <f>SUM(F27:M27)</f>
        <v>1670</v>
      </c>
      <c r="F27" s="413"/>
      <c r="G27" s="412"/>
      <c r="H27" s="411"/>
      <c r="I27" s="410">
        <v>1670</v>
      </c>
      <c r="J27" s="410"/>
      <c r="K27" s="410"/>
      <c r="L27" s="410"/>
      <c r="M27" s="410"/>
    </row>
    <row r="28" spans="1:13" ht="15" x14ac:dyDescent="0.2">
      <c r="A28" s="416" t="s">
        <v>418</v>
      </c>
      <c r="B28" s="415">
        <v>623</v>
      </c>
      <c r="C28" s="407" t="s">
        <v>250</v>
      </c>
      <c r="D28" s="410"/>
      <c r="E28" s="414">
        <f>SUM(F28:M28)</f>
        <v>0</v>
      </c>
      <c r="F28" s="413"/>
      <c r="G28" s="412"/>
      <c r="H28" s="411"/>
      <c r="I28" s="410"/>
      <c r="J28" s="410"/>
      <c r="K28" s="410"/>
      <c r="L28" s="410"/>
      <c r="M28" s="410"/>
    </row>
    <row r="29" spans="1:13" ht="15" x14ac:dyDescent="0.2">
      <c r="A29" s="416" t="s">
        <v>415</v>
      </c>
      <c r="B29" s="415" t="s">
        <v>529</v>
      </c>
      <c r="C29" s="407" t="s">
        <v>248</v>
      </c>
      <c r="D29" s="410"/>
      <c r="E29" s="414">
        <f>SUM(F29:M29)</f>
        <v>0</v>
      </c>
      <c r="F29" s="413"/>
      <c r="G29" s="412"/>
      <c r="H29" s="411"/>
      <c r="I29" s="410"/>
      <c r="J29" s="410"/>
      <c r="K29" s="410"/>
      <c r="L29" s="410"/>
      <c r="M29" s="410"/>
    </row>
    <row r="30" spans="1:13" ht="15" x14ac:dyDescent="0.2">
      <c r="A30" s="416" t="s">
        <v>410</v>
      </c>
      <c r="B30" s="415" t="s">
        <v>528</v>
      </c>
      <c r="C30" s="407" t="s">
        <v>246</v>
      </c>
      <c r="D30" s="410"/>
      <c r="E30" s="414">
        <f>SUM(F30:M30)</f>
        <v>0</v>
      </c>
      <c r="F30" s="413"/>
      <c r="G30" s="412"/>
      <c r="H30" s="411"/>
      <c r="I30" s="410"/>
      <c r="J30" s="410"/>
      <c r="K30" s="410"/>
      <c r="L30" s="410"/>
      <c r="M30" s="410"/>
    </row>
    <row r="31" spans="1:13" ht="15" x14ac:dyDescent="0.2">
      <c r="A31" s="416" t="s">
        <v>405</v>
      </c>
      <c r="B31" s="415"/>
      <c r="C31" s="407"/>
      <c r="D31" s="403"/>
      <c r="E31" s="403"/>
      <c r="F31" s="406"/>
      <c r="G31" s="405"/>
      <c r="H31" s="404"/>
      <c r="I31" s="403"/>
      <c r="J31" s="403"/>
      <c r="K31" s="403"/>
      <c r="L31" s="403"/>
      <c r="M31" s="403"/>
    </row>
    <row r="32" spans="1:13" ht="15" x14ac:dyDescent="0.2">
      <c r="A32" s="416" t="s">
        <v>401</v>
      </c>
      <c r="B32" s="415" t="s">
        <v>527</v>
      </c>
      <c r="C32" s="407" t="s">
        <v>244</v>
      </c>
      <c r="D32" s="410">
        <v>2034</v>
      </c>
      <c r="E32" s="414">
        <f>SUM(F32:M32)</f>
        <v>2485</v>
      </c>
      <c r="F32" s="413"/>
      <c r="G32" s="412"/>
      <c r="H32" s="411">
        <v>162</v>
      </c>
      <c r="I32" s="410">
        <v>2323</v>
      </c>
      <c r="J32" s="410"/>
      <c r="K32" s="410"/>
      <c r="L32" s="410"/>
      <c r="M32" s="410"/>
    </row>
    <row r="33" spans="1:13" ht="15" x14ac:dyDescent="0.2">
      <c r="A33" s="416" t="s">
        <v>398</v>
      </c>
      <c r="B33" s="415"/>
      <c r="C33" s="407"/>
      <c r="D33" s="403"/>
      <c r="E33" s="403"/>
      <c r="F33" s="406"/>
      <c r="G33" s="405"/>
      <c r="H33" s="404"/>
      <c r="I33" s="403"/>
      <c r="J33" s="403"/>
      <c r="K33" s="403"/>
      <c r="L33" s="403"/>
      <c r="M33" s="403"/>
    </row>
    <row r="34" spans="1:13" ht="15" x14ac:dyDescent="0.2">
      <c r="A34" s="416" t="s">
        <v>394</v>
      </c>
      <c r="B34" s="415" t="s">
        <v>526</v>
      </c>
      <c r="C34" s="407" t="s">
        <v>242</v>
      </c>
      <c r="D34" s="410"/>
      <c r="E34" s="414">
        <f t="shared" ref="E34:E41" si="2">SUM(F34:M34)</f>
        <v>0</v>
      </c>
      <c r="F34" s="413"/>
      <c r="G34" s="412"/>
      <c r="H34" s="411"/>
      <c r="I34" s="410"/>
      <c r="J34" s="410"/>
      <c r="K34" s="410"/>
      <c r="L34" s="410"/>
      <c r="M34" s="410"/>
    </row>
    <row r="35" spans="1:13" ht="15" x14ac:dyDescent="0.2">
      <c r="A35" s="416" t="s">
        <v>390</v>
      </c>
      <c r="B35" s="415" t="s">
        <v>525</v>
      </c>
      <c r="C35" s="407" t="s">
        <v>240</v>
      </c>
      <c r="D35" s="410"/>
      <c r="E35" s="414">
        <f t="shared" si="2"/>
        <v>0</v>
      </c>
      <c r="F35" s="413"/>
      <c r="G35" s="412"/>
      <c r="H35" s="411"/>
      <c r="I35" s="410"/>
      <c r="J35" s="410"/>
      <c r="K35" s="410"/>
      <c r="L35" s="410"/>
      <c r="M35" s="410"/>
    </row>
    <row r="36" spans="1:13" ht="15" x14ac:dyDescent="0.2">
      <c r="A36" s="416" t="s">
        <v>385</v>
      </c>
      <c r="B36" s="415">
        <v>656</v>
      </c>
      <c r="C36" s="407" t="s">
        <v>524</v>
      </c>
      <c r="D36" s="410"/>
      <c r="E36" s="414">
        <f t="shared" si="2"/>
        <v>0</v>
      </c>
      <c r="F36" s="413"/>
      <c r="G36" s="412"/>
      <c r="H36" s="411"/>
      <c r="I36" s="410"/>
      <c r="J36" s="410"/>
      <c r="K36" s="410"/>
      <c r="L36" s="410"/>
      <c r="M36" s="410"/>
    </row>
    <row r="37" spans="1:13" ht="15" x14ac:dyDescent="0.2">
      <c r="A37" s="416" t="s">
        <v>380</v>
      </c>
      <c r="B37" s="415" t="s">
        <v>523</v>
      </c>
      <c r="C37" s="407" t="s">
        <v>522</v>
      </c>
      <c r="D37" s="410"/>
      <c r="E37" s="414">
        <f t="shared" si="2"/>
        <v>0</v>
      </c>
      <c r="F37" s="413"/>
      <c r="G37" s="412"/>
      <c r="H37" s="411"/>
      <c r="I37" s="410"/>
      <c r="J37" s="410"/>
      <c r="K37" s="410"/>
      <c r="L37" s="410"/>
      <c r="M37" s="410"/>
    </row>
    <row r="38" spans="1:13" ht="15" x14ac:dyDescent="0.2">
      <c r="A38" s="416" t="s">
        <v>377</v>
      </c>
      <c r="B38" s="415">
        <v>663</v>
      </c>
      <c r="C38" s="407" t="s">
        <v>521</v>
      </c>
      <c r="D38" s="410"/>
      <c r="E38" s="414">
        <f t="shared" si="2"/>
        <v>0</v>
      </c>
      <c r="F38" s="413"/>
      <c r="G38" s="412"/>
      <c r="H38" s="411"/>
      <c r="I38" s="410"/>
      <c r="J38" s="410"/>
      <c r="K38" s="410"/>
      <c r="L38" s="410"/>
      <c r="M38" s="410"/>
    </row>
    <row r="39" spans="1:13" ht="15" x14ac:dyDescent="0.2">
      <c r="A39" s="416" t="s">
        <v>373</v>
      </c>
      <c r="B39" s="415" t="s">
        <v>520</v>
      </c>
      <c r="C39" s="407" t="s">
        <v>519</v>
      </c>
      <c r="D39" s="410"/>
      <c r="E39" s="414">
        <f t="shared" si="2"/>
        <v>0</v>
      </c>
      <c r="F39" s="413"/>
      <c r="G39" s="412"/>
      <c r="H39" s="411"/>
      <c r="I39" s="410"/>
      <c r="J39" s="410"/>
      <c r="K39" s="410"/>
      <c r="L39" s="410"/>
      <c r="M39" s="410"/>
    </row>
    <row r="40" spans="1:13" ht="15" x14ac:dyDescent="0.2">
      <c r="A40" s="416" t="s">
        <v>369</v>
      </c>
      <c r="B40" s="415" t="s">
        <v>518</v>
      </c>
      <c r="C40" s="407" t="s">
        <v>230</v>
      </c>
      <c r="D40" s="410"/>
      <c r="E40" s="414">
        <f t="shared" si="2"/>
        <v>0</v>
      </c>
      <c r="F40" s="413"/>
      <c r="G40" s="412"/>
      <c r="H40" s="411"/>
      <c r="I40" s="410"/>
      <c r="J40" s="410"/>
      <c r="K40" s="410"/>
      <c r="L40" s="410"/>
      <c r="M40" s="410"/>
    </row>
    <row r="41" spans="1:13" ht="15" x14ac:dyDescent="0.2">
      <c r="A41" s="416" t="s">
        <v>365</v>
      </c>
      <c r="B41" s="415" t="s">
        <v>517</v>
      </c>
      <c r="C41" s="407" t="s">
        <v>228</v>
      </c>
      <c r="D41" s="410"/>
      <c r="E41" s="414">
        <f t="shared" si="2"/>
        <v>0</v>
      </c>
      <c r="F41" s="413"/>
      <c r="G41" s="412"/>
      <c r="H41" s="411"/>
      <c r="I41" s="410"/>
      <c r="J41" s="410"/>
      <c r="K41" s="410"/>
      <c r="L41" s="410"/>
      <c r="M41" s="410"/>
    </row>
    <row r="42" spans="1:13" ht="15" x14ac:dyDescent="0.2">
      <c r="A42" s="416" t="s">
        <v>362</v>
      </c>
      <c r="B42" s="415"/>
      <c r="C42" s="407"/>
      <c r="D42" s="403"/>
      <c r="E42" s="403"/>
      <c r="F42" s="406"/>
      <c r="G42" s="405"/>
      <c r="H42" s="404"/>
      <c r="I42" s="403"/>
      <c r="J42" s="403"/>
      <c r="K42" s="403"/>
      <c r="L42" s="403"/>
      <c r="M42" s="403"/>
    </row>
    <row r="43" spans="1:13" ht="15" x14ac:dyDescent="0.2">
      <c r="A43" s="416" t="s">
        <v>359</v>
      </c>
      <c r="B43" s="415" t="s">
        <v>516</v>
      </c>
      <c r="C43" s="407" t="s">
        <v>515</v>
      </c>
      <c r="D43" s="410"/>
      <c r="E43" s="414">
        <f>SUM(F43:M43)</f>
        <v>0</v>
      </c>
      <c r="F43" s="413"/>
      <c r="G43" s="412"/>
      <c r="H43" s="411"/>
      <c r="I43" s="410"/>
      <c r="J43" s="410"/>
      <c r="K43" s="410"/>
      <c r="L43" s="410"/>
      <c r="M43" s="410"/>
    </row>
    <row r="44" spans="1:13" ht="15" x14ac:dyDescent="0.2">
      <c r="A44" s="416" t="s">
        <v>357</v>
      </c>
      <c r="B44" s="415" t="s">
        <v>514</v>
      </c>
      <c r="C44" s="407" t="s">
        <v>513</v>
      </c>
      <c r="D44" s="410">
        <v>1021</v>
      </c>
      <c r="E44" s="414">
        <f>SUM(F44:M44)</f>
        <v>0</v>
      </c>
      <c r="F44" s="413"/>
      <c r="G44" s="412"/>
      <c r="H44" s="411"/>
      <c r="I44" s="410"/>
      <c r="J44" s="410"/>
      <c r="K44" s="410"/>
      <c r="L44" s="410"/>
      <c r="M44" s="410"/>
    </row>
    <row r="45" spans="1:13" ht="15" x14ac:dyDescent="0.2">
      <c r="A45" s="416" t="s">
        <v>353</v>
      </c>
      <c r="B45" s="415" t="s">
        <v>512</v>
      </c>
      <c r="C45" s="407" t="s">
        <v>222</v>
      </c>
      <c r="D45" s="410"/>
      <c r="E45" s="414">
        <f>SUM(F45:M45)</f>
        <v>0</v>
      </c>
      <c r="F45" s="413"/>
      <c r="G45" s="412"/>
      <c r="H45" s="411"/>
      <c r="I45" s="410"/>
      <c r="J45" s="410"/>
      <c r="K45" s="410"/>
      <c r="L45" s="410"/>
      <c r="M45" s="410"/>
    </row>
    <row r="46" spans="1:13" ht="15" x14ac:dyDescent="0.2">
      <c r="A46" s="409"/>
      <c r="B46" s="408"/>
      <c r="C46" s="407"/>
      <c r="D46" s="403"/>
      <c r="E46" s="403"/>
      <c r="F46" s="406"/>
      <c r="G46" s="405"/>
      <c r="H46" s="404"/>
      <c r="I46" s="403"/>
      <c r="J46" s="403"/>
      <c r="K46" s="403"/>
      <c r="L46" s="403"/>
      <c r="M46" s="403"/>
    </row>
    <row r="47" spans="1:13" ht="12" customHeight="1" x14ac:dyDescent="0.2">
      <c r="A47" s="602" t="str">
        <f ca="1">CELL("filename",A47)</f>
        <v>R:\Finance\Annual Budget\Amended 2016-2017\[2016-2017 Amended Budget.xlsx]239a</v>
      </c>
      <c r="B47" s="602"/>
      <c r="C47" s="602"/>
      <c r="D47" s="402"/>
      <c r="E47" s="402"/>
      <c r="F47" s="402"/>
      <c r="G47" s="402"/>
      <c r="H47" s="402"/>
      <c r="I47" s="402"/>
      <c r="J47" s="402"/>
      <c r="K47" s="402"/>
      <c r="L47" s="402"/>
      <c r="M47" s="402"/>
    </row>
    <row r="48" spans="1:13" ht="12" customHeight="1" x14ac:dyDescent="0.2">
      <c r="A48" s="401"/>
      <c r="B48" s="401"/>
      <c r="C48" s="400" t="s">
        <v>511</v>
      </c>
      <c r="D48" s="399">
        <f t="shared" ref="D48:M48" si="3">SUM(D23:D46)</f>
        <v>19382</v>
      </c>
      <c r="E48" s="399">
        <f t="shared" si="3"/>
        <v>20585</v>
      </c>
      <c r="F48" s="399">
        <f t="shared" si="3"/>
        <v>0</v>
      </c>
      <c r="G48" s="399">
        <f t="shared" si="3"/>
        <v>0</v>
      </c>
      <c r="H48" s="399">
        <f t="shared" si="3"/>
        <v>2807</v>
      </c>
      <c r="I48" s="399">
        <f t="shared" si="3"/>
        <v>17778</v>
      </c>
      <c r="J48" s="399">
        <f t="shared" si="3"/>
        <v>0</v>
      </c>
      <c r="K48" s="399">
        <f t="shared" si="3"/>
        <v>0</v>
      </c>
      <c r="L48" s="399">
        <f t="shared" si="3"/>
        <v>0</v>
      </c>
      <c r="M48" s="399">
        <f t="shared" si="3"/>
        <v>0</v>
      </c>
    </row>
  </sheetData>
  <mergeCells count="3">
    <mergeCell ref="A1:C1"/>
    <mergeCell ref="A4:C4"/>
    <mergeCell ref="A47:C47"/>
  </mergeCells>
  <printOptions horizontalCentered="1" verticalCentered="1"/>
  <pageMargins left="0.1" right="0.1" top="0.4" bottom="0.4" header="0.1" footer="0.1"/>
  <pageSetup scale="81" fitToHeight="2" orientation="landscape" r:id="rId1"/>
  <headerFooter>
    <oddHeader>&amp;C&amp;"Arial,Bold"TWIN FALLS SCHOOL DISTRICT 411</oddHeader>
    <oddFooter>&amp;L&amp;"Arial,Bold"&amp;Z&amp;F&amp;R&amp;"Arial,Bold"Page &amp;P of &amp;N</oddFooter>
  </headerFooter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C49"/>
  <sheetViews>
    <sheetView zoomScaleNormal="100" workbookViewId="0">
      <pane xSplit="3" ySplit="7" topLeftCell="D14" activePane="bottomRight" state="frozen"/>
      <selection activeCell="P31" sqref="P31"/>
      <selection pane="topRight" activeCell="P31" sqref="P31"/>
      <selection pane="bottomLeft" activeCell="P31" sqref="P31"/>
      <selection pane="bottomRight" activeCell="P31" sqref="P31"/>
    </sheetView>
  </sheetViews>
  <sheetFormatPr defaultRowHeight="15.75" x14ac:dyDescent="0.25"/>
  <cols>
    <col min="1" max="1" width="3.77734375" style="397" customWidth="1"/>
    <col min="2" max="2" width="6.77734375" style="452" customWidth="1"/>
    <col min="3" max="3" width="30.77734375" style="398" customWidth="1"/>
    <col min="4" max="13" width="11.77734375" style="397" customWidth="1"/>
    <col min="14" max="16384" width="8.88671875" style="397"/>
  </cols>
  <sheetData>
    <row r="1" spans="1:22" ht="20.25" x14ac:dyDescent="0.3">
      <c r="A1" s="600" t="s">
        <v>47</v>
      </c>
      <c r="B1" s="600"/>
      <c r="C1" s="600"/>
      <c r="E1" s="530" t="s">
        <v>510</v>
      </c>
      <c r="F1" s="529"/>
      <c r="G1" s="529"/>
      <c r="H1" s="529"/>
      <c r="I1" s="451"/>
      <c r="K1" s="446"/>
      <c r="L1" s="445"/>
      <c r="M1" s="556" t="s">
        <v>701</v>
      </c>
    </row>
    <row r="2" spans="1:22" x14ac:dyDescent="0.25">
      <c r="E2" s="530" t="s">
        <v>16</v>
      </c>
      <c r="F2" s="529"/>
      <c r="G2" s="529"/>
      <c r="H2" s="528"/>
      <c r="K2" s="446"/>
      <c r="L2" s="445"/>
      <c r="M2" s="560" t="s">
        <v>707</v>
      </c>
    </row>
    <row r="3" spans="1:22" ht="15" customHeight="1" x14ac:dyDescent="0.25">
      <c r="E3" s="447" t="s">
        <v>507</v>
      </c>
      <c r="F3" s="447"/>
      <c r="G3" s="447"/>
      <c r="H3" s="528"/>
      <c r="J3" s="527" t="s">
        <v>5</v>
      </c>
      <c r="K3" s="446"/>
      <c r="L3" s="445"/>
      <c r="M3" s="557" t="s">
        <v>706</v>
      </c>
    </row>
    <row r="4" spans="1:22" ht="12.6" customHeight="1" x14ac:dyDescent="0.2">
      <c r="A4" s="603" t="s">
        <v>505</v>
      </c>
      <c r="B4" s="603"/>
      <c r="C4" s="603"/>
      <c r="D4" s="401"/>
      <c r="E4" s="401"/>
      <c r="F4" s="401"/>
      <c r="G4" s="401"/>
      <c r="H4" s="401"/>
      <c r="I4" s="401"/>
      <c r="J4" s="401"/>
      <c r="K4" s="401"/>
      <c r="L4" s="401"/>
    </row>
    <row r="5" spans="1:22" ht="15" x14ac:dyDescent="0.2">
      <c r="A5" s="526"/>
      <c r="B5" s="522"/>
      <c r="C5" s="525" t="s">
        <v>16</v>
      </c>
      <c r="D5" s="522" t="s">
        <v>503</v>
      </c>
      <c r="E5" s="522" t="s">
        <v>90</v>
      </c>
      <c r="F5" s="524" t="s">
        <v>85</v>
      </c>
      <c r="G5" s="524" t="s">
        <v>83</v>
      </c>
      <c r="H5" s="524" t="s">
        <v>81</v>
      </c>
      <c r="I5" s="524" t="s">
        <v>79</v>
      </c>
      <c r="J5" s="524" t="s">
        <v>77</v>
      </c>
      <c r="K5" s="523" t="s">
        <v>75</v>
      </c>
      <c r="L5" s="522" t="s">
        <v>73</v>
      </c>
      <c r="M5" s="522" t="s">
        <v>70</v>
      </c>
    </row>
    <row r="6" spans="1:22" ht="15" x14ac:dyDescent="0.2">
      <c r="A6" s="521"/>
      <c r="B6" s="481"/>
      <c r="C6" s="480"/>
      <c r="D6" s="516"/>
      <c r="E6" s="520"/>
      <c r="F6" s="401"/>
      <c r="G6" s="519"/>
      <c r="H6" s="518" t="s">
        <v>560</v>
      </c>
      <c r="I6" s="518" t="s">
        <v>559</v>
      </c>
      <c r="J6" s="517" t="s">
        <v>558</v>
      </c>
      <c r="K6" s="481" t="s">
        <v>557</v>
      </c>
      <c r="L6" s="481" t="s">
        <v>556</v>
      </c>
      <c r="M6" s="516"/>
    </row>
    <row r="7" spans="1:22" ht="15" x14ac:dyDescent="0.2">
      <c r="A7" s="482" t="s">
        <v>87</v>
      </c>
      <c r="B7" s="484" t="s">
        <v>500</v>
      </c>
      <c r="C7" s="515" t="s">
        <v>555</v>
      </c>
      <c r="D7" s="484" t="s">
        <v>88</v>
      </c>
      <c r="E7" s="484" t="s">
        <v>88</v>
      </c>
      <c r="F7" s="514" t="s">
        <v>84</v>
      </c>
      <c r="G7" s="459" t="s">
        <v>82</v>
      </c>
      <c r="H7" s="459" t="s">
        <v>554</v>
      </c>
      <c r="I7" s="459" t="s">
        <v>553</v>
      </c>
      <c r="J7" s="482" t="s">
        <v>552</v>
      </c>
      <c r="K7" s="484" t="s">
        <v>551</v>
      </c>
      <c r="L7" s="484" t="s">
        <v>550</v>
      </c>
      <c r="M7" s="484" t="s">
        <v>184</v>
      </c>
    </row>
    <row r="8" spans="1:22" ht="15" x14ac:dyDescent="0.2">
      <c r="A8" s="482" t="s">
        <v>350</v>
      </c>
      <c r="B8" s="484" t="s">
        <v>597</v>
      </c>
      <c r="C8" s="463" t="s">
        <v>220</v>
      </c>
      <c r="D8" s="497"/>
      <c r="E8" s="414">
        <f>SUM(F8:M8)</f>
        <v>0</v>
      </c>
      <c r="F8" s="500"/>
      <c r="G8" s="499"/>
      <c r="H8" s="498"/>
      <c r="I8" s="497"/>
      <c r="J8" s="497"/>
      <c r="K8" s="497"/>
      <c r="L8" s="497"/>
      <c r="M8" s="497"/>
    </row>
    <row r="9" spans="1:22" ht="15" x14ac:dyDescent="0.2">
      <c r="A9" s="482" t="s">
        <v>493</v>
      </c>
      <c r="B9" s="484"/>
      <c r="C9" s="463"/>
      <c r="D9" s="509"/>
      <c r="E9" s="509"/>
      <c r="F9" s="512"/>
      <c r="G9" s="511"/>
      <c r="H9" s="510"/>
      <c r="I9" s="509"/>
      <c r="J9" s="509"/>
      <c r="K9" s="509"/>
      <c r="L9" s="509"/>
      <c r="M9" s="509"/>
    </row>
    <row r="10" spans="1:22" ht="15" x14ac:dyDescent="0.2">
      <c r="A10" s="482" t="s">
        <v>490</v>
      </c>
      <c r="B10" s="484" t="s">
        <v>75</v>
      </c>
      <c r="C10" s="473" t="s">
        <v>596</v>
      </c>
      <c r="D10" s="472">
        <f>+D8+'239a'!D48</f>
        <v>19382</v>
      </c>
      <c r="E10" s="472">
        <f>+E8+'239a'!E48</f>
        <v>20585</v>
      </c>
      <c r="F10" s="472">
        <f>+F8+'239a'!F48</f>
        <v>0</v>
      </c>
      <c r="G10" s="472">
        <f>+G8+'239a'!G48</f>
        <v>0</v>
      </c>
      <c r="H10" s="472">
        <f>+H8+'239a'!H48</f>
        <v>2807</v>
      </c>
      <c r="I10" s="472">
        <f>+I8+'239a'!I48</f>
        <v>17778</v>
      </c>
      <c r="J10" s="472">
        <f>+J8+'239a'!J48</f>
        <v>0</v>
      </c>
      <c r="K10" s="472">
        <f>+K8+'239a'!K48</f>
        <v>0</v>
      </c>
      <c r="L10" s="472">
        <f>+L8+'239a'!L48</f>
        <v>0</v>
      </c>
      <c r="M10" s="472">
        <f>+M8+'239a'!M48</f>
        <v>0</v>
      </c>
    </row>
    <row r="11" spans="1:22" x14ac:dyDescent="0.25">
      <c r="A11" s="482" t="s">
        <v>485</v>
      </c>
      <c r="B11" s="513"/>
      <c r="C11" s="486"/>
      <c r="D11" s="501"/>
      <c r="E11" s="501"/>
      <c r="F11" s="504"/>
      <c r="G11" s="503"/>
      <c r="H11" s="502"/>
      <c r="I11" s="501"/>
      <c r="J11" s="501"/>
      <c r="K11" s="501"/>
      <c r="L11" s="501"/>
      <c r="M11" s="501"/>
    </row>
    <row r="12" spans="1:22" ht="15" x14ac:dyDescent="0.2">
      <c r="A12" s="482" t="s">
        <v>478</v>
      </c>
      <c r="B12" s="484" t="s">
        <v>595</v>
      </c>
      <c r="C12" s="463" t="s">
        <v>218</v>
      </c>
      <c r="D12" s="497"/>
      <c r="E12" s="414">
        <f>SUM(F12:M12)</f>
        <v>0</v>
      </c>
      <c r="F12" s="500"/>
      <c r="G12" s="499"/>
      <c r="H12" s="498"/>
      <c r="I12" s="497"/>
      <c r="J12" s="497"/>
      <c r="K12" s="497"/>
      <c r="L12" s="497"/>
      <c r="M12" s="497"/>
    </row>
    <row r="13" spans="1:22" ht="15" x14ac:dyDescent="0.2">
      <c r="A13" s="482" t="s">
        <v>474</v>
      </c>
      <c r="B13" s="484" t="s">
        <v>594</v>
      </c>
      <c r="C13" s="463" t="s">
        <v>216</v>
      </c>
      <c r="D13" s="497"/>
      <c r="E13" s="414">
        <f>SUM(F13:M13)</f>
        <v>0</v>
      </c>
      <c r="F13" s="500"/>
      <c r="G13" s="499"/>
      <c r="H13" s="498"/>
      <c r="I13" s="497"/>
      <c r="J13" s="497"/>
      <c r="K13" s="497"/>
      <c r="L13" s="497"/>
      <c r="M13" s="497"/>
    </row>
    <row r="14" spans="1:22" ht="15" x14ac:dyDescent="0.2">
      <c r="A14" s="482" t="s">
        <v>469</v>
      </c>
      <c r="B14" s="484">
        <v>730</v>
      </c>
      <c r="C14" s="463" t="s">
        <v>593</v>
      </c>
      <c r="D14" s="497"/>
      <c r="E14" s="414">
        <f>SUM(F14:M14)</f>
        <v>0</v>
      </c>
      <c r="F14" s="500"/>
      <c r="G14" s="499"/>
      <c r="H14" s="498"/>
      <c r="I14" s="497"/>
      <c r="J14" s="497"/>
      <c r="K14" s="497"/>
      <c r="L14" s="497"/>
      <c r="M14" s="497"/>
    </row>
    <row r="15" spans="1:22" ht="15" x14ac:dyDescent="0.2">
      <c r="A15" s="482" t="s">
        <v>465</v>
      </c>
      <c r="B15" s="484"/>
      <c r="C15" s="463"/>
      <c r="D15" s="501"/>
      <c r="E15" s="501"/>
      <c r="F15" s="512"/>
      <c r="G15" s="511"/>
      <c r="H15" s="510"/>
      <c r="I15" s="509"/>
      <c r="J15" s="509"/>
      <c r="K15" s="509"/>
      <c r="L15" s="509"/>
      <c r="M15" s="509"/>
    </row>
    <row r="16" spans="1:22" ht="15" x14ac:dyDescent="0.2">
      <c r="A16" s="482" t="s">
        <v>461</v>
      </c>
      <c r="B16" s="484" t="s">
        <v>73</v>
      </c>
      <c r="C16" s="463" t="s">
        <v>592</v>
      </c>
      <c r="D16" s="472">
        <f t="shared" ref="D16:M16" si="0">SUM(D12:D14)</f>
        <v>0</v>
      </c>
      <c r="E16" s="472">
        <f t="shared" si="0"/>
        <v>0</v>
      </c>
      <c r="F16" s="472">
        <f t="shared" si="0"/>
        <v>0</v>
      </c>
      <c r="G16" s="472">
        <f t="shared" si="0"/>
        <v>0</v>
      </c>
      <c r="H16" s="472">
        <f t="shared" si="0"/>
        <v>0</v>
      </c>
      <c r="I16" s="472">
        <f t="shared" si="0"/>
        <v>0</v>
      </c>
      <c r="J16" s="472">
        <f t="shared" si="0"/>
        <v>0</v>
      </c>
      <c r="K16" s="472">
        <f t="shared" si="0"/>
        <v>0</v>
      </c>
      <c r="L16" s="472">
        <f t="shared" si="0"/>
        <v>0</v>
      </c>
      <c r="M16" s="472">
        <f t="shared" si="0"/>
        <v>0</v>
      </c>
      <c r="N16" s="492"/>
      <c r="O16" s="492"/>
      <c r="P16" s="492"/>
      <c r="Q16" s="492"/>
      <c r="R16" s="492"/>
      <c r="S16" s="492"/>
      <c r="T16" s="492"/>
      <c r="U16" s="492"/>
      <c r="V16" s="492"/>
    </row>
    <row r="17" spans="1:55" ht="15" x14ac:dyDescent="0.2">
      <c r="A17" s="482" t="s">
        <v>457</v>
      </c>
      <c r="B17" s="484"/>
      <c r="C17" s="463"/>
      <c r="D17" s="501"/>
      <c r="E17" s="501"/>
      <c r="F17" s="504"/>
      <c r="G17" s="503"/>
      <c r="H17" s="502"/>
      <c r="I17" s="501"/>
      <c r="J17" s="501"/>
      <c r="K17" s="501"/>
      <c r="L17" s="501"/>
      <c r="M17" s="501"/>
    </row>
    <row r="18" spans="1:55" ht="15" x14ac:dyDescent="0.2">
      <c r="A18" s="482" t="s">
        <v>453</v>
      </c>
      <c r="B18" s="484" t="s">
        <v>591</v>
      </c>
      <c r="C18" s="463" t="s">
        <v>590</v>
      </c>
      <c r="D18" s="497"/>
      <c r="E18" s="414">
        <f>SUM(F18:M18)</f>
        <v>0</v>
      </c>
      <c r="F18" s="500"/>
      <c r="G18" s="499"/>
      <c r="H18" s="498"/>
      <c r="I18" s="497"/>
      <c r="J18" s="497"/>
      <c r="K18" s="497"/>
      <c r="L18" s="497"/>
      <c r="M18" s="497"/>
    </row>
    <row r="19" spans="1:55" ht="15" x14ac:dyDescent="0.2">
      <c r="A19" s="482" t="s">
        <v>449</v>
      </c>
      <c r="B19" s="484">
        <v>811</v>
      </c>
      <c r="C19" s="463" t="s">
        <v>589</v>
      </c>
      <c r="D19" s="497"/>
      <c r="E19" s="414">
        <f>SUM(F19:M19)</f>
        <v>0</v>
      </c>
      <c r="F19" s="500"/>
      <c r="G19" s="499"/>
      <c r="H19" s="498"/>
      <c r="I19" s="497"/>
      <c r="J19" s="497"/>
      <c r="K19" s="497"/>
      <c r="L19" s="497"/>
      <c r="M19" s="497"/>
    </row>
    <row r="20" spans="1:55" ht="15" x14ac:dyDescent="0.2">
      <c r="A20" s="482" t="s">
        <v>445</v>
      </c>
      <c r="B20" s="484"/>
      <c r="C20" s="463"/>
      <c r="D20" s="509"/>
      <c r="E20" s="509"/>
      <c r="F20" s="512"/>
      <c r="G20" s="511"/>
      <c r="H20" s="510"/>
      <c r="I20" s="509"/>
      <c r="J20" s="509"/>
      <c r="K20" s="509"/>
      <c r="L20" s="509"/>
      <c r="M20" s="509"/>
    </row>
    <row r="21" spans="1:55" s="505" customFormat="1" ht="15" x14ac:dyDescent="0.2">
      <c r="A21" s="482" t="s">
        <v>442</v>
      </c>
      <c r="B21" s="508">
        <v>800</v>
      </c>
      <c r="C21" s="507" t="s">
        <v>588</v>
      </c>
      <c r="D21" s="472">
        <f t="shared" ref="D21:M21" si="1">SUM(D17:D19)</f>
        <v>0</v>
      </c>
      <c r="E21" s="472">
        <f t="shared" si="1"/>
        <v>0</v>
      </c>
      <c r="F21" s="472">
        <f t="shared" si="1"/>
        <v>0</v>
      </c>
      <c r="G21" s="472">
        <f t="shared" si="1"/>
        <v>0</v>
      </c>
      <c r="H21" s="472">
        <f t="shared" si="1"/>
        <v>0</v>
      </c>
      <c r="I21" s="472">
        <f t="shared" si="1"/>
        <v>0</v>
      </c>
      <c r="J21" s="472">
        <f t="shared" si="1"/>
        <v>0</v>
      </c>
      <c r="K21" s="472">
        <f t="shared" si="1"/>
        <v>0</v>
      </c>
      <c r="L21" s="472">
        <f t="shared" si="1"/>
        <v>0</v>
      </c>
      <c r="M21" s="472">
        <f t="shared" si="1"/>
        <v>0</v>
      </c>
    </row>
    <row r="22" spans="1:55" ht="15" x14ac:dyDescent="0.2">
      <c r="A22" s="482" t="s">
        <v>438</v>
      </c>
      <c r="B22" s="484"/>
      <c r="C22" s="463"/>
      <c r="D22" s="501"/>
      <c r="E22" s="501"/>
      <c r="F22" s="504"/>
      <c r="G22" s="503"/>
      <c r="H22" s="502"/>
      <c r="I22" s="501"/>
      <c r="J22" s="501"/>
      <c r="K22" s="501"/>
      <c r="L22" s="501"/>
      <c r="M22" s="501"/>
    </row>
    <row r="23" spans="1:55" ht="15" x14ac:dyDescent="0.2">
      <c r="A23" s="482" t="s">
        <v>434</v>
      </c>
      <c r="B23" s="484" t="s">
        <v>587</v>
      </c>
      <c r="C23" s="463" t="s">
        <v>205</v>
      </c>
      <c r="D23" s="410"/>
      <c r="E23" s="414">
        <f>SUM(F23:M23)</f>
        <v>0</v>
      </c>
      <c r="F23" s="500"/>
      <c r="G23" s="499"/>
      <c r="H23" s="498"/>
      <c r="I23" s="497"/>
      <c r="J23" s="497"/>
      <c r="K23" s="497"/>
      <c r="L23" s="497"/>
      <c r="M23" s="497"/>
    </row>
    <row r="24" spans="1:55" ht="15" x14ac:dyDescent="0.2">
      <c r="A24" s="482" t="s">
        <v>429</v>
      </c>
      <c r="B24" s="484" t="s">
        <v>586</v>
      </c>
      <c r="C24" s="463" t="s">
        <v>203</v>
      </c>
      <c r="D24" s="410"/>
      <c r="E24" s="414">
        <f>SUM(F24:M24)</f>
        <v>0</v>
      </c>
      <c r="F24" s="500"/>
      <c r="G24" s="499"/>
      <c r="H24" s="498"/>
      <c r="I24" s="497"/>
      <c r="J24" s="497"/>
      <c r="K24" s="497"/>
      <c r="L24" s="497"/>
      <c r="M24" s="497"/>
    </row>
    <row r="25" spans="1:55" ht="15" x14ac:dyDescent="0.2">
      <c r="A25" s="482" t="s">
        <v>426</v>
      </c>
      <c r="B25" s="484" t="s">
        <v>585</v>
      </c>
      <c r="C25" s="463" t="s">
        <v>201</v>
      </c>
      <c r="D25" s="410"/>
      <c r="E25" s="414">
        <f>SUM(F25:M25)</f>
        <v>0</v>
      </c>
      <c r="F25" s="500"/>
      <c r="G25" s="499"/>
      <c r="H25" s="498"/>
      <c r="I25" s="497"/>
      <c r="J25" s="497"/>
      <c r="K25" s="497"/>
      <c r="L25" s="497"/>
      <c r="M25" s="497"/>
    </row>
    <row r="26" spans="1:55" ht="15" x14ac:dyDescent="0.2">
      <c r="A26" s="482" t="s">
        <v>424</v>
      </c>
      <c r="B26" s="484" t="s">
        <v>584</v>
      </c>
      <c r="C26" s="463" t="s">
        <v>583</v>
      </c>
      <c r="D26" s="410"/>
      <c r="E26" s="414">
        <f>SUM(F26:M26)</f>
        <v>0</v>
      </c>
      <c r="F26" s="500"/>
      <c r="G26" s="499"/>
      <c r="H26" s="498"/>
      <c r="I26" s="497"/>
      <c r="J26" s="497"/>
      <c r="K26" s="497"/>
      <c r="L26" s="497"/>
      <c r="M26" s="497"/>
    </row>
    <row r="27" spans="1:55" ht="15" x14ac:dyDescent="0.2">
      <c r="A27" s="482" t="s">
        <v>420</v>
      </c>
      <c r="B27" s="484"/>
      <c r="C27" s="463"/>
      <c r="D27" s="485"/>
      <c r="E27" s="485"/>
      <c r="F27" s="496"/>
      <c r="G27" s="495"/>
      <c r="H27" s="494"/>
      <c r="I27" s="493"/>
      <c r="J27" s="493"/>
      <c r="K27" s="493"/>
      <c r="L27" s="493"/>
      <c r="M27" s="493"/>
    </row>
    <row r="28" spans="1:55" ht="15" x14ac:dyDescent="0.2">
      <c r="A28" s="482" t="s">
        <v>417</v>
      </c>
      <c r="B28" s="484" t="s">
        <v>582</v>
      </c>
      <c r="C28" s="463" t="s">
        <v>581</v>
      </c>
      <c r="D28" s="472">
        <f t="shared" ref="D28:M28" si="2">SUM(D23:D27)</f>
        <v>0</v>
      </c>
      <c r="E28" s="472">
        <f t="shared" si="2"/>
        <v>0</v>
      </c>
      <c r="F28" s="472">
        <f t="shared" si="2"/>
        <v>0</v>
      </c>
      <c r="G28" s="472">
        <f t="shared" si="2"/>
        <v>0</v>
      </c>
      <c r="H28" s="472">
        <f t="shared" si="2"/>
        <v>0</v>
      </c>
      <c r="I28" s="472">
        <f t="shared" si="2"/>
        <v>0</v>
      </c>
      <c r="J28" s="472">
        <f t="shared" si="2"/>
        <v>0</v>
      </c>
      <c r="K28" s="472">
        <f t="shared" si="2"/>
        <v>0</v>
      </c>
      <c r="L28" s="472">
        <f t="shared" si="2"/>
        <v>0</v>
      </c>
      <c r="M28" s="472">
        <f t="shared" si="2"/>
        <v>0</v>
      </c>
      <c r="N28" s="492"/>
      <c r="O28" s="492"/>
      <c r="P28" s="492"/>
      <c r="Q28" s="492"/>
      <c r="R28" s="492"/>
      <c r="S28" s="492"/>
      <c r="T28" s="492"/>
      <c r="U28" s="492"/>
      <c r="V28" s="492"/>
      <c r="W28" s="492"/>
      <c r="X28" s="492"/>
      <c r="Y28" s="492"/>
      <c r="Z28" s="492"/>
      <c r="AA28" s="492"/>
      <c r="AB28" s="492"/>
      <c r="AC28" s="492"/>
      <c r="AD28" s="492"/>
      <c r="AE28" s="492"/>
      <c r="AF28" s="492"/>
      <c r="AG28" s="492"/>
      <c r="AH28" s="492"/>
      <c r="AI28" s="492"/>
      <c r="AJ28" s="492"/>
      <c r="AK28" s="492"/>
      <c r="AL28" s="492"/>
      <c r="AM28" s="492"/>
      <c r="AN28" s="492"/>
      <c r="AO28" s="492"/>
      <c r="AP28" s="492"/>
      <c r="AQ28" s="492"/>
      <c r="AR28" s="492"/>
      <c r="AS28" s="492"/>
      <c r="AT28" s="492"/>
      <c r="AU28" s="492"/>
      <c r="AV28" s="492"/>
      <c r="AW28" s="492"/>
      <c r="AX28" s="492"/>
      <c r="AY28" s="492"/>
      <c r="AZ28" s="492"/>
      <c r="BA28" s="492"/>
      <c r="BB28" s="492"/>
      <c r="BC28" s="492"/>
    </row>
    <row r="29" spans="1:55" ht="15" x14ac:dyDescent="0.2">
      <c r="A29" s="482" t="s">
        <v>413</v>
      </c>
      <c r="B29" s="484"/>
      <c r="C29" s="463"/>
      <c r="D29" s="485"/>
      <c r="E29" s="485"/>
      <c r="F29" s="485"/>
      <c r="G29" s="485"/>
      <c r="H29" s="485"/>
      <c r="I29" s="485"/>
      <c r="J29" s="485"/>
      <c r="K29" s="485"/>
      <c r="L29" s="485"/>
      <c r="M29" s="485"/>
    </row>
    <row r="30" spans="1:55" ht="15" x14ac:dyDescent="0.2">
      <c r="A30" s="482" t="s">
        <v>407</v>
      </c>
      <c r="B30" s="481"/>
      <c r="C30" s="480" t="s">
        <v>580</v>
      </c>
      <c r="D30" s="460"/>
      <c r="E30" s="460"/>
      <c r="F30" s="460"/>
      <c r="G30" s="460"/>
      <c r="H30" s="460"/>
      <c r="I30" s="460"/>
      <c r="J30" s="460"/>
      <c r="K30" s="460"/>
      <c r="L30" s="460"/>
      <c r="M30" s="460"/>
    </row>
    <row r="31" spans="1:55" ht="15" x14ac:dyDescent="0.2">
      <c r="A31" s="482" t="s">
        <v>403</v>
      </c>
      <c r="B31" s="484"/>
      <c r="C31" s="491" t="s">
        <v>579</v>
      </c>
      <c r="D31" s="472">
        <f>SUM(D28,D21,D16,D10,'248a'!D21)</f>
        <v>19382</v>
      </c>
      <c r="E31" s="472">
        <f>SUM(E28,E21,E16,E10,'248a'!E21)</f>
        <v>20585</v>
      </c>
      <c r="F31" s="472">
        <f>SUM(F28,F21,F16,F10,'248a'!F21)</f>
        <v>0</v>
      </c>
      <c r="G31" s="472">
        <f>SUM(G28,G21,G16,G10,'248a'!G21)</f>
        <v>0</v>
      </c>
      <c r="H31" s="472">
        <f>SUM(H28,H21,H16,H10,'248a'!H21)</f>
        <v>2807</v>
      </c>
      <c r="I31" s="472">
        <f>SUM(I28,I21,I16,I10,'248a'!I21)</f>
        <v>17778</v>
      </c>
      <c r="J31" s="472">
        <f>SUM(J28,J21,J16,J10,'248a'!J21)</f>
        <v>0</v>
      </c>
      <c r="K31" s="472">
        <f>SUM(K28,K21,K16,K10,'248a'!K21)</f>
        <v>0</v>
      </c>
      <c r="L31" s="472">
        <f>SUM(L28,L21,L16,L10,'248a'!L21)</f>
        <v>0</v>
      </c>
      <c r="M31" s="472">
        <f>SUM(M28,M21,M16,M10,'248a'!M21)</f>
        <v>0</v>
      </c>
    </row>
    <row r="32" spans="1:55" ht="15" x14ac:dyDescent="0.2">
      <c r="A32" s="482" t="s">
        <v>400</v>
      </c>
      <c r="B32" s="484"/>
      <c r="C32" s="463"/>
      <c r="D32" s="485"/>
      <c r="E32" s="485"/>
      <c r="F32" s="490"/>
      <c r="G32" s="489"/>
      <c r="H32" s="488"/>
      <c r="I32" s="485"/>
      <c r="J32" s="485"/>
      <c r="K32" s="485"/>
      <c r="L32" s="485"/>
      <c r="M32" s="485"/>
    </row>
    <row r="33" spans="1:13" ht="15" x14ac:dyDescent="0.2">
      <c r="A33" s="482" t="s">
        <v>397</v>
      </c>
      <c r="B33" s="481">
        <v>950</v>
      </c>
      <c r="C33" s="480" t="s">
        <v>578</v>
      </c>
      <c r="D33" s="493"/>
      <c r="E33" s="493"/>
      <c r="F33" s="417"/>
      <c r="G33" s="417"/>
      <c r="H33" s="417"/>
      <c r="I33" s="417"/>
      <c r="J33" s="417"/>
      <c r="K33" s="417"/>
      <c r="L33" s="417"/>
      <c r="M33" s="460"/>
    </row>
    <row r="34" spans="1:13" ht="15" x14ac:dyDescent="0.2">
      <c r="A34" s="482" t="s">
        <v>393</v>
      </c>
      <c r="B34" s="484"/>
      <c r="C34" s="483" t="s">
        <v>577</v>
      </c>
      <c r="D34" s="552"/>
      <c r="E34" s="552"/>
      <c r="F34" s="417"/>
      <c r="G34" s="417"/>
      <c r="H34" s="417"/>
      <c r="I34" s="417"/>
      <c r="J34" s="417"/>
      <c r="K34" s="417"/>
      <c r="L34" s="417"/>
      <c r="M34" s="460"/>
    </row>
    <row r="35" spans="1:13" x14ac:dyDescent="0.25">
      <c r="A35" s="482" t="s">
        <v>388</v>
      </c>
      <c r="B35" s="484"/>
      <c r="C35" s="486"/>
      <c r="D35" s="485"/>
      <c r="E35" s="485"/>
      <c r="F35" s="417"/>
      <c r="G35" s="417"/>
      <c r="H35" s="417"/>
      <c r="I35" s="417"/>
      <c r="J35" s="417"/>
      <c r="K35" s="417"/>
      <c r="L35" s="417"/>
      <c r="M35" s="460"/>
    </row>
    <row r="36" spans="1:13" ht="15" x14ac:dyDescent="0.2">
      <c r="A36" s="482" t="s">
        <v>383</v>
      </c>
      <c r="B36" s="481"/>
      <c r="C36" s="480" t="s">
        <v>576</v>
      </c>
      <c r="D36" s="604">
        <f>+D31+D34</f>
        <v>19382</v>
      </c>
      <c r="E36" s="604">
        <f>+E31+E34</f>
        <v>20585</v>
      </c>
      <c r="F36" s="417"/>
      <c r="G36" s="417"/>
      <c r="H36" s="417"/>
      <c r="I36" s="417"/>
      <c r="J36" s="417"/>
      <c r="K36" s="417"/>
      <c r="L36" s="417"/>
      <c r="M36" s="460"/>
    </row>
    <row r="37" spans="1:13" ht="15" x14ac:dyDescent="0.2">
      <c r="A37" s="482" t="s">
        <v>379</v>
      </c>
      <c r="B37" s="484"/>
      <c r="C37" s="483" t="s">
        <v>575</v>
      </c>
      <c r="D37" s="605"/>
      <c r="E37" s="605"/>
      <c r="F37" s="417"/>
      <c r="G37" s="417"/>
      <c r="H37" s="417"/>
      <c r="I37" s="417"/>
      <c r="J37" s="417"/>
      <c r="K37" s="417"/>
      <c r="L37" s="417"/>
      <c r="M37" s="460"/>
    </row>
    <row r="38" spans="1:13" ht="15" x14ac:dyDescent="0.2">
      <c r="A38" s="482" t="s">
        <v>376</v>
      </c>
      <c r="B38" s="481"/>
      <c r="C38" s="480"/>
      <c r="D38" s="460"/>
      <c r="E38" s="460"/>
      <c r="F38" s="417"/>
      <c r="G38" s="417"/>
      <c r="H38" s="417"/>
      <c r="I38" s="417"/>
      <c r="J38" s="417"/>
      <c r="K38" s="417"/>
      <c r="L38" s="417"/>
      <c r="M38" s="460"/>
    </row>
    <row r="39" spans="1:13" thickBot="1" x14ac:dyDescent="0.25">
      <c r="A39" s="482" t="s">
        <v>372</v>
      </c>
      <c r="B39" s="481"/>
      <c r="C39" s="480"/>
      <c r="D39" s="460"/>
      <c r="E39" s="460"/>
      <c r="F39" s="465"/>
      <c r="G39" s="465"/>
      <c r="H39" s="465"/>
      <c r="I39" s="465"/>
      <c r="J39" s="465"/>
      <c r="K39" s="417"/>
      <c r="L39" s="417"/>
      <c r="M39" s="460"/>
    </row>
    <row r="40" spans="1:13" x14ac:dyDescent="0.25">
      <c r="A40" s="459" t="s">
        <v>368</v>
      </c>
      <c r="B40" s="479"/>
      <c r="C40" s="478" t="s">
        <v>574</v>
      </c>
      <c r="D40" s="477"/>
      <c r="E40" s="476"/>
      <c r="F40" s="417"/>
      <c r="G40" s="470"/>
      <c r="H40" s="470"/>
      <c r="I40" s="470"/>
      <c r="J40" s="465"/>
      <c r="K40" s="417"/>
      <c r="L40" s="475"/>
      <c r="M40" s="460"/>
    </row>
    <row r="41" spans="1:13" x14ac:dyDescent="0.25">
      <c r="A41" s="459" t="s">
        <v>364</v>
      </c>
      <c r="B41" s="464"/>
      <c r="C41" s="463"/>
      <c r="D41" s="460"/>
      <c r="E41" s="474"/>
      <c r="F41" s="417"/>
      <c r="G41" s="470"/>
      <c r="H41" s="470"/>
      <c r="I41" s="470"/>
      <c r="J41" s="465"/>
      <c r="K41" s="417"/>
      <c r="L41" s="417"/>
      <c r="M41" s="460"/>
    </row>
    <row r="42" spans="1:13" x14ac:dyDescent="0.25">
      <c r="A42" s="459" t="s">
        <v>361</v>
      </c>
      <c r="B42" s="464"/>
      <c r="C42" s="473" t="s">
        <v>573</v>
      </c>
      <c r="D42" s="472">
        <v>13249</v>
      </c>
      <c r="E42" s="471">
        <v>16894</v>
      </c>
      <c r="F42" s="470" t="s">
        <v>572</v>
      </c>
      <c r="G42" s="470"/>
      <c r="H42" s="470"/>
      <c r="I42" s="470"/>
      <c r="J42" s="465"/>
      <c r="K42" s="417"/>
      <c r="L42" s="417"/>
      <c r="M42" s="460"/>
    </row>
    <row r="43" spans="1:13" x14ac:dyDescent="0.25">
      <c r="A43" s="459" t="s">
        <v>358</v>
      </c>
      <c r="B43" s="464"/>
      <c r="C43" s="473" t="s">
        <v>571</v>
      </c>
      <c r="D43" s="472">
        <v>10250</v>
      </c>
      <c r="E43" s="471">
        <v>9383</v>
      </c>
      <c r="F43" s="470"/>
      <c r="G43" s="465"/>
      <c r="H43" s="465"/>
      <c r="I43" s="465"/>
      <c r="J43" s="465"/>
      <c r="K43" s="417"/>
      <c r="L43" s="417"/>
      <c r="M43" s="460"/>
    </row>
    <row r="44" spans="1:13" x14ac:dyDescent="0.25">
      <c r="A44" s="459" t="s">
        <v>356</v>
      </c>
      <c r="B44" s="464"/>
      <c r="C44" s="473" t="s">
        <v>570</v>
      </c>
      <c r="D44" s="472">
        <f>SUM(D42:D43)</f>
        <v>23499</v>
      </c>
      <c r="E44" s="471">
        <f>SUM(E42:E43)</f>
        <v>26277</v>
      </c>
      <c r="F44" s="470" t="s">
        <v>569</v>
      </c>
      <c r="G44" s="465"/>
      <c r="H44" s="465"/>
      <c r="I44" s="465"/>
      <c r="J44" s="465"/>
      <c r="K44" s="417"/>
      <c r="L44" s="417"/>
      <c r="M44" s="460"/>
    </row>
    <row r="45" spans="1:13" ht="15" x14ac:dyDescent="0.2">
      <c r="A45" s="459" t="s">
        <v>351</v>
      </c>
      <c r="B45" s="464"/>
      <c r="C45" s="463"/>
      <c r="D45" s="469"/>
      <c r="E45" s="468"/>
      <c r="F45" s="465"/>
      <c r="G45" s="465"/>
      <c r="H45" s="465"/>
      <c r="I45" s="465"/>
      <c r="J45" s="465"/>
      <c r="K45" s="417"/>
      <c r="L45" s="417"/>
      <c r="M45" s="460"/>
    </row>
    <row r="46" spans="1:13" ht="15" x14ac:dyDescent="0.2">
      <c r="A46" s="459" t="s">
        <v>568</v>
      </c>
      <c r="B46" s="464"/>
      <c r="C46" s="463" t="s">
        <v>567</v>
      </c>
      <c r="D46" s="467">
        <f>D36</f>
        <v>19382</v>
      </c>
      <c r="E46" s="466">
        <f>E36</f>
        <v>20585</v>
      </c>
      <c r="F46" s="465"/>
      <c r="G46" s="465"/>
      <c r="H46" s="465"/>
      <c r="I46" s="465"/>
      <c r="J46" s="465"/>
      <c r="K46" s="417"/>
      <c r="L46" s="417"/>
      <c r="M46" s="460"/>
    </row>
    <row r="47" spans="1:13" ht="15" x14ac:dyDescent="0.2">
      <c r="A47" s="459" t="s">
        <v>566</v>
      </c>
      <c r="B47" s="464"/>
      <c r="C47" s="463" t="s">
        <v>565</v>
      </c>
      <c r="D47" s="462"/>
      <c r="E47" s="461"/>
      <c r="F47" s="417"/>
      <c r="G47" s="417"/>
      <c r="H47" s="417"/>
      <c r="I47" s="417"/>
      <c r="J47" s="417"/>
      <c r="K47" s="417"/>
      <c r="L47" s="417"/>
      <c r="M47" s="460"/>
    </row>
    <row r="48" spans="1:13" thickBot="1" x14ac:dyDescent="0.25">
      <c r="A48" s="459" t="s">
        <v>564</v>
      </c>
      <c r="B48" s="458"/>
      <c r="C48" s="457" t="s">
        <v>563</v>
      </c>
      <c r="D48" s="456">
        <f>SUM(D46:D47)</f>
        <v>19382</v>
      </c>
      <c r="E48" s="455">
        <f>SUM(E46:E47)</f>
        <v>20585</v>
      </c>
      <c r="F48" s="454"/>
      <c r="G48" s="454"/>
      <c r="H48" s="454"/>
      <c r="I48" s="454"/>
      <c r="J48" s="454"/>
      <c r="K48" s="454"/>
      <c r="L48" s="454"/>
      <c r="M48" s="453"/>
    </row>
    <row r="49" spans="1:3" ht="15.75" customHeight="1" x14ac:dyDescent="0.2">
      <c r="A49" s="606" t="str">
        <f ca="1">CELL("FILENAME",A2)</f>
        <v>R:\Finance\Annual Budget\Amended 2016-2017\[2016-2017 Amended Budget.xlsx]239b</v>
      </c>
      <c r="B49" s="606"/>
      <c r="C49" s="606"/>
    </row>
  </sheetData>
  <mergeCells count="5">
    <mergeCell ref="A1:C1"/>
    <mergeCell ref="A4:C4"/>
    <mergeCell ref="D36:D37"/>
    <mergeCell ref="E36:E37"/>
    <mergeCell ref="A49:C49"/>
  </mergeCells>
  <printOptions horizontalCentered="1" verticalCentered="1"/>
  <pageMargins left="0.1" right="0.1" top="0.4" bottom="0.4" header="0.1" footer="0.1"/>
  <pageSetup scale="73" fitToHeight="2" orientation="landscape" r:id="rId1"/>
  <headerFooter>
    <oddHeader>&amp;C&amp;"Arial,Bold"TWIN FALLS SCHOOL DISTIRCT 411</oddHeader>
    <oddFooter>&amp;L&amp;"Arial,Bold"&amp;Z&amp;F&amp;R&amp;"Arial,Bold"Page &amp;P of &amp;N</oddFooter>
  </headerFooter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441"/>
  <sheetViews>
    <sheetView zoomScaleNormal="100" workbookViewId="0">
      <pane xSplit="3" ySplit="6" topLeftCell="D7" activePane="bottomRight" state="frozen"/>
      <selection activeCell="P31" sqref="P31"/>
      <selection pane="topRight" activeCell="P31" sqref="P31"/>
      <selection pane="bottomLeft" activeCell="P31" sqref="P31"/>
      <selection pane="bottomRight" activeCell="P31" sqref="P31"/>
    </sheetView>
  </sheetViews>
  <sheetFormatPr defaultColWidth="9.77734375" defaultRowHeight="11.25" x14ac:dyDescent="0.2"/>
  <cols>
    <col min="1" max="1" width="3.77734375" style="321" customWidth="1"/>
    <col min="2" max="2" width="6.77734375" style="321" customWidth="1"/>
    <col min="3" max="3" width="27.77734375" style="322" customWidth="1"/>
    <col min="4" max="6" width="10.77734375" style="321" customWidth="1"/>
    <col min="7" max="7" width="3.77734375" style="321" customWidth="1"/>
    <col min="8" max="8" width="6.77734375" style="321" customWidth="1"/>
    <col min="9" max="9" width="27.77734375" style="322" customWidth="1"/>
    <col min="10" max="12" width="10.77734375" style="321" customWidth="1"/>
    <col min="13" max="16384" width="9.77734375" style="321"/>
  </cols>
  <sheetData>
    <row r="1" spans="1:14" ht="15.75" x14ac:dyDescent="0.25">
      <c r="A1" s="596" t="s">
        <v>47</v>
      </c>
      <c r="B1" s="596"/>
      <c r="C1" s="596"/>
      <c r="D1" s="393"/>
      <c r="E1" s="394" t="s">
        <v>510</v>
      </c>
      <c r="F1" s="394"/>
      <c r="G1" s="390"/>
      <c r="H1" s="390"/>
      <c r="I1" s="562"/>
      <c r="J1" s="562"/>
      <c r="K1" s="562"/>
      <c r="L1" s="395" t="s">
        <v>682</v>
      </c>
    </row>
    <row r="2" spans="1:14" ht="15.75" x14ac:dyDescent="0.25">
      <c r="A2" s="393"/>
      <c r="B2" s="393"/>
      <c r="C2" s="389"/>
      <c r="D2" s="393"/>
      <c r="E2" s="394" t="s">
        <v>504</v>
      </c>
      <c r="F2" s="392"/>
      <c r="G2" s="390"/>
      <c r="H2" s="390"/>
      <c r="I2" s="562"/>
      <c r="J2" s="609" t="s">
        <v>710</v>
      </c>
      <c r="K2" s="609"/>
      <c r="L2" s="609"/>
    </row>
    <row r="3" spans="1:14" ht="15.75" x14ac:dyDescent="0.25">
      <c r="A3" s="393"/>
      <c r="B3" s="393"/>
      <c r="C3" s="389"/>
      <c r="D3" s="393"/>
      <c r="E3" s="392" t="s">
        <v>507</v>
      </c>
      <c r="F3" s="391"/>
      <c r="G3" s="390"/>
      <c r="H3" s="390"/>
      <c r="I3" s="562"/>
      <c r="J3" s="610" t="s">
        <v>709</v>
      </c>
      <c r="K3" s="610"/>
      <c r="L3" s="610"/>
    </row>
    <row r="4" spans="1:14" ht="13.9" customHeight="1" x14ac:dyDescent="0.2">
      <c r="A4" s="597" t="s">
        <v>505</v>
      </c>
      <c r="B4" s="597"/>
      <c r="C4" s="597"/>
      <c r="D4" s="597"/>
      <c r="E4" s="324"/>
      <c r="F4" s="324"/>
      <c r="G4" s="324"/>
      <c r="H4" s="324"/>
      <c r="I4" s="325"/>
      <c r="J4" s="324"/>
      <c r="K4" s="324"/>
      <c r="L4" s="324"/>
    </row>
    <row r="5" spans="1:14" ht="12.75" x14ac:dyDescent="0.2">
      <c r="A5" s="388"/>
      <c r="B5" s="387"/>
      <c r="C5" s="386" t="s">
        <v>504</v>
      </c>
      <c r="D5" s="385" t="s">
        <v>503</v>
      </c>
      <c r="E5" s="384" t="s">
        <v>502</v>
      </c>
      <c r="F5" s="383" t="s">
        <v>501</v>
      </c>
      <c r="G5" s="382"/>
      <c r="H5" s="381"/>
      <c r="I5" s="380" t="s">
        <v>504</v>
      </c>
      <c r="J5" s="379" t="s">
        <v>503</v>
      </c>
      <c r="K5" s="378" t="s">
        <v>502</v>
      </c>
      <c r="L5" s="377" t="s">
        <v>501</v>
      </c>
    </row>
    <row r="6" spans="1:14" ht="12.75" x14ac:dyDescent="0.2">
      <c r="A6" s="351" t="s">
        <v>87</v>
      </c>
      <c r="B6" s="334" t="s">
        <v>500</v>
      </c>
      <c r="C6" s="328" t="s">
        <v>499</v>
      </c>
      <c r="D6" s="334" t="s">
        <v>88</v>
      </c>
      <c r="E6" s="334" t="s">
        <v>498</v>
      </c>
      <c r="F6" s="376" t="s">
        <v>497</v>
      </c>
      <c r="G6" s="355" t="s">
        <v>87</v>
      </c>
      <c r="H6" s="375" t="s">
        <v>500</v>
      </c>
      <c r="I6" s="374" t="s">
        <v>499</v>
      </c>
      <c r="J6" s="351" t="s">
        <v>88</v>
      </c>
      <c r="K6" s="334" t="s">
        <v>498</v>
      </c>
      <c r="L6" s="334" t="s">
        <v>497</v>
      </c>
    </row>
    <row r="7" spans="1:14" ht="12.75" x14ac:dyDescent="0.2">
      <c r="A7" s="351" t="s">
        <v>496</v>
      </c>
      <c r="B7" s="334" t="s">
        <v>495</v>
      </c>
      <c r="C7" s="333" t="s">
        <v>494</v>
      </c>
      <c r="D7" s="354">
        <f>'231'!D7+'233'!D7+'234'!D7+'235'!D7+'236'!D7+'237'!D7+'238'!D7+'239'!D7</f>
        <v>1023770</v>
      </c>
      <c r="E7" s="373" t="s">
        <v>346</v>
      </c>
      <c r="F7" s="372">
        <f>'231'!F7+'233'!F7+'234'!F7+'235'!F7+'236'!F7+'237'!F7+'238'!F7+'239'!F7</f>
        <v>1041195</v>
      </c>
      <c r="G7" s="348" t="s">
        <v>493</v>
      </c>
      <c r="H7" s="351" t="s">
        <v>492</v>
      </c>
      <c r="I7" s="333" t="s">
        <v>170</v>
      </c>
      <c r="J7" s="545">
        <f>'231'!J7+'233'!J7+'234'!J7+'235'!J7+'236'!J7+'237'!J7+'238'!J7+'239'!J7</f>
        <v>0</v>
      </c>
      <c r="K7" s="545">
        <f>'231'!K7+'233'!K7+'234'!K7+'235'!K7+'236'!K7+'237'!K7+'238'!K7+'239'!K7</f>
        <v>0</v>
      </c>
      <c r="L7" s="357"/>
      <c r="N7" s="544"/>
    </row>
    <row r="8" spans="1:14" ht="12.75" x14ac:dyDescent="0.2">
      <c r="A8" s="351" t="s">
        <v>491</v>
      </c>
      <c r="B8" s="334"/>
      <c r="C8" s="333"/>
      <c r="D8" s="360"/>
      <c r="E8" s="353"/>
      <c r="F8" s="356"/>
      <c r="G8" s="355" t="s">
        <v>490</v>
      </c>
      <c r="H8" s="351" t="s">
        <v>489</v>
      </c>
      <c r="I8" s="365" t="s">
        <v>488</v>
      </c>
      <c r="J8" s="352">
        <f>J7</f>
        <v>0</v>
      </c>
      <c r="K8" s="358" t="s">
        <v>346</v>
      </c>
      <c r="L8" s="352">
        <f>K7</f>
        <v>0</v>
      </c>
    </row>
    <row r="9" spans="1:14" ht="12.75" x14ac:dyDescent="0.2">
      <c r="A9" s="351" t="s">
        <v>487</v>
      </c>
      <c r="B9" s="334" t="s">
        <v>486</v>
      </c>
      <c r="C9" s="333" t="s">
        <v>171</v>
      </c>
      <c r="D9" s="545">
        <f>'231'!D9+'233'!D9+'234'!D9+'235'!D9+'236'!D9+'237'!D9+'238'!D9+'239'!D9</f>
        <v>0</v>
      </c>
      <c r="E9" s="545">
        <f>'231'!E9+'233'!E9+'234'!E9+'235'!E9+'236'!E9+'237'!E9+'238'!E9+'239'!E9</f>
        <v>0</v>
      </c>
      <c r="F9" s="356"/>
      <c r="G9" s="355" t="s">
        <v>485</v>
      </c>
      <c r="H9" s="335"/>
      <c r="I9" s="333"/>
      <c r="J9" s="347"/>
      <c r="K9" s="347"/>
      <c r="L9" s="357"/>
    </row>
    <row r="10" spans="1:14" ht="12.75" x14ac:dyDescent="0.2">
      <c r="A10" s="351" t="s">
        <v>484</v>
      </c>
      <c r="B10" s="334" t="s">
        <v>483</v>
      </c>
      <c r="C10" s="333" t="s">
        <v>169</v>
      </c>
      <c r="D10" s="545">
        <f>'231'!D10+'233'!D10+'234'!D10+'235'!D10+'236'!D10+'237'!D10+'238'!D10+'239'!D10</f>
        <v>0</v>
      </c>
      <c r="E10" s="545">
        <f>'231'!E10+'233'!E10+'234'!E10+'235'!E10+'236'!E10+'237'!E10+'238'!E10+'239'!E10</f>
        <v>0</v>
      </c>
      <c r="F10" s="356"/>
      <c r="G10" s="355" t="s">
        <v>482</v>
      </c>
      <c r="H10" s="351" t="s">
        <v>481</v>
      </c>
      <c r="I10" s="333" t="s">
        <v>165</v>
      </c>
      <c r="J10" s="545">
        <f>'231'!J10+'233'!J10+'234'!J10+'235'!J10+'236'!J10+'237'!J10+'238'!J10+'239'!J10</f>
        <v>0</v>
      </c>
      <c r="K10" s="545">
        <f>'231'!K10+'233'!K10+'234'!K10+'235'!K10+'236'!K10+'237'!K10+'238'!K10+'239'!K10</f>
        <v>0</v>
      </c>
      <c r="L10" s="357"/>
    </row>
    <row r="11" spans="1:14" ht="12.75" x14ac:dyDescent="0.2">
      <c r="A11" s="351" t="s">
        <v>480</v>
      </c>
      <c r="B11" s="334" t="s">
        <v>479</v>
      </c>
      <c r="C11" s="333" t="s">
        <v>168</v>
      </c>
      <c r="D11" s="545">
        <f>'231'!D11+'233'!D11+'234'!D11+'235'!D11+'236'!D11+'237'!D11+'238'!D11+'239'!D11</f>
        <v>0</v>
      </c>
      <c r="E11" s="545">
        <f>'231'!E11+'233'!E11+'234'!E11+'235'!E11+'236'!E11+'237'!E11+'238'!E11+'239'!E11</f>
        <v>0</v>
      </c>
      <c r="F11" s="356"/>
      <c r="G11" s="355" t="s">
        <v>478</v>
      </c>
      <c r="H11" s="351" t="s">
        <v>477</v>
      </c>
      <c r="I11" s="333" t="s">
        <v>163</v>
      </c>
      <c r="J11" s="545">
        <f>'231'!J11+'233'!J11+'234'!J11+'235'!J11+'236'!J11+'237'!J11+'238'!J11+'239'!J11</f>
        <v>0</v>
      </c>
      <c r="K11" s="545">
        <f>'231'!K11+'233'!K11+'234'!K11+'235'!K11+'236'!K11+'237'!K11+'238'!K11+'239'!K11</f>
        <v>0</v>
      </c>
      <c r="L11" s="357"/>
    </row>
    <row r="12" spans="1:14" ht="12.75" x14ac:dyDescent="0.2">
      <c r="A12" s="351" t="s">
        <v>476</v>
      </c>
      <c r="B12" s="334" t="s">
        <v>475</v>
      </c>
      <c r="C12" s="333" t="s">
        <v>166</v>
      </c>
      <c r="D12" s="545">
        <f>'231'!D12+'233'!D12+'234'!D12+'235'!D12+'236'!D12+'237'!D12+'238'!D12+'239'!D12</f>
        <v>0</v>
      </c>
      <c r="E12" s="545">
        <f>'231'!E12+'233'!E12+'234'!E12+'235'!E12+'236'!E12+'237'!E12+'238'!E12+'239'!E12</f>
        <v>0</v>
      </c>
      <c r="F12" s="356"/>
      <c r="G12" s="355" t="s">
        <v>474</v>
      </c>
      <c r="H12" s="351" t="s">
        <v>473</v>
      </c>
      <c r="I12" s="333" t="s">
        <v>472</v>
      </c>
      <c r="J12" s="545">
        <f>'231'!J12+'233'!J12+'234'!J12+'235'!J12+'236'!J12+'237'!J12+'238'!J12+'239'!J12</f>
        <v>0</v>
      </c>
      <c r="K12" s="545">
        <f>'231'!K12+'233'!K12+'234'!K12+'235'!K12+'236'!K12+'237'!K12+'238'!K12+'239'!K12</f>
        <v>0</v>
      </c>
      <c r="L12" s="357"/>
    </row>
    <row r="13" spans="1:14" ht="12.75" x14ac:dyDescent="0.2">
      <c r="A13" s="351" t="s">
        <v>471</v>
      </c>
      <c r="B13" s="334" t="s">
        <v>470</v>
      </c>
      <c r="C13" s="333" t="s">
        <v>164</v>
      </c>
      <c r="D13" s="545">
        <f>'231'!D13+'233'!D13+'234'!D13+'235'!D13+'236'!D13+'237'!D13+'238'!D13+'239'!D13</f>
        <v>0</v>
      </c>
      <c r="E13" s="545">
        <f>'231'!E13+'233'!E13+'234'!E13+'235'!E13+'236'!E13+'237'!E13+'238'!E13+'239'!E13</f>
        <v>0</v>
      </c>
      <c r="F13" s="356"/>
      <c r="G13" s="355" t="s">
        <v>469</v>
      </c>
      <c r="H13" s="351" t="s">
        <v>468</v>
      </c>
      <c r="I13" s="333" t="s">
        <v>159</v>
      </c>
      <c r="J13" s="545">
        <f>'231'!J13+'233'!J13+'234'!J13+'235'!J13+'236'!J13+'237'!J13+'238'!J13+'239'!J13</f>
        <v>0</v>
      </c>
      <c r="K13" s="545">
        <f>'231'!K13+'233'!K13+'234'!K13+'235'!K13+'236'!K13+'237'!K13+'238'!K13+'239'!K13</f>
        <v>0</v>
      </c>
      <c r="L13" s="357"/>
    </row>
    <row r="14" spans="1:14" ht="12.75" x14ac:dyDescent="0.2">
      <c r="A14" s="351" t="s">
        <v>467</v>
      </c>
      <c r="B14" s="334" t="s">
        <v>466</v>
      </c>
      <c r="C14" s="333" t="s">
        <v>162</v>
      </c>
      <c r="D14" s="545">
        <f>'231'!D14+'233'!D14+'234'!D14+'235'!D14+'236'!D14+'237'!D14+'238'!D14+'239'!D14</f>
        <v>0</v>
      </c>
      <c r="E14" s="545">
        <f>'231'!E14+'233'!E14+'234'!E14+'235'!E14+'236'!E14+'237'!E14+'238'!E14+'239'!E14</f>
        <v>0</v>
      </c>
      <c r="F14" s="356"/>
      <c r="G14" s="355" t="s">
        <v>465</v>
      </c>
      <c r="H14" s="351" t="s">
        <v>464</v>
      </c>
      <c r="I14" s="333" t="s">
        <v>157</v>
      </c>
      <c r="J14" s="545">
        <f>'231'!J14+'233'!J14+'234'!J14+'235'!J14+'236'!J14+'237'!J14+'238'!J14+'239'!J14</f>
        <v>0</v>
      </c>
      <c r="K14" s="545">
        <f>'231'!K14+'233'!K14+'234'!K14+'235'!K14+'236'!K14+'237'!K14+'238'!K14+'239'!K14</f>
        <v>0</v>
      </c>
      <c r="L14" s="357"/>
    </row>
    <row r="15" spans="1:14" ht="12.75" x14ac:dyDescent="0.2">
      <c r="A15" s="351" t="s">
        <v>463</v>
      </c>
      <c r="B15" s="334" t="s">
        <v>462</v>
      </c>
      <c r="C15" s="333" t="s">
        <v>160</v>
      </c>
      <c r="D15" s="545">
        <f>'231'!D15+'233'!D15+'234'!D15+'235'!D15+'236'!D15+'237'!D15+'238'!D15+'239'!D15</f>
        <v>0</v>
      </c>
      <c r="E15" s="545">
        <f>'231'!E15+'233'!E15+'234'!E15+'235'!E15+'236'!E15+'237'!E15+'238'!E15+'239'!E15</f>
        <v>0</v>
      </c>
      <c r="F15" s="356"/>
      <c r="G15" s="355" t="s">
        <v>461</v>
      </c>
      <c r="H15" s="351" t="s">
        <v>460</v>
      </c>
      <c r="I15" s="333" t="s">
        <v>155</v>
      </c>
      <c r="J15" s="545">
        <f>'231'!J15+'233'!J15+'234'!J15+'235'!J15+'236'!J15+'237'!J15+'238'!J15+'239'!J15</f>
        <v>0</v>
      </c>
      <c r="K15" s="545">
        <f>'231'!K15+'233'!K15+'234'!K15+'235'!K15+'236'!K15+'237'!K15+'238'!K15+'239'!K15</f>
        <v>0</v>
      </c>
      <c r="L15" s="357"/>
    </row>
    <row r="16" spans="1:14" ht="12.75" x14ac:dyDescent="0.2">
      <c r="A16" s="351" t="s">
        <v>459</v>
      </c>
      <c r="B16" s="334" t="s">
        <v>458</v>
      </c>
      <c r="C16" s="333" t="s">
        <v>158</v>
      </c>
      <c r="D16" s="545">
        <f>'231'!D16+'233'!D16+'234'!D16+'235'!D16+'236'!D16+'237'!D16+'238'!D16+'239'!D16</f>
        <v>0</v>
      </c>
      <c r="E16" s="545">
        <f>'231'!E16+'233'!E16+'234'!E16+'235'!E16+'236'!E16+'237'!E16+'238'!E16+'239'!E16</f>
        <v>0</v>
      </c>
      <c r="F16" s="356"/>
      <c r="G16" s="355" t="s">
        <v>457</v>
      </c>
      <c r="H16" s="351" t="s">
        <v>456</v>
      </c>
      <c r="I16" s="333" t="s">
        <v>153</v>
      </c>
      <c r="J16" s="545">
        <f>'231'!J16+'233'!J16+'234'!J16+'235'!J16+'236'!J16+'237'!J16+'238'!J16+'239'!J16</f>
        <v>0</v>
      </c>
      <c r="K16" s="545">
        <f>'231'!K16+'233'!K16+'234'!K16+'235'!K16+'236'!K16+'237'!K16+'238'!K16+'239'!K16</f>
        <v>0</v>
      </c>
      <c r="L16" s="357"/>
    </row>
    <row r="17" spans="1:12" ht="12.75" x14ac:dyDescent="0.2">
      <c r="A17" s="351" t="s">
        <v>455</v>
      </c>
      <c r="B17" s="334" t="s">
        <v>454</v>
      </c>
      <c r="C17" s="333" t="s">
        <v>156</v>
      </c>
      <c r="D17" s="545">
        <f>'231'!D17+'233'!D17+'234'!D17+'235'!D17+'236'!D17+'237'!D17+'238'!D17+'239'!D17</f>
        <v>0</v>
      </c>
      <c r="E17" s="545">
        <f>'231'!E17+'233'!E17+'234'!E17+'235'!E17+'236'!E17+'237'!E17+'238'!E17+'239'!E17</f>
        <v>0</v>
      </c>
      <c r="F17" s="356"/>
      <c r="G17" s="355" t="s">
        <v>453</v>
      </c>
      <c r="H17" s="351" t="s">
        <v>452</v>
      </c>
      <c r="I17" s="333" t="s">
        <v>152</v>
      </c>
      <c r="J17" s="545">
        <f>'231'!J17+'233'!J17+'234'!J17+'235'!J17+'236'!J17+'237'!J17+'238'!J17+'239'!J17</f>
        <v>0</v>
      </c>
      <c r="K17" s="545">
        <f>'231'!K17+'233'!K17+'234'!K17+'235'!K17+'236'!K17+'237'!K17+'238'!K17+'239'!K17</f>
        <v>0</v>
      </c>
      <c r="L17" s="357"/>
    </row>
    <row r="18" spans="1:12" ht="12.75" x14ac:dyDescent="0.2">
      <c r="A18" s="351" t="s">
        <v>451</v>
      </c>
      <c r="B18" s="334" t="s">
        <v>450</v>
      </c>
      <c r="C18" s="365" t="s">
        <v>154</v>
      </c>
      <c r="D18" s="545">
        <f>'231'!D18+'233'!D18+'234'!D18+'235'!D18+'236'!D18+'237'!D18+'238'!D18+'239'!D18</f>
        <v>0</v>
      </c>
      <c r="E18" s="545">
        <f>'231'!E18+'233'!E18+'234'!E18+'235'!E18+'236'!E18+'237'!E18+'238'!E18+'239'!E18</f>
        <v>0</v>
      </c>
      <c r="F18" s="356"/>
      <c r="G18" s="355" t="s">
        <v>449</v>
      </c>
      <c r="H18" s="351" t="s">
        <v>448</v>
      </c>
      <c r="I18" s="333" t="s">
        <v>150</v>
      </c>
      <c r="J18" s="545">
        <f>'231'!J18+'233'!J18+'234'!J18+'235'!J18+'236'!J18+'237'!J18+'238'!J18+'239'!J18</f>
        <v>0</v>
      </c>
      <c r="K18" s="545">
        <f>'231'!K18+'233'!K18+'234'!K18+'235'!K18+'236'!K18+'237'!K18+'238'!K18+'239'!K18</f>
        <v>0</v>
      </c>
      <c r="L18" s="357"/>
    </row>
    <row r="19" spans="1:12" ht="12.75" x14ac:dyDescent="0.2">
      <c r="A19" s="351" t="s">
        <v>447</v>
      </c>
      <c r="B19" s="334"/>
      <c r="C19" s="371" t="s">
        <v>446</v>
      </c>
      <c r="D19" s="370">
        <f>SUBTOTAL(9,D9:D18)</f>
        <v>0</v>
      </c>
      <c r="E19" s="369" t="s">
        <v>346</v>
      </c>
      <c r="F19" s="349">
        <f>SUBTOTAL(9,E8:E18)</f>
        <v>0</v>
      </c>
      <c r="G19" s="368" t="s">
        <v>445</v>
      </c>
      <c r="H19" s="367">
        <v>437000</v>
      </c>
      <c r="I19" s="366" t="s">
        <v>149</v>
      </c>
      <c r="J19" s="545">
        <f>'231'!J19+'233'!J19+'234'!J19+'235'!J19+'236'!J19+'237'!J19+'238'!J19+'239'!J19</f>
        <v>0</v>
      </c>
      <c r="K19" s="545">
        <f>'231'!K19+'233'!K19+'234'!K19+'235'!K19+'236'!K19+'237'!K19+'238'!K19+'239'!K19</f>
        <v>0</v>
      </c>
      <c r="L19" s="357"/>
    </row>
    <row r="20" spans="1:12" ht="12.75" x14ac:dyDescent="0.2">
      <c r="A20" s="351" t="s">
        <v>444</v>
      </c>
      <c r="B20" s="334" t="s">
        <v>443</v>
      </c>
      <c r="C20" s="333" t="s">
        <v>151</v>
      </c>
      <c r="D20" s="545">
        <f>'231'!D20+'233'!D20+'234'!D20+'235'!D20+'236'!D20+'237'!D20+'238'!D20+'239'!D20</f>
        <v>0</v>
      </c>
      <c r="E20" s="545">
        <f>'231'!E20+'233'!E20+'234'!E20+'235'!E20+'236'!E20+'237'!E20+'238'!E20+'239'!E20</f>
        <v>0</v>
      </c>
      <c r="F20" s="356"/>
      <c r="G20" s="361" t="s">
        <v>442</v>
      </c>
      <c r="H20" s="364" t="s">
        <v>441</v>
      </c>
      <c r="I20" s="333" t="s">
        <v>440</v>
      </c>
      <c r="J20" s="545">
        <f>'231'!J20+'233'!J20+'234'!J20+'235'!J20+'236'!J20+'237'!J20+'238'!J20+'239'!J20</f>
        <v>0</v>
      </c>
      <c r="K20" s="545">
        <f>'231'!K20+'233'!K20+'234'!K20+'235'!K20+'236'!K20+'237'!K20+'238'!K20+'239'!K20</f>
        <v>0</v>
      </c>
      <c r="L20" s="357"/>
    </row>
    <row r="21" spans="1:12" ht="12.75" x14ac:dyDescent="0.2">
      <c r="A21" s="351" t="s">
        <v>439</v>
      </c>
      <c r="B21" s="364"/>
      <c r="C21" s="363"/>
      <c r="D21" s="362"/>
      <c r="E21" s="362"/>
      <c r="F21" s="356"/>
      <c r="G21" s="361" t="s">
        <v>438</v>
      </c>
      <c r="H21" s="351" t="s">
        <v>437</v>
      </c>
      <c r="I21" s="333" t="s">
        <v>145</v>
      </c>
      <c r="J21" s="545">
        <f>'231'!J21+'233'!J21+'234'!J21+'235'!J21+'236'!J21+'237'!J21+'238'!J21+'239'!J21</f>
        <v>0</v>
      </c>
      <c r="K21" s="545">
        <f>'231'!K21+'233'!K21+'234'!K21+'235'!K21+'236'!K21+'237'!K21+'238'!K21+'239'!K21</f>
        <v>0</v>
      </c>
      <c r="L21" s="357"/>
    </row>
    <row r="22" spans="1:12" ht="12.75" x14ac:dyDescent="0.2">
      <c r="A22" s="351" t="s">
        <v>436</v>
      </c>
      <c r="B22" s="334" t="s">
        <v>435</v>
      </c>
      <c r="C22" s="333" t="s">
        <v>148</v>
      </c>
      <c r="D22" s="545">
        <f>'231'!D22+'233'!D22+'234'!D22+'235'!D22+'236'!D22+'237'!D22+'238'!D22+'239'!D22</f>
        <v>27430</v>
      </c>
      <c r="E22" s="545">
        <f>'231'!E22+'233'!E22+'234'!E22+'235'!E22+'236'!E22+'237'!E22+'238'!E22+'239'!E22</f>
        <v>22132</v>
      </c>
      <c r="F22" s="356"/>
      <c r="G22" s="355" t="s">
        <v>434</v>
      </c>
      <c r="H22" s="351" t="s">
        <v>433</v>
      </c>
      <c r="I22" s="365" t="s">
        <v>432</v>
      </c>
      <c r="J22" s="352">
        <f>SUBTOTAL(9,J10:J21)</f>
        <v>0</v>
      </c>
      <c r="K22" s="358" t="s">
        <v>346</v>
      </c>
      <c r="L22" s="352">
        <f>SUBTOTAL(9,K10:K21)</f>
        <v>0</v>
      </c>
    </row>
    <row r="23" spans="1:12" ht="12.75" x14ac:dyDescent="0.2">
      <c r="A23" s="351" t="s">
        <v>431</v>
      </c>
      <c r="B23" s="334" t="s">
        <v>430</v>
      </c>
      <c r="C23" s="333" t="s">
        <v>146</v>
      </c>
      <c r="D23" s="545">
        <f>'231'!D23+'233'!D23+'234'!D23+'235'!D23+'236'!D23+'237'!D23+'238'!D23+'239'!D23</f>
        <v>0</v>
      </c>
      <c r="E23" s="545">
        <f>'231'!E23+'233'!E23+'234'!E23+'235'!E23+'236'!E23+'237'!E23+'238'!E23+'239'!E23</f>
        <v>0</v>
      </c>
      <c r="F23" s="356"/>
      <c r="G23" s="355" t="s">
        <v>429</v>
      </c>
      <c r="H23" s="335"/>
      <c r="I23" s="333"/>
      <c r="J23" s="347"/>
      <c r="K23" s="347"/>
      <c r="L23" s="357"/>
    </row>
    <row r="24" spans="1:12" ht="12.75" x14ac:dyDescent="0.2">
      <c r="A24" s="351" t="s">
        <v>428</v>
      </c>
      <c r="B24" s="334" t="s">
        <v>427</v>
      </c>
      <c r="C24" s="333" t="s">
        <v>144</v>
      </c>
      <c r="D24" s="545">
        <f>'231'!D24+'233'!D24+'234'!D24+'235'!D24+'236'!D24+'237'!D24+'238'!D24+'239'!D24</f>
        <v>0</v>
      </c>
      <c r="E24" s="545">
        <f>'231'!E24+'233'!E24+'234'!E24+'235'!E24+'236'!E24+'237'!E24+'238'!E24+'239'!E24</f>
        <v>0</v>
      </c>
      <c r="F24" s="356"/>
      <c r="G24" s="355" t="s">
        <v>426</v>
      </c>
      <c r="H24" s="335"/>
      <c r="I24" s="333"/>
      <c r="J24" s="347"/>
      <c r="K24" s="347"/>
      <c r="L24" s="357"/>
    </row>
    <row r="25" spans="1:12" ht="12.75" x14ac:dyDescent="0.2">
      <c r="A25" s="351" t="s">
        <v>425</v>
      </c>
      <c r="B25" s="364"/>
      <c r="C25" s="363"/>
      <c r="D25" s="362"/>
      <c r="E25" s="360"/>
      <c r="F25" s="356"/>
      <c r="G25" s="355" t="s">
        <v>424</v>
      </c>
      <c r="H25" s="351" t="s">
        <v>423</v>
      </c>
      <c r="I25" s="333" t="s">
        <v>141</v>
      </c>
      <c r="J25" s="545">
        <f>'231'!J25+'233'!J25+'234'!J25+'235'!J25+'236'!J25+'237'!J25+'238'!J25+'239'!J25</f>
        <v>0</v>
      </c>
      <c r="K25" s="545">
        <f>'231'!K25+'233'!K25+'234'!K25+'235'!K25+'236'!K25+'237'!K25+'238'!K25+'239'!K25</f>
        <v>0</v>
      </c>
      <c r="L25" s="357"/>
    </row>
    <row r="26" spans="1:12" ht="12.75" x14ac:dyDescent="0.2">
      <c r="A26" s="351" t="s">
        <v>422</v>
      </c>
      <c r="B26" s="334" t="s">
        <v>421</v>
      </c>
      <c r="C26" s="333" t="s">
        <v>142</v>
      </c>
      <c r="D26" s="545">
        <f>'231'!D26+'233'!D26+'234'!D26+'235'!D26+'236'!D26+'237'!D26+'238'!D26+'239'!D26</f>
        <v>522</v>
      </c>
      <c r="E26" s="545">
        <f>'231'!E26+'233'!E26+'234'!E26+'235'!E26+'236'!E26+'237'!E26+'238'!E26+'239'!E26</f>
        <v>797</v>
      </c>
      <c r="F26" s="356"/>
      <c r="G26" s="355" t="s">
        <v>420</v>
      </c>
      <c r="H26" s="351" t="s">
        <v>419</v>
      </c>
      <c r="I26" s="333" t="s">
        <v>140</v>
      </c>
      <c r="J26" s="545">
        <f>'231'!J26+'233'!J26+'234'!J26+'235'!J26+'236'!J26+'237'!J26+'238'!J26+'239'!J26</f>
        <v>0</v>
      </c>
      <c r="K26" s="545">
        <f>'231'!K26+'233'!K26+'234'!K26+'235'!K26+'236'!K26+'237'!K26+'238'!K26+'239'!K26</f>
        <v>0</v>
      </c>
      <c r="L26" s="357"/>
    </row>
    <row r="27" spans="1:12" ht="12.75" x14ac:dyDescent="0.2">
      <c r="A27" s="351" t="s">
        <v>418</v>
      </c>
      <c r="B27" s="334"/>
      <c r="C27" s="333"/>
      <c r="D27" s="360"/>
      <c r="E27" s="360"/>
      <c r="F27" s="356"/>
      <c r="G27" s="355" t="s">
        <v>417</v>
      </c>
      <c r="H27" s="351" t="s">
        <v>416</v>
      </c>
      <c r="I27" s="333" t="s">
        <v>138</v>
      </c>
      <c r="J27" s="545">
        <f>'231'!J27+'233'!J27+'234'!J27+'235'!J27+'236'!J27+'237'!J27+'238'!J27+'239'!J27</f>
        <v>0</v>
      </c>
      <c r="K27" s="545">
        <f>'231'!K27+'233'!K27+'234'!K27+'235'!K27+'236'!K27+'237'!K27+'238'!K27+'239'!K27</f>
        <v>0</v>
      </c>
      <c r="L27" s="357"/>
    </row>
    <row r="28" spans="1:12" ht="25.5" x14ac:dyDescent="0.2">
      <c r="A28" s="351" t="s">
        <v>415</v>
      </c>
      <c r="B28" s="334" t="s">
        <v>414</v>
      </c>
      <c r="C28" s="333" t="s">
        <v>139</v>
      </c>
      <c r="D28" s="545">
        <f>'231'!D28+'233'!D28+'234'!D28+'235'!D28+'236'!D28+'237'!D28+'238'!D28+'239'!D28</f>
        <v>0</v>
      </c>
      <c r="E28" s="545">
        <f>'231'!E28+'233'!E28+'234'!E28+'235'!E28+'236'!E28+'237'!E28+'238'!E28+'239'!E28</f>
        <v>0</v>
      </c>
      <c r="F28" s="356"/>
      <c r="G28" s="355" t="s">
        <v>413</v>
      </c>
      <c r="H28" s="351" t="s">
        <v>412</v>
      </c>
      <c r="I28" s="333" t="s">
        <v>411</v>
      </c>
      <c r="J28" s="545">
        <f>'231'!J28+'233'!J28+'234'!J28+'235'!J28+'236'!J28+'237'!J28+'238'!J28+'239'!J28</f>
        <v>0</v>
      </c>
      <c r="K28" s="545">
        <f>'231'!K28+'233'!K28+'234'!K28+'235'!K28+'236'!K28+'237'!K28+'238'!K28+'239'!K28</f>
        <v>0</v>
      </c>
      <c r="L28" s="357"/>
    </row>
    <row r="29" spans="1:12" ht="12.75" x14ac:dyDescent="0.2">
      <c r="A29" s="351" t="s">
        <v>410</v>
      </c>
      <c r="B29" s="334" t="s">
        <v>409</v>
      </c>
      <c r="C29" s="333" t="s">
        <v>408</v>
      </c>
      <c r="D29" s="545">
        <f>'231'!D29+'233'!D29+'234'!D29+'235'!D29+'236'!D29+'237'!D29+'238'!D29+'239'!D29</f>
        <v>0</v>
      </c>
      <c r="E29" s="545">
        <f>'231'!E29+'233'!E29+'234'!E29+'235'!E29+'236'!E29+'237'!E29+'238'!E29+'239'!E29</f>
        <v>0</v>
      </c>
      <c r="F29" s="356"/>
      <c r="G29" s="355" t="s">
        <v>407</v>
      </c>
      <c r="H29" s="351" t="s">
        <v>406</v>
      </c>
      <c r="I29" s="333" t="s">
        <v>134</v>
      </c>
      <c r="J29" s="545">
        <f>'231'!J29+'233'!J29+'234'!J29+'235'!J29+'236'!J29+'237'!J29+'238'!J29+'239'!J29</f>
        <v>0</v>
      </c>
      <c r="K29" s="545">
        <f>'231'!K29+'233'!K29+'234'!K29+'235'!K29+'236'!K29+'237'!K29+'238'!K29+'239'!K29</f>
        <v>0</v>
      </c>
      <c r="L29" s="357"/>
    </row>
    <row r="30" spans="1:12" ht="12.75" x14ac:dyDescent="0.2">
      <c r="A30" s="351" t="s">
        <v>405</v>
      </c>
      <c r="B30" s="334" t="s">
        <v>404</v>
      </c>
      <c r="C30" s="333" t="s">
        <v>135</v>
      </c>
      <c r="D30" s="545">
        <f>'231'!D30+'233'!D30+'234'!D30+'235'!D30+'236'!D30+'237'!D30+'238'!D30+'239'!D30</f>
        <v>0</v>
      </c>
      <c r="E30" s="545">
        <f>'231'!E30+'233'!E30+'234'!E30+'235'!E30+'236'!E30+'237'!E30+'238'!E30+'239'!E30</f>
        <v>0</v>
      </c>
      <c r="F30" s="356"/>
      <c r="G30" s="355" t="s">
        <v>403</v>
      </c>
      <c r="H30" s="351" t="s">
        <v>402</v>
      </c>
      <c r="I30" s="333" t="s">
        <v>133</v>
      </c>
      <c r="J30" s="545">
        <f>'231'!J30+'233'!J30+'234'!J30+'235'!J30+'236'!J30+'237'!J30+'238'!J30+'239'!J30</f>
        <v>0</v>
      </c>
      <c r="K30" s="545">
        <f>'231'!K30+'233'!K30+'234'!K30+'235'!K30+'236'!K30+'237'!K30+'238'!K30+'239'!K30</f>
        <v>0</v>
      </c>
      <c r="L30" s="357"/>
    </row>
    <row r="31" spans="1:12" ht="12.75" x14ac:dyDescent="0.2">
      <c r="A31" s="351" t="s">
        <v>401</v>
      </c>
      <c r="B31" s="334"/>
      <c r="C31" s="333"/>
      <c r="D31" s="360"/>
      <c r="E31" s="360"/>
      <c r="F31" s="356"/>
      <c r="G31" s="355" t="s">
        <v>400</v>
      </c>
      <c r="H31" s="351" t="s">
        <v>399</v>
      </c>
      <c r="I31" s="333" t="s">
        <v>131</v>
      </c>
      <c r="J31" s="545">
        <f>'231'!J31+'233'!J31+'234'!J31+'235'!J31+'236'!J31+'237'!J31+'238'!J31+'239'!J31</f>
        <v>0</v>
      </c>
      <c r="K31" s="545">
        <f>'231'!K31+'233'!K31+'234'!K31+'235'!K31+'236'!K31+'237'!K31+'238'!K31+'239'!K31</f>
        <v>0</v>
      </c>
      <c r="L31" s="357"/>
    </row>
    <row r="32" spans="1:12" ht="12.75" x14ac:dyDescent="0.2">
      <c r="A32" s="351" t="s">
        <v>398</v>
      </c>
      <c r="B32" s="334">
        <v>417100</v>
      </c>
      <c r="C32" s="333" t="s">
        <v>132</v>
      </c>
      <c r="D32" s="545">
        <f>'231'!D32+'233'!D32+'234'!D32+'235'!D32+'236'!D32+'237'!D32+'238'!D32+'239'!D32</f>
        <v>174976</v>
      </c>
      <c r="E32" s="545">
        <f>'231'!E32+'233'!E32+'234'!E32+'235'!E32+'236'!E32+'237'!E32+'238'!E32+'239'!E32</f>
        <v>162778</v>
      </c>
      <c r="F32" s="356"/>
      <c r="G32" s="355" t="s">
        <v>397</v>
      </c>
      <c r="H32" s="351" t="s">
        <v>396</v>
      </c>
      <c r="I32" s="333" t="s">
        <v>395</v>
      </c>
      <c r="J32" s="545">
        <f>'231'!J32+'233'!J32+'234'!J32+'235'!J32+'236'!J32+'237'!J32+'238'!J32+'239'!J32</f>
        <v>0</v>
      </c>
      <c r="K32" s="545">
        <f>'231'!K32+'233'!K32+'234'!K32+'235'!K32+'236'!K32+'237'!K32+'238'!K32+'239'!K32</f>
        <v>0</v>
      </c>
      <c r="L32" s="357"/>
    </row>
    <row r="33" spans="1:12" ht="12.75" x14ac:dyDescent="0.2">
      <c r="A33" s="351" t="s">
        <v>394</v>
      </c>
      <c r="B33" s="334">
        <v>417200</v>
      </c>
      <c r="C33" s="333" t="s">
        <v>130</v>
      </c>
      <c r="D33" s="545">
        <f>'231'!D33+'233'!D33+'234'!D33+'235'!D33+'236'!D33+'237'!D33+'238'!D33+'239'!D33</f>
        <v>0</v>
      </c>
      <c r="E33" s="545">
        <f>'231'!E33+'233'!E33+'234'!E33+'235'!E33+'236'!E33+'237'!E33+'238'!E33+'239'!E33</f>
        <v>0</v>
      </c>
      <c r="F33" s="356"/>
      <c r="G33" s="361" t="s">
        <v>393</v>
      </c>
      <c r="H33" s="334" t="s">
        <v>392</v>
      </c>
      <c r="I33" s="333" t="s">
        <v>391</v>
      </c>
      <c r="J33" s="545">
        <f>'231'!J33+'233'!J33+'234'!J33+'235'!J33+'236'!J33+'237'!J33+'238'!J33+'239'!J33</f>
        <v>0</v>
      </c>
      <c r="K33" s="545">
        <f>'231'!K33+'233'!K33+'234'!K33+'235'!K33+'236'!K33+'237'!K33+'238'!K33+'239'!K33</f>
        <v>0</v>
      </c>
      <c r="L33" s="357"/>
    </row>
    <row r="34" spans="1:12" ht="12.75" x14ac:dyDescent="0.2">
      <c r="A34" s="351" t="s">
        <v>390</v>
      </c>
      <c r="B34" s="334">
        <v>417300</v>
      </c>
      <c r="C34" s="333" t="s">
        <v>389</v>
      </c>
      <c r="D34" s="545">
        <f>'231'!D34+'233'!D34+'234'!D34+'235'!D34+'236'!D34+'237'!D34+'238'!D34+'239'!D34</f>
        <v>0</v>
      </c>
      <c r="E34" s="545">
        <f>'231'!E34+'233'!E34+'234'!E34+'235'!E34+'236'!E34+'237'!E34+'238'!E34+'239'!E34</f>
        <v>0</v>
      </c>
      <c r="F34" s="356"/>
      <c r="G34" s="355" t="s">
        <v>388</v>
      </c>
      <c r="H34" s="351" t="s">
        <v>387</v>
      </c>
      <c r="I34" s="333" t="s">
        <v>386</v>
      </c>
      <c r="J34" s="545">
        <f>'231'!J34+'233'!J34+'234'!J34+'235'!J34+'236'!J34+'237'!J34+'238'!J34+'239'!J34</f>
        <v>0</v>
      </c>
      <c r="K34" s="545">
        <f>'231'!K34+'233'!K34+'234'!K34+'235'!K34+'236'!K34+'237'!K34+'238'!K34+'239'!K34</f>
        <v>0</v>
      </c>
      <c r="L34" s="357"/>
    </row>
    <row r="35" spans="1:12" ht="12.75" x14ac:dyDescent="0.2">
      <c r="A35" s="351" t="s">
        <v>385</v>
      </c>
      <c r="B35" s="334">
        <v>417400</v>
      </c>
      <c r="C35" s="333" t="s">
        <v>384</v>
      </c>
      <c r="D35" s="545">
        <f>'231'!D35+'233'!D35+'234'!D35+'235'!D35+'236'!D35+'237'!D35+'238'!D35+'239'!D35</f>
        <v>1487018</v>
      </c>
      <c r="E35" s="545">
        <f>'231'!E35+'233'!E35+'234'!E35+'235'!E35+'236'!E35+'237'!E35+'238'!E35+'239'!E35</f>
        <v>1286082</v>
      </c>
      <c r="F35" s="356"/>
      <c r="G35" s="355" t="s">
        <v>383</v>
      </c>
      <c r="H35" s="351" t="s">
        <v>382</v>
      </c>
      <c r="I35" s="333" t="s">
        <v>381</v>
      </c>
      <c r="J35" s="359">
        <f>SUBTOTAL(9,J25:J34)</f>
        <v>0</v>
      </c>
      <c r="K35" s="358" t="s">
        <v>346</v>
      </c>
      <c r="L35" s="352">
        <f>SUBTOTAL(9,K25:K34)</f>
        <v>0</v>
      </c>
    </row>
    <row r="36" spans="1:12" ht="12.75" x14ac:dyDescent="0.2">
      <c r="A36" s="351" t="s">
        <v>380</v>
      </c>
      <c r="B36" s="334">
        <v>417900</v>
      </c>
      <c r="C36" s="333" t="s">
        <v>124</v>
      </c>
      <c r="D36" s="545">
        <f>'231'!D36+'233'!D36+'234'!D36+'235'!D36+'236'!D36+'237'!D36+'238'!D36+'239'!D36</f>
        <v>93561</v>
      </c>
      <c r="E36" s="545">
        <f>'231'!E36+'233'!E36+'234'!E36+'235'!E36+'236'!E36+'237'!E36+'238'!E36+'239'!E36</f>
        <v>88850</v>
      </c>
      <c r="F36" s="356"/>
      <c r="G36" s="355" t="s">
        <v>379</v>
      </c>
      <c r="H36" s="335"/>
      <c r="I36" s="333" t="s">
        <v>378</v>
      </c>
      <c r="J36" s="347"/>
      <c r="K36" s="347"/>
      <c r="L36" s="357"/>
    </row>
    <row r="37" spans="1:12" ht="25.5" x14ac:dyDescent="0.2">
      <c r="A37" s="351" t="s">
        <v>377</v>
      </c>
      <c r="B37" s="334"/>
      <c r="C37" s="333"/>
      <c r="D37" s="360"/>
      <c r="E37" s="360"/>
      <c r="F37" s="356"/>
      <c r="G37" s="355" t="s">
        <v>376</v>
      </c>
      <c r="H37" s="351" t="s">
        <v>375</v>
      </c>
      <c r="I37" s="333" t="s">
        <v>374</v>
      </c>
      <c r="J37" s="545">
        <f>'231'!J37+'233'!J37+'234'!J37+'235'!J37+'236'!J37+'237'!J37+'238'!J37+'239'!J37</f>
        <v>0</v>
      </c>
      <c r="K37" s="545">
        <f>'231'!K37+'233'!K37+'234'!K37+'235'!K37+'236'!K37+'237'!K37+'238'!K37+'239'!K37</f>
        <v>0</v>
      </c>
      <c r="L37" s="357"/>
    </row>
    <row r="38" spans="1:12" ht="12.75" x14ac:dyDescent="0.2">
      <c r="A38" s="351" t="s">
        <v>373</v>
      </c>
      <c r="B38" s="334">
        <v>418100</v>
      </c>
      <c r="C38" s="333" t="s">
        <v>123</v>
      </c>
      <c r="D38" s="545">
        <f>'231'!D38+'233'!D38+'234'!D38+'235'!D38+'236'!D38+'237'!D38+'238'!D38+'239'!D38</f>
        <v>0</v>
      </c>
      <c r="E38" s="545">
        <f>'231'!E38+'233'!E38+'234'!E38+'235'!E38+'236'!E38+'237'!E38+'238'!E38+'239'!E38</f>
        <v>0</v>
      </c>
      <c r="F38" s="356"/>
      <c r="G38" s="355" t="s">
        <v>372</v>
      </c>
      <c r="H38" s="351" t="s">
        <v>371</v>
      </c>
      <c r="I38" s="333" t="s">
        <v>370</v>
      </c>
      <c r="J38" s="545">
        <f>'231'!J38+'233'!J38+'234'!J38+'235'!J38+'236'!J38+'237'!J38+'238'!J38+'239'!J38</f>
        <v>0</v>
      </c>
      <c r="K38" s="545">
        <f>'231'!K38+'233'!K38+'234'!K38+'235'!K38+'236'!K38+'237'!K38+'238'!K38+'239'!K38</f>
        <v>0</v>
      </c>
      <c r="L38" s="357"/>
    </row>
    <row r="39" spans="1:12" ht="12.75" x14ac:dyDescent="0.2">
      <c r="A39" s="351" t="s">
        <v>369</v>
      </c>
      <c r="B39" s="334"/>
      <c r="C39" s="333"/>
      <c r="D39" s="360"/>
      <c r="E39" s="353"/>
      <c r="F39" s="356"/>
      <c r="G39" s="355" t="s">
        <v>368</v>
      </c>
      <c r="H39" s="351" t="s">
        <v>367</v>
      </c>
      <c r="I39" s="333" t="s">
        <v>366</v>
      </c>
      <c r="J39" s="359">
        <f>SUBTOTAL(9,J37:J38)</f>
        <v>0</v>
      </c>
      <c r="K39" s="358" t="s">
        <v>346</v>
      </c>
      <c r="L39" s="352">
        <f>SUBTOTAL(9,K37:K38)</f>
        <v>0</v>
      </c>
    </row>
    <row r="40" spans="1:12" ht="12.75" x14ac:dyDescent="0.2">
      <c r="A40" s="351" t="s">
        <v>365</v>
      </c>
      <c r="B40" s="334">
        <v>419100</v>
      </c>
      <c r="C40" s="333" t="s">
        <v>120</v>
      </c>
      <c r="D40" s="545">
        <f>'231'!D40+'233'!D40+'234'!D40+'235'!D40+'236'!D40+'237'!D40+'238'!D40+'239'!D40</f>
        <v>0</v>
      </c>
      <c r="E40" s="545">
        <f>'231'!E40+'233'!E40+'234'!E40+'235'!E40+'236'!E40+'237'!E40+'238'!E40+'239'!E40</f>
        <v>0</v>
      </c>
      <c r="F40" s="356"/>
      <c r="G40" s="355" t="s">
        <v>364</v>
      </c>
      <c r="H40" s="351" t="s">
        <v>363</v>
      </c>
      <c r="I40" s="333"/>
      <c r="J40" s="347"/>
      <c r="K40" s="357"/>
      <c r="L40" s="357"/>
    </row>
    <row r="41" spans="1:12" ht="12.75" x14ac:dyDescent="0.2">
      <c r="A41" s="351" t="s">
        <v>362</v>
      </c>
      <c r="B41" s="334">
        <v>419200</v>
      </c>
      <c r="C41" s="333" t="s">
        <v>118</v>
      </c>
      <c r="D41" s="545">
        <f>'231'!D41+'233'!D41+'234'!D41+'235'!D41+'236'!D41+'237'!D41+'238'!D41+'239'!D41</f>
        <v>26734</v>
      </c>
      <c r="E41" s="545">
        <f>'231'!E41+'233'!E41+'234'!E41+'235'!E41+'236'!E41+'237'!E41+'238'!E41+'239'!E41</f>
        <v>18894</v>
      </c>
      <c r="F41" s="356"/>
      <c r="G41" s="355" t="s">
        <v>361</v>
      </c>
      <c r="H41" s="335"/>
      <c r="I41" s="333" t="s">
        <v>360</v>
      </c>
      <c r="J41" s="359">
        <f>SUM(D46,J8,J22,J35,J39)</f>
        <v>1847099</v>
      </c>
      <c r="K41" s="358" t="s">
        <v>346</v>
      </c>
      <c r="L41" s="352">
        <f>SUM(F46,L8,L22,L35,L39)</f>
        <v>1622988</v>
      </c>
    </row>
    <row r="42" spans="1:12" ht="12.75" x14ac:dyDescent="0.2">
      <c r="A42" s="351" t="s">
        <v>359</v>
      </c>
      <c r="B42" s="334">
        <v>419300</v>
      </c>
      <c r="C42" s="333" t="s">
        <v>116</v>
      </c>
      <c r="D42" s="545">
        <f>'231'!D42+'233'!D42+'234'!D42+'235'!D42+'236'!D42+'237'!D42+'238'!D42+'239'!D42</f>
        <v>0</v>
      </c>
      <c r="E42" s="545">
        <f>'231'!E42+'233'!E42+'234'!E42+'235'!E42+'236'!E42+'237'!E42+'238'!E42+'239'!E42</f>
        <v>0</v>
      </c>
      <c r="F42" s="356"/>
      <c r="G42" s="355" t="s">
        <v>358</v>
      </c>
      <c r="H42" s="335"/>
      <c r="I42" s="333"/>
      <c r="J42" s="347"/>
      <c r="K42" s="347"/>
      <c r="L42" s="357"/>
    </row>
    <row r="43" spans="1:12" ht="12.75" x14ac:dyDescent="0.2">
      <c r="A43" s="351" t="s">
        <v>357</v>
      </c>
      <c r="B43" s="334">
        <v>419900</v>
      </c>
      <c r="C43" s="333" t="s">
        <v>115</v>
      </c>
      <c r="D43" s="545">
        <f>'231'!D43+'233'!D43+'234'!D43+'235'!D43+'236'!D43+'237'!D43+'238'!D43+'239'!D43</f>
        <v>36858</v>
      </c>
      <c r="E43" s="545">
        <f>'231'!E43+'233'!E43+'234'!E43+'235'!E43+'236'!E43+'237'!E43+'238'!E43+'239'!E43</f>
        <v>43455</v>
      </c>
      <c r="F43" s="356"/>
      <c r="G43" s="355" t="s">
        <v>356</v>
      </c>
      <c r="H43" s="351" t="s">
        <v>355</v>
      </c>
      <c r="I43" s="333" t="s">
        <v>354</v>
      </c>
      <c r="J43" s="354">
        <f>'231'!J43+'233'!J43+'234'!J43+'235'!J43+'236'!J43+'237'!J43+'238'!J43+'239'!J43</f>
        <v>0</v>
      </c>
      <c r="K43" s="545">
        <f>'231'!K43+'233'!K43+'234'!K43+'235'!K43+'236'!K43+'237'!K43+'238'!K43+'239'!K43</f>
        <v>1600</v>
      </c>
      <c r="L43" s="352">
        <f>+K43</f>
        <v>1600</v>
      </c>
    </row>
    <row r="44" spans="1:12" ht="12.75" x14ac:dyDescent="0.2">
      <c r="A44" s="351" t="s">
        <v>353</v>
      </c>
      <c r="B44" s="334"/>
      <c r="C44" s="333" t="s">
        <v>352</v>
      </c>
      <c r="D44" s="332">
        <f>SUBTOTAL(9,D19:D43)</f>
        <v>1847099</v>
      </c>
      <c r="E44" s="350" t="s">
        <v>346</v>
      </c>
      <c r="F44" s="349">
        <f>SUBTOTAL(9,E20:E43)</f>
        <v>1622988</v>
      </c>
      <c r="G44" s="348" t="s">
        <v>351</v>
      </c>
      <c r="H44" s="335"/>
      <c r="I44" s="333"/>
      <c r="J44" s="347"/>
      <c r="K44" s="347"/>
      <c r="L44" s="347"/>
    </row>
    <row r="45" spans="1:12" ht="24" x14ac:dyDescent="0.2">
      <c r="A45" s="346" t="s">
        <v>350</v>
      </c>
      <c r="B45" s="340">
        <v>410000</v>
      </c>
      <c r="C45" s="345" t="s">
        <v>349</v>
      </c>
      <c r="D45" s="344"/>
      <c r="E45" s="343" t="s">
        <v>346</v>
      </c>
      <c r="F45" s="342"/>
      <c r="G45" s="341"/>
      <c r="H45" s="340" t="s">
        <v>348</v>
      </c>
      <c r="I45" s="339" t="s">
        <v>347</v>
      </c>
      <c r="J45" s="338"/>
      <c r="K45" s="337" t="s">
        <v>346</v>
      </c>
      <c r="L45" s="336"/>
    </row>
    <row r="46" spans="1:12" ht="12.75" x14ac:dyDescent="0.2">
      <c r="A46" s="335"/>
      <c r="B46" s="334"/>
      <c r="C46" s="333"/>
      <c r="D46" s="332">
        <f>(D19+D44)</f>
        <v>1847099</v>
      </c>
      <c r="E46" s="332"/>
      <c r="F46" s="331">
        <f>SUM(F19+F44)</f>
        <v>1622988</v>
      </c>
      <c r="G46" s="330"/>
      <c r="H46" s="329"/>
      <c r="I46" s="328" t="s">
        <v>345</v>
      </c>
      <c r="J46" s="326">
        <f>(D7+J41+J43)</f>
        <v>2870869</v>
      </c>
      <c r="K46" s="327"/>
      <c r="L46" s="326">
        <f>(F7+L41+K43)</f>
        <v>2665783</v>
      </c>
    </row>
    <row r="47" spans="1:12" ht="12.95" customHeight="1" x14ac:dyDescent="0.2">
      <c r="A47" s="598" t="str">
        <f ca="1">CELL("FILENAME",A1)</f>
        <v>R:\Finance\Annual Budget\Amended 2016-2017\[2016-2017 Amended Budget.xlsx]230-239 Special Local</v>
      </c>
      <c r="B47" s="598"/>
      <c r="C47" s="598"/>
      <c r="D47" s="324"/>
      <c r="E47" s="324"/>
      <c r="F47" s="324"/>
      <c r="G47" s="324"/>
      <c r="H47" s="324"/>
      <c r="I47" s="325"/>
      <c r="J47" s="324"/>
      <c r="K47" s="324"/>
      <c r="L47" s="324"/>
    </row>
    <row r="48" spans="1:12" x14ac:dyDescent="0.2">
      <c r="D48" s="323"/>
      <c r="E48" s="323"/>
      <c r="F48" s="323"/>
    </row>
    <row r="49" spans="4:6" x14ac:dyDescent="0.2">
      <c r="D49" s="323"/>
      <c r="E49" s="323"/>
      <c r="F49" s="323"/>
    </row>
    <row r="50" spans="4:6" x14ac:dyDescent="0.2">
      <c r="D50" s="323"/>
      <c r="E50" s="323"/>
      <c r="F50" s="323"/>
    </row>
    <row r="51" spans="4:6" x14ac:dyDescent="0.2">
      <c r="D51" s="323"/>
      <c r="E51" s="323"/>
      <c r="F51" s="323"/>
    </row>
    <row r="52" spans="4:6" x14ac:dyDescent="0.2">
      <c r="D52" s="323"/>
      <c r="E52" s="323"/>
      <c r="F52" s="323"/>
    </row>
    <row r="53" spans="4:6" x14ac:dyDescent="0.2">
      <c r="D53" s="323"/>
      <c r="E53" s="323"/>
      <c r="F53" s="323"/>
    </row>
    <row r="54" spans="4:6" x14ac:dyDescent="0.2">
      <c r="D54" s="323"/>
      <c r="E54" s="323"/>
      <c r="F54" s="323"/>
    </row>
    <row r="55" spans="4:6" x14ac:dyDescent="0.2">
      <c r="D55" s="323"/>
      <c r="E55" s="323"/>
      <c r="F55" s="323"/>
    </row>
    <row r="56" spans="4:6" x14ac:dyDescent="0.2">
      <c r="D56" s="323"/>
      <c r="E56" s="323"/>
      <c r="F56" s="323"/>
    </row>
    <row r="57" spans="4:6" x14ac:dyDescent="0.2">
      <c r="D57" s="323"/>
      <c r="E57" s="323"/>
      <c r="F57" s="323"/>
    </row>
    <row r="58" spans="4:6" x14ac:dyDescent="0.2">
      <c r="D58" s="323"/>
      <c r="E58" s="323"/>
      <c r="F58" s="323"/>
    </row>
    <row r="59" spans="4:6" x14ac:dyDescent="0.2">
      <c r="D59" s="323"/>
      <c r="E59" s="323"/>
      <c r="F59" s="323"/>
    </row>
    <row r="60" spans="4:6" x14ac:dyDescent="0.2">
      <c r="D60" s="323"/>
      <c r="E60" s="323"/>
      <c r="F60" s="323"/>
    </row>
    <row r="61" spans="4:6" x14ac:dyDescent="0.2">
      <c r="D61" s="323"/>
      <c r="E61" s="323"/>
      <c r="F61" s="323"/>
    </row>
    <row r="62" spans="4:6" x14ac:dyDescent="0.2">
      <c r="D62" s="323"/>
      <c r="E62" s="323"/>
      <c r="F62" s="323"/>
    </row>
    <row r="63" spans="4:6" x14ac:dyDescent="0.2">
      <c r="D63" s="323"/>
      <c r="E63" s="323"/>
      <c r="F63" s="323"/>
    </row>
    <row r="64" spans="4:6" x14ac:dyDescent="0.2">
      <c r="D64" s="323"/>
      <c r="E64" s="323"/>
      <c r="F64" s="323"/>
    </row>
    <row r="65" spans="4:6" x14ac:dyDescent="0.2">
      <c r="D65" s="323"/>
      <c r="E65" s="323"/>
      <c r="F65" s="323"/>
    </row>
    <row r="66" spans="4:6" x14ac:dyDescent="0.2">
      <c r="D66" s="323"/>
      <c r="E66" s="323"/>
      <c r="F66" s="323"/>
    </row>
    <row r="67" spans="4:6" x14ac:dyDescent="0.2">
      <c r="D67" s="323"/>
      <c r="E67" s="323"/>
      <c r="F67" s="323"/>
    </row>
    <row r="68" spans="4:6" x14ac:dyDescent="0.2">
      <c r="D68" s="323"/>
      <c r="E68" s="323"/>
      <c r="F68" s="323"/>
    </row>
    <row r="69" spans="4:6" x14ac:dyDescent="0.2">
      <c r="D69" s="323"/>
      <c r="E69" s="323"/>
      <c r="F69" s="323"/>
    </row>
    <row r="70" spans="4:6" x14ac:dyDescent="0.2">
      <c r="D70" s="323"/>
      <c r="E70" s="323"/>
      <c r="F70" s="323"/>
    </row>
    <row r="71" spans="4:6" x14ac:dyDescent="0.2">
      <c r="D71" s="323"/>
      <c r="E71" s="323"/>
      <c r="F71" s="323"/>
    </row>
    <row r="72" spans="4:6" x14ac:dyDescent="0.2">
      <c r="D72" s="323"/>
      <c r="E72" s="323"/>
      <c r="F72" s="323"/>
    </row>
    <row r="73" spans="4:6" x14ac:dyDescent="0.2">
      <c r="D73" s="323"/>
      <c r="E73" s="323"/>
      <c r="F73" s="323"/>
    </row>
    <row r="74" spans="4:6" x14ac:dyDescent="0.2">
      <c r="D74" s="323"/>
      <c r="E74" s="323"/>
      <c r="F74" s="323"/>
    </row>
    <row r="75" spans="4:6" x14ac:dyDescent="0.2">
      <c r="D75" s="323"/>
      <c r="E75" s="323"/>
      <c r="F75" s="323"/>
    </row>
    <row r="76" spans="4:6" x14ac:dyDescent="0.2">
      <c r="D76" s="323"/>
      <c r="E76" s="323"/>
      <c r="F76" s="323"/>
    </row>
    <row r="77" spans="4:6" x14ac:dyDescent="0.2">
      <c r="D77" s="323"/>
      <c r="E77" s="323"/>
      <c r="F77" s="323"/>
    </row>
    <row r="78" spans="4:6" x14ac:dyDescent="0.2">
      <c r="D78" s="323"/>
      <c r="E78" s="323"/>
      <c r="F78" s="323"/>
    </row>
    <row r="79" spans="4:6" x14ac:dyDescent="0.2">
      <c r="D79" s="323"/>
      <c r="E79" s="323"/>
      <c r="F79" s="323"/>
    </row>
    <row r="80" spans="4:6" x14ac:dyDescent="0.2">
      <c r="D80" s="323"/>
      <c r="E80" s="323"/>
      <c r="F80" s="323"/>
    </row>
    <row r="81" spans="4:6" x14ac:dyDescent="0.2">
      <c r="D81" s="323"/>
      <c r="E81" s="323"/>
      <c r="F81" s="323"/>
    </row>
    <row r="82" spans="4:6" x14ac:dyDescent="0.2">
      <c r="D82" s="323"/>
      <c r="E82" s="323"/>
      <c r="F82" s="323"/>
    </row>
    <row r="83" spans="4:6" x14ac:dyDescent="0.2">
      <c r="D83" s="323"/>
      <c r="E83" s="323"/>
      <c r="F83" s="323"/>
    </row>
    <row r="84" spans="4:6" x14ac:dyDescent="0.2">
      <c r="D84" s="323"/>
      <c r="E84" s="323"/>
      <c r="F84" s="323"/>
    </row>
    <row r="85" spans="4:6" x14ac:dyDescent="0.2">
      <c r="D85" s="323"/>
      <c r="E85" s="323"/>
      <c r="F85" s="323"/>
    </row>
    <row r="86" spans="4:6" x14ac:dyDescent="0.2">
      <c r="D86" s="323"/>
      <c r="E86" s="323"/>
      <c r="F86" s="323"/>
    </row>
    <row r="87" spans="4:6" x14ac:dyDescent="0.2">
      <c r="D87" s="323"/>
      <c r="E87" s="323"/>
      <c r="F87" s="323"/>
    </row>
    <row r="88" spans="4:6" x14ac:dyDescent="0.2">
      <c r="D88" s="323"/>
      <c r="E88" s="323"/>
      <c r="F88" s="323"/>
    </row>
    <row r="89" spans="4:6" x14ac:dyDescent="0.2">
      <c r="D89" s="323"/>
      <c r="E89" s="323"/>
      <c r="F89" s="323"/>
    </row>
    <row r="90" spans="4:6" x14ac:dyDescent="0.2">
      <c r="D90" s="323"/>
      <c r="E90" s="323"/>
      <c r="F90" s="323"/>
    </row>
    <row r="91" spans="4:6" x14ac:dyDescent="0.2">
      <c r="D91" s="323"/>
      <c r="E91" s="323"/>
      <c r="F91" s="323"/>
    </row>
    <row r="92" spans="4:6" x14ac:dyDescent="0.2">
      <c r="D92" s="323"/>
      <c r="E92" s="323"/>
      <c r="F92" s="323"/>
    </row>
    <row r="93" spans="4:6" x14ac:dyDescent="0.2">
      <c r="D93" s="323"/>
      <c r="E93" s="323"/>
      <c r="F93" s="323"/>
    </row>
    <row r="94" spans="4:6" x14ac:dyDescent="0.2">
      <c r="D94" s="323"/>
      <c r="E94" s="323"/>
      <c r="F94" s="323"/>
    </row>
    <row r="95" spans="4:6" x14ac:dyDescent="0.2">
      <c r="D95" s="323"/>
      <c r="E95" s="323"/>
      <c r="F95" s="323"/>
    </row>
    <row r="96" spans="4:6" x14ac:dyDescent="0.2">
      <c r="D96" s="323"/>
      <c r="E96" s="323"/>
      <c r="F96" s="323"/>
    </row>
    <row r="97" spans="4:6" x14ac:dyDescent="0.2">
      <c r="D97" s="323"/>
      <c r="E97" s="323"/>
      <c r="F97" s="323"/>
    </row>
    <row r="98" spans="4:6" x14ac:dyDescent="0.2">
      <c r="D98" s="323"/>
      <c r="E98" s="323"/>
      <c r="F98" s="323"/>
    </row>
    <row r="99" spans="4:6" x14ac:dyDescent="0.2">
      <c r="D99" s="323"/>
      <c r="E99" s="323"/>
      <c r="F99" s="323"/>
    </row>
    <row r="100" spans="4:6" x14ac:dyDescent="0.2">
      <c r="D100" s="323"/>
      <c r="E100" s="323"/>
      <c r="F100" s="323"/>
    </row>
    <row r="101" spans="4:6" x14ac:dyDescent="0.2">
      <c r="D101" s="323"/>
      <c r="E101" s="323"/>
      <c r="F101" s="323"/>
    </row>
    <row r="102" spans="4:6" x14ac:dyDescent="0.2">
      <c r="D102" s="323"/>
      <c r="E102" s="323"/>
      <c r="F102" s="323"/>
    </row>
    <row r="103" spans="4:6" x14ac:dyDescent="0.2">
      <c r="D103" s="323"/>
      <c r="E103" s="323"/>
      <c r="F103" s="323"/>
    </row>
    <row r="104" spans="4:6" x14ac:dyDescent="0.2">
      <c r="D104" s="323"/>
      <c r="E104" s="323"/>
      <c r="F104" s="323"/>
    </row>
    <row r="105" spans="4:6" x14ac:dyDescent="0.2">
      <c r="D105" s="323"/>
      <c r="E105" s="323"/>
      <c r="F105" s="323"/>
    </row>
    <row r="106" spans="4:6" x14ac:dyDescent="0.2">
      <c r="D106" s="323"/>
      <c r="E106" s="323"/>
      <c r="F106" s="323"/>
    </row>
    <row r="107" spans="4:6" x14ac:dyDescent="0.2">
      <c r="D107" s="323"/>
      <c r="E107" s="323"/>
      <c r="F107" s="323"/>
    </row>
    <row r="108" spans="4:6" x14ac:dyDescent="0.2">
      <c r="D108" s="323"/>
      <c r="E108" s="323"/>
      <c r="F108" s="323"/>
    </row>
    <row r="109" spans="4:6" x14ac:dyDescent="0.2">
      <c r="D109" s="323"/>
      <c r="E109" s="323"/>
      <c r="F109" s="323"/>
    </row>
    <row r="110" spans="4:6" x14ac:dyDescent="0.2">
      <c r="D110" s="323"/>
      <c r="E110" s="323"/>
      <c r="F110" s="323"/>
    </row>
    <row r="111" spans="4:6" x14ac:dyDescent="0.2">
      <c r="D111" s="323"/>
      <c r="E111" s="323"/>
      <c r="F111" s="323"/>
    </row>
    <row r="112" spans="4:6" x14ac:dyDescent="0.2">
      <c r="D112" s="323"/>
      <c r="E112" s="323"/>
      <c r="F112" s="323"/>
    </row>
    <row r="113" spans="4:6" x14ac:dyDescent="0.2">
      <c r="D113" s="323"/>
      <c r="E113" s="323"/>
      <c r="F113" s="323"/>
    </row>
    <row r="114" spans="4:6" x14ac:dyDescent="0.2">
      <c r="D114" s="323"/>
      <c r="E114" s="323"/>
      <c r="F114" s="323"/>
    </row>
    <row r="115" spans="4:6" x14ac:dyDescent="0.2">
      <c r="D115" s="323"/>
      <c r="E115" s="323"/>
      <c r="F115" s="323"/>
    </row>
    <row r="116" spans="4:6" x14ac:dyDescent="0.2">
      <c r="D116" s="323"/>
      <c r="E116" s="323"/>
      <c r="F116" s="323"/>
    </row>
    <row r="117" spans="4:6" x14ac:dyDescent="0.2">
      <c r="D117" s="323"/>
      <c r="E117" s="323"/>
      <c r="F117" s="323"/>
    </row>
    <row r="118" spans="4:6" x14ac:dyDescent="0.2">
      <c r="D118" s="323"/>
      <c r="E118" s="323"/>
      <c r="F118" s="323"/>
    </row>
    <row r="119" spans="4:6" x14ac:dyDescent="0.2">
      <c r="D119" s="323"/>
      <c r="E119" s="323"/>
      <c r="F119" s="323"/>
    </row>
    <row r="120" spans="4:6" x14ac:dyDescent="0.2">
      <c r="D120" s="323"/>
      <c r="E120" s="323"/>
      <c r="F120" s="323"/>
    </row>
    <row r="121" spans="4:6" x14ac:dyDescent="0.2">
      <c r="D121" s="323"/>
      <c r="E121" s="323"/>
      <c r="F121" s="323"/>
    </row>
    <row r="122" spans="4:6" x14ac:dyDescent="0.2">
      <c r="D122" s="323"/>
      <c r="E122" s="323"/>
      <c r="F122" s="323"/>
    </row>
    <row r="123" spans="4:6" x14ac:dyDescent="0.2">
      <c r="D123" s="323"/>
      <c r="E123" s="323"/>
      <c r="F123" s="323"/>
    </row>
    <row r="124" spans="4:6" x14ac:dyDescent="0.2">
      <c r="D124" s="323"/>
      <c r="E124" s="323"/>
      <c r="F124" s="323"/>
    </row>
    <row r="125" spans="4:6" x14ac:dyDescent="0.2">
      <c r="D125" s="323"/>
      <c r="E125" s="323"/>
      <c r="F125" s="323"/>
    </row>
    <row r="126" spans="4:6" x14ac:dyDescent="0.2">
      <c r="D126" s="323"/>
      <c r="E126" s="323"/>
      <c r="F126" s="323"/>
    </row>
    <row r="127" spans="4:6" x14ac:dyDescent="0.2">
      <c r="D127" s="323"/>
      <c r="E127" s="323"/>
      <c r="F127" s="323"/>
    </row>
    <row r="128" spans="4:6" x14ac:dyDescent="0.2">
      <c r="D128" s="323"/>
      <c r="E128" s="323"/>
      <c r="F128" s="323"/>
    </row>
    <row r="129" spans="4:6" x14ac:dyDescent="0.2">
      <c r="D129" s="323"/>
      <c r="E129" s="323"/>
      <c r="F129" s="323"/>
    </row>
    <row r="130" spans="4:6" x14ac:dyDescent="0.2">
      <c r="D130" s="323"/>
      <c r="E130" s="323"/>
      <c r="F130" s="323"/>
    </row>
    <row r="131" spans="4:6" x14ac:dyDescent="0.2">
      <c r="D131" s="323"/>
      <c r="E131" s="323"/>
      <c r="F131" s="323"/>
    </row>
    <row r="132" spans="4:6" x14ac:dyDescent="0.2">
      <c r="D132" s="323"/>
      <c r="E132" s="323"/>
      <c r="F132" s="323"/>
    </row>
    <row r="133" spans="4:6" x14ac:dyDescent="0.2">
      <c r="D133" s="323"/>
      <c r="E133" s="323"/>
      <c r="F133" s="323"/>
    </row>
    <row r="134" spans="4:6" x14ac:dyDescent="0.2">
      <c r="D134" s="323"/>
      <c r="E134" s="323"/>
      <c r="F134" s="323"/>
    </row>
    <row r="135" spans="4:6" x14ac:dyDescent="0.2">
      <c r="D135" s="323"/>
      <c r="E135" s="323"/>
      <c r="F135" s="323"/>
    </row>
    <row r="136" spans="4:6" x14ac:dyDescent="0.2">
      <c r="D136" s="323"/>
      <c r="E136" s="323"/>
      <c r="F136" s="323"/>
    </row>
    <row r="137" spans="4:6" x14ac:dyDescent="0.2">
      <c r="D137" s="323"/>
      <c r="E137" s="323"/>
      <c r="F137" s="323"/>
    </row>
    <row r="138" spans="4:6" x14ac:dyDescent="0.2">
      <c r="D138" s="323"/>
      <c r="E138" s="323"/>
      <c r="F138" s="323"/>
    </row>
    <row r="139" spans="4:6" x14ac:dyDescent="0.2">
      <c r="D139" s="323"/>
      <c r="E139" s="323"/>
      <c r="F139" s="323"/>
    </row>
    <row r="140" spans="4:6" x14ac:dyDescent="0.2">
      <c r="D140" s="323"/>
      <c r="E140" s="323"/>
      <c r="F140" s="323"/>
    </row>
    <row r="141" spans="4:6" x14ac:dyDescent="0.2">
      <c r="D141" s="323"/>
      <c r="E141" s="323"/>
      <c r="F141" s="323"/>
    </row>
    <row r="142" spans="4:6" x14ac:dyDescent="0.2">
      <c r="D142" s="323"/>
      <c r="E142" s="323"/>
      <c r="F142" s="323"/>
    </row>
    <row r="143" spans="4:6" x14ac:dyDescent="0.2">
      <c r="D143" s="323"/>
      <c r="E143" s="323"/>
      <c r="F143" s="323"/>
    </row>
    <row r="144" spans="4:6" x14ac:dyDescent="0.2">
      <c r="D144" s="323"/>
      <c r="E144" s="323"/>
      <c r="F144" s="323"/>
    </row>
    <row r="145" spans="4:6" x14ac:dyDescent="0.2">
      <c r="D145" s="323"/>
      <c r="E145" s="323"/>
      <c r="F145" s="323"/>
    </row>
    <row r="146" spans="4:6" x14ac:dyDescent="0.2">
      <c r="D146" s="323"/>
      <c r="E146" s="323"/>
      <c r="F146" s="323"/>
    </row>
    <row r="147" spans="4:6" x14ac:dyDescent="0.2">
      <c r="D147" s="323"/>
      <c r="E147" s="323"/>
      <c r="F147" s="323"/>
    </row>
    <row r="148" spans="4:6" x14ac:dyDescent="0.2">
      <c r="D148" s="323"/>
      <c r="E148" s="323"/>
      <c r="F148" s="323"/>
    </row>
    <row r="149" spans="4:6" x14ac:dyDescent="0.2">
      <c r="D149" s="323"/>
      <c r="E149" s="323"/>
      <c r="F149" s="323"/>
    </row>
    <row r="150" spans="4:6" x14ac:dyDescent="0.2">
      <c r="D150" s="323"/>
      <c r="E150" s="323"/>
      <c r="F150" s="323"/>
    </row>
    <row r="151" spans="4:6" x14ac:dyDescent="0.2">
      <c r="D151" s="323"/>
      <c r="E151" s="323"/>
      <c r="F151" s="323"/>
    </row>
    <row r="152" spans="4:6" x14ac:dyDescent="0.2">
      <c r="D152" s="323"/>
      <c r="E152" s="323"/>
      <c r="F152" s="323"/>
    </row>
    <row r="153" spans="4:6" x14ac:dyDescent="0.2">
      <c r="D153" s="323"/>
      <c r="E153" s="323"/>
      <c r="F153" s="323"/>
    </row>
    <row r="154" spans="4:6" x14ac:dyDescent="0.2">
      <c r="D154" s="323"/>
      <c r="E154" s="323"/>
      <c r="F154" s="323"/>
    </row>
    <row r="155" spans="4:6" x14ac:dyDescent="0.2">
      <c r="D155" s="323"/>
      <c r="E155" s="323"/>
      <c r="F155" s="323"/>
    </row>
    <row r="156" spans="4:6" x14ac:dyDescent="0.2">
      <c r="D156" s="323"/>
      <c r="E156" s="323"/>
      <c r="F156" s="323"/>
    </row>
    <row r="157" spans="4:6" x14ac:dyDescent="0.2">
      <c r="D157" s="323"/>
      <c r="E157" s="323"/>
      <c r="F157" s="323"/>
    </row>
    <row r="158" spans="4:6" x14ac:dyDescent="0.2">
      <c r="D158" s="323"/>
      <c r="E158" s="323"/>
      <c r="F158" s="323"/>
    </row>
    <row r="159" spans="4:6" x14ac:dyDescent="0.2">
      <c r="D159" s="323"/>
      <c r="E159" s="323"/>
      <c r="F159" s="323"/>
    </row>
    <row r="160" spans="4:6" x14ac:dyDescent="0.2">
      <c r="D160" s="323"/>
      <c r="E160" s="323"/>
      <c r="F160" s="323"/>
    </row>
    <row r="161" spans="4:6" x14ac:dyDescent="0.2">
      <c r="D161" s="323"/>
      <c r="E161" s="323"/>
      <c r="F161" s="323"/>
    </row>
    <row r="162" spans="4:6" x14ac:dyDescent="0.2">
      <c r="D162" s="323"/>
      <c r="E162" s="323"/>
      <c r="F162" s="323"/>
    </row>
    <row r="163" spans="4:6" x14ac:dyDescent="0.2">
      <c r="D163" s="323"/>
      <c r="E163" s="323"/>
      <c r="F163" s="323"/>
    </row>
    <row r="164" spans="4:6" x14ac:dyDescent="0.2">
      <c r="D164" s="323"/>
      <c r="E164" s="323"/>
      <c r="F164" s="323"/>
    </row>
    <row r="165" spans="4:6" x14ac:dyDescent="0.2">
      <c r="D165" s="323"/>
      <c r="E165" s="323"/>
      <c r="F165" s="323"/>
    </row>
    <row r="166" spans="4:6" x14ac:dyDescent="0.2">
      <c r="D166" s="323"/>
      <c r="E166" s="323"/>
      <c r="F166" s="323"/>
    </row>
    <row r="167" spans="4:6" x14ac:dyDescent="0.2">
      <c r="D167" s="323"/>
      <c r="E167" s="323"/>
      <c r="F167" s="323"/>
    </row>
    <row r="168" spans="4:6" x14ac:dyDescent="0.2">
      <c r="D168" s="323"/>
      <c r="E168" s="323"/>
      <c r="F168" s="323"/>
    </row>
    <row r="169" spans="4:6" x14ac:dyDescent="0.2">
      <c r="D169" s="323"/>
      <c r="E169" s="323"/>
      <c r="F169" s="323"/>
    </row>
    <row r="170" spans="4:6" x14ac:dyDescent="0.2">
      <c r="D170" s="323"/>
      <c r="E170" s="323"/>
      <c r="F170" s="323"/>
    </row>
    <row r="171" spans="4:6" x14ac:dyDescent="0.2">
      <c r="D171" s="323"/>
      <c r="E171" s="323"/>
      <c r="F171" s="323"/>
    </row>
    <row r="172" spans="4:6" x14ac:dyDescent="0.2">
      <c r="D172" s="323"/>
      <c r="E172" s="323"/>
      <c r="F172" s="323"/>
    </row>
    <row r="173" spans="4:6" x14ac:dyDescent="0.2">
      <c r="D173" s="323"/>
      <c r="E173" s="323"/>
      <c r="F173" s="323"/>
    </row>
    <row r="174" spans="4:6" x14ac:dyDescent="0.2">
      <c r="D174" s="323"/>
      <c r="E174" s="323"/>
      <c r="F174" s="323"/>
    </row>
    <row r="175" spans="4:6" x14ac:dyDescent="0.2">
      <c r="D175" s="323"/>
      <c r="E175" s="323"/>
      <c r="F175" s="323"/>
    </row>
    <row r="176" spans="4:6" x14ac:dyDescent="0.2">
      <c r="D176" s="323"/>
      <c r="E176" s="323"/>
      <c r="F176" s="323"/>
    </row>
    <row r="177" spans="4:6" x14ac:dyDescent="0.2">
      <c r="D177" s="323"/>
      <c r="E177" s="323"/>
      <c r="F177" s="323"/>
    </row>
    <row r="178" spans="4:6" x14ac:dyDescent="0.2">
      <c r="D178" s="323"/>
      <c r="E178" s="323"/>
      <c r="F178" s="323"/>
    </row>
    <row r="179" spans="4:6" x14ac:dyDescent="0.2">
      <c r="D179" s="323"/>
      <c r="E179" s="323"/>
      <c r="F179" s="323"/>
    </row>
    <row r="180" spans="4:6" x14ac:dyDescent="0.2">
      <c r="D180" s="323"/>
      <c r="E180" s="323"/>
      <c r="F180" s="323"/>
    </row>
    <row r="181" spans="4:6" x14ac:dyDescent="0.2">
      <c r="D181" s="323"/>
      <c r="E181" s="323"/>
      <c r="F181" s="323"/>
    </row>
    <row r="182" spans="4:6" x14ac:dyDescent="0.2">
      <c r="D182" s="323"/>
      <c r="E182" s="323"/>
      <c r="F182" s="323"/>
    </row>
    <row r="183" spans="4:6" x14ac:dyDescent="0.2">
      <c r="D183" s="323"/>
      <c r="E183" s="323"/>
      <c r="F183" s="323"/>
    </row>
    <row r="184" spans="4:6" x14ac:dyDescent="0.2">
      <c r="D184" s="323"/>
      <c r="E184" s="323"/>
      <c r="F184" s="323"/>
    </row>
    <row r="185" spans="4:6" x14ac:dyDescent="0.2">
      <c r="D185" s="323"/>
      <c r="E185" s="323"/>
      <c r="F185" s="323"/>
    </row>
    <row r="186" spans="4:6" x14ac:dyDescent="0.2">
      <c r="D186" s="323"/>
      <c r="E186" s="323"/>
      <c r="F186" s="323"/>
    </row>
    <row r="187" spans="4:6" x14ac:dyDescent="0.2">
      <c r="D187" s="323"/>
      <c r="E187" s="323"/>
      <c r="F187" s="323"/>
    </row>
    <row r="188" spans="4:6" x14ac:dyDescent="0.2">
      <c r="D188" s="323"/>
      <c r="E188" s="323"/>
      <c r="F188" s="323"/>
    </row>
    <row r="189" spans="4:6" x14ac:dyDescent="0.2">
      <c r="D189" s="323"/>
      <c r="E189" s="323"/>
      <c r="F189" s="323"/>
    </row>
    <row r="190" spans="4:6" x14ac:dyDescent="0.2">
      <c r="D190" s="323"/>
      <c r="E190" s="323"/>
      <c r="F190" s="323"/>
    </row>
    <row r="191" spans="4:6" x14ac:dyDescent="0.2">
      <c r="D191" s="323"/>
      <c r="E191" s="323"/>
      <c r="F191" s="323"/>
    </row>
    <row r="192" spans="4:6" x14ac:dyDescent="0.2">
      <c r="D192" s="323"/>
      <c r="E192" s="323"/>
      <c r="F192" s="323"/>
    </row>
    <row r="193" spans="4:6" x14ac:dyDescent="0.2">
      <c r="D193" s="323"/>
      <c r="E193" s="323"/>
      <c r="F193" s="323"/>
    </row>
    <row r="194" spans="4:6" x14ac:dyDescent="0.2">
      <c r="D194" s="323"/>
      <c r="E194" s="323"/>
      <c r="F194" s="323"/>
    </row>
    <row r="195" spans="4:6" x14ac:dyDescent="0.2">
      <c r="D195" s="323"/>
      <c r="E195" s="323"/>
      <c r="F195" s="323"/>
    </row>
    <row r="196" spans="4:6" x14ac:dyDescent="0.2">
      <c r="D196" s="323"/>
      <c r="E196" s="323"/>
      <c r="F196" s="323"/>
    </row>
    <row r="197" spans="4:6" x14ac:dyDescent="0.2">
      <c r="D197" s="323"/>
      <c r="E197" s="323"/>
      <c r="F197" s="323"/>
    </row>
    <row r="198" spans="4:6" x14ac:dyDescent="0.2">
      <c r="D198" s="323"/>
      <c r="E198" s="323"/>
      <c r="F198" s="323"/>
    </row>
    <row r="199" spans="4:6" x14ac:dyDescent="0.2">
      <c r="D199" s="323"/>
      <c r="E199" s="323"/>
      <c r="F199" s="323"/>
    </row>
    <row r="200" spans="4:6" x14ac:dyDescent="0.2">
      <c r="D200" s="323"/>
      <c r="E200" s="323"/>
      <c r="F200" s="323"/>
    </row>
    <row r="201" spans="4:6" x14ac:dyDescent="0.2">
      <c r="D201" s="323"/>
      <c r="E201" s="323"/>
      <c r="F201" s="323"/>
    </row>
    <row r="202" spans="4:6" x14ac:dyDescent="0.2">
      <c r="D202" s="323"/>
      <c r="E202" s="323"/>
      <c r="F202" s="323"/>
    </row>
    <row r="203" spans="4:6" x14ac:dyDescent="0.2">
      <c r="D203" s="323"/>
      <c r="E203" s="323"/>
      <c r="F203" s="323"/>
    </row>
    <row r="204" spans="4:6" x14ac:dyDescent="0.2">
      <c r="D204" s="323"/>
      <c r="E204" s="323"/>
      <c r="F204" s="323"/>
    </row>
    <row r="205" spans="4:6" x14ac:dyDescent="0.2">
      <c r="D205" s="323"/>
      <c r="E205" s="323"/>
      <c r="F205" s="323"/>
    </row>
    <row r="206" spans="4:6" x14ac:dyDescent="0.2">
      <c r="D206" s="323"/>
      <c r="E206" s="323"/>
      <c r="F206" s="323"/>
    </row>
    <row r="207" spans="4:6" x14ac:dyDescent="0.2">
      <c r="D207" s="323"/>
      <c r="E207" s="323"/>
      <c r="F207" s="323"/>
    </row>
    <row r="208" spans="4:6" x14ac:dyDescent="0.2">
      <c r="D208" s="323"/>
      <c r="E208" s="323"/>
      <c r="F208" s="323"/>
    </row>
    <row r="209" spans="4:6" x14ac:dyDescent="0.2">
      <c r="D209" s="323"/>
      <c r="E209" s="323"/>
      <c r="F209" s="323"/>
    </row>
    <row r="210" spans="4:6" x14ac:dyDescent="0.2">
      <c r="D210" s="323"/>
      <c r="E210" s="323"/>
      <c r="F210" s="323"/>
    </row>
    <row r="211" spans="4:6" x14ac:dyDescent="0.2">
      <c r="D211" s="323"/>
      <c r="E211" s="323"/>
      <c r="F211" s="323"/>
    </row>
    <row r="212" spans="4:6" x14ac:dyDescent="0.2">
      <c r="D212" s="323"/>
      <c r="E212" s="323"/>
      <c r="F212" s="323"/>
    </row>
    <row r="213" spans="4:6" x14ac:dyDescent="0.2">
      <c r="D213" s="323"/>
      <c r="E213" s="323"/>
      <c r="F213" s="323"/>
    </row>
    <row r="214" spans="4:6" x14ac:dyDescent="0.2">
      <c r="D214" s="323"/>
      <c r="E214" s="323"/>
      <c r="F214" s="323"/>
    </row>
    <row r="215" spans="4:6" x14ac:dyDescent="0.2">
      <c r="D215" s="323"/>
      <c r="E215" s="323"/>
      <c r="F215" s="323"/>
    </row>
    <row r="216" spans="4:6" x14ac:dyDescent="0.2">
      <c r="D216" s="323"/>
      <c r="E216" s="323"/>
      <c r="F216" s="323"/>
    </row>
    <row r="217" spans="4:6" x14ac:dyDescent="0.2">
      <c r="D217" s="323"/>
      <c r="E217" s="323"/>
      <c r="F217" s="323"/>
    </row>
    <row r="218" spans="4:6" x14ac:dyDescent="0.2">
      <c r="D218" s="323"/>
      <c r="E218" s="323"/>
      <c r="F218" s="323"/>
    </row>
    <row r="219" spans="4:6" x14ac:dyDescent="0.2">
      <c r="D219" s="323"/>
      <c r="E219" s="323"/>
      <c r="F219" s="323"/>
    </row>
    <row r="220" spans="4:6" x14ac:dyDescent="0.2">
      <c r="D220" s="323"/>
      <c r="E220" s="323"/>
      <c r="F220" s="323"/>
    </row>
    <row r="221" spans="4:6" x14ac:dyDescent="0.2">
      <c r="D221" s="323"/>
      <c r="E221" s="323"/>
      <c r="F221" s="323"/>
    </row>
    <row r="222" spans="4:6" x14ac:dyDescent="0.2">
      <c r="D222" s="323"/>
      <c r="E222" s="323"/>
      <c r="F222" s="323"/>
    </row>
    <row r="223" spans="4:6" x14ac:dyDescent="0.2">
      <c r="D223" s="323"/>
      <c r="E223" s="323"/>
      <c r="F223" s="323"/>
    </row>
    <row r="224" spans="4:6" x14ac:dyDescent="0.2">
      <c r="D224" s="323"/>
      <c r="E224" s="323"/>
      <c r="F224" s="323"/>
    </row>
    <row r="225" spans="4:6" x14ac:dyDescent="0.2">
      <c r="D225" s="323"/>
      <c r="E225" s="323"/>
      <c r="F225" s="323"/>
    </row>
    <row r="226" spans="4:6" x14ac:dyDescent="0.2">
      <c r="D226" s="323"/>
      <c r="E226" s="323"/>
      <c r="F226" s="323"/>
    </row>
    <row r="227" spans="4:6" x14ac:dyDescent="0.2">
      <c r="D227" s="323"/>
      <c r="E227" s="323"/>
      <c r="F227" s="323"/>
    </row>
    <row r="228" spans="4:6" x14ac:dyDescent="0.2">
      <c r="D228" s="323"/>
      <c r="E228" s="323"/>
      <c r="F228" s="323"/>
    </row>
    <row r="229" spans="4:6" x14ac:dyDescent="0.2">
      <c r="D229" s="323"/>
      <c r="E229" s="323"/>
      <c r="F229" s="323"/>
    </row>
    <row r="230" spans="4:6" x14ac:dyDescent="0.2">
      <c r="D230" s="323"/>
      <c r="E230" s="323"/>
      <c r="F230" s="323"/>
    </row>
    <row r="231" spans="4:6" x14ac:dyDescent="0.2">
      <c r="D231" s="323"/>
      <c r="E231" s="323"/>
      <c r="F231" s="323"/>
    </row>
    <row r="232" spans="4:6" x14ac:dyDescent="0.2">
      <c r="D232" s="323"/>
      <c r="E232" s="323"/>
      <c r="F232" s="323"/>
    </row>
    <row r="233" spans="4:6" x14ac:dyDescent="0.2">
      <c r="D233" s="323"/>
      <c r="E233" s="323"/>
      <c r="F233" s="323"/>
    </row>
    <row r="234" spans="4:6" x14ac:dyDescent="0.2">
      <c r="D234" s="323"/>
      <c r="E234" s="323"/>
      <c r="F234" s="323"/>
    </row>
    <row r="235" spans="4:6" x14ac:dyDescent="0.2">
      <c r="D235" s="323"/>
      <c r="E235" s="323"/>
      <c r="F235" s="323"/>
    </row>
    <row r="236" spans="4:6" x14ac:dyDescent="0.2">
      <c r="D236" s="323"/>
      <c r="E236" s="323"/>
      <c r="F236" s="323"/>
    </row>
    <row r="237" spans="4:6" x14ac:dyDescent="0.2">
      <c r="D237" s="323"/>
      <c r="E237" s="323"/>
      <c r="F237" s="323"/>
    </row>
    <row r="238" spans="4:6" x14ac:dyDescent="0.2">
      <c r="D238" s="323"/>
      <c r="E238" s="323"/>
      <c r="F238" s="323"/>
    </row>
    <row r="239" spans="4:6" x14ac:dyDescent="0.2">
      <c r="D239" s="323"/>
      <c r="E239" s="323"/>
      <c r="F239" s="323"/>
    </row>
    <row r="240" spans="4:6" x14ac:dyDescent="0.2">
      <c r="D240" s="323"/>
      <c r="E240" s="323"/>
      <c r="F240" s="323"/>
    </row>
    <row r="241" spans="4:6" x14ac:dyDescent="0.2">
      <c r="D241" s="323"/>
      <c r="E241" s="323"/>
      <c r="F241" s="323"/>
    </row>
    <row r="242" spans="4:6" x14ac:dyDescent="0.2">
      <c r="D242" s="323"/>
      <c r="E242" s="323"/>
      <c r="F242" s="323"/>
    </row>
    <row r="243" spans="4:6" x14ac:dyDescent="0.2">
      <c r="D243" s="323"/>
      <c r="E243" s="323"/>
      <c r="F243" s="323"/>
    </row>
    <row r="244" spans="4:6" x14ac:dyDescent="0.2">
      <c r="D244" s="323"/>
      <c r="E244" s="323"/>
      <c r="F244" s="323"/>
    </row>
    <row r="245" spans="4:6" x14ac:dyDescent="0.2">
      <c r="D245" s="323"/>
      <c r="E245" s="323"/>
      <c r="F245" s="323"/>
    </row>
    <row r="246" spans="4:6" x14ac:dyDescent="0.2">
      <c r="D246" s="323"/>
      <c r="E246" s="323"/>
      <c r="F246" s="323"/>
    </row>
    <row r="247" spans="4:6" x14ac:dyDescent="0.2">
      <c r="D247" s="323"/>
      <c r="E247" s="323"/>
      <c r="F247" s="323"/>
    </row>
    <row r="248" spans="4:6" x14ac:dyDescent="0.2">
      <c r="D248" s="323"/>
      <c r="E248" s="323"/>
      <c r="F248" s="323"/>
    </row>
    <row r="249" spans="4:6" x14ac:dyDescent="0.2">
      <c r="D249" s="323"/>
      <c r="E249" s="323"/>
      <c r="F249" s="323"/>
    </row>
    <row r="250" spans="4:6" x14ac:dyDescent="0.2">
      <c r="D250" s="323"/>
      <c r="E250" s="323"/>
      <c r="F250" s="323"/>
    </row>
    <row r="251" spans="4:6" x14ac:dyDescent="0.2">
      <c r="D251" s="323"/>
      <c r="E251" s="323"/>
      <c r="F251" s="323"/>
    </row>
    <row r="252" spans="4:6" x14ac:dyDescent="0.2">
      <c r="D252" s="323"/>
      <c r="E252" s="323"/>
      <c r="F252" s="323"/>
    </row>
    <row r="253" spans="4:6" x14ac:dyDescent="0.2">
      <c r="D253" s="323"/>
      <c r="E253" s="323"/>
      <c r="F253" s="323"/>
    </row>
    <row r="254" spans="4:6" x14ac:dyDescent="0.2">
      <c r="D254" s="323"/>
      <c r="E254" s="323"/>
      <c r="F254" s="323"/>
    </row>
    <row r="255" spans="4:6" x14ac:dyDescent="0.2">
      <c r="D255" s="323"/>
      <c r="E255" s="323"/>
      <c r="F255" s="323"/>
    </row>
    <row r="256" spans="4:6" x14ac:dyDescent="0.2">
      <c r="D256" s="323"/>
      <c r="E256" s="323"/>
      <c r="F256" s="323"/>
    </row>
    <row r="257" spans="4:6" x14ac:dyDescent="0.2">
      <c r="D257" s="323"/>
      <c r="E257" s="323"/>
      <c r="F257" s="323"/>
    </row>
    <row r="258" spans="4:6" x14ac:dyDescent="0.2">
      <c r="D258" s="323"/>
      <c r="E258" s="323"/>
      <c r="F258" s="323"/>
    </row>
    <row r="259" spans="4:6" x14ac:dyDescent="0.2">
      <c r="D259" s="323"/>
      <c r="E259" s="323"/>
      <c r="F259" s="323"/>
    </row>
    <row r="260" spans="4:6" x14ac:dyDescent="0.2">
      <c r="D260" s="323"/>
      <c r="E260" s="323"/>
      <c r="F260" s="323"/>
    </row>
    <row r="261" spans="4:6" x14ac:dyDescent="0.2">
      <c r="D261" s="323"/>
      <c r="E261" s="323"/>
      <c r="F261" s="323"/>
    </row>
    <row r="262" spans="4:6" x14ac:dyDescent="0.2">
      <c r="D262" s="323"/>
      <c r="E262" s="323"/>
      <c r="F262" s="323"/>
    </row>
    <row r="263" spans="4:6" x14ac:dyDescent="0.2">
      <c r="D263" s="323"/>
      <c r="E263" s="323"/>
      <c r="F263" s="323"/>
    </row>
    <row r="264" spans="4:6" x14ac:dyDescent="0.2">
      <c r="D264" s="323"/>
      <c r="E264" s="323"/>
      <c r="F264" s="323"/>
    </row>
    <row r="265" spans="4:6" x14ac:dyDescent="0.2">
      <c r="D265" s="323"/>
      <c r="E265" s="323"/>
      <c r="F265" s="323"/>
    </row>
    <row r="266" spans="4:6" x14ac:dyDescent="0.2">
      <c r="D266" s="323"/>
      <c r="E266" s="323"/>
      <c r="F266" s="323"/>
    </row>
    <row r="267" spans="4:6" x14ac:dyDescent="0.2">
      <c r="D267" s="323"/>
      <c r="E267" s="323"/>
      <c r="F267" s="323"/>
    </row>
    <row r="268" spans="4:6" x14ac:dyDescent="0.2">
      <c r="D268" s="323"/>
      <c r="E268" s="323"/>
      <c r="F268" s="323"/>
    </row>
    <row r="269" spans="4:6" x14ac:dyDescent="0.2">
      <c r="D269" s="323"/>
      <c r="E269" s="323"/>
      <c r="F269" s="323"/>
    </row>
    <row r="270" spans="4:6" x14ac:dyDescent="0.2">
      <c r="D270" s="323"/>
      <c r="E270" s="323"/>
      <c r="F270" s="323"/>
    </row>
    <row r="271" spans="4:6" x14ac:dyDescent="0.2">
      <c r="D271" s="323"/>
      <c r="E271" s="323"/>
      <c r="F271" s="323"/>
    </row>
    <row r="272" spans="4:6" x14ac:dyDescent="0.2">
      <c r="D272" s="323"/>
      <c r="E272" s="323"/>
      <c r="F272" s="323"/>
    </row>
    <row r="273" spans="4:6" x14ac:dyDescent="0.2">
      <c r="D273" s="323"/>
      <c r="E273" s="323"/>
      <c r="F273" s="323"/>
    </row>
    <row r="274" spans="4:6" x14ac:dyDescent="0.2">
      <c r="D274" s="323"/>
      <c r="E274" s="323"/>
      <c r="F274" s="323"/>
    </row>
    <row r="275" spans="4:6" x14ac:dyDescent="0.2">
      <c r="D275" s="323"/>
      <c r="E275" s="323"/>
      <c r="F275" s="323"/>
    </row>
    <row r="276" spans="4:6" x14ac:dyDescent="0.2">
      <c r="D276" s="323"/>
      <c r="E276" s="323"/>
      <c r="F276" s="323"/>
    </row>
    <row r="277" spans="4:6" x14ac:dyDescent="0.2">
      <c r="D277" s="323"/>
      <c r="E277" s="323"/>
      <c r="F277" s="323"/>
    </row>
    <row r="278" spans="4:6" x14ac:dyDescent="0.2">
      <c r="D278" s="323"/>
      <c r="E278" s="323"/>
      <c r="F278" s="323"/>
    </row>
    <row r="279" spans="4:6" x14ac:dyDescent="0.2">
      <c r="D279" s="323"/>
      <c r="E279" s="323"/>
      <c r="F279" s="323"/>
    </row>
    <row r="280" spans="4:6" x14ac:dyDescent="0.2">
      <c r="D280" s="323"/>
      <c r="E280" s="323"/>
      <c r="F280" s="323"/>
    </row>
    <row r="281" spans="4:6" x14ac:dyDescent="0.2">
      <c r="D281" s="323"/>
      <c r="E281" s="323"/>
      <c r="F281" s="323"/>
    </row>
    <row r="282" spans="4:6" x14ac:dyDescent="0.2">
      <c r="D282" s="323"/>
      <c r="E282" s="323"/>
      <c r="F282" s="323"/>
    </row>
    <row r="283" spans="4:6" x14ac:dyDescent="0.2">
      <c r="D283" s="323"/>
      <c r="E283" s="323"/>
      <c r="F283" s="323"/>
    </row>
    <row r="284" spans="4:6" x14ac:dyDescent="0.2">
      <c r="D284" s="323"/>
      <c r="E284" s="323"/>
      <c r="F284" s="323"/>
    </row>
    <row r="285" spans="4:6" x14ac:dyDescent="0.2">
      <c r="D285" s="323"/>
      <c r="E285" s="323"/>
      <c r="F285" s="323"/>
    </row>
    <row r="286" spans="4:6" x14ac:dyDescent="0.2">
      <c r="D286" s="323"/>
      <c r="E286" s="323"/>
      <c r="F286" s="323"/>
    </row>
    <row r="287" spans="4:6" x14ac:dyDescent="0.2">
      <c r="D287" s="323"/>
      <c r="E287" s="323"/>
      <c r="F287" s="323"/>
    </row>
    <row r="288" spans="4:6" x14ac:dyDescent="0.2">
      <c r="D288" s="323"/>
      <c r="E288" s="323"/>
      <c r="F288" s="323"/>
    </row>
    <row r="289" spans="4:6" x14ac:dyDescent="0.2">
      <c r="D289" s="323"/>
      <c r="E289" s="323"/>
      <c r="F289" s="323"/>
    </row>
    <row r="290" spans="4:6" x14ac:dyDescent="0.2">
      <c r="D290" s="323"/>
      <c r="E290" s="323"/>
      <c r="F290" s="323"/>
    </row>
    <row r="291" spans="4:6" x14ac:dyDescent="0.2">
      <c r="D291" s="323"/>
      <c r="E291" s="323"/>
      <c r="F291" s="323"/>
    </row>
    <row r="292" spans="4:6" x14ac:dyDescent="0.2">
      <c r="D292" s="323"/>
      <c r="E292" s="323"/>
      <c r="F292" s="323"/>
    </row>
    <row r="293" spans="4:6" x14ac:dyDescent="0.2">
      <c r="D293" s="323"/>
      <c r="E293" s="323"/>
      <c r="F293" s="323"/>
    </row>
    <row r="294" spans="4:6" x14ac:dyDescent="0.2">
      <c r="D294" s="323"/>
      <c r="E294" s="323"/>
      <c r="F294" s="323"/>
    </row>
    <row r="295" spans="4:6" x14ac:dyDescent="0.2">
      <c r="D295" s="323"/>
      <c r="E295" s="323"/>
      <c r="F295" s="323"/>
    </row>
    <row r="296" spans="4:6" x14ac:dyDescent="0.2">
      <c r="D296" s="323"/>
      <c r="E296" s="323"/>
      <c r="F296" s="323"/>
    </row>
    <row r="297" spans="4:6" x14ac:dyDescent="0.2">
      <c r="D297" s="323"/>
      <c r="E297" s="323"/>
      <c r="F297" s="323"/>
    </row>
    <row r="298" spans="4:6" x14ac:dyDescent="0.2">
      <c r="D298" s="323"/>
      <c r="E298" s="323"/>
      <c r="F298" s="323"/>
    </row>
    <row r="299" spans="4:6" x14ac:dyDescent="0.2">
      <c r="D299" s="323"/>
      <c r="E299" s="323"/>
      <c r="F299" s="323"/>
    </row>
    <row r="300" spans="4:6" x14ac:dyDescent="0.2">
      <c r="D300" s="323"/>
      <c r="E300" s="323"/>
      <c r="F300" s="323"/>
    </row>
    <row r="301" spans="4:6" x14ac:dyDescent="0.2">
      <c r="D301" s="323"/>
      <c r="E301" s="323"/>
      <c r="F301" s="323"/>
    </row>
    <row r="302" spans="4:6" x14ac:dyDescent="0.2">
      <c r="D302" s="323"/>
      <c r="E302" s="323"/>
      <c r="F302" s="323"/>
    </row>
    <row r="303" spans="4:6" x14ac:dyDescent="0.2">
      <c r="D303" s="323"/>
      <c r="E303" s="323"/>
      <c r="F303" s="323"/>
    </row>
    <row r="304" spans="4:6" x14ac:dyDescent="0.2">
      <c r="D304" s="323"/>
      <c r="E304" s="323"/>
      <c r="F304" s="323"/>
    </row>
    <row r="305" spans="4:6" x14ac:dyDescent="0.2">
      <c r="D305" s="323"/>
      <c r="E305" s="323"/>
      <c r="F305" s="323"/>
    </row>
    <row r="306" spans="4:6" x14ac:dyDescent="0.2">
      <c r="D306" s="323"/>
      <c r="E306" s="323"/>
      <c r="F306" s="323"/>
    </row>
    <row r="307" spans="4:6" x14ac:dyDescent="0.2">
      <c r="D307" s="323"/>
      <c r="E307" s="323"/>
      <c r="F307" s="323"/>
    </row>
    <row r="308" spans="4:6" x14ac:dyDescent="0.2">
      <c r="D308" s="323"/>
      <c r="E308" s="323"/>
      <c r="F308" s="323"/>
    </row>
    <row r="309" spans="4:6" x14ac:dyDescent="0.2">
      <c r="D309" s="323"/>
      <c r="E309" s="323"/>
      <c r="F309" s="323"/>
    </row>
    <row r="310" spans="4:6" x14ac:dyDescent="0.2">
      <c r="D310" s="323"/>
      <c r="E310" s="323"/>
      <c r="F310" s="323"/>
    </row>
    <row r="311" spans="4:6" x14ac:dyDescent="0.2">
      <c r="D311" s="323"/>
      <c r="E311" s="323"/>
      <c r="F311" s="323"/>
    </row>
    <row r="312" spans="4:6" x14ac:dyDescent="0.2">
      <c r="D312" s="323"/>
      <c r="E312" s="323"/>
      <c r="F312" s="323"/>
    </row>
    <row r="313" spans="4:6" x14ac:dyDescent="0.2">
      <c r="D313" s="323"/>
      <c r="E313" s="323"/>
      <c r="F313" s="323"/>
    </row>
    <row r="314" spans="4:6" x14ac:dyDescent="0.2">
      <c r="D314" s="323"/>
      <c r="E314" s="323"/>
      <c r="F314" s="323"/>
    </row>
    <row r="315" spans="4:6" x14ac:dyDescent="0.2">
      <c r="D315" s="323"/>
      <c r="E315" s="323"/>
      <c r="F315" s="323"/>
    </row>
    <row r="316" spans="4:6" x14ac:dyDescent="0.2">
      <c r="D316" s="323"/>
      <c r="E316" s="323"/>
      <c r="F316" s="323"/>
    </row>
    <row r="317" spans="4:6" x14ac:dyDescent="0.2">
      <c r="D317" s="323"/>
      <c r="E317" s="323"/>
      <c r="F317" s="323"/>
    </row>
    <row r="318" spans="4:6" x14ac:dyDescent="0.2">
      <c r="D318" s="323"/>
      <c r="E318" s="323"/>
      <c r="F318" s="323"/>
    </row>
    <row r="319" spans="4:6" x14ac:dyDescent="0.2">
      <c r="D319" s="323"/>
      <c r="E319" s="323"/>
      <c r="F319" s="323"/>
    </row>
    <row r="320" spans="4:6" x14ac:dyDescent="0.2">
      <c r="D320" s="323"/>
      <c r="E320" s="323"/>
      <c r="F320" s="323"/>
    </row>
    <row r="321" spans="4:6" x14ac:dyDescent="0.2">
      <c r="D321" s="323"/>
      <c r="E321" s="323"/>
      <c r="F321" s="323"/>
    </row>
    <row r="322" spans="4:6" x14ac:dyDescent="0.2">
      <c r="D322" s="323"/>
      <c r="E322" s="323"/>
      <c r="F322" s="323"/>
    </row>
    <row r="323" spans="4:6" x14ac:dyDescent="0.2">
      <c r="D323" s="323"/>
      <c r="E323" s="323"/>
      <c r="F323" s="323"/>
    </row>
    <row r="324" spans="4:6" x14ac:dyDescent="0.2">
      <c r="D324" s="323"/>
      <c r="E324" s="323"/>
      <c r="F324" s="323"/>
    </row>
    <row r="325" spans="4:6" x14ac:dyDescent="0.2">
      <c r="D325" s="323"/>
      <c r="E325" s="323"/>
      <c r="F325" s="323"/>
    </row>
    <row r="326" spans="4:6" x14ac:dyDescent="0.2">
      <c r="D326" s="323"/>
      <c r="E326" s="323"/>
      <c r="F326" s="323"/>
    </row>
    <row r="327" spans="4:6" x14ac:dyDescent="0.2">
      <c r="D327" s="323"/>
      <c r="E327" s="323"/>
      <c r="F327" s="323"/>
    </row>
    <row r="328" spans="4:6" x14ac:dyDescent="0.2">
      <c r="D328" s="323"/>
      <c r="E328" s="323"/>
      <c r="F328" s="323"/>
    </row>
    <row r="329" spans="4:6" x14ac:dyDescent="0.2">
      <c r="D329" s="323"/>
      <c r="E329" s="323"/>
      <c r="F329" s="323"/>
    </row>
    <row r="330" spans="4:6" x14ac:dyDescent="0.2">
      <c r="D330" s="323"/>
      <c r="E330" s="323"/>
      <c r="F330" s="323"/>
    </row>
    <row r="331" spans="4:6" x14ac:dyDescent="0.2">
      <c r="D331" s="323"/>
      <c r="E331" s="323"/>
      <c r="F331" s="323"/>
    </row>
    <row r="332" spans="4:6" x14ac:dyDescent="0.2">
      <c r="D332" s="323"/>
      <c r="E332" s="323"/>
      <c r="F332" s="323"/>
    </row>
    <row r="333" spans="4:6" x14ac:dyDescent="0.2">
      <c r="D333" s="323"/>
      <c r="E333" s="323"/>
      <c r="F333" s="323"/>
    </row>
    <row r="334" spans="4:6" x14ac:dyDescent="0.2">
      <c r="D334" s="323"/>
      <c r="E334" s="323"/>
      <c r="F334" s="323"/>
    </row>
    <row r="335" spans="4:6" x14ac:dyDescent="0.2">
      <c r="D335" s="323"/>
      <c r="E335" s="323"/>
      <c r="F335" s="323"/>
    </row>
    <row r="336" spans="4:6" x14ac:dyDescent="0.2">
      <c r="D336" s="323"/>
      <c r="E336" s="323"/>
      <c r="F336" s="323"/>
    </row>
    <row r="337" spans="4:6" x14ac:dyDescent="0.2">
      <c r="D337" s="323"/>
      <c r="E337" s="323"/>
      <c r="F337" s="323"/>
    </row>
    <row r="338" spans="4:6" x14ac:dyDescent="0.2">
      <c r="D338" s="323"/>
      <c r="E338" s="323"/>
      <c r="F338" s="323"/>
    </row>
    <row r="339" spans="4:6" x14ac:dyDescent="0.2">
      <c r="D339" s="323"/>
      <c r="E339" s="323"/>
      <c r="F339" s="323"/>
    </row>
    <row r="340" spans="4:6" x14ac:dyDescent="0.2">
      <c r="D340" s="323"/>
      <c r="E340" s="323"/>
      <c r="F340" s="323"/>
    </row>
    <row r="341" spans="4:6" x14ac:dyDescent="0.2">
      <c r="D341" s="323"/>
      <c r="E341" s="323"/>
      <c r="F341" s="323"/>
    </row>
    <row r="342" spans="4:6" x14ac:dyDescent="0.2">
      <c r="D342" s="323"/>
      <c r="E342" s="323"/>
      <c r="F342" s="323"/>
    </row>
    <row r="343" spans="4:6" x14ac:dyDescent="0.2">
      <c r="D343" s="323"/>
      <c r="E343" s="323"/>
      <c r="F343" s="323"/>
    </row>
    <row r="344" spans="4:6" x14ac:dyDescent="0.2">
      <c r="D344" s="323"/>
      <c r="E344" s="323"/>
      <c r="F344" s="323"/>
    </row>
    <row r="345" spans="4:6" x14ac:dyDescent="0.2">
      <c r="D345" s="323"/>
      <c r="E345" s="323"/>
      <c r="F345" s="323"/>
    </row>
    <row r="346" spans="4:6" x14ac:dyDescent="0.2">
      <c r="D346" s="323"/>
      <c r="E346" s="323"/>
      <c r="F346" s="323"/>
    </row>
    <row r="347" spans="4:6" x14ac:dyDescent="0.2">
      <c r="D347" s="323"/>
      <c r="E347" s="323"/>
      <c r="F347" s="323"/>
    </row>
    <row r="348" spans="4:6" x14ac:dyDescent="0.2">
      <c r="D348" s="323"/>
      <c r="E348" s="323"/>
      <c r="F348" s="323"/>
    </row>
    <row r="349" spans="4:6" x14ac:dyDescent="0.2">
      <c r="D349" s="323"/>
      <c r="E349" s="323"/>
      <c r="F349" s="323"/>
    </row>
    <row r="350" spans="4:6" x14ac:dyDescent="0.2">
      <c r="D350" s="323"/>
      <c r="E350" s="323"/>
      <c r="F350" s="323"/>
    </row>
    <row r="351" spans="4:6" x14ac:dyDescent="0.2">
      <c r="D351" s="323"/>
      <c r="E351" s="323"/>
      <c r="F351" s="323"/>
    </row>
    <row r="352" spans="4:6" x14ac:dyDescent="0.2">
      <c r="D352" s="323"/>
      <c r="E352" s="323"/>
      <c r="F352" s="323"/>
    </row>
    <row r="353" spans="4:6" x14ac:dyDescent="0.2">
      <c r="D353" s="323"/>
      <c r="E353" s="323"/>
      <c r="F353" s="323"/>
    </row>
    <row r="354" spans="4:6" x14ac:dyDescent="0.2">
      <c r="D354" s="323"/>
      <c r="E354" s="323"/>
      <c r="F354" s="323"/>
    </row>
    <row r="355" spans="4:6" x14ac:dyDescent="0.2">
      <c r="D355" s="323"/>
      <c r="E355" s="323"/>
      <c r="F355" s="323"/>
    </row>
    <row r="356" spans="4:6" x14ac:dyDescent="0.2">
      <c r="D356" s="323"/>
      <c r="E356" s="323"/>
      <c r="F356" s="323"/>
    </row>
    <row r="357" spans="4:6" x14ac:dyDescent="0.2">
      <c r="D357" s="323"/>
      <c r="E357" s="323"/>
      <c r="F357" s="323"/>
    </row>
    <row r="358" spans="4:6" x14ac:dyDescent="0.2">
      <c r="D358" s="323"/>
      <c r="E358" s="323"/>
      <c r="F358" s="323"/>
    </row>
    <row r="359" spans="4:6" x14ac:dyDescent="0.2">
      <c r="D359" s="323"/>
      <c r="E359" s="323"/>
      <c r="F359" s="323"/>
    </row>
    <row r="360" spans="4:6" x14ac:dyDescent="0.2">
      <c r="D360" s="323"/>
      <c r="E360" s="323"/>
      <c r="F360" s="323"/>
    </row>
    <row r="361" spans="4:6" x14ac:dyDescent="0.2">
      <c r="D361" s="323"/>
      <c r="E361" s="323"/>
      <c r="F361" s="323"/>
    </row>
    <row r="362" spans="4:6" x14ac:dyDescent="0.2">
      <c r="D362" s="323"/>
      <c r="E362" s="323"/>
      <c r="F362" s="323"/>
    </row>
    <row r="363" spans="4:6" x14ac:dyDescent="0.2">
      <c r="D363" s="323"/>
      <c r="E363" s="323"/>
      <c r="F363" s="323"/>
    </row>
    <row r="364" spans="4:6" x14ac:dyDescent="0.2">
      <c r="D364" s="323"/>
      <c r="E364" s="323"/>
      <c r="F364" s="323"/>
    </row>
    <row r="365" spans="4:6" x14ac:dyDescent="0.2">
      <c r="D365" s="323"/>
      <c r="E365" s="323"/>
      <c r="F365" s="323"/>
    </row>
    <row r="366" spans="4:6" x14ac:dyDescent="0.2">
      <c r="D366" s="323"/>
      <c r="E366" s="323"/>
      <c r="F366" s="323"/>
    </row>
    <row r="367" spans="4:6" x14ac:dyDescent="0.2">
      <c r="D367" s="323"/>
      <c r="E367" s="323"/>
      <c r="F367" s="323"/>
    </row>
    <row r="368" spans="4:6" x14ac:dyDescent="0.2">
      <c r="D368" s="323"/>
      <c r="E368" s="323"/>
      <c r="F368" s="323"/>
    </row>
    <row r="369" spans="4:6" x14ac:dyDescent="0.2">
      <c r="D369" s="323"/>
      <c r="E369" s="323"/>
      <c r="F369" s="323"/>
    </row>
    <row r="370" spans="4:6" x14ac:dyDescent="0.2">
      <c r="D370" s="323"/>
      <c r="E370" s="323"/>
      <c r="F370" s="323"/>
    </row>
    <row r="371" spans="4:6" x14ac:dyDescent="0.2">
      <c r="D371" s="323"/>
      <c r="E371" s="323"/>
      <c r="F371" s="323"/>
    </row>
    <row r="372" spans="4:6" x14ac:dyDescent="0.2">
      <c r="D372" s="323"/>
      <c r="E372" s="323"/>
      <c r="F372" s="323"/>
    </row>
    <row r="373" spans="4:6" x14ac:dyDescent="0.2">
      <c r="D373" s="323"/>
      <c r="E373" s="323"/>
      <c r="F373" s="323"/>
    </row>
    <row r="374" spans="4:6" x14ac:dyDescent="0.2">
      <c r="D374" s="323"/>
      <c r="E374" s="323"/>
      <c r="F374" s="323"/>
    </row>
    <row r="375" spans="4:6" x14ac:dyDescent="0.2">
      <c r="D375" s="323"/>
      <c r="E375" s="323"/>
      <c r="F375" s="323"/>
    </row>
    <row r="376" spans="4:6" x14ac:dyDescent="0.2">
      <c r="D376" s="323"/>
      <c r="E376" s="323"/>
      <c r="F376" s="323"/>
    </row>
    <row r="377" spans="4:6" x14ac:dyDescent="0.2">
      <c r="D377" s="323"/>
      <c r="E377" s="323"/>
      <c r="F377" s="323"/>
    </row>
    <row r="378" spans="4:6" x14ac:dyDescent="0.2">
      <c r="D378" s="323"/>
      <c r="E378" s="323"/>
      <c r="F378" s="323"/>
    </row>
    <row r="379" spans="4:6" x14ac:dyDescent="0.2">
      <c r="D379" s="323"/>
      <c r="E379" s="323"/>
      <c r="F379" s="323"/>
    </row>
    <row r="380" spans="4:6" x14ac:dyDescent="0.2">
      <c r="D380" s="323"/>
      <c r="E380" s="323"/>
      <c r="F380" s="323"/>
    </row>
    <row r="381" spans="4:6" x14ac:dyDescent="0.2">
      <c r="D381" s="323"/>
      <c r="E381" s="323"/>
      <c r="F381" s="323"/>
    </row>
    <row r="382" spans="4:6" x14ac:dyDescent="0.2">
      <c r="D382" s="323"/>
      <c r="E382" s="323"/>
      <c r="F382" s="323"/>
    </row>
    <row r="383" spans="4:6" x14ac:dyDescent="0.2">
      <c r="D383" s="323"/>
      <c r="E383" s="323"/>
      <c r="F383" s="323"/>
    </row>
    <row r="384" spans="4:6" x14ac:dyDescent="0.2">
      <c r="D384" s="323"/>
      <c r="E384" s="323"/>
      <c r="F384" s="323"/>
    </row>
    <row r="385" spans="4:6" x14ac:dyDescent="0.2">
      <c r="D385" s="323"/>
      <c r="E385" s="323"/>
      <c r="F385" s="323"/>
    </row>
    <row r="386" spans="4:6" x14ac:dyDescent="0.2">
      <c r="D386" s="323"/>
      <c r="E386" s="323"/>
      <c r="F386" s="323"/>
    </row>
    <row r="387" spans="4:6" x14ac:dyDescent="0.2">
      <c r="D387" s="323"/>
      <c r="E387" s="323"/>
      <c r="F387" s="323"/>
    </row>
    <row r="388" spans="4:6" x14ac:dyDescent="0.2">
      <c r="D388" s="323"/>
      <c r="E388" s="323"/>
      <c r="F388" s="323"/>
    </row>
    <row r="389" spans="4:6" x14ac:dyDescent="0.2">
      <c r="D389" s="323"/>
      <c r="E389" s="323"/>
      <c r="F389" s="323"/>
    </row>
    <row r="390" spans="4:6" x14ac:dyDescent="0.2">
      <c r="D390" s="323"/>
      <c r="E390" s="323"/>
      <c r="F390" s="323"/>
    </row>
    <row r="391" spans="4:6" x14ac:dyDescent="0.2">
      <c r="D391" s="323"/>
      <c r="E391" s="323"/>
      <c r="F391" s="323"/>
    </row>
    <row r="392" spans="4:6" x14ac:dyDescent="0.2">
      <c r="D392" s="323"/>
      <c r="E392" s="323"/>
      <c r="F392" s="323"/>
    </row>
    <row r="393" spans="4:6" x14ac:dyDescent="0.2">
      <c r="D393" s="323"/>
      <c r="E393" s="323"/>
      <c r="F393" s="323"/>
    </row>
    <row r="394" spans="4:6" x14ac:dyDescent="0.2">
      <c r="D394" s="323"/>
      <c r="E394" s="323"/>
      <c r="F394" s="323"/>
    </row>
    <row r="395" spans="4:6" x14ac:dyDescent="0.2">
      <c r="D395" s="323"/>
      <c r="E395" s="323"/>
      <c r="F395" s="323"/>
    </row>
    <row r="396" spans="4:6" x14ac:dyDescent="0.2">
      <c r="D396" s="323"/>
      <c r="E396" s="323"/>
      <c r="F396" s="323"/>
    </row>
    <row r="397" spans="4:6" x14ac:dyDescent="0.2">
      <c r="D397" s="323"/>
      <c r="E397" s="323"/>
      <c r="F397" s="323"/>
    </row>
    <row r="398" spans="4:6" x14ac:dyDescent="0.2">
      <c r="D398" s="323"/>
      <c r="E398" s="323"/>
      <c r="F398" s="323"/>
    </row>
    <row r="399" spans="4:6" x14ac:dyDescent="0.2">
      <c r="D399" s="323"/>
      <c r="E399" s="323"/>
      <c r="F399" s="323"/>
    </row>
    <row r="400" spans="4:6" x14ac:dyDescent="0.2">
      <c r="D400" s="323"/>
      <c r="E400" s="323"/>
      <c r="F400" s="323"/>
    </row>
    <row r="401" spans="4:6" x14ac:dyDescent="0.2">
      <c r="D401" s="323"/>
      <c r="E401" s="323"/>
      <c r="F401" s="323"/>
    </row>
    <row r="402" spans="4:6" x14ac:dyDescent="0.2">
      <c r="D402" s="323"/>
      <c r="E402" s="323"/>
      <c r="F402" s="323"/>
    </row>
    <row r="403" spans="4:6" x14ac:dyDescent="0.2">
      <c r="D403" s="323"/>
      <c r="E403" s="323"/>
      <c r="F403" s="323"/>
    </row>
    <row r="404" spans="4:6" x14ac:dyDescent="0.2">
      <c r="D404" s="323"/>
      <c r="E404" s="323"/>
      <c r="F404" s="323"/>
    </row>
    <row r="405" spans="4:6" x14ac:dyDescent="0.2">
      <c r="D405" s="323"/>
      <c r="E405" s="323"/>
      <c r="F405" s="323"/>
    </row>
    <row r="406" spans="4:6" x14ac:dyDescent="0.2">
      <c r="D406" s="323"/>
      <c r="E406" s="323"/>
      <c r="F406" s="323"/>
    </row>
    <row r="407" spans="4:6" x14ac:dyDescent="0.2">
      <c r="D407" s="323"/>
      <c r="E407" s="323"/>
      <c r="F407" s="323"/>
    </row>
    <row r="408" spans="4:6" x14ac:dyDescent="0.2">
      <c r="D408" s="323"/>
      <c r="E408" s="323"/>
      <c r="F408" s="323"/>
    </row>
    <row r="409" spans="4:6" x14ac:dyDescent="0.2">
      <c r="D409" s="323"/>
      <c r="E409" s="323"/>
      <c r="F409" s="323"/>
    </row>
    <row r="410" spans="4:6" x14ac:dyDescent="0.2">
      <c r="D410" s="323"/>
      <c r="E410" s="323"/>
      <c r="F410" s="323"/>
    </row>
    <row r="411" spans="4:6" x14ac:dyDescent="0.2">
      <c r="D411" s="323"/>
      <c r="E411" s="323"/>
      <c r="F411" s="323"/>
    </row>
    <row r="412" spans="4:6" x14ac:dyDescent="0.2">
      <c r="D412" s="323"/>
      <c r="E412" s="323"/>
      <c r="F412" s="323"/>
    </row>
    <row r="413" spans="4:6" x14ac:dyDescent="0.2">
      <c r="D413" s="323"/>
      <c r="E413" s="323"/>
      <c r="F413" s="323"/>
    </row>
    <row r="414" spans="4:6" x14ac:dyDescent="0.2">
      <c r="D414" s="323"/>
      <c r="E414" s="323"/>
      <c r="F414" s="323"/>
    </row>
    <row r="415" spans="4:6" x14ac:dyDescent="0.2">
      <c r="D415" s="323"/>
      <c r="E415" s="323"/>
      <c r="F415" s="323"/>
    </row>
    <row r="416" spans="4:6" x14ac:dyDescent="0.2">
      <c r="D416" s="323"/>
      <c r="E416" s="323"/>
      <c r="F416" s="323"/>
    </row>
    <row r="417" spans="4:6" x14ac:dyDescent="0.2">
      <c r="D417" s="323"/>
      <c r="E417" s="323"/>
      <c r="F417" s="323"/>
    </row>
    <row r="418" spans="4:6" x14ac:dyDescent="0.2">
      <c r="D418" s="323"/>
      <c r="E418" s="323"/>
      <c r="F418" s="323"/>
    </row>
    <row r="419" spans="4:6" x14ac:dyDescent="0.2">
      <c r="D419" s="323"/>
      <c r="E419" s="323"/>
      <c r="F419" s="323"/>
    </row>
    <row r="420" spans="4:6" x14ac:dyDescent="0.2">
      <c r="D420" s="323"/>
      <c r="E420" s="323"/>
      <c r="F420" s="323"/>
    </row>
    <row r="421" spans="4:6" x14ac:dyDescent="0.2">
      <c r="D421" s="323"/>
      <c r="E421" s="323"/>
      <c r="F421" s="323"/>
    </row>
    <row r="422" spans="4:6" x14ac:dyDescent="0.2">
      <c r="D422" s="323"/>
      <c r="E422" s="323"/>
      <c r="F422" s="323"/>
    </row>
    <row r="423" spans="4:6" x14ac:dyDescent="0.2">
      <c r="D423" s="323"/>
      <c r="E423" s="323"/>
      <c r="F423" s="323"/>
    </row>
    <row r="424" spans="4:6" x14ac:dyDescent="0.2">
      <c r="D424" s="323"/>
      <c r="E424" s="323"/>
      <c r="F424" s="323"/>
    </row>
    <row r="425" spans="4:6" x14ac:dyDescent="0.2">
      <c r="D425" s="323"/>
      <c r="E425" s="323"/>
      <c r="F425" s="323"/>
    </row>
    <row r="426" spans="4:6" x14ac:dyDescent="0.2">
      <c r="D426" s="323"/>
      <c r="E426" s="323"/>
      <c r="F426" s="323"/>
    </row>
    <row r="427" spans="4:6" x14ac:dyDescent="0.2">
      <c r="D427" s="323"/>
      <c r="E427" s="323"/>
      <c r="F427" s="323"/>
    </row>
    <row r="428" spans="4:6" x14ac:dyDescent="0.2">
      <c r="D428" s="323"/>
      <c r="E428" s="323"/>
      <c r="F428" s="323"/>
    </row>
    <row r="429" spans="4:6" x14ac:dyDescent="0.2">
      <c r="D429" s="323"/>
      <c r="E429" s="323"/>
      <c r="F429" s="323"/>
    </row>
    <row r="430" spans="4:6" x14ac:dyDescent="0.2">
      <c r="D430" s="323"/>
      <c r="E430" s="323"/>
      <c r="F430" s="323"/>
    </row>
    <row r="431" spans="4:6" x14ac:dyDescent="0.2">
      <c r="D431" s="323"/>
      <c r="E431" s="323"/>
      <c r="F431" s="323"/>
    </row>
    <row r="432" spans="4:6" x14ac:dyDescent="0.2">
      <c r="D432" s="323"/>
      <c r="E432" s="323"/>
      <c r="F432" s="323"/>
    </row>
    <row r="433" spans="4:6" x14ac:dyDescent="0.2">
      <c r="D433" s="323"/>
      <c r="E433" s="323"/>
      <c r="F433" s="323"/>
    </row>
    <row r="434" spans="4:6" x14ac:dyDescent="0.2">
      <c r="D434" s="323"/>
      <c r="E434" s="323"/>
      <c r="F434" s="323"/>
    </row>
    <row r="435" spans="4:6" x14ac:dyDescent="0.2">
      <c r="D435" s="323"/>
      <c r="E435" s="323"/>
      <c r="F435" s="323"/>
    </row>
    <row r="436" spans="4:6" x14ac:dyDescent="0.2">
      <c r="D436" s="323"/>
      <c r="E436" s="323"/>
      <c r="F436" s="323"/>
    </row>
    <row r="437" spans="4:6" x14ac:dyDescent="0.2">
      <c r="D437" s="323"/>
      <c r="E437" s="323"/>
      <c r="F437" s="323"/>
    </row>
    <row r="438" spans="4:6" x14ac:dyDescent="0.2">
      <c r="D438" s="323"/>
      <c r="E438" s="323"/>
      <c r="F438" s="323"/>
    </row>
    <row r="439" spans="4:6" x14ac:dyDescent="0.2">
      <c r="D439" s="323"/>
      <c r="E439" s="323"/>
      <c r="F439" s="323"/>
    </row>
    <row r="440" spans="4:6" x14ac:dyDescent="0.2">
      <c r="D440" s="323"/>
      <c r="E440" s="323"/>
      <c r="F440" s="323"/>
    </row>
    <row r="441" spans="4:6" x14ac:dyDescent="0.2">
      <c r="D441" s="323"/>
      <c r="E441" s="323"/>
      <c r="F441" s="323"/>
    </row>
  </sheetData>
  <mergeCells count="5">
    <mergeCell ref="A1:C1"/>
    <mergeCell ref="A4:D4"/>
    <mergeCell ref="A47:C47"/>
    <mergeCell ref="J2:L2"/>
    <mergeCell ref="J3:L3"/>
  </mergeCells>
  <printOptions horizontalCentered="1" verticalCentered="1"/>
  <pageMargins left="0.1" right="0.1" top="0.5" bottom="0.4" header="0.1" footer="0.1"/>
  <pageSetup scale="80" orientation="landscape" r:id="rId1"/>
  <headerFooter>
    <oddHeader>&amp;C&amp;"Arial,Bold"TWIN FALLS SCHOOL DISTRICT 411</oddHeader>
    <oddFooter>&amp;L&amp;"Arial,Bold"&amp;Z&amp;F&amp;R&amp;"Arial,Bold"Page &amp;P of &amp;N</oddFooter>
  </headerFooter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>
    <pageSetUpPr fitToPage="1"/>
  </sheetPr>
  <dimension ref="A1:O48"/>
  <sheetViews>
    <sheetView defaultGridColor="0" colorId="22" zoomScaleNormal="100" workbookViewId="0">
      <pane xSplit="3" ySplit="7" topLeftCell="D17" activePane="bottomRight" state="frozen"/>
      <selection activeCell="P31" sqref="P31"/>
      <selection pane="topRight" activeCell="P31" sqref="P31"/>
      <selection pane="bottomLeft" activeCell="P31" sqref="P31"/>
      <selection pane="bottomRight" activeCell="P31" sqref="P31"/>
    </sheetView>
  </sheetViews>
  <sheetFormatPr defaultColWidth="9.77734375" defaultRowHeight="15.75" x14ac:dyDescent="0.25"/>
  <cols>
    <col min="1" max="1" width="3.77734375" style="397" customWidth="1"/>
    <col min="2" max="2" width="6.77734375" style="397" customWidth="1"/>
    <col min="3" max="3" width="30.77734375" style="398" customWidth="1"/>
    <col min="4" max="13" width="11.77734375" style="397" customWidth="1"/>
    <col min="14" max="14" width="9.77734375" style="397"/>
    <col min="15" max="15" width="12.44140625" style="397" bestFit="1" customWidth="1"/>
    <col min="16" max="16384" width="9.77734375" style="397"/>
  </cols>
  <sheetData>
    <row r="1" spans="1:13" x14ac:dyDescent="0.25">
      <c r="A1" s="600" t="s">
        <v>47</v>
      </c>
      <c r="B1" s="600"/>
      <c r="C1" s="600"/>
      <c r="E1" s="449" t="s">
        <v>510</v>
      </c>
      <c r="F1" s="447"/>
      <c r="G1" s="447"/>
      <c r="M1" s="450" t="s">
        <v>713</v>
      </c>
    </row>
    <row r="2" spans="1:13" x14ac:dyDescent="0.25">
      <c r="E2" s="449" t="s">
        <v>16</v>
      </c>
      <c r="F2" s="447"/>
      <c r="G2" s="447"/>
      <c r="K2" s="569"/>
      <c r="L2" s="568"/>
      <c r="M2" s="565" t="s">
        <v>712</v>
      </c>
    </row>
    <row r="3" spans="1:13" x14ac:dyDescent="0.25">
      <c r="E3" s="448" t="s">
        <v>507</v>
      </c>
      <c r="F3" s="447"/>
      <c r="G3" s="447"/>
      <c r="K3" s="567"/>
      <c r="L3" s="566"/>
      <c r="M3" s="565" t="s">
        <v>711</v>
      </c>
    </row>
    <row r="4" spans="1:13" ht="12" customHeight="1" x14ac:dyDescent="0.2">
      <c r="A4" s="601" t="s">
        <v>505</v>
      </c>
      <c r="B4" s="601"/>
      <c r="C4" s="601"/>
      <c r="D4" s="434"/>
      <c r="E4" s="434"/>
      <c r="F4" s="434"/>
      <c r="G4" s="434"/>
      <c r="H4" s="434"/>
      <c r="I4" s="434"/>
      <c r="J4" s="434"/>
      <c r="K4" s="434"/>
      <c r="L4" s="434"/>
      <c r="M4" s="434"/>
    </row>
    <row r="5" spans="1:13" ht="15" x14ac:dyDescent="0.2">
      <c r="A5" s="443"/>
      <c r="B5" s="442"/>
      <c r="C5" s="441" t="s">
        <v>16</v>
      </c>
      <c r="D5" s="437" t="s">
        <v>503</v>
      </c>
      <c r="E5" s="440" t="s">
        <v>502</v>
      </c>
      <c r="F5" s="439" t="s">
        <v>85</v>
      </c>
      <c r="G5" s="439" t="s">
        <v>83</v>
      </c>
      <c r="H5" s="439" t="s">
        <v>81</v>
      </c>
      <c r="I5" s="439" t="s">
        <v>79</v>
      </c>
      <c r="J5" s="439" t="s">
        <v>77</v>
      </c>
      <c r="K5" s="438" t="s">
        <v>75</v>
      </c>
      <c r="L5" s="437" t="s">
        <v>73</v>
      </c>
      <c r="M5" s="437" t="s">
        <v>70</v>
      </c>
    </row>
    <row r="6" spans="1:13" ht="15" x14ac:dyDescent="0.2">
      <c r="A6" s="436"/>
      <c r="B6" s="429"/>
      <c r="C6" s="435"/>
      <c r="D6" s="429"/>
      <c r="E6" s="429"/>
      <c r="F6" s="434"/>
      <c r="G6" s="433"/>
      <c r="H6" s="432" t="s">
        <v>560</v>
      </c>
      <c r="I6" s="432" t="s">
        <v>559</v>
      </c>
      <c r="J6" s="431" t="s">
        <v>558</v>
      </c>
      <c r="K6" s="430" t="s">
        <v>557</v>
      </c>
      <c r="L6" s="430" t="s">
        <v>556</v>
      </c>
      <c r="M6" s="429"/>
    </row>
    <row r="7" spans="1:13" ht="15" x14ac:dyDescent="0.2">
      <c r="A7" s="416" t="s">
        <v>87</v>
      </c>
      <c r="B7" s="415" t="s">
        <v>500</v>
      </c>
      <c r="C7" s="428" t="s">
        <v>555</v>
      </c>
      <c r="D7" s="415" t="s">
        <v>88</v>
      </c>
      <c r="E7" s="415" t="s">
        <v>88</v>
      </c>
      <c r="F7" s="427" t="s">
        <v>84</v>
      </c>
      <c r="G7" s="426" t="s">
        <v>82</v>
      </c>
      <c r="H7" s="426" t="s">
        <v>554</v>
      </c>
      <c r="I7" s="426" t="s">
        <v>553</v>
      </c>
      <c r="J7" s="416" t="s">
        <v>552</v>
      </c>
      <c r="K7" s="415" t="s">
        <v>551</v>
      </c>
      <c r="L7" s="415" t="s">
        <v>550</v>
      </c>
      <c r="M7" s="415" t="s">
        <v>184</v>
      </c>
    </row>
    <row r="8" spans="1:13" ht="15" x14ac:dyDescent="0.2">
      <c r="A8" s="416" t="s">
        <v>496</v>
      </c>
      <c r="B8" s="415" t="s">
        <v>549</v>
      </c>
      <c r="C8" s="407" t="s">
        <v>282</v>
      </c>
      <c r="D8" s="410">
        <v>20851</v>
      </c>
      <c r="E8" s="414">
        <f t="shared" ref="E8:E19" si="0">SUM(F8:M8)</f>
        <v>21043</v>
      </c>
      <c r="F8" s="563">
        <f>'231a'!F8+'233a'!F8+'234a'!F8+'235a'!F8+'236a'!F8+'237a'!F8+'238a'!F8+'239a'!F8</f>
        <v>0</v>
      </c>
      <c r="G8" s="563">
        <f>'231a'!G8+'233a'!G8+'234a'!G8+'235a'!G8+'236a'!G8+'237a'!G8+'238a'!G8+'239a'!G8</f>
        <v>0</v>
      </c>
      <c r="H8" s="563">
        <f>'231a'!H8+'233a'!H8+'234a'!H8+'235a'!H8+'236a'!H8+'237a'!H8+'238a'!H8+'239a'!H8</f>
        <v>10866</v>
      </c>
      <c r="I8" s="563">
        <f>'231a'!I8+'233a'!I8+'234a'!I8+'235a'!I8+'236a'!I8+'237a'!I8+'238a'!I8+'239a'!I8</f>
        <v>10177</v>
      </c>
      <c r="J8" s="563">
        <f>'231a'!J8+'233a'!J8+'234a'!J8+'235a'!J8+'236a'!J8+'237a'!J8+'238a'!J8+'239a'!J8</f>
        <v>0</v>
      </c>
      <c r="K8" s="563">
        <f>'231a'!K8+'233a'!K8+'234a'!K8+'235a'!K8+'236a'!K8+'237a'!K8+'238a'!K8+'239a'!K8</f>
        <v>0</v>
      </c>
      <c r="L8" s="563">
        <f>'231a'!L8+'233a'!L8+'234a'!L8+'235a'!L8+'236a'!L8+'237a'!L8+'238a'!L8+'239a'!L8</f>
        <v>0</v>
      </c>
      <c r="M8" s="563">
        <f>'231a'!M8+'233a'!M8+'234a'!M8+'235a'!M8+'236a'!M8+'237a'!M8+'238a'!M8+'239a'!M8</f>
        <v>0</v>
      </c>
    </row>
    <row r="9" spans="1:13" ht="15" x14ac:dyDescent="0.2">
      <c r="A9" s="416" t="s">
        <v>491</v>
      </c>
      <c r="B9" s="415" t="s">
        <v>548</v>
      </c>
      <c r="C9" s="407" t="s">
        <v>280</v>
      </c>
      <c r="D9" s="410">
        <v>660464</v>
      </c>
      <c r="E9" s="414">
        <f t="shared" si="0"/>
        <v>569182</v>
      </c>
      <c r="F9" s="563">
        <f>'231a'!F9+'233a'!F9+'234a'!F9+'235a'!F9+'236a'!F9+'237a'!F9+'238a'!F9+'239a'!F9</f>
        <v>0</v>
      </c>
      <c r="G9" s="563">
        <f>'231a'!G9+'233a'!G9+'234a'!G9+'235a'!G9+'236a'!G9+'237a'!G9+'238a'!G9+'239a'!G9</f>
        <v>0</v>
      </c>
      <c r="H9" s="563">
        <f>'231a'!H9+'233a'!H9+'234a'!H9+'235a'!H9+'236a'!H9+'237a'!H9+'238a'!H9+'239a'!H9</f>
        <v>70270</v>
      </c>
      <c r="I9" s="563">
        <f>'231a'!I9+'233a'!I9+'234a'!I9+'235a'!I9+'236a'!I9+'237a'!I9+'238a'!I9+'239a'!I9</f>
        <v>498912</v>
      </c>
      <c r="J9" s="563">
        <f>'231a'!J9+'233a'!J9+'234a'!J9+'235a'!J9+'236a'!J9+'237a'!J9+'238a'!J9+'239a'!J9</f>
        <v>0</v>
      </c>
      <c r="K9" s="563">
        <f>'231a'!K9+'233a'!K9+'234a'!K9+'235a'!K9+'236a'!K9+'237a'!K9+'238a'!K9+'239a'!K9</f>
        <v>0</v>
      </c>
      <c r="L9" s="563">
        <f>'231a'!L9+'233a'!L9+'234a'!L9+'235a'!L9+'236a'!L9+'237a'!L9+'238a'!L9+'239a'!L9</f>
        <v>0</v>
      </c>
      <c r="M9" s="563">
        <f>'231a'!M9+'233a'!M9+'234a'!M9+'235a'!M9+'236a'!M9+'237a'!M9+'238a'!M9+'239a'!M9</f>
        <v>0</v>
      </c>
    </row>
    <row r="10" spans="1:13" ht="15" x14ac:dyDescent="0.2">
      <c r="A10" s="416" t="s">
        <v>487</v>
      </c>
      <c r="B10" s="415" t="s">
        <v>547</v>
      </c>
      <c r="C10" s="407" t="s">
        <v>278</v>
      </c>
      <c r="D10" s="410">
        <v>23120</v>
      </c>
      <c r="E10" s="414">
        <f t="shared" si="0"/>
        <v>27250</v>
      </c>
      <c r="F10" s="563">
        <f>'231a'!F10+'233a'!F10+'234a'!F10+'235a'!F10+'236a'!F10+'237a'!F10+'238a'!F10+'239a'!F10</f>
        <v>0</v>
      </c>
      <c r="G10" s="563">
        <f>'231a'!G10+'233a'!G10+'234a'!G10+'235a'!G10+'236a'!G10+'237a'!G10+'238a'!G10+'239a'!G10</f>
        <v>0</v>
      </c>
      <c r="H10" s="563">
        <f>'231a'!H10+'233a'!H10+'234a'!H10+'235a'!H10+'236a'!H10+'237a'!H10+'238a'!H10+'239a'!H10</f>
        <v>5287</v>
      </c>
      <c r="I10" s="563">
        <f>'231a'!I10+'233a'!I10+'234a'!I10+'235a'!I10+'236a'!I10+'237a'!I10+'238a'!I10+'239a'!I10</f>
        <v>21963</v>
      </c>
      <c r="J10" s="563">
        <f>'231a'!J10+'233a'!J10+'234a'!J10+'235a'!J10+'236a'!J10+'237a'!J10+'238a'!J10+'239a'!J10</f>
        <v>0</v>
      </c>
      <c r="K10" s="563">
        <f>'231a'!K10+'233a'!K10+'234a'!K10+'235a'!K10+'236a'!K10+'237a'!K10+'238a'!K10+'239a'!K10</f>
        <v>0</v>
      </c>
      <c r="L10" s="563">
        <f>'231a'!L10+'233a'!L10+'234a'!L10+'235a'!L10+'236a'!L10+'237a'!L10+'238a'!L10+'239a'!L10</f>
        <v>0</v>
      </c>
      <c r="M10" s="563">
        <f>'231a'!M10+'233a'!M10+'234a'!M10+'235a'!M10+'236a'!M10+'237a'!M10+'238a'!M10+'239a'!M10</f>
        <v>0</v>
      </c>
    </row>
    <row r="11" spans="1:13" ht="15" x14ac:dyDescent="0.2">
      <c r="A11" s="425" t="s">
        <v>484</v>
      </c>
      <c r="B11" s="415">
        <v>519</v>
      </c>
      <c r="C11" s="407" t="s">
        <v>276</v>
      </c>
      <c r="D11" s="410"/>
      <c r="E11" s="414">
        <f t="shared" si="0"/>
        <v>0</v>
      </c>
      <c r="F11" s="563">
        <f>'231a'!F11+'233a'!F11+'234a'!F11+'235a'!F11+'236a'!F11+'237a'!F11+'238a'!F11+'239a'!F11</f>
        <v>0</v>
      </c>
      <c r="G11" s="563">
        <f>'231a'!G11+'233a'!G11+'234a'!G11+'235a'!G11+'236a'!G11+'237a'!G11+'238a'!G11+'239a'!G11</f>
        <v>0</v>
      </c>
      <c r="H11" s="563">
        <f>'231a'!H11+'233a'!H11+'234a'!H11+'235a'!H11+'236a'!H11+'237a'!H11+'238a'!H11+'239a'!H11</f>
        <v>0</v>
      </c>
      <c r="I11" s="563">
        <f>'231a'!I11+'233a'!I11+'234a'!I11+'235a'!I11+'236a'!I11+'237a'!I11+'238a'!I11+'239a'!I11</f>
        <v>0</v>
      </c>
      <c r="J11" s="563">
        <f>'231a'!J11+'233a'!J11+'234a'!J11+'235a'!J11+'236a'!J11+'237a'!J11+'238a'!J11+'239a'!J11</f>
        <v>0</v>
      </c>
      <c r="K11" s="563">
        <f>'231a'!K11+'233a'!K11+'234a'!K11+'235a'!K11+'236a'!K11+'237a'!K11+'238a'!K11+'239a'!K11</f>
        <v>0</v>
      </c>
      <c r="L11" s="563">
        <f>'231a'!L11+'233a'!L11+'234a'!L11+'235a'!L11+'236a'!L11+'237a'!L11+'238a'!L11+'239a'!L11</f>
        <v>0</v>
      </c>
      <c r="M11" s="563">
        <f>'231a'!M11+'233a'!M11+'234a'!M11+'235a'!M11+'236a'!M11+'237a'!M11+'238a'!M11+'239a'!M11</f>
        <v>0</v>
      </c>
    </row>
    <row r="12" spans="1:13" ht="15" x14ac:dyDescent="0.2">
      <c r="A12" s="416" t="s">
        <v>480</v>
      </c>
      <c r="B12" s="415" t="s">
        <v>546</v>
      </c>
      <c r="C12" s="407" t="s">
        <v>545</v>
      </c>
      <c r="D12" s="410">
        <v>5688</v>
      </c>
      <c r="E12" s="414">
        <f t="shared" si="0"/>
        <v>44020</v>
      </c>
      <c r="F12" s="563">
        <f>'231a'!F12+'233a'!F12+'234a'!F12+'235a'!F12+'236a'!F12+'237a'!F12+'238a'!F12+'239a'!F12</f>
        <v>0</v>
      </c>
      <c r="G12" s="563">
        <f>'231a'!G12+'233a'!G12+'234a'!G12+'235a'!G12+'236a'!G12+'237a'!G12+'238a'!G12+'239a'!G12</f>
        <v>0</v>
      </c>
      <c r="H12" s="563">
        <f>'231a'!H12+'233a'!H12+'234a'!H12+'235a'!H12+'236a'!H12+'237a'!H12+'238a'!H12+'239a'!H12</f>
        <v>0</v>
      </c>
      <c r="I12" s="563">
        <f>'231a'!I12+'233a'!I12+'234a'!I12+'235a'!I12+'236a'!I12+'237a'!I12+'238a'!I12+'239a'!I12</f>
        <v>44020</v>
      </c>
      <c r="J12" s="563">
        <f>'231a'!J12+'233a'!J12+'234a'!J12+'235a'!J12+'236a'!J12+'237a'!J12+'238a'!J12+'239a'!J12</f>
        <v>0</v>
      </c>
      <c r="K12" s="563">
        <f>'231a'!K12+'233a'!K12+'234a'!K12+'235a'!K12+'236a'!K12+'237a'!K12+'238a'!K12+'239a'!K12</f>
        <v>0</v>
      </c>
      <c r="L12" s="563">
        <f>'231a'!L12+'233a'!L12+'234a'!L12+'235a'!L12+'236a'!L12+'237a'!L12+'238a'!L12+'239a'!L12</f>
        <v>0</v>
      </c>
      <c r="M12" s="563">
        <f>'231a'!M12+'233a'!M12+'234a'!M12+'235a'!M12+'236a'!M12+'237a'!M12+'238a'!M12+'239a'!M12</f>
        <v>0</v>
      </c>
    </row>
    <row r="13" spans="1:13" ht="15" x14ac:dyDescent="0.2">
      <c r="A13" s="416" t="s">
        <v>476</v>
      </c>
      <c r="B13" s="415" t="s">
        <v>544</v>
      </c>
      <c r="C13" s="407" t="s">
        <v>543</v>
      </c>
      <c r="D13" s="410"/>
      <c r="E13" s="414">
        <f t="shared" si="0"/>
        <v>0</v>
      </c>
      <c r="F13" s="563">
        <f>'231a'!F13+'233a'!F13+'234a'!F13+'235a'!F13+'236a'!F13+'237a'!F13+'238a'!F13+'239a'!F13</f>
        <v>0</v>
      </c>
      <c r="G13" s="563">
        <f>'231a'!G13+'233a'!G13+'234a'!G13+'235a'!G13+'236a'!G13+'237a'!G13+'238a'!G13+'239a'!G13</f>
        <v>0</v>
      </c>
      <c r="H13" s="563">
        <f>'231a'!H13+'233a'!H13+'234a'!H13+'235a'!H13+'236a'!H13+'237a'!H13+'238a'!H13+'239a'!H13</f>
        <v>0</v>
      </c>
      <c r="I13" s="563">
        <f>'231a'!I13+'233a'!I13+'234a'!I13+'235a'!I13+'236a'!I13+'237a'!I13+'238a'!I13+'239a'!I13</f>
        <v>0</v>
      </c>
      <c r="J13" s="563">
        <f>'231a'!J13+'233a'!J13+'234a'!J13+'235a'!J13+'236a'!J13+'237a'!J13+'238a'!J13+'239a'!J13</f>
        <v>0</v>
      </c>
      <c r="K13" s="563">
        <f>'231a'!K13+'233a'!K13+'234a'!K13+'235a'!K13+'236a'!K13+'237a'!K13+'238a'!K13+'239a'!K13</f>
        <v>0</v>
      </c>
      <c r="L13" s="563">
        <f>'231a'!L13+'233a'!L13+'234a'!L13+'235a'!L13+'236a'!L13+'237a'!L13+'238a'!L13+'239a'!L13</f>
        <v>0</v>
      </c>
      <c r="M13" s="563">
        <f>'231a'!M13+'233a'!M13+'234a'!M13+'235a'!M13+'236a'!M13+'237a'!M13+'238a'!M13+'239a'!M13</f>
        <v>0</v>
      </c>
    </row>
    <row r="14" spans="1:13" ht="15" x14ac:dyDescent="0.2">
      <c r="A14" s="416" t="s">
        <v>471</v>
      </c>
      <c r="B14" s="415" t="s">
        <v>542</v>
      </c>
      <c r="C14" s="407" t="s">
        <v>270</v>
      </c>
      <c r="D14" s="410"/>
      <c r="E14" s="414">
        <f t="shared" si="0"/>
        <v>0</v>
      </c>
      <c r="F14" s="563">
        <f>'231a'!F14+'233a'!F14+'234a'!F14+'235a'!F14+'236a'!F14+'237a'!F14+'238a'!F14+'239a'!F14</f>
        <v>0</v>
      </c>
      <c r="G14" s="563">
        <f>'231a'!G14+'233a'!G14+'234a'!G14+'235a'!G14+'236a'!G14+'237a'!G14+'238a'!G14+'239a'!G14</f>
        <v>0</v>
      </c>
      <c r="H14" s="563">
        <f>'231a'!H14+'233a'!H14+'234a'!H14+'235a'!H14+'236a'!H14+'237a'!H14+'238a'!H14+'239a'!H14</f>
        <v>0</v>
      </c>
      <c r="I14" s="563">
        <f>'231a'!I14+'233a'!I14+'234a'!I14+'235a'!I14+'236a'!I14+'237a'!I14+'238a'!I14+'239a'!I14</f>
        <v>0</v>
      </c>
      <c r="J14" s="563">
        <f>'231a'!J14+'233a'!J14+'234a'!J14+'235a'!J14+'236a'!J14+'237a'!J14+'238a'!J14+'239a'!J14</f>
        <v>0</v>
      </c>
      <c r="K14" s="563">
        <f>'231a'!K14+'233a'!K14+'234a'!K14+'235a'!K14+'236a'!K14+'237a'!K14+'238a'!K14+'239a'!K14</f>
        <v>0</v>
      </c>
      <c r="L14" s="563">
        <f>'231a'!L14+'233a'!L14+'234a'!L14+'235a'!L14+'236a'!L14+'237a'!L14+'238a'!L14+'239a'!L14</f>
        <v>0</v>
      </c>
      <c r="M14" s="563">
        <f>'231a'!M14+'233a'!M14+'234a'!M14+'235a'!M14+'236a'!M14+'237a'!M14+'238a'!M14+'239a'!M14</f>
        <v>0</v>
      </c>
    </row>
    <row r="15" spans="1:13" ht="15" x14ac:dyDescent="0.2">
      <c r="A15" s="416" t="s">
        <v>467</v>
      </c>
      <c r="B15" s="415" t="s">
        <v>541</v>
      </c>
      <c r="C15" s="407" t="s">
        <v>268</v>
      </c>
      <c r="D15" s="410">
        <v>911366</v>
      </c>
      <c r="E15" s="414">
        <f t="shared" si="0"/>
        <v>929365</v>
      </c>
      <c r="F15" s="563">
        <f>'231a'!F15+'233a'!F15+'234a'!F15+'235a'!F15+'236a'!F15+'237a'!F15+'238a'!F15+'239a'!F15</f>
        <v>0</v>
      </c>
      <c r="G15" s="563">
        <f>'231a'!G15+'233a'!G15+'234a'!G15+'235a'!G15+'236a'!G15+'237a'!G15+'238a'!G15+'239a'!G15</f>
        <v>0</v>
      </c>
      <c r="H15" s="563">
        <f>'231a'!H15+'233a'!H15+'234a'!H15+'235a'!H15+'236a'!H15+'237a'!H15+'238a'!H15+'239a'!H15</f>
        <v>185165</v>
      </c>
      <c r="I15" s="563">
        <f>'231a'!I15+'233a'!I15+'234a'!I15+'235a'!I15+'236a'!I15+'237a'!I15+'238a'!I15+'239a'!I15</f>
        <v>744200</v>
      </c>
      <c r="J15" s="563">
        <f>'231a'!J15+'233a'!J15+'234a'!J15+'235a'!J15+'236a'!J15+'237a'!J15+'238a'!J15+'239a'!J15</f>
        <v>0</v>
      </c>
      <c r="K15" s="563">
        <f>'231a'!K15+'233a'!K15+'234a'!K15+'235a'!K15+'236a'!K15+'237a'!K15+'238a'!K15+'239a'!K15</f>
        <v>0</v>
      </c>
      <c r="L15" s="563">
        <f>'231a'!L15+'233a'!L15+'234a'!L15+'235a'!L15+'236a'!L15+'237a'!L15+'238a'!L15+'239a'!L15</f>
        <v>0</v>
      </c>
      <c r="M15" s="563">
        <f>'231a'!M15+'233a'!M15+'234a'!M15+'235a'!M15+'236a'!M15+'237a'!M15+'238a'!M15+'239a'!M15</f>
        <v>0</v>
      </c>
    </row>
    <row r="16" spans="1:13" ht="15" x14ac:dyDescent="0.2">
      <c r="A16" s="416" t="s">
        <v>463</v>
      </c>
      <c r="B16" s="415" t="s">
        <v>540</v>
      </c>
      <c r="C16" s="407" t="s">
        <v>266</v>
      </c>
      <c r="D16" s="410"/>
      <c r="E16" s="414">
        <f t="shared" si="0"/>
        <v>0</v>
      </c>
      <c r="F16" s="563">
        <f>'231a'!F16+'233a'!F16+'234a'!F16+'235a'!F16+'236a'!F16+'237a'!F16+'238a'!F16+'239a'!F16</f>
        <v>0</v>
      </c>
      <c r="G16" s="563">
        <f>'231a'!G16+'233a'!G16+'234a'!G16+'235a'!G16+'236a'!G16+'237a'!G16+'238a'!G16+'239a'!G16</f>
        <v>0</v>
      </c>
      <c r="H16" s="563">
        <f>'231a'!H16+'233a'!H16+'234a'!H16+'235a'!H16+'236a'!H16+'237a'!H16+'238a'!H16+'239a'!H16</f>
        <v>0</v>
      </c>
      <c r="I16" s="563">
        <f>'231a'!I16+'233a'!I16+'234a'!I16+'235a'!I16+'236a'!I16+'237a'!I16+'238a'!I16+'239a'!I16</f>
        <v>0</v>
      </c>
      <c r="J16" s="563">
        <f>'231a'!J16+'233a'!J16+'234a'!J16+'235a'!J16+'236a'!J16+'237a'!J16+'238a'!J16+'239a'!J16</f>
        <v>0</v>
      </c>
      <c r="K16" s="563">
        <f>'231a'!K16+'233a'!K16+'234a'!K16+'235a'!K16+'236a'!K16+'237a'!K16+'238a'!K16+'239a'!K16</f>
        <v>0</v>
      </c>
      <c r="L16" s="563">
        <f>'231a'!L16+'233a'!L16+'234a'!L16+'235a'!L16+'236a'!L16+'237a'!L16+'238a'!L16+'239a'!L16</f>
        <v>0</v>
      </c>
      <c r="M16" s="563">
        <f>'231a'!M16+'233a'!M16+'234a'!M16+'235a'!M16+'236a'!M16+'237a'!M16+'238a'!M16+'239a'!M16</f>
        <v>0</v>
      </c>
    </row>
    <row r="17" spans="1:15" ht="15" x14ac:dyDescent="0.2">
      <c r="A17" s="416" t="s">
        <v>459</v>
      </c>
      <c r="B17" s="415" t="s">
        <v>539</v>
      </c>
      <c r="C17" s="407" t="s">
        <v>264</v>
      </c>
      <c r="D17" s="410">
        <v>2088</v>
      </c>
      <c r="E17" s="414">
        <f t="shared" si="0"/>
        <v>1210</v>
      </c>
      <c r="F17" s="563">
        <f>'231a'!F17+'233a'!F17+'234a'!F17+'235a'!F17+'236a'!F17+'237a'!F17+'238a'!F17+'239a'!F17</f>
        <v>0</v>
      </c>
      <c r="G17" s="563">
        <f>'231a'!G17+'233a'!G17+'234a'!G17+'235a'!G17+'236a'!G17+'237a'!G17+'238a'!G17+'239a'!G17</f>
        <v>0</v>
      </c>
      <c r="H17" s="563">
        <f>'231a'!H17+'233a'!H17+'234a'!H17+'235a'!H17+'236a'!H17+'237a'!H17+'238a'!H17+'239a'!H17</f>
        <v>1210</v>
      </c>
      <c r="I17" s="563">
        <f>'231a'!I17+'233a'!I17+'234a'!I17+'235a'!I17+'236a'!I17+'237a'!I17+'238a'!I17+'239a'!I17</f>
        <v>0</v>
      </c>
      <c r="J17" s="563">
        <f>'231a'!J17+'233a'!J17+'234a'!J17+'235a'!J17+'236a'!J17+'237a'!J17+'238a'!J17+'239a'!J17</f>
        <v>0</v>
      </c>
      <c r="K17" s="563">
        <f>'231a'!K17+'233a'!K17+'234a'!K17+'235a'!K17+'236a'!K17+'237a'!K17+'238a'!K17+'239a'!K17</f>
        <v>0</v>
      </c>
      <c r="L17" s="563">
        <f>'231a'!L17+'233a'!L17+'234a'!L17+'235a'!L17+'236a'!L17+'237a'!L17+'238a'!L17+'239a'!L17</f>
        <v>0</v>
      </c>
      <c r="M17" s="563">
        <f>'231a'!M17+'233a'!M17+'234a'!M17+'235a'!M17+'236a'!M17+'237a'!M17+'238a'!M17+'239a'!M17</f>
        <v>0</v>
      </c>
    </row>
    <row r="18" spans="1:15" ht="15" x14ac:dyDescent="0.2">
      <c r="A18" s="416" t="s">
        <v>455</v>
      </c>
      <c r="B18" s="415" t="s">
        <v>538</v>
      </c>
      <c r="C18" s="407" t="s">
        <v>262</v>
      </c>
      <c r="D18" s="410"/>
      <c r="E18" s="414">
        <f t="shared" si="0"/>
        <v>0</v>
      </c>
      <c r="F18" s="563">
        <f>'231a'!F18+'233a'!F18+'234a'!F18+'235a'!F18+'236a'!F18+'237a'!F18+'238a'!F18+'239a'!F18</f>
        <v>0</v>
      </c>
      <c r="G18" s="563">
        <f>'231a'!G18+'233a'!G18+'234a'!G18+'235a'!G18+'236a'!G18+'237a'!G18+'238a'!G18+'239a'!G18</f>
        <v>0</v>
      </c>
      <c r="H18" s="563">
        <f>'231a'!H18+'233a'!H18+'234a'!H18+'235a'!H18+'236a'!H18+'237a'!H18+'238a'!H18+'239a'!H18</f>
        <v>0</v>
      </c>
      <c r="I18" s="563">
        <f>'231a'!I18+'233a'!I18+'234a'!I18+'235a'!I18+'236a'!I18+'237a'!I18+'238a'!I18+'239a'!I18</f>
        <v>0</v>
      </c>
      <c r="J18" s="563">
        <f>'231a'!J18+'233a'!J18+'234a'!J18+'235a'!J18+'236a'!J18+'237a'!J18+'238a'!J18+'239a'!J18</f>
        <v>0</v>
      </c>
      <c r="K18" s="563">
        <f>'231a'!K18+'233a'!K18+'234a'!K18+'235a'!K18+'236a'!K18+'237a'!K18+'238a'!K18+'239a'!K18</f>
        <v>0</v>
      </c>
      <c r="L18" s="563">
        <f>'231a'!L18+'233a'!L18+'234a'!L18+'235a'!L18+'236a'!L18+'237a'!L18+'238a'!L18+'239a'!L18</f>
        <v>0</v>
      </c>
      <c r="M18" s="563">
        <f>'231a'!M18+'233a'!M18+'234a'!M18+'235a'!M18+'236a'!M18+'237a'!M18+'238a'!M18+'239a'!M18</f>
        <v>0</v>
      </c>
    </row>
    <row r="19" spans="1:15" ht="15" x14ac:dyDescent="0.2">
      <c r="A19" s="416" t="s">
        <v>451</v>
      </c>
      <c r="B19" s="415" t="s">
        <v>537</v>
      </c>
      <c r="C19" s="407" t="s">
        <v>260</v>
      </c>
      <c r="D19" s="410"/>
      <c r="E19" s="414">
        <f t="shared" si="0"/>
        <v>0</v>
      </c>
      <c r="F19" s="563">
        <f>'231a'!F19+'233a'!F19+'234a'!F19+'235a'!F19+'236a'!F19+'237a'!F19+'238a'!F19+'239a'!F19</f>
        <v>0</v>
      </c>
      <c r="G19" s="563">
        <f>'231a'!G19+'233a'!G19+'234a'!G19+'235a'!G19+'236a'!G19+'237a'!G19+'238a'!G19+'239a'!G19</f>
        <v>0</v>
      </c>
      <c r="H19" s="563">
        <f>'231a'!H19+'233a'!H19+'234a'!H19+'235a'!H19+'236a'!H19+'237a'!H19+'238a'!H19+'239a'!H19</f>
        <v>0</v>
      </c>
      <c r="I19" s="563">
        <f>'231a'!I19+'233a'!I19+'234a'!I19+'235a'!I19+'236a'!I19+'237a'!I19+'238a'!I19+'239a'!I19</f>
        <v>0</v>
      </c>
      <c r="J19" s="563">
        <f>'231a'!J19+'233a'!J19+'234a'!J19+'235a'!J19+'236a'!J19+'237a'!J19+'238a'!J19+'239a'!J19</f>
        <v>0</v>
      </c>
      <c r="K19" s="563">
        <f>'231a'!K19+'233a'!K19+'234a'!K19+'235a'!K19+'236a'!K19+'237a'!K19+'238a'!K19+'239a'!K19</f>
        <v>0</v>
      </c>
      <c r="L19" s="563">
        <f>'231a'!L19+'233a'!L19+'234a'!L19+'235a'!L19+'236a'!L19+'237a'!L19+'238a'!L19+'239a'!L19</f>
        <v>0</v>
      </c>
      <c r="M19" s="563">
        <f>'231a'!M19+'233a'!M19+'234a'!M19+'235a'!M19+'236a'!M19+'237a'!M19+'238a'!M19+'239a'!M19</f>
        <v>0</v>
      </c>
    </row>
    <row r="20" spans="1:15" ht="15" x14ac:dyDescent="0.2">
      <c r="A20" s="416" t="s">
        <v>447</v>
      </c>
      <c r="B20" s="418"/>
      <c r="C20" s="407"/>
      <c r="D20" s="421"/>
      <c r="E20" s="421"/>
      <c r="F20" s="424"/>
      <c r="G20" s="423"/>
      <c r="H20" s="422"/>
      <c r="I20" s="421"/>
      <c r="J20" s="421"/>
      <c r="K20" s="421"/>
      <c r="L20" s="421"/>
      <c r="M20" s="421"/>
    </row>
    <row r="21" spans="1:15" ht="15" x14ac:dyDescent="0.2">
      <c r="A21" s="416" t="s">
        <v>444</v>
      </c>
      <c r="B21" s="415" t="s">
        <v>77</v>
      </c>
      <c r="C21" s="420" t="s">
        <v>536</v>
      </c>
      <c r="D21" s="419">
        <f t="shared" ref="D21:M21" si="1">SUM(D8:D19)</f>
        <v>1623577</v>
      </c>
      <c r="E21" s="419">
        <f t="shared" si="1"/>
        <v>1592070</v>
      </c>
      <c r="F21" s="419">
        <f t="shared" si="1"/>
        <v>0</v>
      </c>
      <c r="G21" s="419">
        <f t="shared" si="1"/>
        <v>0</v>
      </c>
      <c r="H21" s="419">
        <f t="shared" si="1"/>
        <v>272798</v>
      </c>
      <c r="I21" s="419">
        <f t="shared" si="1"/>
        <v>1319272</v>
      </c>
      <c r="J21" s="419">
        <f t="shared" si="1"/>
        <v>0</v>
      </c>
      <c r="K21" s="419">
        <f t="shared" si="1"/>
        <v>0</v>
      </c>
      <c r="L21" s="419">
        <f t="shared" si="1"/>
        <v>0</v>
      </c>
      <c r="M21" s="419">
        <f t="shared" si="1"/>
        <v>0</v>
      </c>
      <c r="O21" s="564">
        <f>E21-1592070</f>
        <v>0</v>
      </c>
    </row>
    <row r="22" spans="1:15" ht="15" x14ac:dyDescent="0.2">
      <c r="A22" s="416" t="s">
        <v>439</v>
      </c>
      <c r="B22" s="418"/>
      <c r="C22" s="407"/>
      <c r="D22" s="403"/>
      <c r="E22" s="403"/>
      <c r="F22" s="406"/>
      <c r="G22" s="405"/>
      <c r="H22" s="404"/>
      <c r="I22" s="403"/>
      <c r="J22" s="403"/>
      <c r="K22" s="403"/>
      <c r="L22" s="403"/>
      <c r="M22" s="403"/>
    </row>
    <row r="23" spans="1:15" ht="15" x14ac:dyDescent="0.2">
      <c r="A23" s="416" t="s">
        <v>436</v>
      </c>
      <c r="B23" s="415" t="s">
        <v>535</v>
      </c>
      <c r="C23" s="407" t="s">
        <v>534</v>
      </c>
      <c r="D23" s="410">
        <v>40675</v>
      </c>
      <c r="E23" s="414">
        <f>SUM(F23:M23)</f>
        <v>24268</v>
      </c>
      <c r="F23" s="563">
        <f>'231a'!F23+'233a'!F23+'234a'!F23+'235a'!F23+'236a'!F23+'237a'!F23+'238a'!F23+'239a'!F23</f>
        <v>0</v>
      </c>
      <c r="G23" s="563">
        <f>'231a'!G23+'233a'!G23+'234a'!G23+'235a'!G23+'236a'!G23+'237a'!G23+'238a'!G23+'239a'!G23</f>
        <v>0</v>
      </c>
      <c r="H23" s="563">
        <f>'231a'!H23+'233a'!H23+'234a'!H23+'235a'!H23+'236a'!H23+'237a'!H23+'238a'!H23+'239a'!H23</f>
        <v>1677</v>
      </c>
      <c r="I23" s="563">
        <f>'231a'!I23+'233a'!I23+'234a'!I23+'235a'!I23+'236a'!I23+'237a'!I23+'238a'!I23+'239a'!I23</f>
        <v>22591</v>
      </c>
      <c r="J23" s="563">
        <f>'231a'!J23+'233a'!J23+'234a'!J23+'235a'!J23+'236a'!J23+'237a'!J23+'238a'!J23+'239a'!J23</f>
        <v>0</v>
      </c>
      <c r="K23" s="563">
        <f>'231a'!K23+'233a'!K23+'234a'!K23+'235a'!K23+'236a'!K23+'237a'!K23+'238a'!K23+'239a'!K23</f>
        <v>0</v>
      </c>
      <c r="L23" s="563">
        <f>'231a'!L23+'233a'!L23+'234a'!L23+'235a'!L23+'236a'!L23+'237a'!L23+'238a'!L23+'239a'!L23</f>
        <v>0</v>
      </c>
      <c r="M23" s="563">
        <f>'231a'!M23+'233a'!M23+'234a'!M23+'235a'!M23+'236a'!M23+'237a'!M23+'238a'!M23+'239a'!M23</f>
        <v>0</v>
      </c>
    </row>
    <row r="24" spans="1:15" ht="15" x14ac:dyDescent="0.2">
      <c r="A24" s="416" t="s">
        <v>431</v>
      </c>
      <c r="B24" s="415" t="s">
        <v>533</v>
      </c>
      <c r="C24" s="407" t="s">
        <v>532</v>
      </c>
      <c r="D24" s="410"/>
      <c r="E24" s="414">
        <f>SUM(F24:M24)</f>
        <v>0</v>
      </c>
      <c r="F24" s="563">
        <f>'231a'!F24+'233a'!F24+'234a'!F24+'235a'!F24+'236a'!F24+'237a'!F24+'238a'!F24+'239a'!F24</f>
        <v>0</v>
      </c>
      <c r="G24" s="563">
        <f>'231a'!G24+'233a'!G24+'234a'!G24+'235a'!G24+'236a'!G24+'237a'!G24+'238a'!G24+'239a'!G24</f>
        <v>0</v>
      </c>
      <c r="H24" s="563">
        <f>'231a'!H24+'233a'!H24+'234a'!H24+'235a'!H24+'236a'!H24+'237a'!H24+'238a'!H24+'239a'!H24</f>
        <v>0</v>
      </c>
      <c r="I24" s="563">
        <f>'231a'!I24+'233a'!I24+'234a'!I24+'235a'!I24+'236a'!I24+'237a'!I24+'238a'!I24+'239a'!I24</f>
        <v>0</v>
      </c>
      <c r="J24" s="563">
        <f>'231a'!J24+'233a'!J24+'234a'!J24+'235a'!J24+'236a'!J24+'237a'!J24+'238a'!J24+'239a'!J24</f>
        <v>0</v>
      </c>
      <c r="K24" s="563">
        <f>'231a'!K24+'233a'!K24+'234a'!K24+'235a'!K24+'236a'!K24+'237a'!K24+'238a'!K24+'239a'!K24</f>
        <v>0</v>
      </c>
      <c r="L24" s="563">
        <f>'231a'!L24+'233a'!L24+'234a'!L24+'235a'!L24+'236a'!L24+'237a'!L24+'238a'!L24+'239a'!L24</f>
        <v>0</v>
      </c>
      <c r="M24" s="563">
        <f>'231a'!M24+'233a'!M24+'234a'!M24+'235a'!M24+'236a'!M24+'237a'!M24+'238a'!M24+'239a'!M24</f>
        <v>0</v>
      </c>
    </row>
    <row r="25" spans="1:15" ht="15" x14ac:dyDescent="0.2">
      <c r="A25" s="416" t="s">
        <v>428</v>
      </c>
      <c r="B25" s="415"/>
      <c r="C25" s="407"/>
      <c r="D25" s="403"/>
      <c r="E25" s="403"/>
      <c r="F25" s="406"/>
      <c r="G25" s="405"/>
      <c r="H25" s="404"/>
      <c r="I25" s="403"/>
      <c r="J25" s="403"/>
      <c r="K25" s="403"/>
      <c r="L25" s="403"/>
      <c r="M25" s="403"/>
    </row>
    <row r="26" spans="1:15" ht="15" x14ac:dyDescent="0.2">
      <c r="A26" s="416" t="s">
        <v>425</v>
      </c>
      <c r="B26" s="415" t="s">
        <v>531</v>
      </c>
      <c r="C26" s="407" t="s">
        <v>254</v>
      </c>
      <c r="D26" s="410">
        <v>812802</v>
      </c>
      <c r="E26" s="414">
        <f>SUM(F26:M26)</f>
        <v>656590</v>
      </c>
      <c r="F26" s="563">
        <f>'231a'!F26+'233a'!F26+'234a'!F26+'235a'!F26+'236a'!F26+'237a'!F26+'238a'!F26+'239a'!F26</f>
        <v>0</v>
      </c>
      <c r="G26" s="563">
        <f>'231a'!G26+'233a'!G26+'234a'!G26+'235a'!G26+'236a'!G26+'237a'!G26+'238a'!G26+'239a'!G26</f>
        <v>0</v>
      </c>
      <c r="H26" s="563">
        <f>'231a'!H26+'233a'!H26+'234a'!H26+'235a'!H26+'236a'!H26+'237a'!H26+'238a'!H26+'239a'!H26</f>
        <v>147392</v>
      </c>
      <c r="I26" s="563">
        <f>'231a'!I26+'233a'!I26+'234a'!I26+'235a'!I26+'236a'!I26+'237a'!I26+'238a'!I26+'239a'!I26</f>
        <v>509198</v>
      </c>
      <c r="J26" s="563">
        <f>'231a'!J26+'233a'!J26+'234a'!J26+'235a'!J26+'236a'!J26+'237a'!J26+'238a'!J26+'239a'!J26</f>
        <v>0</v>
      </c>
      <c r="K26" s="563">
        <f>'231a'!K26+'233a'!K26+'234a'!K26+'235a'!K26+'236a'!K26+'237a'!K26+'238a'!K26+'239a'!K26</f>
        <v>0</v>
      </c>
      <c r="L26" s="563">
        <f>'231a'!L26+'233a'!L26+'234a'!L26+'235a'!L26+'236a'!L26+'237a'!L26+'238a'!L26+'239a'!L26</f>
        <v>0</v>
      </c>
      <c r="M26" s="563">
        <f>'231a'!M26+'233a'!M26+'234a'!M26+'235a'!M26+'236a'!M26+'237a'!M26+'238a'!M26+'239a'!M26</f>
        <v>0</v>
      </c>
    </row>
    <row r="27" spans="1:15" ht="15" x14ac:dyDescent="0.2">
      <c r="A27" s="416" t="s">
        <v>422</v>
      </c>
      <c r="B27" s="415" t="s">
        <v>530</v>
      </c>
      <c r="C27" s="407" t="s">
        <v>252</v>
      </c>
      <c r="D27" s="410">
        <v>44673</v>
      </c>
      <c r="E27" s="414">
        <f>SUM(F27:M27)</f>
        <v>42895</v>
      </c>
      <c r="F27" s="563">
        <f>'231a'!F27+'233a'!F27+'234a'!F27+'235a'!F27+'236a'!F27+'237a'!F27+'238a'!F27+'239a'!F27</f>
        <v>0</v>
      </c>
      <c r="G27" s="563">
        <f>'231a'!G27+'233a'!G27+'234a'!G27+'235a'!G27+'236a'!G27+'237a'!G27+'238a'!G27+'239a'!G27</f>
        <v>0</v>
      </c>
      <c r="H27" s="563">
        <f>'231a'!H27+'233a'!H27+'234a'!H27+'235a'!H27+'236a'!H27+'237a'!H27+'238a'!H27+'239a'!H27</f>
        <v>582</v>
      </c>
      <c r="I27" s="563">
        <f>'231a'!I27+'233a'!I27+'234a'!I27+'235a'!I27+'236a'!I27+'237a'!I27+'238a'!I27+'239a'!I27</f>
        <v>42313</v>
      </c>
      <c r="J27" s="563">
        <f>'231a'!J27+'233a'!J27+'234a'!J27+'235a'!J27+'236a'!J27+'237a'!J27+'238a'!J27+'239a'!J27</f>
        <v>0</v>
      </c>
      <c r="K27" s="563">
        <f>'231a'!K27+'233a'!K27+'234a'!K27+'235a'!K27+'236a'!K27+'237a'!K27+'238a'!K27+'239a'!K27</f>
        <v>0</v>
      </c>
      <c r="L27" s="563">
        <f>'231a'!L27+'233a'!L27+'234a'!L27+'235a'!L27+'236a'!L27+'237a'!L27+'238a'!L27+'239a'!L27</f>
        <v>0</v>
      </c>
      <c r="M27" s="563">
        <f>'231a'!M27+'233a'!M27+'234a'!M27+'235a'!M27+'236a'!M27+'237a'!M27+'238a'!M27+'239a'!M27</f>
        <v>0</v>
      </c>
    </row>
    <row r="28" spans="1:15" ht="15" x14ac:dyDescent="0.2">
      <c r="A28" s="416" t="s">
        <v>418</v>
      </c>
      <c r="B28" s="415">
        <v>623</v>
      </c>
      <c r="C28" s="407" t="s">
        <v>250</v>
      </c>
      <c r="D28" s="410"/>
      <c r="E28" s="414">
        <f>SUM(F28:M28)</f>
        <v>0</v>
      </c>
      <c r="F28" s="563">
        <f>'231a'!F28+'233a'!F28+'234a'!F28+'235a'!F28+'236a'!F28+'237a'!F28+'238a'!F28+'239a'!F28</f>
        <v>0</v>
      </c>
      <c r="G28" s="563">
        <f>'231a'!G28+'233a'!G28+'234a'!G28+'235a'!G28+'236a'!G28+'237a'!G28+'238a'!G28+'239a'!G28</f>
        <v>0</v>
      </c>
      <c r="H28" s="563">
        <f>'231a'!H28+'233a'!H28+'234a'!H28+'235a'!H28+'236a'!H28+'237a'!H28+'238a'!H28+'239a'!H28</f>
        <v>0</v>
      </c>
      <c r="I28" s="563">
        <f>'231a'!I28+'233a'!I28+'234a'!I28+'235a'!I28+'236a'!I28+'237a'!I28+'238a'!I28+'239a'!I28</f>
        <v>0</v>
      </c>
      <c r="J28" s="563">
        <f>'231a'!J28+'233a'!J28+'234a'!J28+'235a'!J28+'236a'!J28+'237a'!J28+'238a'!J28+'239a'!J28</f>
        <v>0</v>
      </c>
      <c r="K28" s="563">
        <f>'231a'!K28+'233a'!K28+'234a'!K28+'235a'!K28+'236a'!K28+'237a'!K28+'238a'!K28+'239a'!K28</f>
        <v>0</v>
      </c>
      <c r="L28" s="563">
        <f>'231a'!L28+'233a'!L28+'234a'!L28+'235a'!L28+'236a'!L28+'237a'!L28+'238a'!L28+'239a'!L28</f>
        <v>0</v>
      </c>
      <c r="M28" s="563">
        <f>'231a'!M28+'233a'!M28+'234a'!M28+'235a'!M28+'236a'!M28+'237a'!M28+'238a'!M28+'239a'!M28</f>
        <v>0</v>
      </c>
    </row>
    <row r="29" spans="1:15" ht="15" x14ac:dyDescent="0.2">
      <c r="A29" s="416" t="s">
        <v>415</v>
      </c>
      <c r="B29" s="415" t="s">
        <v>529</v>
      </c>
      <c r="C29" s="407" t="s">
        <v>248</v>
      </c>
      <c r="D29" s="410"/>
      <c r="E29" s="414">
        <f>SUM(F29:M29)</f>
        <v>0</v>
      </c>
      <c r="F29" s="563">
        <f>'231a'!F29+'233a'!F29+'234a'!F29+'235a'!F29+'236a'!F29+'237a'!F29+'238a'!F29+'239a'!F29</f>
        <v>0</v>
      </c>
      <c r="G29" s="563">
        <f>'231a'!G29+'233a'!G29+'234a'!G29+'235a'!G29+'236a'!G29+'237a'!G29+'238a'!G29+'239a'!G29</f>
        <v>0</v>
      </c>
      <c r="H29" s="563">
        <f>'231a'!H29+'233a'!H29+'234a'!H29+'235a'!H29+'236a'!H29+'237a'!H29+'238a'!H29+'239a'!H29</f>
        <v>0</v>
      </c>
      <c r="I29" s="563">
        <f>'231a'!I29+'233a'!I29+'234a'!I29+'235a'!I29+'236a'!I29+'237a'!I29+'238a'!I29+'239a'!I29</f>
        <v>0</v>
      </c>
      <c r="J29" s="563">
        <f>'231a'!J29+'233a'!J29+'234a'!J29+'235a'!J29+'236a'!J29+'237a'!J29+'238a'!J29+'239a'!J29</f>
        <v>0</v>
      </c>
      <c r="K29" s="563">
        <f>'231a'!K29+'233a'!K29+'234a'!K29+'235a'!K29+'236a'!K29+'237a'!K29+'238a'!K29+'239a'!K29</f>
        <v>0</v>
      </c>
      <c r="L29" s="563">
        <f>'231a'!L29+'233a'!L29+'234a'!L29+'235a'!L29+'236a'!L29+'237a'!L29+'238a'!L29+'239a'!L29</f>
        <v>0</v>
      </c>
      <c r="M29" s="563">
        <f>'231a'!M29+'233a'!M29+'234a'!M29+'235a'!M29+'236a'!M29+'237a'!M29+'238a'!M29+'239a'!M29</f>
        <v>0</v>
      </c>
    </row>
    <row r="30" spans="1:15" ht="15" x14ac:dyDescent="0.2">
      <c r="A30" s="416" t="s">
        <v>410</v>
      </c>
      <c r="B30" s="415" t="s">
        <v>528</v>
      </c>
      <c r="C30" s="407" t="s">
        <v>246</v>
      </c>
      <c r="D30" s="410"/>
      <c r="E30" s="414">
        <f>SUM(F30:M30)</f>
        <v>0</v>
      </c>
      <c r="F30" s="563">
        <f>'231a'!F30+'233a'!F30+'234a'!F30+'235a'!F30+'236a'!F30+'237a'!F30+'238a'!F30+'239a'!F30</f>
        <v>0</v>
      </c>
      <c r="G30" s="563">
        <f>'231a'!G30+'233a'!G30+'234a'!G30+'235a'!G30+'236a'!G30+'237a'!G30+'238a'!G30+'239a'!G30</f>
        <v>0</v>
      </c>
      <c r="H30" s="563">
        <f>'231a'!H30+'233a'!H30+'234a'!H30+'235a'!H30+'236a'!H30+'237a'!H30+'238a'!H30+'239a'!H30</f>
        <v>0</v>
      </c>
      <c r="I30" s="563">
        <f>'231a'!I30+'233a'!I30+'234a'!I30+'235a'!I30+'236a'!I30+'237a'!I30+'238a'!I30+'239a'!I30</f>
        <v>0</v>
      </c>
      <c r="J30" s="563">
        <f>'231a'!J30+'233a'!J30+'234a'!J30+'235a'!J30+'236a'!J30+'237a'!J30+'238a'!J30+'239a'!J30</f>
        <v>0</v>
      </c>
      <c r="K30" s="563">
        <f>'231a'!K30+'233a'!K30+'234a'!K30+'235a'!K30+'236a'!K30+'237a'!K30+'238a'!K30+'239a'!K30</f>
        <v>0</v>
      </c>
      <c r="L30" s="563">
        <f>'231a'!L30+'233a'!L30+'234a'!L30+'235a'!L30+'236a'!L30+'237a'!L30+'238a'!L30+'239a'!L30</f>
        <v>0</v>
      </c>
      <c r="M30" s="563">
        <f>'231a'!M30+'233a'!M30+'234a'!M30+'235a'!M30+'236a'!M30+'237a'!M30+'238a'!M30+'239a'!M30</f>
        <v>0</v>
      </c>
    </row>
    <row r="31" spans="1:15" ht="15" x14ac:dyDescent="0.2">
      <c r="A31" s="416" t="s">
        <v>405</v>
      </c>
      <c r="B31" s="415"/>
      <c r="C31" s="407"/>
      <c r="D31" s="403"/>
      <c r="E31" s="403"/>
      <c r="F31" s="406"/>
      <c r="G31" s="405"/>
      <c r="H31" s="404"/>
      <c r="I31" s="403"/>
      <c r="J31" s="403"/>
      <c r="K31" s="403"/>
      <c r="L31" s="403"/>
      <c r="M31" s="403"/>
    </row>
    <row r="32" spans="1:15" ht="15" x14ac:dyDescent="0.2">
      <c r="A32" s="416" t="s">
        <v>401</v>
      </c>
      <c r="B32" s="415" t="s">
        <v>527</v>
      </c>
      <c r="C32" s="407" t="s">
        <v>244</v>
      </c>
      <c r="D32" s="410">
        <v>135704</v>
      </c>
      <c r="E32" s="414">
        <f>SUM(F32:M32)</f>
        <v>98315</v>
      </c>
      <c r="F32" s="563">
        <f>'231a'!F32+'233a'!F32+'234a'!F32+'235a'!F32+'236a'!F32+'237a'!F32+'238a'!F32+'239a'!F32</f>
        <v>0</v>
      </c>
      <c r="G32" s="563">
        <f>'231a'!G32+'233a'!G32+'234a'!G32+'235a'!G32+'236a'!G32+'237a'!G32+'238a'!G32+'239a'!G32</f>
        <v>0</v>
      </c>
      <c r="H32" s="563">
        <f>'231a'!H32+'233a'!H32+'234a'!H32+'235a'!H32+'236a'!H32+'237a'!H32+'238a'!H32+'239a'!H32</f>
        <v>12885</v>
      </c>
      <c r="I32" s="563">
        <f>'231a'!I32+'233a'!I32+'234a'!I32+'235a'!I32+'236a'!I32+'237a'!I32+'238a'!I32+'239a'!I32</f>
        <v>85430</v>
      </c>
      <c r="J32" s="563">
        <f>'231a'!J32+'233a'!J32+'234a'!J32+'235a'!J32+'236a'!J32+'237a'!J32+'238a'!J32+'239a'!J32</f>
        <v>0</v>
      </c>
      <c r="K32" s="563">
        <f>'231a'!K32+'233a'!K32+'234a'!K32+'235a'!K32+'236a'!K32+'237a'!K32+'238a'!K32+'239a'!K32</f>
        <v>0</v>
      </c>
      <c r="L32" s="563">
        <f>'231a'!L32+'233a'!L32+'234a'!L32+'235a'!L32+'236a'!L32+'237a'!L32+'238a'!L32+'239a'!L32</f>
        <v>0</v>
      </c>
      <c r="M32" s="563">
        <f>'231a'!M32+'233a'!M32+'234a'!M32+'235a'!M32+'236a'!M32+'237a'!M32+'238a'!M32+'239a'!M32</f>
        <v>0</v>
      </c>
    </row>
    <row r="33" spans="1:15" ht="15" x14ac:dyDescent="0.2">
      <c r="A33" s="416" t="s">
        <v>398</v>
      </c>
      <c r="B33" s="415"/>
      <c r="C33" s="407"/>
      <c r="D33" s="403"/>
      <c r="E33" s="403"/>
      <c r="F33" s="406"/>
      <c r="G33" s="405"/>
      <c r="H33" s="404"/>
      <c r="I33" s="403"/>
      <c r="J33" s="403"/>
      <c r="K33" s="403"/>
      <c r="L33" s="403"/>
      <c r="M33" s="403"/>
    </row>
    <row r="34" spans="1:15" ht="15" x14ac:dyDescent="0.2">
      <c r="A34" s="416" t="s">
        <v>394</v>
      </c>
      <c r="B34" s="415" t="s">
        <v>526</v>
      </c>
      <c r="C34" s="407" t="s">
        <v>242</v>
      </c>
      <c r="D34" s="410"/>
      <c r="E34" s="414">
        <f t="shared" ref="E34:E41" si="2">SUM(F34:M34)</f>
        <v>0</v>
      </c>
      <c r="F34" s="563">
        <f>'231a'!F34+'233a'!F34+'234a'!F34+'235a'!F34+'236a'!F34+'237a'!F34+'238a'!F34+'239a'!F34</f>
        <v>0</v>
      </c>
      <c r="G34" s="563">
        <f>'231a'!G34+'233a'!G34+'234a'!G34+'235a'!G34+'236a'!G34+'237a'!G34+'238a'!G34+'239a'!G34</f>
        <v>0</v>
      </c>
      <c r="H34" s="563">
        <f>'231a'!H34+'233a'!H34+'234a'!H34+'235a'!H34+'236a'!H34+'237a'!H34+'238a'!H34+'239a'!H34</f>
        <v>0</v>
      </c>
      <c r="I34" s="563">
        <f>'231a'!I34+'233a'!I34+'234a'!I34+'235a'!I34+'236a'!I34+'237a'!I34+'238a'!I34+'239a'!I34</f>
        <v>0</v>
      </c>
      <c r="J34" s="563">
        <f>'231a'!J34+'233a'!J34+'234a'!J34+'235a'!J34+'236a'!J34+'237a'!J34+'238a'!J34+'239a'!J34</f>
        <v>0</v>
      </c>
      <c r="K34" s="563">
        <f>'231a'!K34+'233a'!K34+'234a'!K34+'235a'!K34+'236a'!K34+'237a'!K34+'238a'!K34+'239a'!K34</f>
        <v>0</v>
      </c>
      <c r="L34" s="563">
        <f>'231a'!L34+'233a'!L34+'234a'!L34+'235a'!L34+'236a'!L34+'237a'!L34+'238a'!L34+'239a'!L34</f>
        <v>0</v>
      </c>
      <c r="M34" s="563">
        <f>'231a'!M34+'233a'!M34+'234a'!M34+'235a'!M34+'236a'!M34+'237a'!M34+'238a'!M34+'239a'!M34</f>
        <v>0</v>
      </c>
    </row>
    <row r="35" spans="1:15" ht="15" x14ac:dyDescent="0.2">
      <c r="A35" s="416" t="s">
        <v>390</v>
      </c>
      <c r="B35" s="415" t="s">
        <v>525</v>
      </c>
      <c r="C35" s="407" t="s">
        <v>240</v>
      </c>
      <c r="D35" s="410"/>
      <c r="E35" s="414">
        <f t="shared" si="2"/>
        <v>0</v>
      </c>
      <c r="F35" s="563">
        <f>'231a'!F35+'233a'!F35+'234a'!F35+'235a'!F35+'236a'!F35+'237a'!F35+'238a'!F35+'239a'!F35</f>
        <v>0</v>
      </c>
      <c r="G35" s="563">
        <f>'231a'!G35+'233a'!G35+'234a'!G35+'235a'!G35+'236a'!G35+'237a'!G35+'238a'!G35+'239a'!G35</f>
        <v>0</v>
      </c>
      <c r="H35" s="563">
        <f>'231a'!H35+'233a'!H35+'234a'!H35+'235a'!H35+'236a'!H35+'237a'!H35+'238a'!H35+'239a'!H35</f>
        <v>0</v>
      </c>
      <c r="I35" s="563">
        <f>'231a'!I35+'233a'!I35+'234a'!I35+'235a'!I35+'236a'!I35+'237a'!I35+'238a'!I35+'239a'!I35</f>
        <v>0</v>
      </c>
      <c r="J35" s="563">
        <f>'231a'!J35+'233a'!J35+'234a'!J35+'235a'!J35+'236a'!J35+'237a'!J35+'238a'!J35+'239a'!J35</f>
        <v>0</v>
      </c>
      <c r="K35" s="563">
        <f>'231a'!K35+'233a'!K35+'234a'!K35+'235a'!K35+'236a'!K35+'237a'!K35+'238a'!K35+'239a'!K35</f>
        <v>0</v>
      </c>
      <c r="L35" s="563">
        <f>'231a'!L35+'233a'!L35+'234a'!L35+'235a'!L35+'236a'!L35+'237a'!L35+'238a'!L35+'239a'!L35</f>
        <v>0</v>
      </c>
      <c r="M35" s="563">
        <f>'231a'!M35+'233a'!M35+'234a'!M35+'235a'!M35+'236a'!M35+'237a'!M35+'238a'!M35+'239a'!M35</f>
        <v>0</v>
      </c>
    </row>
    <row r="36" spans="1:15" ht="15" x14ac:dyDescent="0.2">
      <c r="A36" s="416" t="s">
        <v>385</v>
      </c>
      <c r="B36" s="415">
        <v>656</v>
      </c>
      <c r="C36" s="407" t="s">
        <v>524</v>
      </c>
      <c r="D36" s="410"/>
      <c r="E36" s="414">
        <f t="shared" si="2"/>
        <v>0</v>
      </c>
      <c r="F36" s="563">
        <f>'231a'!F36+'233a'!F36+'234a'!F36+'235a'!F36+'236a'!F36+'237a'!F36+'238a'!F36+'239a'!F36</f>
        <v>0</v>
      </c>
      <c r="G36" s="563">
        <f>'231a'!G36+'233a'!G36+'234a'!G36+'235a'!G36+'236a'!G36+'237a'!G36+'238a'!G36+'239a'!G36</f>
        <v>0</v>
      </c>
      <c r="H36" s="563">
        <f>'231a'!H36+'233a'!H36+'234a'!H36+'235a'!H36+'236a'!H36+'237a'!H36+'238a'!H36+'239a'!H36</f>
        <v>0</v>
      </c>
      <c r="I36" s="563">
        <f>'231a'!I36+'233a'!I36+'234a'!I36+'235a'!I36+'236a'!I36+'237a'!I36+'238a'!I36+'239a'!I36</f>
        <v>0</v>
      </c>
      <c r="J36" s="563">
        <f>'231a'!J36+'233a'!J36+'234a'!J36+'235a'!J36+'236a'!J36+'237a'!J36+'238a'!J36+'239a'!J36</f>
        <v>0</v>
      </c>
      <c r="K36" s="563">
        <f>'231a'!K36+'233a'!K36+'234a'!K36+'235a'!K36+'236a'!K36+'237a'!K36+'238a'!K36+'239a'!K36</f>
        <v>0</v>
      </c>
      <c r="L36" s="563">
        <f>'231a'!L36+'233a'!L36+'234a'!L36+'235a'!L36+'236a'!L36+'237a'!L36+'238a'!L36+'239a'!L36</f>
        <v>0</v>
      </c>
      <c r="M36" s="563">
        <f>'231a'!M36+'233a'!M36+'234a'!M36+'235a'!M36+'236a'!M36+'237a'!M36+'238a'!M36+'239a'!M36</f>
        <v>0</v>
      </c>
    </row>
    <row r="37" spans="1:15" ht="15" x14ac:dyDescent="0.2">
      <c r="A37" s="416" t="s">
        <v>380</v>
      </c>
      <c r="B37" s="415" t="s">
        <v>523</v>
      </c>
      <c r="C37" s="407" t="s">
        <v>522</v>
      </c>
      <c r="D37" s="410"/>
      <c r="E37" s="414">
        <f t="shared" si="2"/>
        <v>0</v>
      </c>
      <c r="F37" s="563">
        <f>'231a'!F37+'233a'!F37+'234a'!F37+'235a'!F37+'236a'!F37+'237a'!F37+'238a'!F37+'239a'!F37</f>
        <v>0</v>
      </c>
      <c r="G37" s="563">
        <f>'231a'!G37+'233a'!G37+'234a'!G37+'235a'!G37+'236a'!G37+'237a'!G37+'238a'!G37+'239a'!G37</f>
        <v>0</v>
      </c>
      <c r="H37" s="563">
        <f>'231a'!H37+'233a'!H37+'234a'!H37+'235a'!H37+'236a'!H37+'237a'!H37+'238a'!H37+'239a'!H37</f>
        <v>0</v>
      </c>
      <c r="I37" s="563">
        <f>'231a'!I37+'233a'!I37+'234a'!I37+'235a'!I37+'236a'!I37+'237a'!I37+'238a'!I37+'239a'!I37</f>
        <v>0</v>
      </c>
      <c r="J37" s="563">
        <f>'231a'!J37+'233a'!J37+'234a'!J37+'235a'!J37+'236a'!J37+'237a'!J37+'238a'!J37+'239a'!J37</f>
        <v>0</v>
      </c>
      <c r="K37" s="563">
        <f>'231a'!K37+'233a'!K37+'234a'!K37+'235a'!K37+'236a'!K37+'237a'!K37+'238a'!K37+'239a'!K37</f>
        <v>0</v>
      </c>
      <c r="L37" s="563">
        <f>'231a'!L37+'233a'!L37+'234a'!L37+'235a'!L37+'236a'!L37+'237a'!L37+'238a'!L37+'239a'!L37</f>
        <v>0</v>
      </c>
      <c r="M37" s="563">
        <f>'231a'!M37+'233a'!M37+'234a'!M37+'235a'!M37+'236a'!M37+'237a'!M37+'238a'!M37+'239a'!M37</f>
        <v>0</v>
      </c>
    </row>
    <row r="38" spans="1:15" ht="15" x14ac:dyDescent="0.2">
      <c r="A38" s="416" t="s">
        <v>377</v>
      </c>
      <c r="B38" s="415">
        <v>663</v>
      </c>
      <c r="C38" s="407" t="s">
        <v>521</v>
      </c>
      <c r="D38" s="410"/>
      <c r="E38" s="414">
        <f t="shared" si="2"/>
        <v>0</v>
      </c>
      <c r="F38" s="563">
        <f>'231a'!F38+'233a'!F38+'234a'!F38+'235a'!F38+'236a'!F38+'237a'!F38+'238a'!F38+'239a'!F38</f>
        <v>0</v>
      </c>
      <c r="G38" s="563">
        <f>'231a'!G38+'233a'!G38+'234a'!G38+'235a'!G38+'236a'!G38+'237a'!G38+'238a'!G38+'239a'!G38</f>
        <v>0</v>
      </c>
      <c r="H38" s="563">
        <f>'231a'!H38+'233a'!H38+'234a'!H38+'235a'!H38+'236a'!H38+'237a'!H38+'238a'!H38+'239a'!H38</f>
        <v>0</v>
      </c>
      <c r="I38" s="563">
        <f>'231a'!I38+'233a'!I38+'234a'!I38+'235a'!I38+'236a'!I38+'237a'!I38+'238a'!I38+'239a'!I38</f>
        <v>0</v>
      </c>
      <c r="J38" s="563">
        <f>'231a'!J38+'233a'!J38+'234a'!J38+'235a'!J38+'236a'!J38+'237a'!J38+'238a'!J38+'239a'!J38</f>
        <v>0</v>
      </c>
      <c r="K38" s="563">
        <f>'231a'!K38+'233a'!K38+'234a'!K38+'235a'!K38+'236a'!K38+'237a'!K38+'238a'!K38+'239a'!K38</f>
        <v>0</v>
      </c>
      <c r="L38" s="563">
        <f>'231a'!L38+'233a'!L38+'234a'!L38+'235a'!L38+'236a'!L38+'237a'!L38+'238a'!L38+'239a'!L38</f>
        <v>0</v>
      </c>
      <c r="M38" s="563">
        <f>'231a'!M38+'233a'!M38+'234a'!M38+'235a'!M38+'236a'!M38+'237a'!M38+'238a'!M38+'239a'!M38</f>
        <v>0</v>
      </c>
    </row>
    <row r="39" spans="1:15" ht="15" x14ac:dyDescent="0.2">
      <c r="A39" s="416" t="s">
        <v>373</v>
      </c>
      <c r="B39" s="415" t="s">
        <v>520</v>
      </c>
      <c r="C39" s="407" t="s">
        <v>519</v>
      </c>
      <c r="D39" s="410"/>
      <c r="E39" s="414">
        <f t="shared" si="2"/>
        <v>0</v>
      </c>
      <c r="F39" s="563">
        <f>'231a'!F39+'233a'!F39+'234a'!F39+'235a'!F39+'236a'!F39+'237a'!F39+'238a'!F39+'239a'!F39</f>
        <v>0</v>
      </c>
      <c r="G39" s="563">
        <f>'231a'!G39+'233a'!G39+'234a'!G39+'235a'!G39+'236a'!G39+'237a'!G39+'238a'!G39+'239a'!G39</f>
        <v>0</v>
      </c>
      <c r="H39" s="563">
        <f>'231a'!H39+'233a'!H39+'234a'!H39+'235a'!H39+'236a'!H39+'237a'!H39+'238a'!H39+'239a'!H39</f>
        <v>0</v>
      </c>
      <c r="I39" s="563">
        <f>'231a'!I39+'233a'!I39+'234a'!I39+'235a'!I39+'236a'!I39+'237a'!I39+'238a'!I39+'239a'!I39</f>
        <v>0</v>
      </c>
      <c r="J39" s="563">
        <f>'231a'!J39+'233a'!J39+'234a'!J39+'235a'!J39+'236a'!J39+'237a'!J39+'238a'!J39+'239a'!J39</f>
        <v>0</v>
      </c>
      <c r="K39" s="563">
        <f>'231a'!K39+'233a'!K39+'234a'!K39+'235a'!K39+'236a'!K39+'237a'!K39+'238a'!K39+'239a'!K39</f>
        <v>0</v>
      </c>
      <c r="L39" s="563">
        <f>'231a'!L39+'233a'!L39+'234a'!L39+'235a'!L39+'236a'!L39+'237a'!L39+'238a'!L39+'239a'!L39</f>
        <v>0</v>
      </c>
      <c r="M39" s="563">
        <f>'231a'!M39+'233a'!M39+'234a'!M39+'235a'!M39+'236a'!M39+'237a'!M39+'238a'!M39+'239a'!M39</f>
        <v>0</v>
      </c>
    </row>
    <row r="40" spans="1:15" ht="15" x14ac:dyDescent="0.2">
      <c r="A40" s="416" t="s">
        <v>369</v>
      </c>
      <c r="B40" s="415" t="s">
        <v>518</v>
      </c>
      <c r="C40" s="407" t="s">
        <v>230</v>
      </c>
      <c r="D40" s="410"/>
      <c r="E40" s="414">
        <f t="shared" si="2"/>
        <v>0</v>
      </c>
      <c r="F40" s="563">
        <f>'231a'!F40+'233a'!F40+'234a'!F40+'235a'!F40+'236a'!F40+'237a'!F40+'238a'!F40+'239a'!F40</f>
        <v>0</v>
      </c>
      <c r="G40" s="563">
        <f>'231a'!G40+'233a'!G40+'234a'!G40+'235a'!G40+'236a'!G40+'237a'!G40+'238a'!G40+'239a'!G40</f>
        <v>0</v>
      </c>
      <c r="H40" s="563">
        <f>'231a'!H40+'233a'!H40+'234a'!H40+'235a'!H40+'236a'!H40+'237a'!H40+'238a'!H40+'239a'!H40</f>
        <v>0</v>
      </c>
      <c r="I40" s="563">
        <f>'231a'!I40+'233a'!I40+'234a'!I40+'235a'!I40+'236a'!I40+'237a'!I40+'238a'!I40+'239a'!I40</f>
        <v>0</v>
      </c>
      <c r="J40" s="563">
        <f>'231a'!J40+'233a'!J40+'234a'!J40+'235a'!J40+'236a'!J40+'237a'!J40+'238a'!J40+'239a'!J40</f>
        <v>0</v>
      </c>
      <c r="K40" s="563">
        <f>'231a'!K40+'233a'!K40+'234a'!K40+'235a'!K40+'236a'!K40+'237a'!K40+'238a'!K40+'239a'!K40</f>
        <v>0</v>
      </c>
      <c r="L40" s="563">
        <f>'231a'!L40+'233a'!L40+'234a'!L40+'235a'!L40+'236a'!L40+'237a'!L40+'238a'!L40+'239a'!L40</f>
        <v>0</v>
      </c>
      <c r="M40" s="563">
        <f>'231a'!M40+'233a'!M40+'234a'!M40+'235a'!M40+'236a'!M40+'237a'!M40+'238a'!M40+'239a'!M40</f>
        <v>0</v>
      </c>
    </row>
    <row r="41" spans="1:15" ht="15" x14ac:dyDescent="0.2">
      <c r="A41" s="416" t="s">
        <v>365</v>
      </c>
      <c r="B41" s="415" t="s">
        <v>517</v>
      </c>
      <c r="C41" s="407" t="s">
        <v>228</v>
      </c>
      <c r="D41" s="410"/>
      <c r="E41" s="414">
        <f t="shared" si="2"/>
        <v>0</v>
      </c>
      <c r="F41" s="563">
        <f>'231a'!F41+'233a'!F41+'234a'!F41+'235a'!F41+'236a'!F41+'237a'!F41+'238a'!F41+'239a'!F41</f>
        <v>0</v>
      </c>
      <c r="G41" s="563">
        <f>'231a'!G41+'233a'!G41+'234a'!G41+'235a'!G41+'236a'!G41+'237a'!G41+'238a'!G41+'239a'!G41</f>
        <v>0</v>
      </c>
      <c r="H41" s="563">
        <f>'231a'!H41+'233a'!H41+'234a'!H41+'235a'!H41+'236a'!H41+'237a'!H41+'238a'!H41+'239a'!H41</f>
        <v>0</v>
      </c>
      <c r="I41" s="563">
        <f>'231a'!I41+'233a'!I41+'234a'!I41+'235a'!I41+'236a'!I41+'237a'!I41+'238a'!I41+'239a'!I41</f>
        <v>0</v>
      </c>
      <c r="J41" s="563">
        <f>'231a'!J41+'233a'!J41+'234a'!J41+'235a'!J41+'236a'!J41+'237a'!J41+'238a'!J41+'239a'!J41</f>
        <v>0</v>
      </c>
      <c r="K41" s="563">
        <f>'231a'!K41+'233a'!K41+'234a'!K41+'235a'!K41+'236a'!K41+'237a'!K41+'238a'!K41+'239a'!K41</f>
        <v>0</v>
      </c>
      <c r="L41" s="563">
        <f>'231a'!L41+'233a'!L41+'234a'!L41+'235a'!L41+'236a'!L41+'237a'!L41+'238a'!L41+'239a'!L41</f>
        <v>0</v>
      </c>
      <c r="M41" s="563">
        <f>'231a'!M41+'233a'!M41+'234a'!M41+'235a'!M41+'236a'!M41+'237a'!M41+'238a'!M41+'239a'!M41</f>
        <v>0</v>
      </c>
    </row>
    <row r="42" spans="1:15" ht="15" x14ac:dyDescent="0.2">
      <c r="A42" s="416" t="s">
        <v>362</v>
      </c>
      <c r="B42" s="415"/>
      <c r="C42" s="407"/>
      <c r="D42" s="403"/>
      <c r="E42" s="403"/>
      <c r="F42" s="406"/>
      <c r="G42" s="405"/>
      <c r="H42" s="404"/>
      <c r="I42" s="403"/>
      <c r="J42" s="403"/>
      <c r="K42" s="403"/>
      <c r="L42" s="403"/>
      <c r="M42" s="403"/>
    </row>
    <row r="43" spans="1:15" ht="15" x14ac:dyDescent="0.2">
      <c r="A43" s="416" t="s">
        <v>359</v>
      </c>
      <c r="B43" s="415" t="s">
        <v>516</v>
      </c>
      <c r="C43" s="407" t="s">
        <v>515</v>
      </c>
      <c r="D43" s="410"/>
      <c r="E43" s="414">
        <f>SUM(F43:M43)</f>
        <v>0</v>
      </c>
      <c r="F43" s="563">
        <f>'231a'!F43+'233a'!F43+'234a'!F43+'235a'!F43+'236a'!F43+'237a'!F43+'238a'!F43+'239a'!F43</f>
        <v>0</v>
      </c>
      <c r="G43" s="563">
        <f>'231a'!G43+'233a'!G43+'234a'!G43+'235a'!G43+'236a'!G43+'237a'!G43+'238a'!G43+'239a'!G43</f>
        <v>0</v>
      </c>
      <c r="H43" s="563">
        <f>'231a'!H43+'233a'!H43+'234a'!H43+'235a'!H43+'236a'!H43+'237a'!H43+'238a'!H43+'239a'!H43</f>
        <v>0</v>
      </c>
      <c r="I43" s="563">
        <f>'231a'!I43+'233a'!I43+'234a'!I43+'235a'!I43+'236a'!I43+'237a'!I43+'238a'!I43+'239a'!I43</f>
        <v>0</v>
      </c>
      <c r="J43" s="563">
        <f>'231a'!J43+'233a'!J43+'234a'!J43+'235a'!J43+'236a'!J43+'237a'!J43+'238a'!J43+'239a'!J43</f>
        <v>0</v>
      </c>
      <c r="K43" s="563">
        <f>'231a'!K43+'233a'!K43+'234a'!K43+'235a'!K43+'236a'!K43+'237a'!K43+'238a'!K43+'239a'!K43</f>
        <v>0</v>
      </c>
      <c r="L43" s="563">
        <f>'231a'!L43+'233a'!L43+'234a'!L43+'235a'!L43+'236a'!L43+'237a'!L43+'238a'!L43+'239a'!L43</f>
        <v>0</v>
      </c>
      <c r="M43" s="563">
        <f>'231a'!M43+'233a'!M43+'234a'!M43+'235a'!M43+'236a'!M43+'237a'!M43+'238a'!M43+'239a'!M43</f>
        <v>0</v>
      </c>
    </row>
    <row r="44" spans="1:15" ht="15" x14ac:dyDescent="0.2">
      <c r="A44" s="416" t="s">
        <v>357</v>
      </c>
      <c r="B44" s="415" t="s">
        <v>514</v>
      </c>
      <c r="C44" s="407" t="s">
        <v>513</v>
      </c>
      <c r="D44" s="410">
        <v>181032</v>
      </c>
      <c r="E44" s="414">
        <f>SUM(F44:M44)</f>
        <v>198992</v>
      </c>
      <c r="F44" s="563">
        <f>'231a'!F44+'233a'!F44+'234a'!F44+'235a'!F44+'236a'!F44+'237a'!F44+'238a'!F44+'239a'!F44</f>
        <v>0</v>
      </c>
      <c r="G44" s="563">
        <f>'231a'!G44+'233a'!G44+'234a'!G44+'235a'!G44+'236a'!G44+'237a'!G44+'238a'!G44+'239a'!G44</f>
        <v>0</v>
      </c>
      <c r="H44" s="563">
        <f>'231a'!H44+'233a'!H44+'234a'!H44+'235a'!H44+'236a'!H44+'237a'!H44+'238a'!H44+'239a'!H44</f>
        <v>198992</v>
      </c>
      <c r="I44" s="563">
        <f>'231a'!I44+'233a'!I44+'234a'!I44+'235a'!I44+'236a'!I44+'237a'!I44+'238a'!I44+'239a'!I44</f>
        <v>0</v>
      </c>
      <c r="J44" s="563">
        <f>'231a'!J44+'233a'!J44+'234a'!J44+'235a'!J44+'236a'!J44+'237a'!J44+'238a'!J44+'239a'!J44</f>
        <v>0</v>
      </c>
      <c r="K44" s="563">
        <f>'231a'!K44+'233a'!K44+'234a'!K44+'235a'!K44+'236a'!K44+'237a'!K44+'238a'!K44+'239a'!K44</f>
        <v>0</v>
      </c>
      <c r="L44" s="563">
        <f>'231a'!L44+'233a'!L44+'234a'!L44+'235a'!L44+'236a'!L44+'237a'!L44+'238a'!L44+'239a'!L44</f>
        <v>0</v>
      </c>
      <c r="M44" s="563">
        <f>'231a'!M44+'233a'!M44+'234a'!M44+'235a'!M44+'236a'!M44+'237a'!M44+'238a'!M44+'239a'!M44</f>
        <v>0</v>
      </c>
    </row>
    <row r="45" spans="1:15" ht="15" x14ac:dyDescent="0.2">
      <c r="A45" s="416" t="s">
        <v>353</v>
      </c>
      <c r="B45" s="415" t="s">
        <v>512</v>
      </c>
      <c r="C45" s="407" t="s">
        <v>222</v>
      </c>
      <c r="D45" s="410"/>
      <c r="E45" s="414">
        <f>SUM(F45:M45)</f>
        <v>0</v>
      </c>
      <c r="F45" s="563">
        <f>'231a'!F45+'233a'!F45+'234a'!F45+'235a'!F45+'236a'!F45+'237a'!F45+'238a'!F45+'239a'!F45</f>
        <v>0</v>
      </c>
      <c r="G45" s="563">
        <f>'231a'!G45+'233a'!G45+'234a'!G45+'235a'!G45+'236a'!G45+'237a'!G45+'238a'!G45+'239a'!G45</f>
        <v>0</v>
      </c>
      <c r="H45" s="563">
        <f>'231a'!H45+'233a'!H45+'234a'!H45+'235a'!H45+'236a'!H45+'237a'!H45+'238a'!H45+'239a'!H45</f>
        <v>0</v>
      </c>
      <c r="I45" s="563">
        <f>'231a'!I45+'233a'!I45+'234a'!I45+'235a'!I45+'236a'!I45+'237a'!I45+'238a'!I45+'239a'!I45</f>
        <v>0</v>
      </c>
      <c r="J45" s="563">
        <f>'231a'!J45+'233a'!J45+'234a'!J45+'235a'!J45+'236a'!J45+'237a'!J45+'238a'!J45+'239a'!J45</f>
        <v>0</v>
      </c>
      <c r="K45" s="563">
        <f>'231a'!K45+'233a'!K45+'234a'!K45+'235a'!K45+'236a'!K45+'237a'!K45+'238a'!K45+'239a'!K45</f>
        <v>0</v>
      </c>
      <c r="L45" s="563">
        <f>'231a'!L45+'233a'!L45+'234a'!L45+'235a'!L45+'236a'!L45+'237a'!L45+'238a'!L45+'239a'!L45</f>
        <v>0</v>
      </c>
      <c r="M45" s="563">
        <f>'231a'!M45+'233a'!M45+'234a'!M45+'235a'!M45+'236a'!M45+'237a'!M45+'238a'!M45+'239a'!M45</f>
        <v>0</v>
      </c>
    </row>
    <row r="46" spans="1:15" ht="15" x14ac:dyDescent="0.2">
      <c r="A46" s="409"/>
      <c r="B46" s="408"/>
      <c r="C46" s="407"/>
      <c r="D46" s="403"/>
      <c r="E46" s="403"/>
      <c r="F46" s="406"/>
      <c r="G46" s="405"/>
      <c r="H46" s="404"/>
      <c r="I46" s="403"/>
      <c r="J46" s="403"/>
      <c r="K46" s="403"/>
      <c r="L46" s="403"/>
      <c r="M46" s="403"/>
    </row>
    <row r="47" spans="1:15" ht="12" customHeight="1" x14ac:dyDescent="0.2">
      <c r="A47" s="602" t="str">
        <f ca="1">CELL("filename",A47)</f>
        <v>R:\Finance\Annual Budget\Amended 2016-2017\[2016-2017 Amended Budget.xlsx]230-239 Special Locala</v>
      </c>
      <c r="B47" s="602"/>
      <c r="C47" s="602"/>
      <c r="D47" s="402"/>
      <c r="E47" s="402"/>
      <c r="F47" s="402"/>
      <c r="G47" s="402"/>
      <c r="H47" s="402"/>
      <c r="I47" s="402"/>
      <c r="J47" s="402"/>
      <c r="K47" s="402"/>
      <c r="L47" s="402"/>
      <c r="M47" s="402"/>
    </row>
    <row r="48" spans="1:15" ht="12" customHeight="1" x14ac:dyDescent="0.2">
      <c r="A48" s="401"/>
      <c r="B48" s="401"/>
      <c r="C48" s="400" t="s">
        <v>511</v>
      </c>
      <c r="D48" s="399">
        <f t="shared" ref="D48:M48" si="3">SUM(D23:D46)</f>
        <v>1214886</v>
      </c>
      <c r="E48" s="399">
        <f t="shared" si="3"/>
        <v>1021060</v>
      </c>
      <c r="F48" s="399">
        <f t="shared" si="3"/>
        <v>0</v>
      </c>
      <c r="G48" s="399">
        <f t="shared" si="3"/>
        <v>0</v>
      </c>
      <c r="H48" s="399">
        <f t="shared" si="3"/>
        <v>361528</v>
      </c>
      <c r="I48" s="399">
        <f t="shared" si="3"/>
        <v>659532</v>
      </c>
      <c r="J48" s="399">
        <f t="shared" si="3"/>
        <v>0</v>
      </c>
      <c r="K48" s="399">
        <f t="shared" si="3"/>
        <v>0</v>
      </c>
      <c r="L48" s="399">
        <f t="shared" si="3"/>
        <v>0</v>
      </c>
      <c r="M48" s="399">
        <f t="shared" si="3"/>
        <v>0</v>
      </c>
      <c r="O48" s="417">
        <f>E48-1021060</f>
        <v>0</v>
      </c>
    </row>
  </sheetData>
  <mergeCells count="3">
    <mergeCell ref="A1:C1"/>
    <mergeCell ref="A4:C4"/>
    <mergeCell ref="A47:C47"/>
  </mergeCells>
  <printOptions horizontalCentered="1" verticalCentered="1"/>
  <pageMargins left="0.1" right="0.1" top="0.4" bottom="0.4" header="0.1" footer="0.1"/>
  <pageSetup scale="81" fitToHeight="2" orientation="landscape" r:id="rId1"/>
  <headerFooter>
    <oddHeader>&amp;C&amp;"Arial,Bold"TWIN FALLS SCHOOL DISTRICT 411</oddHeader>
    <oddFooter>&amp;L&amp;"Arial,Bold"&amp;Z&amp;F&amp;R&amp;"Arial,Bold"Page &amp;P of &amp;N</oddFooter>
  </headerFooter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C49"/>
  <sheetViews>
    <sheetView zoomScaleNormal="100" workbookViewId="0">
      <pane xSplit="3" ySplit="7" topLeftCell="D8" activePane="bottomRight" state="frozen"/>
      <selection activeCell="P31" sqref="P31"/>
      <selection pane="topRight" activeCell="P31" sqref="P31"/>
      <selection pane="bottomLeft" activeCell="P31" sqref="P31"/>
      <selection pane="bottomRight" activeCell="P31" sqref="P31"/>
    </sheetView>
  </sheetViews>
  <sheetFormatPr defaultRowHeight="15.75" x14ac:dyDescent="0.25"/>
  <cols>
    <col min="1" max="1" width="3.77734375" style="397" customWidth="1"/>
    <col min="2" max="2" width="6.77734375" style="452" customWidth="1"/>
    <col min="3" max="3" width="30.77734375" style="398" customWidth="1"/>
    <col min="4" max="13" width="11.77734375" style="397" customWidth="1"/>
    <col min="14" max="16384" width="8.88671875" style="397"/>
  </cols>
  <sheetData>
    <row r="1" spans="1:22" x14ac:dyDescent="0.2">
      <c r="A1" s="600" t="s">
        <v>47</v>
      </c>
      <c r="B1" s="600"/>
      <c r="C1" s="600"/>
      <c r="E1" s="530" t="s">
        <v>510</v>
      </c>
      <c r="F1" s="529"/>
      <c r="G1" s="529"/>
      <c r="H1" s="529"/>
      <c r="L1" s="540"/>
      <c r="M1" s="450" t="s">
        <v>699</v>
      </c>
    </row>
    <row r="2" spans="1:22" x14ac:dyDescent="0.25">
      <c r="E2" s="530" t="s">
        <v>16</v>
      </c>
      <c r="F2" s="529"/>
      <c r="G2" s="529"/>
      <c r="H2" s="528"/>
      <c r="K2" s="569"/>
      <c r="L2" s="568"/>
      <c r="M2" s="565" t="s">
        <v>712</v>
      </c>
    </row>
    <row r="3" spans="1:22" ht="15" customHeight="1" x14ac:dyDescent="0.25">
      <c r="E3" s="447" t="s">
        <v>507</v>
      </c>
      <c r="F3" s="447"/>
      <c r="G3" s="447"/>
      <c r="H3" s="528"/>
      <c r="K3" s="567"/>
      <c r="L3" s="566"/>
      <c r="M3" s="565" t="s">
        <v>711</v>
      </c>
    </row>
    <row r="4" spans="1:22" ht="12.6" customHeight="1" x14ac:dyDescent="0.2">
      <c r="A4" s="603" t="s">
        <v>505</v>
      </c>
      <c r="B4" s="603"/>
      <c r="C4" s="603"/>
      <c r="D4" s="401"/>
      <c r="E4" s="401"/>
      <c r="F4" s="401"/>
      <c r="G4" s="401"/>
      <c r="H4" s="401"/>
      <c r="I4" s="401"/>
      <c r="J4" s="401"/>
      <c r="K4" s="401"/>
      <c r="L4" s="401"/>
    </row>
    <row r="5" spans="1:22" ht="15" x14ac:dyDescent="0.2">
      <c r="A5" s="526"/>
      <c r="B5" s="522"/>
      <c r="C5" s="525" t="s">
        <v>16</v>
      </c>
      <c r="D5" s="522" t="s">
        <v>503</v>
      </c>
      <c r="E5" s="522" t="s">
        <v>90</v>
      </c>
      <c r="F5" s="524" t="s">
        <v>85</v>
      </c>
      <c r="G5" s="524" t="s">
        <v>83</v>
      </c>
      <c r="H5" s="524" t="s">
        <v>81</v>
      </c>
      <c r="I5" s="524" t="s">
        <v>79</v>
      </c>
      <c r="J5" s="524" t="s">
        <v>77</v>
      </c>
      <c r="K5" s="523" t="s">
        <v>75</v>
      </c>
      <c r="L5" s="522" t="s">
        <v>73</v>
      </c>
      <c r="M5" s="522" t="s">
        <v>70</v>
      </c>
    </row>
    <row r="6" spans="1:22" ht="15" x14ac:dyDescent="0.2">
      <c r="A6" s="521"/>
      <c r="B6" s="481"/>
      <c r="C6" s="480"/>
      <c r="D6" s="516"/>
      <c r="E6" s="520"/>
      <c r="F6" s="401"/>
      <c r="G6" s="519"/>
      <c r="H6" s="518" t="s">
        <v>560</v>
      </c>
      <c r="I6" s="518" t="s">
        <v>559</v>
      </c>
      <c r="J6" s="517" t="s">
        <v>558</v>
      </c>
      <c r="K6" s="481" t="s">
        <v>557</v>
      </c>
      <c r="L6" s="481" t="s">
        <v>556</v>
      </c>
      <c r="M6" s="516"/>
    </row>
    <row r="7" spans="1:22" ht="15" x14ac:dyDescent="0.2">
      <c r="A7" s="482" t="s">
        <v>87</v>
      </c>
      <c r="B7" s="484" t="s">
        <v>500</v>
      </c>
      <c r="C7" s="515" t="s">
        <v>555</v>
      </c>
      <c r="D7" s="484" t="s">
        <v>88</v>
      </c>
      <c r="E7" s="484" t="s">
        <v>88</v>
      </c>
      <c r="F7" s="514" t="s">
        <v>84</v>
      </c>
      <c r="G7" s="459" t="s">
        <v>82</v>
      </c>
      <c r="H7" s="459" t="s">
        <v>554</v>
      </c>
      <c r="I7" s="459" t="s">
        <v>553</v>
      </c>
      <c r="J7" s="482" t="s">
        <v>552</v>
      </c>
      <c r="K7" s="484" t="s">
        <v>551</v>
      </c>
      <c r="L7" s="484" t="s">
        <v>550</v>
      </c>
      <c r="M7" s="484" t="s">
        <v>184</v>
      </c>
    </row>
    <row r="8" spans="1:22" ht="15" x14ac:dyDescent="0.2">
      <c r="A8" s="482" t="s">
        <v>350</v>
      </c>
      <c r="B8" s="484" t="s">
        <v>597</v>
      </c>
      <c r="C8" s="463" t="s">
        <v>220</v>
      </c>
      <c r="D8" s="497"/>
      <c r="E8" s="414">
        <f>SUM(F8:M8)</f>
        <v>0</v>
      </c>
      <c r="F8" s="570">
        <f>'231b'!F8+'233b'!F8+'234b'!F8+'235b'!F8+'236b'!F8+'237b'!F8+'238b'!F8+'239b'!F8</f>
        <v>0</v>
      </c>
      <c r="G8" s="570">
        <f>'231b'!G8+'233b'!G8+'234b'!G8+'235b'!G8+'236b'!G8+'237b'!G8+'238b'!G8+'239b'!G8</f>
        <v>0</v>
      </c>
      <c r="H8" s="570">
        <f>'231b'!H8+'233b'!H8+'234b'!H8+'235b'!H8+'236b'!H8+'237b'!H8+'238b'!H8+'239b'!H8</f>
        <v>0</v>
      </c>
      <c r="I8" s="570">
        <f>'231b'!I8+'233b'!I8+'234b'!I8+'235b'!I8+'236b'!I8+'237b'!I8+'238b'!I8+'239b'!I8</f>
        <v>0</v>
      </c>
      <c r="J8" s="570">
        <f>'231b'!J8+'233b'!J8+'234b'!J8+'235b'!J8+'236b'!J8+'237b'!J8+'238b'!J8+'239b'!J8</f>
        <v>0</v>
      </c>
      <c r="K8" s="570">
        <f>'231b'!K8+'233b'!K8+'234b'!K8+'235b'!K8+'236b'!K8+'237b'!K8+'238b'!K8+'239b'!K8</f>
        <v>0</v>
      </c>
      <c r="L8" s="570">
        <f>'231b'!L8+'233b'!L8+'234b'!L8+'235b'!L8+'236b'!L8+'237b'!L8+'238b'!L8+'239b'!L8</f>
        <v>0</v>
      </c>
      <c r="M8" s="570">
        <f>'231b'!M8+'233b'!M8+'234b'!M8+'235b'!M8+'236b'!M8+'237b'!M8+'238b'!M8+'239b'!M8</f>
        <v>0</v>
      </c>
    </row>
    <row r="9" spans="1:22" ht="15" x14ac:dyDescent="0.2">
      <c r="A9" s="482" t="s">
        <v>493</v>
      </c>
      <c r="B9" s="484"/>
      <c r="C9" s="463"/>
      <c r="D9" s="509"/>
      <c r="E9" s="509"/>
      <c r="F9" s="512"/>
      <c r="G9" s="511"/>
      <c r="H9" s="510"/>
      <c r="I9" s="509"/>
      <c r="J9" s="509"/>
      <c r="K9" s="509"/>
      <c r="L9" s="509"/>
      <c r="M9" s="509"/>
    </row>
    <row r="10" spans="1:22" ht="15" x14ac:dyDescent="0.2">
      <c r="A10" s="482" t="s">
        <v>490</v>
      </c>
      <c r="B10" s="484" t="s">
        <v>75</v>
      </c>
      <c r="C10" s="473" t="s">
        <v>596</v>
      </c>
      <c r="D10" s="472">
        <f>D8+'230-239 Special Locala'!D48</f>
        <v>1214886</v>
      </c>
      <c r="E10" s="472">
        <f>E8+'230-239 Special Locala'!E48</f>
        <v>1021060</v>
      </c>
      <c r="F10" s="472">
        <f>F8+'230-239 Special Locala'!F48</f>
        <v>0</v>
      </c>
      <c r="G10" s="472">
        <f>G8+'230-239 Special Locala'!G48</f>
        <v>0</v>
      </c>
      <c r="H10" s="472">
        <f>H8+'230-239 Special Locala'!H48</f>
        <v>361528</v>
      </c>
      <c r="I10" s="472">
        <f>I8+'230-239 Special Locala'!I48</f>
        <v>659532</v>
      </c>
      <c r="J10" s="472">
        <f>J8+'230-239 Special Locala'!J48</f>
        <v>0</v>
      </c>
      <c r="K10" s="472">
        <f>K8+'230-239 Special Locala'!K48</f>
        <v>0</v>
      </c>
      <c r="L10" s="472">
        <f>L8+'230-239 Special Locala'!L48</f>
        <v>0</v>
      </c>
      <c r="M10" s="472">
        <f>M8+'230-239 Special Locala'!M48</f>
        <v>0</v>
      </c>
    </row>
    <row r="11" spans="1:22" x14ac:dyDescent="0.25">
      <c r="A11" s="482" t="s">
        <v>485</v>
      </c>
      <c r="B11" s="513"/>
      <c r="C11" s="486"/>
      <c r="D11" s="501"/>
      <c r="E11" s="501"/>
      <c r="F11" s="504"/>
      <c r="G11" s="503"/>
      <c r="H11" s="502"/>
      <c r="I11" s="501"/>
      <c r="J11" s="501"/>
      <c r="K11" s="501"/>
      <c r="L11" s="501"/>
      <c r="M11" s="501"/>
    </row>
    <row r="12" spans="1:22" ht="15" x14ac:dyDescent="0.2">
      <c r="A12" s="482" t="s">
        <v>478</v>
      </c>
      <c r="B12" s="484" t="s">
        <v>595</v>
      </c>
      <c r="C12" s="463" t="s">
        <v>218</v>
      </c>
      <c r="D12" s="497"/>
      <c r="E12" s="414">
        <f>SUM(F12:M12)</f>
        <v>0</v>
      </c>
      <c r="F12" s="570">
        <f>'231b'!F12+'233b'!F12+'234b'!F12+'235b'!F12+'236b'!F12+'237b'!F12+'238b'!F12+'239b'!F12</f>
        <v>0</v>
      </c>
      <c r="G12" s="570">
        <f>'231b'!G12+'233b'!G12+'234b'!G12+'235b'!G12+'236b'!G12+'237b'!G12+'238b'!G12+'239b'!G12</f>
        <v>0</v>
      </c>
      <c r="H12" s="570">
        <f>'231b'!H12+'233b'!H12+'234b'!H12+'235b'!H12+'236b'!H12+'237b'!H12+'238b'!H12+'239b'!H12</f>
        <v>0</v>
      </c>
      <c r="I12" s="570">
        <f>'231b'!I12+'233b'!I12+'234b'!I12+'235b'!I12+'236b'!I12+'237b'!I12+'238b'!I12+'239b'!I12</f>
        <v>0</v>
      </c>
      <c r="J12" s="570">
        <f>'231b'!J12+'233b'!J12+'234b'!J12+'235b'!J12+'236b'!J12+'237b'!J12+'238b'!J12+'239b'!J12</f>
        <v>0</v>
      </c>
      <c r="K12" s="570">
        <f>'231b'!K12+'233b'!K12+'234b'!K12+'235b'!K12+'236b'!K12+'237b'!K12+'238b'!K12+'239b'!K12</f>
        <v>0</v>
      </c>
      <c r="L12" s="570">
        <f>'231b'!L12+'233b'!L12+'234b'!L12+'235b'!L12+'236b'!L12+'237b'!L12+'238b'!L12+'239b'!L12</f>
        <v>0</v>
      </c>
      <c r="M12" s="570">
        <f>'231b'!M12+'233b'!M12+'234b'!M12+'235b'!M12+'236b'!M12+'237b'!M12+'238b'!M12+'239b'!M12</f>
        <v>0</v>
      </c>
    </row>
    <row r="13" spans="1:22" ht="15" x14ac:dyDescent="0.2">
      <c r="A13" s="482" t="s">
        <v>474</v>
      </c>
      <c r="B13" s="484" t="s">
        <v>594</v>
      </c>
      <c r="C13" s="463" t="s">
        <v>216</v>
      </c>
      <c r="D13" s="497"/>
      <c r="E13" s="414">
        <f>SUM(F13:M13)</f>
        <v>0</v>
      </c>
      <c r="F13" s="570">
        <f>'231b'!F13+'233b'!F13+'234b'!F13+'235b'!F13+'236b'!F13+'237b'!F13+'238b'!F13+'239b'!F13</f>
        <v>0</v>
      </c>
      <c r="G13" s="570">
        <f>'231b'!G13+'233b'!G13+'234b'!G13+'235b'!G13+'236b'!G13+'237b'!G13+'238b'!G13+'239b'!G13</f>
        <v>0</v>
      </c>
      <c r="H13" s="570">
        <f>'231b'!H13+'233b'!H13+'234b'!H13+'235b'!H13+'236b'!H13+'237b'!H13+'238b'!H13+'239b'!H13</f>
        <v>0</v>
      </c>
      <c r="I13" s="570">
        <f>'231b'!I13+'233b'!I13+'234b'!I13+'235b'!I13+'236b'!I13+'237b'!I13+'238b'!I13+'239b'!I13</f>
        <v>0</v>
      </c>
      <c r="J13" s="570">
        <f>'231b'!J13+'233b'!J13+'234b'!J13+'235b'!J13+'236b'!J13+'237b'!J13+'238b'!J13+'239b'!J13</f>
        <v>0</v>
      </c>
      <c r="K13" s="570">
        <f>'231b'!K13+'233b'!K13+'234b'!K13+'235b'!K13+'236b'!K13+'237b'!K13+'238b'!K13+'239b'!K13</f>
        <v>0</v>
      </c>
      <c r="L13" s="570">
        <f>'231b'!L13+'233b'!L13+'234b'!L13+'235b'!L13+'236b'!L13+'237b'!L13+'238b'!L13+'239b'!L13</f>
        <v>0</v>
      </c>
      <c r="M13" s="570">
        <f>'231b'!M13+'233b'!M13+'234b'!M13+'235b'!M13+'236b'!M13+'237b'!M13+'238b'!M13+'239b'!M13</f>
        <v>0</v>
      </c>
    </row>
    <row r="14" spans="1:22" ht="15" x14ac:dyDescent="0.2">
      <c r="A14" s="482" t="s">
        <v>469</v>
      </c>
      <c r="B14" s="484">
        <v>730</v>
      </c>
      <c r="C14" s="463" t="s">
        <v>593</v>
      </c>
      <c r="D14" s="497"/>
      <c r="E14" s="414">
        <f>SUM(F14:M14)</f>
        <v>0</v>
      </c>
      <c r="F14" s="570">
        <f>'231b'!F14+'233b'!F14+'234b'!F14+'235b'!F14+'236b'!F14+'237b'!F14+'238b'!F14+'239b'!F14</f>
        <v>0</v>
      </c>
      <c r="G14" s="570">
        <f>'231b'!G14+'233b'!G14+'234b'!G14+'235b'!G14+'236b'!G14+'237b'!G14+'238b'!G14+'239b'!G14</f>
        <v>0</v>
      </c>
      <c r="H14" s="570">
        <f>'231b'!H14+'233b'!H14+'234b'!H14+'235b'!H14+'236b'!H14+'237b'!H14+'238b'!H14+'239b'!H14</f>
        <v>0</v>
      </c>
      <c r="I14" s="570">
        <f>'231b'!I14+'233b'!I14+'234b'!I14+'235b'!I14+'236b'!I14+'237b'!I14+'238b'!I14+'239b'!I14</f>
        <v>0</v>
      </c>
      <c r="J14" s="570">
        <f>'231b'!J14+'233b'!J14+'234b'!J14+'235b'!J14+'236b'!J14+'237b'!J14+'238b'!J14+'239b'!J14</f>
        <v>0</v>
      </c>
      <c r="K14" s="570">
        <f>'231b'!K14+'233b'!K14+'234b'!K14+'235b'!K14+'236b'!K14+'237b'!K14+'238b'!K14+'239b'!K14</f>
        <v>0</v>
      </c>
      <c r="L14" s="570">
        <f>'231b'!L14+'233b'!L14+'234b'!L14+'235b'!L14+'236b'!L14+'237b'!L14+'238b'!L14+'239b'!L14</f>
        <v>0</v>
      </c>
      <c r="M14" s="570">
        <f>'231b'!M14+'233b'!M14+'234b'!M14+'235b'!M14+'236b'!M14+'237b'!M14+'238b'!M14+'239b'!M14</f>
        <v>0</v>
      </c>
    </row>
    <row r="15" spans="1:22" ht="15" x14ac:dyDescent="0.2">
      <c r="A15" s="482" t="s">
        <v>465</v>
      </c>
      <c r="B15" s="484"/>
      <c r="C15" s="463"/>
      <c r="D15" s="501"/>
      <c r="E15" s="501"/>
      <c r="F15" s="512"/>
      <c r="G15" s="511"/>
      <c r="H15" s="510"/>
      <c r="I15" s="509"/>
      <c r="J15" s="509"/>
      <c r="K15" s="509"/>
      <c r="L15" s="509"/>
      <c r="M15" s="509"/>
    </row>
    <row r="16" spans="1:22" ht="15" x14ac:dyDescent="0.2">
      <c r="A16" s="482" t="s">
        <v>461</v>
      </c>
      <c r="B16" s="484" t="s">
        <v>73</v>
      </c>
      <c r="C16" s="463" t="s">
        <v>592</v>
      </c>
      <c r="D16" s="472">
        <f t="shared" ref="D16:M16" si="0">SUM(D12:D14)</f>
        <v>0</v>
      </c>
      <c r="E16" s="472">
        <f t="shared" si="0"/>
        <v>0</v>
      </c>
      <c r="F16" s="472">
        <f t="shared" si="0"/>
        <v>0</v>
      </c>
      <c r="G16" s="472">
        <f t="shared" si="0"/>
        <v>0</v>
      </c>
      <c r="H16" s="472">
        <f t="shared" si="0"/>
        <v>0</v>
      </c>
      <c r="I16" s="472">
        <f t="shared" si="0"/>
        <v>0</v>
      </c>
      <c r="J16" s="472">
        <f t="shared" si="0"/>
        <v>0</v>
      </c>
      <c r="K16" s="472">
        <f t="shared" si="0"/>
        <v>0</v>
      </c>
      <c r="L16" s="472">
        <f t="shared" si="0"/>
        <v>0</v>
      </c>
      <c r="M16" s="472">
        <f t="shared" si="0"/>
        <v>0</v>
      </c>
      <c r="N16" s="492"/>
      <c r="O16" s="492"/>
      <c r="P16" s="492"/>
      <c r="Q16" s="492"/>
      <c r="R16" s="492"/>
      <c r="S16" s="492"/>
      <c r="T16" s="492"/>
      <c r="U16" s="492"/>
      <c r="V16" s="492"/>
    </row>
    <row r="17" spans="1:55" ht="15" x14ac:dyDescent="0.2">
      <c r="A17" s="482" t="s">
        <v>457</v>
      </c>
      <c r="B17" s="484"/>
      <c r="C17" s="463"/>
      <c r="D17" s="501"/>
      <c r="E17" s="501"/>
      <c r="F17" s="504"/>
      <c r="G17" s="503"/>
      <c r="H17" s="502"/>
      <c r="I17" s="501"/>
      <c r="J17" s="501"/>
      <c r="K17" s="501"/>
      <c r="L17" s="501"/>
      <c r="M17" s="501"/>
    </row>
    <row r="18" spans="1:55" ht="15" x14ac:dyDescent="0.2">
      <c r="A18" s="482" t="s">
        <v>453</v>
      </c>
      <c r="B18" s="484" t="s">
        <v>591</v>
      </c>
      <c r="C18" s="463" t="s">
        <v>590</v>
      </c>
      <c r="D18" s="497">
        <v>590</v>
      </c>
      <c r="E18" s="414">
        <f>SUM(F18:M18)</f>
        <v>0</v>
      </c>
      <c r="F18" s="570">
        <f>'231b'!F18+'233b'!F18+'234b'!F18+'235b'!F18+'236b'!F18+'237b'!F18+'238b'!F18+'239b'!F18</f>
        <v>0</v>
      </c>
      <c r="G18" s="570">
        <f>'231b'!G18+'233b'!G18+'234b'!G18+'235b'!G18+'236b'!G18+'237b'!G18+'238b'!G18+'239b'!G18</f>
        <v>0</v>
      </c>
      <c r="H18" s="570">
        <f>'231b'!H18+'233b'!H18+'234b'!H18+'235b'!H18+'236b'!H18+'237b'!H18+'238b'!H18+'239b'!H18</f>
        <v>0</v>
      </c>
      <c r="I18" s="570">
        <f>'231b'!I18+'233b'!I18+'234b'!I18+'235b'!I18+'236b'!I18+'237b'!I18+'238b'!I18+'239b'!I18</f>
        <v>0</v>
      </c>
      <c r="J18" s="570">
        <f>'231b'!J18+'233b'!J18+'234b'!J18+'235b'!J18+'236b'!J18+'237b'!J18+'238b'!J18+'239b'!J18</f>
        <v>0</v>
      </c>
      <c r="K18" s="570">
        <f>'231b'!K18+'233b'!K18+'234b'!K18+'235b'!K18+'236b'!K18+'237b'!K18+'238b'!K18+'239b'!K18</f>
        <v>0</v>
      </c>
      <c r="L18" s="570">
        <f>'231b'!L18+'233b'!L18+'234b'!L18+'235b'!L18+'236b'!L18+'237b'!L18+'238b'!L18+'239b'!L18</f>
        <v>0</v>
      </c>
      <c r="M18" s="570">
        <f>'231b'!M18+'233b'!M18+'234b'!M18+'235b'!M18+'236b'!M18+'237b'!M18+'238b'!M18+'239b'!M18</f>
        <v>0</v>
      </c>
    </row>
    <row r="19" spans="1:55" ht="15" x14ac:dyDescent="0.2">
      <c r="A19" s="482" t="s">
        <v>449</v>
      </c>
      <c r="B19" s="484">
        <v>811</v>
      </c>
      <c r="C19" s="463" t="s">
        <v>589</v>
      </c>
      <c r="D19" s="497">
        <v>27594</v>
      </c>
      <c r="E19" s="414">
        <f>SUM(F19:M19)</f>
        <v>46236</v>
      </c>
      <c r="F19" s="570">
        <f>'231b'!F19+'233b'!F19+'234b'!F19+'235b'!F19+'236b'!F19+'237b'!F19+'238b'!F19+'239b'!F19</f>
        <v>0</v>
      </c>
      <c r="G19" s="570">
        <f>'231b'!G19+'233b'!G19+'234b'!G19+'235b'!G19+'236b'!G19+'237b'!G19+'238b'!G19+'239b'!G19</f>
        <v>0</v>
      </c>
      <c r="H19" s="570">
        <f>'231b'!H19+'233b'!H19+'234b'!H19+'235b'!H19+'236b'!H19+'237b'!H19+'238b'!H19+'239b'!H19</f>
        <v>0</v>
      </c>
      <c r="I19" s="570">
        <f>'231b'!I19+'233b'!I19+'234b'!I19+'235b'!I19+'236b'!I19+'237b'!I19+'238b'!I19+'239b'!I19</f>
        <v>0</v>
      </c>
      <c r="J19" s="570">
        <f>'231b'!J19+'233b'!J19+'234b'!J19+'235b'!J19+'236b'!J19+'237b'!J19+'238b'!J19+'239b'!J19</f>
        <v>46236</v>
      </c>
      <c r="K19" s="570">
        <f>'231b'!K19+'233b'!K19+'234b'!K19+'235b'!K19+'236b'!K19+'237b'!K19+'238b'!K19+'239b'!K19</f>
        <v>0</v>
      </c>
      <c r="L19" s="570">
        <f>'231b'!L19+'233b'!L19+'234b'!L19+'235b'!L19+'236b'!L19+'237b'!L19+'238b'!L19+'239b'!L19</f>
        <v>0</v>
      </c>
      <c r="M19" s="570">
        <f>'231b'!M19+'233b'!M19+'234b'!M19+'235b'!M19+'236b'!M19+'237b'!M19+'238b'!M19+'239b'!M19</f>
        <v>0</v>
      </c>
    </row>
    <row r="20" spans="1:55" ht="15" x14ac:dyDescent="0.2">
      <c r="A20" s="482" t="s">
        <v>445</v>
      </c>
      <c r="B20" s="484"/>
      <c r="C20" s="463"/>
      <c r="D20" s="509"/>
      <c r="E20" s="509"/>
      <c r="F20" s="512"/>
      <c r="G20" s="511"/>
      <c r="H20" s="510"/>
      <c r="I20" s="509"/>
      <c r="J20" s="509"/>
      <c r="K20" s="509"/>
      <c r="L20" s="509"/>
      <c r="M20" s="509"/>
    </row>
    <row r="21" spans="1:55" s="505" customFormat="1" ht="15" x14ac:dyDescent="0.2">
      <c r="A21" s="482" t="s">
        <v>442</v>
      </c>
      <c r="B21" s="508">
        <v>800</v>
      </c>
      <c r="C21" s="507" t="s">
        <v>588</v>
      </c>
      <c r="D21" s="472">
        <f t="shared" ref="D21:M21" si="1">SUM(D17:D19)</f>
        <v>28184</v>
      </c>
      <c r="E21" s="472">
        <f t="shared" si="1"/>
        <v>46236</v>
      </c>
      <c r="F21" s="472">
        <f t="shared" si="1"/>
        <v>0</v>
      </c>
      <c r="G21" s="472">
        <f t="shared" si="1"/>
        <v>0</v>
      </c>
      <c r="H21" s="472">
        <f t="shared" si="1"/>
        <v>0</v>
      </c>
      <c r="I21" s="472">
        <f t="shared" si="1"/>
        <v>0</v>
      </c>
      <c r="J21" s="472">
        <f t="shared" si="1"/>
        <v>46236</v>
      </c>
      <c r="K21" s="472">
        <f t="shared" si="1"/>
        <v>0</v>
      </c>
      <c r="L21" s="472">
        <f t="shared" si="1"/>
        <v>0</v>
      </c>
      <c r="M21" s="472">
        <f t="shared" si="1"/>
        <v>0</v>
      </c>
    </row>
    <row r="22" spans="1:55" ht="15" x14ac:dyDescent="0.2">
      <c r="A22" s="482" t="s">
        <v>438</v>
      </c>
      <c r="B22" s="484"/>
      <c r="C22" s="463"/>
      <c r="D22" s="501"/>
      <c r="E22" s="501"/>
      <c r="F22" s="504"/>
      <c r="G22" s="503"/>
      <c r="H22" s="502"/>
      <c r="I22" s="501"/>
      <c r="J22" s="501"/>
      <c r="K22" s="501"/>
      <c r="L22" s="501"/>
      <c r="M22" s="501"/>
    </row>
    <row r="23" spans="1:55" ht="15" x14ac:dyDescent="0.2">
      <c r="A23" s="482" t="s">
        <v>434</v>
      </c>
      <c r="B23" s="484" t="s">
        <v>587</v>
      </c>
      <c r="C23" s="463" t="s">
        <v>205</v>
      </c>
      <c r="D23" s="410"/>
      <c r="E23" s="414">
        <f>SUM(F23:M23)</f>
        <v>0</v>
      </c>
      <c r="F23" s="570">
        <f>'231b'!F23+'233b'!F23+'234b'!F23+'235b'!F23+'236b'!F23+'237b'!F23+'238b'!F23+'239b'!F23</f>
        <v>0</v>
      </c>
      <c r="G23" s="570">
        <f>'231b'!G23+'233b'!G23+'234b'!G23+'235b'!G23+'236b'!G23+'237b'!G23+'238b'!G23+'239b'!G23</f>
        <v>0</v>
      </c>
      <c r="H23" s="570">
        <f>'231b'!H23+'233b'!H23+'234b'!H23+'235b'!H23+'236b'!H23+'237b'!H23+'238b'!H23+'239b'!H23</f>
        <v>0</v>
      </c>
      <c r="I23" s="570">
        <f>'231b'!I23+'233b'!I23+'234b'!I23+'235b'!I23+'236b'!I23+'237b'!I23+'238b'!I23+'239b'!I23</f>
        <v>0</v>
      </c>
      <c r="J23" s="570">
        <f>'231b'!J23+'233b'!J23+'234b'!J23+'235b'!J23+'236b'!J23+'237b'!J23+'238b'!J23+'239b'!J23</f>
        <v>0</v>
      </c>
      <c r="K23" s="570">
        <f>'231b'!K23+'233b'!K23+'234b'!K23+'235b'!K23+'236b'!K23+'237b'!K23+'238b'!K23+'239b'!K23</f>
        <v>0</v>
      </c>
      <c r="L23" s="570">
        <f>'231b'!L23+'233b'!L23+'234b'!L23+'235b'!L23+'236b'!L23+'237b'!L23+'238b'!L23+'239b'!L23</f>
        <v>0</v>
      </c>
      <c r="M23" s="570">
        <f>'231b'!M23+'233b'!M23+'234b'!M23+'235b'!M23+'236b'!M23+'237b'!M23+'238b'!M23+'239b'!M23</f>
        <v>0</v>
      </c>
    </row>
    <row r="24" spans="1:55" ht="15" x14ac:dyDescent="0.2">
      <c r="A24" s="482" t="s">
        <v>429</v>
      </c>
      <c r="B24" s="484" t="s">
        <v>586</v>
      </c>
      <c r="C24" s="463" t="s">
        <v>203</v>
      </c>
      <c r="D24" s="410"/>
      <c r="E24" s="414">
        <f>SUM(F24:M24)</f>
        <v>0</v>
      </c>
      <c r="F24" s="570">
        <f>'231b'!F24+'233b'!F24+'234b'!F24+'235b'!F24+'236b'!F24+'237b'!F24+'238b'!F24+'239b'!F24</f>
        <v>0</v>
      </c>
      <c r="G24" s="570">
        <f>'231b'!G24+'233b'!G24+'234b'!G24+'235b'!G24+'236b'!G24+'237b'!G24+'238b'!G24+'239b'!G24</f>
        <v>0</v>
      </c>
      <c r="H24" s="570">
        <f>'231b'!H24+'233b'!H24+'234b'!H24+'235b'!H24+'236b'!H24+'237b'!H24+'238b'!H24+'239b'!H24</f>
        <v>0</v>
      </c>
      <c r="I24" s="570">
        <f>'231b'!I24+'233b'!I24+'234b'!I24+'235b'!I24+'236b'!I24+'237b'!I24+'238b'!I24+'239b'!I24</f>
        <v>0</v>
      </c>
      <c r="J24" s="570">
        <f>'231b'!J24+'233b'!J24+'234b'!J24+'235b'!J24+'236b'!J24+'237b'!J24+'238b'!J24+'239b'!J24</f>
        <v>0</v>
      </c>
      <c r="K24" s="570">
        <f>'231b'!K24+'233b'!K24+'234b'!K24+'235b'!K24+'236b'!K24+'237b'!K24+'238b'!K24+'239b'!K24</f>
        <v>0</v>
      </c>
      <c r="L24" s="570">
        <f>'231b'!L24+'233b'!L24+'234b'!L24+'235b'!L24+'236b'!L24+'237b'!L24+'238b'!L24+'239b'!L24</f>
        <v>0</v>
      </c>
      <c r="M24" s="570">
        <f>'231b'!M24+'233b'!M24+'234b'!M24+'235b'!M24+'236b'!M24+'237b'!M24+'238b'!M24+'239b'!M24</f>
        <v>0</v>
      </c>
    </row>
    <row r="25" spans="1:55" ht="15" x14ac:dyDescent="0.2">
      <c r="A25" s="482" t="s">
        <v>426</v>
      </c>
      <c r="B25" s="484" t="s">
        <v>585</v>
      </c>
      <c r="C25" s="463" t="s">
        <v>201</v>
      </c>
      <c r="D25" s="410"/>
      <c r="E25" s="414">
        <f>SUM(F25:M25)</f>
        <v>0</v>
      </c>
      <c r="F25" s="570">
        <f>'231b'!F25+'233b'!F25+'234b'!F25+'235b'!F25+'236b'!F25+'237b'!F25+'238b'!F25+'239b'!F25</f>
        <v>0</v>
      </c>
      <c r="G25" s="570">
        <f>'231b'!G25+'233b'!G25+'234b'!G25+'235b'!G25+'236b'!G25+'237b'!G25+'238b'!G25+'239b'!G25</f>
        <v>0</v>
      </c>
      <c r="H25" s="570">
        <f>'231b'!H25+'233b'!H25+'234b'!H25+'235b'!H25+'236b'!H25+'237b'!H25+'238b'!H25+'239b'!H25</f>
        <v>0</v>
      </c>
      <c r="I25" s="570">
        <f>'231b'!I25+'233b'!I25+'234b'!I25+'235b'!I25+'236b'!I25+'237b'!I25+'238b'!I25+'239b'!I25</f>
        <v>0</v>
      </c>
      <c r="J25" s="570">
        <f>'231b'!J25+'233b'!J25+'234b'!J25+'235b'!J25+'236b'!J25+'237b'!J25+'238b'!J25+'239b'!J25</f>
        <v>0</v>
      </c>
      <c r="K25" s="570">
        <f>'231b'!K25+'233b'!K25+'234b'!K25+'235b'!K25+'236b'!K25+'237b'!K25+'238b'!K25+'239b'!K25</f>
        <v>0</v>
      </c>
      <c r="L25" s="570">
        <f>'231b'!L25+'233b'!L25+'234b'!L25+'235b'!L25+'236b'!L25+'237b'!L25+'238b'!L25+'239b'!L25</f>
        <v>0</v>
      </c>
      <c r="M25" s="570">
        <f>'231b'!M25+'233b'!M25+'234b'!M25+'235b'!M25+'236b'!M25+'237b'!M25+'238b'!M25+'239b'!M25</f>
        <v>0</v>
      </c>
    </row>
    <row r="26" spans="1:55" ht="15" x14ac:dyDescent="0.2">
      <c r="A26" s="482" t="s">
        <v>424</v>
      </c>
      <c r="B26" s="484" t="s">
        <v>584</v>
      </c>
      <c r="C26" s="463" t="s">
        <v>583</v>
      </c>
      <c r="D26" s="410">
        <v>3753</v>
      </c>
      <c r="E26" s="414">
        <f>SUM(F26:M26)</f>
        <v>2178</v>
      </c>
      <c r="F26" s="570">
        <f>'231b'!F26+'233b'!F26+'234b'!F26+'235b'!F26+'236b'!F26+'237b'!F26+'238b'!F26+'239b'!F26</f>
        <v>0</v>
      </c>
      <c r="G26" s="570">
        <f>'231b'!G26+'233b'!G26+'234b'!G26+'235b'!G26+'236b'!G26+'237b'!G26+'238b'!G26+'239b'!G26</f>
        <v>0</v>
      </c>
      <c r="H26" s="570">
        <f>'231b'!H26+'233b'!H26+'234b'!H26+'235b'!H26+'236b'!H26+'237b'!H26+'238b'!H26+'239b'!H26</f>
        <v>0</v>
      </c>
      <c r="I26" s="570">
        <f>'231b'!I26+'233b'!I26+'234b'!I26+'235b'!I26+'236b'!I26+'237b'!I26+'238b'!I26+'239b'!I26</f>
        <v>0</v>
      </c>
      <c r="J26" s="570">
        <f>'231b'!J26+'233b'!J26+'234b'!J26+'235b'!J26+'236b'!J26+'237b'!J26+'238b'!J26+'239b'!J26</f>
        <v>0</v>
      </c>
      <c r="K26" s="570">
        <f>'231b'!K26+'233b'!K26+'234b'!K26+'235b'!K26+'236b'!K26+'237b'!K26+'238b'!K26+'239b'!K26</f>
        <v>0</v>
      </c>
      <c r="L26" s="570">
        <f>'231b'!L26+'233b'!L26+'234b'!L26+'235b'!L26+'236b'!L26+'237b'!L26+'238b'!L26+'239b'!L26</f>
        <v>0</v>
      </c>
      <c r="M26" s="570">
        <f>'231b'!M26+'233b'!M26+'234b'!M26+'235b'!M26+'236b'!M26+'237b'!M26+'238b'!M26+'239b'!M26</f>
        <v>2178</v>
      </c>
    </row>
    <row r="27" spans="1:55" ht="15" x14ac:dyDescent="0.2">
      <c r="A27" s="482" t="s">
        <v>420</v>
      </c>
      <c r="B27" s="484"/>
      <c r="C27" s="463"/>
      <c r="D27" s="485"/>
      <c r="E27" s="485"/>
      <c r="F27" s="496"/>
      <c r="G27" s="495"/>
      <c r="H27" s="494"/>
      <c r="I27" s="493"/>
      <c r="J27" s="493"/>
      <c r="K27" s="493"/>
      <c r="L27" s="493"/>
      <c r="M27" s="493"/>
    </row>
    <row r="28" spans="1:55" ht="15" x14ac:dyDescent="0.2">
      <c r="A28" s="482" t="s">
        <v>417</v>
      </c>
      <c r="B28" s="484" t="s">
        <v>582</v>
      </c>
      <c r="C28" s="463" t="s">
        <v>581</v>
      </c>
      <c r="D28" s="472">
        <f t="shared" ref="D28:M28" si="2">SUM(D23:D27)</f>
        <v>3753</v>
      </c>
      <c r="E28" s="472">
        <f t="shared" si="2"/>
        <v>2178</v>
      </c>
      <c r="F28" s="472">
        <f t="shared" si="2"/>
        <v>0</v>
      </c>
      <c r="G28" s="472">
        <f t="shared" si="2"/>
        <v>0</v>
      </c>
      <c r="H28" s="472">
        <f t="shared" si="2"/>
        <v>0</v>
      </c>
      <c r="I28" s="472">
        <f t="shared" si="2"/>
        <v>0</v>
      </c>
      <c r="J28" s="472">
        <f t="shared" si="2"/>
        <v>0</v>
      </c>
      <c r="K28" s="472">
        <f t="shared" si="2"/>
        <v>0</v>
      </c>
      <c r="L28" s="472">
        <f t="shared" si="2"/>
        <v>0</v>
      </c>
      <c r="M28" s="472">
        <f t="shared" si="2"/>
        <v>2178</v>
      </c>
      <c r="N28" s="492"/>
      <c r="O28" s="492"/>
      <c r="P28" s="492"/>
      <c r="Q28" s="492"/>
      <c r="R28" s="492"/>
      <c r="S28" s="492"/>
      <c r="T28" s="492"/>
      <c r="U28" s="492"/>
      <c r="V28" s="492"/>
      <c r="W28" s="492"/>
      <c r="X28" s="492"/>
      <c r="Y28" s="492"/>
      <c r="Z28" s="492"/>
      <c r="AA28" s="492"/>
      <c r="AB28" s="492"/>
      <c r="AC28" s="492"/>
      <c r="AD28" s="492"/>
      <c r="AE28" s="492"/>
      <c r="AF28" s="492"/>
      <c r="AG28" s="492"/>
      <c r="AH28" s="492"/>
      <c r="AI28" s="492"/>
      <c r="AJ28" s="492"/>
      <c r="AK28" s="492"/>
      <c r="AL28" s="492"/>
      <c r="AM28" s="492"/>
      <c r="AN28" s="492"/>
      <c r="AO28" s="492"/>
      <c r="AP28" s="492"/>
      <c r="AQ28" s="492"/>
      <c r="AR28" s="492"/>
      <c r="AS28" s="492"/>
      <c r="AT28" s="492"/>
      <c r="AU28" s="492"/>
      <c r="AV28" s="492"/>
      <c r="AW28" s="492"/>
      <c r="AX28" s="492"/>
      <c r="AY28" s="492"/>
      <c r="AZ28" s="492"/>
      <c r="BA28" s="492"/>
      <c r="BB28" s="492"/>
      <c r="BC28" s="492"/>
    </row>
    <row r="29" spans="1:55" ht="15" x14ac:dyDescent="0.2">
      <c r="A29" s="482" t="s">
        <v>413</v>
      </c>
      <c r="B29" s="484"/>
      <c r="C29" s="463"/>
      <c r="D29" s="485"/>
      <c r="E29" s="485"/>
      <c r="F29" s="485"/>
      <c r="G29" s="485"/>
      <c r="H29" s="485"/>
      <c r="I29" s="485"/>
      <c r="J29" s="485"/>
      <c r="K29" s="485"/>
      <c r="L29" s="485"/>
      <c r="M29" s="485"/>
    </row>
    <row r="30" spans="1:55" ht="15" x14ac:dyDescent="0.2">
      <c r="A30" s="482" t="s">
        <v>407</v>
      </c>
      <c r="B30" s="481"/>
      <c r="C30" s="480" t="s">
        <v>580</v>
      </c>
      <c r="D30" s="460"/>
      <c r="E30" s="460"/>
      <c r="F30" s="460"/>
      <c r="G30" s="460"/>
      <c r="H30" s="460"/>
      <c r="I30" s="460"/>
      <c r="J30" s="460"/>
      <c r="K30" s="460"/>
      <c r="L30" s="460"/>
      <c r="M30" s="460"/>
    </row>
    <row r="31" spans="1:55" ht="15" x14ac:dyDescent="0.2">
      <c r="A31" s="482" t="s">
        <v>403</v>
      </c>
      <c r="B31" s="484"/>
      <c r="C31" s="491" t="s">
        <v>579</v>
      </c>
      <c r="D31" s="472">
        <f>SUM(D28,D21,D16,D10,'230-239 Special Locala'!D21)</f>
        <v>2870400</v>
      </c>
      <c r="E31" s="472">
        <f>SUM(E28,E21,E16,E10,'230-239 Special Locala'!E21)</f>
        <v>2661544</v>
      </c>
      <c r="F31" s="472">
        <f>SUM(F28,F21,F16,F10,'230-239 Special Locala'!F21)</f>
        <v>0</v>
      </c>
      <c r="G31" s="472">
        <f>SUM(G28,G21,G16,G10,'230-239 Special Locala'!G21)</f>
        <v>0</v>
      </c>
      <c r="H31" s="472">
        <f>SUM(H28,H21,H16,H10,'230-239 Special Locala'!H21)</f>
        <v>634326</v>
      </c>
      <c r="I31" s="472">
        <f>SUM(I28,I21,I16,I10,'230-239 Special Locala'!I21)</f>
        <v>1978804</v>
      </c>
      <c r="J31" s="472">
        <f>SUM(J28,J21,J16,J10,'230-239 Special Locala'!J21)</f>
        <v>46236</v>
      </c>
      <c r="K31" s="472">
        <f>SUM(K28,K21,K16,K10,'230-239 Special Locala'!K21)</f>
        <v>0</v>
      </c>
      <c r="L31" s="472">
        <f>SUM(L28,L21,L16,L10,'230-239 Special Locala'!L21)</f>
        <v>0</v>
      </c>
      <c r="M31" s="472">
        <f>SUM(M28,M21,M16,M10,'230-239 Special Locala'!M21)</f>
        <v>2178</v>
      </c>
    </row>
    <row r="32" spans="1:55" ht="15" x14ac:dyDescent="0.2">
      <c r="A32" s="482" t="s">
        <v>400</v>
      </c>
      <c r="B32" s="484"/>
      <c r="C32" s="463"/>
      <c r="D32" s="485"/>
      <c r="E32" s="485"/>
      <c r="F32" s="490"/>
      <c r="G32" s="489"/>
      <c r="H32" s="488"/>
      <c r="I32" s="485"/>
      <c r="J32" s="485"/>
      <c r="K32" s="485"/>
      <c r="L32" s="485"/>
      <c r="M32" s="485"/>
    </row>
    <row r="33" spans="1:13" ht="15" x14ac:dyDescent="0.2">
      <c r="A33" s="482" t="s">
        <v>397</v>
      </c>
      <c r="B33" s="481">
        <v>950</v>
      </c>
      <c r="C33" s="480" t="s">
        <v>578</v>
      </c>
      <c r="D33" s="493"/>
      <c r="E33" s="493"/>
      <c r="F33" s="417"/>
      <c r="G33" s="417"/>
      <c r="H33" s="417"/>
      <c r="I33" s="417"/>
      <c r="J33" s="417"/>
      <c r="K33" s="417"/>
      <c r="L33" s="417"/>
      <c r="M33" s="460"/>
    </row>
    <row r="34" spans="1:13" ht="15" x14ac:dyDescent="0.2">
      <c r="A34" s="482" t="s">
        <v>393</v>
      </c>
      <c r="B34" s="484"/>
      <c r="C34" s="483" t="s">
        <v>577</v>
      </c>
      <c r="D34" s="552"/>
      <c r="E34" s="552"/>
      <c r="F34" s="417"/>
      <c r="G34" s="417"/>
      <c r="H34" s="417"/>
      <c r="I34" s="417"/>
      <c r="J34" s="417"/>
      <c r="K34" s="417"/>
      <c r="L34" s="417"/>
      <c r="M34" s="460"/>
    </row>
    <row r="35" spans="1:13" x14ac:dyDescent="0.25">
      <c r="A35" s="482" t="s">
        <v>388</v>
      </c>
      <c r="B35" s="484"/>
      <c r="C35" s="486"/>
      <c r="D35" s="485"/>
      <c r="E35" s="485"/>
      <c r="F35" s="417"/>
      <c r="G35" s="417"/>
      <c r="H35" s="417"/>
      <c r="I35" s="417"/>
      <c r="J35" s="417"/>
      <c r="K35" s="417"/>
      <c r="L35" s="417"/>
      <c r="M35" s="460"/>
    </row>
    <row r="36" spans="1:13" ht="15" x14ac:dyDescent="0.2">
      <c r="A36" s="482" t="s">
        <v>383</v>
      </c>
      <c r="B36" s="481"/>
      <c r="C36" s="480" t="s">
        <v>576</v>
      </c>
      <c r="D36" s="604">
        <f>+D31+D34</f>
        <v>2870400</v>
      </c>
      <c r="E36" s="604">
        <f>+E31+E34</f>
        <v>2661544</v>
      </c>
      <c r="F36" s="417"/>
      <c r="G36" s="417"/>
      <c r="H36" s="417"/>
      <c r="I36" s="417"/>
      <c r="J36" s="417"/>
      <c r="K36" s="417"/>
      <c r="L36" s="417"/>
      <c r="M36" s="460"/>
    </row>
    <row r="37" spans="1:13" ht="15" x14ac:dyDescent="0.2">
      <c r="A37" s="482" t="s">
        <v>379</v>
      </c>
      <c r="B37" s="484"/>
      <c r="C37" s="483" t="s">
        <v>575</v>
      </c>
      <c r="D37" s="605"/>
      <c r="E37" s="605"/>
      <c r="F37" s="417"/>
      <c r="G37" s="417"/>
      <c r="H37" s="417"/>
      <c r="I37" s="417"/>
      <c r="J37" s="417"/>
      <c r="K37" s="417"/>
      <c r="L37" s="417"/>
      <c r="M37" s="460"/>
    </row>
    <row r="38" spans="1:13" ht="15" x14ac:dyDescent="0.2">
      <c r="A38" s="482" t="s">
        <v>376</v>
      </c>
      <c r="B38" s="481"/>
      <c r="C38" s="480"/>
      <c r="D38" s="460"/>
      <c r="E38" s="460"/>
      <c r="F38" s="417"/>
      <c r="G38" s="417"/>
      <c r="H38" s="417"/>
      <c r="I38" s="417"/>
      <c r="J38" s="417"/>
      <c r="K38" s="417"/>
      <c r="L38" s="417"/>
      <c r="M38" s="460"/>
    </row>
    <row r="39" spans="1:13" thickBot="1" x14ac:dyDescent="0.25">
      <c r="A39" s="482" t="s">
        <v>372</v>
      </c>
      <c r="B39" s="481"/>
      <c r="C39" s="480"/>
      <c r="D39" s="460"/>
      <c r="E39" s="460"/>
      <c r="F39" s="465"/>
      <c r="G39" s="465"/>
      <c r="H39" s="465"/>
      <c r="I39" s="465"/>
      <c r="J39" s="465"/>
      <c r="K39" s="417"/>
      <c r="L39" s="417"/>
      <c r="M39" s="460"/>
    </row>
    <row r="40" spans="1:13" x14ac:dyDescent="0.25">
      <c r="A40" s="459" t="s">
        <v>368</v>
      </c>
      <c r="B40" s="479"/>
      <c r="C40" s="478" t="s">
        <v>574</v>
      </c>
      <c r="D40" s="477"/>
      <c r="E40" s="476"/>
      <c r="F40" s="417"/>
      <c r="G40" s="470"/>
      <c r="H40" s="470"/>
      <c r="I40" s="470"/>
      <c r="J40" s="465"/>
      <c r="K40" s="417"/>
      <c r="L40" s="475"/>
      <c r="M40" s="460"/>
    </row>
    <row r="41" spans="1:13" x14ac:dyDescent="0.25">
      <c r="A41" s="459" t="s">
        <v>364</v>
      </c>
      <c r="B41" s="464"/>
      <c r="C41" s="463"/>
      <c r="D41" s="460"/>
      <c r="E41" s="474"/>
      <c r="F41" s="417"/>
      <c r="G41" s="470"/>
      <c r="H41" s="470"/>
      <c r="I41" s="470"/>
      <c r="J41" s="465"/>
      <c r="K41" s="417"/>
      <c r="L41" s="417"/>
      <c r="M41" s="460"/>
    </row>
    <row r="42" spans="1:13" x14ac:dyDescent="0.25">
      <c r="A42" s="459" t="s">
        <v>361</v>
      </c>
      <c r="B42" s="464"/>
      <c r="C42" s="473" t="s">
        <v>573</v>
      </c>
      <c r="D42" s="472">
        <v>1023770</v>
      </c>
      <c r="E42" s="471">
        <v>1041195</v>
      </c>
      <c r="F42" s="470" t="s">
        <v>572</v>
      </c>
      <c r="G42" s="470"/>
      <c r="H42" s="470"/>
      <c r="I42" s="470"/>
      <c r="J42" s="465"/>
      <c r="K42" s="417"/>
      <c r="L42" s="417"/>
      <c r="M42" s="460"/>
    </row>
    <row r="43" spans="1:13" x14ac:dyDescent="0.25">
      <c r="A43" s="459" t="s">
        <v>358</v>
      </c>
      <c r="B43" s="464"/>
      <c r="C43" s="473" t="s">
        <v>571</v>
      </c>
      <c r="D43" s="472">
        <v>1847099</v>
      </c>
      <c r="E43" s="471">
        <v>1624588</v>
      </c>
      <c r="F43" s="470"/>
      <c r="G43" s="465"/>
      <c r="H43" s="465"/>
      <c r="I43" s="465"/>
      <c r="J43" s="465"/>
      <c r="K43" s="417"/>
      <c r="L43" s="417"/>
      <c r="M43" s="460"/>
    </row>
    <row r="44" spans="1:13" x14ac:dyDescent="0.25">
      <c r="A44" s="459" t="s">
        <v>356</v>
      </c>
      <c r="B44" s="464"/>
      <c r="C44" s="473" t="s">
        <v>570</v>
      </c>
      <c r="D44" s="472">
        <f>SUM(D42:D43)</f>
        <v>2870869</v>
      </c>
      <c r="E44" s="471">
        <f>SUM(E42:E43)</f>
        <v>2665783</v>
      </c>
      <c r="F44" s="470" t="s">
        <v>569</v>
      </c>
      <c r="G44" s="465"/>
      <c r="H44" s="465"/>
      <c r="I44" s="465"/>
      <c r="J44" s="465"/>
      <c r="K44" s="417"/>
      <c r="L44" s="417"/>
      <c r="M44" s="460"/>
    </row>
    <row r="45" spans="1:13" ht="15" x14ac:dyDescent="0.2">
      <c r="A45" s="459" t="s">
        <v>351</v>
      </c>
      <c r="B45" s="464"/>
      <c r="C45" s="463"/>
      <c r="D45" s="469"/>
      <c r="E45" s="468"/>
      <c r="F45" s="465"/>
      <c r="G45" s="465"/>
      <c r="H45" s="465"/>
      <c r="I45" s="465"/>
      <c r="J45" s="465"/>
      <c r="K45" s="417"/>
      <c r="L45" s="417"/>
      <c r="M45" s="460"/>
    </row>
    <row r="46" spans="1:13" ht="15" x14ac:dyDescent="0.2">
      <c r="A46" s="459" t="s">
        <v>568</v>
      </c>
      <c r="B46" s="464"/>
      <c r="C46" s="463" t="s">
        <v>567</v>
      </c>
      <c r="D46" s="467">
        <f>D36</f>
        <v>2870400</v>
      </c>
      <c r="E46" s="466">
        <f>E36</f>
        <v>2661544</v>
      </c>
      <c r="F46" s="465"/>
      <c r="G46" s="465"/>
      <c r="H46" s="465"/>
      <c r="I46" s="465"/>
      <c r="J46" s="465"/>
      <c r="K46" s="417"/>
      <c r="L46" s="417"/>
      <c r="M46" s="460"/>
    </row>
    <row r="47" spans="1:13" ht="15" x14ac:dyDescent="0.2">
      <c r="A47" s="459" t="s">
        <v>566</v>
      </c>
      <c r="B47" s="464"/>
      <c r="C47" s="463" t="s">
        <v>565</v>
      </c>
      <c r="D47" s="462">
        <f>D48-D46</f>
        <v>469</v>
      </c>
      <c r="E47" s="461">
        <f>E48-E46</f>
        <v>4239</v>
      </c>
      <c r="F47" s="417"/>
      <c r="G47" s="417"/>
      <c r="H47" s="417"/>
      <c r="I47" s="417"/>
      <c r="J47" s="417"/>
      <c r="K47" s="417"/>
      <c r="L47" s="417"/>
      <c r="M47" s="460"/>
    </row>
    <row r="48" spans="1:13" thickBot="1" x14ac:dyDescent="0.25">
      <c r="A48" s="459" t="s">
        <v>564</v>
      </c>
      <c r="B48" s="458"/>
      <c r="C48" s="457" t="s">
        <v>563</v>
      </c>
      <c r="D48" s="456">
        <f>D44</f>
        <v>2870869</v>
      </c>
      <c r="E48" s="455">
        <f>E44</f>
        <v>2665783</v>
      </c>
      <c r="F48" s="454"/>
      <c r="G48" s="454"/>
      <c r="H48" s="454"/>
      <c r="I48" s="454"/>
      <c r="J48" s="454"/>
      <c r="K48" s="454"/>
      <c r="L48" s="454"/>
      <c r="M48" s="453"/>
    </row>
    <row r="49" spans="1:3" ht="15.75" customHeight="1" x14ac:dyDescent="0.2">
      <c r="A49" s="606" t="str">
        <f ca="1">CELL("FILENAME",A2)</f>
        <v>R:\Finance\Annual Budget\Amended 2016-2017\[2016-2017 Amended Budget.xlsx]230-239 Special Localb</v>
      </c>
      <c r="B49" s="606"/>
      <c r="C49" s="606"/>
    </row>
  </sheetData>
  <mergeCells count="5">
    <mergeCell ref="A1:C1"/>
    <mergeCell ref="A4:C4"/>
    <mergeCell ref="D36:D37"/>
    <mergeCell ref="E36:E37"/>
    <mergeCell ref="A49:C49"/>
  </mergeCells>
  <printOptions horizontalCentered="1" verticalCentered="1"/>
  <pageMargins left="0.1" right="0.1" top="0.4" bottom="0.4" header="0.1" footer="0.1"/>
  <pageSetup scale="73" fitToHeight="2" orientation="landscape" r:id="rId1"/>
  <headerFooter>
    <oddHeader>&amp;C&amp;"Arial,Bold"TWIN FALLS SCHOOL DISTIRCT 411</oddHeader>
    <oddFooter>&amp;L&amp;"Arial,Bold"&amp;Z&amp;F&amp;R&amp;"Arial,Bold"Page &amp;P of &amp;N</oddFooter>
  </headerFooter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441"/>
  <sheetViews>
    <sheetView zoomScaleNormal="100" workbookViewId="0">
      <selection activeCell="P31" sqref="P31"/>
    </sheetView>
  </sheetViews>
  <sheetFormatPr defaultColWidth="9.77734375" defaultRowHeight="11.25" x14ac:dyDescent="0.2"/>
  <cols>
    <col min="1" max="1" width="3.77734375" style="321" customWidth="1"/>
    <col min="2" max="2" width="6.77734375" style="321" customWidth="1"/>
    <col min="3" max="3" width="27.77734375" style="322" customWidth="1"/>
    <col min="4" max="6" width="10.77734375" style="321" customWidth="1"/>
    <col min="7" max="7" width="3.77734375" style="321" customWidth="1"/>
    <col min="8" max="8" width="6.77734375" style="321" customWidth="1"/>
    <col min="9" max="9" width="27.77734375" style="322" customWidth="1"/>
    <col min="10" max="12" width="10.77734375" style="321" customWidth="1"/>
    <col min="13" max="16384" width="9.77734375" style="321"/>
  </cols>
  <sheetData>
    <row r="1" spans="1:12" ht="20.25" x14ac:dyDescent="0.3">
      <c r="A1" s="596" t="s">
        <v>47</v>
      </c>
      <c r="B1" s="596"/>
      <c r="C1" s="596"/>
      <c r="D1" s="393"/>
      <c r="E1" s="394" t="s">
        <v>510</v>
      </c>
      <c r="F1" s="394"/>
      <c r="G1" s="390"/>
      <c r="H1" s="390"/>
      <c r="I1" s="396"/>
      <c r="J1" s="393"/>
      <c r="L1" s="395" t="s">
        <v>671</v>
      </c>
    </row>
    <row r="2" spans="1:12" ht="15.75" x14ac:dyDescent="0.25">
      <c r="A2" s="393"/>
      <c r="B2" s="393"/>
      <c r="C2" s="389"/>
      <c r="D2" s="393"/>
      <c r="E2" s="394" t="s">
        <v>504</v>
      </c>
      <c r="F2" s="392"/>
      <c r="G2" s="390"/>
      <c r="H2" s="390"/>
      <c r="I2" s="389"/>
      <c r="K2" s="543"/>
      <c r="L2" s="542" t="s">
        <v>715</v>
      </c>
    </row>
    <row r="3" spans="1:12" ht="15.75" x14ac:dyDescent="0.25">
      <c r="A3" s="393"/>
      <c r="B3" s="393"/>
      <c r="C3" s="389"/>
      <c r="D3" s="393"/>
      <c r="E3" s="392" t="s">
        <v>507</v>
      </c>
      <c r="F3" s="391"/>
      <c r="G3" s="390"/>
      <c r="H3" s="390"/>
      <c r="I3" s="389"/>
      <c r="J3" s="599" t="s">
        <v>714</v>
      </c>
      <c r="K3" s="599"/>
      <c r="L3" s="599"/>
    </row>
    <row r="4" spans="1:12" ht="13.9" customHeight="1" x14ac:dyDescent="0.2">
      <c r="A4" s="597" t="s">
        <v>505</v>
      </c>
      <c r="B4" s="597"/>
      <c r="C4" s="597"/>
      <c r="D4" s="597"/>
      <c r="E4" s="324"/>
      <c r="F4" s="324"/>
      <c r="G4" s="324"/>
      <c r="H4" s="324"/>
      <c r="I4" s="325"/>
      <c r="J4" s="324"/>
      <c r="K4" s="324"/>
      <c r="L4" s="324"/>
    </row>
    <row r="5" spans="1:12" ht="12.75" x14ac:dyDescent="0.2">
      <c r="A5" s="388"/>
      <c r="B5" s="387"/>
      <c r="C5" s="386" t="s">
        <v>504</v>
      </c>
      <c r="D5" s="385" t="s">
        <v>503</v>
      </c>
      <c r="E5" s="384" t="s">
        <v>502</v>
      </c>
      <c r="F5" s="383" t="s">
        <v>501</v>
      </c>
      <c r="G5" s="382"/>
      <c r="H5" s="381"/>
      <c r="I5" s="380" t="s">
        <v>504</v>
      </c>
      <c r="J5" s="379" t="s">
        <v>503</v>
      </c>
      <c r="K5" s="378" t="s">
        <v>502</v>
      </c>
      <c r="L5" s="377" t="s">
        <v>501</v>
      </c>
    </row>
    <row r="6" spans="1:12" ht="12.75" x14ac:dyDescent="0.2">
      <c r="A6" s="351" t="s">
        <v>87</v>
      </c>
      <c r="B6" s="334" t="s">
        <v>500</v>
      </c>
      <c r="C6" s="328" t="s">
        <v>499</v>
      </c>
      <c r="D6" s="334" t="s">
        <v>88</v>
      </c>
      <c r="E6" s="334" t="s">
        <v>498</v>
      </c>
      <c r="F6" s="376" t="s">
        <v>497</v>
      </c>
      <c r="G6" s="355" t="s">
        <v>87</v>
      </c>
      <c r="H6" s="375" t="s">
        <v>500</v>
      </c>
      <c r="I6" s="374" t="s">
        <v>499</v>
      </c>
      <c r="J6" s="351" t="s">
        <v>88</v>
      </c>
      <c r="K6" s="334" t="s">
        <v>498</v>
      </c>
      <c r="L6" s="334" t="s">
        <v>497</v>
      </c>
    </row>
    <row r="7" spans="1:12" ht="12.75" x14ac:dyDescent="0.2">
      <c r="A7" s="351" t="s">
        <v>496</v>
      </c>
      <c r="B7" s="334" t="s">
        <v>495</v>
      </c>
      <c r="C7" s="333" t="s">
        <v>494</v>
      </c>
      <c r="D7" s="354">
        <v>0</v>
      </c>
      <c r="E7" s="373" t="s">
        <v>346</v>
      </c>
      <c r="F7" s="372">
        <v>0</v>
      </c>
      <c r="G7" s="348" t="s">
        <v>493</v>
      </c>
      <c r="H7" s="351" t="s">
        <v>492</v>
      </c>
      <c r="I7" s="333" t="s">
        <v>170</v>
      </c>
      <c r="J7" s="353">
        <v>0</v>
      </c>
      <c r="K7" s="353">
        <v>0</v>
      </c>
      <c r="L7" s="357"/>
    </row>
    <row r="8" spans="1:12" ht="12.75" x14ac:dyDescent="0.2">
      <c r="A8" s="351" t="s">
        <v>491</v>
      </c>
      <c r="B8" s="334"/>
      <c r="C8" s="333"/>
      <c r="D8" s="360"/>
      <c r="E8" s="353"/>
      <c r="F8" s="356"/>
      <c r="G8" s="355" t="s">
        <v>490</v>
      </c>
      <c r="H8" s="351" t="s">
        <v>489</v>
      </c>
      <c r="I8" s="365" t="s">
        <v>488</v>
      </c>
      <c r="J8" s="352">
        <f>J7</f>
        <v>0</v>
      </c>
      <c r="K8" s="358" t="s">
        <v>346</v>
      </c>
      <c r="L8" s="352">
        <f>K7</f>
        <v>0</v>
      </c>
    </row>
    <row r="9" spans="1:12" ht="12.75" x14ac:dyDescent="0.2">
      <c r="A9" s="351" t="s">
        <v>487</v>
      </c>
      <c r="B9" s="334" t="s">
        <v>486</v>
      </c>
      <c r="C9" s="333" t="s">
        <v>171</v>
      </c>
      <c r="D9" s="353">
        <v>0</v>
      </c>
      <c r="E9" s="353">
        <v>0</v>
      </c>
      <c r="F9" s="356"/>
      <c r="G9" s="355" t="s">
        <v>485</v>
      </c>
      <c r="H9" s="335"/>
      <c r="I9" s="333"/>
      <c r="J9" s="347"/>
      <c r="K9" s="347"/>
      <c r="L9" s="357"/>
    </row>
    <row r="10" spans="1:12" ht="12.75" x14ac:dyDescent="0.2">
      <c r="A10" s="351" t="s">
        <v>484</v>
      </c>
      <c r="B10" s="334" t="s">
        <v>483</v>
      </c>
      <c r="C10" s="333" t="s">
        <v>169</v>
      </c>
      <c r="D10" s="353">
        <v>0</v>
      </c>
      <c r="E10" s="353">
        <v>0</v>
      </c>
      <c r="F10" s="356"/>
      <c r="G10" s="355" t="s">
        <v>482</v>
      </c>
      <c r="H10" s="351" t="s">
        <v>481</v>
      </c>
      <c r="I10" s="333" t="s">
        <v>165</v>
      </c>
      <c r="J10" s="353">
        <v>0</v>
      </c>
      <c r="K10" s="353">
        <v>0</v>
      </c>
      <c r="L10" s="357"/>
    </row>
    <row r="11" spans="1:12" ht="12.75" x14ac:dyDescent="0.2">
      <c r="A11" s="351" t="s">
        <v>480</v>
      </c>
      <c r="B11" s="334" t="s">
        <v>479</v>
      </c>
      <c r="C11" s="333" t="s">
        <v>168</v>
      </c>
      <c r="D11" s="353">
        <v>0</v>
      </c>
      <c r="E11" s="353">
        <v>0</v>
      </c>
      <c r="F11" s="356"/>
      <c r="G11" s="355" t="s">
        <v>478</v>
      </c>
      <c r="H11" s="351" t="s">
        <v>477</v>
      </c>
      <c r="I11" s="333" t="s">
        <v>163</v>
      </c>
      <c r="J11" s="353">
        <v>0</v>
      </c>
      <c r="K11" s="353">
        <v>0</v>
      </c>
      <c r="L11" s="357"/>
    </row>
    <row r="12" spans="1:12" ht="12.75" x14ac:dyDescent="0.2">
      <c r="A12" s="351" t="s">
        <v>476</v>
      </c>
      <c r="B12" s="334" t="s">
        <v>475</v>
      </c>
      <c r="C12" s="333" t="s">
        <v>166</v>
      </c>
      <c r="D12" s="353">
        <v>0</v>
      </c>
      <c r="E12" s="353">
        <v>0</v>
      </c>
      <c r="F12" s="356"/>
      <c r="G12" s="355" t="s">
        <v>474</v>
      </c>
      <c r="H12" s="351" t="s">
        <v>473</v>
      </c>
      <c r="I12" s="333" t="s">
        <v>472</v>
      </c>
      <c r="J12" s="353">
        <v>0</v>
      </c>
      <c r="K12" s="353">
        <v>0</v>
      </c>
      <c r="L12" s="357"/>
    </row>
    <row r="13" spans="1:12" ht="12.75" x14ac:dyDescent="0.2">
      <c r="A13" s="351" t="s">
        <v>471</v>
      </c>
      <c r="B13" s="334" t="s">
        <v>470</v>
      </c>
      <c r="C13" s="333" t="s">
        <v>164</v>
      </c>
      <c r="D13" s="353">
        <v>0</v>
      </c>
      <c r="E13" s="353">
        <v>0</v>
      </c>
      <c r="F13" s="356"/>
      <c r="G13" s="355" t="s">
        <v>469</v>
      </c>
      <c r="H13" s="351" t="s">
        <v>468</v>
      </c>
      <c r="I13" s="333" t="s">
        <v>159</v>
      </c>
      <c r="J13" s="353">
        <v>0</v>
      </c>
      <c r="K13" s="353">
        <v>0</v>
      </c>
      <c r="L13" s="357"/>
    </row>
    <row r="14" spans="1:12" ht="12.75" x14ac:dyDescent="0.2">
      <c r="A14" s="351" t="s">
        <v>467</v>
      </c>
      <c r="B14" s="334" t="s">
        <v>466</v>
      </c>
      <c r="C14" s="333" t="s">
        <v>162</v>
      </c>
      <c r="D14" s="353">
        <v>0</v>
      </c>
      <c r="E14" s="353">
        <v>0</v>
      </c>
      <c r="F14" s="356"/>
      <c r="G14" s="355" t="s">
        <v>465</v>
      </c>
      <c r="H14" s="351" t="s">
        <v>464</v>
      </c>
      <c r="I14" s="333" t="s">
        <v>157</v>
      </c>
      <c r="J14" s="353">
        <v>0</v>
      </c>
      <c r="K14" s="353">
        <v>0</v>
      </c>
      <c r="L14" s="357"/>
    </row>
    <row r="15" spans="1:12" ht="12.75" x14ac:dyDescent="0.2">
      <c r="A15" s="351" t="s">
        <v>463</v>
      </c>
      <c r="B15" s="334" t="s">
        <v>462</v>
      </c>
      <c r="C15" s="333" t="s">
        <v>160</v>
      </c>
      <c r="D15" s="353">
        <v>0</v>
      </c>
      <c r="E15" s="353">
        <v>0</v>
      </c>
      <c r="F15" s="356"/>
      <c r="G15" s="355" t="s">
        <v>461</v>
      </c>
      <c r="H15" s="351" t="s">
        <v>460</v>
      </c>
      <c r="I15" s="333" t="s">
        <v>155</v>
      </c>
      <c r="J15" s="353">
        <v>0</v>
      </c>
      <c r="K15" s="353">
        <v>0</v>
      </c>
      <c r="L15" s="357"/>
    </row>
    <row r="16" spans="1:12" ht="12.75" x14ac:dyDescent="0.2">
      <c r="A16" s="351" t="s">
        <v>459</v>
      </c>
      <c r="B16" s="334" t="s">
        <v>458</v>
      </c>
      <c r="C16" s="333" t="s">
        <v>158</v>
      </c>
      <c r="D16" s="353">
        <v>0</v>
      </c>
      <c r="E16" s="353">
        <v>0</v>
      </c>
      <c r="F16" s="356"/>
      <c r="G16" s="355" t="s">
        <v>457</v>
      </c>
      <c r="H16" s="351" t="s">
        <v>456</v>
      </c>
      <c r="I16" s="333" t="s">
        <v>153</v>
      </c>
      <c r="J16" s="353">
        <v>0</v>
      </c>
      <c r="K16" s="353">
        <v>0</v>
      </c>
      <c r="L16" s="357"/>
    </row>
    <row r="17" spans="1:12" ht="12.75" x14ac:dyDescent="0.2">
      <c r="A17" s="351" t="s">
        <v>455</v>
      </c>
      <c r="B17" s="334" t="s">
        <v>454</v>
      </c>
      <c r="C17" s="333" t="s">
        <v>156</v>
      </c>
      <c r="D17" s="537">
        <v>0</v>
      </c>
      <c r="E17" s="536">
        <v>0</v>
      </c>
      <c r="F17" s="356"/>
      <c r="G17" s="355" t="s">
        <v>453</v>
      </c>
      <c r="H17" s="351" t="s">
        <v>452</v>
      </c>
      <c r="I17" s="333" t="s">
        <v>152</v>
      </c>
      <c r="J17" s="353">
        <v>0</v>
      </c>
      <c r="K17" s="353">
        <v>0</v>
      </c>
      <c r="L17" s="357"/>
    </row>
    <row r="18" spans="1:12" ht="12.75" x14ac:dyDescent="0.2">
      <c r="A18" s="351" t="s">
        <v>451</v>
      </c>
      <c r="B18" s="334" t="s">
        <v>450</v>
      </c>
      <c r="C18" s="365" t="s">
        <v>154</v>
      </c>
      <c r="D18" s="534">
        <v>0</v>
      </c>
      <c r="E18" s="535">
        <v>0</v>
      </c>
      <c r="F18" s="356"/>
      <c r="G18" s="355" t="s">
        <v>449</v>
      </c>
      <c r="H18" s="351" t="s">
        <v>448</v>
      </c>
      <c r="I18" s="333" t="s">
        <v>150</v>
      </c>
      <c r="J18" s="536">
        <v>0</v>
      </c>
      <c r="K18" s="536">
        <v>0</v>
      </c>
      <c r="L18" s="357"/>
    </row>
    <row r="19" spans="1:12" ht="12.75" x14ac:dyDescent="0.2">
      <c r="A19" s="351" t="s">
        <v>447</v>
      </c>
      <c r="B19" s="334"/>
      <c r="C19" s="371" t="s">
        <v>446</v>
      </c>
      <c r="D19" s="370">
        <f>SUBTOTAL(9,D9:D18)</f>
        <v>0</v>
      </c>
      <c r="E19" s="369" t="s">
        <v>346</v>
      </c>
      <c r="F19" s="349">
        <f>SUBTOTAL(9,E8:E18)</f>
        <v>0</v>
      </c>
      <c r="G19" s="368" t="s">
        <v>445</v>
      </c>
      <c r="H19" s="367">
        <v>437000</v>
      </c>
      <c r="I19" s="366" t="s">
        <v>149</v>
      </c>
      <c r="J19" s="535">
        <v>0</v>
      </c>
      <c r="K19" s="535">
        <v>0</v>
      </c>
      <c r="L19" s="357"/>
    </row>
    <row r="20" spans="1:12" ht="12.75" x14ac:dyDescent="0.2">
      <c r="A20" s="351" t="s">
        <v>444</v>
      </c>
      <c r="B20" s="334" t="s">
        <v>443</v>
      </c>
      <c r="C20" s="333" t="s">
        <v>151</v>
      </c>
      <c r="D20" s="353">
        <v>0</v>
      </c>
      <c r="E20" s="353">
        <v>0</v>
      </c>
      <c r="F20" s="356"/>
      <c r="G20" s="361" t="s">
        <v>442</v>
      </c>
      <c r="H20" s="364" t="s">
        <v>441</v>
      </c>
      <c r="I20" s="333" t="s">
        <v>440</v>
      </c>
      <c r="J20" s="353">
        <v>0</v>
      </c>
      <c r="K20" s="353">
        <v>0</v>
      </c>
      <c r="L20" s="357"/>
    </row>
    <row r="21" spans="1:12" ht="12.75" x14ac:dyDescent="0.2">
      <c r="A21" s="351" t="s">
        <v>439</v>
      </c>
      <c r="B21" s="364"/>
      <c r="C21" s="363"/>
      <c r="D21" s="362"/>
      <c r="E21" s="362"/>
      <c r="F21" s="356"/>
      <c r="G21" s="361" t="s">
        <v>438</v>
      </c>
      <c r="H21" s="351" t="s">
        <v>437</v>
      </c>
      <c r="I21" s="333" t="s">
        <v>145</v>
      </c>
      <c r="J21" s="353">
        <v>0</v>
      </c>
      <c r="K21" s="353">
        <v>0</v>
      </c>
      <c r="L21" s="357"/>
    </row>
    <row r="22" spans="1:12" ht="12.75" x14ac:dyDescent="0.2">
      <c r="A22" s="351" t="s">
        <v>436</v>
      </c>
      <c r="B22" s="334" t="s">
        <v>435</v>
      </c>
      <c r="C22" s="333" t="s">
        <v>148</v>
      </c>
      <c r="D22" s="353">
        <v>0</v>
      </c>
      <c r="E22" s="353">
        <v>0</v>
      </c>
      <c r="F22" s="356"/>
      <c r="G22" s="355" t="s">
        <v>434</v>
      </c>
      <c r="H22" s="351" t="s">
        <v>433</v>
      </c>
      <c r="I22" s="365" t="s">
        <v>432</v>
      </c>
      <c r="J22" s="352">
        <f>SUBTOTAL(9,J10:J21)</f>
        <v>0</v>
      </c>
      <c r="K22" s="358" t="s">
        <v>346</v>
      </c>
      <c r="L22" s="352">
        <f>SUBTOTAL(9,K10:K21)</f>
        <v>0</v>
      </c>
    </row>
    <row r="23" spans="1:12" ht="12.75" x14ac:dyDescent="0.2">
      <c r="A23" s="351" t="s">
        <v>431</v>
      </c>
      <c r="B23" s="334" t="s">
        <v>430</v>
      </c>
      <c r="C23" s="333" t="s">
        <v>146</v>
      </c>
      <c r="D23" s="353">
        <v>0</v>
      </c>
      <c r="E23" s="353">
        <v>0</v>
      </c>
      <c r="F23" s="356"/>
      <c r="G23" s="355" t="s">
        <v>429</v>
      </c>
      <c r="H23" s="335"/>
      <c r="I23" s="333"/>
      <c r="J23" s="347"/>
      <c r="K23" s="347"/>
      <c r="L23" s="357"/>
    </row>
    <row r="24" spans="1:12" ht="12.75" x14ac:dyDescent="0.2">
      <c r="A24" s="351" t="s">
        <v>428</v>
      </c>
      <c r="B24" s="334" t="s">
        <v>427</v>
      </c>
      <c r="C24" s="333" t="s">
        <v>144</v>
      </c>
      <c r="D24" s="353">
        <v>0</v>
      </c>
      <c r="E24" s="353">
        <v>0</v>
      </c>
      <c r="F24" s="356"/>
      <c r="G24" s="355" t="s">
        <v>426</v>
      </c>
      <c r="H24" s="335"/>
      <c r="I24" s="333"/>
      <c r="J24" s="347"/>
      <c r="K24" s="347"/>
      <c r="L24" s="357"/>
    </row>
    <row r="25" spans="1:12" ht="12.75" x14ac:dyDescent="0.2">
      <c r="A25" s="351" t="s">
        <v>425</v>
      </c>
      <c r="B25" s="364"/>
      <c r="C25" s="363"/>
      <c r="D25" s="362"/>
      <c r="E25" s="360"/>
      <c r="F25" s="356"/>
      <c r="G25" s="355" t="s">
        <v>424</v>
      </c>
      <c r="H25" s="351" t="s">
        <v>423</v>
      </c>
      <c r="I25" s="333" t="s">
        <v>141</v>
      </c>
      <c r="J25" s="353">
        <v>0</v>
      </c>
      <c r="K25" s="353">
        <v>0</v>
      </c>
      <c r="L25" s="357"/>
    </row>
    <row r="26" spans="1:12" ht="12.75" x14ac:dyDescent="0.2">
      <c r="A26" s="351" t="s">
        <v>422</v>
      </c>
      <c r="B26" s="334" t="s">
        <v>421</v>
      </c>
      <c r="C26" s="333" t="s">
        <v>142</v>
      </c>
      <c r="D26" s="353">
        <v>0</v>
      </c>
      <c r="E26" s="353">
        <v>0</v>
      </c>
      <c r="F26" s="356"/>
      <c r="G26" s="355" t="s">
        <v>420</v>
      </c>
      <c r="H26" s="351" t="s">
        <v>419</v>
      </c>
      <c r="I26" s="333" t="s">
        <v>140</v>
      </c>
      <c r="J26" s="353">
        <v>0</v>
      </c>
      <c r="K26" s="353">
        <v>0</v>
      </c>
      <c r="L26" s="357"/>
    </row>
    <row r="27" spans="1:12" ht="12.75" x14ac:dyDescent="0.2">
      <c r="A27" s="351" t="s">
        <v>418</v>
      </c>
      <c r="B27" s="334"/>
      <c r="C27" s="333"/>
      <c r="D27" s="360"/>
      <c r="E27" s="360"/>
      <c r="F27" s="356"/>
      <c r="G27" s="355" t="s">
        <v>417</v>
      </c>
      <c r="H27" s="351" t="s">
        <v>416</v>
      </c>
      <c r="I27" s="333" t="s">
        <v>138</v>
      </c>
      <c r="J27" s="353">
        <v>0</v>
      </c>
      <c r="K27" s="353">
        <v>0</v>
      </c>
      <c r="L27" s="357"/>
    </row>
    <row r="28" spans="1:12" ht="25.5" x14ac:dyDescent="0.2">
      <c r="A28" s="351" t="s">
        <v>415</v>
      </c>
      <c r="B28" s="334" t="s">
        <v>414</v>
      </c>
      <c r="C28" s="333" t="s">
        <v>139</v>
      </c>
      <c r="D28" s="353">
        <v>0</v>
      </c>
      <c r="E28" s="353">
        <v>0</v>
      </c>
      <c r="F28" s="356"/>
      <c r="G28" s="355" t="s">
        <v>413</v>
      </c>
      <c r="H28" s="351" t="s">
        <v>412</v>
      </c>
      <c r="I28" s="333" t="s">
        <v>411</v>
      </c>
      <c r="J28" s="353">
        <v>0</v>
      </c>
      <c r="K28" s="353">
        <v>0</v>
      </c>
      <c r="L28" s="357"/>
    </row>
    <row r="29" spans="1:12" ht="12.75" x14ac:dyDescent="0.2">
      <c r="A29" s="351" t="s">
        <v>410</v>
      </c>
      <c r="B29" s="334" t="s">
        <v>409</v>
      </c>
      <c r="C29" s="333" t="s">
        <v>408</v>
      </c>
      <c r="D29" s="353">
        <v>0</v>
      </c>
      <c r="E29" s="353">
        <v>0</v>
      </c>
      <c r="F29" s="356"/>
      <c r="G29" s="355" t="s">
        <v>407</v>
      </c>
      <c r="H29" s="351" t="s">
        <v>406</v>
      </c>
      <c r="I29" s="333" t="s">
        <v>134</v>
      </c>
      <c r="J29" s="353">
        <v>0</v>
      </c>
      <c r="K29" s="353">
        <v>0</v>
      </c>
      <c r="L29" s="357"/>
    </row>
    <row r="30" spans="1:12" ht="12.75" x14ac:dyDescent="0.2">
      <c r="A30" s="351" t="s">
        <v>405</v>
      </c>
      <c r="B30" s="334" t="s">
        <v>404</v>
      </c>
      <c r="C30" s="333" t="s">
        <v>135</v>
      </c>
      <c r="D30" s="353">
        <v>0</v>
      </c>
      <c r="E30" s="353">
        <v>0</v>
      </c>
      <c r="F30" s="356"/>
      <c r="G30" s="355" t="s">
        <v>403</v>
      </c>
      <c r="H30" s="351" t="s">
        <v>402</v>
      </c>
      <c r="I30" s="333" t="s">
        <v>133</v>
      </c>
      <c r="J30" s="353">
        <v>0</v>
      </c>
      <c r="K30" s="353">
        <v>0</v>
      </c>
      <c r="L30" s="357"/>
    </row>
    <row r="31" spans="1:12" ht="12.75" x14ac:dyDescent="0.2">
      <c r="A31" s="351" t="s">
        <v>401</v>
      </c>
      <c r="B31" s="334"/>
      <c r="C31" s="333"/>
      <c r="D31" s="360"/>
      <c r="E31" s="360"/>
      <c r="F31" s="356"/>
      <c r="G31" s="355" t="s">
        <v>400</v>
      </c>
      <c r="H31" s="351" t="s">
        <v>399</v>
      </c>
      <c r="I31" s="333" t="s">
        <v>131</v>
      </c>
      <c r="J31" s="353">
        <v>0</v>
      </c>
      <c r="K31" s="353">
        <v>0</v>
      </c>
      <c r="L31" s="357"/>
    </row>
    <row r="32" spans="1:12" ht="12.75" x14ac:dyDescent="0.2">
      <c r="A32" s="351" t="s">
        <v>398</v>
      </c>
      <c r="B32" s="334">
        <v>417100</v>
      </c>
      <c r="C32" s="333" t="s">
        <v>132</v>
      </c>
      <c r="D32" s="353">
        <v>0</v>
      </c>
      <c r="E32" s="353">
        <v>0</v>
      </c>
      <c r="F32" s="356"/>
      <c r="G32" s="355" t="s">
        <v>397</v>
      </c>
      <c r="H32" s="351" t="s">
        <v>396</v>
      </c>
      <c r="I32" s="333" t="s">
        <v>395</v>
      </c>
      <c r="J32" s="353">
        <v>0</v>
      </c>
      <c r="K32" s="353">
        <v>0</v>
      </c>
      <c r="L32" s="357"/>
    </row>
    <row r="33" spans="1:12" ht="12.75" x14ac:dyDescent="0.2">
      <c r="A33" s="351" t="s">
        <v>394</v>
      </c>
      <c r="B33" s="334">
        <v>417200</v>
      </c>
      <c r="C33" s="333" t="s">
        <v>130</v>
      </c>
      <c r="D33" s="353">
        <v>0</v>
      </c>
      <c r="E33" s="353">
        <v>0</v>
      </c>
      <c r="F33" s="356"/>
      <c r="G33" s="361" t="s">
        <v>393</v>
      </c>
      <c r="H33" s="334" t="s">
        <v>392</v>
      </c>
      <c r="I33" s="333" t="s">
        <v>391</v>
      </c>
      <c r="J33" s="353">
        <v>0</v>
      </c>
      <c r="K33" s="353">
        <v>0</v>
      </c>
      <c r="L33" s="357"/>
    </row>
    <row r="34" spans="1:12" ht="12.75" x14ac:dyDescent="0.2">
      <c r="A34" s="351" t="s">
        <v>390</v>
      </c>
      <c r="B34" s="334">
        <v>417300</v>
      </c>
      <c r="C34" s="333" t="s">
        <v>389</v>
      </c>
      <c r="D34" s="353">
        <v>0</v>
      </c>
      <c r="E34" s="353">
        <v>0</v>
      </c>
      <c r="F34" s="356"/>
      <c r="G34" s="355" t="s">
        <v>388</v>
      </c>
      <c r="H34" s="351" t="s">
        <v>387</v>
      </c>
      <c r="I34" s="333" t="s">
        <v>386</v>
      </c>
      <c r="J34" s="353">
        <v>0</v>
      </c>
      <c r="K34" s="353">
        <v>0</v>
      </c>
      <c r="L34" s="357"/>
    </row>
    <row r="35" spans="1:12" ht="12.75" x14ac:dyDescent="0.2">
      <c r="A35" s="351" t="s">
        <v>385</v>
      </c>
      <c r="B35" s="334">
        <v>417400</v>
      </c>
      <c r="C35" s="333" t="s">
        <v>384</v>
      </c>
      <c r="D35" s="353">
        <v>0</v>
      </c>
      <c r="E35" s="353">
        <v>0</v>
      </c>
      <c r="F35" s="356"/>
      <c r="G35" s="355" t="s">
        <v>383</v>
      </c>
      <c r="H35" s="351" t="s">
        <v>382</v>
      </c>
      <c r="I35" s="333" t="s">
        <v>381</v>
      </c>
      <c r="J35" s="359">
        <f>SUBTOTAL(9,J25:J34)</f>
        <v>0</v>
      </c>
      <c r="K35" s="358" t="s">
        <v>346</v>
      </c>
      <c r="L35" s="352">
        <f>SUBTOTAL(9,K25:K34)</f>
        <v>0</v>
      </c>
    </row>
    <row r="36" spans="1:12" ht="12.75" x14ac:dyDescent="0.2">
      <c r="A36" s="351" t="s">
        <v>380</v>
      </c>
      <c r="B36" s="334">
        <v>417900</v>
      </c>
      <c r="C36" s="333" t="s">
        <v>124</v>
      </c>
      <c r="D36" s="353">
        <v>0</v>
      </c>
      <c r="E36" s="353">
        <v>0</v>
      </c>
      <c r="F36" s="356"/>
      <c r="G36" s="355" t="s">
        <v>379</v>
      </c>
      <c r="H36" s="335"/>
      <c r="I36" s="333" t="s">
        <v>378</v>
      </c>
      <c r="J36" s="347"/>
      <c r="K36" s="347"/>
      <c r="L36" s="357"/>
    </row>
    <row r="37" spans="1:12" ht="25.5" x14ac:dyDescent="0.2">
      <c r="A37" s="351" t="s">
        <v>377</v>
      </c>
      <c r="B37" s="334"/>
      <c r="C37" s="333"/>
      <c r="D37" s="360"/>
      <c r="E37" s="360"/>
      <c r="F37" s="356"/>
      <c r="G37" s="355" t="s">
        <v>376</v>
      </c>
      <c r="H37" s="351" t="s">
        <v>375</v>
      </c>
      <c r="I37" s="333" t="s">
        <v>374</v>
      </c>
      <c r="J37" s="353">
        <v>0</v>
      </c>
      <c r="K37" s="353">
        <v>0</v>
      </c>
      <c r="L37" s="357"/>
    </row>
    <row r="38" spans="1:12" ht="12.75" x14ac:dyDescent="0.2">
      <c r="A38" s="351" t="s">
        <v>373</v>
      </c>
      <c r="B38" s="334">
        <v>418100</v>
      </c>
      <c r="C38" s="333" t="s">
        <v>123</v>
      </c>
      <c r="D38" s="353">
        <v>0</v>
      </c>
      <c r="E38" s="353">
        <v>0</v>
      </c>
      <c r="F38" s="356"/>
      <c r="G38" s="355" t="s">
        <v>372</v>
      </c>
      <c r="H38" s="351" t="s">
        <v>371</v>
      </c>
      <c r="I38" s="333" t="s">
        <v>370</v>
      </c>
      <c r="J38" s="353">
        <v>0</v>
      </c>
      <c r="K38" s="353">
        <v>0</v>
      </c>
      <c r="L38" s="357"/>
    </row>
    <row r="39" spans="1:12" ht="12.75" x14ac:dyDescent="0.2">
      <c r="A39" s="351" t="s">
        <v>369</v>
      </c>
      <c r="B39" s="334"/>
      <c r="C39" s="333"/>
      <c r="D39" s="360"/>
      <c r="E39" s="353"/>
      <c r="F39" s="356"/>
      <c r="G39" s="355" t="s">
        <v>368</v>
      </c>
      <c r="H39" s="351" t="s">
        <v>367</v>
      </c>
      <c r="I39" s="333" t="s">
        <v>366</v>
      </c>
      <c r="J39" s="359">
        <f>SUBTOTAL(9,J37:J38)</f>
        <v>0</v>
      </c>
      <c r="K39" s="358" t="s">
        <v>346</v>
      </c>
      <c r="L39" s="352">
        <f>SUBTOTAL(9,K37:K38)</f>
        <v>0</v>
      </c>
    </row>
    <row r="40" spans="1:12" ht="12.75" x14ac:dyDescent="0.2">
      <c r="A40" s="351" t="s">
        <v>365</v>
      </c>
      <c r="B40" s="334">
        <v>419100</v>
      </c>
      <c r="C40" s="333" t="s">
        <v>120</v>
      </c>
      <c r="D40" s="353">
        <v>0</v>
      </c>
      <c r="E40" s="353">
        <v>0</v>
      </c>
      <c r="F40" s="356"/>
      <c r="G40" s="355" t="s">
        <v>364</v>
      </c>
      <c r="H40" s="351" t="s">
        <v>363</v>
      </c>
      <c r="I40" s="333"/>
      <c r="J40" s="347"/>
      <c r="K40" s="357"/>
      <c r="L40" s="357"/>
    </row>
    <row r="41" spans="1:12" ht="12.75" x14ac:dyDescent="0.2">
      <c r="A41" s="351" t="s">
        <v>362</v>
      </c>
      <c r="B41" s="334">
        <v>419200</v>
      </c>
      <c r="C41" s="333" t="s">
        <v>118</v>
      </c>
      <c r="D41" s="353">
        <v>0</v>
      </c>
      <c r="E41" s="353">
        <v>0</v>
      </c>
      <c r="F41" s="356"/>
      <c r="G41" s="355" t="s">
        <v>361</v>
      </c>
      <c r="H41" s="335"/>
      <c r="I41" s="333" t="s">
        <v>360</v>
      </c>
      <c r="J41" s="359">
        <f>SUM(D46,J8,J22,J35,J39)</f>
        <v>0</v>
      </c>
      <c r="K41" s="358" t="s">
        <v>346</v>
      </c>
      <c r="L41" s="352">
        <f>SUM(F46,L8,L22,L35,L39)</f>
        <v>0</v>
      </c>
    </row>
    <row r="42" spans="1:12" ht="12.75" x14ac:dyDescent="0.2">
      <c r="A42" s="351" t="s">
        <v>359</v>
      </c>
      <c r="B42" s="334">
        <v>419300</v>
      </c>
      <c r="C42" s="333" t="s">
        <v>116</v>
      </c>
      <c r="D42" s="353">
        <v>0</v>
      </c>
      <c r="E42" s="353">
        <v>0</v>
      </c>
      <c r="F42" s="356"/>
      <c r="G42" s="355" t="s">
        <v>358</v>
      </c>
      <c r="H42" s="335"/>
      <c r="I42" s="333"/>
      <c r="J42" s="347"/>
      <c r="K42" s="347"/>
      <c r="L42" s="357"/>
    </row>
    <row r="43" spans="1:12" ht="12.75" x14ac:dyDescent="0.2">
      <c r="A43" s="351" t="s">
        <v>357</v>
      </c>
      <c r="B43" s="334">
        <v>419900</v>
      </c>
      <c r="C43" s="333" t="s">
        <v>115</v>
      </c>
      <c r="D43" s="353">
        <v>0</v>
      </c>
      <c r="E43" s="534">
        <v>0</v>
      </c>
      <c r="F43" s="356"/>
      <c r="G43" s="355" t="s">
        <v>356</v>
      </c>
      <c r="H43" s="351" t="s">
        <v>355</v>
      </c>
      <c r="I43" s="333" t="s">
        <v>354</v>
      </c>
      <c r="J43" s="533">
        <v>0</v>
      </c>
      <c r="K43" s="532">
        <v>0</v>
      </c>
      <c r="L43" s="352">
        <f>+K43</f>
        <v>0</v>
      </c>
    </row>
    <row r="44" spans="1:12" ht="12.75" x14ac:dyDescent="0.2">
      <c r="A44" s="351" t="s">
        <v>353</v>
      </c>
      <c r="B44" s="334"/>
      <c r="C44" s="333" t="s">
        <v>352</v>
      </c>
      <c r="D44" s="332">
        <f>SUBTOTAL(9,D19:D43)</f>
        <v>0</v>
      </c>
      <c r="E44" s="350" t="s">
        <v>346</v>
      </c>
      <c r="F44" s="349">
        <f>SUBTOTAL(9,E20:E43)</f>
        <v>0</v>
      </c>
      <c r="G44" s="348" t="s">
        <v>351</v>
      </c>
      <c r="H44" s="335"/>
      <c r="I44" s="333"/>
      <c r="J44" s="347"/>
      <c r="K44" s="347"/>
      <c r="L44" s="347"/>
    </row>
    <row r="45" spans="1:12" ht="24" x14ac:dyDescent="0.2">
      <c r="A45" s="346" t="s">
        <v>350</v>
      </c>
      <c r="B45" s="340">
        <v>410000</v>
      </c>
      <c r="C45" s="345" t="s">
        <v>349</v>
      </c>
      <c r="D45" s="344"/>
      <c r="E45" s="343" t="s">
        <v>346</v>
      </c>
      <c r="F45" s="342"/>
      <c r="G45" s="341"/>
      <c r="H45" s="340" t="s">
        <v>348</v>
      </c>
      <c r="I45" s="339" t="s">
        <v>347</v>
      </c>
      <c r="J45" s="338"/>
      <c r="K45" s="337" t="s">
        <v>346</v>
      </c>
      <c r="L45" s="336"/>
    </row>
    <row r="46" spans="1:12" ht="12.75" x14ac:dyDescent="0.2">
      <c r="A46" s="335"/>
      <c r="B46" s="334"/>
      <c r="C46" s="333"/>
      <c r="D46" s="332">
        <f>(D19+D44)</f>
        <v>0</v>
      </c>
      <c r="E46" s="332"/>
      <c r="F46" s="331">
        <f>SUM(F19+F44)</f>
        <v>0</v>
      </c>
      <c r="G46" s="330"/>
      <c r="H46" s="329"/>
      <c r="I46" s="328" t="s">
        <v>345</v>
      </c>
      <c r="J46" s="326">
        <f>(D7+J41+J43)</f>
        <v>0</v>
      </c>
      <c r="K46" s="327"/>
      <c r="L46" s="326">
        <f>(F7+L41+K43)</f>
        <v>0</v>
      </c>
    </row>
    <row r="47" spans="1:12" ht="12.95" customHeight="1" x14ac:dyDescent="0.2">
      <c r="A47" s="598" t="str">
        <f ca="1">CELL("FILENAME",A1)</f>
        <v>R:\Finance\Annual Budget\Amended 2016-2017\[2016-2017 Amended Budget.xlsx]240</v>
      </c>
      <c r="B47" s="598"/>
      <c r="C47" s="598"/>
      <c r="D47" s="324"/>
      <c r="E47" s="324"/>
      <c r="F47" s="324"/>
      <c r="G47" s="324"/>
      <c r="H47" s="324"/>
      <c r="I47" s="325"/>
      <c r="J47" s="324"/>
      <c r="K47" s="324"/>
      <c r="L47" s="324"/>
    </row>
    <row r="48" spans="1:12" x14ac:dyDescent="0.2">
      <c r="D48" s="323"/>
      <c r="E48" s="323"/>
      <c r="F48" s="323"/>
    </row>
    <row r="49" spans="4:6" x14ac:dyDescent="0.2">
      <c r="D49" s="323"/>
      <c r="E49" s="323"/>
      <c r="F49" s="323"/>
    </row>
    <row r="50" spans="4:6" x14ac:dyDescent="0.2">
      <c r="D50" s="323"/>
      <c r="E50" s="323"/>
      <c r="F50" s="323"/>
    </row>
    <row r="51" spans="4:6" x14ac:dyDescent="0.2">
      <c r="D51" s="323"/>
      <c r="E51" s="323"/>
      <c r="F51" s="323"/>
    </row>
    <row r="52" spans="4:6" x14ac:dyDescent="0.2">
      <c r="D52" s="323"/>
      <c r="E52" s="323"/>
      <c r="F52" s="323"/>
    </row>
    <row r="53" spans="4:6" x14ac:dyDescent="0.2">
      <c r="D53" s="323"/>
      <c r="E53" s="323"/>
      <c r="F53" s="323"/>
    </row>
    <row r="54" spans="4:6" x14ac:dyDescent="0.2">
      <c r="D54" s="323"/>
      <c r="E54" s="323"/>
      <c r="F54" s="323"/>
    </row>
    <row r="55" spans="4:6" x14ac:dyDescent="0.2">
      <c r="D55" s="323"/>
      <c r="E55" s="323"/>
      <c r="F55" s="323"/>
    </row>
    <row r="56" spans="4:6" x14ac:dyDescent="0.2">
      <c r="D56" s="323"/>
      <c r="E56" s="323"/>
      <c r="F56" s="323"/>
    </row>
    <row r="57" spans="4:6" x14ac:dyDescent="0.2">
      <c r="D57" s="323"/>
      <c r="E57" s="323"/>
      <c r="F57" s="323"/>
    </row>
    <row r="58" spans="4:6" x14ac:dyDescent="0.2">
      <c r="D58" s="323"/>
      <c r="E58" s="323"/>
      <c r="F58" s="323"/>
    </row>
    <row r="59" spans="4:6" x14ac:dyDescent="0.2">
      <c r="D59" s="323"/>
      <c r="E59" s="323"/>
      <c r="F59" s="323"/>
    </row>
    <row r="60" spans="4:6" x14ac:dyDescent="0.2">
      <c r="D60" s="323"/>
      <c r="E60" s="323"/>
      <c r="F60" s="323"/>
    </row>
    <row r="61" spans="4:6" x14ac:dyDescent="0.2">
      <c r="D61" s="323"/>
      <c r="E61" s="323"/>
      <c r="F61" s="323"/>
    </row>
    <row r="62" spans="4:6" x14ac:dyDescent="0.2">
      <c r="D62" s="323"/>
      <c r="E62" s="323"/>
      <c r="F62" s="323"/>
    </row>
    <row r="63" spans="4:6" x14ac:dyDescent="0.2">
      <c r="D63" s="323"/>
      <c r="E63" s="323"/>
      <c r="F63" s="323"/>
    </row>
    <row r="64" spans="4:6" x14ac:dyDescent="0.2">
      <c r="D64" s="323"/>
      <c r="E64" s="323"/>
      <c r="F64" s="323"/>
    </row>
    <row r="65" spans="4:6" x14ac:dyDescent="0.2">
      <c r="D65" s="323"/>
      <c r="E65" s="323"/>
      <c r="F65" s="323"/>
    </row>
    <row r="66" spans="4:6" x14ac:dyDescent="0.2">
      <c r="D66" s="323"/>
      <c r="E66" s="323"/>
      <c r="F66" s="323"/>
    </row>
    <row r="67" spans="4:6" x14ac:dyDescent="0.2">
      <c r="D67" s="323"/>
      <c r="E67" s="323"/>
      <c r="F67" s="323"/>
    </row>
    <row r="68" spans="4:6" x14ac:dyDescent="0.2">
      <c r="D68" s="323"/>
      <c r="E68" s="323"/>
      <c r="F68" s="323"/>
    </row>
    <row r="69" spans="4:6" x14ac:dyDescent="0.2">
      <c r="D69" s="323"/>
      <c r="E69" s="323"/>
      <c r="F69" s="323"/>
    </row>
    <row r="70" spans="4:6" x14ac:dyDescent="0.2">
      <c r="D70" s="323"/>
      <c r="E70" s="323"/>
      <c r="F70" s="323"/>
    </row>
    <row r="71" spans="4:6" x14ac:dyDescent="0.2">
      <c r="D71" s="323"/>
      <c r="E71" s="323"/>
      <c r="F71" s="323"/>
    </row>
    <row r="72" spans="4:6" x14ac:dyDescent="0.2">
      <c r="D72" s="323"/>
      <c r="E72" s="323"/>
      <c r="F72" s="323"/>
    </row>
    <row r="73" spans="4:6" x14ac:dyDescent="0.2">
      <c r="D73" s="323"/>
      <c r="E73" s="323"/>
      <c r="F73" s="323"/>
    </row>
    <row r="74" spans="4:6" x14ac:dyDescent="0.2">
      <c r="D74" s="323"/>
      <c r="E74" s="323"/>
      <c r="F74" s="323"/>
    </row>
    <row r="75" spans="4:6" x14ac:dyDescent="0.2">
      <c r="D75" s="323"/>
      <c r="E75" s="323"/>
      <c r="F75" s="323"/>
    </row>
    <row r="76" spans="4:6" x14ac:dyDescent="0.2">
      <c r="D76" s="323"/>
      <c r="E76" s="323"/>
      <c r="F76" s="323"/>
    </row>
    <row r="77" spans="4:6" x14ac:dyDescent="0.2">
      <c r="D77" s="323"/>
      <c r="E77" s="323"/>
      <c r="F77" s="323"/>
    </row>
    <row r="78" spans="4:6" x14ac:dyDescent="0.2">
      <c r="D78" s="323"/>
      <c r="E78" s="323"/>
      <c r="F78" s="323"/>
    </row>
    <row r="79" spans="4:6" x14ac:dyDescent="0.2">
      <c r="D79" s="323"/>
      <c r="E79" s="323"/>
      <c r="F79" s="323"/>
    </row>
    <row r="80" spans="4:6" x14ac:dyDescent="0.2">
      <c r="D80" s="323"/>
      <c r="E80" s="323"/>
      <c r="F80" s="323"/>
    </row>
    <row r="81" spans="4:6" x14ac:dyDescent="0.2">
      <c r="D81" s="323"/>
      <c r="E81" s="323"/>
      <c r="F81" s="323"/>
    </row>
    <row r="82" spans="4:6" x14ac:dyDescent="0.2">
      <c r="D82" s="323"/>
      <c r="E82" s="323"/>
      <c r="F82" s="323"/>
    </row>
    <row r="83" spans="4:6" x14ac:dyDescent="0.2">
      <c r="D83" s="323"/>
      <c r="E83" s="323"/>
      <c r="F83" s="323"/>
    </row>
    <row r="84" spans="4:6" x14ac:dyDescent="0.2">
      <c r="D84" s="323"/>
      <c r="E84" s="323"/>
      <c r="F84" s="323"/>
    </row>
    <row r="85" spans="4:6" x14ac:dyDescent="0.2">
      <c r="D85" s="323"/>
      <c r="E85" s="323"/>
      <c r="F85" s="323"/>
    </row>
    <row r="86" spans="4:6" x14ac:dyDescent="0.2">
      <c r="D86" s="323"/>
      <c r="E86" s="323"/>
      <c r="F86" s="323"/>
    </row>
    <row r="87" spans="4:6" x14ac:dyDescent="0.2">
      <c r="D87" s="323"/>
      <c r="E87" s="323"/>
      <c r="F87" s="323"/>
    </row>
    <row r="88" spans="4:6" x14ac:dyDescent="0.2">
      <c r="D88" s="323"/>
      <c r="E88" s="323"/>
      <c r="F88" s="323"/>
    </row>
    <row r="89" spans="4:6" x14ac:dyDescent="0.2">
      <c r="D89" s="323"/>
      <c r="E89" s="323"/>
      <c r="F89" s="323"/>
    </row>
    <row r="90" spans="4:6" x14ac:dyDescent="0.2">
      <c r="D90" s="323"/>
      <c r="E90" s="323"/>
      <c r="F90" s="323"/>
    </row>
    <row r="91" spans="4:6" x14ac:dyDescent="0.2">
      <c r="D91" s="323"/>
      <c r="E91" s="323"/>
      <c r="F91" s="323"/>
    </row>
    <row r="92" spans="4:6" x14ac:dyDescent="0.2">
      <c r="D92" s="323"/>
      <c r="E92" s="323"/>
      <c r="F92" s="323"/>
    </row>
    <row r="93" spans="4:6" x14ac:dyDescent="0.2">
      <c r="D93" s="323"/>
      <c r="E93" s="323"/>
      <c r="F93" s="323"/>
    </row>
    <row r="94" spans="4:6" x14ac:dyDescent="0.2">
      <c r="D94" s="323"/>
      <c r="E94" s="323"/>
      <c r="F94" s="323"/>
    </row>
    <row r="95" spans="4:6" x14ac:dyDescent="0.2">
      <c r="D95" s="323"/>
      <c r="E95" s="323"/>
      <c r="F95" s="323"/>
    </row>
    <row r="96" spans="4:6" x14ac:dyDescent="0.2">
      <c r="D96" s="323"/>
      <c r="E96" s="323"/>
      <c r="F96" s="323"/>
    </row>
    <row r="97" spans="4:6" x14ac:dyDescent="0.2">
      <c r="D97" s="323"/>
      <c r="E97" s="323"/>
      <c r="F97" s="323"/>
    </row>
    <row r="98" spans="4:6" x14ac:dyDescent="0.2">
      <c r="D98" s="323"/>
      <c r="E98" s="323"/>
      <c r="F98" s="323"/>
    </row>
    <row r="99" spans="4:6" x14ac:dyDescent="0.2">
      <c r="D99" s="323"/>
      <c r="E99" s="323"/>
      <c r="F99" s="323"/>
    </row>
    <row r="100" spans="4:6" x14ac:dyDescent="0.2">
      <c r="D100" s="323"/>
      <c r="E100" s="323"/>
      <c r="F100" s="323"/>
    </row>
    <row r="101" spans="4:6" x14ac:dyDescent="0.2">
      <c r="D101" s="323"/>
      <c r="E101" s="323"/>
      <c r="F101" s="323"/>
    </row>
    <row r="102" spans="4:6" x14ac:dyDescent="0.2">
      <c r="D102" s="323"/>
      <c r="E102" s="323"/>
      <c r="F102" s="323"/>
    </row>
    <row r="103" spans="4:6" x14ac:dyDescent="0.2">
      <c r="D103" s="323"/>
      <c r="E103" s="323"/>
      <c r="F103" s="323"/>
    </row>
    <row r="104" spans="4:6" x14ac:dyDescent="0.2">
      <c r="D104" s="323"/>
      <c r="E104" s="323"/>
      <c r="F104" s="323"/>
    </row>
    <row r="105" spans="4:6" x14ac:dyDescent="0.2">
      <c r="D105" s="323"/>
      <c r="E105" s="323"/>
      <c r="F105" s="323"/>
    </row>
    <row r="106" spans="4:6" x14ac:dyDescent="0.2">
      <c r="D106" s="323"/>
      <c r="E106" s="323"/>
      <c r="F106" s="323"/>
    </row>
    <row r="107" spans="4:6" x14ac:dyDescent="0.2">
      <c r="D107" s="323"/>
      <c r="E107" s="323"/>
      <c r="F107" s="323"/>
    </row>
    <row r="108" spans="4:6" x14ac:dyDescent="0.2">
      <c r="D108" s="323"/>
      <c r="E108" s="323"/>
      <c r="F108" s="323"/>
    </row>
    <row r="109" spans="4:6" x14ac:dyDescent="0.2">
      <c r="D109" s="323"/>
      <c r="E109" s="323"/>
      <c r="F109" s="323"/>
    </row>
    <row r="110" spans="4:6" x14ac:dyDescent="0.2">
      <c r="D110" s="323"/>
      <c r="E110" s="323"/>
      <c r="F110" s="323"/>
    </row>
    <row r="111" spans="4:6" x14ac:dyDescent="0.2">
      <c r="D111" s="323"/>
      <c r="E111" s="323"/>
      <c r="F111" s="323"/>
    </row>
    <row r="112" spans="4:6" x14ac:dyDescent="0.2">
      <c r="D112" s="323"/>
      <c r="E112" s="323"/>
      <c r="F112" s="323"/>
    </row>
    <row r="113" spans="4:6" x14ac:dyDescent="0.2">
      <c r="D113" s="323"/>
      <c r="E113" s="323"/>
      <c r="F113" s="323"/>
    </row>
    <row r="114" spans="4:6" x14ac:dyDescent="0.2">
      <c r="D114" s="323"/>
      <c r="E114" s="323"/>
      <c r="F114" s="323"/>
    </row>
    <row r="115" spans="4:6" x14ac:dyDescent="0.2">
      <c r="D115" s="323"/>
      <c r="E115" s="323"/>
      <c r="F115" s="323"/>
    </row>
    <row r="116" spans="4:6" x14ac:dyDescent="0.2">
      <c r="D116" s="323"/>
      <c r="E116" s="323"/>
      <c r="F116" s="323"/>
    </row>
    <row r="117" spans="4:6" x14ac:dyDescent="0.2">
      <c r="D117" s="323"/>
      <c r="E117" s="323"/>
      <c r="F117" s="323"/>
    </row>
    <row r="118" spans="4:6" x14ac:dyDescent="0.2">
      <c r="D118" s="323"/>
      <c r="E118" s="323"/>
      <c r="F118" s="323"/>
    </row>
    <row r="119" spans="4:6" x14ac:dyDescent="0.2">
      <c r="D119" s="323"/>
      <c r="E119" s="323"/>
      <c r="F119" s="323"/>
    </row>
    <row r="120" spans="4:6" x14ac:dyDescent="0.2">
      <c r="D120" s="323"/>
      <c r="E120" s="323"/>
      <c r="F120" s="323"/>
    </row>
    <row r="121" spans="4:6" x14ac:dyDescent="0.2">
      <c r="D121" s="323"/>
      <c r="E121" s="323"/>
      <c r="F121" s="323"/>
    </row>
    <row r="122" spans="4:6" x14ac:dyDescent="0.2">
      <c r="D122" s="323"/>
      <c r="E122" s="323"/>
      <c r="F122" s="323"/>
    </row>
    <row r="123" spans="4:6" x14ac:dyDescent="0.2">
      <c r="D123" s="323"/>
      <c r="E123" s="323"/>
      <c r="F123" s="323"/>
    </row>
    <row r="124" spans="4:6" x14ac:dyDescent="0.2">
      <c r="D124" s="323"/>
      <c r="E124" s="323"/>
      <c r="F124" s="323"/>
    </row>
    <row r="125" spans="4:6" x14ac:dyDescent="0.2">
      <c r="D125" s="323"/>
      <c r="E125" s="323"/>
      <c r="F125" s="323"/>
    </row>
    <row r="126" spans="4:6" x14ac:dyDescent="0.2">
      <c r="D126" s="323"/>
      <c r="E126" s="323"/>
      <c r="F126" s="323"/>
    </row>
    <row r="127" spans="4:6" x14ac:dyDescent="0.2">
      <c r="D127" s="323"/>
      <c r="E127" s="323"/>
      <c r="F127" s="323"/>
    </row>
    <row r="128" spans="4:6" x14ac:dyDescent="0.2">
      <c r="D128" s="323"/>
      <c r="E128" s="323"/>
      <c r="F128" s="323"/>
    </row>
    <row r="129" spans="4:6" x14ac:dyDescent="0.2">
      <c r="D129" s="323"/>
      <c r="E129" s="323"/>
      <c r="F129" s="323"/>
    </row>
    <row r="130" spans="4:6" x14ac:dyDescent="0.2">
      <c r="D130" s="323"/>
      <c r="E130" s="323"/>
      <c r="F130" s="323"/>
    </row>
    <row r="131" spans="4:6" x14ac:dyDescent="0.2">
      <c r="D131" s="323"/>
      <c r="E131" s="323"/>
      <c r="F131" s="323"/>
    </row>
    <row r="132" spans="4:6" x14ac:dyDescent="0.2">
      <c r="D132" s="323"/>
      <c r="E132" s="323"/>
      <c r="F132" s="323"/>
    </row>
    <row r="133" spans="4:6" x14ac:dyDescent="0.2">
      <c r="D133" s="323"/>
      <c r="E133" s="323"/>
      <c r="F133" s="323"/>
    </row>
    <row r="134" spans="4:6" x14ac:dyDescent="0.2">
      <c r="D134" s="323"/>
      <c r="E134" s="323"/>
      <c r="F134" s="323"/>
    </row>
    <row r="135" spans="4:6" x14ac:dyDescent="0.2">
      <c r="D135" s="323"/>
      <c r="E135" s="323"/>
      <c r="F135" s="323"/>
    </row>
    <row r="136" spans="4:6" x14ac:dyDescent="0.2">
      <c r="D136" s="323"/>
      <c r="E136" s="323"/>
      <c r="F136" s="323"/>
    </row>
    <row r="137" spans="4:6" x14ac:dyDescent="0.2">
      <c r="D137" s="323"/>
      <c r="E137" s="323"/>
      <c r="F137" s="323"/>
    </row>
    <row r="138" spans="4:6" x14ac:dyDescent="0.2">
      <c r="D138" s="323"/>
      <c r="E138" s="323"/>
      <c r="F138" s="323"/>
    </row>
    <row r="139" spans="4:6" x14ac:dyDescent="0.2">
      <c r="D139" s="323"/>
      <c r="E139" s="323"/>
      <c r="F139" s="323"/>
    </row>
    <row r="140" spans="4:6" x14ac:dyDescent="0.2">
      <c r="D140" s="323"/>
      <c r="E140" s="323"/>
      <c r="F140" s="323"/>
    </row>
    <row r="141" spans="4:6" x14ac:dyDescent="0.2">
      <c r="D141" s="323"/>
      <c r="E141" s="323"/>
      <c r="F141" s="323"/>
    </row>
    <row r="142" spans="4:6" x14ac:dyDescent="0.2">
      <c r="D142" s="323"/>
      <c r="E142" s="323"/>
      <c r="F142" s="323"/>
    </row>
    <row r="143" spans="4:6" x14ac:dyDescent="0.2">
      <c r="D143" s="323"/>
      <c r="E143" s="323"/>
      <c r="F143" s="323"/>
    </row>
    <row r="144" spans="4:6" x14ac:dyDescent="0.2">
      <c r="D144" s="323"/>
      <c r="E144" s="323"/>
      <c r="F144" s="323"/>
    </row>
    <row r="145" spans="4:6" x14ac:dyDescent="0.2">
      <c r="D145" s="323"/>
      <c r="E145" s="323"/>
      <c r="F145" s="323"/>
    </row>
    <row r="146" spans="4:6" x14ac:dyDescent="0.2">
      <c r="D146" s="323"/>
      <c r="E146" s="323"/>
      <c r="F146" s="323"/>
    </row>
    <row r="147" spans="4:6" x14ac:dyDescent="0.2">
      <c r="D147" s="323"/>
      <c r="E147" s="323"/>
      <c r="F147" s="323"/>
    </row>
    <row r="148" spans="4:6" x14ac:dyDescent="0.2">
      <c r="D148" s="323"/>
      <c r="E148" s="323"/>
      <c r="F148" s="323"/>
    </row>
    <row r="149" spans="4:6" x14ac:dyDescent="0.2">
      <c r="D149" s="323"/>
      <c r="E149" s="323"/>
      <c r="F149" s="323"/>
    </row>
    <row r="150" spans="4:6" x14ac:dyDescent="0.2">
      <c r="D150" s="323"/>
      <c r="E150" s="323"/>
      <c r="F150" s="323"/>
    </row>
    <row r="151" spans="4:6" x14ac:dyDescent="0.2">
      <c r="D151" s="323"/>
      <c r="E151" s="323"/>
      <c r="F151" s="323"/>
    </row>
    <row r="152" spans="4:6" x14ac:dyDescent="0.2">
      <c r="D152" s="323"/>
      <c r="E152" s="323"/>
      <c r="F152" s="323"/>
    </row>
    <row r="153" spans="4:6" x14ac:dyDescent="0.2">
      <c r="D153" s="323"/>
      <c r="E153" s="323"/>
      <c r="F153" s="323"/>
    </row>
    <row r="154" spans="4:6" x14ac:dyDescent="0.2">
      <c r="D154" s="323"/>
      <c r="E154" s="323"/>
      <c r="F154" s="323"/>
    </row>
    <row r="155" spans="4:6" x14ac:dyDescent="0.2">
      <c r="D155" s="323"/>
      <c r="E155" s="323"/>
      <c r="F155" s="323"/>
    </row>
    <row r="156" spans="4:6" x14ac:dyDescent="0.2">
      <c r="D156" s="323"/>
      <c r="E156" s="323"/>
      <c r="F156" s="323"/>
    </row>
    <row r="157" spans="4:6" x14ac:dyDescent="0.2">
      <c r="D157" s="323"/>
      <c r="E157" s="323"/>
      <c r="F157" s="323"/>
    </row>
    <row r="158" spans="4:6" x14ac:dyDescent="0.2">
      <c r="D158" s="323"/>
      <c r="E158" s="323"/>
      <c r="F158" s="323"/>
    </row>
    <row r="159" spans="4:6" x14ac:dyDescent="0.2">
      <c r="D159" s="323"/>
      <c r="E159" s="323"/>
      <c r="F159" s="323"/>
    </row>
    <row r="160" spans="4:6" x14ac:dyDescent="0.2">
      <c r="D160" s="323"/>
      <c r="E160" s="323"/>
      <c r="F160" s="323"/>
    </row>
    <row r="161" spans="4:6" x14ac:dyDescent="0.2">
      <c r="D161" s="323"/>
      <c r="E161" s="323"/>
      <c r="F161" s="323"/>
    </row>
    <row r="162" spans="4:6" x14ac:dyDescent="0.2">
      <c r="D162" s="323"/>
      <c r="E162" s="323"/>
      <c r="F162" s="323"/>
    </row>
    <row r="163" spans="4:6" x14ac:dyDescent="0.2">
      <c r="D163" s="323"/>
      <c r="E163" s="323"/>
      <c r="F163" s="323"/>
    </row>
    <row r="164" spans="4:6" x14ac:dyDescent="0.2">
      <c r="D164" s="323"/>
      <c r="E164" s="323"/>
      <c r="F164" s="323"/>
    </row>
    <row r="165" spans="4:6" x14ac:dyDescent="0.2">
      <c r="D165" s="323"/>
      <c r="E165" s="323"/>
      <c r="F165" s="323"/>
    </row>
    <row r="166" spans="4:6" x14ac:dyDescent="0.2">
      <c r="D166" s="323"/>
      <c r="E166" s="323"/>
      <c r="F166" s="323"/>
    </row>
    <row r="167" spans="4:6" x14ac:dyDescent="0.2">
      <c r="D167" s="323"/>
      <c r="E167" s="323"/>
      <c r="F167" s="323"/>
    </row>
    <row r="168" spans="4:6" x14ac:dyDescent="0.2">
      <c r="D168" s="323"/>
      <c r="E168" s="323"/>
      <c r="F168" s="323"/>
    </row>
    <row r="169" spans="4:6" x14ac:dyDescent="0.2">
      <c r="D169" s="323"/>
      <c r="E169" s="323"/>
      <c r="F169" s="323"/>
    </row>
    <row r="170" spans="4:6" x14ac:dyDescent="0.2">
      <c r="D170" s="323"/>
      <c r="E170" s="323"/>
      <c r="F170" s="323"/>
    </row>
    <row r="171" spans="4:6" x14ac:dyDescent="0.2">
      <c r="D171" s="323"/>
      <c r="E171" s="323"/>
      <c r="F171" s="323"/>
    </row>
    <row r="172" spans="4:6" x14ac:dyDescent="0.2">
      <c r="D172" s="323"/>
      <c r="E172" s="323"/>
      <c r="F172" s="323"/>
    </row>
    <row r="173" spans="4:6" x14ac:dyDescent="0.2">
      <c r="D173" s="323"/>
      <c r="E173" s="323"/>
      <c r="F173" s="323"/>
    </row>
    <row r="174" spans="4:6" x14ac:dyDescent="0.2">
      <c r="D174" s="323"/>
      <c r="E174" s="323"/>
      <c r="F174" s="323"/>
    </row>
    <row r="175" spans="4:6" x14ac:dyDescent="0.2">
      <c r="D175" s="323"/>
      <c r="E175" s="323"/>
      <c r="F175" s="323"/>
    </row>
    <row r="176" spans="4:6" x14ac:dyDescent="0.2">
      <c r="D176" s="323"/>
      <c r="E176" s="323"/>
      <c r="F176" s="323"/>
    </row>
    <row r="177" spans="4:6" x14ac:dyDescent="0.2">
      <c r="D177" s="323"/>
      <c r="E177" s="323"/>
      <c r="F177" s="323"/>
    </row>
    <row r="178" spans="4:6" x14ac:dyDescent="0.2">
      <c r="D178" s="323"/>
      <c r="E178" s="323"/>
      <c r="F178" s="323"/>
    </row>
    <row r="179" spans="4:6" x14ac:dyDescent="0.2">
      <c r="D179" s="323"/>
      <c r="E179" s="323"/>
      <c r="F179" s="323"/>
    </row>
    <row r="180" spans="4:6" x14ac:dyDescent="0.2">
      <c r="D180" s="323"/>
      <c r="E180" s="323"/>
      <c r="F180" s="323"/>
    </row>
    <row r="181" spans="4:6" x14ac:dyDescent="0.2">
      <c r="D181" s="323"/>
      <c r="E181" s="323"/>
      <c r="F181" s="323"/>
    </row>
    <row r="182" spans="4:6" x14ac:dyDescent="0.2">
      <c r="D182" s="323"/>
      <c r="E182" s="323"/>
      <c r="F182" s="323"/>
    </row>
    <row r="183" spans="4:6" x14ac:dyDescent="0.2">
      <c r="D183" s="323"/>
      <c r="E183" s="323"/>
      <c r="F183" s="323"/>
    </row>
    <row r="184" spans="4:6" x14ac:dyDescent="0.2">
      <c r="D184" s="323"/>
      <c r="E184" s="323"/>
      <c r="F184" s="323"/>
    </row>
    <row r="185" spans="4:6" x14ac:dyDescent="0.2">
      <c r="D185" s="323"/>
      <c r="E185" s="323"/>
      <c r="F185" s="323"/>
    </row>
    <row r="186" spans="4:6" x14ac:dyDescent="0.2">
      <c r="D186" s="323"/>
      <c r="E186" s="323"/>
      <c r="F186" s="323"/>
    </row>
    <row r="187" spans="4:6" x14ac:dyDescent="0.2">
      <c r="D187" s="323"/>
      <c r="E187" s="323"/>
      <c r="F187" s="323"/>
    </row>
    <row r="188" spans="4:6" x14ac:dyDescent="0.2">
      <c r="D188" s="323"/>
      <c r="E188" s="323"/>
      <c r="F188" s="323"/>
    </row>
    <row r="189" spans="4:6" x14ac:dyDescent="0.2">
      <c r="D189" s="323"/>
      <c r="E189" s="323"/>
      <c r="F189" s="323"/>
    </row>
    <row r="190" spans="4:6" x14ac:dyDescent="0.2">
      <c r="D190" s="323"/>
      <c r="E190" s="323"/>
      <c r="F190" s="323"/>
    </row>
    <row r="191" spans="4:6" x14ac:dyDescent="0.2">
      <c r="D191" s="323"/>
      <c r="E191" s="323"/>
      <c r="F191" s="323"/>
    </row>
    <row r="192" spans="4:6" x14ac:dyDescent="0.2">
      <c r="D192" s="323"/>
      <c r="E192" s="323"/>
      <c r="F192" s="323"/>
    </row>
    <row r="193" spans="4:6" x14ac:dyDescent="0.2">
      <c r="D193" s="323"/>
      <c r="E193" s="323"/>
      <c r="F193" s="323"/>
    </row>
    <row r="194" spans="4:6" x14ac:dyDescent="0.2">
      <c r="D194" s="323"/>
      <c r="E194" s="323"/>
      <c r="F194" s="323"/>
    </row>
    <row r="195" spans="4:6" x14ac:dyDescent="0.2">
      <c r="D195" s="323"/>
      <c r="E195" s="323"/>
      <c r="F195" s="323"/>
    </row>
    <row r="196" spans="4:6" x14ac:dyDescent="0.2">
      <c r="D196" s="323"/>
      <c r="E196" s="323"/>
      <c r="F196" s="323"/>
    </row>
    <row r="197" spans="4:6" x14ac:dyDescent="0.2">
      <c r="D197" s="323"/>
      <c r="E197" s="323"/>
      <c r="F197" s="323"/>
    </row>
    <row r="198" spans="4:6" x14ac:dyDescent="0.2">
      <c r="D198" s="323"/>
      <c r="E198" s="323"/>
      <c r="F198" s="323"/>
    </row>
    <row r="199" spans="4:6" x14ac:dyDescent="0.2">
      <c r="D199" s="323"/>
      <c r="E199" s="323"/>
      <c r="F199" s="323"/>
    </row>
    <row r="200" spans="4:6" x14ac:dyDescent="0.2">
      <c r="D200" s="323"/>
      <c r="E200" s="323"/>
      <c r="F200" s="323"/>
    </row>
    <row r="201" spans="4:6" x14ac:dyDescent="0.2">
      <c r="D201" s="323"/>
      <c r="E201" s="323"/>
      <c r="F201" s="323"/>
    </row>
    <row r="202" spans="4:6" x14ac:dyDescent="0.2">
      <c r="D202" s="323"/>
      <c r="E202" s="323"/>
      <c r="F202" s="323"/>
    </row>
    <row r="203" spans="4:6" x14ac:dyDescent="0.2">
      <c r="D203" s="323"/>
      <c r="E203" s="323"/>
      <c r="F203" s="323"/>
    </row>
    <row r="204" spans="4:6" x14ac:dyDescent="0.2">
      <c r="D204" s="323"/>
      <c r="E204" s="323"/>
      <c r="F204" s="323"/>
    </row>
    <row r="205" spans="4:6" x14ac:dyDescent="0.2">
      <c r="D205" s="323"/>
      <c r="E205" s="323"/>
      <c r="F205" s="323"/>
    </row>
    <row r="206" spans="4:6" x14ac:dyDescent="0.2">
      <c r="D206" s="323"/>
      <c r="E206" s="323"/>
      <c r="F206" s="323"/>
    </row>
    <row r="207" spans="4:6" x14ac:dyDescent="0.2">
      <c r="D207" s="323"/>
      <c r="E207" s="323"/>
      <c r="F207" s="323"/>
    </row>
    <row r="208" spans="4:6" x14ac:dyDescent="0.2">
      <c r="D208" s="323"/>
      <c r="E208" s="323"/>
      <c r="F208" s="323"/>
    </row>
    <row r="209" spans="4:6" x14ac:dyDescent="0.2">
      <c r="D209" s="323"/>
      <c r="E209" s="323"/>
      <c r="F209" s="323"/>
    </row>
    <row r="210" spans="4:6" x14ac:dyDescent="0.2">
      <c r="D210" s="323"/>
      <c r="E210" s="323"/>
      <c r="F210" s="323"/>
    </row>
    <row r="211" spans="4:6" x14ac:dyDescent="0.2">
      <c r="D211" s="323"/>
      <c r="E211" s="323"/>
      <c r="F211" s="323"/>
    </row>
    <row r="212" spans="4:6" x14ac:dyDescent="0.2">
      <c r="D212" s="323"/>
      <c r="E212" s="323"/>
      <c r="F212" s="323"/>
    </row>
    <row r="213" spans="4:6" x14ac:dyDescent="0.2">
      <c r="D213" s="323"/>
      <c r="E213" s="323"/>
      <c r="F213" s="323"/>
    </row>
    <row r="214" spans="4:6" x14ac:dyDescent="0.2">
      <c r="D214" s="323"/>
      <c r="E214" s="323"/>
      <c r="F214" s="323"/>
    </row>
    <row r="215" spans="4:6" x14ac:dyDescent="0.2">
      <c r="D215" s="323"/>
      <c r="E215" s="323"/>
      <c r="F215" s="323"/>
    </row>
    <row r="216" spans="4:6" x14ac:dyDescent="0.2">
      <c r="D216" s="323"/>
      <c r="E216" s="323"/>
      <c r="F216" s="323"/>
    </row>
    <row r="217" spans="4:6" x14ac:dyDescent="0.2">
      <c r="D217" s="323"/>
      <c r="E217" s="323"/>
      <c r="F217" s="323"/>
    </row>
    <row r="218" spans="4:6" x14ac:dyDescent="0.2">
      <c r="D218" s="323"/>
      <c r="E218" s="323"/>
      <c r="F218" s="323"/>
    </row>
    <row r="219" spans="4:6" x14ac:dyDescent="0.2">
      <c r="D219" s="323"/>
      <c r="E219" s="323"/>
      <c r="F219" s="323"/>
    </row>
    <row r="220" spans="4:6" x14ac:dyDescent="0.2">
      <c r="D220" s="323"/>
      <c r="E220" s="323"/>
      <c r="F220" s="323"/>
    </row>
    <row r="221" spans="4:6" x14ac:dyDescent="0.2">
      <c r="D221" s="323"/>
      <c r="E221" s="323"/>
      <c r="F221" s="323"/>
    </row>
    <row r="222" spans="4:6" x14ac:dyDescent="0.2">
      <c r="D222" s="323"/>
      <c r="E222" s="323"/>
      <c r="F222" s="323"/>
    </row>
    <row r="223" spans="4:6" x14ac:dyDescent="0.2">
      <c r="D223" s="323"/>
      <c r="E223" s="323"/>
      <c r="F223" s="323"/>
    </row>
    <row r="224" spans="4:6" x14ac:dyDescent="0.2">
      <c r="D224" s="323"/>
      <c r="E224" s="323"/>
      <c r="F224" s="323"/>
    </row>
    <row r="225" spans="4:6" x14ac:dyDescent="0.2">
      <c r="D225" s="323"/>
      <c r="E225" s="323"/>
      <c r="F225" s="323"/>
    </row>
    <row r="226" spans="4:6" x14ac:dyDescent="0.2">
      <c r="D226" s="323"/>
      <c r="E226" s="323"/>
      <c r="F226" s="323"/>
    </row>
    <row r="227" spans="4:6" x14ac:dyDescent="0.2">
      <c r="D227" s="323"/>
      <c r="E227" s="323"/>
      <c r="F227" s="323"/>
    </row>
    <row r="228" spans="4:6" x14ac:dyDescent="0.2">
      <c r="D228" s="323"/>
      <c r="E228" s="323"/>
      <c r="F228" s="323"/>
    </row>
    <row r="229" spans="4:6" x14ac:dyDescent="0.2">
      <c r="D229" s="323"/>
      <c r="E229" s="323"/>
      <c r="F229" s="323"/>
    </row>
    <row r="230" spans="4:6" x14ac:dyDescent="0.2">
      <c r="D230" s="323"/>
      <c r="E230" s="323"/>
      <c r="F230" s="323"/>
    </row>
    <row r="231" spans="4:6" x14ac:dyDescent="0.2">
      <c r="D231" s="323"/>
      <c r="E231" s="323"/>
      <c r="F231" s="323"/>
    </row>
    <row r="232" spans="4:6" x14ac:dyDescent="0.2">
      <c r="D232" s="323"/>
      <c r="E232" s="323"/>
      <c r="F232" s="323"/>
    </row>
    <row r="233" spans="4:6" x14ac:dyDescent="0.2">
      <c r="D233" s="323"/>
      <c r="E233" s="323"/>
      <c r="F233" s="323"/>
    </row>
    <row r="234" spans="4:6" x14ac:dyDescent="0.2">
      <c r="D234" s="323"/>
      <c r="E234" s="323"/>
      <c r="F234" s="323"/>
    </row>
    <row r="235" spans="4:6" x14ac:dyDescent="0.2">
      <c r="D235" s="323"/>
      <c r="E235" s="323"/>
      <c r="F235" s="323"/>
    </row>
    <row r="236" spans="4:6" x14ac:dyDescent="0.2">
      <c r="D236" s="323"/>
      <c r="E236" s="323"/>
      <c r="F236" s="323"/>
    </row>
    <row r="237" spans="4:6" x14ac:dyDescent="0.2">
      <c r="D237" s="323"/>
      <c r="E237" s="323"/>
      <c r="F237" s="323"/>
    </row>
    <row r="238" spans="4:6" x14ac:dyDescent="0.2">
      <c r="D238" s="323"/>
      <c r="E238" s="323"/>
      <c r="F238" s="323"/>
    </row>
    <row r="239" spans="4:6" x14ac:dyDescent="0.2">
      <c r="D239" s="323"/>
      <c r="E239" s="323"/>
      <c r="F239" s="323"/>
    </row>
    <row r="240" spans="4:6" x14ac:dyDescent="0.2">
      <c r="D240" s="323"/>
      <c r="E240" s="323"/>
      <c r="F240" s="323"/>
    </row>
    <row r="241" spans="4:6" x14ac:dyDescent="0.2">
      <c r="D241" s="323"/>
      <c r="E241" s="323"/>
      <c r="F241" s="323"/>
    </row>
    <row r="242" spans="4:6" x14ac:dyDescent="0.2">
      <c r="D242" s="323"/>
      <c r="E242" s="323"/>
      <c r="F242" s="323"/>
    </row>
    <row r="243" spans="4:6" x14ac:dyDescent="0.2">
      <c r="D243" s="323"/>
      <c r="E243" s="323"/>
      <c r="F243" s="323"/>
    </row>
    <row r="244" spans="4:6" x14ac:dyDescent="0.2">
      <c r="D244" s="323"/>
      <c r="E244" s="323"/>
      <c r="F244" s="323"/>
    </row>
    <row r="245" spans="4:6" x14ac:dyDescent="0.2">
      <c r="D245" s="323"/>
      <c r="E245" s="323"/>
      <c r="F245" s="323"/>
    </row>
    <row r="246" spans="4:6" x14ac:dyDescent="0.2">
      <c r="D246" s="323"/>
      <c r="E246" s="323"/>
      <c r="F246" s="323"/>
    </row>
    <row r="247" spans="4:6" x14ac:dyDescent="0.2">
      <c r="D247" s="323"/>
      <c r="E247" s="323"/>
      <c r="F247" s="323"/>
    </row>
    <row r="248" spans="4:6" x14ac:dyDescent="0.2">
      <c r="D248" s="323"/>
      <c r="E248" s="323"/>
      <c r="F248" s="323"/>
    </row>
    <row r="249" spans="4:6" x14ac:dyDescent="0.2">
      <c r="D249" s="323"/>
      <c r="E249" s="323"/>
      <c r="F249" s="323"/>
    </row>
    <row r="250" spans="4:6" x14ac:dyDescent="0.2">
      <c r="D250" s="323"/>
      <c r="E250" s="323"/>
      <c r="F250" s="323"/>
    </row>
    <row r="251" spans="4:6" x14ac:dyDescent="0.2">
      <c r="D251" s="323"/>
      <c r="E251" s="323"/>
      <c r="F251" s="323"/>
    </row>
    <row r="252" spans="4:6" x14ac:dyDescent="0.2">
      <c r="D252" s="323"/>
      <c r="E252" s="323"/>
      <c r="F252" s="323"/>
    </row>
    <row r="253" spans="4:6" x14ac:dyDescent="0.2">
      <c r="D253" s="323"/>
      <c r="E253" s="323"/>
      <c r="F253" s="323"/>
    </row>
    <row r="254" spans="4:6" x14ac:dyDescent="0.2">
      <c r="D254" s="323"/>
      <c r="E254" s="323"/>
      <c r="F254" s="323"/>
    </row>
    <row r="255" spans="4:6" x14ac:dyDescent="0.2">
      <c r="D255" s="323"/>
      <c r="E255" s="323"/>
      <c r="F255" s="323"/>
    </row>
    <row r="256" spans="4:6" x14ac:dyDescent="0.2">
      <c r="D256" s="323"/>
      <c r="E256" s="323"/>
      <c r="F256" s="323"/>
    </row>
    <row r="257" spans="4:6" x14ac:dyDescent="0.2">
      <c r="D257" s="323"/>
      <c r="E257" s="323"/>
      <c r="F257" s="323"/>
    </row>
    <row r="258" spans="4:6" x14ac:dyDescent="0.2">
      <c r="D258" s="323"/>
      <c r="E258" s="323"/>
      <c r="F258" s="323"/>
    </row>
    <row r="259" spans="4:6" x14ac:dyDescent="0.2">
      <c r="D259" s="323"/>
      <c r="E259" s="323"/>
      <c r="F259" s="323"/>
    </row>
    <row r="260" spans="4:6" x14ac:dyDescent="0.2">
      <c r="D260" s="323"/>
      <c r="E260" s="323"/>
      <c r="F260" s="323"/>
    </row>
    <row r="261" spans="4:6" x14ac:dyDescent="0.2">
      <c r="D261" s="323"/>
      <c r="E261" s="323"/>
      <c r="F261" s="323"/>
    </row>
    <row r="262" spans="4:6" x14ac:dyDescent="0.2">
      <c r="D262" s="323"/>
      <c r="E262" s="323"/>
      <c r="F262" s="323"/>
    </row>
    <row r="263" spans="4:6" x14ac:dyDescent="0.2">
      <c r="D263" s="323"/>
      <c r="E263" s="323"/>
      <c r="F263" s="323"/>
    </row>
    <row r="264" spans="4:6" x14ac:dyDescent="0.2">
      <c r="D264" s="323"/>
      <c r="E264" s="323"/>
      <c r="F264" s="323"/>
    </row>
    <row r="265" spans="4:6" x14ac:dyDescent="0.2">
      <c r="D265" s="323"/>
      <c r="E265" s="323"/>
      <c r="F265" s="323"/>
    </row>
    <row r="266" spans="4:6" x14ac:dyDescent="0.2">
      <c r="D266" s="323"/>
      <c r="E266" s="323"/>
      <c r="F266" s="323"/>
    </row>
    <row r="267" spans="4:6" x14ac:dyDescent="0.2">
      <c r="D267" s="323"/>
      <c r="E267" s="323"/>
      <c r="F267" s="323"/>
    </row>
    <row r="268" spans="4:6" x14ac:dyDescent="0.2">
      <c r="D268" s="323"/>
      <c r="E268" s="323"/>
      <c r="F268" s="323"/>
    </row>
    <row r="269" spans="4:6" x14ac:dyDescent="0.2">
      <c r="D269" s="323"/>
      <c r="E269" s="323"/>
      <c r="F269" s="323"/>
    </row>
    <row r="270" spans="4:6" x14ac:dyDescent="0.2">
      <c r="D270" s="323"/>
      <c r="E270" s="323"/>
      <c r="F270" s="323"/>
    </row>
    <row r="271" spans="4:6" x14ac:dyDescent="0.2">
      <c r="D271" s="323"/>
      <c r="E271" s="323"/>
      <c r="F271" s="323"/>
    </row>
    <row r="272" spans="4:6" x14ac:dyDescent="0.2">
      <c r="D272" s="323"/>
      <c r="E272" s="323"/>
      <c r="F272" s="323"/>
    </row>
    <row r="273" spans="4:6" x14ac:dyDescent="0.2">
      <c r="D273" s="323"/>
      <c r="E273" s="323"/>
      <c r="F273" s="323"/>
    </row>
    <row r="274" spans="4:6" x14ac:dyDescent="0.2">
      <c r="D274" s="323"/>
      <c r="E274" s="323"/>
      <c r="F274" s="323"/>
    </row>
    <row r="275" spans="4:6" x14ac:dyDescent="0.2">
      <c r="D275" s="323"/>
      <c r="E275" s="323"/>
      <c r="F275" s="323"/>
    </row>
    <row r="276" spans="4:6" x14ac:dyDescent="0.2">
      <c r="D276" s="323"/>
      <c r="E276" s="323"/>
      <c r="F276" s="323"/>
    </row>
    <row r="277" spans="4:6" x14ac:dyDescent="0.2">
      <c r="D277" s="323"/>
      <c r="E277" s="323"/>
      <c r="F277" s="323"/>
    </row>
    <row r="278" spans="4:6" x14ac:dyDescent="0.2">
      <c r="D278" s="323"/>
      <c r="E278" s="323"/>
      <c r="F278" s="323"/>
    </row>
    <row r="279" spans="4:6" x14ac:dyDescent="0.2">
      <c r="D279" s="323"/>
      <c r="E279" s="323"/>
      <c r="F279" s="323"/>
    </row>
    <row r="280" spans="4:6" x14ac:dyDescent="0.2">
      <c r="D280" s="323"/>
      <c r="E280" s="323"/>
      <c r="F280" s="323"/>
    </row>
    <row r="281" spans="4:6" x14ac:dyDescent="0.2">
      <c r="D281" s="323"/>
      <c r="E281" s="323"/>
      <c r="F281" s="323"/>
    </row>
    <row r="282" spans="4:6" x14ac:dyDescent="0.2">
      <c r="D282" s="323"/>
      <c r="E282" s="323"/>
      <c r="F282" s="323"/>
    </row>
    <row r="283" spans="4:6" x14ac:dyDescent="0.2">
      <c r="D283" s="323"/>
      <c r="E283" s="323"/>
      <c r="F283" s="323"/>
    </row>
    <row r="284" spans="4:6" x14ac:dyDescent="0.2">
      <c r="D284" s="323"/>
      <c r="E284" s="323"/>
      <c r="F284" s="323"/>
    </row>
    <row r="285" spans="4:6" x14ac:dyDescent="0.2">
      <c r="D285" s="323"/>
      <c r="E285" s="323"/>
      <c r="F285" s="323"/>
    </row>
    <row r="286" spans="4:6" x14ac:dyDescent="0.2">
      <c r="D286" s="323"/>
      <c r="E286" s="323"/>
      <c r="F286" s="323"/>
    </row>
    <row r="287" spans="4:6" x14ac:dyDescent="0.2">
      <c r="D287" s="323"/>
      <c r="E287" s="323"/>
      <c r="F287" s="323"/>
    </row>
    <row r="288" spans="4:6" x14ac:dyDescent="0.2">
      <c r="D288" s="323"/>
      <c r="E288" s="323"/>
      <c r="F288" s="323"/>
    </row>
    <row r="289" spans="4:6" x14ac:dyDescent="0.2">
      <c r="D289" s="323"/>
      <c r="E289" s="323"/>
      <c r="F289" s="323"/>
    </row>
    <row r="290" spans="4:6" x14ac:dyDescent="0.2">
      <c r="D290" s="323"/>
      <c r="E290" s="323"/>
      <c r="F290" s="323"/>
    </row>
    <row r="291" spans="4:6" x14ac:dyDescent="0.2">
      <c r="D291" s="323"/>
      <c r="E291" s="323"/>
      <c r="F291" s="323"/>
    </row>
    <row r="292" spans="4:6" x14ac:dyDescent="0.2">
      <c r="D292" s="323"/>
      <c r="E292" s="323"/>
      <c r="F292" s="323"/>
    </row>
    <row r="293" spans="4:6" x14ac:dyDescent="0.2">
      <c r="D293" s="323"/>
      <c r="E293" s="323"/>
      <c r="F293" s="323"/>
    </row>
    <row r="294" spans="4:6" x14ac:dyDescent="0.2">
      <c r="D294" s="323"/>
      <c r="E294" s="323"/>
      <c r="F294" s="323"/>
    </row>
    <row r="295" spans="4:6" x14ac:dyDescent="0.2">
      <c r="D295" s="323"/>
      <c r="E295" s="323"/>
      <c r="F295" s="323"/>
    </row>
    <row r="296" spans="4:6" x14ac:dyDescent="0.2">
      <c r="D296" s="323"/>
      <c r="E296" s="323"/>
      <c r="F296" s="323"/>
    </row>
    <row r="297" spans="4:6" x14ac:dyDescent="0.2">
      <c r="D297" s="323"/>
      <c r="E297" s="323"/>
      <c r="F297" s="323"/>
    </row>
    <row r="298" spans="4:6" x14ac:dyDescent="0.2">
      <c r="D298" s="323"/>
      <c r="E298" s="323"/>
      <c r="F298" s="323"/>
    </row>
    <row r="299" spans="4:6" x14ac:dyDescent="0.2">
      <c r="D299" s="323"/>
      <c r="E299" s="323"/>
      <c r="F299" s="323"/>
    </row>
    <row r="300" spans="4:6" x14ac:dyDescent="0.2">
      <c r="D300" s="323"/>
      <c r="E300" s="323"/>
      <c r="F300" s="323"/>
    </row>
    <row r="301" spans="4:6" x14ac:dyDescent="0.2">
      <c r="D301" s="323"/>
      <c r="E301" s="323"/>
      <c r="F301" s="323"/>
    </row>
    <row r="302" spans="4:6" x14ac:dyDescent="0.2">
      <c r="D302" s="323"/>
      <c r="E302" s="323"/>
      <c r="F302" s="323"/>
    </row>
    <row r="303" spans="4:6" x14ac:dyDescent="0.2">
      <c r="D303" s="323"/>
      <c r="E303" s="323"/>
      <c r="F303" s="323"/>
    </row>
    <row r="304" spans="4:6" x14ac:dyDescent="0.2">
      <c r="D304" s="323"/>
      <c r="E304" s="323"/>
      <c r="F304" s="323"/>
    </row>
    <row r="305" spans="4:6" x14ac:dyDescent="0.2">
      <c r="D305" s="323"/>
      <c r="E305" s="323"/>
      <c r="F305" s="323"/>
    </row>
    <row r="306" spans="4:6" x14ac:dyDescent="0.2">
      <c r="D306" s="323"/>
      <c r="E306" s="323"/>
      <c r="F306" s="323"/>
    </row>
    <row r="307" spans="4:6" x14ac:dyDescent="0.2">
      <c r="D307" s="323"/>
      <c r="E307" s="323"/>
      <c r="F307" s="323"/>
    </row>
    <row r="308" spans="4:6" x14ac:dyDescent="0.2">
      <c r="D308" s="323"/>
      <c r="E308" s="323"/>
      <c r="F308" s="323"/>
    </row>
    <row r="309" spans="4:6" x14ac:dyDescent="0.2">
      <c r="D309" s="323"/>
      <c r="E309" s="323"/>
      <c r="F309" s="323"/>
    </row>
    <row r="310" spans="4:6" x14ac:dyDescent="0.2">
      <c r="D310" s="323"/>
      <c r="E310" s="323"/>
      <c r="F310" s="323"/>
    </row>
    <row r="311" spans="4:6" x14ac:dyDescent="0.2">
      <c r="D311" s="323"/>
      <c r="E311" s="323"/>
      <c r="F311" s="323"/>
    </row>
    <row r="312" spans="4:6" x14ac:dyDescent="0.2">
      <c r="D312" s="323"/>
      <c r="E312" s="323"/>
      <c r="F312" s="323"/>
    </row>
    <row r="313" spans="4:6" x14ac:dyDescent="0.2">
      <c r="D313" s="323"/>
      <c r="E313" s="323"/>
      <c r="F313" s="323"/>
    </row>
    <row r="314" spans="4:6" x14ac:dyDescent="0.2">
      <c r="D314" s="323"/>
      <c r="E314" s="323"/>
      <c r="F314" s="323"/>
    </row>
    <row r="315" spans="4:6" x14ac:dyDescent="0.2">
      <c r="D315" s="323"/>
      <c r="E315" s="323"/>
      <c r="F315" s="323"/>
    </row>
    <row r="316" spans="4:6" x14ac:dyDescent="0.2">
      <c r="D316" s="323"/>
      <c r="E316" s="323"/>
      <c r="F316" s="323"/>
    </row>
    <row r="317" spans="4:6" x14ac:dyDescent="0.2">
      <c r="D317" s="323"/>
      <c r="E317" s="323"/>
      <c r="F317" s="323"/>
    </row>
    <row r="318" spans="4:6" x14ac:dyDescent="0.2">
      <c r="D318" s="323"/>
      <c r="E318" s="323"/>
      <c r="F318" s="323"/>
    </row>
    <row r="319" spans="4:6" x14ac:dyDescent="0.2">
      <c r="D319" s="323"/>
      <c r="E319" s="323"/>
      <c r="F319" s="323"/>
    </row>
    <row r="320" spans="4:6" x14ac:dyDescent="0.2">
      <c r="D320" s="323"/>
      <c r="E320" s="323"/>
      <c r="F320" s="323"/>
    </row>
    <row r="321" spans="4:6" x14ac:dyDescent="0.2">
      <c r="D321" s="323"/>
      <c r="E321" s="323"/>
      <c r="F321" s="323"/>
    </row>
    <row r="322" spans="4:6" x14ac:dyDescent="0.2">
      <c r="D322" s="323"/>
      <c r="E322" s="323"/>
      <c r="F322" s="323"/>
    </row>
    <row r="323" spans="4:6" x14ac:dyDescent="0.2">
      <c r="D323" s="323"/>
      <c r="E323" s="323"/>
      <c r="F323" s="323"/>
    </row>
    <row r="324" spans="4:6" x14ac:dyDescent="0.2">
      <c r="D324" s="323"/>
      <c r="E324" s="323"/>
      <c r="F324" s="323"/>
    </row>
    <row r="325" spans="4:6" x14ac:dyDescent="0.2">
      <c r="D325" s="323"/>
      <c r="E325" s="323"/>
      <c r="F325" s="323"/>
    </row>
    <row r="326" spans="4:6" x14ac:dyDescent="0.2">
      <c r="D326" s="323"/>
      <c r="E326" s="323"/>
      <c r="F326" s="323"/>
    </row>
    <row r="327" spans="4:6" x14ac:dyDescent="0.2">
      <c r="D327" s="323"/>
      <c r="E327" s="323"/>
      <c r="F327" s="323"/>
    </row>
    <row r="328" spans="4:6" x14ac:dyDescent="0.2">
      <c r="D328" s="323"/>
      <c r="E328" s="323"/>
      <c r="F328" s="323"/>
    </row>
    <row r="329" spans="4:6" x14ac:dyDescent="0.2">
      <c r="D329" s="323"/>
      <c r="E329" s="323"/>
      <c r="F329" s="323"/>
    </row>
    <row r="330" spans="4:6" x14ac:dyDescent="0.2">
      <c r="D330" s="323"/>
      <c r="E330" s="323"/>
      <c r="F330" s="323"/>
    </row>
    <row r="331" spans="4:6" x14ac:dyDescent="0.2">
      <c r="D331" s="323"/>
      <c r="E331" s="323"/>
      <c r="F331" s="323"/>
    </row>
    <row r="332" spans="4:6" x14ac:dyDescent="0.2">
      <c r="D332" s="323"/>
      <c r="E332" s="323"/>
      <c r="F332" s="323"/>
    </row>
    <row r="333" spans="4:6" x14ac:dyDescent="0.2">
      <c r="D333" s="323"/>
      <c r="E333" s="323"/>
      <c r="F333" s="323"/>
    </row>
    <row r="334" spans="4:6" x14ac:dyDescent="0.2">
      <c r="D334" s="323"/>
      <c r="E334" s="323"/>
      <c r="F334" s="323"/>
    </row>
    <row r="335" spans="4:6" x14ac:dyDescent="0.2">
      <c r="D335" s="323"/>
      <c r="E335" s="323"/>
      <c r="F335" s="323"/>
    </row>
    <row r="336" spans="4:6" x14ac:dyDescent="0.2">
      <c r="D336" s="323"/>
      <c r="E336" s="323"/>
      <c r="F336" s="323"/>
    </row>
    <row r="337" spans="4:6" x14ac:dyDescent="0.2">
      <c r="D337" s="323"/>
      <c r="E337" s="323"/>
      <c r="F337" s="323"/>
    </row>
    <row r="338" spans="4:6" x14ac:dyDescent="0.2">
      <c r="D338" s="323"/>
      <c r="E338" s="323"/>
      <c r="F338" s="323"/>
    </row>
    <row r="339" spans="4:6" x14ac:dyDescent="0.2">
      <c r="D339" s="323"/>
      <c r="E339" s="323"/>
      <c r="F339" s="323"/>
    </row>
    <row r="340" spans="4:6" x14ac:dyDescent="0.2">
      <c r="D340" s="323"/>
      <c r="E340" s="323"/>
      <c r="F340" s="323"/>
    </row>
    <row r="341" spans="4:6" x14ac:dyDescent="0.2">
      <c r="D341" s="323"/>
      <c r="E341" s="323"/>
      <c r="F341" s="323"/>
    </row>
    <row r="342" spans="4:6" x14ac:dyDescent="0.2">
      <c r="D342" s="323"/>
      <c r="E342" s="323"/>
      <c r="F342" s="323"/>
    </row>
    <row r="343" spans="4:6" x14ac:dyDescent="0.2">
      <c r="D343" s="323"/>
      <c r="E343" s="323"/>
      <c r="F343" s="323"/>
    </row>
    <row r="344" spans="4:6" x14ac:dyDescent="0.2">
      <c r="D344" s="323"/>
      <c r="E344" s="323"/>
      <c r="F344" s="323"/>
    </row>
    <row r="345" spans="4:6" x14ac:dyDescent="0.2">
      <c r="D345" s="323"/>
      <c r="E345" s="323"/>
      <c r="F345" s="323"/>
    </row>
    <row r="346" spans="4:6" x14ac:dyDescent="0.2">
      <c r="D346" s="323"/>
      <c r="E346" s="323"/>
      <c r="F346" s="323"/>
    </row>
    <row r="347" spans="4:6" x14ac:dyDescent="0.2">
      <c r="D347" s="323"/>
      <c r="E347" s="323"/>
      <c r="F347" s="323"/>
    </row>
    <row r="348" spans="4:6" x14ac:dyDescent="0.2">
      <c r="D348" s="323"/>
      <c r="E348" s="323"/>
      <c r="F348" s="323"/>
    </row>
    <row r="349" spans="4:6" x14ac:dyDescent="0.2">
      <c r="D349" s="323"/>
      <c r="E349" s="323"/>
      <c r="F349" s="323"/>
    </row>
    <row r="350" spans="4:6" x14ac:dyDescent="0.2">
      <c r="D350" s="323"/>
      <c r="E350" s="323"/>
      <c r="F350" s="323"/>
    </row>
    <row r="351" spans="4:6" x14ac:dyDescent="0.2">
      <c r="D351" s="323"/>
      <c r="E351" s="323"/>
      <c r="F351" s="323"/>
    </row>
    <row r="352" spans="4:6" x14ac:dyDescent="0.2">
      <c r="D352" s="323"/>
      <c r="E352" s="323"/>
      <c r="F352" s="323"/>
    </row>
    <row r="353" spans="4:6" x14ac:dyDescent="0.2">
      <c r="D353" s="323"/>
      <c r="E353" s="323"/>
      <c r="F353" s="323"/>
    </row>
    <row r="354" spans="4:6" x14ac:dyDescent="0.2">
      <c r="D354" s="323"/>
      <c r="E354" s="323"/>
      <c r="F354" s="323"/>
    </row>
    <row r="355" spans="4:6" x14ac:dyDescent="0.2">
      <c r="D355" s="323"/>
      <c r="E355" s="323"/>
      <c r="F355" s="323"/>
    </row>
    <row r="356" spans="4:6" x14ac:dyDescent="0.2">
      <c r="D356" s="323"/>
      <c r="E356" s="323"/>
      <c r="F356" s="323"/>
    </row>
    <row r="357" spans="4:6" x14ac:dyDescent="0.2">
      <c r="D357" s="323"/>
      <c r="E357" s="323"/>
      <c r="F357" s="323"/>
    </row>
    <row r="358" spans="4:6" x14ac:dyDescent="0.2">
      <c r="D358" s="323"/>
      <c r="E358" s="323"/>
      <c r="F358" s="323"/>
    </row>
    <row r="359" spans="4:6" x14ac:dyDescent="0.2">
      <c r="D359" s="323"/>
      <c r="E359" s="323"/>
      <c r="F359" s="323"/>
    </row>
    <row r="360" spans="4:6" x14ac:dyDescent="0.2">
      <c r="D360" s="323"/>
      <c r="E360" s="323"/>
      <c r="F360" s="323"/>
    </row>
    <row r="361" spans="4:6" x14ac:dyDescent="0.2">
      <c r="D361" s="323"/>
      <c r="E361" s="323"/>
      <c r="F361" s="323"/>
    </row>
    <row r="362" spans="4:6" x14ac:dyDescent="0.2">
      <c r="D362" s="323"/>
      <c r="E362" s="323"/>
      <c r="F362" s="323"/>
    </row>
    <row r="363" spans="4:6" x14ac:dyDescent="0.2">
      <c r="D363" s="323"/>
      <c r="E363" s="323"/>
      <c r="F363" s="323"/>
    </row>
    <row r="364" spans="4:6" x14ac:dyDescent="0.2">
      <c r="D364" s="323"/>
      <c r="E364" s="323"/>
      <c r="F364" s="323"/>
    </row>
    <row r="365" spans="4:6" x14ac:dyDescent="0.2">
      <c r="D365" s="323"/>
      <c r="E365" s="323"/>
      <c r="F365" s="323"/>
    </row>
    <row r="366" spans="4:6" x14ac:dyDescent="0.2">
      <c r="D366" s="323"/>
      <c r="E366" s="323"/>
      <c r="F366" s="323"/>
    </row>
    <row r="367" spans="4:6" x14ac:dyDescent="0.2">
      <c r="D367" s="323"/>
      <c r="E367" s="323"/>
      <c r="F367" s="323"/>
    </row>
    <row r="368" spans="4:6" x14ac:dyDescent="0.2">
      <c r="D368" s="323"/>
      <c r="E368" s="323"/>
      <c r="F368" s="323"/>
    </row>
    <row r="369" spans="4:6" x14ac:dyDescent="0.2">
      <c r="D369" s="323"/>
      <c r="E369" s="323"/>
      <c r="F369" s="323"/>
    </row>
    <row r="370" spans="4:6" x14ac:dyDescent="0.2">
      <c r="D370" s="323"/>
      <c r="E370" s="323"/>
      <c r="F370" s="323"/>
    </row>
    <row r="371" spans="4:6" x14ac:dyDescent="0.2">
      <c r="D371" s="323"/>
      <c r="E371" s="323"/>
      <c r="F371" s="323"/>
    </row>
    <row r="372" spans="4:6" x14ac:dyDescent="0.2">
      <c r="D372" s="323"/>
      <c r="E372" s="323"/>
      <c r="F372" s="323"/>
    </row>
    <row r="373" spans="4:6" x14ac:dyDescent="0.2">
      <c r="D373" s="323"/>
      <c r="E373" s="323"/>
      <c r="F373" s="323"/>
    </row>
    <row r="374" spans="4:6" x14ac:dyDescent="0.2">
      <c r="D374" s="323"/>
      <c r="E374" s="323"/>
      <c r="F374" s="323"/>
    </row>
    <row r="375" spans="4:6" x14ac:dyDescent="0.2">
      <c r="D375" s="323"/>
      <c r="E375" s="323"/>
      <c r="F375" s="323"/>
    </row>
    <row r="376" spans="4:6" x14ac:dyDescent="0.2">
      <c r="D376" s="323"/>
      <c r="E376" s="323"/>
      <c r="F376" s="323"/>
    </row>
    <row r="377" spans="4:6" x14ac:dyDescent="0.2">
      <c r="D377" s="323"/>
      <c r="E377" s="323"/>
      <c r="F377" s="323"/>
    </row>
    <row r="378" spans="4:6" x14ac:dyDescent="0.2">
      <c r="D378" s="323"/>
      <c r="E378" s="323"/>
      <c r="F378" s="323"/>
    </row>
    <row r="379" spans="4:6" x14ac:dyDescent="0.2">
      <c r="D379" s="323"/>
      <c r="E379" s="323"/>
      <c r="F379" s="323"/>
    </row>
    <row r="380" spans="4:6" x14ac:dyDescent="0.2">
      <c r="D380" s="323"/>
      <c r="E380" s="323"/>
      <c r="F380" s="323"/>
    </row>
    <row r="381" spans="4:6" x14ac:dyDescent="0.2">
      <c r="D381" s="323"/>
      <c r="E381" s="323"/>
      <c r="F381" s="323"/>
    </row>
    <row r="382" spans="4:6" x14ac:dyDescent="0.2">
      <c r="D382" s="323"/>
      <c r="E382" s="323"/>
      <c r="F382" s="323"/>
    </row>
    <row r="383" spans="4:6" x14ac:dyDescent="0.2">
      <c r="D383" s="323"/>
      <c r="E383" s="323"/>
      <c r="F383" s="323"/>
    </row>
    <row r="384" spans="4:6" x14ac:dyDescent="0.2">
      <c r="D384" s="323"/>
      <c r="E384" s="323"/>
      <c r="F384" s="323"/>
    </row>
    <row r="385" spans="4:6" x14ac:dyDescent="0.2">
      <c r="D385" s="323"/>
      <c r="E385" s="323"/>
      <c r="F385" s="323"/>
    </row>
    <row r="386" spans="4:6" x14ac:dyDescent="0.2">
      <c r="D386" s="323"/>
      <c r="E386" s="323"/>
      <c r="F386" s="323"/>
    </row>
    <row r="387" spans="4:6" x14ac:dyDescent="0.2">
      <c r="D387" s="323"/>
      <c r="E387" s="323"/>
      <c r="F387" s="323"/>
    </row>
    <row r="388" spans="4:6" x14ac:dyDescent="0.2">
      <c r="D388" s="323"/>
      <c r="E388" s="323"/>
      <c r="F388" s="323"/>
    </row>
    <row r="389" spans="4:6" x14ac:dyDescent="0.2">
      <c r="D389" s="323"/>
      <c r="E389" s="323"/>
      <c r="F389" s="323"/>
    </row>
    <row r="390" spans="4:6" x14ac:dyDescent="0.2">
      <c r="D390" s="323"/>
      <c r="E390" s="323"/>
      <c r="F390" s="323"/>
    </row>
    <row r="391" spans="4:6" x14ac:dyDescent="0.2">
      <c r="D391" s="323"/>
      <c r="E391" s="323"/>
      <c r="F391" s="323"/>
    </row>
    <row r="392" spans="4:6" x14ac:dyDescent="0.2">
      <c r="D392" s="323"/>
      <c r="E392" s="323"/>
      <c r="F392" s="323"/>
    </row>
    <row r="393" spans="4:6" x14ac:dyDescent="0.2">
      <c r="D393" s="323"/>
      <c r="E393" s="323"/>
      <c r="F393" s="323"/>
    </row>
    <row r="394" spans="4:6" x14ac:dyDescent="0.2">
      <c r="D394" s="323"/>
      <c r="E394" s="323"/>
      <c r="F394" s="323"/>
    </row>
    <row r="395" spans="4:6" x14ac:dyDescent="0.2">
      <c r="D395" s="323"/>
      <c r="E395" s="323"/>
      <c r="F395" s="323"/>
    </row>
    <row r="396" spans="4:6" x14ac:dyDescent="0.2">
      <c r="D396" s="323"/>
      <c r="E396" s="323"/>
      <c r="F396" s="323"/>
    </row>
    <row r="397" spans="4:6" x14ac:dyDescent="0.2">
      <c r="D397" s="323"/>
      <c r="E397" s="323"/>
      <c r="F397" s="323"/>
    </row>
    <row r="398" spans="4:6" x14ac:dyDescent="0.2">
      <c r="D398" s="323"/>
      <c r="E398" s="323"/>
      <c r="F398" s="323"/>
    </row>
    <row r="399" spans="4:6" x14ac:dyDescent="0.2">
      <c r="D399" s="323"/>
      <c r="E399" s="323"/>
      <c r="F399" s="323"/>
    </row>
    <row r="400" spans="4:6" x14ac:dyDescent="0.2">
      <c r="D400" s="323"/>
      <c r="E400" s="323"/>
      <c r="F400" s="323"/>
    </row>
    <row r="401" spans="4:6" x14ac:dyDescent="0.2">
      <c r="D401" s="323"/>
      <c r="E401" s="323"/>
      <c r="F401" s="323"/>
    </row>
    <row r="402" spans="4:6" x14ac:dyDescent="0.2">
      <c r="D402" s="323"/>
      <c r="E402" s="323"/>
      <c r="F402" s="323"/>
    </row>
    <row r="403" spans="4:6" x14ac:dyDescent="0.2">
      <c r="D403" s="323"/>
      <c r="E403" s="323"/>
      <c r="F403" s="323"/>
    </row>
    <row r="404" spans="4:6" x14ac:dyDescent="0.2">
      <c r="D404" s="323"/>
      <c r="E404" s="323"/>
      <c r="F404" s="323"/>
    </row>
    <row r="405" spans="4:6" x14ac:dyDescent="0.2">
      <c r="D405" s="323"/>
      <c r="E405" s="323"/>
      <c r="F405" s="323"/>
    </row>
    <row r="406" spans="4:6" x14ac:dyDescent="0.2">
      <c r="D406" s="323"/>
      <c r="E406" s="323"/>
      <c r="F406" s="323"/>
    </row>
    <row r="407" spans="4:6" x14ac:dyDescent="0.2">
      <c r="D407" s="323"/>
      <c r="E407" s="323"/>
      <c r="F407" s="323"/>
    </row>
    <row r="408" spans="4:6" x14ac:dyDescent="0.2">
      <c r="D408" s="323"/>
      <c r="E408" s="323"/>
      <c r="F408" s="323"/>
    </row>
    <row r="409" spans="4:6" x14ac:dyDescent="0.2">
      <c r="D409" s="323"/>
      <c r="E409" s="323"/>
      <c r="F409" s="323"/>
    </row>
    <row r="410" spans="4:6" x14ac:dyDescent="0.2">
      <c r="D410" s="323"/>
      <c r="E410" s="323"/>
      <c r="F410" s="323"/>
    </row>
    <row r="411" spans="4:6" x14ac:dyDescent="0.2">
      <c r="D411" s="323"/>
      <c r="E411" s="323"/>
      <c r="F411" s="323"/>
    </row>
    <row r="412" spans="4:6" x14ac:dyDescent="0.2">
      <c r="D412" s="323"/>
      <c r="E412" s="323"/>
      <c r="F412" s="323"/>
    </row>
    <row r="413" spans="4:6" x14ac:dyDescent="0.2">
      <c r="D413" s="323"/>
      <c r="E413" s="323"/>
      <c r="F413" s="323"/>
    </row>
    <row r="414" spans="4:6" x14ac:dyDescent="0.2">
      <c r="D414" s="323"/>
      <c r="E414" s="323"/>
      <c r="F414" s="323"/>
    </row>
    <row r="415" spans="4:6" x14ac:dyDescent="0.2">
      <c r="D415" s="323"/>
      <c r="E415" s="323"/>
      <c r="F415" s="323"/>
    </row>
    <row r="416" spans="4:6" x14ac:dyDescent="0.2">
      <c r="D416" s="323"/>
      <c r="E416" s="323"/>
      <c r="F416" s="323"/>
    </row>
    <row r="417" spans="4:6" x14ac:dyDescent="0.2">
      <c r="D417" s="323"/>
      <c r="E417" s="323"/>
      <c r="F417" s="323"/>
    </row>
    <row r="418" spans="4:6" x14ac:dyDescent="0.2">
      <c r="D418" s="323"/>
      <c r="E418" s="323"/>
      <c r="F418" s="323"/>
    </row>
    <row r="419" spans="4:6" x14ac:dyDescent="0.2">
      <c r="D419" s="323"/>
      <c r="E419" s="323"/>
      <c r="F419" s="323"/>
    </row>
    <row r="420" spans="4:6" x14ac:dyDescent="0.2">
      <c r="D420" s="323"/>
      <c r="E420" s="323"/>
      <c r="F420" s="323"/>
    </row>
    <row r="421" spans="4:6" x14ac:dyDescent="0.2">
      <c r="D421" s="323"/>
      <c r="E421" s="323"/>
      <c r="F421" s="323"/>
    </row>
    <row r="422" spans="4:6" x14ac:dyDescent="0.2">
      <c r="D422" s="323"/>
      <c r="E422" s="323"/>
      <c r="F422" s="323"/>
    </row>
    <row r="423" spans="4:6" x14ac:dyDescent="0.2">
      <c r="D423" s="323"/>
      <c r="E423" s="323"/>
      <c r="F423" s="323"/>
    </row>
    <row r="424" spans="4:6" x14ac:dyDescent="0.2">
      <c r="D424" s="323"/>
      <c r="E424" s="323"/>
      <c r="F424" s="323"/>
    </row>
    <row r="425" spans="4:6" x14ac:dyDescent="0.2">
      <c r="D425" s="323"/>
      <c r="E425" s="323"/>
      <c r="F425" s="323"/>
    </row>
    <row r="426" spans="4:6" x14ac:dyDescent="0.2">
      <c r="D426" s="323"/>
      <c r="E426" s="323"/>
      <c r="F426" s="323"/>
    </row>
    <row r="427" spans="4:6" x14ac:dyDescent="0.2">
      <c r="D427" s="323"/>
      <c r="E427" s="323"/>
      <c r="F427" s="323"/>
    </row>
    <row r="428" spans="4:6" x14ac:dyDescent="0.2">
      <c r="D428" s="323"/>
      <c r="E428" s="323"/>
      <c r="F428" s="323"/>
    </row>
    <row r="429" spans="4:6" x14ac:dyDescent="0.2">
      <c r="D429" s="323"/>
      <c r="E429" s="323"/>
      <c r="F429" s="323"/>
    </row>
    <row r="430" spans="4:6" x14ac:dyDescent="0.2">
      <c r="D430" s="323"/>
      <c r="E430" s="323"/>
      <c r="F430" s="323"/>
    </row>
    <row r="431" spans="4:6" x14ac:dyDescent="0.2">
      <c r="D431" s="323"/>
      <c r="E431" s="323"/>
      <c r="F431" s="323"/>
    </row>
    <row r="432" spans="4:6" x14ac:dyDescent="0.2">
      <c r="D432" s="323"/>
      <c r="E432" s="323"/>
      <c r="F432" s="323"/>
    </row>
    <row r="433" spans="4:6" x14ac:dyDescent="0.2">
      <c r="D433" s="323"/>
      <c r="E433" s="323"/>
      <c r="F433" s="323"/>
    </row>
    <row r="434" spans="4:6" x14ac:dyDescent="0.2">
      <c r="D434" s="323"/>
      <c r="E434" s="323"/>
      <c r="F434" s="323"/>
    </row>
    <row r="435" spans="4:6" x14ac:dyDescent="0.2">
      <c r="D435" s="323"/>
      <c r="E435" s="323"/>
      <c r="F435" s="323"/>
    </row>
    <row r="436" spans="4:6" x14ac:dyDescent="0.2">
      <c r="D436" s="323"/>
      <c r="E436" s="323"/>
      <c r="F436" s="323"/>
    </row>
    <row r="437" spans="4:6" x14ac:dyDescent="0.2">
      <c r="D437" s="323"/>
      <c r="E437" s="323"/>
      <c r="F437" s="323"/>
    </row>
    <row r="438" spans="4:6" x14ac:dyDescent="0.2">
      <c r="D438" s="323"/>
      <c r="E438" s="323"/>
      <c r="F438" s="323"/>
    </row>
    <row r="439" spans="4:6" x14ac:dyDescent="0.2">
      <c r="D439" s="323"/>
      <c r="E439" s="323"/>
      <c r="F439" s="323"/>
    </row>
    <row r="440" spans="4:6" x14ac:dyDescent="0.2">
      <c r="D440" s="323"/>
      <c r="E440" s="323"/>
      <c r="F440" s="323"/>
    </row>
    <row r="441" spans="4:6" x14ac:dyDescent="0.2">
      <c r="D441" s="323"/>
      <c r="E441" s="323"/>
      <c r="F441" s="323"/>
    </row>
  </sheetData>
  <mergeCells count="4">
    <mergeCell ref="A1:C1"/>
    <mergeCell ref="A4:D4"/>
    <mergeCell ref="A47:C47"/>
    <mergeCell ref="J3:L3"/>
  </mergeCells>
  <printOptions horizontalCentered="1" verticalCentered="1"/>
  <pageMargins left="0.1" right="0.1" top="0.5" bottom="0.4" header="0.1" footer="0.1"/>
  <pageSetup scale="80" orientation="landscape" r:id="rId1"/>
  <headerFooter>
    <oddHeader>&amp;C&amp;"Arial,Bold"TWIN FALLS SCHOOL DISTRICT 411</oddHeader>
    <oddFooter>&amp;L&amp;"Arial,Bold"&amp;Z&amp;F&amp;R&amp;"Arial,Bold"Page &amp;P of &amp;N</oddFooter>
  </headerFooter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>
    <pageSetUpPr fitToPage="1"/>
  </sheetPr>
  <dimension ref="A1:M48"/>
  <sheetViews>
    <sheetView defaultGridColor="0" colorId="22" zoomScaleNormal="100" workbookViewId="0">
      <pane xSplit="3" ySplit="7" topLeftCell="D8" activePane="bottomRight" state="frozen"/>
      <selection activeCell="P31" sqref="P31"/>
      <selection pane="topRight" activeCell="P31" sqref="P31"/>
      <selection pane="bottomLeft" activeCell="P31" sqref="P31"/>
      <selection pane="bottomRight" activeCell="P31" sqref="P31"/>
    </sheetView>
  </sheetViews>
  <sheetFormatPr defaultColWidth="9.77734375" defaultRowHeight="15.75" x14ac:dyDescent="0.25"/>
  <cols>
    <col min="1" max="1" width="3.77734375" style="397" customWidth="1"/>
    <col min="2" max="2" width="6.77734375" style="397" customWidth="1"/>
    <col min="3" max="3" width="30.77734375" style="398" customWidth="1"/>
    <col min="4" max="13" width="11.77734375" style="397" customWidth="1"/>
    <col min="14" max="16384" width="9.77734375" style="397"/>
  </cols>
  <sheetData>
    <row r="1" spans="1:13" ht="20.25" x14ac:dyDescent="0.3">
      <c r="A1" s="600" t="s">
        <v>47</v>
      </c>
      <c r="B1" s="600"/>
      <c r="C1" s="600"/>
      <c r="E1" s="449" t="s">
        <v>510</v>
      </c>
      <c r="F1" s="447"/>
      <c r="G1" s="447"/>
      <c r="I1" s="451"/>
      <c r="K1" s="446"/>
      <c r="L1" s="446"/>
      <c r="M1" s="450" t="s">
        <v>686</v>
      </c>
    </row>
    <row r="2" spans="1:13" x14ac:dyDescent="0.25">
      <c r="E2" s="449" t="s">
        <v>16</v>
      </c>
      <c r="F2" s="447"/>
      <c r="G2" s="447"/>
      <c r="K2" s="446"/>
      <c r="L2" s="445"/>
      <c r="M2" s="542" t="s">
        <v>717</v>
      </c>
    </row>
    <row r="3" spans="1:13" x14ac:dyDescent="0.25">
      <c r="E3" s="448" t="s">
        <v>507</v>
      </c>
      <c r="F3" s="447"/>
      <c r="G3" s="447"/>
      <c r="K3" s="446"/>
      <c r="L3" s="445"/>
      <c r="M3" s="542" t="s">
        <v>716</v>
      </c>
    </row>
    <row r="4" spans="1:13" ht="12" customHeight="1" x14ac:dyDescent="0.2">
      <c r="A4" s="601" t="s">
        <v>505</v>
      </c>
      <c r="B4" s="601"/>
      <c r="C4" s="601"/>
      <c r="D4" s="434"/>
      <c r="E4" s="434"/>
      <c r="F4" s="434"/>
      <c r="G4" s="434"/>
      <c r="H4" s="434"/>
      <c r="I4" s="434"/>
      <c r="J4" s="434"/>
      <c r="K4" s="434"/>
      <c r="L4" s="434"/>
      <c r="M4" s="434"/>
    </row>
    <row r="5" spans="1:13" ht="15" x14ac:dyDescent="0.2">
      <c r="A5" s="443"/>
      <c r="B5" s="442"/>
      <c r="C5" s="441" t="s">
        <v>16</v>
      </c>
      <c r="D5" s="437" t="s">
        <v>503</v>
      </c>
      <c r="E5" s="440" t="s">
        <v>502</v>
      </c>
      <c r="F5" s="439" t="s">
        <v>85</v>
      </c>
      <c r="G5" s="439" t="s">
        <v>83</v>
      </c>
      <c r="H5" s="439" t="s">
        <v>81</v>
      </c>
      <c r="I5" s="439" t="s">
        <v>79</v>
      </c>
      <c r="J5" s="439" t="s">
        <v>77</v>
      </c>
      <c r="K5" s="438" t="s">
        <v>75</v>
      </c>
      <c r="L5" s="437" t="s">
        <v>73</v>
      </c>
      <c r="M5" s="437" t="s">
        <v>70</v>
      </c>
    </row>
    <row r="6" spans="1:13" ht="15" x14ac:dyDescent="0.2">
      <c r="A6" s="436"/>
      <c r="B6" s="429"/>
      <c r="C6" s="435"/>
      <c r="D6" s="429"/>
      <c r="E6" s="429"/>
      <c r="F6" s="434"/>
      <c r="G6" s="433"/>
      <c r="H6" s="432" t="s">
        <v>560</v>
      </c>
      <c r="I6" s="432" t="s">
        <v>559</v>
      </c>
      <c r="J6" s="431" t="s">
        <v>558</v>
      </c>
      <c r="K6" s="430" t="s">
        <v>557</v>
      </c>
      <c r="L6" s="430" t="s">
        <v>556</v>
      </c>
      <c r="M6" s="429"/>
    </row>
    <row r="7" spans="1:13" ht="15" x14ac:dyDescent="0.2">
      <c r="A7" s="416" t="s">
        <v>87</v>
      </c>
      <c r="B7" s="415" t="s">
        <v>500</v>
      </c>
      <c r="C7" s="428" t="s">
        <v>555</v>
      </c>
      <c r="D7" s="415" t="s">
        <v>88</v>
      </c>
      <c r="E7" s="415" t="s">
        <v>88</v>
      </c>
      <c r="F7" s="427" t="s">
        <v>84</v>
      </c>
      <c r="G7" s="426" t="s">
        <v>82</v>
      </c>
      <c r="H7" s="426" t="s">
        <v>554</v>
      </c>
      <c r="I7" s="426" t="s">
        <v>553</v>
      </c>
      <c r="J7" s="416" t="s">
        <v>552</v>
      </c>
      <c r="K7" s="415" t="s">
        <v>551</v>
      </c>
      <c r="L7" s="415" t="s">
        <v>550</v>
      </c>
      <c r="M7" s="415" t="s">
        <v>184</v>
      </c>
    </row>
    <row r="8" spans="1:13" ht="15" x14ac:dyDescent="0.2">
      <c r="A8" s="416" t="s">
        <v>496</v>
      </c>
      <c r="B8" s="415" t="s">
        <v>549</v>
      </c>
      <c r="C8" s="407" t="s">
        <v>282</v>
      </c>
      <c r="D8" s="410"/>
      <c r="E8" s="414">
        <f t="shared" ref="E8:E19" si="0">SUM(F8:M8)</f>
        <v>0</v>
      </c>
      <c r="F8" s="413"/>
      <c r="G8" s="412"/>
      <c r="H8" s="411"/>
      <c r="I8" s="410"/>
      <c r="J8" s="410"/>
      <c r="K8" s="410"/>
      <c r="L8" s="410"/>
      <c r="M8" s="410"/>
    </row>
    <row r="9" spans="1:13" ht="15" x14ac:dyDescent="0.2">
      <c r="A9" s="416" t="s">
        <v>491</v>
      </c>
      <c r="B9" s="415" t="s">
        <v>548</v>
      </c>
      <c r="C9" s="407" t="s">
        <v>280</v>
      </c>
      <c r="D9" s="410"/>
      <c r="E9" s="414">
        <f t="shared" si="0"/>
        <v>0</v>
      </c>
      <c r="F9" s="413"/>
      <c r="G9" s="412"/>
      <c r="H9" s="411"/>
      <c r="I9" s="410"/>
      <c r="J9" s="410"/>
      <c r="K9" s="410"/>
      <c r="L9" s="410"/>
      <c r="M9" s="410"/>
    </row>
    <row r="10" spans="1:13" ht="15" x14ac:dyDescent="0.2">
      <c r="A10" s="416" t="s">
        <v>487</v>
      </c>
      <c r="B10" s="415" t="s">
        <v>547</v>
      </c>
      <c r="C10" s="407" t="s">
        <v>278</v>
      </c>
      <c r="D10" s="410"/>
      <c r="E10" s="414">
        <f t="shared" si="0"/>
        <v>0</v>
      </c>
      <c r="F10" s="413"/>
      <c r="G10" s="412"/>
      <c r="H10" s="411"/>
      <c r="I10" s="410"/>
      <c r="J10" s="410"/>
      <c r="K10" s="410"/>
      <c r="L10" s="410"/>
      <c r="M10" s="410"/>
    </row>
    <row r="11" spans="1:13" ht="15" x14ac:dyDescent="0.2">
      <c r="A11" s="425" t="s">
        <v>484</v>
      </c>
      <c r="B11" s="415">
        <v>519</v>
      </c>
      <c r="C11" s="407" t="s">
        <v>276</v>
      </c>
      <c r="D11" s="410"/>
      <c r="E11" s="414">
        <f t="shared" si="0"/>
        <v>0</v>
      </c>
      <c r="F11" s="413"/>
      <c r="G11" s="412"/>
      <c r="H11" s="411"/>
      <c r="I11" s="410"/>
      <c r="J11" s="410"/>
      <c r="K11" s="410"/>
      <c r="L11" s="410"/>
      <c r="M11" s="410"/>
    </row>
    <row r="12" spans="1:13" ht="15" x14ac:dyDescent="0.2">
      <c r="A12" s="416" t="s">
        <v>480</v>
      </c>
      <c r="B12" s="415" t="s">
        <v>546</v>
      </c>
      <c r="C12" s="407" t="s">
        <v>545</v>
      </c>
      <c r="D12" s="410"/>
      <c r="E12" s="414">
        <f t="shared" si="0"/>
        <v>0</v>
      </c>
      <c r="F12" s="413"/>
      <c r="G12" s="412"/>
      <c r="H12" s="411"/>
      <c r="I12" s="410"/>
      <c r="J12" s="410"/>
      <c r="K12" s="410"/>
      <c r="L12" s="410"/>
      <c r="M12" s="410"/>
    </row>
    <row r="13" spans="1:13" ht="15" x14ac:dyDescent="0.2">
      <c r="A13" s="416" t="s">
        <v>476</v>
      </c>
      <c r="B13" s="415" t="s">
        <v>544</v>
      </c>
      <c r="C13" s="407" t="s">
        <v>543</v>
      </c>
      <c r="D13" s="410"/>
      <c r="E13" s="414">
        <f t="shared" si="0"/>
        <v>0</v>
      </c>
      <c r="F13" s="413"/>
      <c r="G13" s="412"/>
      <c r="H13" s="411"/>
      <c r="I13" s="410"/>
      <c r="J13" s="410"/>
      <c r="K13" s="410"/>
      <c r="L13" s="410"/>
      <c r="M13" s="410"/>
    </row>
    <row r="14" spans="1:13" ht="15" x14ac:dyDescent="0.2">
      <c r="A14" s="416" t="s">
        <v>471</v>
      </c>
      <c r="B14" s="415" t="s">
        <v>542</v>
      </c>
      <c r="C14" s="407" t="s">
        <v>270</v>
      </c>
      <c r="D14" s="410"/>
      <c r="E14" s="414">
        <f t="shared" si="0"/>
        <v>0</v>
      </c>
      <c r="F14" s="413"/>
      <c r="G14" s="412"/>
      <c r="H14" s="411"/>
      <c r="I14" s="410"/>
      <c r="J14" s="410"/>
      <c r="K14" s="410"/>
      <c r="L14" s="410"/>
      <c r="M14" s="410"/>
    </row>
    <row r="15" spans="1:13" ht="15" x14ac:dyDescent="0.2">
      <c r="A15" s="416" t="s">
        <v>467</v>
      </c>
      <c r="B15" s="415" t="s">
        <v>541</v>
      </c>
      <c r="C15" s="407" t="s">
        <v>268</v>
      </c>
      <c r="D15" s="410"/>
      <c r="E15" s="414">
        <f t="shared" si="0"/>
        <v>0</v>
      </c>
      <c r="F15" s="413"/>
      <c r="G15" s="412"/>
      <c r="H15" s="411"/>
      <c r="I15" s="410"/>
      <c r="J15" s="410"/>
      <c r="K15" s="410"/>
      <c r="L15" s="410"/>
      <c r="M15" s="410"/>
    </row>
    <row r="16" spans="1:13" ht="15" x14ac:dyDescent="0.2">
      <c r="A16" s="416" t="s">
        <v>463</v>
      </c>
      <c r="B16" s="415" t="s">
        <v>540</v>
      </c>
      <c r="C16" s="407" t="s">
        <v>266</v>
      </c>
      <c r="D16" s="410"/>
      <c r="E16" s="414">
        <f t="shared" si="0"/>
        <v>0</v>
      </c>
      <c r="F16" s="413"/>
      <c r="G16" s="412"/>
      <c r="H16" s="411"/>
      <c r="I16" s="410"/>
      <c r="J16" s="410"/>
      <c r="K16" s="410"/>
      <c r="L16" s="410"/>
      <c r="M16" s="410"/>
    </row>
    <row r="17" spans="1:13" ht="15" x14ac:dyDescent="0.2">
      <c r="A17" s="416" t="s">
        <v>459</v>
      </c>
      <c r="B17" s="415" t="s">
        <v>539</v>
      </c>
      <c r="C17" s="407" t="s">
        <v>264</v>
      </c>
      <c r="D17" s="410"/>
      <c r="E17" s="414">
        <f t="shared" si="0"/>
        <v>0</v>
      </c>
      <c r="F17" s="413"/>
      <c r="G17" s="412"/>
      <c r="H17" s="411"/>
      <c r="I17" s="410"/>
      <c r="J17" s="410"/>
      <c r="K17" s="410"/>
      <c r="L17" s="410"/>
      <c r="M17" s="410"/>
    </row>
    <row r="18" spans="1:13" ht="15" x14ac:dyDescent="0.2">
      <c r="A18" s="416" t="s">
        <v>455</v>
      </c>
      <c r="B18" s="415" t="s">
        <v>538</v>
      </c>
      <c r="C18" s="407" t="s">
        <v>262</v>
      </c>
      <c r="D18" s="410"/>
      <c r="E18" s="414">
        <f t="shared" si="0"/>
        <v>0</v>
      </c>
      <c r="F18" s="413"/>
      <c r="G18" s="412"/>
      <c r="H18" s="411"/>
      <c r="I18" s="410"/>
      <c r="J18" s="410"/>
      <c r="K18" s="410"/>
      <c r="L18" s="410"/>
      <c r="M18" s="410"/>
    </row>
    <row r="19" spans="1:13" ht="15" x14ac:dyDescent="0.2">
      <c r="A19" s="416" t="s">
        <v>451</v>
      </c>
      <c r="B19" s="415" t="s">
        <v>537</v>
      </c>
      <c r="C19" s="407" t="s">
        <v>260</v>
      </c>
      <c r="D19" s="410"/>
      <c r="E19" s="414">
        <f t="shared" si="0"/>
        <v>0</v>
      </c>
      <c r="F19" s="413"/>
      <c r="G19" s="412"/>
      <c r="H19" s="411"/>
      <c r="I19" s="410"/>
      <c r="J19" s="410"/>
      <c r="K19" s="410"/>
      <c r="L19" s="410"/>
      <c r="M19" s="410"/>
    </row>
    <row r="20" spans="1:13" ht="15" x14ac:dyDescent="0.2">
      <c r="A20" s="416" t="s">
        <v>447</v>
      </c>
      <c r="B20" s="418"/>
      <c r="C20" s="407"/>
      <c r="D20" s="421"/>
      <c r="E20" s="421"/>
      <c r="F20" s="424"/>
      <c r="G20" s="423"/>
      <c r="H20" s="422"/>
      <c r="I20" s="421"/>
      <c r="J20" s="421"/>
      <c r="K20" s="421"/>
      <c r="L20" s="421"/>
      <c r="M20" s="421"/>
    </row>
    <row r="21" spans="1:13" ht="15" x14ac:dyDescent="0.2">
      <c r="A21" s="416" t="s">
        <v>444</v>
      </c>
      <c r="B21" s="415" t="s">
        <v>77</v>
      </c>
      <c r="C21" s="420" t="s">
        <v>536</v>
      </c>
      <c r="D21" s="419">
        <f t="shared" ref="D21:M21" si="1">SUM(D8:D19)</f>
        <v>0</v>
      </c>
      <c r="E21" s="419">
        <f t="shared" si="1"/>
        <v>0</v>
      </c>
      <c r="F21" s="419">
        <f t="shared" si="1"/>
        <v>0</v>
      </c>
      <c r="G21" s="419">
        <f t="shared" si="1"/>
        <v>0</v>
      </c>
      <c r="H21" s="419">
        <f t="shared" si="1"/>
        <v>0</v>
      </c>
      <c r="I21" s="419">
        <f t="shared" si="1"/>
        <v>0</v>
      </c>
      <c r="J21" s="419">
        <f t="shared" si="1"/>
        <v>0</v>
      </c>
      <c r="K21" s="419">
        <f t="shared" si="1"/>
        <v>0</v>
      </c>
      <c r="L21" s="419">
        <f t="shared" si="1"/>
        <v>0</v>
      </c>
      <c r="M21" s="419">
        <f t="shared" si="1"/>
        <v>0</v>
      </c>
    </row>
    <row r="22" spans="1:13" ht="15" x14ac:dyDescent="0.2">
      <c r="A22" s="416" t="s">
        <v>439</v>
      </c>
      <c r="B22" s="418"/>
      <c r="C22" s="407"/>
      <c r="D22" s="403"/>
      <c r="E22" s="403"/>
      <c r="F22" s="406"/>
      <c r="G22" s="405"/>
      <c r="H22" s="404"/>
      <c r="I22" s="403"/>
      <c r="J22" s="403"/>
      <c r="K22" s="403"/>
      <c r="L22" s="403"/>
      <c r="M22" s="403"/>
    </row>
    <row r="23" spans="1:13" ht="15" x14ac:dyDescent="0.2">
      <c r="A23" s="416" t="s">
        <v>436</v>
      </c>
      <c r="B23" s="415" t="s">
        <v>535</v>
      </c>
      <c r="C23" s="407" t="s">
        <v>534</v>
      </c>
      <c r="D23" s="410"/>
      <c r="E23" s="414">
        <f>SUM(F23:M23)</f>
        <v>0</v>
      </c>
      <c r="F23" s="413"/>
      <c r="G23" s="412"/>
      <c r="H23" s="411"/>
      <c r="I23" s="410"/>
      <c r="J23" s="410"/>
      <c r="K23" s="410"/>
      <c r="L23" s="410"/>
      <c r="M23" s="410"/>
    </row>
    <row r="24" spans="1:13" ht="15" x14ac:dyDescent="0.2">
      <c r="A24" s="416" t="s">
        <v>431</v>
      </c>
      <c r="B24" s="415" t="s">
        <v>533</v>
      </c>
      <c r="C24" s="407" t="s">
        <v>532</v>
      </c>
      <c r="D24" s="410"/>
      <c r="E24" s="414">
        <f>SUM(F24:M24)</f>
        <v>0</v>
      </c>
      <c r="F24" s="413"/>
      <c r="G24" s="412"/>
      <c r="H24" s="411"/>
      <c r="I24" s="410"/>
      <c r="J24" s="410"/>
      <c r="K24" s="410"/>
      <c r="L24" s="410"/>
      <c r="M24" s="410"/>
    </row>
    <row r="25" spans="1:13" ht="15" x14ac:dyDescent="0.2">
      <c r="A25" s="416" t="s">
        <v>428</v>
      </c>
      <c r="B25" s="415"/>
      <c r="C25" s="407"/>
      <c r="D25" s="403"/>
      <c r="E25" s="403"/>
      <c r="F25" s="406"/>
      <c r="G25" s="405"/>
      <c r="H25" s="404"/>
      <c r="I25" s="403"/>
      <c r="J25" s="403"/>
      <c r="K25" s="403"/>
      <c r="L25" s="403"/>
      <c r="M25" s="403"/>
    </row>
    <row r="26" spans="1:13" ht="15" x14ac:dyDescent="0.2">
      <c r="A26" s="416" t="s">
        <v>425</v>
      </c>
      <c r="B26" s="415" t="s">
        <v>531</v>
      </c>
      <c r="C26" s="407" t="s">
        <v>254</v>
      </c>
      <c r="D26" s="410"/>
      <c r="E26" s="414">
        <f>SUM(F26:M26)</f>
        <v>0</v>
      </c>
      <c r="F26" s="413"/>
      <c r="G26" s="412"/>
      <c r="H26" s="411"/>
      <c r="I26" s="410"/>
      <c r="J26" s="410"/>
      <c r="K26" s="410"/>
      <c r="L26" s="410"/>
      <c r="M26" s="410"/>
    </row>
    <row r="27" spans="1:13" ht="15" x14ac:dyDescent="0.2">
      <c r="A27" s="416" t="s">
        <v>422</v>
      </c>
      <c r="B27" s="415" t="s">
        <v>530</v>
      </c>
      <c r="C27" s="407" t="s">
        <v>252</v>
      </c>
      <c r="D27" s="410"/>
      <c r="E27" s="414">
        <f>SUM(F27:M27)</f>
        <v>0</v>
      </c>
      <c r="F27" s="413"/>
      <c r="G27" s="412"/>
      <c r="H27" s="411"/>
      <c r="I27" s="410"/>
      <c r="J27" s="410"/>
      <c r="K27" s="410"/>
      <c r="L27" s="410"/>
      <c r="M27" s="410"/>
    </row>
    <row r="28" spans="1:13" ht="15" x14ac:dyDescent="0.2">
      <c r="A28" s="416" t="s">
        <v>418</v>
      </c>
      <c r="B28" s="415">
        <v>623</v>
      </c>
      <c r="C28" s="407" t="s">
        <v>250</v>
      </c>
      <c r="D28" s="410"/>
      <c r="E28" s="414">
        <f>SUM(F28:M28)</f>
        <v>0</v>
      </c>
      <c r="F28" s="413"/>
      <c r="G28" s="412"/>
      <c r="H28" s="411"/>
      <c r="I28" s="410"/>
      <c r="J28" s="410"/>
      <c r="K28" s="410"/>
      <c r="L28" s="410"/>
      <c r="M28" s="410"/>
    </row>
    <row r="29" spans="1:13" ht="15" x14ac:dyDescent="0.2">
      <c r="A29" s="416" t="s">
        <v>415</v>
      </c>
      <c r="B29" s="415" t="s">
        <v>529</v>
      </c>
      <c r="C29" s="407" t="s">
        <v>248</v>
      </c>
      <c r="D29" s="410"/>
      <c r="E29" s="414">
        <f>SUM(F29:M29)</f>
        <v>0</v>
      </c>
      <c r="F29" s="413"/>
      <c r="G29" s="412"/>
      <c r="H29" s="411"/>
      <c r="I29" s="410"/>
      <c r="J29" s="410"/>
      <c r="K29" s="410"/>
      <c r="L29" s="410"/>
      <c r="M29" s="410"/>
    </row>
    <row r="30" spans="1:13" ht="15" x14ac:dyDescent="0.2">
      <c r="A30" s="416" t="s">
        <v>410</v>
      </c>
      <c r="B30" s="415" t="s">
        <v>528</v>
      </c>
      <c r="C30" s="407" t="s">
        <v>246</v>
      </c>
      <c r="D30" s="410"/>
      <c r="E30" s="414">
        <f>SUM(F30:M30)</f>
        <v>0</v>
      </c>
      <c r="F30" s="413"/>
      <c r="G30" s="412"/>
      <c r="H30" s="411"/>
      <c r="I30" s="410"/>
      <c r="J30" s="410"/>
      <c r="K30" s="410"/>
      <c r="L30" s="410"/>
      <c r="M30" s="410"/>
    </row>
    <row r="31" spans="1:13" ht="15" x14ac:dyDescent="0.2">
      <c r="A31" s="416" t="s">
        <v>405</v>
      </c>
      <c r="B31" s="415"/>
      <c r="C31" s="407"/>
      <c r="D31" s="403"/>
      <c r="E31" s="403"/>
      <c r="F31" s="406"/>
      <c r="G31" s="405"/>
      <c r="H31" s="404"/>
      <c r="I31" s="403"/>
      <c r="J31" s="403"/>
      <c r="K31" s="403"/>
      <c r="L31" s="403"/>
      <c r="M31" s="403"/>
    </row>
    <row r="32" spans="1:13" ht="15" x14ac:dyDescent="0.2">
      <c r="A32" s="416" t="s">
        <v>401</v>
      </c>
      <c r="B32" s="415" t="s">
        <v>527</v>
      </c>
      <c r="C32" s="407" t="s">
        <v>244</v>
      </c>
      <c r="D32" s="410"/>
      <c r="E32" s="414">
        <f>SUM(F32:M32)</f>
        <v>0</v>
      </c>
      <c r="F32" s="413"/>
      <c r="G32" s="412"/>
      <c r="H32" s="411"/>
      <c r="I32" s="410"/>
      <c r="J32" s="410"/>
      <c r="K32" s="410"/>
      <c r="L32" s="410"/>
      <c r="M32" s="410"/>
    </row>
    <row r="33" spans="1:13" ht="15" x14ac:dyDescent="0.2">
      <c r="A33" s="416" t="s">
        <v>398</v>
      </c>
      <c r="B33" s="415"/>
      <c r="C33" s="407"/>
      <c r="D33" s="403"/>
      <c r="E33" s="403"/>
      <c r="F33" s="406"/>
      <c r="G33" s="405"/>
      <c r="H33" s="404"/>
      <c r="I33" s="403"/>
      <c r="J33" s="403"/>
      <c r="K33" s="403"/>
      <c r="L33" s="403"/>
      <c r="M33" s="403"/>
    </row>
    <row r="34" spans="1:13" ht="15" x14ac:dyDescent="0.2">
      <c r="A34" s="416" t="s">
        <v>394</v>
      </c>
      <c r="B34" s="415" t="s">
        <v>526</v>
      </c>
      <c r="C34" s="407" t="s">
        <v>242</v>
      </c>
      <c r="D34" s="410"/>
      <c r="E34" s="414">
        <f t="shared" ref="E34:E41" si="2">SUM(F34:M34)</f>
        <v>0</v>
      </c>
      <c r="F34" s="413"/>
      <c r="G34" s="412"/>
      <c r="H34" s="411"/>
      <c r="I34" s="410"/>
      <c r="J34" s="410"/>
      <c r="K34" s="410"/>
      <c r="L34" s="410"/>
      <c r="M34" s="410"/>
    </row>
    <row r="35" spans="1:13" ht="15" x14ac:dyDescent="0.2">
      <c r="A35" s="416" t="s">
        <v>390</v>
      </c>
      <c r="B35" s="415" t="s">
        <v>525</v>
      </c>
      <c r="C35" s="407" t="s">
        <v>240</v>
      </c>
      <c r="D35" s="410"/>
      <c r="E35" s="414">
        <f t="shared" si="2"/>
        <v>0</v>
      </c>
      <c r="F35" s="413"/>
      <c r="G35" s="412"/>
      <c r="H35" s="411"/>
      <c r="I35" s="410"/>
      <c r="J35" s="410"/>
      <c r="K35" s="410"/>
      <c r="L35" s="410"/>
      <c r="M35" s="410"/>
    </row>
    <row r="36" spans="1:13" ht="15" x14ac:dyDescent="0.2">
      <c r="A36" s="416" t="s">
        <v>385</v>
      </c>
      <c r="B36" s="415">
        <v>656</v>
      </c>
      <c r="C36" s="407" t="s">
        <v>524</v>
      </c>
      <c r="D36" s="410"/>
      <c r="E36" s="414">
        <f t="shared" si="2"/>
        <v>0</v>
      </c>
      <c r="F36" s="413"/>
      <c r="G36" s="412"/>
      <c r="H36" s="411"/>
      <c r="I36" s="410"/>
      <c r="J36" s="410"/>
      <c r="K36" s="410"/>
      <c r="L36" s="410"/>
      <c r="M36" s="410"/>
    </row>
    <row r="37" spans="1:13" ht="15" x14ac:dyDescent="0.2">
      <c r="A37" s="416" t="s">
        <v>380</v>
      </c>
      <c r="B37" s="415" t="s">
        <v>523</v>
      </c>
      <c r="C37" s="407" t="s">
        <v>522</v>
      </c>
      <c r="D37" s="410"/>
      <c r="E37" s="414">
        <f t="shared" si="2"/>
        <v>0</v>
      </c>
      <c r="F37" s="413"/>
      <c r="G37" s="412"/>
      <c r="H37" s="411"/>
      <c r="I37" s="410"/>
      <c r="J37" s="410"/>
      <c r="K37" s="410"/>
      <c r="L37" s="410"/>
      <c r="M37" s="410"/>
    </row>
    <row r="38" spans="1:13" ht="15" x14ac:dyDescent="0.2">
      <c r="A38" s="416" t="s">
        <v>377</v>
      </c>
      <c r="B38" s="415">
        <v>663</v>
      </c>
      <c r="C38" s="407" t="s">
        <v>521</v>
      </c>
      <c r="D38" s="410"/>
      <c r="E38" s="414">
        <f t="shared" si="2"/>
        <v>0</v>
      </c>
      <c r="F38" s="413"/>
      <c r="G38" s="412"/>
      <c r="H38" s="411"/>
      <c r="I38" s="410"/>
      <c r="J38" s="410"/>
      <c r="K38" s="410"/>
      <c r="L38" s="410"/>
      <c r="M38" s="410"/>
    </row>
    <row r="39" spans="1:13" ht="15" x14ac:dyDescent="0.2">
      <c r="A39" s="416" t="s">
        <v>373</v>
      </c>
      <c r="B39" s="415" t="s">
        <v>520</v>
      </c>
      <c r="C39" s="407" t="s">
        <v>519</v>
      </c>
      <c r="D39" s="410"/>
      <c r="E39" s="414">
        <f t="shared" si="2"/>
        <v>0</v>
      </c>
      <c r="F39" s="413"/>
      <c r="G39" s="412"/>
      <c r="H39" s="411"/>
      <c r="I39" s="410"/>
      <c r="J39" s="410"/>
      <c r="K39" s="410"/>
      <c r="L39" s="410"/>
      <c r="M39" s="410"/>
    </row>
    <row r="40" spans="1:13" ht="15" x14ac:dyDescent="0.2">
      <c r="A40" s="416" t="s">
        <v>369</v>
      </c>
      <c r="B40" s="415" t="s">
        <v>518</v>
      </c>
      <c r="C40" s="407" t="s">
        <v>230</v>
      </c>
      <c r="D40" s="410"/>
      <c r="E40" s="414">
        <f t="shared" si="2"/>
        <v>0</v>
      </c>
      <c r="F40" s="413"/>
      <c r="G40" s="412"/>
      <c r="H40" s="411"/>
      <c r="I40" s="410"/>
      <c r="J40" s="410"/>
      <c r="K40" s="410"/>
      <c r="L40" s="410"/>
      <c r="M40" s="410"/>
    </row>
    <row r="41" spans="1:13" ht="15" x14ac:dyDescent="0.2">
      <c r="A41" s="416" t="s">
        <v>365</v>
      </c>
      <c r="B41" s="415" t="s">
        <v>517</v>
      </c>
      <c r="C41" s="407" t="s">
        <v>228</v>
      </c>
      <c r="D41" s="410"/>
      <c r="E41" s="414">
        <f t="shared" si="2"/>
        <v>0</v>
      </c>
      <c r="F41" s="413"/>
      <c r="G41" s="412"/>
      <c r="H41" s="411"/>
      <c r="I41" s="410"/>
      <c r="J41" s="410"/>
      <c r="K41" s="410"/>
      <c r="L41" s="410"/>
      <c r="M41" s="410"/>
    </row>
    <row r="42" spans="1:13" ht="15" x14ac:dyDescent="0.2">
      <c r="A42" s="416" t="s">
        <v>362</v>
      </c>
      <c r="B42" s="415"/>
      <c r="C42" s="407"/>
      <c r="D42" s="403"/>
      <c r="E42" s="403"/>
      <c r="F42" s="406"/>
      <c r="G42" s="405"/>
      <c r="H42" s="404"/>
      <c r="I42" s="403"/>
      <c r="J42" s="403"/>
      <c r="K42" s="403"/>
      <c r="L42" s="403"/>
      <c r="M42" s="403"/>
    </row>
    <row r="43" spans="1:13" ht="15" x14ac:dyDescent="0.2">
      <c r="A43" s="416" t="s">
        <v>359</v>
      </c>
      <c r="B43" s="415" t="s">
        <v>516</v>
      </c>
      <c r="C43" s="407" t="s">
        <v>515</v>
      </c>
      <c r="D43" s="410"/>
      <c r="E43" s="414">
        <f>SUM(F43:M43)</f>
        <v>0</v>
      </c>
      <c r="F43" s="413"/>
      <c r="G43" s="412"/>
      <c r="H43" s="411"/>
      <c r="I43" s="410"/>
      <c r="J43" s="410"/>
      <c r="K43" s="410"/>
      <c r="L43" s="410"/>
      <c r="M43" s="410"/>
    </row>
    <row r="44" spans="1:13" ht="15" x14ac:dyDescent="0.2">
      <c r="A44" s="416" t="s">
        <v>357</v>
      </c>
      <c r="B44" s="415" t="s">
        <v>514</v>
      </c>
      <c r="C44" s="407" t="s">
        <v>513</v>
      </c>
      <c r="D44" s="410"/>
      <c r="E44" s="414">
        <f>SUM(F44:M44)</f>
        <v>0</v>
      </c>
      <c r="F44" s="413"/>
      <c r="G44" s="412"/>
      <c r="H44" s="411"/>
      <c r="I44" s="410"/>
      <c r="J44" s="410"/>
      <c r="K44" s="410"/>
      <c r="L44" s="410"/>
      <c r="M44" s="410"/>
    </row>
    <row r="45" spans="1:13" ht="15" x14ac:dyDescent="0.2">
      <c r="A45" s="416" t="s">
        <v>353</v>
      </c>
      <c r="B45" s="415" t="s">
        <v>512</v>
      </c>
      <c r="C45" s="407" t="s">
        <v>222</v>
      </c>
      <c r="D45" s="410"/>
      <c r="E45" s="414">
        <f>SUM(F45:M45)</f>
        <v>0</v>
      </c>
      <c r="F45" s="413"/>
      <c r="G45" s="412"/>
      <c r="H45" s="411"/>
      <c r="I45" s="410"/>
      <c r="J45" s="410"/>
      <c r="K45" s="410"/>
      <c r="L45" s="410"/>
      <c r="M45" s="410"/>
    </row>
    <row r="46" spans="1:13" ht="15" x14ac:dyDescent="0.2">
      <c r="A46" s="409"/>
      <c r="B46" s="408"/>
      <c r="C46" s="407"/>
      <c r="D46" s="403"/>
      <c r="E46" s="403"/>
      <c r="F46" s="406"/>
      <c r="G46" s="405"/>
      <c r="H46" s="404"/>
      <c r="I46" s="403"/>
      <c r="J46" s="403"/>
      <c r="K46" s="403"/>
      <c r="L46" s="403"/>
      <c r="M46" s="403"/>
    </row>
    <row r="47" spans="1:13" ht="12" customHeight="1" x14ac:dyDescent="0.2">
      <c r="A47" s="602" t="str">
        <f ca="1">CELL("filename",A47)</f>
        <v>R:\Finance\Annual Budget\Amended 2016-2017\[2016-2017 Amended Budget.xlsx]240a</v>
      </c>
      <c r="B47" s="602"/>
      <c r="C47" s="602"/>
      <c r="D47" s="402"/>
      <c r="E47" s="402"/>
      <c r="F47" s="402"/>
      <c r="G47" s="402"/>
      <c r="H47" s="402"/>
      <c r="I47" s="402"/>
      <c r="J47" s="402"/>
      <c r="K47" s="402"/>
      <c r="L47" s="402"/>
      <c r="M47" s="402"/>
    </row>
    <row r="48" spans="1:13" ht="12" customHeight="1" x14ac:dyDescent="0.2">
      <c r="A48" s="401"/>
      <c r="B48" s="401"/>
      <c r="C48" s="400" t="s">
        <v>511</v>
      </c>
      <c r="D48" s="399">
        <f t="shared" ref="D48:M48" si="3">SUM(D23:D46)</f>
        <v>0</v>
      </c>
      <c r="E48" s="399">
        <f t="shared" si="3"/>
        <v>0</v>
      </c>
      <c r="F48" s="399">
        <f t="shared" si="3"/>
        <v>0</v>
      </c>
      <c r="G48" s="399">
        <f t="shared" si="3"/>
        <v>0</v>
      </c>
      <c r="H48" s="399">
        <f t="shared" si="3"/>
        <v>0</v>
      </c>
      <c r="I48" s="399">
        <f t="shared" si="3"/>
        <v>0</v>
      </c>
      <c r="J48" s="399">
        <f t="shared" si="3"/>
        <v>0</v>
      </c>
      <c r="K48" s="399">
        <f t="shared" si="3"/>
        <v>0</v>
      </c>
      <c r="L48" s="399">
        <f t="shared" si="3"/>
        <v>0</v>
      </c>
      <c r="M48" s="399">
        <f t="shared" si="3"/>
        <v>0</v>
      </c>
    </row>
  </sheetData>
  <mergeCells count="3">
    <mergeCell ref="A1:C1"/>
    <mergeCell ref="A4:C4"/>
    <mergeCell ref="A47:C47"/>
  </mergeCells>
  <printOptions horizontalCentered="1" verticalCentered="1"/>
  <pageMargins left="0.1" right="0.1" top="0.4" bottom="0.4" header="0.1" footer="0.1"/>
  <pageSetup scale="81" fitToHeight="2" orientation="landscape" r:id="rId1"/>
  <headerFooter>
    <oddHeader>&amp;C&amp;"Arial,Bold"TWIN FALLS SCHOOL DISTRICT 411</oddHeader>
    <oddFooter>&amp;L&amp;"Arial,Bold"&amp;Z&amp;F&amp;R&amp;"Arial,Bold"Page &amp;P of &amp;N</oddFooter>
  </headerFooter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C49"/>
  <sheetViews>
    <sheetView zoomScaleNormal="100" workbookViewId="0">
      <pane xSplit="3" ySplit="7" topLeftCell="D17" activePane="bottomRight" state="frozen"/>
      <selection activeCell="P31" sqref="P31"/>
      <selection pane="topRight" activeCell="P31" sqref="P31"/>
      <selection pane="bottomLeft" activeCell="P31" sqref="P31"/>
      <selection pane="bottomRight" activeCell="P31" sqref="P31"/>
    </sheetView>
  </sheetViews>
  <sheetFormatPr defaultRowHeight="15.75" x14ac:dyDescent="0.25"/>
  <cols>
    <col min="1" max="1" width="3.77734375" style="397" customWidth="1"/>
    <col min="2" max="2" width="6.77734375" style="452" customWidth="1"/>
    <col min="3" max="3" width="30.77734375" style="398" customWidth="1"/>
    <col min="4" max="13" width="11.77734375" style="397" customWidth="1"/>
    <col min="14" max="16384" width="8.88671875" style="397"/>
  </cols>
  <sheetData>
    <row r="1" spans="1:22" ht="20.25" x14ac:dyDescent="0.3">
      <c r="A1" s="600" t="s">
        <v>47</v>
      </c>
      <c r="B1" s="600"/>
      <c r="C1" s="600"/>
      <c r="E1" s="530" t="s">
        <v>510</v>
      </c>
      <c r="F1" s="529"/>
      <c r="G1" s="529"/>
      <c r="H1" s="529"/>
      <c r="I1" s="451"/>
      <c r="K1" s="446"/>
      <c r="L1" s="445"/>
      <c r="M1" s="556" t="s">
        <v>687</v>
      </c>
    </row>
    <row r="2" spans="1:22" x14ac:dyDescent="0.25">
      <c r="E2" s="530" t="s">
        <v>16</v>
      </c>
      <c r="F2" s="529"/>
      <c r="G2" s="529"/>
      <c r="H2" s="528"/>
      <c r="K2" s="446"/>
      <c r="L2" s="445"/>
      <c r="M2" s="542" t="s">
        <v>719</v>
      </c>
    </row>
    <row r="3" spans="1:22" ht="15" customHeight="1" x14ac:dyDescent="0.25">
      <c r="E3" s="447" t="s">
        <v>507</v>
      </c>
      <c r="F3" s="447"/>
      <c r="G3" s="447"/>
      <c r="H3" s="528"/>
      <c r="J3" s="527" t="s">
        <v>5</v>
      </c>
      <c r="K3" s="446"/>
      <c r="L3" s="445"/>
      <c r="M3" s="542" t="s">
        <v>718</v>
      </c>
    </row>
    <row r="4" spans="1:22" ht="12.6" customHeight="1" x14ac:dyDescent="0.2">
      <c r="A4" s="603" t="s">
        <v>505</v>
      </c>
      <c r="B4" s="603"/>
      <c r="C4" s="603"/>
      <c r="D4" s="401"/>
      <c r="E4" s="401"/>
      <c r="F4" s="401"/>
      <c r="G4" s="401"/>
      <c r="H4" s="401"/>
      <c r="I4" s="401"/>
      <c r="J4" s="401"/>
      <c r="K4" s="401"/>
      <c r="L4" s="401"/>
    </row>
    <row r="5" spans="1:22" ht="15" x14ac:dyDescent="0.2">
      <c r="A5" s="526"/>
      <c r="B5" s="522"/>
      <c r="C5" s="525" t="s">
        <v>16</v>
      </c>
      <c r="D5" s="522" t="s">
        <v>503</v>
      </c>
      <c r="E5" s="522" t="s">
        <v>90</v>
      </c>
      <c r="F5" s="524" t="s">
        <v>85</v>
      </c>
      <c r="G5" s="524" t="s">
        <v>83</v>
      </c>
      <c r="H5" s="524" t="s">
        <v>81</v>
      </c>
      <c r="I5" s="524" t="s">
        <v>79</v>
      </c>
      <c r="J5" s="524" t="s">
        <v>77</v>
      </c>
      <c r="K5" s="523" t="s">
        <v>75</v>
      </c>
      <c r="L5" s="522" t="s">
        <v>73</v>
      </c>
      <c r="M5" s="522" t="s">
        <v>70</v>
      </c>
    </row>
    <row r="6" spans="1:22" ht="15" x14ac:dyDescent="0.2">
      <c r="A6" s="521"/>
      <c r="B6" s="481"/>
      <c r="C6" s="480"/>
      <c r="D6" s="516"/>
      <c r="E6" s="520"/>
      <c r="F6" s="401"/>
      <c r="G6" s="519"/>
      <c r="H6" s="518" t="s">
        <v>560</v>
      </c>
      <c r="I6" s="518" t="s">
        <v>559</v>
      </c>
      <c r="J6" s="517" t="s">
        <v>558</v>
      </c>
      <c r="K6" s="481" t="s">
        <v>557</v>
      </c>
      <c r="L6" s="481" t="s">
        <v>556</v>
      </c>
      <c r="M6" s="516"/>
    </row>
    <row r="7" spans="1:22" ht="15" x14ac:dyDescent="0.2">
      <c r="A7" s="482" t="s">
        <v>87</v>
      </c>
      <c r="B7" s="484" t="s">
        <v>500</v>
      </c>
      <c r="C7" s="515" t="s">
        <v>555</v>
      </c>
      <c r="D7" s="484" t="s">
        <v>88</v>
      </c>
      <c r="E7" s="484" t="s">
        <v>88</v>
      </c>
      <c r="F7" s="514" t="s">
        <v>84</v>
      </c>
      <c r="G7" s="459" t="s">
        <v>82</v>
      </c>
      <c r="H7" s="459" t="s">
        <v>554</v>
      </c>
      <c r="I7" s="459" t="s">
        <v>553</v>
      </c>
      <c r="J7" s="482" t="s">
        <v>552</v>
      </c>
      <c r="K7" s="484" t="s">
        <v>551</v>
      </c>
      <c r="L7" s="484" t="s">
        <v>550</v>
      </c>
      <c r="M7" s="484" t="s">
        <v>184</v>
      </c>
    </row>
    <row r="8" spans="1:22" ht="15" x14ac:dyDescent="0.2">
      <c r="A8" s="482" t="s">
        <v>350</v>
      </c>
      <c r="B8" s="484" t="s">
        <v>597</v>
      </c>
      <c r="C8" s="463" t="s">
        <v>220</v>
      </c>
      <c r="D8" s="497"/>
      <c r="E8" s="414">
        <f>SUM(F8:M8)</f>
        <v>0</v>
      </c>
      <c r="F8" s="500"/>
      <c r="G8" s="499"/>
      <c r="H8" s="498"/>
      <c r="I8" s="497"/>
      <c r="J8" s="497"/>
      <c r="K8" s="497"/>
      <c r="L8" s="497"/>
      <c r="M8" s="497"/>
    </row>
    <row r="9" spans="1:22" ht="15" x14ac:dyDescent="0.2">
      <c r="A9" s="482" t="s">
        <v>493</v>
      </c>
      <c r="B9" s="484"/>
      <c r="C9" s="463"/>
      <c r="D9" s="509"/>
      <c r="E9" s="509"/>
      <c r="F9" s="512"/>
      <c r="G9" s="511"/>
      <c r="H9" s="510"/>
      <c r="I9" s="509"/>
      <c r="J9" s="509"/>
      <c r="K9" s="509"/>
      <c r="L9" s="509"/>
      <c r="M9" s="509"/>
    </row>
    <row r="10" spans="1:22" ht="15" x14ac:dyDescent="0.2">
      <c r="A10" s="482" t="s">
        <v>490</v>
      </c>
      <c r="B10" s="484" t="s">
        <v>75</v>
      </c>
      <c r="C10" s="473" t="s">
        <v>596</v>
      </c>
      <c r="D10" s="472">
        <f>+D8+'240a'!D48</f>
        <v>0</v>
      </c>
      <c r="E10" s="472">
        <f>+E8+'240a'!E48</f>
        <v>0</v>
      </c>
      <c r="F10" s="472">
        <f>+F8+'240a'!F48</f>
        <v>0</v>
      </c>
      <c r="G10" s="472">
        <f>+G8+'240a'!G48</f>
        <v>0</v>
      </c>
      <c r="H10" s="472">
        <f>+H8+'240a'!H48</f>
        <v>0</v>
      </c>
      <c r="I10" s="472">
        <f>+I8+'240a'!I48</f>
        <v>0</v>
      </c>
      <c r="J10" s="472">
        <f>+J8+'240a'!J48</f>
        <v>0</v>
      </c>
      <c r="K10" s="472">
        <f>+K8+'240a'!K48</f>
        <v>0</v>
      </c>
      <c r="L10" s="472">
        <f>+L8+'240a'!L48</f>
        <v>0</v>
      </c>
      <c r="M10" s="472">
        <f>+M8+'240a'!M48</f>
        <v>0</v>
      </c>
    </row>
    <row r="11" spans="1:22" x14ac:dyDescent="0.25">
      <c r="A11" s="482" t="s">
        <v>485</v>
      </c>
      <c r="B11" s="513"/>
      <c r="C11" s="486"/>
      <c r="D11" s="501"/>
      <c r="E11" s="501"/>
      <c r="F11" s="504"/>
      <c r="G11" s="503"/>
      <c r="H11" s="502"/>
      <c r="I11" s="501"/>
      <c r="J11" s="501"/>
      <c r="K11" s="501"/>
      <c r="L11" s="501"/>
      <c r="M11" s="501"/>
    </row>
    <row r="12" spans="1:22" ht="15" x14ac:dyDescent="0.2">
      <c r="A12" s="482" t="s">
        <v>478</v>
      </c>
      <c r="B12" s="484" t="s">
        <v>595</v>
      </c>
      <c r="C12" s="463" t="s">
        <v>218</v>
      </c>
      <c r="D12" s="497"/>
      <c r="E12" s="414">
        <f>SUM(F12:M12)</f>
        <v>0</v>
      </c>
      <c r="F12" s="500"/>
      <c r="G12" s="499"/>
      <c r="H12" s="498"/>
      <c r="I12" s="497"/>
      <c r="J12" s="497"/>
      <c r="K12" s="497"/>
      <c r="L12" s="497"/>
      <c r="M12" s="497"/>
    </row>
    <row r="13" spans="1:22" ht="15" x14ac:dyDescent="0.2">
      <c r="A13" s="482" t="s">
        <v>474</v>
      </c>
      <c r="B13" s="484" t="s">
        <v>594</v>
      </c>
      <c r="C13" s="463" t="s">
        <v>216</v>
      </c>
      <c r="D13" s="497"/>
      <c r="E13" s="414">
        <f>SUM(F13:M13)</f>
        <v>0</v>
      </c>
      <c r="F13" s="500"/>
      <c r="G13" s="499"/>
      <c r="H13" s="498"/>
      <c r="I13" s="497"/>
      <c r="J13" s="497"/>
      <c r="K13" s="497"/>
      <c r="L13" s="497"/>
      <c r="M13" s="497"/>
    </row>
    <row r="14" spans="1:22" ht="15" x14ac:dyDescent="0.2">
      <c r="A14" s="482" t="s">
        <v>469</v>
      </c>
      <c r="B14" s="484">
        <v>730</v>
      </c>
      <c r="C14" s="463" t="s">
        <v>593</v>
      </c>
      <c r="D14" s="497"/>
      <c r="E14" s="414">
        <f>SUM(F14:M14)</f>
        <v>0</v>
      </c>
      <c r="F14" s="500"/>
      <c r="G14" s="499"/>
      <c r="H14" s="498"/>
      <c r="I14" s="497"/>
      <c r="J14" s="497"/>
      <c r="K14" s="497"/>
      <c r="L14" s="497"/>
      <c r="M14" s="497"/>
    </row>
    <row r="15" spans="1:22" ht="15" x14ac:dyDescent="0.2">
      <c r="A15" s="482" t="s">
        <v>465</v>
      </c>
      <c r="B15" s="484"/>
      <c r="C15" s="463"/>
      <c r="D15" s="501"/>
      <c r="E15" s="501"/>
      <c r="F15" s="512"/>
      <c r="G15" s="511"/>
      <c r="H15" s="510"/>
      <c r="I15" s="509"/>
      <c r="J15" s="509"/>
      <c r="K15" s="509"/>
      <c r="L15" s="509"/>
      <c r="M15" s="509"/>
    </row>
    <row r="16" spans="1:22" ht="15" x14ac:dyDescent="0.2">
      <c r="A16" s="482" t="s">
        <v>461</v>
      </c>
      <c r="B16" s="484" t="s">
        <v>73</v>
      </c>
      <c r="C16" s="463" t="s">
        <v>592</v>
      </c>
      <c r="D16" s="472">
        <f t="shared" ref="D16:M16" si="0">SUM(D12:D14)</f>
        <v>0</v>
      </c>
      <c r="E16" s="472">
        <f t="shared" si="0"/>
        <v>0</v>
      </c>
      <c r="F16" s="472">
        <f t="shared" si="0"/>
        <v>0</v>
      </c>
      <c r="G16" s="472">
        <f t="shared" si="0"/>
        <v>0</v>
      </c>
      <c r="H16" s="472">
        <f t="shared" si="0"/>
        <v>0</v>
      </c>
      <c r="I16" s="472">
        <f t="shared" si="0"/>
        <v>0</v>
      </c>
      <c r="J16" s="472">
        <f t="shared" si="0"/>
        <v>0</v>
      </c>
      <c r="K16" s="472">
        <f t="shared" si="0"/>
        <v>0</v>
      </c>
      <c r="L16" s="472">
        <f t="shared" si="0"/>
        <v>0</v>
      </c>
      <c r="M16" s="472">
        <f t="shared" si="0"/>
        <v>0</v>
      </c>
      <c r="N16" s="492"/>
      <c r="O16" s="492"/>
      <c r="P16" s="492"/>
      <c r="Q16" s="492"/>
      <c r="R16" s="492"/>
      <c r="S16" s="492"/>
      <c r="T16" s="492"/>
      <c r="U16" s="492"/>
      <c r="V16" s="492"/>
    </row>
    <row r="17" spans="1:55" ht="15" x14ac:dyDescent="0.2">
      <c r="A17" s="482" t="s">
        <v>457</v>
      </c>
      <c r="B17" s="484"/>
      <c r="C17" s="463"/>
      <c r="D17" s="501"/>
      <c r="E17" s="501"/>
      <c r="F17" s="504"/>
      <c r="G17" s="503"/>
      <c r="H17" s="502"/>
      <c r="I17" s="501"/>
      <c r="J17" s="501"/>
      <c r="K17" s="501"/>
      <c r="L17" s="501"/>
      <c r="M17" s="501"/>
    </row>
    <row r="18" spans="1:55" ht="15" x14ac:dyDescent="0.2">
      <c r="A18" s="482" t="s">
        <v>453</v>
      </c>
      <c r="B18" s="484" t="s">
        <v>591</v>
      </c>
      <c r="C18" s="463" t="s">
        <v>590</v>
      </c>
      <c r="D18" s="497"/>
      <c r="E18" s="414">
        <f>SUM(F18:M18)</f>
        <v>0</v>
      </c>
      <c r="F18" s="500"/>
      <c r="G18" s="499"/>
      <c r="H18" s="498"/>
      <c r="I18" s="497"/>
      <c r="J18" s="497"/>
      <c r="K18" s="497"/>
      <c r="L18" s="497"/>
      <c r="M18" s="497"/>
    </row>
    <row r="19" spans="1:55" ht="15" x14ac:dyDescent="0.2">
      <c r="A19" s="482" t="s">
        <v>449</v>
      </c>
      <c r="B19" s="484">
        <v>811</v>
      </c>
      <c r="C19" s="463" t="s">
        <v>589</v>
      </c>
      <c r="D19" s="497"/>
      <c r="E19" s="414">
        <f>SUM(F19:M19)</f>
        <v>0</v>
      </c>
      <c r="F19" s="500"/>
      <c r="G19" s="499"/>
      <c r="H19" s="498"/>
      <c r="I19" s="497"/>
      <c r="J19" s="497"/>
      <c r="K19" s="497"/>
      <c r="L19" s="497"/>
      <c r="M19" s="497"/>
    </row>
    <row r="20" spans="1:55" ht="15" x14ac:dyDescent="0.2">
      <c r="A20" s="482" t="s">
        <v>445</v>
      </c>
      <c r="B20" s="484"/>
      <c r="C20" s="463"/>
      <c r="D20" s="509"/>
      <c r="E20" s="509"/>
      <c r="F20" s="512"/>
      <c r="G20" s="511"/>
      <c r="H20" s="510"/>
      <c r="I20" s="509"/>
      <c r="J20" s="509"/>
      <c r="K20" s="509"/>
      <c r="L20" s="509"/>
      <c r="M20" s="509"/>
    </row>
    <row r="21" spans="1:55" s="505" customFormat="1" ht="15" x14ac:dyDescent="0.2">
      <c r="A21" s="482" t="s">
        <v>442</v>
      </c>
      <c r="B21" s="508">
        <v>800</v>
      </c>
      <c r="C21" s="507" t="s">
        <v>588</v>
      </c>
      <c r="D21" s="472">
        <f t="shared" ref="D21:M21" si="1">SUM(D17:D19)</f>
        <v>0</v>
      </c>
      <c r="E21" s="472">
        <f t="shared" si="1"/>
        <v>0</v>
      </c>
      <c r="F21" s="472">
        <f t="shared" si="1"/>
        <v>0</v>
      </c>
      <c r="G21" s="472">
        <f t="shared" si="1"/>
        <v>0</v>
      </c>
      <c r="H21" s="472">
        <f t="shared" si="1"/>
        <v>0</v>
      </c>
      <c r="I21" s="472">
        <f t="shared" si="1"/>
        <v>0</v>
      </c>
      <c r="J21" s="472">
        <f t="shared" si="1"/>
        <v>0</v>
      </c>
      <c r="K21" s="472">
        <f t="shared" si="1"/>
        <v>0</v>
      </c>
      <c r="L21" s="472">
        <f t="shared" si="1"/>
        <v>0</v>
      </c>
      <c r="M21" s="472">
        <f t="shared" si="1"/>
        <v>0</v>
      </c>
    </row>
    <row r="22" spans="1:55" ht="15" x14ac:dyDescent="0.2">
      <c r="A22" s="482" t="s">
        <v>438</v>
      </c>
      <c r="B22" s="484"/>
      <c r="C22" s="463"/>
      <c r="D22" s="501"/>
      <c r="E22" s="501"/>
      <c r="F22" s="504"/>
      <c r="G22" s="503"/>
      <c r="H22" s="502"/>
      <c r="I22" s="501"/>
      <c r="J22" s="501"/>
      <c r="K22" s="501"/>
      <c r="L22" s="501"/>
      <c r="M22" s="501"/>
    </row>
    <row r="23" spans="1:55" ht="15" x14ac:dyDescent="0.2">
      <c r="A23" s="482" t="s">
        <v>434</v>
      </c>
      <c r="B23" s="484" t="s">
        <v>587</v>
      </c>
      <c r="C23" s="463" t="s">
        <v>205</v>
      </c>
      <c r="D23" s="410"/>
      <c r="E23" s="414">
        <f>SUM(F23:M23)</f>
        <v>0</v>
      </c>
      <c r="F23" s="500"/>
      <c r="G23" s="499"/>
      <c r="H23" s="498"/>
      <c r="I23" s="497"/>
      <c r="J23" s="497"/>
      <c r="K23" s="497"/>
      <c r="L23" s="497"/>
      <c r="M23" s="497"/>
    </row>
    <row r="24" spans="1:55" ht="15" x14ac:dyDescent="0.2">
      <c r="A24" s="482" t="s">
        <v>429</v>
      </c>
      <c r="B24" s="484" t="s">
        <v>586</v>
      </c>
      <c r="C24" s="463" t="s">
        <v>203</v>
      </c>
      <c r="D24" s="410"/>
      <c r="E24" s="414">
        <f>SUM(F24:M24)</f>
        <v>0</v>
      </c>
      <c r="F24" s="500"/>
      <c r="G24" s="499"/>
      <c r="H24" s="498"/>
      <c r="I24" s="497"/>
      <c r="J24" s="497"/>
      <c r="K24" s="497"/>
      <c r="L24" s="497"/>
      <c r="M24" s="497"/>
    </row>
    <row r="25" spans="1:55" ht="15" x14ac:dyDescent="0.2">
      <c r="A25" s="482" t="s">
        <v>426</v>
      </c>
      <c r="B25" s="484" t="s">
        <v>585</v>
      </c>
      <c r="C25" s="463" t="s">
        <v>201</v>
      </c>
      <c r="D25" s="410"/>
      <c r="E25" s="414">
        <f>SUM(F25:M25)</f>
        <v>0</v>
      </c>
      <c r="F25" s="500"/>
      <c r="G25" s="499"/>
      <c r="H25" s="498"/>
      <c r="I25" s="497"/>
      <c r="J25" s="497"/>
      <c r="K25" s="497"/>
      <c r="L25" s="497"/>
      <c r="M25" s="497"/>
    </row>
    <row r="26" spans="1:55" ht="15" x14ac:dyDescent="0.2">
      <c r="A26" s="482" t="s">
        <v>424</v>
      </c>
      <c r="B26" s="484" t="s">
        <v>584</v>
      </c>
      <c r="C26" s="463" t="s">
        <v>583</v>
      </c>
      <c r="D26" s="410"/>
      <c r="E26" s="414">
        <f>SUM(F26:M26)</f>
        <v>0</v>
      </c>
      <c r="F26" s="500"/>
      <c r="G26" s="499"/>
      <c r="H26" s="498"/>
      <c r="I26" s="497"/>
      <c r="J26" s="497"/>
      <c r="K26" s="497"/>
      <c r="L26" s="497"/>
      <c r="M26" s="497"/>
    </row>
    <row r="27" spans="1:55" ht="15" x14ac:dyDescent="0.2">
      <c r="A27" s="482" t="s">
        <v>420</v>
      </c>
      <c r="B27" s="484"/>
      <c r="C27" s="463"/>
      <c r="D27" s="485"/>
      <c r="E27" s="485"/>
      <c r="F27" s="496"/>
      <c r="G27" s="495"/>
      <c r="H27" s="494"/>
      <c r="I27" s="493"/>
      <c r="J27" s="493"/>
      <c r="K27" s="493"/>
      <c r="L27" s="493"/>
      <c r="M27" s="493"/>
    </row>
    <row r="28" spans="1:55" ht="15" x14ac:dyDescent="0.2">
      <c r="A28" s="482" t="s">
        <v>417</v>
      </c>
      <c r="B28" s="484" t="s">
        <v>582</v>
      </c>
      <c r="C28" s="463" t="s">
        <v>581</v>
      </c>
      <c r="D28" s="472">
        <f t="shared" ref="D28:M28" si="2">SUM(D23:D27)</f>
        <v>0</v>
      </c>
      <c r="E28" s="472">
        <f t="shared" si="2"/>
        <v>0</v>
      </c>
      <c r="F28" s="472">
        <f t="shared" si="2"/>
        <v>0</v>
      </c>
      <c r="G28" s="472">
        <f t="shared" si="2"/>
        <v>0</v>
      </c>
      <c r="H28" s="472">
        <f t="shared" si="2"/>
        <v>0</v>
      </c>
      <c r="I28" s="472">
        <f t="shared" si="2"/>
        <v>0</v>
      </c>
      <c r="J28" s="472">
        <f t="shared" si="2"/>
        <v>0</v>
      </c>
      <c r="K28" s="472">
        <f t="shared" si="2"/>
        <v>0</v>
      </c>
      <c r="L28" s="472">
        <f t="shared" si="2"/>
        <v>0</v>
      </c>
      <c r="M28" s="472">
        <f t="shared" si="2"/>
        <v>0</v>
      </c>
      <c r="N28" s="492"/>
      <c r="O28" s="492"/>
      <c r="P28" s="492"/>
      <c r="Q28" s="492"/>
      <c r="R28" s="492"/>
      <c r="S28" s="492"/>
      <c r="T28" s="492"/>
      <c r="U28" s="492"/>
      <c r="V28" s="492"/>
      <c r="W28" s="492"/>
      <c r="X28" s="492"/>
      <c r="Y28" s="492"/>
      <c r="Z28" s="492"/>
      <c r="AA28" s="492"/>
      <c r="AB28" s="492"/>
      <c r="AC28" s="492"/>
      <c r="AD28" s="492"/>
      <c r="AE28" s="492"/>
      <c r="AF28" s="492"/>
      <c r="AG28" s="492"/>
      <c r="AH28" s="492"/>
      <c r="AI28" s="492"/>
      <c r="AJ28" s="492"/>
      <c r="AK28" s="492"/>
      <c r="AL28" s="492"/>
      <c r="AM28" s="492"/>
      <c r="AN28" s="492"/>
      <c r="AO28" s="492"/>
      <c r="AP28" s="492"/>
      <c r="AQ28" s="492"/>
      <c r="AR28" s="492"/>
      <c r="AS28" s="492"/>
      <c r="AT28" s="492"/>
      <c r="AU28" s="492"/>
      <c r="AV28" s="492"/>
      <c r="AW28" s="492"/>
      <c r="AX28" s="492"/>
      <c r="AY28" s="492"/>
      <c r="AZ28" s="492"/>
      <c r="BA28" s="492"/>
      <c r="BB28" s="492"/>
      <c r="BC28" s="492"/>
    </row>
    <row r="29" spans="1:55" ht="15" x14ac:dyDescent="0.2">
      <c r="A29" s="482" t="s">
        <v>413</v>
      </c>
      <c r="B29" s="484"/>
      <c r="C29" s="463"/>
      <c r="D29" s="485"/>
      <c r="E29" s="485"/>
      <c r="F29" s="485"/>
      <c r="G29" s="485"/>
      <c r="H29" s="485"/>
      <c r="I29" s="485"/>
      <c r="J29" s="485"/>
      <c r="K29" s="485"/>
      <c r="L29" s="485"/>
      <c r="M29" s="485"/>
    </row>
    <row r="30" spans="1:55" ht="15" x14ac:dyDescent="0.2">
      <c r="A30" s="482" t="s">
        <v>407</v>
      </c>
      <c r="B30" s="481"/>
      <c r="C30" s="480" t="s">
        <v>580</v>
      </c>
      <c r="D30" s="460"/>
      <c r="E30" s="460"/>
      <c r="F30" s="460"/>
      <c r="G30" s="460"/>
      <c r="H30" s="460"/>
      <c r="I30" s="460"/>
      <c r="J30" s="460"/>
      <c r="K30" s="460"/>
      <c r="L30" s="460"/>
      <c r="M30" s="460"/>
    </row>
    <row r="31" spans="1:55" ht="15" x14ac:dyDescent="0.2">
      <c r="A31" s="482" t="s">
        <v>403</v>
      </c>
      <c r="B31" s="484"/>
      <c r="C31" s="491" t="s">
        <v>579</v>
      </c>
      <c r="D31" s="472">
        <f>SUM(D28,D21,D16,D10,'240a'!D21)</f>
        <v>0</v>
      </c>
      <c r="E31" s="472">
        <f>SUM(E28,E21,E16,E10,'240a'!E21)</f>
        <v>0</v>
      </c>
      <c r="F31" s="472">
        <f>SUM(F28,F21,F16,F10,'240a'!F21)</f>
        <v>0</v>
      </c>
      <c r="G31" s="472">
        <f>SUM(G28,G21,G16,G10,'240a'!G21)</f>
        <v>0</v>
      </c>
      <c r="H31" s="472">
        <f>SUM(H28,H21,H16,H10,'240a'!H21)</f>
        <v>0</v>
      </c>
      <c r="I31" s="472">
        <f>SUM(I28,I21,I16,I10,'240a'!I21)</f>
        <v>0</v>
      </c>
      <c r="J31" s="472">
        <f>SUM(J28,J21,J16,J10,'240a'!J21)</f>
        <v>0</v>
      </c>
      <c r="K31" s="472">
        <f>SUM(K28,K21,K16,K10,'240a'!K21)</f>
        <v>0</v>
      </c>
      <c r="L31" s="472">
        <f>SUM(L28,L21,L16,L10,'240a'!L21)</f>
        <v>0</v>
      </c>
      <c r="M31" s="472">
        <f>SUM(M28,M21,M16,M10,'240a'!M21)</f>
        <v>0</v>
      </c>
    </row>
    <row r="32" spans="1:55" ht="15" x14ac:dyDescent="0.2">
      <c r="A32" s="482" t="s">
        <v>400</v>
      </c>
      <c r="B32" s="484"/>
      <c r="C32" s="463"/>
      <c r="D32" s="485"/>
      <c r="E32" s="485"/>
      <c r="F32" s="490"/>
      <c r="G32" s="489"/>
      <c r="H32" s="488"/>
      <c r="I32" s="485"/>
      <c r="J32" s="485"/>
      <c r="K32" s="485"/>
      <c r="L32" s="485"/>
      <c r="M32" s="485"/>
    </row>
    <row r="33" spans="1:13" ht="15" x14ac:dyDescent="0.2">
      <c r="A33" s="482" t="s">
        <v>397</v>
      </c>
      <c r="B33" s="481">
        <v>950</v>
      </c>
      <c r="C33" s="480" t="s">
        <v>578</v>
      </c>
      <c r="D33" s="493"/>
      <c r="E33" s="493"/>
      <c r="F33" s="417"/>
      <c r="G33" s="417"/>
      <c r="H33" s="417"/>
      <c r="I33" s="417"/>
      <c r="J33" s="417"/>
      <c r="K33" s="417"/>
      <c r="L33" s="417"/>
      <c r="M33" s="460"/>
    </row>
    <row r="34" spans="1:13" ht="15" x14ac:dyDescent="0.2">
      <c r="A34" s="482" t="s">
        <v>393</v>
      </c>
      <c r="B34" s="484"/>
      <c r="C34" s="483" t="s">
        <v>577</v>
      </c>
      <c r="D34" s="552"/>
      <c r="E34" s="552"/>
      <c r="F34" s="417"/>
      <c r="G34" s="417"/>
      <c r="H34" s="417"/>
      <c r="I34" s="417"/>
      <c r="J34" s="417"/>
      <c r="K34" s="417"/>
      <c r="L34" s="417"/>
      <c r="M34" s="460"/>
    </row>
    <row r="35" spans="1:13" x14ac:dyDescent="0.25">
      <c r="A35" s="482" t="s">
        <v>388</v>
      </c>
      <c r="B35" s="484"/>
      <c r="C35" s="486"/>
      <c r="D35" s="485"/>
      <c r="E35" s="485"/>
      <c r="F35" s="417"/>
      <c r="G35" s="417"/>
      <c r="H35" s="417"/>
      <c r="I35" s="417"/>
      <c r="J35" s="417"/>
      <c r="K35" s="417"/>
      <c r="L35" s="417"/>
      <c r="M35" s="460"/>
    </row>
    <row r="36" spans="1:13" ht="15" x14ac:dyDescent="0.2">
      <c r="A36" s="482" t="s">
        <v>383</v>
      </c>
      <c r="B36" s="481"/>
      <c r="C36" s="480" t="s">
        <v>576</v>
      </c>
      <c r="D36" s="604">
        <f>+D31+D34</f>
        <v>0</v>
      </c>
      <c r="E36" s="604">
        <f>+E31+E34</f>
        <v>0</v>
      </c>
      <c r="F36" s="417"/>
      <c r="G36" s="417"/>
      <c r="H36" s="417"/>
      <c r="I36" s="417"/>
      <c r="J36" s="417"/>
      <c r="K36" s="417"/>
      <c r="L36" s="417"/>
      <c r="M36" s="460"/>
    </row>
    <row r="37" spans="1:13" ht="15" x14ac:dyDescent="0.2">
      <c r="A37" s="482" t="s">
        <v>379</v>
      </c>
      <c r="B37" s="484"/>
      <c r="C37" s="483" t="s">
        <v>575</v>
      </c>
      <c r="D37" s="605"/>
      <c r="E37" s="605"/>
      <c r="F37" s="417"/>
      <c r="G37" s="417"/>
      <c r="H37" s="417"/>
      <c r="I37" s="417"/>
      <c r="J37" s="417"/>
      <c r="K37" s="417"/>
      <c r="L37" s="417"/>
      <c r="M37" s="460"/>
    </row>
    <row r="38" spans="1:13" ht="15" x14ac:dyDescent="0.2">
      <c r="A38" s="482" t="s">
        <v>376</v>
      </c>
      <c r="B38" s="481"/>
      <c r="C38" s="480"/>
      <c r="D38" s="460"/>
      <c r="E38" s="460"/>
      <c r="F38" s="417"/>
      <c r="G38" s="417"/>
      <c r="H38" s="417"/>
      <c r="I38" s="417"/>
      <c r="J38" s="417"/>
      <c r="K38" s="417"/>
      <c r="L38" s="417"/>
      <c r="M38" s="460"/>
    </row>
    <row r="39" spans="1:13" thickBot="1" x14ac:dyDescent="0.25">
      <c r="A39" s="482" t="s">
        <v>372</v>
      </c>
      <c r="B39" s="481"/>
      <c r="C39" s="480"/>
      <c r="D39" s="460"/>
      <c r="E39" s="460"/>
      <c r="F39" s="465"/>
      <c r="G39" s="465"/>
      <c r="H39" s="465"/>
      <c r="I39" s="465"/>
      <c r="J39" s="465"/>
      <c r="K39" s="417"/>
      <c r="L39" s="417"/>
      <c r="M39" s="460"/>
    </row>
    <row r="40" spans="1:13" x14ac:dyDescent="0.25">
      <c r="A40" s="459" t="s">
        <v>368</v>
      </c>
      <c r="B40" s="479"/>
      <c r="C40" s="478" t="s">
        <v>574</v>
      </c>
      <c r="D40" s="477"/>
      <c r="E40" s="476"/>
      <c r="F40" s="417"/>
      <c r="G40" s="470"/>
      <c r="H40" s="470"/>
      <c r="I40" s="470"/>
      <c r="J40" s="465"/>
      <c r="K40" s="417"/>
      <c r="L40" s="475"/>
      <c r="M40" s="460"/>
    </row>
    <row r="41" spans="1:13" x14ac:dyDescent="0.25">
      <c r="A41" s="459" t="s">
        <v>364</v>
      </c>
      <c r="B41" s="464"/>
      <c r="C41" s="463"/>
      <c r="D41" s="460"/>
      <c r="E41" s="474"/>
      <c r="F41" s="417"/>
      <c r="G41" s="470"/>
      <c r="H41" s="470"/>
      <c r="I41" s="470"/>
      <c r="J41" s="465"/>
      <c r="K41" s="417"/>
      <c r="L41" s="417"/>
      <c r="M41" s="460"/>
    </row>
    <row r="42" spans="1:13" x14ac:dyDescent="0.25">
      <c r="A42" s="459" t="s">
        <v>361</v>
      </c>
      <c r="B42" s="464"/>
      <c r="C42" s="473" t="s">
        <v>573</v>
      </c>
      <c r="D42" s="472">
        <v>0</v>
      </c>
      <c r="E42" s="471">
        <v>0</v>
      </c>
      <c r="F42" s="470" t="s">
        <v>572</v>
      </c>
      <c r="G42" s="470"/>
      <c r="H42" s="470"/>
      <c r="I42" s="470"/>
      <c r="J42" s="465"/>
      <c r="K42" s="417"/>
      <c r="L42" s="417"/>
      <c r="M42" s="460"/>
    </row>
    <row r="43" spans="1:13" x14ac:dyDescent="0.25">
      <c r="A43" s="459" t="s">
        <v>358</v>
      </c>
      <c r="B43" s="464"/>
      <c r="C43" s="473" t="s">
        <v>571</v>
      </c>
      <c r="D43" s="472"/>
      <c r="E43" s="471"/>
      <c r="F43" s="470"/>
      <c r="G43" s="465"/>
      <c r="H43" s="465"/>
      <c r="I43" s="465"/>
      <c r="J43" s="465"/>
      <c r="K43" s="417"/>
      <c r="L43" s="417"/>
      <c r="M43" s="460"/>
    </row>
    <row r="44" spans="1:13" x14ac:dyDescent="0.25">
      <c r="A44" s="459" t="s">
        <v>356</v>
      </c>
      <c r="B44" s="464"/>
      <c r="C44" s="473" t="s">
        <v>570</v>
      </c>
      <c r="D44" s="472">
        <f>SUM(D42:D43)</f>
        <v>0</v>
      </c>
      <c r="E44" s="471">
        <f>SUM(E42:E43)</f>
        <v>0</v>
      </c>
      <c r="F44" s="470" t="s">
        <v>569</v>
      </c>
      <c r="G44" s="465"/>
      <c r="H44" s="465"/>
      <c r="I44" s="465"/>
      <c r="J44" s="465"/>
      <c r="K44" s="417"/>
      <c r="L44" s="417"/>
      <c r="M44" s="460"/>
    </row>
    <row r="45" spans="1:13" ht="15" x14ac:dyDescent="0.2">
      <c r="A45" s="459" t="s">
        <v>351</v>
      </c>
      <c r="B45" s="464"/>
      <c r="C45" s="463"/>
      <c r="D45" s="469"/>
      <c r="E45" s="468"/>
      <c r="F45" s="465"/>
      <c r="G45" s="465"/>
      <c r="H45" s="465"/>
      <c r="I45" s="465"/>
      <c r="J45" s="465"/>
      <c r="K45" s="417"/>
      <c r="L45" s="417"/>
      <c r="M45" s="460"/>
    </row>
    <row r="46" spans="1:13" ht="15" x14ac:dyDescent="0.2">
      <c r="A46" s="459" t="s">
        <v>568</v>
      </c>
      <c r="B46" s="464"/>
      <c r="C46" s="463" t="s">
        <v>567</v>
      </c>
      <c r="D46" s="467">
        <f>D36</f>
        <v>0</v>
      </c>
      <c r="E46" s="466">
        <f>E36</f>
        <v>0</v>
      </c>
      <c r="F46" s="465"/>
      <c r="G46" s="465"/>
      <c r="H46" s="465"/>
      <c r="I46" s="465"/>
      <c r="J46" s="465"/>
      <c r="K46" s="417"/>
      <c r="L46" s="417"/>
      <c r="M46" s="460"/>
    </row>
    <row r="47" spans="1:13" ht="15" x14ac:dyDescent="0.2">
      <c r="A47" s="459" t="s">
        <v>566</v>
      </c>
      <c r="B47" s="464"/>
      <c r="C47" s="463" t="s">
        <v>565</v>
      </c>
      <c r="D47" s="462">
        <f>D48-D46</f>
        <v>0</v>
      </c>
      <c r="E47" s="461">
        <f>E48-E46</f>
        <v>0</v>
      </c>
      <c r="F47" s="417"/>
      <c r="G47" s="417"/>
      <c r="H47" s="417"/>
      <c r="I47" s="417"/>
      <c r="J47" s="417"/>
      <c r="K47" s="417"/>
      <c r="L47" s="417"/>
      <c r="M47" s="460"/>
    </row>
    <row r="48" spans="1:13" thickBot="1" x14ac:dyDescent="0.25">
      <c r="A48" s="459" t="s">
        <v>564</v>
      </c>
      <c r="B48" s="458"/>
      <c r="C48" s="457" t="s">
        <v>563</v>
      </c>
      <c r="D48" s="456">
        <f>D44</f>
        <v>0</v>
      </c>
      <c r="E48" s="455">
        <f>E44</f>
        <v>0</v>
      </c>
      <c r="F48" s="454"/>
      <c r="G48" s="454"/>
      <c r="H48" s="454"/>
      <c r="I48" s="454"/>
      <c r="J48" s="454"/>
      <c r="K48" s="454"/>
      <c r="L48" s="454"/>
      <c r="M48" s="453"/>
    </row>
    <row r="49" spans="1:3" ht="15.75" customHeight="1" x14ac:dyDescent="0.2">
      <c r="A49" s="606" t="str">
        <f ca="1">CELL("FILENAME",A2)</f>
        <v>R:\Finance\Annual Budget\Amended 2016-2017\[2016-2017 Amended Budget.xlsx]240b</v>
      </c>
      <c r="B49" s="606"/>
      <c r="C49" s="606"/>
    </row>
  </sheetData>
  <mergeCells count="5">
    <mergeCell ref="A1:C1"/>
    <mergeCell ref="A4:C4"/>
    <mergeCell ref="D36:D37"/>
    <mergeCell ref="E36:E37"/>
    <mergeCell ref="A49:C49"/>
  </mergeCells>
  <printOptions horizontalCentered="1" verticalCentered="1"/>
  <pageMargins left="0.1" right="0.1" top="0.4" bottom="0.4" header="0.1" footer="0.1"/>
  <pageSetup scale="73" fitToHeight="2" orientation="landscape" r:id="rId1"/>
  <headerFooter>
    <oddHeader>&amp;C&amp;"Arial,Bold"TWIN FALLS SCHOOL DISTIRCT 411</oddHeader>
    <oddFooter>&amp;L&amp;"Arial,Bold"&amp;Z&amp;F&amp;R&amp;"Arial,Bold"Page &amp;P of &amp;N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441"/>
  <sheetViews>
    <sheetView zoomScaleNormal="100" workbookViewId="0">
      <pane xSplit="3" ySplit="6" topLeftCell="D19" activePane="bottomRight" state="frozen"/>
      <selection activeCell="P31" sqref="P31"/>
      <selection pane="topRight" activeCell="P31" sqref="P31"/>
      <selection pane="bottomLeft" activeCell="P31" sqref="P31"/>
      <selection pane="bottomRight" activeCell="P31" sqref="P31"/>
    </sheetView>
  </sheetViews>
  <sheetFormatPr defaultColWidth="9.77734375" defaultRowHeight="11.25" x14ac:dyDescent="0.2"/>
  <cols>
    <col min="1" max="1" width="3.77734375" style="321" customWidth="1"/>
    <col min="2" max="2" width="6.77734375" style="321" customWidth="1"/>
    <col min="3" max="3" width="27.77734375" style="322" customWidth="1"/>
    <col min="4" max="6" width="10.77734375" style="321" customWidth="1"/>
    <col min="7" max="7" width="3.77734375" style="321" customWidth="1"/>
    <col min="8" max="8" width="6.77734375" style="321" customWidth="1"/>
    <col min="9" max="9" width="27.77734375" style="322" customWidth="1"/>
    <col min="10" max="12" width="10.77734375" style="321" customWidth="1"/>
    <col min="13" max="16384" width="9.77734375" style="321"/>
  </cols>
  <sheetData>
    <row r="1" spans="1:12" ht="20.25" x14ac:dyDescent="0.3">
      <c r="A1" s="596" t="s">
        <v>47</v>
      </c>
      <c r="B1" s="596"/>
      <c r="C1" s="596"/>
      <c r="D1" s="393"/>
      <c r="E1" s="394" t="s">
        <v>510</v>
      </c>
      <c r="F1" s="394"/>
      <c r="G1" s="390"/>
      <c r="H1" s="390"/>
      <c r="I1" s="396"/>
      <c r="J1" s="393"/>
      <c r="L1" s="395" t="s">
        <v>509</v>
      </c>
    </row>
    <row r="2" spans="1:12" ht="15.75" x14ac:dyDescent="0.25">
      <c r="A2" s="393"/>
      <c r="B2" s="393"/>
      <c r="C2" s="389"/>
      <c r="D2" s="393"/>
      <c r="E2" s="394" t="s">
        <v>504</v>
      </c>
      <c r="F2" s="392"/>
      <c r="G2" s="390"/>
      <c r="H2" s="390"/>
      <c r="I2" s="389"/>
      <c r="J2" s="599" t="s">
        <v>607</v>
      </c>
      <c r="K2" s="599"/>
      <c r="L2" s="599"/>
    </row>
    <row r="3" spans="1:12" ht="15.75" x14ac:dyDescent="0.25">
      <c r="A3" s="393"/>
      <c r="B3" s="393"/>
      <c r="C3" s="389"/>
      <c r="D3" s="393"/>
      <c r="E3" s="392" t="s">
        <v>507</v>
      </c>
      <c r="F3" s="391"/>
      <c r="G3" s="390"/>
      <c r="H3" s="390"/>
      <c r="I3" s="389"/>
      <c r="J3" s="599" t="s">
        <v>606</v>
      </c>
      <c r="K3" s="599"/>
      <c r="L3" s="599"/>
    </row>
    <row r="4" spans="1:12" ht="13.9" customHeight="1" x14ac:dyDescent="0.2">
      <c r="A4" s="597" t="s">
        <v>505</v>
      </c>
      <c r="B4" s="597"/>
      <c r="C4" s="597"/>
      <c r="D4" s="597"/>
      <c r="E4" s="324"/>
      <c r="F4" s="324"/>
      <c r="G4" s="324"/>
      <c r="H4" s="324"/>
      <c r="I4" s="325"/>
      <c r="J4" s="324"/>
      <c r="K4" s="324"/>
      <c r="L4" s="324"/>
    </row>
    <row r="5" spans="1:12" ht="12.75" x14ac:dyDescent="0.2">
      <c r="A5" s="388"/>
      <c r="B5" s="387"/>
      <c r="C5" s="386" t="s">
        <v>504</v>
      </c>
      <c r="D5" s="385" t="s">
        <v>503</v>
      </c>
      <c r="E5" s="384" t="s">
        <v>502</v>
      </c>
      <c r="F5" s="383" t="s">
        <v>501</v>
      </c>
      <c r="G5" s="382"/>
      <c r="H5" s="381"/>
      <c r="I5" s="380" t="s">
        <v>504</v>
      </c>
      <c r="J5" s="379" t="s">
        <v>503</v>
      </c>
      <c r="K5" s="378" t="s">
        <v>502</v>
      </c>
      <c r="L5" s="377" t="s">
        <v>501</v>
      </c>
    </row>
    <row r="6" spans="1:12" ht="12.75" x14ac:dyDescent="0.2">
      <c r="A6" s="351" t="s">
        <v>87</v>
      </c>
      <c r="B6" s="334" t="s">
        <v>500</v>
      </c>
      <c r="C6" s="328" t="s">
        <v>499</v>
      </c>
      <c r="D6" s="334" t="s">
        <v>88</v>
      </c>
      <c r="E6" s="334" t="s">
        <v>498</v>
      </c>
      <c r="F6" s="376" t="s">
        <v>497</v>
      </c>
      <c r="G6" s="355" t="s">
        <v>87</v>
      </c>
      <c r="H6" s="375" t="s">
        <v>500</v>
      </c>
      <c r="I6" s="374" t="s">
        <v>499</v>
      </c>
      <c r="J6" s="351" t="s">
        <v>88</v>
      </c>
      <c r="K6" s="334" t="s">
        <v>498</v>
      </c>
      <c r="L6" s="334" t="s">
        <v>497</v>
      </c>
    </row>
    <row r="7" spans="1:12" ht="12.75" x14ac:dyDescent="0.2">
      <c r="A7" s="351" t="s">
        <v>496</v>
      </c>
      <c r="B7" s="334" t="s">
        <v>495</v>
      </c>
      <c r="C7" s="333" t="s">
        <v>494</v>
      </c>
      <c r="D7" s="354">
        <v>3369</v>
      </c>
      <c r="E7" s="373" t="s">
        <v>346</v>
      </c>
      <c r="F7" s="372">
        <v>1916</v>
      </c>
      <c r="G7" s="348" t="s">
        <v>493</v>
      </c>
      <c r="H7" s="351" t="s">
        <v>492</v>
      </c>
      <c r="I7" s="333" t="s">
        <v>170</v>
      </c>
      <c r="J7" s="353">
        <v>0</v>
      </c>
      <c r="K7" s="353">
        <v>0</v>
      </c>
      <c r="L7" s="357"/>
    </row>
    <row r="8" spans="1:12" ht="12.75" x14ac:dyDescent="0.2">
      <c r="A8" s="351" t="s">
        <v>491</v>
      </c>
      <c r="B8" s="334"/>
      <c r="C8" s="333"/>
      <c r="D8" s="360"/>
      <c r="E8" s="353"/>
      <c r="F8" s="356"/>
      <c r="G8" s="355" t="s">
        <v>490</v>
      </c>
      <c r="H8" s="351" t="s">
        <v>489</v>
      </c>
      <c r="I8" s="365" t="s">
        <v>488</v>
      </c>
      <c r="J8" s="352">
        <f>J7</f>
        <v>0</v>
      </c>
      <c r="K8" s="358" t="s">
        <v>346</v>
      </c>
      <c r="L8" s="352">
        <f>K7</f>
        <v>0</v>
      </c>
    </row>
    <row r="9" spans="1:12" ht="12.75" x14ac:dyDescent="0.2">
      <c r="A9" s="351" t="s">
        <v>487</v>
      </c>
      <c r="B9" s="334" t="s">
        <v>486</v>
      </c>
      <c r="C9" s="333" t="s">
        <v>171</v>
      </c>
      <c r="D9" s="353">
        <v>0</v>
      </c>
      <c r="E9" s="353">
        <v>0</v>
      </c>
      <c r="F9" s="356"/>
      <c r="G9" s="355" t="s">
        <v>485</v>
      </c>
      <c r="H9" s="335"/>
      <c r="I9" s="333"/>
      <c r="J9" s="347"/>
      <c r="K9" s="347"/>
      <c r="L9" s="357"/>
    </row>
    <row r="10" spans="1:12" ht="12.75" x14ac:dyDescent="0.2">
      <c r="A10" s="351" t="s">
        <v>484</v>
      </c>
      <c r="B10" s="334" t="s">
        <v>483</v>
      </c>
      <c r="C10" s="333" t="s">
        <v>169</v>
      </c>
      <c r="D10" s="353">
        <v>0</v>
      </c>
      <c r="E10" s="353">
        <v>0</v>
      </c>
      <c r="F10" s="356"/>
      <c r="G10" s="355" t="s">
        <v>482</v>
      </c>
      <c r="H10" s="351" t="s">
        <v>481</v>
      </c>
      <c r="I10" s="333" t="s">
        <v>165</v>
      </c>
      <c r="J10" s="353">
        <v>0</v>
      </c>
      <c r="K10" s="353">
        <v>0</v>
      </c>
      <c r="L10" s="357"/>
    </row>
    <row r="11" spans="1:12" ht="12.75" x14ac:dyDescent="0.2">
      <c r="A11" s="351" t="s">
        <v>480</v>
      </c>
      <c r="B11" s="334" t="s">
        <v>479</v>
      </c>
      <c r="C11" s="333" t="s">
        <v>168</v>
      </c>
      <c r="D11" s="353">
        <v>0</v>
      </c>
      <c r="E11" s="353">
        <v>0</v>
      </c>
      <c r="F11" s="356"/>
      <c r="G11" s="355" t="s">
        <v>478</v>
      </c>
      <c r="H11" s="351" t="s">
        <v>477</v>
      </c>
      <c r="I11" s="333" t="s">
        <v>163</v>
      </c>
      <c r="J11" s="353">
        <v>0</v>
      </c>
      <c r="K11" s="353">
        <v>0</v>
      </c>
      <c r="L11" s="357"/>
    </row>
    <row r="12" spans="1:12" ht="12.75" x14ac:dyDescent="0.2">
      <c r="A12" s="351" t="s">
        <v>476</v>
      </c>
      <c r="B12" s="334" t="s">
        <v>475</v>
      </c>
      <c r="C12" s="333" t="s">
        <v>166</v>
      </c>
      <c r="D12" s="353">
        <v>0</v>
      </c>
      <c r="E12" s="353">
        <v>0</v>
      </c>
      <c r="F12" s="356"/>
      <c r="G12" s="355" t="s">
        <v>474</v>
      </c>
      <c r="H12" s="351" t="s">
        <v>473</v>
      </c>
      <c r="I12" s="333" t="s">
        <v>472</v>
      </c>
      <c r="J12" s="353">
        <v>0</v>
      </c>
      <c r="K12" s="353">
        <v>0</v>
      </c>
      <c r="L12" s="357"/>
    </row>
    <row r="13" spans="1:12" ht="12.75" x14ac:dyDescent="0.2">
      <c r="A13" s="351" t="s">
        <v>471</v>
      </c>
      <c r="B13" s="334" t="s">
        <v>470</v>
      </c>
      <c r="C13" s="333" t="s">
        <v>164</v>
      </c>
      <c r="D13" s="353">
        <v>0</v>
      </c>
      <c r="E13" s="353">
        <v>0</v>
      </c>
      <c r="F13" s="356"/>
      <c r="G13" s="355" t="s">
        <v>469</v>
      </c>
      <c r="H13" s="351" t="s">
        <v>468</v>
      </c>
      <c r="I13" s="333" t="s">
        <v>159</v>
      </c>
      <c r="J13" s="353">
        <v>0</v>
      </c>
      <c r="K13" s="353">
        <v>0</v>
      </c>
      <c r="L13" s="357"/>
    </row>
    <row r="14" spans="1:12" ht="12.75" x14ac:dyDescent="0.2">
      <c r="A14" s="351" t="s">
        <v>467</v>
      </c>
      <c r="B14" s="334" t="s">
        <v>466</v>
      </c>
      <c r="C14" s="333" t="s">
        <v>162</v>
      </c>
      <c r="D14" s="353">
        <v>0</v>
      </c>
      <c r="E14" s="353">
        <v>0</v>
      </c>
      <c r="F14" s="356"/>
      <c r="G14" s="355" t="s">
        <v>465</v>
      </c>
      <c r="H14" s="351" t="s">
        <v>464</v>
      </c>
      <c r="I14" s="333" t="s">
        <v>157</v>
      </c>
      <c r="J14" s="353">
        <v>0</v>
      </c>
      <c r="K14" s="353">
        <v>0</v>
      </c>
      <c r="L14" s="357"/>
    </row>
    <row r="15" spans="1:12" ht="12.75" x14ac:dyDescent="0.2">
      <c r="A15" s="351" t="s">
        <v>463</v>
      </c>
      <c r="B15" s="334" t="s">
        <v>462</v>
      </c>
      <c r="C15" s="333" t="s">
        <v>160</v>
      </c>
      <c r="D15" s="353">
        <v>0</v>
      </c>
      <c r="E15" s="353">
        <v>0</v>
      </c>
      <c r="F15" s="356"/>
      <c r="G15" s="355" t="s">
        <v>461</v>
      </c>
      <c r="H15" s="351" t="s">
        <v>460</v>
      </c>
      <c r="I15" s="333" t="s">
        <v>155</v>
      </c>
      <c r="J15" s="353">
        <v>0</v>
      </c>
      <c r="K15" s="353">
        <v>0</v>
      </c>
      <c r="L15" s="357"/>
    </row>
    <row r="16" spans="1:12" ht="12.75" x14ac:dyDescent="0.2">
      <c r="A16" s="351" t="s">
        <v>459</v>
      </c>
      <c r="B16" s="334" t="s">
        <v>458</v>
      </c>
      <c r="C16" s="333" t="s">
        <v>158</v>
      </c>
      <c r="D16" s="353">
        <v>0</v>
      </c>
      <c r="E16" s="353">
        <v>0</v>
      </c>
      <c r="F16" s="356"/>
      <c r="G16" s="355" t="s">
        <v>457</v>
      </c>
      <c r="H16" s="351" t="s">
        <v>456</v>
      </c>
      <c r="I16" s="333" t="s">
        <v>153</v>
      </c>
      <c r="J16" s="353">
        <v>0</v>
      </c>
      <c r="K16" s="353">
        <v>0</v>
      </c>
      <c r="L16" s="357"/>
    </row>
    <row r="17" spans="1:12" ht="12.75" x14ac:dyDescent="0.2">
      <c r="A17" s="351" t="s">
        <v>455</v>
      </c>
      <c r="B17" s="334" t="s">
        <v>454</v>
      </c>
      <c r="C17" s="333" t="s">
        <v>156</v>
      </c>
      <c r="D17" s="537">
        <v>0</v>
      </c>
      <c r="E17" s="536">
        <v>0</v>
      </c>
      <c r="F17" s="356"/>
      <c r="G17" s="355" t="s">
        <v>453</v>
      </c>
      <c r="H17" s="351" t="s">
        <v>452</v>
      </c>
      <c r="I17" s="333" t="s">
        <v>152</v>
      </c>
      <c r="J17" s="353">
        <v>0</v>
      </c>
      <c r="K17" s="353">
        <v>0</v>
      </c>
      <c r="L17" s="357"/>
    </row>
    <row r="18" spans="1:12" ht="12.75" x14ac:dyDescent="0.2">
      <c r="A18" s="351" t="s">
        <v>451</v>
      </c>
      <c r="B18" s="334" t="s">
        <v>450</v>
      </c>
      <c r="C18" s="365" t="s">
        <v>154</v>
      </c>
      <c r="D18" s="534">
        <v>0</v>
      </c>
      <c r="E18" s="535">
        <v>0</v>
      </c>
      <c r="F18" s="356"/>
      <c r="G18" s="355" t="s">
        <v>449</v>
      </c>
      <c r="H18" s="351" t="s">
        <v>448</v>
      </c>
      <c r="I18" s="333" t="s">
        <v>150</v>
      </c>
      <c r="J18" s="536">
        <v>0</v>
      </c>
      <c r="K18" s="536">
        <v>0</v>
      </c>
      <c r="L18" s="357"/>
    </row>
    <row r="19" spans="1:12" ht="12.75" x14ac:dyDescent="0.2">
      <c r="A19" s="351" t="s">
        <v>447</v>
      </c>
      <c r="B19" s="334"/>
      <c r="C19" s="371" t="s">
        <v>446</v>
      </c>
      <c r="D19" s="370">
        <f>SUBTOTAL(9,D9:D18)</f>
        <v>0</v>
      </c>
      <c r="E19" s="369" t="s">
        <v>346</v>
      </c>
      <c r="F19" s="349">
        <f>SUBTOTAL(9,E8:E18)</f>
        <v>0</v>
      </c>
      <c r="G19" s="368" t="s">
        <v>445</v>
      </c>
      <c r="H19" s="367">
        <v>437000</v>
      </c>
      <c r="I19" s="366" t="s">
        <v>149</v>
      </c>
      <c r="J19" s="535">
        <v>0</v>
      </c>
      <c r="K19" s="535">
        <v>0</v>
      </c>
      <c r="L19" s="357"/>
    </row>
    <row r="20" spans="1:12" ht="12.75" x14ac:dyDescent="0.2">
      <c r="A20" s="351" t="s">
        <v>444</v>
      </c>
      <c r="B20" s="334" t="s">
        <v>443</v>
      </c>
      <c r="C20" s="333" t="s">
        <v>151</v>
      </c>
      <c r="D20" s="353">
        <v>0</v>
      </c>
      <c r="E20" s="353">
        <v>0</v>
      </c>
      <c r="F20" s="356"/>
      <c r="G20" s="361" t="s">
        <v>442</v>
      </c>
      <c r="H20" s="364" t="s">
        <v>441</v>
      </c>
      <c r="I20" s="333" t="s">
        <v>440</v>
      </c>
      <c r="J20" s="353">
        <v>0</v>
      </c>
      <c r="K20" s="353">
        <v>0</v>
      </c>
      <c r="L20" s="357"/>
    </row>
    <row r="21" spans="1:12" ht="12.75" x14ac:dyDescent="0.2">
      <c r="A21" s="351" t="s">
        <v>439</v>
      </c>
      <c r="B21" s="364"/>
      <c r="C21" s="363"/>
      <c r="D21" s="362"/>
      <c r="E21" s="362"/>
      <c r="F21" s="356"/>
      <c r="G21" s="361" t="s">
        <v>438</v>
      </c>
      <c r="H21" s="351" t="s">
        <v>437</v>
      </c>
      <c r="I21" s="333" t="s">
        <v>145</v>
      </c>
      <c r="J21" s="353">
        <v>0</v>
      </c>
      <c r="K21" s="353">
        <v>0</v>
      </c>
      <c r="L21" s="357"/>
    </row>
    <row r="22" spans="1:12" ht="12.75" x14ac:dyDescent="0.2">
      <c r="A22" s="351" t="s">
        <v>436</v>
      </c>
      <c r="B22" s="334" t="s">
        <v>435</v>
      </c>
      <c r="C22" s="333" t="s">
        <v>148</v>
      </c>
      <c r="D22" s="353">
        <v>0</v>
      </c>
      <c r="E22" s="353">
        <v>0</v>
      </c>
      <c r="F22" s="356"/>
      <c r="G22" s="355" t="s">
        <v>434</v>
      </c>
      <c r="H22" s="351" t="s">
        <v>433</v>
      </c>
      <c r="I22" s="365" t="s">
        <v>432</v>
      </c>
      <c r="J22" s="352">
        <f>SUBTOTAL(9,J10:J21)</f>
        <v>0</v>
      </c>
      <c r="K22" s="358" t="s">
        <v>346</v>
      </c>
      <c r="L22" s="352">
        <f>SUBTOTAL(9,K10:K21)</f>
        <v>0</v>
      </c>
    </row>
    <row r="23" spans="1:12" ht="12.75" x14ac:dyDescent="0.2">
      <c r="A23" s="351" t="s">
        <v>431</v>
      </c>
      <c r="B23" s="334" t="s">
        <v>430</v>
      </c>
      <c r="C23" s="333" t="s">
        <v>146</v>
      </c>
      <c r="D23" s="353">
        <v>0</v>
      </c>
      <c r="E23" s="353">
        <v>0</v>
      </c>
      <c r="F23" s="356"/>
      <c r="G23" s="355" t="s">
        <v>429</v>
      </c>
      <c r="H23" s="335"/>
      <c r="I23" s="333"/>
      <c r="J23" s="347"/>
      <c r="K23" s="347"/>
      <c r="L23" s="357"/>
    </row>
    <row r="24" spans="1:12" ht="12.75" x14ac:dyDescent="0.2">
      <c r="A24" s="351" t="s">
        <v>428</v>
      </c>
      <c r="B24" s="334" t="s">
        <v>427</v>
      </c>
      <c r="C24" s="333" t="s">
        <v>144</v>
      </c>
      <c r="D24" s="353">
        <v>0</v>
      </c>
      <c r="E24" s="353">
        <v>0</v>
      </c>
      <c r="F24" s="356"/>
      <c r="G24" s="355" t="s">
        <v>426</v>
      </c>
      <c r="H24" s="335"/>
      <c r="I24" s="333"/>
      <c r="J24" s="347"/>
      <c r="K24" s="347"/>
      <c r="L24" s="357"/>
    </row>
    <row r="25" spans="1:12" ht="12.75" x14ac:dyDescent="0.2">
      <c r="A25" s="351" t="s">
        <v>425</v>
      </c>
      <c r="B25" s="364"/>
      <c r="C25" s="363"/>
      <c r="D25" s="362"/>
      <c r="E25" s="360"/>
      <c r="F25" s="356"/>
      <c r="G25" s="355" t="s">
        <v>424</v>
      </c>
      <c r="H25" s="351" t="s">
        <v>423</v>
      </c>
      <c r="I25" s="333" t="s">
        <v>141</v>
      </c>
      <c r="J25" s="353">
        <v>0</v>
      </c>
      <c r="K25" s="353">
        <v>0</v>
      </c>
      <c r="L25" s="357"/>
    </row>
    <row r="26" spans="1:12" ht="12.75" x14ac:dyDescent="0.2">
      <c r="A26" s="351" t="s">
        <v>422</v>
      </c>
      <c r="B26" s="334" t="s">
        <v>421</v>
      </c>
      <c r="C26" s="333" t="s">
        <v>142</v>
      </c>
      <c r="D26" s="353">
        <v>0</v>
      </c>
      <c r="E26" s="353">
        <v>0</v>
      </c>
      <c r="F26" s="356"/>
      <c r="G26" s="355" t="s">
        <v>420</v>
      </c>
      <c r="H26" s="351" t="s">
        <v>419</v>
      </c>
      <c r="I26" s="333" t="s">
        <v>140</v>
      </c>
      <c r="J26" s="353">
        <v>0</v>
      </c>
      <c r="K26" s="353">
        <v>0</v>
      </c>
      <c r="L26" s="357"/>
    </row>
    <row r="27" spans="1:12" ht="12.75" x14ac:dyDescent="0.2">
      <c r="A27" s="351" t="s">
        <v>418</v>
      </c>
      <c r="B27" s="334"/>
      <c r="C27" s="333"/>
      <c r="D27" s="360"/>
      <c r="E27" s="360"/>
      <c r="F27" s="356"/>
      <c r="G27" s="355" t="s">
        <v>417</v>
      </c>
      <c r="H27" s="351" t="s">
        <v>416</v>
      </c>
      <c r="I27" s="333" t="s">
        <v>138</v>
      </c>
      <c r="J27" s="353">
        <v>0</v>
      </c>
      <c r="K27" s="353">
        <v>0</v>
      </c>
      <c r="L27" s="357"/>
    </row>
    <row r="28" spans="1:12" ht="25.5" x14ac:dyDescent="0.2">
      <c r="A28" s="351" t="s">
        <v>415</v>
      </c>
      <c r="B28" s="334" t="s">
        <v>414</v>
      </c>
      <c r="C28" s="333" t="s">
        <v>139</v>
      </c>
      <c r="D28" s="353">
        <v>0</v>
      </c>
      <c r="E28" s="353">
        <v>0</v>
      </c>
      <c r="F28" s="356"/>
      <c r="G28" s="355" t="s">
        <v>413</v>
      </c>
      <c r="H28" s="351" t="s">
        <v>412</v>
      </c>
      <c r="I28" s="333" t="s">
        <v>411</v>
      </c>
      <c r="J28" s="353">
        <v>0</v>
      </c>
      <c r="K28" s="353">
        <v>0</v>
      </c>
      <c r="L28" s="357"/>
    </row>
    <row r="29" spans="1:12" ht="12.75" x14ac:dyDescent="0.2">
      <c r="A29" s="351" t="s">
        <v>410</v>
      </c>
      <c r="B29" s="334" t="s">
        <v>409</v>
      </c>
      <c r="C29" s="333" t="s">
        <v>408</v>
      </c>
      <c r="D29" s="353">
        <v>0</v>
      </c>
      <c r="E29" s="353">
        <v>0</v>
      </c>
      <c r="F29" s="356"/>
      <c r="G29" s="355" t="s">
        <v>407</v>
      </c>
      <c r="H29" s="351" t="s">
        <v>406</v>
      </c>
      <c r="I29" s="333" t="s">
        <v>134</v>
      </c>
      <c r="J29" s="353">
        <v>0</v>
      </c>
      <c r="K29" s="353">
        <v>0</v>
      </c>
      <c r="L29" s="357"/>
    </row>
    <row r="30" spans="1:12" ht="12.75" x14ac:dyDescent="0.2">
      <c r="A30" s="351" t="s">
        <v>405</v>
      </c>
      <c r="B30" s="334" t="s">
        <v>404</v>
      </c>
      <c r="C30" s="333" t="s">
        <v>135</v>
      </c>
      <c r="D30" s="353">
        <v>0</v>
      </c>
      <c r="E30" s="353">
        <v>0</v>
      </c>
      <c r="F30" s="356"/>
      <c r="G30" s="355" t="s">
        <v>403</v>
      </c>
      <c r="H30" s="351" t="s">
        <v>402</v>
      </c>
      <c r="I30" s="333" t="s">
        <v>133</v>
      </c>
      <c r="J30" s="353">
        <v>0</v>
      </c>
      <c r="K30" s="353">
        <v>0</v>
      </c>
      <c r="L30" s="357"/>
    </row>
    <row r="31" spans="1:12" ht="12.75" x14ac:dyDescent="0.2">
      <c r="A31" s="351" t="s">
        <v>401</v>
      </c>
      <c r="B31" s="334"/>
      <c r="C31" s="333"/>
      <c r="D31" s="360"/>
      <c r="E31" s="360"/>
      <c r="F31" s="356"/>
      <c r="G31" s="355" t="s">
        <v>400</v>
      </c>
      <c r="H31" s="351" t="s">
        <v>399</v>
      </c>
      <c r="I31" s="333" t="s">
        <v>131</v>
      </c>
      <c r="J31" s="353">
        <v>0</v>
      </c>
      <c r="K31" s="353">
        <v>0</v>
      </c>
      <c r="L31" s="357"/>
    </row>
    <row r="32" spans="1:12" ht="12.75" x14ac:dyDescent="0.2">
      <c r="A32" s="351" t="s">
        <v>398</v>
      </c>
      <c r="B32" s="334">
        <v>417100</v>
      </c>
      <c r="C32" s="333" t="s">
        <v>132</v>
      </c>
      <c r="D32" s="353">
        <v>0</v>
      </c>
      <c r="E32" s="353">
        <v>0</v>
      </c>
      <c r="F32" s="356"/>
      <c r="G32" s="355" t="s">
        <v>397</v>
      </c>
      <c r="H32" s="351" t="s">
        <v>396</v>
      </c>
      <c r="I32" s="333" t="s">
        <v>395</v>
      </c>
      <c r="J32" s="353">
        <v>0</v>
      </c>
      <c r="K32" s="353">
        <v>0</v>
      </c>
      <c r="L32" s="357"/>
    </row>
    <row r="33" spans="1:12" ht="12.75" x14ac:dyDescent="0.2">
      <c r="A33" s="351" t="s">
        <v>394</v>
      </c>
      <c r="B33" s="334">
        <v>417200</v>
      </c>
      <c r="C33" s="333" t="s">
        <v>130</v>
      </c>
      <c r="D33" s="353">
        <v>0</v>
      </c>
      <c r="E33" s="353">
        <v>0</v>
      </c>
      <c r="F33" s="356"/>
      <c r="G33" s="361" t="s">
        <v>393</v>
      </c>
      <c r="H33" s="334" t="s">
        <v>392</v>
      </c>
      <c r="I33" s="333" t="s">
        <v>391</v>
      </c>
      <c r="J33" s="353">
        <v>0</v>
      </c>
      <c r="K33" s="353">
        <v>0</v>
      </c>
      <c r="L33" s="357"/>
    </row>
    <row r="34" spans="1:12" ht="12.75" x14ac:dyDescent="0.2">
      <c r="A34" s="351" t="s">
        <v>390</v>
      </c>
      <c r="B34" s="334">
        <v>417300</v>
      </c>
      <c r="C34" s="333" t="s">
        <v>389</v>
      </c>
      <c r="D34" s="353">
        <v>0</v>
      </c>
      <c r="E34" s="353">
        <v>0</v>
      </c>
      <c r="F34" s="356"/>
      <c r="G34" s="355" t="s">
        <v>388</v>
      </c>
      <c r="H34" s="351" t="s">
        <v>387</v>
      </c>
      <c r="I34" s="333" t="s">
        <v>386</v>
      </c>
      <c r="J34" s="353">
        <v>0</v>
      </c>
      <c r="K34" s="353">
        <v>0</v>
      </c>
      <c r="L34" s="357"/>
    </row>
    <row r="35" spans="1:12" ht="12.75" x14ac:dyDescent="0.2">
      <c r="A35" s="351" t="s">
        <v>385</v>
      </c>
      <c r="B35" s="334">
        <v>417400</v>
      </c>
      <c r="C35" s="333" t="s">
        <v>384</v>
      </c>
      <c r="D35" s="353">
        <v>0</v>
      </c>
      <c r="E35" s="353">
        <v>0</v>
      </c>
      <c r="F35" s="356"/>
      <c r="G35" s="355" t="s">
        <v>383</v>
      </c>
      <c r="H35" s="351" t="s">
        <v>382</v>
      </c>
      <c r="I35" s="333" t="s">
        <v>381</v>
      </c>
      <c r="J35" s="359">
        <f>SUBTOTAL(9,J25:J34)</f>
        <v>0</v>
      </c>
      <c r="K35" s="358" t="s">
        <v>346</v>
      </c>
      <c r="L35" s="352">
        <f>SUBTOTAL(9,K25:K34)</f>
        <v>0</v>
      </c>
    </row>
    <row r="36" spans="1:12" ht="12.75" x14ac:dyDescent="0.2">
      <c r="A36" s="351" t="s">
        <v>380</v>
      </c>
      <c r="B36" s="334">
        <v>417900</v>
      </c>
      <c r="C36" s="333" t="s">
        <v>124</v>
      </c>
      <c r="D36" s="353">
        <v>0</v>
      </c>
      <c r="E36" s="353">
        <v>0</v>
      </c>
      <c r="F36" s="356"/>
      <c r="G36" s="355" t="s">
        <v>379</v>
      </c>
      <c r="H36" s="335"/>
      <c r="I36" s="333" t="s">
        <v>378</v>
      </c>
      <c r="J36" s="347"/>
      <c r="K36" s="347"/>
      <c r="L36" s="357"/>
    </row>
    <row r="37" spans="1:12" ht="25.5" x14ac:dyDescent="0.2">
      <c r="A37" s="351" t="s">
        <v>377</v>
      </c>
      <c r="B37" s="334"/>
      <c r="C37" s="333"/>
      <c r="D37" s="360"/>
      <c r="E37" s="360"/>
      <c r="F37" s="356"/>
      <c r="G37" s="355" t="s">
        <v>376</v>
      </c>
      <c r="H37" s="351" t="s">
        <v>375</v>
      </c>
      <c r="I37" s="333" t="s">
        <v>374</v>
      </c>
      <c r="J37" s="353">
        <v>0</v>
      </c>
      <c r="K37" s="353">
        <v>0</v>
      </c>
      <c r="L37" s="357"/>
    </row>
    <row r="38" spans="1:12" ht="12.75" x14ac:dyDescent="0.2">
      <c r="A38" s="351" t="s">
        <v>373</v>
      </c>
      <c r="B38" s="334">
        <v>418100</v>
      </c>
      <c r="C38" s="333" t="s">
        <v>123</v>
      </c>
      <c r="D38" s="353">
        <v>0</v>
      </c>
      <c r="E38" s="353">
        <v>0</v>
      </c>
      <c r="F38" s="356"/>
      <c r="G38" s="355" t="s">
        <v>372</v>
      </c>
      <c r="H38" s="351" t="s">
        <v>371</v>
      </c>
      <c r="I38" s="333" t="s">
        <v>370</v>
      </c>
      <c r="J38" s="353">
        <v>0</v>
      </c>
      <c r="K38" s="353">
        <v>0</v>
      </c>
      <c r="L38" s="357"/>
    </row>
    <row r="39" spans="1:12" ht="12.75" x14ac:dyDescent="0.2">
      <c r="A39" s="351" t="s">
        <v>369</v>
      </c>
      <c r="B39" s="334"/>
      <c r="C39" s="333"/>
      <c r="D39" s="360"/>
      <c r="E39" s="353"/>
      <c r="F39" s="356"/>
      <c r="G39" s="355" t="s">
        <v>368</v>
      </c>
      <c r="H39" s="351" t="s">
        <v>367</v>
      </c>
      <c r="I39" s="333" t="s">
        <v>366</v>
      </c>
      <c r="J39" s="359">
        <f>SUBTOTAL(9,J37:J38)</f>
        <v>0</v>
      </c>
      <c r="K39" s="358" t="s">
        <v>346</v>
      </c>
      <c r="L39" s="352">
        <f>SUBTOTAL(9,K37:K38)</f>
        <v>0</v>
      </c>
    </row>
    <row r="40" spans="1:12" ht="12.75" x14ac:dyDescent="0.2">
      <c r="A40" s="351" t="s">
        <v>365</v>
      </c>
      <c r="B40" s="334">
        <v>419100</v>
      </c>
      <c r="C40" s="333" t="s">
        <v>120</v>
      </c>
      <c r="D40" s="353">
        <v>0</v>
      </c>
      <c r="E40" s="353">
        <v>0</v>
      </c>
      <c r="F40" s="356"/>
      <c r="G40" s="355" t="s">
        <v>364</v>
      </c>
      <c r="H40" s="351" t="s">
        <v>363</v>
      </c>
      <c r="I40" s="333"/>
      <c r="J40" s="347"/>
      <c r="K40" s="357"/>
      <c r="L40" s="357"/>
    </row>
    <row r="41" spans="1:12" ht="12.75" x14ac:dyDescent="0.2">
      <c r="A41" s="351" t="s">
        <v>362</v>
      </c>
      <c r="B41" s="334">
        <v>419200</v>
      </c>
      <c r="C41" s="333" t="s">
        <v>118</v>
      </c>
      <c r="D41" s="353">
        <v>0</v>
      </c>
      <c r="E41" s="353">
        <v>1918</v>
      </c>
      <c r="F41" s="356"/>
      <c r="G41" s="355" t="s">
        <v>361</v>
      </c>
      <c r="H41" s="335"/>
      <c r="I41" s="333" t="s">
        <v>360</v>
      </c>
      <c r="J41" s="359">
        <f>SUM(D46,J8,J22,J35,J39)</f>
        <v>0</v>
      </c>
      <c r="K41" s="358" t="s">
        <v>346</v>
      </c>
      <c r="L41" s="352">
        <f>SUM(F46,L8,L22,L35,L39)</f>
        <v>1918</v>
      </c>
    </row>
    <row r="42" spans="1:12" ht="12.75" x14ac:dyDescent="0.2">
      <c r="A42" s="351" t="s">
        <v>359</v>
      </c>
      <c r="B42" s="334">
        <v>419300</v>
      </c>
      <c r="C42" s="333" t="s">
        <v>116</v>
      </c>
      <c r="D42" s="353">
        <v>0</v>
      </c>
      <c r="E42" s="353">
        <v>0</v>
      </c>
      <c r="F42" s="356"/>
      <c r="G42" s="355" t="s">
        <v>358</v>
      </c>
      <c r="H42" s="335"/>
      <c r="I42" s="333"/>
      <c r="J42" s="347"/>
      <c r="K42" s="347"/>
      <c r="L42" s="357"/>
    </row>
    <row r="43" spans="1:12" ht="12.75" x14ac:dyDescent="0.2">
      <c r="A43" s="351" t="s">
        <v>357</v>
      </c>
      <c r="B43" s="334">
        <v>419900</v>
      </c>
      <c r="C43" s="333" t="s">
        <v>115</v>
      </c>
      <c r="D43" s="353">
        <v>0</v>
      </c>
      <c r="E43" s="534">
        <v>0</v>
      </c>
      <c r="F43" s="356"/>
      <c r="G43" s="355" t="s">
        <v>356</v>
      </c>
      <c r="H43" s="351" t="s">
        <v>355</v>
      </c>
      <c r="I43" s="333" t="s">
        <v>354</v>
      </c>
      <c r="J43" s="533">
        <v>0</v>
      </c>
      <c r="K43" s="532">
        <v>0</v>
      </c>
      <c r="L43" s="352">
        <f>+K43</f>
        <v>0</v>
      </c>
    </row>
    <row r="44" spans="1:12" ht="12.75" x14ac:dyDescent="0.2">
      <c r="A44" s="351" t="s">
        <v>353</v>
      </c>
      <c r="B44" s="334"/>
      <c r="C44" s="333" t="s">
        <v>352</v>
      </c>
      <c r="D44" s="332">
        <f>SUBTOTAL(9,D19:D43)</f>
        <v>0</v>
      </c>
      <c r="E44" s="350" t="s">
        <v>346</v>
      </c>
      <c r="F44" s="349">
        <f>SUBTOTAL(9,E20:E43)</f>
        <v>1918</v>
      </c>
      <c r="G44" s="348" t="s">
        <v>351</v>
      </c>
      <c r="H44" s="335"/>
      <c r="I44" s="333"/>
      <c r="J44" s="347"/>
      <c r="K44" s="347"/>
      <c r="L44" s="347"/>
    </row>
    <row r="45" spans="1:12" ht="24" x14ac:dyDescent="0.2">
      <c r="A45" s="346" t="s">
        <v>350</v>
      </c>
      <c r="B45" s="340">
        <v>410000</v>
      </c>
      <c r="C45" s="345" t="s">
        <v>349</v>
      </c>
      <c r="D45" s="344"/>
      <c r="E45" s="343" t="s">
        <v>346</v>
      </c>
      <c r="F45" s="342"/>
      <c r="G45" s="341"/>
      <c r="H45" s="340" t="s">
        <v>348</v>
      </c>
      <c r="I45" s="339" t="s">
        <v>347</v>
      </c>
      <c r="J45" s="338"/>
      <c r="K45" s="337" t="s">
        <v>346</v>
      </c>
      <c r="L45" s="336"/>
    </row>
    <row r="46" spans="1:12" ht="12.75" x14ac:dyDescent="0.2">
      <c r="A46" s="335"/>
      <c r="B46" s="334"/>
      <c r="C46" s="333"/>
      <c r="D46" s="332">
        <f>(D19+D44)</f>
        <v>0</v>
      </c>
      <c r="E46" s="332"/>
      <c r="F46" s="331">
        <f>SUM(F19+F44)</f>
        <v>1918</v>
      </c>
      <c r="G46" s="330"/>
      <c r="H46" s="329"/>
      <c r="I46" s="328" t="s">
        <v>345</v>
      </c>
      <c r="J46" s="326">
        <f>(D7+J41+J43)</f>
        <v>3369</v>
      </c>
      <c r="K46" s="327"/>
      <c r="L46" s="326">
        <f>(F7+L41+K43)</f>
        <v>3834</v>
      </c>
    </row>
    <row r="47" spans="1:12" ht="12.95" customHeight="1" x14ac:dyDescent="0.2">
      <c r="A47" s="598" t="str">
        <f ca="1">CELL("FILENAME",A1)</f>
        <v>R:\Finance\Annual Budget\Amended 2016-2017\[2016-2017 Amended Budget.xlsx]102</v>
      </c>
      <c r="B47" s="598"/>
      <c r="C47" s="598"/>
      <c r="D47" s="324"/>
      <c r="E47" s="324"/>
      <c r="F47" s="324"/>
      <c r="G47" s="324"/>
      <c r="H47" s="324"/>
      <c r="I47" s="325"/>
      <c r="J47" s="324"/>
      <c r="K47" s="324"/>
      <c r="L47" s="324"/>
    </row>
    <row r="48" spans="1:12" x14ac:dyDescent="0.2">
      <c r="D48" s="323"/>
      <c r="E48" s="323"/>
      <c r="F48" s="323"/>
    </row>
    <row r="49" spans="4:6" x14ac:dyDescent="0.2">
      <c r="D49" s="323"/>
      <c r="E49" s="323"/>
      <c r="F49" s="323"/>
    </row>
    <row r="50" spans="4:6" x14ac:dyDescent="0.2">
      <c r="D50" s="323"/>
      <c r="E50" s="323"/>
      <c r="F50" s="323"/>
    </row>
    <row r="51" spans="4:6" x14ac:dyDescent="0.2">
      <c r="D51" s="323"/>
      <c r="E51" s="323"/>
      <c r="F51" s="323"/>
    </row>
    <row r="52" spans="4:6" x14ac:dyDescent="0.2">
      <c r="D52" s="323"/>
      <c r="E52" s="323"/>
      <c r="F52" s="323"/>
    </row>
    <row r="53" spans="4:6" x14ac:dyDescent="0.2">
      <c r="D53" s="323"/>
      <c r="E53" s="323"/>
      <c r="F53" s="323"/>
    </row>
    <row r="54" spans="4:6" x14ac:dyDescent="0.2">
      <c r="D54" s="323"/>
      <c r="E54" s="323"/>
      <c r="F54" s="323"/>
    </row>
    <row r="55" spans="4:6" x14ac:dyDescent="0.2">
      <c r="D55" s="323"/>
      <c r="E55" s="323"/>
      <c r="F55" s="323"/>
    </row>
    <row r="56" spans="4:6" x14ac:dyDescent="0.2">
      <c r="D56" s="323"/>
      <c r="E56" s="323"/>
      <c r="F56" s="323"/>
    </row>
    <row r="57" spans="4:6" x14ac:dyDescent="0.2">
      <c r="D57" s="323"/>
      <c r="E57" s="323"/>
      <c r="F57" s="323"/>
    </row>
    <row r="58" spans="4:6" x14ac:dyDescent="0.2">
      <c r="D58" s="323"/>
      <c r="E58" s="323"/>
      <c r="F58" s="323"/>
    </row>
    <row r="59" spans="4:6" x14ac:dyDescent="0.2">
      <c r="D59" s="323"/>
      <c r="E59" s="323"/>
      <c r="F59" s="323"/>
    </row>
    <row r="60" spans="4:6" x14ac:dyDescent="0.2">
      <c r="D60" s="323"/>
      <c r="E60" s="323"/>
      <c r="F60" s="323"/>
    </row>
    <row r="61" spans="4:6" x14ac:dyDescent="0.2">
      <c r="D61" s="323"/>
      <c r="E61" s="323"/>
      <c r="F61" s="323"/>
    </row>
    <row r="62" spans="4:6" x14ac:dyDescent="0.2">
      <c r="D62" s="323"/>
      <c r="E62" s="323"/>
      <c r="F62" s="323"/>
    </row>
    <row r="63" spans="4:6" x14ac:dyDescent="0.2">
      <c r="D63" s="323"/>
      <c r="E63" s="323"/>
      <c r="F63" s="323"/>
    </row>
    <row r="64" spans="4:6" x14ac:dyDescent="0.2">
      <c r="D64" s="323"/>
      <c r="E64" s="323"/>
      <c r="F64" s="323"/>
    </row>
    <row r="65" spans="4:6" x14ac:dyDescent="0.2">
      <c r="D65" s="323"/>
      <c r="E65" s="323"/>
      <c r="F65" s="323"/>
    </row>
    <row r="66" spans="4:6" x14ac:dyDescent="0.2">
      <c r="D66" s="323"/>
      <c r="E66" s="323"/>
      <c r="F66" s="323"/>
    </row>
    <row r="67" spans="4:6" x14ac:dyDescent="0.2">
      <c r="D67" s="323"/>
      <c r="E67" s="323"/>
      <c r="F67" s="323"/>
    </row>
    <row r="68" spans="4:6" x14ac:dyDescent="0.2">
      <c r="D68" s="323"/>
      <c r="E68" s="323"/>
      <c r="F68" s="323"/>
    </row>
    <row r="69" spans="4:6" x14ac:dyDescent="0.2">
      <c r="D69" s="323"/>
      <c r="E69" s="323"/>
      <c r="F69" s="323"/>
    </row>
    <row r="70" spans="4:6" x14ac:dyDescent="0.2">
      <c r="D70" s="323"/>
      <c r="E70" s="323"/>
      <c r="F70" s="323"/>
    </row>
    <row r="71" spans="4:6" x14ac:dyDescent="0.2">
      <c r="D71" s="323"/>
      <c r="E71" s="323"/>
      <c r="F71" s="323"/>
    </row>
    <row r="72" spans="4:6" x14ac:dyDescent="0.2">
      <c r="D72" s="323"/>
      <c r="E72" s="323"/>
      <c r="F72" s="323"/>
    </row>
    <row r="73" spans="4:6" x14ac:dyDescent="0.2">
      <c r="D73" s="323"/>
      <c r="E73" s="323"/>
      <c r="F73" s="323"/>
    </row>
    <row r="74" spans="4:6" x14ac:dyDescent="0.2">
      <c r="D74" s="323"/>
      <c r="E74" s="323"/>
      <c r="F74" s="323"/>
    </row>
    <row r="75" spans="4:6" x14ac:dyDescent="0.2">
      <c r="D75" s="323"/>
      <c r="E75" s="323"/>
      <c r="F75" s="323"/>
    </row>
    <row r="76" spans="4:6" x14ac:dyDescent="0.2">
      <c r="D76" s="323"/>
      <c r="E76" s="323"/>
      <c r="F76" s="323"/>
    </row>
    <row r="77" spans="4:6" x14ac:dyDescent="0.2">
      <c r="D77" s="323"/>
      <c r="E77" s="323"/>
      <c r="F77" s="323"/>
    </row>
    <row r="78" spans="4:6" x14ac:dyDescent="0.2">
      <c r="D78" s="323"/>
      <c r="E78" s="323"/>
      <c r="F78" s="323"/>
    </row>
    <row r="79" spans="4:6" x14ac:dyDescent="0.2">
      <c r="D79" s="323"/>
      <c r="E79" s="323"/>
      <c r="F79" s="323"/>
    </row>
    <row r="80" spans="4:6" x14ac:dyDescent="0.2">
      <c r="D80" s="323"/>
      <c r="E80" s="323"/>
      <c r="F80" s="323"/>
    </row>
    <row r="81" spans="4:6" x14ac:dyDescent="0.2">
      <c r="D81" s="323"/>
      <c r="E81" s="323"/>
      <c r="F81" s="323"/>
    </row>
    <row r="82" spans="4:6" x14ac:dyDescent="0.2">
      <c r="D82" s="323"/>
      <c r="E82" s="323"/>
      <c r="F82" s="323"/>
    </row>
    <row r="83" spans="4:6" x14ac:dyDescent="0.2">
      <c r="D83" s="323"/>
      <c r="E83" s="323"/>
      <c r="F83" s="323"/>
    </row>
    <row r="84" spans="4:6" x14ac:dyDescent="0.2">
      <c r="D84" s="323"/>
      <c r="E84" s="323"/>
      <c r="F84" s="323"/>
    </row>
    <row r="85" spans="4:6" x14ac:dyDescent="0.2">
      <c r="D85" s="323"/>
      <c r="E85" s="323"/>
      <c r="F85" s="323"/>
    </row>
    <row r="86" spans="4:6" x14ac:dyDescent="0.2">
      <c r="D86" s="323"/>
      <c r="E86" s="323"/>
      <c r="F86" s="323"/>
    </row>
    <row r="87" spans="4:6" x14ac:dyDescent="0.2">
      <c r="D87" s="323"/>
      <c r="E87" s="323"/>
      <c r="F87" s="323"/>
    </row>
    <row r="88" spans="4:6" x14ac:dyDescent="0.2">
      <c r="D88" s="323"/>
      <c r="E88" s="323"/>
      <c r="F88" s="323"/>
    </row>
    <row r="89" spans="4:6" x14ac:dyDescent="0.2">
      <c r="D89" s="323"/>
      <c r="E89" s="323"/>
      <c r="F89" s="323"/>
    </row>
    <row r="90" spans="4:6" x14ac:dyDescent="0.2">
      <c r="D90" s="323"/>
      <c r="E90" s="323"/>
      <c r="F90" s="323"/>
    </row>
    <row r="91" spans="4:6" x14ac:dyDescent="0.2">
      <c r="D91" s="323"/>
      <c r="E91" s="323"/>
      <c r="F91" s="323"/>
    </row>
    <row r="92" spans="4:6" x14ac:dyDescent="0.2">
      <c r="D92" s="323"/>
      <c r="E92" s="323"/>
      <c r="F92" s="323"/>
    </row>
    <row r="93" spans="4:6" x14ac:dyDescent="0.2">
      <c r="D93" s="323"/>
      <c r="E93" s="323"/>
      <c r="F93" s="323"/>
    </row>
    <row r="94" spans="4:6" x14ac:dyDescent="0.2">
      <c r="D94" s="323"/>
      <c r="E94" s="323"/>
      <c r="F94" s="323"/>
    </row>
    <row r="95" spans="4:6" x14ac:dyDescent="0.2">
      <c r="D95" s="323"/>
      <c r="E95" s="323"/>
      <c r="F95" s="323"/>
    </row>
    <row r="96" spans="4:6" x14ac:dyDescent="0.2">
      <c r="D96" s="323"/>
      <c r="E96" s="323"/>
      <c r="F96" s="323"/>
    </row>
    <row r="97" spans="4:6" x14ac:dyDescent="0.2">
      <c r="D97" s="323"/>
      <c r="E97" s="323"/>
      <c r="F97" s="323"/>
    </row>
    <row r="98" spans="4:6" x14ac:dyDescent="0.2">
      <c r="D98" s="323"/>
      <c r="E98" s="323"/>
      <c r="F98" s="323"/>
    </row>
    <row r="99" spans="4:6" x14ac:dyDescent="0.2">
      <c r="D99" s="323"/>
      <c r="E99" s="323"/>
      <c r="F99" s="323"/>
    </row>
    <row r="100" spans="4:6" x14ac:dyDescent="0.2">
      <c r="D100" s="323"/>
      <c r="E100" s="323"/>
      <c r="F100" s="323"/>
    </row>
    <row r="101" spans="4:6" x14ac:dyDescent="0.2">
      <c r="D101" s="323"/>
      <c r="E101" s="323"/>
      <c r="F101" s="323"/>
    </row>
    <row r="102" spans="4:6" x14ac:dyDescent="0.2">
      <c r="D102" s="323"/>
      <c r="E102" s="323"/>
      <c r="F102" s="323"/>
    </row>
    <row r="103" spans="4:6" x14ac:dyDescent="0.2">
      <c r="D103" s="323"/>
      <c r="E103" s="323"/>
      <c r="F103" s="323"/>
    </row>
    <row r="104" spans="4:6" x14ac:dyDescent="0.2">
      <c r="D104" s="323"/>
      <c r="E104" s="323"/>
      <c r="F104" s="323"/>
    </row>
    <row r="105" spans="4:6" x14ac:dyDescent="0.2">
      <c r="D105" s="323"/>
      <c r="E105" s="323"/>
      <c r="F105" s="323"/>
    </row>
    <row r="106" spans="4:6" x14ac:dyDescent="0.2">
      <c r="D106" s="323"/>
      <c r="E106" s="323"/>
      <c r="F106" s="323"/>
    </row>
    <row r="107" spans="4:6" x14ac:dyDescent="0.2">
      <c r="D107" s="323"/>
      <c r="E107" s="323"/>
      <c r="F107" s="323"/>
    </row>
    <row r="108" spans="4:6" x14ac:dyDescent="0.2">
      <c r="D108" s="323"/>
      <c r="E108" s="323"/>
      <c r="F108" s="323"/>
    </row>
    <row r="109" spans="4:6" x14ac:dyDescent="0.2">
      <c r="D109" s="323"/>
      <c r="E109" s="323"/>
      <c r="F109" s="323"/>
    </row>
    <row r="110" spans="4:6" x14ac:dyDescent="0.2">
      <c r="D110" s="323"/>
      <c r="E110" s="323"/>
      <c r="F110" s="323"/>
    </row>
    <row r="111" spans="4:6" x14ac:dyDescent="0.2">
      <c r="D111" s="323"/>
      <c r="E111" s="323"/>
      <c r="F111" s="323"/>
    </row>
    <row r="112" spans="4:6" x14ac:dyDescent="0.2">
      <c r="D112" s="323"/>
      <c r="E112" s="323"/>
      <c r="F112" s="323"/>
    </row>
    <row r="113" spans="4:6" x14ac:dyDescent="0.2">
      <c r="D113" s="323"/>
      <c r="E113" s="323"/>
      <c r="F113" s="323"/>
    </row>
    <row r="114" spans="4:6" x14ac:dyDescent="0.2">
      <c r="D114" s="323"/>
      <c r="E114" s="323"/>
      <c r="F114" s="323"/>
    </row>
    <row r="115" spans="4:6" x14ac:dyDescent="0.2">
      <c r="D115" s="323"/>
      <c r="E115" s="323"/>
      <c r="F115" s="323"/>
    </row>
    <row r="116" spans="4:6" x14ac:dyDescent="0.2">
      <c r="D116" s="323"/>
      <c r="E116" s="323"/>
      <c r="F116" s="323"/>
    </row>
    <row r="117" spans="4:6" x14ac:dyDescent="0.2">
      <c r="D117" s="323"/>
      <c r="E117" s="323"/>
      <c r="F117" s="323"/>
    </row>
    <row r="118" spans="4:6" x14ac:dyDescent="0.2">
      <c r="D118" s="323"/>
      <c r="E118" s="323"/>
      <c r="F118" s="323"/>
    </row>
    <row r="119" spans="4:6" x14ac:dyDescent="0.2">
      <c r="D119" s="323"/>
      <c r="E119" s="323"/>
      <c r="F119" s="323"/>
    </row>
    <row r="120" spans="4:6" x14ac:dyDescent="0.2">
      <c r="D120" s="323"/>
      <c r="E120" s="323"/>
      <c r="F120" s="323"/>
    </row>
    <row r="121" spans="4:6" x14ac:dyDescent="0.2">
      <c r="D121" s="323"/>
      <c r="E121" s="323"/>
      <c r="F121" s="323"/>
    </row>
    <row r="122" spans="4:6" x14ac:dyDescent="0.2">
      <c r="D122" s="323"/>
      <c r="E122" s="323"/>
      <c r="F122" s="323"/>
    </row>
    <row r="123" spans="4:6" x14ac:dyDescent="0.2">
      <c r="D123" s="323"/>
      <c r="E123" s="323"/>
      <c r="F123" s="323"/>
    </row>
    <row r="124" spans="4:6" x14ac:dyDescent="0.2">
      <c r="D124" s="323"/>
      <c r="E124" s="323"/>
      <c r="F124" s="323"/>
    </row>
    <row r="125" spans="4:6" x14ac:dyDescent="0.2">
      <c r="D125" s="323"/>
      <c r="E125" s="323"/>
      <c r="F125" s="323"/>
    </row>
    <row r="126" spans="4:6" x14ac:dyDescent="0.2">
      <c r="D126" s="323"/>
      <c r="E126" s="323"/>
      <c r="F126" s="323"/>
    </row>
    <row r="127" spans="4:6" x14ac:dyDescent="0.2">
      <c r="D127" s="323"/>
      <c r="E127" s="323"/>
      <c r="F127" s="323"/>
    </row>
    <row r="128" spans="4:6" x14ac:dyDescent="0.2">
      <c r="D128" s="323"/>
      <c r="E128" s="323"/>
      <c r="F128" s="323"/>
    </row>
    <row r="129" spans="4:6" x14ac:dyDescent="0.2">
      <c r="D129" s="323"/>
      <c r="E129" s="323"/>
      <c r="F129" s="323"/>
    </row>
    <row r="130" spans="4:6" x14ac:dyDescent="0.2">
      <c r="D130" s="323"/>
      <c r="E130" s="323"/>
      <c r="F130" s="323"/>
    </row>
    <row r="131" spans="4:6" x14ac:dyDescent="0.2">
      <c r="D131" s="323"/>
      <c r="E131" s="323"/>
      <c r="F131" s="323"/>
    </row>
    <row r="132" spans="4:6" x14ac:dyDescent="0.2">
      <c r="D132" s="323"/>
      <c r="E132" s="323"/>
      <c r="F132" s="323"/>
    </row>
    <row r="133" spans="4:6" x14ac:dyDescent="0.2">
      <c r="D133" s="323"/>
      <c r="E133" s="323"/>
      <c r="F133" s="323"/>
    </row>
    <row r="134" spans="4:6" x14ac:dyDescent="0.2">
      <c r="D134" s="323"/>
      <c r="E134" s="323"/>
      <c r="F134" s="323"/>
    </row>
    <row r="135" spans="4:6" x14ac:dyDescent="0.2">
      <c r="D135" s="323"/>
      <c r="E135" s="323"/>
      <c r="F135" s="323"/>
    </row>
    <row r="136" spans="4:6" x14ac:dyDescent="0.2">
      <c r="D136" s="323"/>
      <c r="E136" s="323"/>
      <c r="F136" s="323"/>
    </row>
    <row r="137" spans="4:6" x14ac:dyDescent="0.2">
      <c r="D137" s="323"/>
      <c r="E137" s="323"/>
      <c r="F137" s="323"/>
    </row>
    <row r="138" spans="4:6" x14ac:dyDescent="0.2">
      <c r="D138" s="323"/>
      <c r="E138" s="323"/>
      <c r="F138" s="323"/>
    </row>
    <row r="139" spans="4:6" x14ac:dyDescent="0.2">
      <c r="D139" s="323"/>
      <c r="E139" s="323"/>
      <c r="F139" s="323"/>
    </row>
    <row r="140" spans="4:6" x14ac:dyDescent="0.2">
      <c r="D140" s="323"/>
      <c r="E140" s="323"/>
      <c r="F140" s="323"/>
    </row>
    <row r="141" spans="4:6" x14ac:dyDescent="0.2">
      <c r="D141" s="323"/>
      <c r="E141" s="323"/>
      <c r="F141" s="323"/>
    </row>
    <row r="142" spans="4:6" x14ac:dyDescent="0.2">
      <c r="D142" s="323"/>
      <c r="E142" s="323"/>
      <c r="F142" s="323"/>
    </row>
    <row r="143" spans="4:6" x14ac:dyDescent="0.2">
      <c r="D143" s="323"/>
      <c r="E143" s="323"/>
      <c r="F143" s="323"/>
    </row>
    <row r="144" spans="4:6" x14ac:dyDescent="0.2">
      <c r="D144" s="323"/>
      <c r="E144" s="323"/>
      <c r="F144" s="323"/>
    </row>
    <row r="145" spans="4:6" x14ac:dyDescent="0.2">
      <c r="D145" s="323"/>
      <c r="E145" s="323"/>
      <c r="F145" s="323"/>
    </row>
    <row r="146" spans="4:6" x14ac:dyDescent="0.2">
      <c r="D146" s="323"/>
      <c r="E146" s="323"/>
      <c r="F146" s="323"/>
    </row>
    <row r="147" spans="4:6" x14ac:dyDescent="0.2">
      <c r="D147" s="323"/>
      <c r="E147" s="323"/>
      <c r="F147" s="323"/>
    </row>
    <row r="148" spans="4:6" x14ac:dyDescent="0.2">
      <c r="D148" s="323"/>
      <c r="E148" s="323"/>
      <c r="F148" s="323"/>
    </row>
    <row r="149" spans="4:6" x14ac:dyDescent="0.2">
      <c r="D149" s="323"/>
      <c r="E149" s="323"/>
      <c r="F149" s="323"/>
    </row>
    <row r="150" spans="4:6" x14ac:dyDescent="0.2">
      <c r="D150" s="323"/>
      <c r="E150" s="323"/>
      <c r="F150" s="323"/>
    </row>
    <row r="151" spans="4:6" x14ac:dyDescent="0.2">
      <c r="D151" s="323"/>
      <c r="E151" s="323"/>
      <c r="F151" s="323"/>
    </row>
    <row r="152" spans="4:6" x14ac:dyDescent="0.2">
      <c r="D152" s="323"/>
      <c r="E152" s="323"/>
      <c r="F152" s="323"/>
    </row>
    <row r="153" spans="4:6" x14ac:dyDescent="0.2">
      <c r="D153" s="323"/>
      <c r="E153" s="323"/>
      <c r="F153" s="323"/>
    </row>
    <row r="154" spans="4:6" x14ac:dyDescent="0.2">
      <c r="D154" s="323"/>
      <c r="E154" s="323"/>
      <c r="F154" s="323"/>
    </row>
    <row r="155" spans="4:6" x14ac:dyDescent="0.2">
      <c r="D155" s="323"/>
      <c r="E155" s="323"/>
      <c r="F155" s="323"/>
    </row>
    <row r="156" spans="4:6" x14ac:dyDescent="0.2">
      <c r="D156" s="323"/>
      <c r="E156" s="323"/>
      <c r="F156" s="323"/>
    </row>
    <row r="157" spans="4:6" x14ac:dyDescent="0.2">
      <c r="D157" s="323"/>
      <c r="E157" s="323"/>
      <c r="F157" s="323"/>
    </row>
    <row r="158" spans="4:6" x14ac:dyDescent="0.2">
      <c r="D158" s="323"/>
      <c r="E158" s="323"/>
      <c r="F158" s="323"/>
    </row>
    <row r="159" spans="4:6" x14ac:dyDescent="0.2">
      <c r="D159" s="323"/>
      <c r="E159" s="323"/>
      <c r="F159" s="323"/>
    </row>
    <row r="160" spans="4:6" x14ac:dyDescent="0.2">
      <c r="D160" s="323"/>
      <c r="E160" s="323"/>
      <c r="F160" s="323"/>
    </row>
    <row r="161" spans="4:6" x14ac:dyDescent="0.2">
      <c r="D161" s="323"/>
      <c r="E161" s="323"/>
      <c r="F161" s="323"/>
    </row>
    <row r="162" spans="4:6" x14ac:dyDescent="0.2">
      <c r="D162" s="323"/>
      <c r="E162" s="323"/>
      <c r="F162" s="323"/>
    </row>
    <row r="163" spans="4:6" x14ac:dyDescent="0.2">
      <c r="D163" s="323"/>
      <c r="E163" s="323"/>
      <c r="F163" s="323"/>
    </row>
    <row r="164" spans="4:6" x14ac:dyDescent="0.2">
      <c r="D164" s="323"/>
      <c r="E164" s="323"/>
      <c r="F164" s="323"/>
    </row>
    <row r="165" spans="4:6" x14ac:dyDescent="0.2">
      <c r="D165" s="323"/>
      <c r="E165" s="323"/>
      <c r="F165" s="323"/>
    </row>
    <row r="166" spans="4:6" x14ac:dyDescent="0.2">
      <c r="D166" s="323"/>
      <c r="E166" s="323"/>
      <c r="F166" s="323"/>
    </row>
    <row r="167" spans="4:6" x14ac:dyDescent="0.2">
      <c r="D167" s="323"/>
      <c r="E167" s="323"/>
      <c r="F167" s="323"/>
    </row>
    <row r="168" spans="4:6" x14ac:dyDescent="0.2">
      <c r="D168" s="323"/>
      <c r="E168" s="323"/>
      <c r="F168" s="323"/>
    </row>
    <row r="169" spans="4:6" x14ac:dyDescent="0.2">
      <c r="D169" s="323"/>
      <c r="E169" s="323"/>
      <c r="F169" s="323"/>
    </row>
    <row r="170" spans="4:6" x14ac:dyDescent="0.2">
      <c r="D170" s="323"/>
      <c r="E170" s="323"/>
      <c r="F170" s="323"/>
    </row>
    <row r="171" spans="4:6" x14ac:dyDescent="0.2">
      <c r="D171" s="323"/>
      <c r="E171" s="323"/>
      <c r="F171" s="323"/>
    </row>
    <row r="172" spans="4:6" x14ac:dyDescent="0.2">
      <c r="D172" s="323"/>
      <c r="E172" s="323"/>
      <c r="F172" s="323"/>
    </row>
    <row r="173" spans="4:6" x14ac:dyDescent="0.2">
      <c r="D173" s="323"/>
      <c r="E173" s="323"/>
      <c r="F173" s="323"/>
    </row>
    <row r="174" spans="4:6" x14ac:dyDescent="0.2">
      <c r="D174" s="323"/>
      <c r="E174" s="323"/>
      <c r="F174" s="323"/>
    </row>
    <row r="175" spans="4:6" x14ac:dyDescent="0.2">
      <c r="D175" s="323"/>
      <c r="E175" s="323"/>
      <c r="F175" s="323"/>
    </row>
    <row r="176" spans="4:6" x14ac:dyDescent="0.2">
      <c r="D176" s="323"/>
      <c r="E176" s="323"/>
      <c r="F176" s="323"/>
    </row>
    <row r="177" spans="4:6" x14ac:dyDescent="0.2">
      <c r="D177" s="323"/>
      <c r="E177" s="323"/>
      <c r="F177" s="323"/>
    </row>
    <row r="178" spans="4:6" x14ac:dyDescent="0.2">
      <c r="D178" s="323"/>
      <c r="E178" s="323"/>
      <c r="F178" s="323"/>
    </row>
    <row r="179" spans="4:6" x14ac:dyDescent="0.2">
      <c r="D179" s="323"/>
      <c r="E179" s="323"/>
      <c r="F179" s="323"/>
    </row>
    <row r="180" spans="4:6" x14ac:dyDescent="0.2">
      <c r="D180" s="323"/>
      <c r="E180" s="323"/>
      <c r="F180" s="323"/>
    </row>
    <row r="181" spans="4:6" x14ac:dyDescent="0.2">
      <c r="D181" s="323"/>
      <c r="E181" s="323"/>
      <c r="F181" s="323"/>
    </row>
    <row r="182" spans="4:6" x14ac:dyDescent="0.2">
      <c r="D182" s="323"/>
      <c r="E182" s="323"/>
      <c r="F182" s="323"/>
    </row>
    <row r="183" spans="4:6" x14ac:dyDescent="0.2">
      <c r="D183" s="323"/>
      <c r="E183" s="323"/>
      <c r="F183" s="323"/>
    </row>
    <row r="184" spans="4:6" x14ac:dyDescent="0.2">
      <c r="D184" s="323"/>
      <c r="E184" s="323"/>
      <c r="F184" s="323"/>
    </row>
    <row r="185" spans="4:6" x14ac:dyDescent="0.2">
      <c r="D185" s="323"/>
      <c r="E185" s="323"/>
      <c r="F185" s="323"/>
    </row>
    <row r="186" spans="4:6" x14ac:dyDescent="0.2">
      <c r="D186" s="323"/>
      <c r="E186" s="323"/>
      <c r="F186" s="323"/>
    </row>
    <row r="187" spans="4:6" x14ac:dyDescent="0.2">
      <c r="D187" s="323"/>
      <c r="E187" s="323"/>
      <c r="F187" s="323"/>
    </row>
    <row r="188" spans="4:6" x14ac:dyDescent="0.2">
      <c r="D188" s="323"/>
      <c r="E188" s="323"/>
      <c r="F188" s="323"/>
    </row>
    <row r="189" spans="4:6" x14ac:dyDescent="0.2">
      <c r="D189" s="323"/>
      <c r="E189" s="323"/>
      <c r="F189" s="323"/>
    </row>
    <row r="190" spans="4:6" x14ac:dyDescent="0.2">
      <c r="D190" s="323"/>
      <c r="E190" s="323"/>
      <c r="F190" s="323"/>
    </row>
    <row r="191" spans="4:6" x14ac:dyDescent="0.2">
      <c r="D191" s="323"/>
      <c r="E191" s="323"/>
      <c r="F191" s="323"/>
    </row>
    <row r="192" spans="4:6" x14ac:dyDescent="0.2">
      <c r="D192" s="323"/>
      <c r="E192" s="323"/>
      <c r="F192" s="323"/>
    </row>
    <row r="193" spans="4:6" x14ac:dyDescent="0.2">
      <c r="D193" s="323"/>
      <c r="E193" s="323"/>
      <c r="F193" s="323"/>
    </row>
    <row r="194" spans="4:6" x14ac:dyDescent="0.2">
      <c r="D194" s="323"/>
      <c r="E194" s="323"/>
      <c r="F194" s="323"/>
    </row>
    <row r="195" spans="4:6" x14ac:dyDescent="0.2">
      <c r="D195" s="323"/>
      <c r="E195" s="323"/>
      <c r="F195" s="323"/>
    </row>
    <row r="196" spans="4:6" x14ac:dyDescent="0.2">
      <c r="D196" s="323"/>
      <c r="E196" s="323"/>
      <c r="F196" s="323"/>
    </row>
    <row r="197" spans="4:6" x14ac:dyDescent="0.2">
      <c r="D197" s="323"/>
      <c r="E197" s="323"/>
      <c r="F197" s="323"/>
    </row>
    <row r="198" spans="4:6" x14ac:dyDescent="0.2">
      <c r="D198" s="323"/>
      <c r="E198" s="323"/>
      <c r="F198" s="323"/>
    </row>
    <row r="199" spans="4:6" x14ac:dyDescent="0.2">
      <c r="D199" s="323"/>
      <c r="E199" s="323"/>
      <c r="F199" s="323"/>
    </row>
    <row r="200" spans="4:6" x14ac:dyDescent="0.2">
      <c r="D200" s="323"/>
      <c r="E200" s="323"/>
      <c r="F200" s="323"/>
    </row>
    <row r="201" spans="4:6" x14ac:dyDescent="0.2">
      <c r="D201" s="323"/>
      <c r="E201" s="323"/>
      <c r="F201" s="323"/>
    </row>
    <row r="202" spans="4:6" x14ac:dyDescent="0.2">
      <c r="D202" s="323"/>
      <c r="E202" s="323"/>
      <c r="F202" s="323"/>
    </row>
    <row r="203" spans="4:6" x14ac:dyDescent="0.2">
      <c r="D203" s="323"/>
      <c r="E203" s="323"/>
      <c r="F203" s="323"/>
    </row>
    <row r="204" spans="4:6" x14ac:dyDescent="0.2">
      <c r="D204" s="323"/>
      <c r="E204" s="323"/>
      <c r="F204" s="323"/>
    </row>
    <row r="205" spans="4:6" x14ac:dyDescent="0.2">
      <c r="D205" s="323"/>
      <c r="E205" s="323"/>
      <c r="F205" s="323"/>
    </row>
    <row r="206" spans="4:6" x14ac:dyDescent="0.2">
      <c r="D206" s="323"/>
      <c r="E206" s="323"/>
      <c r="F206" s="323"/>
    </row>
    <row r="207" spans="4:6" x14ac:dyDescent="0.2">
      <c r="D207" s="323"/>
      <c r="E207" s="323"/>
      <c r="F207" s="323"/>
    </row>
    <row r="208" spans="4:6" x14ac:dyDescent="0.2">
      <c r="D208" s="323"/>
      <c r="E208" s="323"/>
      <c r="F208" s="323"/>
    </row>
    <row r="209" spans="4:6" x14ac:dyDescent="0.2">
      <c r="D209" s="323"/>
      <c r="E209" s="323"/>
      <c r="F209" s="323"/>
    </row>
    <row r="210" spans="4:6" x14ac:dyDescent="0.2">
      <c r="D210" s="323"/>
      <c r="E210" s="323"/>
      <c r="F210" s="323"/>
    </row>
    <row r="211" spans="4:6" x14ac:dyDescent="0.2">
      <c r="D211" s="323"/>
      <c r="E211" s="323"/>
      <c r="F211" s="323"/>
    </row>
    <row r="212" spans="4:6" x14ac:dyDescent="0.2">
      <c r="D212" s="323"/>
      <c r="E212" s="323"/>
      <c r="F212" s="323"/>
    </row>
    <row r="213" spans="4:6" x14ac:dyDescent="0.2">
      <c r="D213" s="323"/>
      <c r="E213" s="323"/>
      <c r="F213" s="323"/>
    </row>
    <row r="214" spans="4:6" x14ac:dyDescent="0.2">
      <c r="D214" s="323"/>
      <c r="E214" s="323"/>
      <c r="F214" s="323"/>
    </row>
    <row r="215" spans="4:6" x14ac:dyDescent="0.2">
      <c r="D215" s="323"/>
      <c r="E215" s="323"/>
      <c r="F215" s="323"/>
    </row>
    <row r="216" spans="4:6" x14ac:dyDescent="0.2">
      <c r="D216" s="323"/>
      <c r="E216" s="323"/>
      <c r="F216" s="323"/>
    </row>
    <row r="217" spans="4:6" x14ac:dyDescent="0.2">
      <c r="D217" s="323"/>
      <c r="E217" s="323"/>
      <c r="F217" s="323"/>
    </row>
    <row r="218" spans="4:6" x14ac:dyDescent="0.2">
      <c r="D218" s="323"/>
      <c r="E218" s="323"/>
      <c r="F218" s="323"/>
    </row>
    <row r="219" spans="4:6" x14ac:dyDescent="0.2">
      <c r="D219" s="323"/>
      <c r="E219" s="323"/>
      <c r="F219" s="323"/>
    </row>
    <row r="220" spans="4:6" x14ac:dyDescent="0.2">
      <c r="D220" s="323"/>
      <c r="E220" s="323"/>
      <c r="F220" s="323"/>
    </row>
    <row r="221" spans="4:6" x14ac:dyDescent="0.2">
      <c r="D221" s="323"/>
      <c r="E221" s="323"/>
      <c r="F221" s="323"/>
    </row>
    <row r="222" spans="4:6" x14ac:dyDescent="0.2">
      <c r="D222" s="323"/>
      <c r="E222" s="323"/>
      <c r="F222" s="323"/>
    </row>
    <row r="223" spans="4:6" x14ac:dyDescent="0.2">
      <c r="D223" s="323"/>
      <c r="E223" s="323"/>
      <c r="F223" s="323"/>
    </row>
    <row r="224" spans="4:6" x14ac:dyDescent="0.2">
      <c r="D224" s="323"/>
      <c r="E224" s="323"/>
      <c r="F224" s="323"/>
    </row>
    <row r="225" spans="4:6" x14ac:dyDescent="0.2">
      <c r="D225" s="323"/>
      <c r="E225" s="323"/>
      <c r="F225" s="323"/>
    </row>
    <row r="226" spans="4:6" x14ac:dyDescent="0.2">
      <c r="D226" s="323"/>
      <c r="E226" s="323"/>
      <c r="F226" s="323"/>
    </row>
    <row r="227" spans="4:6" x14ac:dyDescent="0.2">
      <c r="D227" s="323"/>
      <c r="E227" s="323"/>
      <c r="F227" s="323"/>
    </row>
    <row r="228" spans="4:6" x14ac:dyDescent="0.2">
      <c r="D228" s="323"/>
      <c r="E228" s="323"/>
      <c r="F228" s="323"/>
    </row>
    <row r="229" spans="4:6" x14ac:dyDescent="0.2">
      <c r="D229" s="323"/>
      <c r="E229" s="323"/>
      <c r="F229" s="323"/>
    </row>
    <row r="230" spans="4:6" x14ac:dyDescent="0.2">
      <c r="D230" s="323"/>
      <c r="E230" s="323"/>
      <c r="F230" s="323"/>
    </row>
    <row r="231" spans="4:6" x14ac:dyDescent="0.2">
      <c r="D231" s="323"/>
      <c r="E231" s="323"/>
      <c r="F231" s="323"/>
    </row>
    <row r="232" spans="4:6" x14ac:dyDescent="0.2">
      <c r="D232" s="323"/>
      <c r="E232" s="323"/>
      <c r="F232" s="323"/>
    </row>
    <row r="233" spans="4:6" x14ac:dyDescent="0.2">
      <c r="D233" s="323"/>
      <c r="E233" s="323"/>
      <c r="F233" s="323"/>
    </row>
    <row r="234" spans="4:6" x14ac:dyDescent="0.2">
      <c r="D234" s="323"/>
      <c r="E234" s="323"/>
      <c r="F234" s="323"/>
    </row>
    <row r="235" spans="4:6" x14ac:dyDescent="0.2">
      <c r="D235" s="323"/>
      <c r="E235" s="323"/>
      <c r="F235" s="323"/>
    </row>
    <row r="236" spans="4:6" x14ac:dyDescent="0.2">
      <c r="D236" s="323"/>
      <c r="E236" s="323"/>
      <c r="F236" s="323"/>
    </row>
    <row r="237" spans="4:6" x14ac:dyDescent="0.2">
      <c r="D237" s="323"/>
      <c r="E237" s="323"/>
      <c r="F237" s="323"/>
    </row>
    <row r="238" spans="4:6" x14ac:dyDescent="0.2">
      <c r="D238" s="323"/>
      <c r="E238" s="323"/>
      <c r="F238" s="323"/>
    </row>
    <row r="239" spans="4:6" x14ac:dyDescent="0.2">
      <c r="D239" s="323"/>
      <c r="E239" s="323"/>
      <c r="F239" s="323"/>
    </row>
    <row r="240" spans="4:6" x14ac:dyDescent="0.2">
      <c r="D240" s="323"/>
      <c r="E240" s="323"/>
      <c r="F240" s="323"/>
    </row>
    <row r="241" spans="4:6" x14ac:dyDescent="0.2">
      <c r="D241" s="323"/>
      <c r="E241" s="323"/>
      <c r="F241" s="323"/>
    </row>
    <row r="242" spans="4:6" x14ac:dyDescent="0.2">
      <c r="D242" s="323"/>
      <c r="E242" s="323"/>
      <c r="F242" s="323"/>
    </row>
    <row r="243" spans="4:6" x14ac:dyDescent="0.2">
      <c r="D243" s="323"/>
      <c r="E243" s="323"/>
      <c r="F243" s="323"/>
    </row>
    <row r="244" spans="4:6" x14ac:dyDescent="0.2">
      <c r="D244" s="323"/>
      <c r="E244" s="323"/>
      <c r="F244" s="323"/>
    </row>
    <row r="245" spans="4:6" x14ac:dyDescent="0.2">
      <c r="D245" s="323"/>
      <c r="E245" s="323"/>
      <c r="F245" s="323"/>
    </row>
    <row r="246" spans="4:6" x14ac:dyDescent="0.2">
      <c r="D246" s="323"/>
      <c r="E246" s="323"/>
      <c r="F246" s="323"/>
    </row>
    <row r="247" spans="4:6" x14ac:dyDescent="0.2">
      <c r="D247" s="323"/>
      <c r="E247" s="323"/>
      <c r="F247" s="323"/>
    </row>
    <row r="248" spans="4:6" x14ac:dyDescent="0.2">
      <c r="D248" s="323"/>
      <c r="E248" s="323"/>
      <c r="F248" s="323"/>
    </row>
    <row r="249" spans="4:6" x14ac:dyDescent="0.2">
      <c r="D249" s="323"/>
      <c r="E249" s="323"/>
      <c r="F249" s="323"/>
    </row>
    <row r="250" spans="4:6" x14ac:dyDescent="0.2">
      <c r="D250" s="323"/>
      <c r="E250" s="323"/>
      <c r="F250" s="323"/>
    </row>
    <row r="251" spans="4:6" x14ac:dyDescent="0.2">
      <c r="D251" s="323"/>
      <c r="E251" s="323"/>
      <c r="F251" s="323"/>
    </row>
    <row r="252" spans="4:6" x14ac:dyDescent="0.2">
      <c r="D252" s="323"/>
      <c r="E252" s="323"/>
      <c r="F252" s="323"/>
    </row>
    <row r="253" spans="4:6" x14ac:dyDescent="0.2">
      <c r="D253" s="323"/>
      <c r="E253" s="323"/>
      <c r="F253" s="323"/>
    </row>
    <row r="254" spans="4:6" x14ac:dyDescent="0.2">
      <c r="D254" s="323"/>
      <c r="E254" s="323"/>
      <c r="F254" s="323"/>
    </row>
    <row r="255" spans="4:6" x14ac:dyDescent="0.2">
      <c r="D255" s="323"/>
      <c r="E255" s="323"/>
      <c r="F255" s="323"/>
    </row>
    <row r="256" spans="4:6" x14ac:dyDescent="0.2">
      <c r="D256" s="323"/>
      <c r="E256" s="323"/>
      <c r="F256" s="323"/>
    </row>
    <row r="257" spans="4:6" x14ac:dyDescent="0.2">
      <c r="D257" s="323"/>
      <c r="E257" s="323"/>
      <c r="F257" s="323"/>
    </row>
    <row r="258" spans="4:6" x14ac:dyDescent="0.2">
      <c r="D258" s="323"/>
      <c r="E258" s="323"/>
      <c r="F258" s="323"/>
    </row>
    <row r="259" spans="4:6" x14ac:dyDescent="0.2">
      <c r="D259" s="323"/>
      <c r="E259" s="323"/>
      <c r="F259" s="323"/>
    </row>
    <row r="260" spans="4:6" x14ac:dyDescent="0.2">
      <c r="D260" s="323"/>
      <c r="E260" s="323"/>
      <c r="F260" s="323"/>
    </row>
    <row r="261" spans="4:6" x14ac:dyDescent="0.2">
      <c r="D261" s="323"/>
      <c r="E261" s="323"/>
      <c r="F261" s="323"/>
    </row>
    <row r="262" spans="4:6" x14ac:dyDescent="0.2">
      <c r="D262" s="323"/>
      <c r="E262" s="323"/>
      <c r="F262" s="323"/>
    </row>
    <row r="263" spans="4:6" x14ac:dyDescent="0.2">
      <c r="D263" s="323"/>
      <c r="E263" s="323"/>
      <c r="F263" s="323"/>
    </row>
    <row r="264" spans="4:6" x14ac:dyDescent="0.2">
      <c r="D264" s="323"/>
      <c r="E264" s="323"/>
      <c r="F264" s="323"/>
    </row>
    <row r="265" spans="4:6" x14ac:dyDescent="0.2">
      <c r="D265" s="323"/>
      <c r="E265" s="323"/>
      <c r="F265" s="323"/>
    </row>
    <row r="266" spans="4:6" x14ac:dyDescent="0.2">
      <c r="D266" s="323"/>
      <c r="E266" s="323"/>
      <c r="F266" s="323"/>
    </row>
    <row r="267" spans="4:6" x14ac:dyDescent="0.2">
      <c r="D267" s="323"/>
      <c r="E267" s="323"/>
      <c r="F267" s="323"/>
    </row>
    <row r="268" spans="4:6" x14ac:dyDescent="0.2">
      <c r="D268" s="323"/>
      <c r="E268" s="323"/>
      <c r="F268" s="323"/>
    </row>
    <row r="269" spans="4:6" x14ac:dyDescent="0.2">
      <c r="D269" s="323"/>
      <c r="E269" s="323"/>
      <c r="F269" s="323"/>
    </row>
    <row r="270" spans="4:6" x14ac:dyDescent="0.2">
      <c r="D270" s="323"/>
      <c r="E270" s="323"/>
      <c r="F270" s="323"/>
    </row>
    <row r="271" spans="4:6" x14ac:dyDescent="0.2">
      <c r="D271" s="323"/>
      <c r="E271" s="323"/>
      <c r="F271" s="323"/>
    </row>
    <row r="272" spans="4:6" x14ac:dyDescent="0.2">
      <c r="D272" s="323"/>
      <c r="E272" s="323"/>
      <c r="F272" s="323"/>
    </row>
    <row r="273" spans="4:6" x14ac:dyDescent="0.2">
      <c r="D273" s="323"/>
      <c r="E273" s="323"/>
      <c r="F273" s="323"/>
    </row>
    <row r="274" spans="4:6" x14ac:dyDescent="0.2">
      <c r="D274" s="323"/>
      <c r="E274" s="323"/>
      <c r="F274" s="323"/>
    </row>
    <row r="275" spans="4:6" x14ac:dyDescent="0.2">
      <c r="D275" s="323"/>
      <c r="E275" s="323"/>
      <c r="F275" s="323"/>
    </row>
    <row r="276" spans="4:6" x14ac:dyDescent="0.2">
      <c r="D276" s="323"/>
      <c r="E276" s="323"/>
      <c r="F276" s="323"/>
    </row>
    <row r="277" spans="4:6" x14ac:dyDescent="0.2">
      <c r="D277" s="323"/>
      <c r="E277" s="323"/>
      <c r="F277" s="323"/>
    </row>
    <row r="278" spans="4:6" x14ac:dyDescent="0.2">
      <c r="D278" s="323"/>
      <c r="E278" s="323"/>
      <c r="F278" s="323"/>
    </row>
    <row r="279" spans="4:6" x14ac:dyDescent="0.2">
      <c r="D279" s="323"/>
      <c r="E279" s="323"/>
      <c r="F279" s="323"/>
    </row>
    <row r="280" spans="4:6" x14ac:dyDescent="0.2">
      <c r="D280" s="323"/>
      <c r="E280" s="323"/>
      <c r="F280" s="323"/>
    </row>
    <row r="281" spans="4:6" x14ac:dyDescent="0.2">
      <c r="D281" s="323"/>
      <c r="E281" s="323"/>
      <c r="F281" s="323"/>
    </row>
    <row r="282" spans="4:6" x14ac:dyDescent="0.2">
      <c r="D282" s="323"/>
      <c r="E282" s="323"/>
      <c r="F282" s="323"/>
    </row>
    <row r="283" spans="4:6" x14ac:dyDescent="0.2">
      <c r="D283" s="323"/>
      <c r="E283" s="323"/>
      <c r="F283" s="323"/>
    </row>
    <row r="284" spans="4:6" x14ac:dyDescent="0.2">
      <c r="D284" s="323"/>
      <c r="E284" s="323"/>
      <c r="F284" s="323"/>
    </row>
    <row r="285" spans="4:6" x14ac:dyDescent="0.2">
      <c r="D285" s="323"/>
      <c r="E285" s="323"/>
      <c r="F285" s="323"/>
    </row>
    <row r="286" spans="4:6" x14ac:dyDescent="0.2">
      <c r="D286" s="323"/>
      <c r="E286" s="323"/>
      <c r="F286" s="323"/>
    </row>
    <row r="287" spans="4:6" x14ac:dyDescent="0.2">
      <c r="D287" s="323"/>
      <c r="E287" s="323"/>
      <c r="F287" s="323"/>
    </row>
    <row r="288" spans="4:6" x14ac:dyDescent="0.2">
      <c r="D288" s="323"/>
      <c r="E288" s="323"/>
      <c r="F288" s="323"/>
    </row>
    <row r="289" spans="4:6" x14ac:dyDescent="0.2">
      <c r="D289" s="323"/>
      <c r="E289" s="323"/>
      <c r="F289" s="323"/>
    </row>
    <row r="290" spans="4:6" x14ac:dyDescent="0.2">
      <c r="D290" s="323"/>
      <c r="E290" s="323"/>
      <c r="F290" s="323"/>
    </row>
    <row r="291" spans="4:6" x14ac:dyDescent="0.2">
      <c r="D291" s="323"/>
      <c r="E291" s="323"/>
      <c r="F291" s="323"/>
    </row>
    <row r="292" spans="4:6" x14ac:dyDescent="0.2">
      <c r="D292" s="323"/>
      <c r="E292" s="323"/>
      <c r="F292" s="323"/>
    </row>
    <row r="293" spans="4:6" x14ac:dyDescent="0.2">
      <c r="D293" s="323"/>
      <c r="E293" s="323"/>
      <c r="F293" s="323"/>
    </row>
    <row r="294" spans="4:6" x14ac:dyDescent="0.2">
      <c r="D294" s="323"/>
      <c r="E294" s="323"/>
      <c r="F294" s="323"/>
    </row>
    <row r="295" spans="4:6" x14ac:dyDescent="0.2">
      <c r="D295" s="323"/>
      <c r="E295" s="323"/>
      <c r="F295" s="323"/>
    </row>
    <row r="296" spans="4:6" x14ac:dyDescent="0.2">
      <c r="D296" s="323"/>
      <c r="E296" s="323"/>
      <c r="F296" s="323"/>
    </row>
    <row r="297" spans="4:6" x14ac:dyDescent="0.2">
      <c r="D297" s="323"/>
      <c r="E297" s="323"/>
      <c r="F297" s="323"/>
    </row>
    <row r="298" spans="4:6" x14ac:dyDescent="0.2">
      <c r="D298" s="323"/>
      <c r="E298" s="323"/>
      <c r="F298" s="323"/>
    </row>
    <row r="299" spans="4:6" x14ac:dyDescent="0.2">
      <c r="D299" s="323"/>
      <c r="E299" s="323"/>
      <c r="F299" s="323"/>
    </row>
    <row r="300" spans="4:6" x14ac:dyDescent="0.2">
      <c r="D300" s="323"/>
      <c r="E300" s="323"/>
      <c r="F300" s="323"/>
    </row>
    <row r="301" spans="4:6" x14ac:dyDescent="0.2">
      <c r="D301" s="323"/>
      <c r="E301" s="323"/>
      <c r="F301" s="323"/>
    </row>
    <row r="302" spans="4:6" x14ac:dyDescent="0.2">
      <c r="D302" s="323"/>
      <c r="E302" s="323"/>
      <c r="F302" s="323"/>
    </row>
    <row r="303" spans="4:6" x14ac:dyDescent="0.2">
      <c r="D303" s="323"/>
      <c r="E303" s="323"/>
      <c r="F303" s="323"/>
    </row>
    <row r="304" spans="4:6" x14ac:dyDescent="0.2">
      <c r="D304" s="323"/>
      <c r="E304" s="323"/>
      <c r="F304" s="323"/>
    </row>
    <row r="305" spans="4:6" x14ac:dyDescent="0.2">
      <c r="D305" s="323"/>
      <c r="E305" s="323"/>
      <c r="F305" s="323"/>
    </row>
    <row r="306" spans="4:6" x14ac:dyDescent="0.2">
      <c r="D306" s="323"/>
      <c r="E306" s="323"/>
      <c r="F306" s="323"/>
    </row>
    <row r="307" spans="4:6" x14ac:dyDescent="0.2">
      <c r="D307" s="323"/>
      <c r="E307" s="323"/>
      <c r="F307" s="323"/>
    </row>
    <row r="308" spans="4:6" x14ac:dyDescent="0.2">
      <c r="D308" s="323"/>
      <c r="E308" s="323"/>
      <c r="F308" s="323"/>
    </row>
    <row r="309" spans="4:6" x14ac:dyDescent="0.2">
      <c r="D309" s="323"/>
      <c r="E309" s="323"/>
      <c r="F309" s="323"/>
    </row>
    <row r="310" spans="4:6" x14ac:dyDescent="0.2">
      <c r="D310" s="323"/>
      <c r="E310" s="323"/>
      <c r="F310" s="323"/>
    </row>
    <row r="311" spans="4:6" x14ac:dyDescent="0.2">
      <c r="D311" s="323"/>
      <c r="E311" s="323"/>
      <c r="F311" s="323"/>
    </row>
    <row r="312" spans="4:6" x14ac:dyDescent="0.2">
      <c r="D312" s="323"/>
      <c r="E312" s="323"/>
      <c r="F312" s="323"/>
    </row>
    <row r="313" spans="4:6" x14ac:dyDescent="0.2">
      <c r="D313" s="323"/>
      <c r="E313" s="323"/>
      <c r="F313" s="323"/>
    </row>
    <row r="314" spans="4:6" x14ac:dyDescent="0.2">
      <c r="D314" s="323"/>
      <c r="E314" s="323"/>
      <c r="F314" s="323"/>
    </row>
    <row r="315" spans="4:6" x14ac:dyDescent="0.2">
      <c r="D315" s="323"/>
      <c r="E315" s="323"/>
      <c r="F315" s="323"/>
    </row>
    <row r="316" spans="4:6" x14ac:dyDescent="0.2">
      <c r="D316" s="323"/>
      <c r="E316" s="323"/>
      <c r="F316" s="323"/>
    </row>
    <row r="317" spans="4:6" x14ac:dyDescent="0.2">
      <c r="D317" s="323"/>
      <c r="E317" s="323"/>
      <c r="F317" s="323"/>
    </row>
    <row r="318" spans="4:6" x14ac:dyDescent="0.2">
      <c r="D318" s="323"/>
      <c r="E318" s="323"/>
      <c r="F318" s="323"/>
    </row>
    <row r="319" spans="4:6" x14ac:dyDescent="0.2">
      <c r="D319" s="323"/>
      <c r="E319" s="323"/>
      <c r="F319" s="323"/>
    </row>
    <row r="320" spans="4:6" x14ac:dyDescent="0.2">
      <c r="D320" s="323"/>
      <c r="E320" s="323"/>
      <c r="F320" s="323"/>
    </row>
    <row r="321" spans="4:6" x14ac:dyDescent="0.2">
      <c r="D321" s="323"/>
      <c r="E321" s="323"/>
      <c r="F321" s="323"/>
    </row>
    <row r="322" spans="4:6" x14ac:dyDescent="0.2">
      <c r="D322" s="323"/>
      <c r="E322" s="323"/>
      <c r="F322" s="323"/>
    </row>
    <row r="323" spans="4:6" x14ac:dyDescent="0.2">
      <c r="D323" s="323"/>
      <c r="E323" s="323"/>
      <c r="F323" s="323"/>
    </row>
    <row r="324" spans="4:6" x14ac:dyDescent="0.2">
      <c r="D324" s="323"/>
      <c r="E324" s="323"/>
      <c r="F324" s="323"/>
    </row>
    <row r="325" spans="4:6" x14ac:dyDescent="0.2">
      <c r="D325" s="323"/>
      <c r="E325" s="323"/>
      <c r="F325" s="323"/>
    </row>
    <row r="326" spans="4:6" x14ac:dyDescent="0.2">
      <c r="D326" s="323"/>
      <c r="E326" s="323"/>
      <c r="F326" s="323"/>
    </row>
    <row r="327" spans="4:6" x14ac:dyDescent="0.2">
      <c r="D327" s="323"/>
      <c r="E327" s="323"/>
      <c r="F327" s="323"/>
    </row>
    <row r="328" spans="4:6" x14ac:dyDescent="0.2">
      <c r="D328" s="323"/>
      <c r="E328" s="323"/>
      <c r="F328" s="323"/>
    </row>
    <row r="329" spans="4:6" x14ac:dyDescent="0.2">
      <c r="D329" s="323"/>
      <c r="E329" s="323"/>
      <c r="F329" s="323"/>
    </row>
    <row r="330" spans="4:6" x14ac:dyDescent="0.2">
      <c r="D330" s="323"/>
      <c r="E330" s="323"/>
      <c r="F330" s="323"/>
    </row>
    <row r="331" spans="4:6" x14ac:dyDescent="0.2">
      <c r="D331" s="323"/>
      <c r="E331" s="323"/>
      <c r="F331" s="323"/>
    </row>
    <row r="332" spans="4:6" x14ac:dyDescent="0.2">
      <c r="D332" s="323"/>
      <c r="E332" s="323"/>
      <c r="F332" s="323"/>
    </row>
    <row r="333" spans="4:6" x14ac:dyDescent="0.2">
      <c r="D333" s="323"/>
      <c r="E333" s="323"/>
      <c r="F333" s="323"/>
    </row>
    <row r="334" spans="4:6" x14ac:dyDescent="0.2">
      <c r="D334" s="323"/>
      <c r="E334" s="323"/>
      <c r="F334" s="323"/>
    </row>
    <row r="335" spans="4:6" x14ac:dyDescent="0.2">
      <c r="D335" s="323"/>
      <c r="E335" s="323"/>
      <c r="F335" s="323"/>
    </row>
    <row r="336" spans="4:6" x14ac:dyDescent="0.2">
      <c r="D336" s="323"/>
      <c r="E336" s="323"/>
      <c r="F336" s="323"/>
    </row>
    <row r="337" spans="4:6" x14ac:dyDescent="0.2">
      <c r="D337" s="323"/>
      <c r="E337" s="323"/>
      <c r="F337" s="323"/>
    </row>
    <row r="338" spans="4:6" x14ac:dyDescent="0.2">
      <c r="D338" s="323"/>
      <c r="E338" s="323"/>
      <c r="F338" s="323"/>
    </row>
    <row r="339" spans="4:6" x14ac:dyDescent="0.2">
      <c r="D339" s="323"/>
      <c r="E339" s="323"/>
      <c r="F339" s="323"/>
    </row>
    <row r="340" spans="4:6" x14ac:dyDescent="0.2">
      <c r="D340" s="323"/>
      <c r="E340" s="323"/>
      <c r="F340" s="323"/>
    </row>
    <row r="341" spans="4:6" x14ac:dyDescent="0.2">
      <c r="D341" s="323"/>
      <c r="E341" s="323"/>
      <c r="F341" s="323"/>
    </row>
    <row r="342" spans="4:6" x14ac:dyDescent="0.2">
      <c r="D342" s="323"/>
      <c r="E342" s="323"/>
      <c r="F342" s="323"/>
    </row>
    <row r="343" spans="4:6" x14ac:dyDescent="0.2">
      <c r="D343" s="323"/>
      <c r="E343" s="323"/>
      <c r="F343" s="323"/>
    </row>
    <row r="344" spans="4:6" x14ac:dyDescent="0.2">
      <c r="D344" s="323"/>
      <c r="E344" s="323"/>
      <c r="F344" s="323"/>
    </row>
    <row r="345" spans="4:6" x14ac:dyDescent="0.2">
      <c r="D345" s="323"/>
      <c r="E345" s="323"/>
      <c r="F345" s="323"/>
    </row>
    <row r="346" spans="4:6" x14ac:dyDescent="0.2">
      <c r="D346" s="323"/>
      <c r="E346" s="323"/>
      <c r="F346" s="323"/>
    </row>
    <row r="347" spans="4:6" x14ac:dyDescent="0.2">
      <c r="D347" s="323"/>
      <c r="E347" s="323"/>
      <c r="F347" s="323"/>
    </row>
    <row r="348" spans="4:6" x14ac:dyDescent="0.2">
      <c r="D348" s="323"/>
      <c r="E348" s="323"/>
      <c r="F348" s="323"/>
    </row>
    <row r="349" spans="4:6" x14ac:dyDescent="0.2">
      <c r="D349" s="323"/>
      <c r="E349" s="323"/>
      <c r="F349" s="323"/>
    </row>
    <row r="350" spans="4:6" x14ac:dyDescent="0.2">
      <c r="D350" s="323"/>
      <c r="E350" s="323"/>
      <c r="F350" s="323"/>
    </row>
    <row r="351" spans="4:6" x14ac:dyDescent="0.2">
      <c r="D351" s="323"/>
      <c r="E351" s="323"/>
      <c r="F351" s="323"/>
    </row>
    <row r="352" spans="4:6" x14ac:dyDescent="0.2">
      <c r="D352" s="323"/>
      <c r="E352" s="323"/>
      <c r="F352" s="323"/>
    </row>
    <row r="353" spans="4:6" x14ac:dyDescent="0.2">
      <c r="D353" s="323"/>
      <c r="E353" s="323"/>
      <c r="F353" s="323"/>
    </row>
    <row r="354" spans="4:6" x14ac:dyDescent="0.2">
      <c r="D354" s="323"/>
      <c r="E354" s="323"/>
      <c r="F354" s="323"/>
    </row>
    <row r="355" spans="4:6" x14ac:dyDescent="0.2">
      <c r="D355" s="323"/>
      <c r="E355" s="323"/>
      <c r="F355" s="323"/>
    </row>
    <row r="356" spans="4:6" x14ac:dyDescent="0.2">
      <c r="D356" s="323"/>
      <c r="E356" s="323"/>
      <c r="F356" s="323"/>
    </row>
    <row r="357" spans="4:6" x14ac:dyDescent="0.2">
      <c r="D357" s="323"/>
      <c r="E357" s="323"/>
      <c r="F357" s="323"/>
    </row>
    <row r="358" spans="4:6" x14ac:dyDescent="0.2">
      <c r="D358" s="323"/>
      <c r="E358" s="323"/>
      <c r="F358" s="323"/>
    </row>
    <row r="359" spans="4:6" x14ac:dyDescent="0.2">
      <c r="D359" s="323"/>
      <c r="E359" s="323"/>
      <c r="F359" s="323"/>
    </row>
    <row r="360" spans="4:6" x14ac:dyDescent="0.2">
      <c r="D360" s="323"/>
      <c r="E360" s="323"/>
      <c r="F360" s="323"/>
    </row>
    <row r="361" spans="4:6" x14ac:dyDescent="0.2">
      <c r="D361" s="323"/>
      <c r="E361" s="323"/>
      <c r="F361" s="323"/>
    </row>
    <row r="362" spans="4:6" x14ac:dyDescent="0.2">
      <c r="D362" s="323"/>
      <c r="E362" s="323"/>
      <c r="F362" s="323"/>
    </row>
    <row r="363" spans="4:6" x14ac:dyDescent="0.2">
      <c r="D363" s="323"/>
      <c r="E363" s="323"/>
      <c r="F363" s="323"/>
    </row>
    <row r="364" spans="4:6" x14ac:dyDescent="0.2">
      <c r="D364" s="323"/>
      <c r="E364" s="323"/>
      <c r="F364" s="323"/>
    </row>
    <row r="365" spans="4:6" x14ac:dyDescent="0.2">
      <c r="D365" s="323"/>
      <c r="E365" s="323"/>
      <c r="F365" s="323"/>
    </row>
    <row r="366" spans="4:6" x14ac:dyDescent="0.2">
      <c r="D366" s="323"/>
      <c r="E366" s="323"/>
      <c r="F366" s="323"/>
    </row>
    <row r="367" spans="4:6" x14ac:dyDescent="0.2">
      <c r="D367" s="323"/>
      <c r="E367" s="323"/>
      <c r="F367" s="323"/>
    </row>
    <row r="368" spans="4:6" x14ac:dyDescent="0.2">
      <c r="D368" s="323"/>
      <c r="E368" s="323"/>
      <c r="F368" s="323"/>
    </row>
    <row r="369" spans="4:6" x14ac:dyDescent="0.2">
      <c r="D369" s="323"/>
      <c r="E369" s="323"/>
      <c r="F369" s="323"/>
    </row>
    <row r="370" spans="4:6" x14ac:dyDescent="0.2">
      <c r="D370" s="323"/>
      <c r="E370" s="323"/>
      <c r="F370" s="323"/>
    </row>
    <row r="371" spans="4:6" x14ac:dyDescent="0.2">
      <c r="D371" s="323"/>
      <c r="E371" s="323"/>
      <c r="F371" s="323"/>
    </row>
    <row r="372" spans="4:6" x14ac:dyDescent="0.2">
      <c r="D372" s="323"/>
      <c r="E372" s="323"/>
      <c r="F372" s="323"/>
    </row>
    <row r="373" spans="4:6" x14ac:dyDescent="0.2">
      <c r="D373" s="323"/>
      <c r="E373" s="323"/>
      <c r="F373" s="323"/>
    </row>
    <row r="374" spans="4:6" x14ac:dyDescent="0.2">
      <c r="D374" s="323"/>
      <c r="E374" s="323"/>
      <c r="F374" s="323"/>
    </row>
    <row r="375" spans="4:6" x14ac:dyDescent="0.2">
      <c r="D375" s="323"/>
      <c r="E375" s="323"/>
      <c r="F375" s="323"/>
    </row>
    <row r="376" spans="4:6" x14ac:dyDescent="0.2">
      <c r="D376" s="323"/>
      <c r="E376" s="323"/>
      <c r="F376" s="323"/>
    </row>
    <row r="377" spans="4:6" x14ac:dyDescent="0.2">
      <c r="D377" s="323"/>
      <c r="E377" s="323"/>
      <c r="F377" s="323"/>
    </row>
    <row r="378" spans="4:6" x14ac:dyDescent="0.2">
      <c r="D378" s="323"/>
      <c r="E378" s="323"/>
      <c r="F378" s="323"/>
    </row>
    <row r="379" spans="4:6" x14ac:dyDescent="0.2">
      <c r="D379" s="323"/>
      <c r="E379" s="323"/>
      <c r="F379" s="323"/>
    </row>
    <row r="380" spans="4:6" x14ac:dyDescent="0.2">
      <c r="D380" s="323"/>
      <c r="E380" s="323"/>
      <c r="F380" s="323"/>
    </row>
    <row r="381" spans="4:6" x14ac:dyDescent="0.2">
      <c r="D381" s="323"/>
      <c r="E381" s="323"/>
      <c r="F381" s="323"/>
    </row>
    <row r="382" spans="4:6" x14ac:dyDescent="0.2">
      <c r="D382" s="323"/>
      <c r="E382" s="323"/>
      <c r="F382" s="323"/>
    </row>
    <row r="383" spans="4:6" x14ac:dyDescent="0.2">
      <c r="D383" s="323"/>
      <c r="E383" s="323"/>
      <c r="F383" s="323"/>
    </row>
    <row r="384" spans="4:6" x14ac:dyDescent="0.2">
      <c r="D384" s="323"/>
      <c r="E384" s="323"/>
      <c r="F384" s="323"/>
    </row>
    <row r="385" spans="4:6" x14ac:dyDescent="0.2">
      <c r="D385" s="323"/>
      <c r="E385" s="323"/>
      <c r="F385" s="323"/>
    </row>
    <row r="386" spans="4:6" x14ac:dyDescent="0.2">
      <c r="D386" s="323"/>
      <c r="E386" s="323"/>
      <c r="F386" s="323"/>
    </row>
    <row r="387" spans="4:6" x14ac:dyDescent="0.2">
      <c r="D387" s="323"/>
      <c r="E387" s="323"/>
      <c r="F387" s="323"/>
    </row>
    <row r="388" spans="4:6" x14ac:dyDescent="0.2">
      <c r="D388" s="323"/>
      <c r="E388" s="323"/>
      <c r="F388" s="323"/>
    </row>
    <row r="389" spans="4:6" x14ac:dyDescent="0.2">
      <c r="D389" s="323"/>
      <c r="E389" s="323"/>
      <c r="F389" s="323"/>
    </row>
    <row r="390" spans="4:6" x14ac:dyDescent="0.2">
      <c r="D390" s="323"/>
      <c r="E390" s="323"/>
      <c r="F390" s="323"/>
    </row>
    <row r="391" spans="4:6" x14ac:dyDescent="0.2">
      <c r="D391" s="323"/>
      <c r="E391" s="323"/>
      <c r="F391" s="323"/>
    </row>
    <row r="392" spans="4:6" x14ac:dyDescent="0.2">
      <c r="D392" s="323"/>
      <c r="E392" s="323"/>
      <c r="F392" s="323"/>
    </row>
    <row r="393" spans="4:6" x14ac:dyDescent="0.2">
      <c r="D393" s="323"/>
      <c r="E393" s="323"/>
      <c r="F393" s="323"/>
    </row>
    <row r="394" spans="4:6" x14ac:dyDescent="0.2">
      <c r="D394" s="323"/>
      <c r="E394" s="323"/>
      <c r="F394" s="323"/>
    </row>
    <row r="395" spans="4:6" x14ac:dyDescent="0.2">
      <c r="D395" s="323"/>
      <c r="E395" s="323"/>
      <c r="F395" s="323"/>
    </row>
    <row r="396" spans="4:6" x14ac:dyDescent="0.2">
      <c r="D396" s="323"/>
      <c r="E396" s="323"/>
      <c r="F396" s="323"/>
    </row>
    <row r="397" spans="4:6" x14ac:dyDescent="0.2">
      <c r="D397" s="323"/>
      <c r="E397" s="323"/>
      <c r="F397" s="323"/>
    </row>
    <row r="398" spans="4:6" x14ac:dyDescent="0.2">
      <c r="D398" s="323"/>
      <c r="E398" s="323"/>
      <c r="F398" s="323"/>
    </row>
    <row r="399" spans="4:6" x14ac:dyDescent="0.2">
      <c r="D399" s="323"/>
      <c r="E399" s="323"/>
      <c r="F399" s="323"/>
    </row>
    <row r="400" spans="4:6" x14ac:dyDescent="0.2">
      <c r="D400" s="323"/>
      <c r="E400" s="323"/>
      <c r="F400" s="323"/>
    </row>
    <row r="401" spans="4:6" x14ac:dyDescent="0.2">
      <c r="D401" s="323"/>
      <c r="E401" s="323"/>
      <c r="F401" s="323"/>
    </row>
    <row r="402" spans="4:6" x14ac:dyDescent="0.2">
      <c r="D402" s="323"/>
      <c r="E402" s="323"/>
      <c r="F402" s="323"/>
    </row>
    <row r="403" spans="4:6" x14ac:dyDescent="0.2">
      <c r="D403" s="323"/>
      <c r="E403" s="323"/>
      <c r="F403" s="323"/>
    </row>
    <row r="404" spans="4:6" x14ac:dyDescent="0.2">
      <c r="D404" s="323"/>
      <c r="E404" s="323"/>
      <c r="F404" s="323"/>
    </row>
    <row r="405" spans="4:6" x14ac:dyDescent="0.2">
      <c r="D405" s="323"/>
      <c r="E405" s="323"/>
      <c r="F405" s="323"/>
    </row>
    <row r="406" spans="4:6" x14ac:dyDescent="0.2">
      <c r="D406" s="323"/>
      <c r="E406" s="323"/>
      <c r="F406" s="323"/>
    </row>
    <row r="407" spans="4:6" x14ac:dyDescent="0.2">
      <c r="D407" s="323"/>
      <c r="E407" s="323"/>
      <c r="F407" s="323"/>
    </row>
    <row r="408" spans="4:6" x14ac:dyDescent="0.2">
      <c r="D408" s="323"/>
      <c r="E408" s="323"/>
      <c r="F408" s="323"/>
    </row>
    <row r="409" spans="4:6" x14ac:dyDescent="0.2">
      <c r="D409" s="323"/>
      <c r="E409" s="323"/>
      <c r="F409" s="323"/>
    </row>
    <row r="410" spans="4:6" x14ac:dyDescent="0.2">
      <c r="D410" s="323"/>
      <c r="E410" s="323"/>
      <c r="F410" s="323"/>
    </row>
    <row r="411" spans="4:6" x14ac:dyDescent="0.2">
      <c r="D411" s="323"/>
      <c r="E411" s="323"/>
      <c r="F411" s="323"/>
    </row>
    <row r="412" spans="4:6" x14ac:dyDescent="0.2">
      <c r="D412" s="323"/>
      <c r="E412" s="323"/>
      <c r="F412" s="323"/>
    </row>
    <row r="413" spans="4:6" x14ac:dyDescent="0.2">
      <c r="D413" s="323"/>
      <c r="E413" s="323"/>
      <c r="F413" s="323"/>
    </row>
    <row r="414" spans="4:6" x14ac:dyDescent="0.2">
      <c r="D414" s="323"/>
      <c r="E414" s="323"/>
      <c r="F414" s="323"/>
    </row>
    <row r="415" spans="4:6" x14ac:dyDescent="0.2">
      <c r="D415" s="323"/>
      <c r="E415" s="323"/>
      <c r="F415" s="323"/>
    </row>
    <row r="416" spans="4:6" x14ac:dyDescent="0.2">
      <c r="D416" s="323"/>
      <c r="E416" s="323"/>
      <c r="F416" s="323"/>
    </row>
    <row r="417" spans="4:6" x14ac:dyDescent="0.2">
      <c r="D417" s="323"/>
      <c r="E417" s="323"/>
      <c r="F417" s="323"/>
    </row>
    <row r="418" spans="4:6" x14ac:dyDescent="0.2">
      <c r="D418" s="323"/>
      <c r="E418" s="323"/>
      <c r="F418" s="323"/>
    </row>
    <row r="419" spans="4:6" x14ac:dyDescent="0.2">
      <c r="D419" s="323"/>
      <c r="E419" s="323"/>
      <c r="F419" s="323"/>
    </row>
    <row r="420" spans="4:6" x14ac:dyDescent="0.2">
      <c r="D420" s="323"/>
      <c r="E420" s="323"/>
      <c r="F420" s="323"/>
    </row>
    <row r="421" spans="4:6" x14ac:dyDescent="0.2">
      <c r="D421" s="323"/>
      <c r="E421" s="323"/>
      <c r="F421" s="323"/>
    </row>
    <row r="422" spans="4:6" x14ac:dyDescent="0.2">
      <c r="D422" s="323"/>
      <c r="E422" s="323"/>
      <c r="F422" s="323"/>
    </row>
    <row r="423" spans="4:6" x14ac:dyDescent="0.2">
      <c r="D423" s="323"/>
      <c r="E423" s="323"/>
      <c r="F423" s="323"/>
    </row>
    <row r="424" spans="4:6" x14ac:dyDescent="0.2">
      <c r="D424" s="323"/>
      <c r="E424" s="323"/>
      <c r="F424" s="323"/>
    </row>
    <row r="425" spans="4:6" x14ac:dyDescent="0.2">
      <c r="D425" s="323"/>
      <c r="E425" s="323"/>
      <c r="F425" s="323"/>
    </row>
    <row r="426" spans="4:6" x14ac:dyDescent="0.2">
      <c r="D426" s="323"/>
      <c r="E426" s="323"/>
      <c r="F426" s="323"/>
    </row>
    <row r="427" spans="4:6" x14ac:dyDescent="0.2">
      <c r="D427" s="323"/>
      <c r="E427" s="323"/>
      <c r="F427" s="323"/>
    </row>
    <row r="428" spans="4:6" x14ac:dyDescent="0.2">
      <c r="D428" s="323"/>
      <c r="E428" s="323"/>
      <c r="F428" s="323"/>
    </row>
    <row r="429" spans="4:6" x14ac:dyDescent="0.2">
      <c r="D429" s="323"/>
      <c r="E429" s="323"/>
      <c r="F429" s="323"/>
    </row>
    <row r="430" spans="4:6" x14ac:dyDescent="0.2">
      <c r="D430" s="323"/>
      <c r="E430" s="323"/>
      <c r="F430" s="323"/>
    </row>
    <row r="431" spans="4:6" x14ac:dyDescent="0.2">
      <c r="D431" s="323"/>
      <c r="E431" s="323"/>
      <c r="F431" s="323"/>
    </row>
    <row r="432" spans="4:6" x14ac:dyDescent="0.2">
      <c r="D432" s="323"/>
      <c r="E432" s="323"/>
      <c r="F432" s="323"/>
    </row>
    <row r="433" spans="4:6" x14ac:dyDescent="0.2">
      <c r="D433" s="323"/>
      <c r="E433" s="323"/>
      <c r="F433" s="323"/>
    </row>
    <row r="434" spans="4:6" x14ac:dyDescent="0.2">
      <c r="D434" s="323"/>
      <c r="E434" s="323"/>
      <c r="F434" s="323"/>
    </row>
    <row r="435" spans="4:6" x14ac:dyDescent="0.2">
      <c r="D435" s="323"/>
      <c r="E435" s="323"/>
      <c r="F435" s="323"/>
    </row>
    <row r="436" spans="4:6" x14ac:dyDescent="0.2">
      <c r="D436" s="323"/>
      <c r="E436" s="323"/>
      <c r="F436" s="323"/>
    </row>
    <row r="437" spans="4:6" x14ac:dyDescent="0.2">
      <c r="D437" s="323"/>
      <c r="E437" s="323"/>
      <c r="F437" s="323"/>
    </row>
    <row r="438" spans="4:6" x14ac:dyDescent="0.2">
      <c r="D438" s="323"/>
      <c r="E438" s="323"/>
      <c r="F438" s="323"/>
    </row>
    <row r="439" spans="4:6" x14ac:dyDescent="0.2">
      <c r="D439" s="323"/>
      <c r="E439" s="323"/>
      <c r="F439" s="323"/>
    </row>
    <row r="440" spans="4:6" x14ac:dyDescent="0.2">
      <c r="D440" s="323"/>
      <c r="E440" s="323"/>
      <c r="F440" s="323"/>
    </row>
    <row r="441" spans="4:6" x14ac:dyDescent="0.2">
      <c r="D441" s="323"/>
      <c r="E441" s="323"/>
      <c r="F441" s="323"/>
    </row>
  </sheetData>
  <mergeCells count="5">
    <mergeCell ref="A1:C1"/>
    <mergeCell ref="A4:D4"/>
    <mergeCell ref="A47:C47"/>
    <mergeCell ref="J2:L2"/>
    <mergeCell ref="J3:L3"/>
  </mergeCells>
  <printOptions horizontalCentered="1" verticalCentered="1"/>
  <pageMargins left="0.1" right="0.1" top="0.5" bottom="0.4" header="0.1" footer="0.1"/>
  <pageSetup scale="80" orientation="landscape" r:id="rId1"/>
  <headerFooter>
    <oddHeader>&amp;C&amp;"Arial,Bold"TWIN FALLS SCHOOL DISTRICT 411</oddHeader>
    <oddFooter>&amp;L&amp;"Arial,Bold"&amp;Z&amp;F&amp;R&amp;"Arial,Bold"Page &amp;P of &amp;N</oddFooter>
  </headerFooter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441"/>
  <sheetViews>
    <sheetView zoomScaleNormal="100" workbookViewId="0">
      <pane xSplit="3" ySplit="6" topLeftCell="D21" activePane="bottomRight" state="frozen"/>
      <selection activeCell="P31" sqref="P31"/>
      <selection pane="topRight" activeCell="P31" sqref="P31"/>
      <selection pane="bottomLeft" activeCell="P31" sqref="P31"/>
      <selection pane="bottomRight" activeCell="P31" sqref="P31"/>
    </sheetView>
  </sheetViews>
  <sheetFormatPr defaultColWidth="9.77734375" defaultRowHeight="11.25" x14ac:dyDescent="0.2"/>
  <cols>
    <col min="1" max="1" width="3.77734375" style="321" customWidth="1"/>
    <col min="2" max="2" width="6.77734375" style="321" customWidth="1"/>
    <col min="3" max="3" width="27.77734375" style="322" customWidth="1"/>
    <col min="4" max="6" width="10.77734375" style="321" customWidth="1"/>
    <col min="7" max="7" width="3.77734375" style="321" customWidth="1"/>
    <col min="8" max="8" width="6.77734375" style="321" customWidth="1"/>
    <col min="9" max="9" width="27.77734375" style="322" customWidth="1"/>
    <col min="10" max="12" width="10.77734375" style="321" customWidth="1"/>
    <col min="13" max="16384" width="9.77734375" style="321"/>
  </cols>
  <sheetData>
    <row r="1" spans="1:12" ht="20.25" x14ac:dyDescent="0.3">
      <c r="A1" s="596" t="s">
        <v>47</v>
      </c>
      <c r="B1" s="596"/>
      <c r="C1" s="596"/>
      <c r="D1" s="393"/>
      <c r="E1" s="394" t="s">
        <v>510</v>
      </c>
      <c r="F1" s="394"/>
      <c r="G1" s="390"/>
      <c r="H1" s="390"/>
      <c r="I1" s="396"/>
      <c r="J1" s="393"/>
      <c r="L1" s="395" t="s">
        <v>672</v>
      </c>
    </row>
    <row r="2" spans="1:12" ht="15.75" x14ac:dyDescent="0.25">
      <c r="A2" s="393"/>
      <c r="B2" s="393"/>
      <c r="C2" s="389"/>
      <c r="D2" s="393"/>
      <c r="E2" s="394" t="s">
        <v>504</v>
      </c>
      <c r="F2" s="392"/>
      <c r="G2" s="390"/>
      <c r="H2" s="390"/>
      <c r="I2" s="389"/>
      <c r="J2" s="607" t="s">
        <v>721</v>
      </c>
      <c r="K2" s="607"/>
      <c r="L2" s="607"/>
    </row>
    <row r="3" spans="1:12" ht="15.75" x14ac:dyDescent="0.25">
      <c r="A3" s="393"/>
      <c r="B3" s="393"/>
      <c r="C3" s="389"/>
      <c r="D3" s="393"/>
      <c r="E3" s="392" t="s">
        <v>507</v>
      </c>
      <c r="F3" s="391"/>
      <c r="G3" s="390"/>
      <c r="H3" s="390"/>
      <c r="I3" s="389"/>
      <c r="J3" s="607" t="s">
        <v>720</v>
      </c>
      <c r="K3" s="607"/>
      <c r="L3" s="607"/>
    </row>
    <row r="4" spans="1:12" ht="13.9" customHeight="1" x14ac:dyDescent="0.2">
      <c r="A4" s="597" t="s">
        <v>505</v>
      </c>
      <c r="B4" s="597"/>
      <c r="C4" s="597"/>
      <c r="D4" s="597"/>
      <c r="E4" s="324"/>
      <c r="F4" s="324"/>
      <c r="G4" s="324"/>
      <c r="H4" s="324"/>
      <c r="I4" s="325"/>
      <c r="J4" s="324"/>
      <c r="K4" s="324"/>
      <c r="L4" s="324"/>
    </row>
    <row r="5" spans="1:12" ht="12.75" x14ac:dyDescent="0.2">
      <c r="A5" s="388"/>
      <c r="B5" s="387"/>
      <c r="C5" s="386" t="s">
        <v>504</v>
      </c>
      <c r="D5" s="385" t="s">
        <v>503</v>
      </c>
      <c r="E5" s="384" t="s">
        <v>502</v>
      </c>
      <c r="F5" s="383" t="s">
        <v>501</v>
      </c>
      <c r="G5" s="382"/>
      <c r="H5" s="381"/>
      <c r="I5" s="380" t="s">
        <v>504</v>
      </c>
      <c r="J5" s="379" t="s">
        <v>503</v>
      </c>
      <c r="K5" s="378" t="s">
        <v>502</v>
      </c>
      <c r="L5" s="377" t="s">
        <v>501</v>
      </c>
    </row>
    <row r="6" spans="1:12" ht="12.75" x14ac:dyDescent="0.2">
      <c r="A6" s="351" t="s">
        <v>87</v>
      </c>
      <c r="B6" s="334" t="s">
        <v>500</v>
      </c>
      <c r="C6" s="328" t="s">
        <v>499</v>
      </c>
      <c r="D6" s="334" t="s">
        <v>88</v>
      </c>
      <c r="E6" s="334" t="s">
        <v>498</v>
      </c>
      <c r="F6" s="376" t="s">
        <v>497</v>
      </c>
      <c r="G6" s="355" t="s">
        <v>87</v>
      </c>
      <c r="H6" s="375" t="s">
        <v>500</v>
      </c>
      <c r="I6" s="374" t="s">
        <v>499</v>
      </c>
      <c r="J6" s="351" t="s">
        <v>88</v>
      </c>
      <c r="K6" s="334" t="s">
        <v>498</v>
      </c>
      <c r="L6" s="334" t="s">
        <v>497</v>
      </c>
    </row>
    <row r="7" spans="1:12" ht="12.75" x14ac:dyDescent="0.2">
      <c r="A7" s="351" t="s">
        <v>496</v>
      </c>
      <c r="B7" s="334" t="s">
        <v>495</v>
      </c>
      <c r="C7" s="333" t="s">
        <v>494</v>
      </c>
      <c r="D7" s="354">
        <v>-3098</v>
      </c>
      <c r="E7" s="373" t="s">
        <v>346</v>
      </c>
      <c r="F7" s="372">
        <v>11766</v>
      </c>
      <c r="G7" s="348" t="s">
        <v>493</v>
      </c>
      <c r="H7" s="351" t="s">
        <v>492</v>
      </c>
      <c r="I7" s="333" t="s">
        <v>170</v>
      </c>
      <c r="J7" s="353">
        <v>0</v>
      </c>
      <c r="K7" s="353">
        <v>0</v>
      </c>
      <c r="L7" s="357"/>
    </row>
    <row r="8" spans="1:12" ht="12.75" x14ac:dyDescent="0.2">
      <c r="A8" s="351" t="s">
        <v>491</v>
      </c>
      <c r="B8" s="334"/>
      <c r="C8" s="333"/>
      <c r="D8" s="360"/>
      <c r="E8" s="353"/>
      <c r="F8" s="356"/>
      <c r="G8" s="355" t="s">
        <v>490</v>
      </c>
      <c r="H8" s="351" t="s">
        <v>489</v>
      </c>
      <c r="I8" s="365" t="s">
        <v>488</v>
      </c>
      <c r="J8" s="352">
        <f>J7</f>
        <v>0</v>
      </c>
      <c r="K8" s="358" t="s">
        <v>346</v>
      </c>
      <c r="L8" s="352">
        <f>K7</f>
        <v>0</v>
      </c>
    </row>
    <row r="9" spans="1:12" ht="12.75" x14ac:dyDescent="0.2">
      <c r="A9" s="351" t="s">
        <v>487</v>
      </c>
      <c r="B9" s="334" t="s">
        <v>486</v>
      </c>
      <c r="C9" s="333" t="s">
        <v>171</v>
      </c>
      <c r="D9" s="353">
        <v>0</v>
      </c>
      <c r="E9" s="353">
        <v>0</v>
      </c>
      <c r="F9" s="356"/>
      <c r="G9" s="355" t="s">
        <v>485</v>
      </c>
      <c r="H9" s="335"/>
      <c r="I9" s="333"/>
      <c r="J9" s="347"/>
      <c r="K9" s="347"/>
      <c r="L9" s="357"/>
    </row>
    <row r="10" spans="1:12" ht="12.75" x14ac:dyDescent="0.2">
      <c r="A10" s="351" t="s">
        <v>484</v>
      </c>
      <c r="B10" s="334" t="s">
        <v>483</v>
      </c>
      <c r="C10" s="333" t="s">
        <v>169</v>
      </c>
      <c r="D10" s="353">
        <v>0</v>
      </c>
      <c r="E10" s="353">
        <v>0</v>
      </c>
      <c r="F10" s="356"/>
      <c r="G10" s="355" t="s">
        <v>482</v>
      </c>
      <c r="H10" s="351" t="s">
        <v>481</v>
      </c>
      <c r="I10" s="333" t="s">
        <v>165</v>
      </c>
      <c r="J10" s="353">
        <v>0</v>
      </c>
      <c r="K10" s="353">
        <v>0</v>
      </c>
      <c r="L10" s="357"/>
    </row>
    <row r="11" spans="1:12" ht="12.75" x14ac:dyDescent="0.2">
      <c r="A11" s="351" t="s">
        <v>480</v>
      </c>
      <c r="B11" s="334" t="s">
        <v>479</v>
      </c>
      <c r="C11" s="333" t="s">
        <v>168</v>
      </c>
      <c r="D11" s="353">
        <v>0</v>
      </c>
      <c r="E11" s="353">
        <v>0</v>
      </c>
      <c r="F11" s="356"/>
      <c r="G11" s="355" t="s">
        <v>478</v>
      </c>
      <c r="H11" s="351" t="s">
        <v>477</v>
      </c>
      <c r="I11" s="333" t="s">
        <v>163</v>
      </c>
      <c r="J11" s="353">
        <v>0</v>
      </c>
      <c r="K11" s="353">
        <v>0</v>
      </c>
      <c r="L11" s="357"/>
    </row>
    <row r="12" spans="1:12" ht="12.75" x14ac:dyDescent="0.2">
      <c r="A12" s="351" t="s">
        <v>476</v>
      </c>
      <c r="B12" s="334" t="s">
        <v>475</v>
      </c>
      <c r="C12" s="333" t="s">
        <v>166</v>
      </c>
      <c r="D12" s="353">
        <v>0</v>
      </c>
      <c r="E12" s="353">
        <v>0</v>
      </c>
      <c r="F12" s="356"/>
      <c r="G12" s="355" t="s">
        <v>474</v>
      </c>
      <c r="H12" s="351" t="s">
        <v>473</v>
      </c>
      <c r="I12" s="333" t="s">
        <v>472</v>
      </c>
      <c r="J12" s="353">
        <v>0</v>
      </c>
      <c r="K12" s="353">
        <v>0</v>
      </c>
      <c r="L12" s="357"/>
    </row>
    <row r="13" spans="1:12" ht="12.75" x14ac:dyDescent="0.2">
      <c r="A13" s="351" t="s">
        <v>471</v>
      </c>
      <c r="B13" s="334" t="s">
        <v>470</v>
      </c>
      <c r="C13" s="333" t="s">
        <v>164</v>
      </c>
      <c r="D13" s="353">
        <v>0</v>
      </c>
      <c r="E13" s="353">
        <v>0</v>
      </c>
      <c r="F13" s="356"/>
      <c r="G13" s="355" t="s">
        <v>469</v>
      </c>
      <c r="H13" s="351" t="s">
        <v>468</v>
      </c>
      <c r="I13" s="333" t="s">
        <v>159</v>
      </c>
      <c r="J13" s="353">
        <v>0</v>
      </c>
      <c r="K13" s="353">
        <v>0</v>
      </c>
      <c r="L13" s="357"/>
    </row>
    <row r="14" spans="1:12" ht="12.75" x14ac:dyDescent="0.2">
      <c r="A14" s="351" t="s">
        <v>467</v>
      </c>
      <c r="B14" s="334" t="s">
        <v>466</v>
      </c>
      <c r="C14" s="333" t="s">
        <v>162</v>
      </c>
      <c r="D14" s="353">
        <v>0</v>
      </c>
      <c r="E14" s="353">
        <v>0</v>
      </c>
      <c r="F14" s="356"/>
      <c r="G14" s="355" t="s">
        <v>465</v>
      </c>
      <c r="H14" s="351" t="s">
        <v>464</v>
      </c>
      <c r="I14" s="333" t="s">
        <v>157</v>
      </c>
      <c r="J14" s="353">
        <v>0</v>
      </c>
      <c r="K14" s="353">
        <v>0</v>
      </c>
      <c r="L14" s="357"/>
    </row>
    <row r="15" spans="1:12" ht="12.75" x14ac:dyDescent="0.2">
      <c r="A15" s="351" t="s">
        <v>463</v>
      </c>
      <c r="B15" s="334" t="s">
        <v>462</v>
      </c>
      <c r="C15" s="333" t="s">
        <v>160</v>
      </c>
      <c r="D15" s="353">
        <v>0</v>
      </c>
      <c r="E15" s="353">
        <v>0</v>
      </c>
      <c r="F15" s="356"/>
      <c r="G15" s="355" t="s">
        <v>461</v>
      </c>
      <c r="H15" s="351" t="s">
        <v>460</v>
      </c>
      <c r="I15" s="333" t="s">
        <v>155</v>
      </c>
      <c r="J15" s="353">
        <v>0</v>
      </c>
      <c r="K15" s="353">
        <v>0</v>
      </c>
      <c r="L15" s="357"/>
    </row>
    <row r="16" spans="1:12" ht="12.75" x14ac:dyDescent="0.2">
      <c r="A16" s="351" t="s">
        <v>459</v>
      </c>
      <c r="B16" s="334" t="s">
        <v>458</v>
      </c>
      <c r="C16" s="333" t="s">
        <v>158</v>
      </c>
      <c r="D16" s="353">
        <v>0</v>
      </c>
      <c r="E16" s="353">
        <v>0</v>
      </c>
      <c r="F16" s="356"/>
      <c r="G16" s="355" t="s">
        <v>457</v>
      </c>
      <c r="H16" s="351" t="s">
        <v>456</v>
      </c>
      <c r="I16" s="333" t="s">
        <v>153</v>
      </c>
      <c r="J16" s="353">
        <v>0</v>
      </c>
      <c r="K16" s="353">
        <v>0</v>
      </c>
      <c r="L16" s="357"/>
    </row>
    <row r="17" spans="1:12" ht="12.75" x14ac:dyDescent="0.2">
      <c r="A17" s="351" t="s">
        <v>455</v>
      </c>
      <c r="B17" s="334" t="s">
        <v>454</v>
      </c>
      <c r="C17" s="333" t="s">
        <v>156</v>
      </c>
      <c r="D17" s="537">
        <v>0</v>
      </c>
      <c r="E17" s="536">
        <v>0</v>
      </c>
      <c r="F17" s="356"/>
      <c r="G17" s="355" t="s">
        <v>453</v>
      </c>
      <c r="H17" s="351" t="s">
        <v>452</v>
      </c>
      <c r="I17" s="333" t="s">
        <v>152</v>
      </c>
      <c r="J17" s="353">
        <v>44125</v>
      </c>
      <c r="K17" s="353">
        <v>35000</v>
      </c>
      <c r="L17" s="357"/>
    </row>
    <row r="18" spans="1:12" ht="12.75" x14ac:dyDescent="0.2">
      <c r="A18" s="351" t="s">
        <v>451</v>
      </c>
      <c r="B18" s="334" t="s">
        <v>450</v>
      </c>
      <c r="C18" s="365" t="s">
        <v>154</v>
      </c>
      <c r="D18" s="534">
        <v>0</v>
      </c>
      <c r="E18" s="535">
        <v>0</v>
      </c>
      <c r="F18" s="356"/>
      <c r="G18" s="355" t="s">
        <v>449</v>
      </c>
      <c r="H18" s="351" t="s">
        <v>448</v>
      </c>
      <c r="I18" s="333" t="s">
        <v>150</v>
      </c>
      <c r="J18" s="536">
        <v>0</v>
      </c>
      <c r="K18" s="536">
        <v>0</v>
      </c>
      <c r="L18" s="357"/>
    </row>
    <row r="19" spans="1:12" ht="12.75" x14ac:dyDescent="0.2">
      <c r="A19" s="351" t="s">
        <v>447</v>
      </c>
      <c r="B19" s="334"/>
      <c r="C19" s="371" t="s">
        <v>446</v>
      </c>
      <c r="D19" s="370">
        <f>SUBTOTAL(9,D9:D18)</f>
        <v>0</v>
      </c>
      <c r="E19" s="369" t="s">
        <v>346</v>
      </c>
      <c r="F19" s="349">
        <f>SUBTOTAL(9,E8:E18)</f>
        <v>0</v>
      </c>
      <c r="G19" s="368" t="s">
        <v>445</v>
      </c>
      <c r="H19" s="367">
        <v>437000</v>
      </c>
      <c r="I19" s="366" t="s">
        <v>149</v>
      </c>
      <c r="J19" s="535">
        <v>0</v>
      </c>
      <c r="K19" s="535">
        <v>0</v>
      </c>
      <c r="L19" s="357"/>
    </row>
    <row r="20" spans="1:12" ht="12.75" x14ac:dyDescent="0.2">
      <c r="A20" s="351" t="s">
        <v>444</v>
      </c>
      <c r="B20" s="334" t="s">
        <v>443</v>
      </c>
      <c r="C20" s="333" t="s">
        <v>151</v>
      </c>
      <c r="D20" s="353">
        <v>0</v>
      </c>
      <c r="E20" s="353">
        <v>0</v>
      </c>
      <c r="F20" s="356"/>
      <c r="G20" s="361" t="s">
        <v>442</v>
      </c>
      <c r="H20" s="364" t="s">
        <v>441</v>
      </c>
      <c r="I20" s="333" t="s">
        <v>440</v>
      </c>
      <c r="J20" s="353">
        <v>0</v>
      </c>
      <c r="K20" s="353">
        <v>0</v>
      </c>
      <c r="L20" s="357"/>
    </row>
    <row r="21" spans="1:12" ht="12.75" x14ac:dyDescent="0.2">
      <c r="A21" s="351" t="s">
        <v>439</v>
      </c>
      <c r="B21" s="364"/>
      <c r="C21" s="363"/>
      <c r="D21" s="362"/>
      <c r="E21" s="362"/>
      <c r="F21" s="356"/>
      <c r="G21" s="361" t="s">
        <v>438</v>
      </c>
      <c r="H21" s="351" t="s">
        <v>437</v>
      </c>
      <c r="I21" s="333" t="s">
        <v>145</v>
      </c>
      <c r="J21" s="353">
        <v>0</v>
      </c>
      <c r="K21" s="353">
        <v>0</v>
      </c>
      <c r="L21" s="357"/>
    </row>
    <row r="22" spans="1:12" ht="12.75" x14ac:dyDescent="0.2">
      <c r="A22" s="351" t="s">
        <v>436</v>
      </c>
      <c r="B22" s="334" t="s">
        <v>435</v>
      </c>
      <c r="C22" s="333" t="s">
        <v>148</v>
      </c>
      <c r="D22" s="353">
        <v>0</v>
      </c>
      <c r="E22" s="353">
        <v>0</v>
      </c>
      <c r="F22" s="356"/>
      <c r="G22" s="355" t="s">
        <v>434</v>
      </c>
      <c r="H22" s="351" t="s">
        <v>433</v>
      </c>
      <c r="I22" s="365" t="s">
        <v>432</v>
      </c>
      <c r="J22" s="352">
        <f>SUBTOTAL(9,J10:J21)</f>
        <v>44125</v>
      </c>
      <c r="K22" s="358" t="s">
        <v>346</v>
      </c>
      <c r="L22" s="352">
        <f>SUBTOTAL(9,K10:K21)</f>
        <v>35000</v>
      </c>
    </row>
    <row r="23" spans="1:12" ht="12.75" x14ac:dyDescent="0.2">
      <c r="A23" s="351" t="s">
        <v>431</v>
      </c>
      <c r="B23" s="334" t="s">
        <v>430</v>
      </c>
      <c r="C23" s="333" t="s">
        <v>146</v>
      </c>
      <c r="D23" s="353">
        <v>0</v>
      </c>
      <c r="E23" s="353">
        <v>0</v>
      </c>
      <c r="F23" s="356"/>
      <c r="G23" s="355" t="s">
        <v>429</v>
      </c>
      <c r="H23" s="335"/>
      <c r="I23" s="333"/>
      <c r="J23" s="347"/>
      <c r="K23" s="347"/>
      <c r="L23" s="357"/>
    </row>
    <row r="24" spans="1:12" ht="12.75" x14ac:dyDescent="0.2">
      <c r="A24" s="351" t="s">
        <v>428</v>
      </c>
      <c r="B24" s="334" t="s">
        <v>427</v>
      </c>
      <c r="C24" s="333" t="s">
        <v>144</v>
      </c>
      <c r="D24" s="353">
        <v>0</v>
      </c>
      <c r="E24" s="353">
        <v>0</v>
      </c>
      <c r="F24" s="356"/>
      <c r="G24" s="355" t="s">
        <v>426</v>
      </c>
      <c r="H24" s="335"/>
      <c r="I24" s="333"/>
      <c r="J24" s="347"/>
      <c r="K24" s="347"/>
      <c r="L24" s="357"/>
    </row>
    <row r="25" spans="1:12" ht="12.75" x14ac:dyDescent="0.2">
      <c r="A25" s="351" t="s">
        <v>425</v>
      </c>
      <c r="B25" s="364"/>
      <c r="C25" s="363"/>
      <c r="D25" s="362"/>
      <c r="E25" s="360"/>
      <c r="F25" s="356"/>
      <c r="G25" s="355" t="s">
        <v>424</v>
      </c>
      <c r="H25" s="351" t="s">
        <v>423</v>
      </c>
      <c r="I25" s="333" t="s">
        <v>141</v>
      </c>
      <c r="J25" s="353">
        <v>0</v>
      </c>
      <c r="K25" s="353">
        <v>0</v>
      </c>
      <c r="L25" s="357"/>
    </row>
    <row r="26" spans="1:12" ht="12.75" x14ac:dyDescent="0.2">
      <c r="A26" s="351" t="s">
        <v>422</v>
      </c>
      <c r="B26" s="334" t="s">
        <v>421</v>
      </c>
      <c r="C26" s="333" t="s">
        <v>142</v>
      </c>
      <c r="D26" s="353">
        <v>0</v>
      </c>
      <c r="E26" s="353">
        <v>0</v>
      </c>
      <c r="F26" s="356"/>
      <c r="G26" s="355" t="s">
        <v>420</v>
      </c>
      <c r="H26" s="351" t="s">
        <v>419</v>
      </c>
      <c r="I26" s="333" t="s">
        <v>140</v>
      </c>
      <c r="J26" s="353">
        <v>0</v>
      </c>
      <c r="K26" s="353">
        <v>0</v>
      </c>
      <c r="L26" s="357"/>
    </row>
    <row r="27" spans="1:12" ht="12.75" x14ac:dyDescent="0.2">
      <c r="A27" s="351" t="s">
        <v>418</v>
      </c>
      <c r="B27" s="334"/>
      <c r="C27" s="333"/>
      <c r="D27" s="360"/>
      <c r="E27" s="360"/>
      <c r="F27" s="356"/>
      <c r="G27" s="355" t="s">
        <v>417</v>
      </c>
      <c r="H27" s="351" t="s">
        <v>416</v>
      </c>
      <c r="I27" s="333" t="s">
        <v>138</v>
      </c>
      <c r="J27" s="353">
        <v>0</v>
      </c>
      <c r="K27" s="353">
        <v>0</v>
      </c>
      <c r="L27" s="357"/>
    </row>
    <row r="28" spans="1:12" ht="25.5" x14ac:dyDescent="0.2">
      <c r="A28" s="351" t="s">
        <v>415</v>
      </c>
      <c r="B28" s="334" t="s">
        <v>414</v>
      </c>
      <c r="C28" s="333" t="s">
        <v>139</v>
      </c>
      <c r="D28" s="353">
        <v>0</v>
      </c>
      <c r="E28" s="353">
        <v>0</v>
      </c>
      <c r="F28" s="356"/>
      <c r="G28" s="355" t="s">
        <v>413</v>
      </c>
      <c r="H28" s="351" t="s">
        <v>412</v>
      </c>
      <c r="I28" s="333" t="s">
        <v>411</v>
      </c>
      <c r="J28" s="353">
        <v>0</v>
      </c>
      <c r="K28" s="353">
        <v>0</v>
      </c>
      <c r="L28" s="357"/>
    </row>
    <row r="29" spans="1:12" ht="12.75" x14ac:dyDescent="0.2">
      <c r="A29" s="351" t="s">
        <v>410</v>
      </c>
      <c r="B29" s="334" t="s">
        <v>409</v>
      </c>
      <c r="C29" s="333" t="s">
        <v>408</v>
      </c>
      <c r="D29" s="353">
        <v>0</v>
      </c>
      <c r="E29" s="353">
        <v>0</v>
      </c>
      <c r="F29" s="356"/>
      <c r="G29" s="355" t="s">
        <v>407</v>
      </c>
      <c r="H29" s="351" t="s">
        <v>406</v>
      </c>
      <c r="I29" s="333" t="s">
        <v>134</v>
      </c>
      <c r="J29" s="353">
        <v>0</v>
      </c>
      <c r="K29" s="353">
        <v>0</v>
      </c>
      <c r="L29" s="357"/>
    </row>
    <row r="30" spans="1:12" ht="12.75" x14ac:dyDescent="0.2">
      <c r="A30" s="351" t="s">
        <v>405</v>
      </c>
      <c r="B30" s="334" t="s">
        <v>404</v>
      </c>
      <c r="C30" s="333" t="s">
        <v>135</v>
      </c>
      <c r="D30" s="353">
        <v>0</v>
      </c>
      <c r="E30" s="353">
        <v>0</v>
      </c>
      <c r="F30" s="356"/>
      <c r="G30" s="355" t="s">
        <v>403</v>
      </c>
      <c r="H30" s="351" t="s">
        <v>402</v>
      </c>
      <c r="I30" s="333" t="s">
        <v>133</v>
      </c>
      <c r="J30" s="353">
        <v>0</v>
      </c>
      <c r="K30" s="353">
        <v>0</v>
      </c>
      <c r="L30" s="357"/>
    </row>
    <row r="31" spans="1:12" ht="12.75" x14ac:dyDescent="0.2">
      <c r="A31" s="351" t="s">
        <v>401</v>
      </c>
      <c r="B31" s="334"/>
      <c r="C31" s="333"/>
      <c r="D31" s="360"/>
      <c r="E31" s="360"/>
      <c r="F31" s="356"/>
      <c r="G31" s="355" t="s">
        <v>400</v>
      </c>
      <c r="H31" s="351" t="s">
        <v>399</v>
      </c>
      <c r="I31" s="333" t="s">
        <v>131</v>
      </c>
      <c r="J31" s="353">
        <v>0</v>
      </c>
      <c r="K31" s="353">
        <v>0</v>
      </c>
      <c r="L31" s="357"/>
    </row>
    <row r="32" spans="1:12" ht="12.75" x14ac:dyDescent="0.2">
      <c r="A32" s="351" t="s">
        <v>398</v>
      </c>
      <c r="B32" s="334">
        <v>417100</v>
      </c>
      <c r="C32" s="333" t="s">
        <v>132</v>
      </c>
      <c r="D32" s="353">
        <v>0</v>
      </c>
      <c r="E32" s="353">
        <v>0</v>
      </c>
      <c r="F32" s="356"/>
      <c r="G32" s="355" t="s">
        <v>397</v>
      </c>
      <c r="H32" s="351" t="s">
        <v>396</v>
      </c>
      <c r="I32" s="333" t="s">
        <v>395</v>
      </c>
      <c r="J32" s="353">
        <v>0</v>
      </c>
      <c r="K32" s="353">
        <v>0</v>
      </c>
      <c r="L32" s="357"/>
    </row>
    <row r="33" spans="1:12" ht="12.75" x14ac:dyDescent="0.2">
      <c r="A33" s="351" t="s">
        <v>394</v>
      </c>
      <c r="B33" s="334">
        <v>417200</v>
      </c>
      <c r="C33" s="333" t="s">
        <v>130</v>
      </c>
      <c r="D33" s="353">
        <v>0</v>
      </c>
      <c r="E33" s="353">
        <v>0</v>
      </c>
      <c r="F33" s="356"/>
      <c r="G33" s="361" t="s">
        <v>393</v>
      </c>
      <c r="H33" s="334" t="s">
        <v>392</v>
      </c>
      <c r="I33" s="333" t="s">
        <v>391</v>
      </c>
      <c r="J33" s="353">
        <v>0</v>
      </c>
      <c r="K33" s="353">
        <v>0</v>
      </c>
      <c r="L33" s="357"/>
    </row>
    <row r="34" spans="1:12" ht="12.75" x14ac:dyDescent="0.2">
      <c r="A34" s="351" t="s">
        <v>390</v>
      </c>
      <c r="B34" s="334">
        <v>417300</v>
      </c>
      <c r="C34" s="333" t="s">
        <v>389</v>
      </c>
      <c r="D34" s="353">
        <v>0</v>
      </c>
      <c r="E34" s="353">
        <v>0</v>
      </c>
      <c r="F34" s="356"/>
      <c r="G34" s="355" t="s">
        <v>388</v>
      </c>
      <c r="H34" s="351" t="s">
        <v>387</v>
      </c>
      <c r="I34" s="333" t="s">
        <v>386</v>
      </c>
      <c r="J34" s="353">
        <v>0</v>
      </c>
      <c r="K34" s="353">
        <v>0</v>
      </c>
      <c r="L34" s="357"/>
    </row>
    <row r="35" spans="1:12" ht="12.75" x14ac:dyDescent="0.2">
      <c r="A35" s="351" t="s">
        <v>385</v>
      </c>
      <c r="B35" s="334">
        <v>417400</v>
      </c>
      <c r="C35" s="333" t="s">
        <v>384</v>
      </c>
      <c r="D35" s="353">
        <v>29650</v>
      </c>
      <c r="E35" s="353">
        <v>25531</v>
      </c>
      <c r="F35" s="356"/>
      <c r="G35" s="355" t="s">
        <v>383</v>
      </c>
      <c r="H35" s="351" t="s">
        <v>382</v>
      </c>
      <c r="I35" s="333" t="s">
        <v>381</v>
      </c>
      <c r="J35" s="359">
        <f>SUBTOTAL(9,J25:J34)</f>
        <v>0</v>
      </c>
      <c r="K35" s="358" t="s">
        <v>346</v>
      </c>
      <c r="L35" s="352">
        <f>SUBTOTAL(9,K25:K34)</f>
        <v>0</v>
      </c>
    </row>
    <row r="36" spans="1:12" ht="12.75" x14ac:dyDescent="0.2">
      <c r="A36" s="351" t="s">
        <v>380</v>
      </c>
      <c r="B36" s="334">
        <v>417900</v>
      </c>
      <c r="C36" s="333" t="s">
        <v>124</v>
      </c>
      <c r="D36" s="353">
        <v>0</v>
      </c>
      <c r="E36" s="353">
        <v>0</v>
      </c>
      <c r="F36" s="356"/>
      <c r="G36" s="355" t="s">
        <v>379</v>
      </c>
      <c r="H36" s="335"/>
      <c r="I36" s="333" t="s">
        <v>378</v>
      </c>
      <c r="J36" s="347"/>
      <c r="K36" s="347"/>
      <c r="L36" s="357"/>
    </row>
    <row r="37" spans="1:12" ht="25.5" x14ac:dyDescent="0.2">
      <c r="A37" s="351" t="s">
        <v>377</v>
      </c>
      <c r="B37" s="334"/>
      <c r="C37" s="333"/>
      <c r="D37" s="360"/>
      <c r="E37" s="360"/>
      <c r="F37" s="356"/>
      <c r="G37" s="355" t="s">
        <v>376</v>
      </c>
      <c r="H37" s="351" t="s">
        <v>375</v>
      </c>
      <c r="I37" s="333" t="s">
        <v>374</v>
      </c>
      <c r="J37" s="353">
        <v>0</v>
      </c>
      <c r="K37" s="353">
        <v>0</v>
      </c>
      <c r="L37" s="357"/>
    </row>
    <row r="38" spans="1:12" ht="12.75" x14ac:dyDescent="0.2">
      <c r="A38" s="351" t="s">
        <v>373</v>
      </c>
      <c r="B38" s="334">
        <v>418100</v>
      </c>
      <c r="C38" s="333" t="s">
        <v>123</v>
      </c>
      <c r="D38" s="353">
        <v>0</v>
      </c>
      <c r="E38" s="353">
        <v>0</v>
      </c>
      <c r="F38" s="356"/>
      <c r="G38" s="355" t="s">
        <v>372</v>
      </c>
      <c r="H38" s="351" t="s">
        <v>371</v>
      </c>
      <c r="I38" s="333" t="s">
        <v>370</v>
      </c>
      <c r="J38" s="353">
        <v>0</v>
      </c>
      <c r="K38" s="353">
        <v>0</v>
      </c>
      <c r="L38" s="357"/>
    </row>
    <row r="39" spans="1:12" ht="12.75" x14ac:dyDescent="0.2">
      <c r="A39" s="351" t="s">
        <v>369</v>
      </c>
      <c r="B39" s="334"/>
      <c r="C39" s="333"/>
      <c r="D39" s="360"/>
      <c r="E39" s="353"/>
      <c r="F39" s="356"/>
      <c r="G39" s="355" t="s">
        <v>368</v>
      </c>
      <c r="H39" s="351" t="s">
        <v>367</v>
      </c>
      <c r="I39" s="333" t="s">
        <v>366</v>
      </c>
      <c r="J39" s="359">
        <f>SUBTOTAL(9,J37:J38)</f>
        <v>0</v>
      </c>
      <c r="K39" s="358" t="s">
        <v>346</v>
      </c>
      <c r="L39" s="352">
        <f>SUBTOTAL(9,K37:K38)</f>
        <v>0</v>
      </c>
    </row>
    <row r="40" spans="1:12" ht="12.75" x14ac:dyDescent="0.2">
      <c r="A40" s="351" t="s">
        <v>365</v>
      </c>
      <c r="B40" s="334">
        <v>419100</v>
      </c>
      <c r="C40" s="333" t="s">
        <v>120</v>
      </c>
      <c r="D40" s="353">
        <v>0</v>
      </c>
      <c r="E40" s="353">
        <v>0</v>
      </c>
      <c r="F40" s="356"/>
      <c r="G40" s="355" t="s">
        <v>364</v>
      </c>
      <c r="H40" s="351" t="s">
        <v>363</v>
      </c>
      <c r="I40" s="333"/>
      <c r="J40" s="347"/>
      <c r="K40" s="357"/>
      <c r="L40" s="357"/>
    </row>
    <row r="41" spans="1:12" ht="12.75" x14ac:dyDescent="0.2">
      <c r="A41" s="351" t="s">
        <v>362</v>
      </c>
      <c r="B41" s="334">
        <v>419200</v>
      </c>
      <c r="C41" s="333" t="s">
        <v>118</v>
      </c>
      <c r="D41" s="353">
        <v>0</v>
      </c>
      <c r="E41" s="353">
        <v>0</v>
      </c>
      <c r="F41" s="356"/>
      <c r="G41" s="355" t="s">
        <v>361</v>
      </c>
      <c r="H41" s="335"/>
      <c r="I41" s="333" t="s">
        <v>360</v>
      </c>
      <c r="J41" s="359">
        <f>SUM(D46,J8,J22,J35,J39)</f>
        <v>73775</v>
      </c>
      <c r="K41" s="358" t="s">
        <v>346</v>
      </c>
      <c r="L41" s="352">
        <f>SUM(F46,L8,L22,L35,L39)</f>
        <v>60531</v>
      </c>
    </row>
    <row r="42" spans="1:12" ht="12.75" x14ac:dyDescent="0.2">
      <c r="A42" s="351" t="s">
        <v>359</v>
      </c>
      <c r="B42" s="334">
        <v>419300</v>
      </c>
      <c r="C42" s="333" t="s">
        <v>116</v>
      </c>
      <c r="D42" s="353">
        <v>0</v>
      </c>
      <c r="E42" s="353">
        <v>0</v>
      </c>
      <c r="F42" s="356"/>
      <c r="G42" s="355" t="s">
        <v>358</v>
      </c>
      <c r="H42" s="335"/>
      <c r="I42" s="333"/>
      <c r="J42" s="347"/>
      <c r="K42" s="347"/>
      <c r="L42" s="357"/>
    </row>
    <row r="43" spans="1:12" ht="12.75" x14ac:dyDescent="0.2">
      <c r="A43" s="351" t="s">
        <v>357</v>
      </c>
      <c r="B43" s="334">
        <v>419900</v>
      </c>
      <c r="C43" s="333" t="s">
        <v>115</v>
      </c>
      <c r="D43" s="353">
        <v>0</v>
      </c>
      <c r="E43" s="534">
        <v>0</v>
      </c>
      <c r="F43" s="356"/>
      <c r="G43" s="355" t="s">
        <v>356</v>
      </c>
      <c r="H43" s="351" t="s">
        <v>355</v>
      </c>
      <c r="I43" s="333" t="s">
        <v>354</v>
      </c>
      <c r="J43" s="533">
        <v>0</v>
      </c>
      <c r="K43" s="532">
        <v>0</v>
      </c>
      <c r="L43" s="352">
        <f>+K43</f>
        <v>0</v>
      </c>
    </row>
    <row r="44" spans="1:12" ht="12.75" x14ac:dyDescent="0.2">
      <c r="A44" s="351" t="s">
        <v>353</v>
      </c>
      <c r="B44" s="334"/>
      <c r="C44" s="333" t="s">
        <v>352</v>
      </c>
      <c r="D44" s="332">
        <f>SUBTOTAL(9,D19:D43)</f>
        <v>29650</v>
      </c>
      <c r="E44" s="350" t="s">
        <v>346</v>
      </c>
      <c r="F44" s="349">
        <f>SUBTOTAL(9,E20:E43)</f>
        <v>25531</v>
      </c>
      <c r="G44" s="348" t="s">
        <v>351</v>
      </c>
      <c r="H44" s="335"/>
      <c r="I44" s="333"/>
      <c r="J44" s="347"/>
      <c r="K44" s="347"/>
      <c r="L44" s="347"/>
    </row>
    <row r="45" spans="1:12" ht="24" x14ac:dyDescent="0.2">
      <c r="A45" s="346" t="s">
        <v>350</v>
      </c>
      <c r="B45" s="340">
        <v>410000</v>
      </c>
      <c r="C45" s="345" t="s">
        <v>349</v>
      </c>
      <c r="D45" s="344"/>
      <c r="E45" s="343" t="s">
        <v>346</v>
      </c>
      <c r="F45" s="342"/>
      <c r="G45" s="341"/>
      <c r="H45" s="340" t="s">
        <v>348</v>
      </c>
      <c r="I45" s="339" t="s">
        <v>347</v>
      </c>
      <c r="J45" s="338"/>
      <c r="K45" s="337" t="s">
        <v>346</v>
      </c>
      <c r="L45" s="336"/>
    </row>
    <row r="46" spans="1:12" ht="12.75" x14ac:dyDescent="0.2">
      <c r="A46" s="335"/>
      <c r="B46" s="334"/>
      <c r="C46" s="333"/>
      <c r="D46" s="332">
        <f>(D19+D44)</f>
        <v>29650</v>
      </c>
      <c r="E46" s="332"/>
      <c r="F46" s="331">
        <f>SUM(F19+F44)</f>
        <v>25531</v>
      </c>
      <c r="G46" s="330"/>
      <c r="H46" s="329"/>
      <c r="I46" s="328" t="s">
        <v>345</v>
      </c>
      <c r="J46" s="326">
        <f>(D7+J41+J43)</f>
        <v>70677</v>
      </c>
      <c r="K46" s="327"/>
      <c r="L46" s="326">
        <f>(F7+L41+K43)</f>
        <v>72297</v>
      </c>
    </row>
    <row r="47" spans="1:12" ht="12.95" customHeight="1" x14ac:dyDescent="0.2">
      <c r="A47" s="598" t="str">
        <f ca="1">CELL("FILENAME",A1)</f>
        <v>R:\Finance\Annual Budget\Amended 2016-2017\[2016-2017 Amended Budget.xlsx]241</v>
      </c>
      <c r="B47" s="598"/>
      <c r="C47" s="598"/>
      <c r="D47" s="324"/>
      <c r="E47" s="324"/>
      <c r="F47" s="324"/>
      <c r="G47" s="324"/>
      <c r="H47" s="324"/>
      <c r="I47" s="325"/>
      <c r="J47" s="324"/>
      <c r="K47" s="324"/>
      <c r="L47" s="324"/>
    </row>
    <row r="48" spans="1:12" x14ac:dyDescent="0.2">
      <c r="D48" s="323"/>
      <c r="E48" s="323"/>
      <c r="F48" s="323"/>
    </row>
    <row r="49" spans="4:6" x14ac:dyDescent="0.2">
      <c r="D49" s="323"/>
      <c r="E49" s="323"/>
      <c r="F49" s="323"/>
    </row>
    <row r="50" spans="4:6" x14ac:dyDescent="0.2">
      <c r="D50" s="323"/>
      <c r="E50" s="323"/>
      <c r="F50" s="323"/>
    </row>
    <row r="51" spans="4:6" x14ac:dyDescent="0.2">
      <c r="D51" s="323"/>
      <c r="E51" s="323"/>
      <c r="F51" s="323"/>
    </row>
    <row r="52" spans="4:6" x14ac:dyDescent="0.2">
      <c r="D52" s="323"/>
      <c r="E52" s="323"/>
      <c r="F52" s="323"/>
    </row>
    <row r="53" spans="4:6" x14ac:dyDescent="0.2">
      <c r="D53" s="323"/>
      <c r="E53" s="323"/>
      <c r="F53" s="323"/>
    </row>
    <row r="54" spans="4:6" x14ac:dyDescent="0.2">
      <c r="D54" s="323"/>
      <c r="E54" s="323"/>
      <c r="F54" s="323"/>
    </row>
    <row r="55" spans="4:6" x14ac:dyDescent="0.2">
      <c r="D55" s="323"/>
      <c r="E55" s="323"/>
      <c r="F55" s="323"/>
    </row>
    <row r="56" spans="4:6" x14ac:dyDescent="0.2">
      <c r="D56" s="323"/>
      <c r="E56" s="323"/>
      <c r="F56" s="323"/>
    </row>
    <row r="57" spans="4:6" x14ac:dyDescent="0.2">
      <c r="D57" s="323"/>
      <c r="E57" s="323"/>
      <c r="F57" s="323"/>
    </row>
    <row r="58" spans="4:6" x14ac:dyDescent="0.2">
      <c r="D58" s="323"/>
      <c r="E58" s="323"/>
      <c r="F58" s="323"/>
    </row>
    <row r="59" spans="4:6" x14ac:dyDescent="0.2">
      <c r="D59" s="323"/>
      <c r="E59" s="323"/>
      <c r="F59" s="323"/>
    </row>
    <row r="60" spans="4:6" x14ac:dyDescent="0.2">
      <c r="D60" s="323"/>
      <c r="E60" s="323"/>
      <c r="F60" s="323"/>
    </row>
    <row r="61" spans="4:6" x14ac:dyDescent="0.2">
      <c r="D61" s="323"/>
      <c r="E61" s="323"/>
      <c r="F61" s="323"/>
    </row>
    <row r="62" spans="4:6" x14ac:dyDescent="0.2">
      <c r="D62" s="323"/>
      <c r="E62" s="323"/>
      <c r="F62" s="323"/>
    </row>
    <row r="63" spans="4:6" x14ac:dyDescent="0.2">
      <c r="D63" s="323"/>
      <c r="E63" s="323"/>
      <c r="F63" s="323"/>
    </row>
    <row r="64" spans="4:6" x14ac:dyDescent="0.2">
      <c r="D64" s="323"/>
      <c r="E64" s="323"/>
      <c r="F64" s="323"/>
    </row>
    <row r="65" spans="4:6" x14ac:dyDescent="0.2">
      <c r="D65" s="323"/>
      <c r="E65" s="323"/>
      <c r="F65" s="323"/>
    </row>
    <row r="66" spans="4:6" x14ac:dyDescent="0.2">
      <c r="D66" s="323"/>
      <c r="E66" s="323"/>
      <c r="F66" s="323"/>
    </row>
    <row r="67" spans="4:6" x14ac:dyDescent="0.2">
      <c r="D67" s="323"/>
      <c r="E67" s="323"/>
      <c r="F67" s="323"/>
    </row>
    <row r="68" spans="4:6" x14ac:dyDescent="0.2">
      <c r="D68" s="323"/>
      <c r="E68" s="323"/>
      <c r="F68" s="323"/>
    </row>
    <row r="69" spans="4:6" x14ac:dyDescent="0.2">
      <c r="D69" s="323"/>
      <c r="E69" s="323"/>
      <c r="F69" s="323"/>
    </row>
    <row r="70" spans="4:6" x14ac:dyDescent="0.2">
      <c r="D70" s="323"/>
      <c r="E70" s="323"/>
      <c r="F70" s="323"/>
    </row>
    <row r="71" spans="4:6" x14ac:dyDescent="0.2">
      <c r="D71" s="323"/>
      <c r="E71" s="323"/>
      <c r="F71" s="323"/>
    </row>
    <row r="72" spans="4:6" x14ac:dyDescent="0.2">
      <c r="D72" s="323"/>
      <c r="E72" s="323"/>
      <c r="F72" s="323"/>
    </row>
    <row r="73" spans="4:6" x14ac:dyDescent="0.2">
      <c r="D73" s="323"/>
      <c r="E73" s="323"/>
      <c r="F73" s="323"/>
    </row>
    <row r="74" spans="4:6" x14ac:dyDescent="0.2">
      <c r="D74" s="323"/>
      <c r="E74" s="323"/>
      <c r="F74" s="323"/>
    </row>
    <row r="75" spans="4:6" x14ac:dyDescent="0.2">
      <c r="D75" s="323"/>
      <c r="E75" s="323"/>
      <c r="F75" s="323"/>
    </row>
    <row r="76" spans="4:6" x14ac:dyDescent="0.2">
      <c r="D76" s="323"/>
      <c r="E76" s="323"/>
      <c r="F76" s="323"/>
    </row>
    <row r="77" spans="4:6" x14ac:dyDescent="0.2">
      <c r="D77" s="323"/>
      <c r="E77" s="323"/>
      <c r="F77" s="323"/>
    </row>
    <row r="78" spans="4:6" x14ac:dyDescent="0.2">
      <c r="D78" s="323"/>
      <c r="E78" s="323"/>
      <c r="F78" s="323"/>
    </row>
    <row r="79" spans="4:6" x14ac:dyDescent="0.2">
      <c r="D79" s="323"/>
      <c r="E79" s="323"/>
      <c r="F79" s="323"/>
    </row>
    <row r="80" spans="4:6" x14ac:dyDescent="0.2">
      <c r="D80" s="323"/>
      <c r="E80" s="323"/>
      <c r="F80" s="323"/>
    </row>
    <row r="81" spans="4:6" x14ac:dyDescent="0.2">
      <c r="D81" s="323"/>
      <c r="E81" s="323"/>
      <c r="F81" s="323"/>
    </row>
    <row r="82" spans="4:6" x14ac:dyDescent="0.2">
      <c r="D82" s="323"/>
      <c r="E82" s="323"/>
      <c r="F82" s="323"/>
    </row>
    <row r="83" spans="4:6" x14ac:dyDescent="0.2">
      <c r="D83" s="323"/>
      <c r="E83" s="323"/>
      <c r="F83" s="323"/>
    </row>
    <row r="84" spans="4:6" x14ac:dyDescent="0.2">
      <c r="D84" s="323"/>
      <c r="E84" s="323"/>
      <c r="F84" s="323"/>
    </row>
    <row r="85" spans="4:6" x14ac:dyDescent="0.2">
      <c r="D85" s="323"/>
      <c r="E85" s="323"/>
      <c r="F85" s="323"/>
    </row>
    <row r="86" spans="4:6" x14ac:dyDescent="0.2">
      <c r="D86" s="323"/>
      <c r="E86" s="323"/>
      <c r="F86" s="323"/>
    </row>
    <row r="87" spans="4:6" x14ac:dyDescent="0.2">
      <c r="D87" s="323"/>
      <c r="E87" s="323"/>
      <c r="F87" s="323"/>
    </row>
    <row r="88" spans="4:6" x14ac:dyDescent="0.2">
      <c r="D88" s="323"/>
      <c r="E88" s="323"/>
      <c r="F88" s="323"/>
    </row>
    <row r="89" spans="4:6" x14ac:dyDescent="0.2">
      <c r="D89" s="323"/>
      <c r="E89" s="323"/>
      <c r="F89" s="323"/>
    </row>
    <row r="90" spans="4:6" x14ac:dyDescent="0.2">
      <c r="D90" s="323"/>
      <c r="E90" s="323"/>
      <c r="F90" s="323"/>
    </row>
    <row r="91" spans="4:6" x14ac:dyDescent="0.2">
      <c r="D91" s="323"/>
      <c r="E91" s="323"/>
      <c r="F91" s="323"/>
    </row>
    <row r="92" spans="4:6" x14ac:dyDescent="0.2">
      <c r="D92" s="323"/>
      <c r="E92" s="323"/>
      <c r="F92" s="323"/>
    </row>
    <row r="93" spans="4:6" x14ac:dyDescent="0.2">
      <c r="D93" s="323"/>
      <c r="E93" s="323"/>
      <c r="F93" s="323"/>
    </row>
    <row r="94" spans="4:6" x14ac:dyDescent="0.2">
      <c r="D94" s="323"/>
      <c r="E94" s="323"/>
      <c r="F94" s="323"/>
    </row>
    <row r="95" spans="4:6" x14ac:dyDescent="0.2">
      <c r="D95" s="323"/>
      <c r="E95" s="323"/>
      <c r="F95" s="323"/>
    </row>
    <row r="96" spans="4:6" x14ac:dyDescent="0.2">
      <c r="D96" s="323"/>
      <c r="E96" s="323"/>
      <c r="F96" s="323"/>
    </row>
    <row r="97" spans="4:6" x14ac:dyDescent="0.2">
      <c r="D97" s="323"/>
      <c r="E97" s="323"/>
      <c r="F97" s="323"/>
    </row>
    <row r="98" spans="4:6" x14ac:dyDescent="0.2">
      <c r="D98" s="323"/>
      <c r="E98" s="323"/>
      <c r="F98" s="323"/>
    </row>
    <row r="99" spans="4:6" x14ac:dyDescent="0.2">
      <c r="D99" s="323"/>
      <c r="E99" s="323"/>
      <c r="F99" s="323"/>
    </row>
    <row r="100" spans="4:6" x14ac:dyDescent="0.2">
      <c r="D100" s="323"/>
      <c r="E100" s="323"/>
      <c r="F100" s="323"/>
    </row>
    <row r="101" spans="4:6" x14ac:dyDescent="0.2">
      <c r="D101" s="323"/>
      <c r="E101" s="323"/>
      <c r="F101" s="323"/>
    </row>
    <row r="102" spans="4:6" x14ac:dyDescent="0.2">
      <c r="D102" s="323"/>
      <c r="E102" s="323"/>
      <c r="F102" s="323"/>
    </row>
    <row r="103" spans="4:6" x14ac:dyDescent="0.2">
      <c r="D103" s="323"/>
      <c r="E103" s="323"/>
      <c r="F103" s="323"/>
    </row>
    <row r="104" spans="4:6" x14ac:dyDescent="0.2">
      <c r="D104" s="323"/>
      <c r="E104" s="323"/>
      <c r="F104" s="323"/>
    </row>
    <row r="105" spans="4:6" x14ac:dyDescent="0.2">
      <c r="D105" s="323"/>
      <c r="E105" s="323"/>
      <c r="F105" s="323"/>
    </row>
    <row r="106" spans="4:6" x14ac:dyDescent="0.2">
      <c r="D106" s="323"/>
      <c r="E106" s="323"/>
      <c r="F106" s="323"/>
    </row>
    <row r="107" spans="4:6" x14ac:dyDescent="0.2">
      <c r="D107" s="323"/>
      <c r="E107" s="323"/>
      <c r="F107" s="323"/>
    </row>
    <row r="108" spans="4:6" x14ac:dyDescent="0.2">
      <c r="D108" s="323"/>
      <c r="E108" s="323"/>
      <c r="F108" s="323"/>
    </row>
    <row r="109" spans="4:6" x14ac:dyDescent="0.2">
      <c r="D109" s="323"/>
      <c r="E109" s="323"/>
      <c r="F109" s="323"/>
    </row>
    <row r="110" spans="4:6" x14ac:dyDescent="0.2">
      <c r="D110" s="323"/>
      <c r="E110" s="323"/>
      <c r="F110" s="323"/>
    </row>
    <row r="111" spans="4:6" x14ac:dyDescent="0.2">
      <c r="D111" s="323"/>
      <c r="E111" s="323"/>
      <c r="F111" s="323"/>
    </row>
    <row r="112" spans="4:6" x14ac:dyDescent="0.2">
      <c r="D112" s="323"/>
      <c r="E112" s="323"/>
      <c r="F112" s="323"/>
    </row>
    <row r="113" spans="4:6" x14ac:dyDescent="0.2">
      <c r="D113" s="323"/>
      <c r="E113" s="323"/>
      <c r="F113" s="323"/>
    </row>
    <row r="114" spans="4:6" x14ac:dyDescent="0.2">
      <c r="D114" s="323"/>
      <c r="E114" s="323"/>
      <c r="F114" s="323"/>
    </row>
    <row r="115" spans="4:6" x14ac:dyDescent="0.2">
      <c r="D115" s="323"/>
      <c r="E115" s="323"/>
      <c r="F115" s="323"/>
    </row>
    <row r="116" spans="4:6" x14ac:dyDescent="0.2">
      <c r="D116" s="323"/>
      <c r="E116" s="323"/>
      <c r="F116" s="323"/>
    </row>
    <row r="117" spans="4:6" x14ac:dyDescent="0.2">
      <c r="D117" s="323"/>
      <c r="E117" s="323"/>
      <c r="F117" s="323"/>
    </row>
    <row r="118" spans="4:6" x14ac:dyDescent="0.2">
      <c r="D118" s="323"/>
      <c r="E118" s="323"/>
      <c r="F118" s="323"/>
    </row>
    <row r="119" spans="4:6" x14ac:dyDescent="0.2">
      <c r="D119" s="323"/>
      <c r="E119" s="323"/>
      <c r="F119" s="323"/>
    </row>
    <row r="120" spans="4:6" x14ac:dyDescent="0.2">
      <c r="D120" s="323"/>
      <c r="E120" s="323"/>
      <c r="F120" s="323"/>
    </row>
    <row r="121" spans="4:6" x14ac:dyDescent="0.2">
      <c r="D121" s="323"/>
      <c r="E121" s="323"/>
      <c r="F121" s="323"/>
    </row>
    <row r="122" spans="4:6" x14ac:dyDescent="0.2">
      <c r="D122" s="323"/>
      <c r="E122" s="323"/>
      <c r="F122" s="323"/>
    </row>
    <row r="123" spans="4:6" x14ac:dyDescent="0.2">
      <c r="D123" s="323"/>
      <c r="E123" s="323"/>
      <c r="F123" s="323"/>
    </row>
    <row r="124" spans="4:6" x14ac:dyDescent="0.2">
      <c r="D124" s="323"/>
      <c r="E124" s="323"/>
      <c r="F124" s="323"/>
    </row>
    <row r="125" spans="4:6" x14ac:dyDescent="0.2">
      <c r="D125" s="323"/>
      <c r="E125" s="323"/>
      <c r="F125" s="323"/>
    </row>
    <row r="126" spans="4:6" x14ac:dyDescent="0.2">
      <c r="D126" s="323"/>
      <c r="E126" s="323"/>
      <c r="F126" s="323"/>
    </row>
    <row r="127" spans="4:6" x14ac:dyDescent="0.2">
      <c r="D127" s="323"/>
      <c r="E127" s="323"/>
      <c r="F127" s="323"/>
    </row>
    <row r="128" spans="4:6" x14ac:dyDescent="0.2">
      <c r="D128" s="323"/>
      <c r="E128" s="323"/>
      <c r="F128" s="323"/>
    </row>
    <row r="129" spans="4:6" x14ac:dyDescent="0.2">
      <c r="D129" s="323"/>
      <c r="E129" s="323"/>
      <c r="F129" s="323"/>
    </row>
    <row r="130" spans="4:6" x14ac:dyDescent="0.2">
      <c r="D130" s="323"/>
      <c r="E130" s="323"/>
      <c r="F130" s="323"/>
    </row>
    <row r="131" spans="4:6" x14ac:dyDescent="0.2">
      <c r="D131" s="323"/>
      <c r="E131" s="323"/>
      <c r="F131" s="323"/>
    </row>
    <row r="132" spans="4:6" x14ac:dyDescent="0.2">
      <c r="D132" s="323"/>
      <c r="E132" s="323"/>
      <c r="F132" s="323"/>
    </row>
    <row r="133" spans="4:6" x14ac:dyDescent="0.2">
      <c r="D133" s="323"/>
      <c r="E133" s="323"/>
      <c r="F133" s="323"/>
    </row>
    <row r="134" spans="4:6" x14ac:dyDescent="0.2">
      <c r="D134" s="323"/>
      <c r="E134" s="323"/>
      <c r="F134" s="323"/>
    </row>
    <row r="135" spans="4:6" x14ac:dyDescent="0.2">
      <c r="D135" s="323"/>
      <c r="E135" s="323"/>
      <c r="F135" s="323"/>
    </row>
    <row r="136" spans="4:6" x14ac:dyDescent="0.2">
      <c r="D136" s="323"/>
      <c r="E136" s="323"/>
      <c r="F136" s="323"/>
    </row>
    <row r="137" spans="4:6" x14ac:dyDescent="0.2">
      <c r="D137" s="323"/>
      <c r="E137" s="323"/>
      <c r="F137" s="323"/>
    </row>
    <row r="138" spans="4:6" x14ac:dyDescent="0.2">
      <c r="D138" s="323"/>
      <c r="E138" s="323"/>
      <c r="F138" s="323"/>
    </row>
    <row r="139" spans="4:6" x14ac:dyDescent="0.2">
      <c r="D139" s="323"/>
      <c r="E139" s="323"/>
      <c r="F139" s="323"/>
    </row>
    <row r="140" spans="4:6" x14ac:dyDescent="0.2">
      <c r="D140" s="323"/>
      <c r="E140" s="323"/>
      <c r="F140" s="323"/>
    </row>
    <row r="141" spans="4:6" x14ac:dyDescent="0.2">
      <c r="D141" s="323"/>
      <c r="E141" s="323"/>
      <c r="F141" s="323"/>
    </row>
    <row r="142" spans="4:6" x14ac:dyDescent="0.2">
      <c r="D142" s="323"/>
      <c r="E142" s="323"/>
      <c r="F142" s="323"/>
    </row>
    <row r="143" spans="4:6" x14ac:dyDescent="0.2">
      <c r="D143" s="323"/>
      <c r="E143" s="323"/>
      <c r="F143" s="323"/>
    </row>
    <row r="144" spans="4:6" x14ac:dyDescent="0.2">
      <c r="D144" s="323"/>
      <c r="E144" s="323"/>
      <c r="F144" s="323"/>
    </row>
    <row r="145" spans="4:6" x14ac:dyDescent="0.2">
      <c r="D145" s="323"/>
      <c r="E145" s="323"/>
      <c r="F145" s="323"/>
    </row>
    <row r="146" spans="4:6" x14ac:dyDescent="0.2">
      <c r="D146" s="323"/>
      <c r="E146" s="323"/>
      <c r="F146" s="323"/>
    </row>
    <row r="147" spans="4:6" x14ac:dyDescent="0.2">
      <c r="D147" s="323"/>
      <c r="E147" s="323"/>
      <c r="F147" s="323"/>
    </row>
    <row r="148" spans="4:6" x14ac:dyDescent="0.2">
      <c r="D148" s="323"/>
      <c r="E148" s="323"/>
      <c r="F148" s="323"/>
    </row>
    <row r="149" spans="4:6" x14ac:dyDescent="0.2">
      <c r="D149" s="323"/>
      <c r="E149" s="323"/>
      <c r="F149" s="323"/>
    </row>
    <row r="150" spans="4:6" x14ac:dyDescent="0.2">
      <c r="D150" s="323"/>
      <c r="E150" s="323"/>
      <c r="F150" s="323"/>
    </row>
    <row r="151" spans="4:6" x14ac:dyDescent="0.2">
      <c r="D151" s="323"/>
      <c r="E151" s="323"/>
      <c r="F151" s="323"/>
    </row>
    <row r="152" spans="4:6" x14ac:dyDescent="0.2">
      <c r="D152" s="323"/>
      <c r="E152" s="323"/>
      <c r="F152" s="323"/>
    </row>
    <row r="153" spans="4:6" x14ac:dyDescent="0.2">
      <c r="D153" s="323"/>
      <c r="E153" s="323"/>
      <c r="F153" s="323"/>
    </row>
    <row r="154" spans="4:6" x14ac:dyDescent="0.2">
      <c r="D154" s="323"/>
      <c r="E154" s="323"/>
      <c r="F154" s="323"/>
    </row>
    <row r="155" spans="4:6" x14ac:dyDescent="0.2">
      <c r="D155" s="323"/>
      <c r="E155" s="323"/>
      <c r="F155" s="323"/>
    </row>
    <row r="156" spans="4:6" x14ac:dyDescent="0.2">
      <c r="D156" s="323"/>
      <c r="E156" s="323"/>
      <c r="F156" s="323"/>
    </row>
    <row r="157" spans="4:6" x14ac:dyDescent="0.2">
      <c r="D157" s="323"/>
      <c r="E157" s="323"/>
      <c r="F157" s="323"/>
    </row>
    <row r="158" spans="4:6" x14ac:dyDescent="0.2">
      <c r="D158" s="323"/>
      <c r="E158" s="323"/>
      <c r="F158" s="323"/>
    </row>
    <row r="159" spans="4:6" x14ac:dyDescent="0.2">
      <c r="D159" s="323"/>
      <c r="E159" s="323"/>
      <c r="F159" s="323"/>
    </row>
    <row r="160" spans="4:6" x14ac:dyDescent="0.2">
      <c r="D160" s="323"/>
      <c r="E160" s="323"/>
      <c r="F160" s="323"/>
    </row>
    <row r="161" spans="4:6" x14ac:dyDescent="0.2">
      <c r="D161" s="323"/>
      <c r="E161" s="323"/>
      <c r="F161" s="323"/>
    </row>
    <row r="162" spans="4:6" x14ac:dyDescent="0.2">
      <c r="D162" s="323"/>
      <c r="E162" s="323"/>
      <c r="F162" s="323"/>
    </row>
    <row r="163" spans="4:6" x14ac:dyDescent="0.2">
      <c r="D163" s="323"/>
      <c r="E163" s="323"/>
      <c r="F163" s="323"/>
    </row>
    <row r="164" spans="4:6" x14ac:dyDescent="0.2">
      <c r="D164" s="323"/>
      <c r="E164" s="323"/>
      <c r="F164" s="323"/>
    </row>
    <row r="165" spans="4:6" x14ac:dyDescent="0.2">
      <c r="D165" s="323"/>
      <c r="E165" s="323"/>
      <c r="F165" s="323"/>
    </row>
    <row r="166" spans="4:6" x14ac:dyDescent="0.2">
      <c r="D166" s="323"/>
      <c r="E166" s="323"/>
      <c r="F166" s="323"/>
    </row>
    <row r="167" spans="4:6" x14ac:dyDescent="0.2">
      <c r="D167" s="323"/>
      <c r="E167" s="323"/>
      <c r="F167" s="323"/>
    </row>
    <row r="168" spans="4:6" x14ac:dyDescent="0.2">
      <c r="D168" s="323"/>
      <c r="E168" s="323"/>
      <c r="F168" s="323"/>
    </row>
    <row r="169" spans="4:6" x14ac:dyDescent="0.2">
      <c r="D169" s="323"/>
      <c r="E169" s="323"/>
      <c r="F169" s="323"/>
    </row>
    <row r="170" spans="4:6" x14ac:dyDescent="0.2">
      <c r="D170" s="323"/>
      <c r="E170" s="323"/>
      <c r="F170" s="323"/>
    </row>
    <row r="171" spans="4:6" x14ac:dyDescent="0.2">
      <c r="D171" s="323"/>
      <c r="E171" s="323"/>
      <c r="F171" s="323"/>
    </row>
    <row r="172" spans="4:6" x14ac:dyDescent="0.2">
      <c r="D172" s="323"/>
      <c r="E172" s="323"/>
      <c r="F172" s="323"/>
    </row>
    <row r="173" spans="4:6" x14ac:dyDescent="0.2">
      <c r="D173" s="323"/>
      <c r="E173" s="323"/>
      <c r="F173" s="323"/>
    </row>
    <row r="174" spans="4:6" x14ac:dyDescent="0.2">
      <c r="D174" s="323"/>
      <c r="E174" s="323"/>
      <c r="F174" s="323"/>
    </row>
    <row r="175" spans="4:6" x14ac:dyDescent="0.2">
      <c r="D175" s="323"/>
      <c r="E175" s="323"/>
      <c r="F175" s="323"/>
    </row>
    <row r="176" spans="4:6" x14ac:dyDescent="0.2">
      <c r="D176" s="323"/>
      <c r="E176" s="323"/>
      <c r="F176" s="323"/>
    </row>
    <row r="177" spans="4:6" x14ac:dyDescent="0.2">
      <c r="D177" s="323"/>
      <c r="E177" s="323"/>
      <c r="F177" s="323"/>
    </row>
    <row r="178" spans="4:6" x14ac:dyDescent="0.2">
      <c r="D178" s="323"/>
      <c r="E178" s="323"/>
      <c r="F178" s="323"/>
    </row>
    <row r="179" spans="4:6" x14ac:dyDescent="0.2">
      <c r="D179" s="323"/>
      <c r="E179" s="323"/>
      <c r="F179" s="323"/>
    </row>
    <row r="180" spans="4:6" x14ac:dyDescent="0.2">
      <c r="D180" s="323"/>
      <c r="E180" s="323"/>
      <c r="F180" s="323"/>
    </row>
    <row r="181" spans="4:6" x14ac:dyDescent="0.2">
      <c r="D181" s="323"/>
      <c r="E181" s="323"/>
      <c r="F181" s="323"/>
    </row>
    <row r="182" spans="4:6" x14ac:dyDescent="0.2">
      <c r="D182" s="323"/>
      <c r="E182" s="323"/>
      <c r="F182" s="323"/>
    </row>
    <row r="183" spans="4:6" x14ac:dyDescent="0.2">
      <c r="D183" s="323"/>
      <c r="E183" s="323"/>
      <c r="F183" s="323"/>
    </row>
    <row r="184" spans="4:6" x14ac:dyDescent="0.2">
      <c r="D184" s="323"/>
      <c r="E184" s="323"/>
      <c r="F184" s="323"/>
    </row>
    <row r="185" spans="4:6" x14ac:dyDescent="0.2">
      <c r="D185" s="323"/>
      <c r="E185" s="323"/>
      <c r="F185" s="323"/>
    </row>
    <row r="186" spans="4:6" x14ac:dyDescent="0.2">
      <c r="D186" s="323"/>
      <c r="E186" s="323"/>
      <c r="F186" s="323"/>
    </row>
    <row r="187" spans="4:6" x14ac:dyDescent="0.2">
      <c r="D187" s="323"/>
      <c r="E187" s="323"/>
      <c r="F187" s="323"/>
    </row>
    <row r="188" spans="4:6" x14ac:dyDescent="0.2">
      <c r="D188" s="323"/>
      <c r="E188" s="323"/>
      <c r="F188" s="323"/>
    </row>
    <row r="189" spans="4:6" x14ac:dyDescent="0.2">
      <c r="D189" s="323"/>
      <c r="E189" s="323"/>
      <c r="F189" s="323"/>
    </row>
    <row r="190" spans="4:6" x14ac:dyDescent="0.2">
      <c r="D190" s="323"/>
      <c r="E190" s="323"/>
      <c r="F190" s="323"/>
    </row>
    <row r="191" spans="4:6" x14ac:dyDescent="0.2">
      <c r="D191" s="323"/>
      <c r="E191" s="323"/>
      <c r="F191" s="323"/>
    </row>
    <row r="192" spans="4:6" x14ac:dyDescent="0.2">
      <c r="D192" s="323"/>
      <c r="E192" s="323"/>
      <c r="F192" s="323"/>
    </row>
    <row r="193" spans="4:6" x14ac:dyDescent="0.2">
      <c r="D193" s="323"/>
      <c r="E193" s="323"/>
      <c r="F193" s="323"/>
    </row>
    <row r="194" spans="4:6" x14ac:dyDescent="0.2">
      <c r="D194" s="323"/>
      <c r="E194" s="323"/>
      <c r="F194" s="323"/>
    </row>
    <row r="195" spans="4:6" x14ac:dyDescent="0.2">
      <c r="D195" s="323"/>
      <c r="E195" s="323"/>
      <c r="F195" s="323"/>
    </row>
    <row r="196" spans="4:6" x14ac:dyDescent="0.2">
      <c r="D196" s="323"/>
      <c r="E196" s="323"/>
      <c r="F196" s="323"/>
    </row>
    <row r="197" spans="4:6" x14ac:dyDescent="0.2">
      <c r="D197" s="323"/>
      <c r="E197" s="323"/>
      <c r="F197" s="323"/>
    </row>
    <row r="198" spans="4:6" x14ac:dyDescent="0.2">
      <c r="D198" s="323"/>
      <c r="E198" s="323"/>
      <c r="F198" s="323"/>
    </row>
    <row r="199" spans="4:6" x14ac:dyDescent="0.2">
      <c r="D199" s="323"/>
      <c r="E199" s="323"/>
      <c r="F199" s="323"/>
    </row>
    <row r="200" spans="4:6" x14ac:dyDescent="0.2">
      <c r="D200" s="323"/>
      <c r="E200" s="323"/>
      <c r="F200" s="323"/>
    </row>
    <row r="201" spans="4:6" x14ac:dyDescent="0.2">
      <c r="D201" s="323"/>
      <c r="E201" s="323"/>
      <c r="F201" s="323"/>
    </row>
    <row r="202" spans="4:6" x14ac:dyDescent="0.2">
      <c r="D202" s="323"/>
      <c r="E202" s="323"/>
      <c r="F202" s="323"/>
    </row>
    <row r="203" spans="4:6" x14ac:dyDescent="0.2">
      <c r="D203" s="323"/>
      <c r="E203" s="323"/>
      <c r="F203" s="323"/>
    </row>
    <row r="204" spans="4:6" x14ac:dyDescent="0.2">
      <c r="D204" s="323"/>
      <c r="E204" s="323"/>
      <c r="F204" s="323"/>
    </row>
    <row r="205" spans="4:6" x14ac:dyDescent="0.2">
      <c r="D205" s="323"/>
      <c r="E205" s="323"/>
      <c r="F205" s="323"/>
    </row>
    <row r="206" spans="4:6" x14ac:dyDescent="0.2">
      <c r="D206" s="323"/>
      <c r="E206" s="323"/>
      <c r="F206" s="323"/>
    </row>
    <row r="207" spans="4:6" x14ac:dyDescent="0.2">
      <c r="D207" s="323"/>
      <c r="E207" s="323"/>
      <c r="F207" s="323"/>
    </row>
    <row r="208" spans="4:6" x14ac:dyDescent="0.2">
      <c r="D208" s="323"/>
      <c r="E208" s="323"/>
      <c r="F208" s="323"/>
    </row>
    <row r="209" spans="4:6" x14ac:dyDescent="0.2">
      <c r="D209" s="323"/>
      <c r="E209" s="323"/>
      <c r="F209" s="323"/>
    </row>
    <row r="210" spans="4:6" x14ac:dyDescent="0.2">
      <c r="D210" s="323"/>
      <c r="E210" s="323"/>
      <c r="F210" s="323"/>
    </row>
    <row r="211" spans="4:6" x14ac:dyDescent="0.2">
      <c r="D211" s="323"/>
      <c r="E211" s="323"/>
      <c r="F211" s="323"/>
    </row>
    <row r="212" spans="4:6" x14ac:dyDescent="0.2">
      <c r="D212" s="323"/>
      <c r="E212" s="323"/>
      <c r="F212" s="323"/>
    </row>
    <row r="213" spans="4:6" x14ac:dyDescent="0.2">
      <c r="D213" s="323"/>
      <c r="E213" s="323"/>
      <c r="F213" s="323"/>
    </row>
    <row r="214" spans="4:6" x14ac:dyDescent="0.2">
      <c r="D214" s="323"/>
      <c r="E214" s="323"/>
      <c r="F214" s="323"/>
    </row>
    <row r="215" spans="4:6" x14ac:dyDescent="0.2">
      <c r="D215" s="323"/>
      <c r="E215" s="323"/>
      <c r="F215" s="323"/>
    </row>
    <row r="216" spans="4:6" x14ac:dyDescent="0.2">
      <c r="D216" s="323"/>
      <c r="E216" s="323"/>
      <c r="F216" s="323"/>
    </row>
    <row r="217" spans="4:6" x14ac:dyDescent="0.2">
      <c r="D217" s="323"/>
      <c r="E217" s="323"/>
      <c r="F217" s="323"/>
    </row>
    <row r="218" spans="4:6" x14ac:dyDescent="0.2">
      <c r="D218" s="323"/>
      <c r="E218" s="323"/>
      <c r="F218" s="323"/>
    </row>
    <row r="219" spans="4:6" x14ac:dyDescent="0.2">
      <c r="D219" s="323"/>
      <c r="E219" s="323"/>
      <c r="F219" s="323"/>
    </row>
    <row r="220" spans="4:6" x14ac:dyDescent="0.2">
      <c r="D220" s="323"/>
      <c r="E220" s="323"/>
      <c r="F220" s="323"/>
    </row>
    <row r="221" spans="4:6" x14ac:dyDescent="0.2">
      <c r="D221" s="323"/>
      <c r="E221" s="323"/>
      <c r="F221" s="323"/>
    </row>
    <row r="222" spans="4:6" x14ac:dyDescent="0.2">
      <c r="D222" s="323"/>
      <c r="E222" s="323"/>
      <c r="F222" s="323"/>
    </row>
    <row r="223" spans="4:6" x14ac:dyDescent="0.2">
      <c r="D223" s="323"/>
      <c r="E223" s="323"/>
      <c r="F223" s="323"/>
    </row>
    <row r="224" spans="4:6" x14ac:dyDescent="0.2">
      <c r="D224" s="323"/>
      <c r="E224" s="323"/>
      <c r="F224" s="323"/>
    </row>
    <row r="225" spans="4:6" x14ac:dyDescent="0.2">
      <c r="D225" s="323"/>
      <c r="E225" s="323"/>
      <c r="F225" s="323"/>
    </row>
    <row r="226" spans="4:6" x14ac:dyDescent="0.2">
      <c r="D226" s="323"/>
      <c r="E226" s="323"/>
      <c r="F226" s="323"/>
    </row>
    <row r="227" spans="4:6" x14ac:dyDescent="0.2">
      <c r="D227" s="323"/>
      <c r="E227" s="323"/>
      <c r="F227" s="323"/>
    </row>
    <row r="228" spans="4:6" x14ac:dyDescent="0.2">
      <c r="D228" s="323"/>
      <c r="E228" s="323"/>
      <c r="F228" s="323"/>
    </row>
    <row r="229" spans="4:6" x14ac:dyDescent="0.2">
      <c r="D229" s="323"/>
      <c r="E229" s="323"/>
      <c r="F229" s="323"/>
    </row>
    <row r="230" spans="4:6" x14ac:dyDescent="0.2">
      <c r="D230" s="323"/>
      <c r="E230" s="323"/>
      <c r="F230" s="323"/>
    </row>
    <row r="231" spans="4:6" x14ac:dyDescent="0.2">
      <c r="D231" s="323"/>
      <c r="E231" s="323"/>
      <c r="F231" s="323"/>
    </row>
    <row r="232" spans="4:6" x14ac:dyDescent="0.2">
      <c r="D232" s="323"/>
      <c r="E232" s="323"/>
      <c r="F232" s="323"/>
    </row>
    <row r="233" spans="4:6" x14ac:dyDescent="0.2">
      <c r="D233" s="323"/>
      <c r="E233" s="323"/>
      <c r="F233" s="323"/>
    </row>
    <row r="234" spans="4:6" x14ac:dyDescent="0.2">
      <c r="D234" s="323"/>
      <c r="E234" s="323"/>
      <c r="F234" s="323"/>
    </row>
    <row r="235" spans="4:6" x14ac:dyDescent="0.2">
      <c r="D235" s="323"/>
      <c r="E235" s="323"/>
      <c r="F235" s="323"/>
    </row>
    <row r="236" spans="4:6" x14ac:dyDescent="0.2">
      <c r="D236" s="323"/>
      <c r="E236" s="323"/>
      <c r="F236" s="323"/>
    </row>
    <row r="237" spans="4:6" x14ac:dyDescent="0.2">
      <c r="D237" s="323"/>
      <c r="E237" s="323"/>
      <c r="F237" s="323"/>
    </row>
    <row r="238" spans="4:6" x14ac:dyDescent="0.2">
      <c r="D238" s="323"/>
      <c r="E238" s="323"/>
      <c r="F238" s="323"/>
    </row>
    <row r="239" spans="4:6" x14ac:dyDescent="0.2">
      <c r="D239" s="323"/>
      <c r="E239" s="323"/>
      <c r="F239" s="323"/>
    </row>
    <row r="240" spans="4:6" x14ac:dyDescent="0.2">
      <c r="D240" s="323"/>
      <c r="E240" s="323"/>
      <c r="F240" s="323"/>
    </row>
    <row r="241" spans="4:6" x14ac:dyDescent="0.2">
      <c r="D241" s="323"/>
      <c r="E241" s="323"/>
      <c r="F241" s="323"/>
    </row>
    <row r="242" spans="4:6" x14ac:dyDescent="0.2">
      <c r="D242" s="323"/>
      <c r="E242" s="323"/>
      <c r="F242" s="323"/>
    </row>
    <row r="243" spans="4:6" x14ac:dyDescent="0.2">
      <c r="D243" s="323"/>
      <c r="E243" s="323"/>
      <c r="F243" s="323"/>
    </row>
    <row r="244" spans="4:6" x14ac:dyDescent="0.2">
      <c r="D244" s="323"/>
      <c r="E244" s="323"/>
      <c r="F244" s="323"/>
    </row>
    <row r="245" spans="4:6" x14ac:dyDescent="0.2">
      <c r="D245" s="323"/>
      <c r="E245" s="323"/>
      <c r="F245" s="323"/>
    </row>
    <row r="246" spans="4:6" x14ac:dyDescent="0.2">
      <c r="D246" s="323"/>
      <c r="E246" s="323"/>
      <c r="F246" s="323"/>
    </row>
    <row r="247" spans="4:6" x14ac:dyDescent="0.2">
      <c r="D247" s="323"/>
      <c r="E247" s="323"/>
      <c r="F247" s="323"/>
    </row>
    <row r="248" spans="4:6" x14ac:dyDescent="0.2">
      <c r="D248" s="323"/>
      <c r="E248" s="323"/>
      <c r="F248" s="323"/>
    </row>
    <row r="249" spans="4:6" x14ac:dyDescent="0.2">
      <c r="D249" s="323"/>
      <c r="E249" s="323"/>
      <c r="F249" s="323"/>
    </row>
    <row r="250" spans="4:6" x14ac:dyDescent="0.2">
      <c r="D250" s="323"/>
      <c r="E250" s="323"/>
      <c r="F250" s="323"/>
    </row>
    <row r="251" spans="4:6" x14ac:dyDescent="0.2">
      <c r="D251" s="323"/>
      <c r="E251" s="323"/>
      <c r="F251" s="323"/>
    </row>
    <row r="252" spans="4:6" x14ac:dyDescent="0.2">
      <c r="D252" s="323"/>
      <c r="E252" s="323"/>
      <c r="F252" s="323"/>
    </row>
    <row r="253" spans="4:6" x14ac:dyDescent="0.2">
      <c r="D253" s="323"/>
      <c r="E253" s="323"/>
      <c r="F253" s="323"/>
    </row>
    <row r="254" spans="4:6" x14ac:dyDescent="0.2">
      <c r="D254" s="323"/>
      <c r="E254" s="323"/>
      <c r="F254" s="323"/>
    </row>
    <row r="255" spans="4:6" x14ac:dyDescent="0.2">
      <c r="D255" s="323"/>
      <c r="E255" s="323"/>
      <c r="F255" s="323"/>
    </row>
    <row r="256" spans="4:6" x14ac:dyDescent="0.2">
      <c r="D256" s="323"/>
      <c r="E256" s="323"/>
      <c r="F256" s="323"/>
    </row>
    <row r="257" spans="4:6" x14ac:dyDescent="0.2">
      <c r="D257" s="323"/>
      <c r="E257" s="323"/>
      <c r="F257" s="323"/>
    </row>
    <row r="258" spans="4:6" x14ac:dyDescent="0.2">
      <c r="D258" s="323"/>
      <c r="E258" s="323"/>
      <c r="F258" s="323"/>
    </row>
    <row r="259" spans="4:6" x14ac:dyDescent="0.2">
      <c r="D259" s="323"/>
      <c r="E259" s="323"/>
      <c r="F259" s="323"/>
    </row>
    <row r="260" spans="4:6" x14ac:dyDescent="0.2">
      <c r="D260" s="323"/>
      <c r="E260" s="323"/>
      <c r="F260" s="323"/>
    </row>
    <row r="261" spans="4:6" x14ac:dyDescent="0.2">
      <c r="D261" s="323"/>
      <c r="E261" s="323"/>
      <c r="F261" s="323"/>
    </row>
    <row r="262" spans="4:6" x14ac:dyDescent="0.2">
      <c r="D262" s="323"/>
      <c r="E262" s="323"/>
      <c r="F262" s="323"/>
    </row>
    <row r="263" spans="4:6" x14ac:dyDescent="0.2">
      <c r="D263" s="323"/>
      <c r="E263" s="323"/>
      <c r="F263" s="323"/>
    </row>
    <row r="264" spans="4:6" x14ac:dyDescent="0.2">
      <c r="D264" s="323"/>
      <c r="E264" s="323"/>
      <c r="F264" s="323"/>
    </row>
    <row r="265" spans="4:6" x14ac:dyDescent="0.2">
      <c r="D265" s="323"/>
      <c r="E265" s="323"/>
      <c r="F265" s="323"/>
    </row>
    <row r="266" spans="4:6" x14ac:dyDescent="0.2">
      <c r="D266" s="323"/>
      <c r="E266" s="323"/>
      <c r="F266" s="323"/>
    </row>
    <row r="267" spans="4:6" x14ac:dyDescent="0.2">
      <c r="D267" s="323"/>
      <c r="E267" s="323"/>
      <c r="F267" s="323"/>
    </row>
    <row r="268" spans="4:6" x14ac:dyDescent="0.2">
      <c r="D268" s="323"/>
      <c r="E268" s="323"/>
      <c r="F268" s="323"/>
    </row>
    <row r="269" spans="4:6" x14ac:dyDescent="0.2">
      <c r="D269" s="323"/>
      <c r="E269" s="323"/>
      <c r="F269" s="323"/>
    </row>
    <row r="270" spans="4:6" x14ac:dyDescent="0.2">
      <c r="D270" s="323"/>
      <c r="E270" s="323"/>
      <c r="F270" s="323"/>
    </row>
    <row r="271" spans="4:6" x14ac:dyDescent="0.2">
      <c r="D271" s="323"/>
      <c r="E271" s="323"/>
      <c r="F271" s="323"/>
    </row>
    <row r="272" spans="4:6" x14ac:dyDescent="0.2">
      <c r="D272" s="323"/>
      <c r="E272" s="323"/>
      <c r="F272" s="323"/>
    </row>
    <row r="273" spans="4:6" x14ac:dyDescent="0.2">
      <c r="D273" s="323"/>
      <c r="E273" s="323"/>
      <c r="F273" s="323"/>
    </row>
    <row r="274" spans="4:6" x14ac:dyDescent="0.2">
      <c r="D274" s="323"/>
      <c r="E274" s="323"/>
      <c r="F274" s="323"/>
    </row>
    <row r="275" spans="4:6" x14ac:dyDescent="0.2">
      <c r="D275" s="323"/>
      <c r="E275" s="323"/>
      <c r="F275" s="323"/>
    </row>
    <row r="276" spans="4:6" x14ac:dyDescent="0.2">
      <c r="D276" s="323"/>
      <c r="E276" s="323"/>
      <c r="F276" s="323"/>
    </row>
    <row r="277" spans="4:6" x14ac:dyDescent="0.2">
      <c r="D277" s="323"/>
      <c r="E277" s="323"/>
      <c r="F277" s="323"/>
    </row>
    <row r="278" spans="4:6" x14ac:dyDescent="0.2">
      <c r="D278" s="323"/>
      <c r="E278" s="323"/>
      <c r="F278" s="323"/>
    </row>
    <row r="279" spans="4:6" x14ac:dyDescent="0.2">
      <c r="D279" s="323"/>
      <c r="E279" s="323"/>
      <c r="F279" s="323"/>
    </row>
    <row r="280" spans="4:6" x14ac:dyDescent="0.2">
      <c r="D280" s="323"/>
      <c r="E280" s="323"/>
      <c r="F280" s="323"/>
    </row>
    <row r="281" spans="4:6" x14ac:dyDescent="0.2">
      <c r="D281" s="323"/>
      <c r="E281" s="323"/>
      <c r="F281" s="323"/>
    </row>
    <row r="282" spans="4:6" x14ac:dyDescent="0.2">
      <c r="D282" s="323"/>
      <c r="E282" s="323"/>
      <c r="F282" s="323"/>
    </row>
    <row r="283" spans="4:6" x14ac:dyDescent="0.2">
      <c r="D283" s="323"/>
      <c r="E283" s="323"/>
      <c r="F283" s="323"/>
    </row>
    <row r="284" spans="4:6" x14ac:dyDescent="0.2">
      <c r="D284" s="323"/>
      <c r="E284" s="323"/>
      <c r="F284" s="323"/>
    </row>
    <row r="285" spans="4:6" x14ac:dyDescent="0.2">
      <c r="D285" s="323"/>
      <c r="E285" s="323"/>
      <c r="F285" s="323"/>
    </row>
    <row r="286" spans="4:6" x14ac:dyDescent="0.2">
      <c r="D286" s="323"/>
      <c r="E286" s="323"/>
      <c r="F286" s="323"/>
    </row>
    <row r="287" spans="4:6" x14ac:dyDescent="0.2">
      <c r="D287" s="323"/>
      <c r="E287" s="323"/>
      <c r="F287" s="323"/>
    </row>
    <row r="288" spans="4:6" x14ac:dyDescent="0.2">
      <c r="D288" s="323"/>
      <c r="E288" s="323"/>
      <c r="F288" s="323"/>
    </row>
    <row r="289" spans="4:6" x14ac:dyDescent="0.2">
      <c r="D289" s="323"/>
      <c r="E289" s="323"/>
      <c r="F289" s="323"/>
    </row>
    <row r="290" spans="4:6" x14ac:dyDescent="0.2">
      <c r="D290" s="323"/>
      <c r="E290" s="323"/>
      <c r="F290" s="323"/>
    </row>
    <row r="291" spans="4:6" x14ac:dyDescent="0.2">
      <c r="D291" s="323"/>
      <c r="E291" s="323"/>
      <c r="F291" s="323"/>
    </row>
    <row r="292" spans="4:6" x14ac:dyDescent="0.2">
      <c r="D292" s="323"/>
      <c r="E292" s="323"/>
      <c r="F292" s="323"/>
    </row>
    <row r="293" spans="4:6" x14ac:dyDescent="0.2">
      <c r="D293" s="323"/>
      <c r="E293" s="323"/>
      <c r="F293" s="323"/>
    </row>
    <row r="294" spans="4:6" x14ac:dyDescent="0.2">
      <c r="D294" s="323"/>
      <c r="E294" s="323"/>
      <c r="F294" s="323"/>
    </row>
    <row r="295" spans="4:6" x14ac:dyDescent="0.2">
      <c r="D295" s="323"/>
      <c r="E295" s="323"/>
      <c r="F295" s="323"/>
    </row>
    <row r="296" spans="4:6" x14ac:dyDescent="0.2">
      <c r="D296" s="323"/>
      <c r="E296" s="323"/>
      <c r="F296" s="323"/>
    </row>
    <row r="297" spans="4:6" x14ac:dyDescent="0.2">
      <c r="D297" s="323"/>
      <c r="E297" s="323"/>
      <c r="F297" s="323"/>
    </row>
    <row r="298" spans="4:6" x14ac:dyDescent="0.2">
      <c r="D298" s="323"/>
      <c r="E298" s="323"/>
      <c r="F298" s="323"/>
    </row>
    <row r="299" spans="4:6" x14ac:dyDescent="0.2">
      <c r="D299" s="323"/>
      <c r="E299" s="323"/>
      <c r="F299" s="323"/>
    </row>
    <row r="300" spans="4:6" x14ac:dyDescent="0.2">
      <c r="D300" s="323"/>
      <c r="E300" s="323"/>
      <c r="F300" s="323"/>
    </row>
    <row r="301" spans="4:6" x14ac:dyDescent="0.2">
      <c r="D301" s="323"/>
      <c r="E301" s="323"/>
      <c r="F301" s="323"/>
    </row>
    <row r="302" spans="4:6" x14ac:dyDescent="0.2">
      <c r="D302" s="323"/>
      <c r="E302" s="323"/>
      <c r="F302" s="323"/>
    </row>
    <row r="303" spans="4:6" x14ac:dyDescent="0.2">
      <c r="D303" s="323"/>
      <c r="E303" s="323"/>
      <c r="F303" s="323"/>
    </row>
    <row r="304" spans="4:6" x14ac:dyDescent="0.2">
      <c r="D304" s="323"/>
      <c r="E304" s="323"/>
      <c r="F304" s="323"/>
    </row>
    <row r="305" spans="4:6" x14ac:dyDescent="0.2">
      <c r="D305" s="323"/>
      <c r="E305" s="323"/>
      <c r="F305" s="323"/>
    </row>
    <row r="306" spans="4:6" x14ac:dyDescent="0.2">
      <c r="D306" s="323"/>
      <c r="E306" s="323"/>
      <c r="F306" s="323"/>
    </row>
    <row r="307" spans="4:6" x14ac:dyDescent="0.2">
      <c r="D307" s="323"/>
      <c r="E307" s="323"/>
      <c r="F307" s="323"/>
    </row>
    <row r="308" spans="4:6" x14ac:dyDescent="0.2">
      <c r="D308" s="323"/>
      <c r="E308" s="323"/>
      <c r="F308" s="323"/>
    </row>
    <row r="309" spans="4:6" x14ac:dyDescent="0.2">
      <c r="D309" s="323"/>
      <c r="E309" s="323"/>
      <c r="F309" s="323"/>
    </row>
    <row r="310" spans="4:6" x14ac:dyDescent="0.2">
      <c r="D310" s="323"/>
      <c r="E310" s="323"/>
      <c r="F310" s="323"/>
    </row>
    <row r="311" spans="4:6" x14ac:dyDescent="0.2">
      <c r="D311" s="323"/>
      <c r="E311" s="323"/>
      <c r="F311" s="323"/>
    </row>
    <row r="312" spans="4:6" x14ac:dyDescent="0.2">
      <c r="D312" s="323"/>
      <c r="E312" s="323"/>
      <c r="F312" s="323"/>
    </row>
    <row r="313" spans="4:6" x14ac:dyDescent="0.2">
      <c r="D313" s="323"/>
      <c r="E313" s="323"/>
      <c r="F313" s="323"/>
    </row>
    <row r="314" spans="4:6" x14ac:dyDescent="0.2">
      <c r="D314" s="323"/>
      <c r="E314" s="323"/>
      <c r="F314" s="323"/>
    </row>
    <row r="315" spans="4:6" x14ac:dyDescent="0.2">
      <c r="D315" s="323"/>
      <c r="E315" s="323"/>
      <c r="F315" s="323"/>
    </row>
    <row r="316" spans="4:6" x14ac:dyDescent="0.2">
      <c r="D316" s="323"/>
      <c r="E316" s="323"/>
      <c r="F316" s="323"/>
    </row>
    <row r="317" spans="4:6" x14ac:dyDescent="0.2">
      <c r="D317" s="323"/>
      <c r="E317" s="323"/>
      <c r="F317" s="323"/>
    </row>
    <row r="318" spans="4:6" x14ac:dyDescent="0.2">
      <c r="D318" s="323"/>
      <c r="E318" s="323"/>
      <c r="F318" s="323"/>
    </row>
    <row r="319" spans="4:6" x14ac:dyDescent="0.2">
      <c r="D319" s="323"/>
      <c r="E319" s="323"/>
      <c r="F319" s="323"/>
    </row>
    <row r="320" spans="4:6" x14ac:dyDescent="0.2">
      <c r="D320" s="323"/>
      <c r="E320" s="323"/>
      <c r="F320" s="323"/>
    </row>
    <row r="321" spans="4:6" x14ac:dyDescent="0.2">
      <c r="D321" s="323"/>
      <c r="E321" s="323"/>
      <c r="F321" s="323"/>
    </row>
    <row r="322" spans="4:6" x14ac:dyDescent="0.2">
      <c r="D322" s="323"/>
      <c r="E322" s="323"/>
      <c r="F322" s="323"/>
    </row>
    <row r="323" spans="4:6" x14ac:dyDescent="0.2">
      <c r="D323" s="323"/>
      <c r="E323" s="323"/>
      <c r="F323" s="323"/>
    </row>
    <row r="324" spans="4:6" x14ac:dyDescent="0.2">
      <c r="D324" s="323"/>
      <c r="E324" s="323"/>
      <c r="F324" s="323"/>
    </row>
    <row r="325" spans="4:6" x14ac:dyDescent="0.2">
      <c r="D325" s="323"/>
      <c r="E325" s="323"/>
      <c r="F325" s="323"/>
    </row>
    <row r="326" spans="4:6" x14ac:dyDescent="0.2">
      <c r="D326" s="323"/>
      <c r="E326" s="323"/>
      <c r="F326" s="323"/>
    </row>
    <row r="327" spans="4:6" x14ac:dyDescent="0.2">
      <c r="D327" s="323"/>
      <c r="E327" s="323"/>
      <c r="F327" s="323"/>
    </row>
    <row r="328" spans="4:6" x14ac:dyDescent="0.2">
      <c r="D328" s="323"/>
      <c r="E328" s="323"/>
      <c r="F328" s="323"/>
    </row>
    <row r="329" spans="4:6" x14ac:dyDescent="0.2">
      <c r="D329" s="323"/>
      <c r="E329" s="323"/>
      <c r="F329" s="323"/>
    </row>
    <row r="330" spans="4:6" x14ac:dyDescent="0.2">
      <c r="D330" s="323"/>
      <c r="E330" s="323"/>
      <c r="F330" s="323"/>
    </row>
    <row r="331" spans="4:6" x14ac:dyDescent="0.2">
      <c r="D331" s="323"/>
      <c r="E331" s="323"/>
      <c r="F331" s="323"/>
    </row>
    <row r="332" spans="4:6" x14ac:dyDescent="0.2">
      <c r="D332" s="323"/>
      <c r="E332" s="323"/>
      <c r="F332" s="323"/>
    </row>
    <row r="333" spans="4:6" x14ac:dyDescent="0.2">
      <c r="D333" s="323"/>
      <c r="E333" s="323"/>
      <c r="F333" s="323"/>
    </row>
    <row r="334" spans="4:6" x14ac:dyDescent="0.2">
      <c r="D334" s="323"/>
      <c r="E334" s="323"/>
      <c r="F334" s="323"/>
    </row>
    <row r="335" spans="4:6" x14ac:dyDescent="0.2">
      <c r="D335" s="323"/>
      <c r="E335" s="323"/>
      <c r="F335" s="323"/>
    </row>
    <row r="336" spans="4:6" x14ac:dyDescent="0.2">
      <c r="D336" s="323"/>
      <c r="E336" s="323"/>
      <c r="F336" s="323"/>
    </row>
    <row r="337" spans="4:6" x14ac:dyDescent="0.2">
      <c r="D337" s="323"/>
      <c r="E337" s="323"/>
      <c r="F337" s="323"/>
    </row>
    <row r="338" spans="4:6" x14ac:dyDescent="0.2">
      <c r="D338" s="323"/>
      <c r="E338" s="323"/>
      <c r="F338" s="323"/>
    </row>
    <row r="339" spans="4:6" x14ac:dyDescent="0.2">
      <c r="D339" s="323"/>
      <c r="E339" s="323"/>
      <c r="F339" s="323"/>
    </row>
    <row r="340" spans="4:6" x14ac:dyDescent="0.2">
      <c r="D340" s="323"/>
      <c r="E340" s="323"/>
      <c r="F340" s="323"/>
    </row>
    <row r="341" spans="4:6" x14ac:dyDescent="0.2">
      <c r="D341" s="323"/>
      <c r="E341" s="323"/>
      <c r="F341" s="323"/>
    </row>
    <row r="342" spans="4:6" x14ac:dyDescent="0.2">
      <c r="D342" s="323"/>
      <c r="E342" s="323"/>
      <c r="F342" s="323"/>
    </row>
    <row r="343" spans="4:6" x14ac:dyDescent="0.2">
      <c r="D343" s="323"/>
      <c r="E343" s="323"/>
      <c r="F343" s="323"/>
    </row>
    <row r="344" spans="4:6" x14ac:dyDescent="0.2">
      <c r="D344" s="323"/>
      <c r="E344" s="323"/>
      <c r="F344" s="323"/>
    </row>
    <row r="345" spans="4:6" x14ac:dyDescent="0.2">
      <c r="D345" s="323"/>
      <c r="E345" s="323"/>
      <c r="F345" s="323"/>
    </row>
    <row r="346" spans="4:6" x14ac:dyDescent="0.2">
      <c r="D346" s="323"/>
      <c r="E346" s="323"/>
      <c r="F346" s="323"/>
    </row>
    <row r="347" spans="4:6" x14ac:dyDescent="0.2">
      <c r="D347" s="323"/>
      <c r="E347" s="323"/>
      <c r="F347" s="323"/>
    </row>
    <row r="348" spans="4:6" x14ac:dyDescent="0.2">
      <c r="D348" s="323"/>
      <c r="E348" s="323"/>
      <c r="F348" s="323"/>
    </row>
    <row r="349" spans="4:6" x14ac:dyDescent="0.2">
      <c r="D349" s="323"/>
      <c r="E349" s="323"/>
      <c r="F349" s="323"/>
    </row>
    <row r="350" spans="4:6" x14ac:dyDescent="0.2">
      <c r="D350" s="323"/>
      <c r="E350" s="323"/>
      <c r="F350" s="323"/>
    </row>
    <row r="351" spans="4:6" x14ac:dyDescent="0.2">
      <c r="D351" s="323"/>
      <c r="E351" s="323"/>
      <c r="F351" s="323"/>
    </row>
    <row r="352" spans="4:6" x14ac:dyDescent="0.2">
      <c r="D352" s="323"/>
      <c r="E352" s="323"/>
      <c r="F352" s="323"/>
    </row>
    <row r="353" spans="4:6" x14ac:dyDescent="0.2">
      <c r="D353" s="323"/>
      <c r="E353" s="323"/>
      <c r="F353" s="323"/>
    </row>
    <row r="354" spans="4:6" x14ac:dyDescent="0.2">
      <c r="D354" s="323"/>
      <c r="E354" s="323"/>
      <c r="F354" s="323"/>
    </row>
    <row r="355" spans="4:6" x14ac:dyDescent="0.2">
      <c r="D355" s="323"/>
      <c r="E355" s="323"/>
      <c r="F355" s="323"/>
    </row>
    <row r="356" spans="4:6" x14ac:dyDescent="0.2">
      <c r="D356" s="323"/>
      <c r="E356" s="323"/>
      <c r="F356" s="323"/>
    </row>
    <row r="357" spans="4:6" x14ac:dyDescent="0.2">
      <c r="D357" s="323"/>
      <c r="E357" s="323"/>
      <c r="F357" s="323"/>
    </row>
    <row r="358" spans="4:6" x14ac:dyDescent="0.2">
      <c r="D358" s="323"/>
      <c r="E358" s="323"/>
      <c r="F358" s="323"/>
    </row>
    <row r="359" spans="4:6" x14ac:dyDescent="0.2">
      <c r="D359" s="323"/>
      <c r="E359" s="323"/>
      <c r="F359" s="323"/>
    </row>
    <row r="360" spans="4:6" x14ac:dyDescent="0.2">
      <c r="D360" s="323"/>
      <c r="E360" s="323"/>
      <c r="F360" s="323"/>
    </row>
    <row r="361" spans="4:6" x14ac:dyDescent="0.2">
      <c r="D361" s="323"/>
      <c r="E361" s="323"/>
      <c r="F361" s="323"/>
    </row>
    <row r="362" spans="4:6" x14ac:dyDescent="0.2">
      <c r="D362" s="323"/>
      <c r="E362" s="323"/>
      <c r="F362" s="323"/>
    </row>
    <row r="363" spans="4:6" x14ac:dyDescent="0.2">
      <c r="D363" s="323"/>
      <c r="E363" s="323"/>
      <c r="F363" s="323"/>
    </row>
    <row r="364" spans="4:6" x14ac:dyDescent="0.2">
      <c r="D364" s="323"/>
      <c r="E364" s="323"/>
      <c r="F364" s="323"/>
    </row>
    <row r="365" spans="4:6" x14ac:dyDescent="0.2">
      <c r="D365" s="323"/>
      <c r="E365" s="323"/>
      <c r="F365" s="323"/>
    </row>
    <row r="366" spans="4:6" x14ac:dyDescent="0.2">
      <c r="D366" s="323"/>
      <c r="E366" s="323"/>
      <c r="F366" s="323"/>
    </row>
    <row r="367" spans="4:6" x14ac:dyDescent="0.2">
      <c r="D367" s="323"/>
      <c r="E367" s="323"/>
      <c r="F367" s="323"/>
    </row>
    <row r="368" spans="4:6" x14ac:dyDescent="0.2">
      <c r="D368" s="323"/>
      <c r="E368" s="323"/>
      <c r="F368" s="323"/>
    </row>
    <row r="369" spans="4:6" x14ac:dyDescent="0.2">
      <c r="D369" s="323"/>
      <c r="E369" s="323"/>
      <c r="F369" s="323"/>
    </row>
    <row r="370" spans="4:6" x14ac:dyDescent="0.2">
      <c r="D370" s="323"/>
      <c r="E370" s="323"/>
      <c r="F370" s="323"/>
    </row>
    <row r="371" spans="4:6" x14ac:dyDescent="0.2">
      <c r="D371" s="323"/>
      <c r="E371" s="323"/>
      <c r="F371" s="323"/>
    </row>
    <row r="372" spans="4:6" x14ac:dyDescent="0.2">
      <c r="D372" s="323"/>
      <c r="E372" s="323"/>
      <c r="F372" s="323"/>
    </row>
    <row r="373" spans="4:6" x14ac:dyDescent="0.2">
      <c r="D373" s="323"/>
      <c r="E373" s="323"/>
      <c r="F373" s="323"/>
    </row>
    <row r="374" spans="4:6" x14ac:dyDescent="0.2">
      <c r="D374" s="323"/>
      <c r="E374" s="323"/>
      <c r="F374" s="323"/>
    </row>
    <row r="375" spans="4:6" x14ac:dyDescent="0.2">
      <c r="D375" s="323"/>
      <c r="E375" s="323"/>
      <c r="F375" s="323"/>
    </row>
    <row r="376" spans="4:6" x14ac:dyDescent="0.2">
      <c r="D376" s="323"/>
      <c r="E376" s="323"/>
      <c r="F376" s="323"/>
    </row>
    <row r="377" spans="4:6" x14ac:dyDescent="0.2">
      <c r="D377" s="323"/>
      <c r="E377" s="323"/>
      <c r="F377" s="323"/>
    </row>
    <row r="378" spans="4:6" x14ac:dyDescent="0.2">
      <c r="D378" s="323"/>
      <c r="E378" s="323"/>
      <c r="F378" s="323"/>
    </row>
    <row r="379" spans="4:6" x14ac:dyDescent="0.2">
      <c r="D379" s="323"/>
      <c r="E379" s="323"/>
      <c r="F379" s="323"/>
    </row>
    <row r="380" spans="4:6" x14ac:dyDescent="0.2">
      <c r="D380" s="323"/>
      <c r="E380" s="323"/>
      <c r="F380" s="323"/>
    </row>
    <row r="381" spans="4:6" x14ac:dyDescent="0.2">
      <c r="D381" s="323"/>
      <c r="E381" s="323"/>
      <c r="F381" s="323"/>
    </row>
    <row r="382" spans="4:6" x14ac:dyDescent="0.2">
      <c r="D382" s="323"/>
      <c r="E382" s="323"/>
      <c r="F382" s="323"/>
    </row>
    <row r="383" spans="4:6" x14ac:dyDescent="0.2">
      <c r="D383" s="323"/>
      <c r="E383" s="323"/>
      <c r="F383" s="323"/>
    </row>
    <row r="384" spans="4:6" x14ac:dyDescent="0.2">
      <c r="D384" s="323"/>
      <c r="E384" s="323"/>
      <c r="F384" s="323"/>
    </row>
    <row r="385" spans="4:6" x14ac:dyDescent="0.2">
      <c r="D385" s="323"/>
      <c r="E385" s="323"/>
      <c r="F385" s="323"/>
    </row>
    <row r="386" spans="4:6" x14ac:dyDescent="0.2">
      <c r="D386" s="323"/>
      <c r="E386" s="323"/>
      <c r="F386" s="323"/>
    </row>
    <row r="387" spans="4:6" x14ac:dyDescent="0.2">
      <c r="D387" s="323"/>
      <c r="E387" s="323"/>
      <c r="F387" s="323"/>
    </row>
    <row r="388" spans="4:6" x14ac:dyDescent="0.2">
      <c r="D388" s="323"/>
      <c r="E388" s="323"/>
      <c r="F388" s="323"/>
    </row>
    <row r="389" spans="4:6" x14ac:dyDescent="0.2">
      <c r="D389" s="323"/>
      <c r="E389" s="323"/>
      <c r="F389" s="323"/>
    </row>
    <row r="390" spans="4:6" x14ac:dyDescent="0.2">
      <c r="D390" s="323"/>
      <c r="E390" s="323"/>
      <c r="F390" s="323"/>
    </row>
    <row r="391" spans="4:6" x14ac:dyDescent="0.2">
      <c r="D391" s="323"/>
      <c r="E391" s="323"/>
      <c r="F391" s="323"/>
    </row>
    <row r="392" spans="4:6" x14ac:dyDescent="0.2">
      <c r="D392" s="323"/>
      <c r="E392" s="323"/>
      <c r="F392" s="323"/>
    </row>
    <row r="393" spans="4:6" x14ac:dyDescent="0.2">
      <c r="D393" s="323"/>
      <c r="E393" s="323"/>
      <c r="F393" s="323"/>
    </row>
    <row r="394" spans="4:6" x14ac:dyDescent="0.2">
      <c r="D394" s="323"/>
      <c r="E394" s="323"/>
      <c r="F394" s="323"/>
    </row>
    <row r="395" spans="4:6" x14ac:dyDescent="0.2">
      <c r="D395" s="323"/>
      <c r="E395" s="323"/>
      <c r="F395" s="323"/>
    </row>
    <row r="396" spans="4:6" x14ac:dyDescent="0.2">
      <c r="D396" s="323"/>
      <c r="E396" s="323"/>
      <c r="F396" s="323"/>
    </row>
    <row r="397" spans="4:6" x14ac:dyDescent="0.2">
      <c r="D397" s="323"/>
      <c r="E397" s="323"/>
      <c r="F397" s="323"/>
    </row>
    <row r="398" spans="4:6" x14ac:dyDescent="0.2">
      <c r="D398" s="323"/>
      <c r="E398" s="323"/>
      <c r="F398" s="323"/>
    </row>
    <row r="399" spans="4:6" x14ac:dyDescent="0.2">
      <c r="D399" s="323"/>
      <c r="E399" s="323"/>
      <c r="F399" s="323"/>
    </row>
    <row r="400" spans="4:6" x14ac:dyDescent="0.2">
      <c r="D400" s="323"/>
      <c r="E400" s="323"/>
      <c r="F400" s="323"/>
    </row>
    <row r="401" spans="4:6" x14ac:dyDescent="0.2">
      <c r="D401" s="323"/>
      <c r="E401" s="323"/>
      <c r="F401" s="323"/>
    </row>
    <row r="402" spans="4:6" x14ac:dyDescent="0.2">
      <c r="D402" s="323"/>
      <c r="E402" s="323"/>
      <c r="F402" s="323"/>
    </row>
    <row r="403" spans="4:6" x14ac:dyDescent="0.2">
      <c r="D403" s="323"/>
      <c r="E403" s="323"/>
      <c r="F403" s="323"/>
    </row>
    <row r="404" spans="4:6" x14ac:dyDescent="0.2">
      <c r="D404" s="323"/>
      <c r="E404" s="323"/>
      <c r="F404" s="323"/>
    </row>
    <row r="405" spans="4:6" x14ac:dyDescent="0.2">
      <c r="D405" s="323"/>
      <c r="E405" s="323"/>
      <c r="F405" s="323"/>
    </row>
    <row r="406" spans="4:6" x14ac:dyDescent="0.2">
      <c r="D406" s="323"/>
      <c r="E406" s="323"/>
      <c r="F406" s="323"/>
    </row>
    <row r="407" spans="4:6" x14ac:dyDescent="0.2">
      <c r="D407" s="323"/>
      <c r="E407" s="323"/>
      <c r="F407" s="323"/>
    </row>
    <row r="408" spans="4:6" x14ac:dyDescent="0.2">
      <c r="D408" s="323"/>
      <c r="E408" s="323"/>
      <c r="F408" s="323"/>
    </row>
    <row r="409" spans="4:6" x14ac:dyDescent="0.2">
      <c r="D409" s="323"/>
      <c r="E409" s="323"/>
      <c r="F409" s="323"/>
    </row>
    <row r="410" spans="4:6" x14ac:dyDescent="0.2">
      <c r="D410" s="323"/>
      <c r="E410" s="323"/>
      <c r="F410" s="323"/>
    </row>
    <row r="411" spans="4:6" x14ac:dyDescent="0.2">
      <c r="D411" s="323"/>
      <c r="E411" s="323"/>
      <c r="F411" s="323"/>
    </row>
    <row r="412" spans="4:6" x14ac:dyDescent="0.2">
      <c r="D412" s="323"/>
      <c r="E412" s="323"/>
      <c r="F412" s="323"/>
    </row>
    <row r="413" spans="4:6" x14ac:dyDescent="0.2">
      <c r="D413" s="323"/>
      <c r="E413" s="323"/>
      <c r="F413" s="323"/>
    </row>
    <row r="414" spans="4:6" x14ac:dyDescent="0.2">
      <c r="D414" s="323"/>
      <c r="E414" s="323"/>
      <c r="F414" s="323"/>
    </row>
    <row r="415" spans="4:6" x14ac:dyDescent="0.2">
      <c r="D415" s="323"/>
      <c r="E415" s="323"/>
      <c r="F415" s="323"/>
    </row>
    <row r="416" spans="4:6" x14ac:dyDescent="0.2">
      <c r="D416" s="323"/>
      <c r="E416" s="323"/>
      <c r="F416" s="323"/>
    </row>
    <row r="417" spans="4:6" x14ac:dyDescent="0.2">
      <c r="D417" s="323"/>
      <c r="E417" s="323"/>
      <c r="F417" s="323"/>
    </row>
    <row r="418" spans="4:6" x14ac:dyDescent="0.2">
      <c r="D418" s="323"/>
      <c r="E418" s="323"/>
      <c r="F418" s="323"/>
    </row>
    <row r="419" spans="4:6" x14ac:dyDescent="0.2">
      <c r="D419" s="323"/>
      <c r="E419" s="323"/>
      <c r="F419" s="323"/>
    </row>
    <row r="420" spans="4:6" x14ac:dyDescent="0.2">
      <c r="D420" s="323"/>
      <c r="E420" s="323"/>
      <c r="F420" s="323"/>
    </row>
    <row r="421" spans="4:6" x14ac:dyDescent="0.2">
      <c r="D421" s="323"/>
      <c r="E421" s="323"/>
      <c r="F421" s="323"/>
    </row>
    <row r="422" spans="4:6" x14ac:dyDescent="0.2">
      <c r="D422" s="323"/>
      <c r="E422" s="323"/>
      <c r="F422" s="323"/>
    </row>
    <row r="423" spans="4:6" x14ac:dyDescent="0.2">
      <c r="D423" s="323"/>
      <c r="E423" s="323"/>
      <c r="F423" s="323"/>
    </row>
    <row r="424" spans="4:6" x14ac:dyDescent="0.2">
      <c r="D424" s="323"/>
      <c r="E424" s="323"/>
      <c r="F424" s="323"/>
    </row>
    <row r="425" spans="4:6" x14ac:dyDescent="0.2">
      <c r="D425" s="323"/>
      <c r="E425" s="323"/>
      <c r="F425" s="323"/>
    </row>
    <row r="426" spans="4:6" x14ac:dyDescent="0.2">
      <c r="D426" s="323"/>
      <c r="E426" s="323"/>
      <c r="F426" s="323"/>
    </row>
    <row r="427" spans="4:6" x14ac:dyDescent="0.2">
      <c r="D427" s="323"/>
      <c r="E427" s="323"/>
      <c r="F427" s="323"/>
    </row>
    <row r="428" spans="4:6" x14ac:dyDescent="0.2">
      <c r="D428" s="323"/>
      <c r="E428" s="323"/>
      <c r="F428" s="323"/>
    </row>
    <row r="429" spans="4:6" x14ac:dyDescent="0.2">
      <c r="D429" s="323"/>
      <c r="E429" s="323"/>
      <c r="F429" s="323"/>
    </row>
    <row r="430" spans="4:6" x14ac:dyDescent="0.2">
      <c r="D430" s="323"/>
      <c r="E430" s="323"/>
      <c r="F430" s="323"/>
    </row>
    <row r="431" spans="4:6" x14ac:dyDescent="0.2">
      <c r="D431" s="323"/>
      <c r="E431" s="323"/>
      <c r="F431" s="323"/>
    </row>
    <row r="432" spans="4:6" x14ac:dyDescent="0.2">
      <c r="D432" s="323"/>
      <c r="E432" s="323"/>
      <c r="F432" s="323"/>
    </row>
    <row r="433" spans="4:6" x14ac:dyDescent="0.2">
      <c r="D433" s="323"/>
      <c r="E433" s="323"/>
      <c r="F433" s="323"/>
    </row>
    <row r="434" spans="4:6" x14ac:dyDescent="0.2">
      <c r="D434" s="323"/>
      <c r="E434" s="323"/>
      <c r="F434" s="323"/>
    </row>
    <row r="435" spans="4:6" x14ac:dyDescent="0.2">
      <c r="D435" s="323"/>
      <c r="E435" s="323"/>
      <c r="F435" s="323"/>
    </row>
    <row r="436" spans="4:6" x14ac:dyDescent="0.2">
      <c r="D436" s="323"/>
      <c r="E436" s="323"/>
      <c r="F436" s="323"/>
    </row>
    <row r="437" spans="4:6" x14ac:dyDescent="0.2">
      <c r="D437" s="323"/>
      <c r="E437" s="323"/>
      <c r="F437" s="323"/>
    </row>
    <row r="438" spans="4:6" x14ac:dyDescent="0.2">
      <c r="D438" s="323"/>
      <c r="E438" s="323"/>
      <c r="F438" s="323"/>
    </row>
    <row r="439" spans="4:6" x14ac:dyDescent="0.2">
      <c r="D439" s="323"/>
      <c r="E439" s="323"/>
      <c r="F439" s="323"/>
    </row>
    <row r="440" spans="4:6" x14ac:dyDescent="0.2">
      <c r="D440" s="323"/>
      <c r="E440" s="323"/>
      <c r="F440" s="323"/>
    </row>
    <row r="441" spans="4:6" x14ac:dyDescent="0.2">
      <c r="D441" s="323"/>
      <c r="E441" s="323"/>
      <c r="F441" s="323"/>
    </row>
  </sheetData>
  <mergeCells count="5">
    <mergeCell ref="A1:C1"/>
    <mergeCell ref="A4:D4"/>
    <mergeCell ref="A47:C47"/>
    <mergeCell ref="J2:L2"/>
    <mergeCell ref="J3:L3"/>
  </mergeCells>
  <printOptions horizontalCentered="1" verticalCentered="1"/>
  <pageMargins left="0.1" right="0.1" top="0.5" bottom="0.4" header="0.1" footer="0.1"/>
  <pageSetup scale="80" orientation="landscape" r:id="rId1"/>
  <headerFooter>
    <oddHeader>&amp;C&amp;"Arial,Bold"TWIN FALLS SCHOOL DISTRICT 411</oddHeader>
    <oddFooter>&amp;L&amp;"Arial,Bold"&amp;Z&amp;F&amp;R&amp;"Arial,Bold"Page &amp;P of &amp;N</oddFooter>
  </headerFooter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>
    <pageSetUpPr fitToPage="1"/>
  </sheetPr>
  <dimension ref="A1:M48"/>
  <sheetViews>
    <sheetView defaultGridColor="0" colorId="22" zoomScaleNormal="100" workbookViewId="0">
      <selection activeCell="P31" sqref="P31"/>
    </sheetView>
  </sheetViews>
  <sheetFormatPr defaultColWidth="9.77734375" defaultRowHeight="15.75" x14ac:dyDescent="0.25"/>
  <cols>
    <col min="1" max="1" width="3.77734375" style="397" customWidth="1"/>
    <col min="2" max="2" width="6.77734375" style="397" customWidth="1"/>
    <col min="3" max="3" width="30.77734375" style="398" customWidth="1"/>
    <col min="4" max="13" width="11.77734375" style="397" customWidth="1"/>
    <col min="14" max="16384" width="9.77734375" style="397"/>
  </cols>
  <sheetData>
    <row r="1" spans="1:13" ht="20.25" x14ac:dyDescent="0.3">
      <c r="A1" s="600" t="s">
        <v>47</v>
      </c>
      <c r="B1" s="600"/>
      <c r="C1" s="600"/>
      <c r="E1" s="449" t="s">
        <v>510</v>
      </c>
      <c r="F1" s="447"/>
      <c r="G1" s="447"/>
      <c r="I1" s="451"/>
      <c r="K1" s="446"/>
      <c r="L1" s="446"/>
      <c r="M1" s="450" t="s">
        <v>686</v>
      </c>
    </row>
    <row r="2" spans="1:13" x14ac:dyDescent="0.25">
      <c r="E2" s="449" t="s">
        <v>16</v>
      </c>
      <c r="F2" s="447"/>
      <c r="G2" s="447"/>
      <c r="K2" s="446"/>
      <c r="L2" s="445"/>
      <c r="M2" s="444" t="s">
        <v>717</v>
      </c>
    </row>
    <row r="3" spans="1:13" x14ac:dyDescent="0.25">
      <c r="E3" s="448" t="s">
        <v>507</v>
      </c>
      <c r="F3" s="447"/>
      <c r="G3" s="447"/>
      <c r="K3" s="446"/>
      <c r="L3" s="445"/>
      <c r="M3" s="444" t="s">
        <v>716</v>
      </c>
    </row>
    <row r="4" spans="1:13" ht="12" customHeight="1" x14ac:dyDescent="0.2">
      <c r="A4" s="601" t="s">
        <v>505</v>
      </c>
      <c r="B4" s="601"/>
      <c r="C4" s="601"/>
      <c r="D4" s="434"/>
      <c r="E4" s="434"/>
      <c r="F4" s="434"/>
      <c r="G4" s="434"/>
      <c r="H4" s="434"/>
      <c r="I4" s="434"/>
      <c r="J4" s="434"/>
      <c r="K4" s="434"/>
      <c r="L4" s="434"/>
      <c r="M4" s="434"/>
    </row>
    <row r="5" spans="1:13" ht="15" x14ac:dyDescent="0.2">
      <c r="A5" s="443"/>
      <c r="B5" s="442"/>
      <c r="C5" s="441" t="s">
        <v>16</v>
      </c>
      <c r="D5" s="437" t="s">
        <v>503</v>
      </c>
      <c r="E5" s="440" t="s">
        <v>502</v>
      </c>
      <c r="F5" s="439" t="s">
        <v>85</v>
      </c>
      <c r="G5" s="439" t="s">
        <v>83</v>
      </c>
      <c r="H5" s="439" t="s">
        <v>81</v>
      </c>
      <c r="I5" s="439" t="s">
        <v>79</v>
      </c>
      <c r="J5" s="439" t="s">
        <v>77</v>
      </c>
      <c r="K5" s="438" t="s">
        <v>75</v>
      </c>
      <c r="L5" s="437" t="s">
        <v>73</v>
      </c>
      <c r="M5" s="437" t="s">
        <v>70</v>
      </c>
    </row>
    <row r="6" spans="1:13" ht="15" x14ac:dyDescent="0.2">
      <c r="A6" s="436"/>
      <c r="B6" s="429"/>
      <c r="C6" s="435"/>
      <c r="D6" s="429"/>
      <c r="E6" s="429"/>
      <c r="F6" s="434"/>
      <c r="G6" s="433"/>
      <c r="H6" s="432" t="s">
        <v>560</v>
      </c>
      <c r="I6" s="432" t="s">
        <v>559</v>
      </c>
      <c r="J6" s="431" t="s">
        <v>558</v>
      </c>
      <c r="K6" s="430" t="s">
        <v>557</v>
      </c>
      <c r="L6" s="430" t="s">
        <v>556</v>
      </c>
      <c r="M6" s="429"/>
    </row>
    <row r="7" spans="1:13" ht="15" x14ac:dyDescent="0.2">
      <c r="A7" s="416" t="s">
        <v>87</v>
      </c>
      <c r="B7" s="415" t="s">
        <v>500</v>
      </c>
      <c r="C7" s="428" t="s">
        <v>555</v>
      </c>
      <c r="D7" s="415" t="s">
        <v>88</v>
      </c>
      <c r="E7" s="415" t="s">
        <v>88</v>
      </c>
      <c r="F7" s="427" t="s">
        <v>84</v>
      </c>
      <c r="G7" s="426" t="s">
        <v>82</v>
      </c>
      <c r="H7" s="426" t="s">
        <v>554</v>
      </c>
      <c r="I7" s="426" t="s">
        <v>553</v>
      </c>
      <c r="J7" s="416" t="s">
        <v>552</v>
      </c>
      <c r="K7" s="415" t="s">
        <v>551</v>
      </c>
      <c r="L7" s="415" t="s">
        <v>550</v>
      </c>
      <c r="M7" s="415" t="s">
        <v>184</v>
      </c>
    </row>
    <row r="8" spans="1:13" ht="15" x14ac:dyDescent="0.2">
      <c r="A8" s="416" t="s">
        <v>496</v>
      </c>
      <c r="B8" s="415" t="s">
        <v>549</v>
      </c>
      <c r="C8" s="407" t="s">
        <v>282</v>
      </c>
      <c r="D8" s="410"/>
      <c r="E8" s="414">
        <f t="shared" ref="E8:E19" si="0">SUM(F8:M8)</f>
        <v>0</v>
      </c>
      <c r="F8" s="413"/>
      <c r="G8" s="412"/>
      <c r="H8" s="411"/>
      <c r="I8" s="410"/>
      <c r="J8" s="410"/>
      <c r="K8" s="410"/>
      <c r="L8" s="410"/>
      <c r="M8" s="410"/>
    </row>
    <row r="9" spans="1:13" ht="15" x14ac:dyDescent="0.2">
      <c r="A9" s="416" t="s">
        <v>491</v>
      </c>
      <c r="B9" s="415" t="s">
        <v>548</v>
      </c>
      <c r="C9" s="407" t="s">
        <v>280</v>
      </c>
      <c r="D9" s="410">
        <v>61000</v>
      </c>
      <c r="E9" s="414">
        <f t="shared" si="0"/>
        <v>69797</v>
      </c>
      <c r="F9" s="413">
        <v>49197</v>
      </c>
      <c r="G9" s="412">
        <v>9600</v>
      </c>
      <c r="H9" s="411">
        <v>10000</v>
      </c>
      <c r="I9" s="410">
        <v>1000</v>
      </c>
      <c r="J9" s="410"/>
      <c r="K9" s="410"/>
      <c r="L9" s="410"/>
      <c r="M9" s="410"/>
    </row>
    <row r="10" spans="1:13" ht="15" x14ac:dyDescent="0.2">
      <c r="A10" s="416" t="s">
        <v>487</v>
      </c>
      <c r="B10" s="415" t="s">
        <v>547</v>
      </c>
      <c r="C10" s="407" t="s">
        <v>278</v>
      </c>
      <c r="D10" s="410"/>
      <c r="E10" s="414">
        <f t="shared" si="0"/>
        <v>0</v>
      </c>
      <c r="F10" s="413"/>
      <c r="G10" s="412"/>
      <c r="H10" s="411"/>
      <c r="I10" s="410"/>
      <c r="J10" s="410"/>
      <c r="K10" s="410"/>
      <c r="L10" s="410"/>
      <c r="M10" s="410"/>
    </row>
    <row r="11" spans="1:13" ht="15" x14ac:dyDescent="0.2">
      <c r="A11" s="425" t="s">
        <v>484</v>
      </c>
      <c r="B11" s="415">
        <v>519</v>
      </c>
      <c r="C11" s="407" t="s">
        <v>276</v>
      </c>
      <c r="D11" s="410"/>
      <c r="E11" s="414">
        <f t="shared" si="0"/>
        <v>0</v>
      </c>
      <c r="F11" s="413"/>
      <c r="G11" s="412"/>
      <c r="H11" s="411"/>
      <c r="I11" s="410"/>
      <c r="J11" s="410"/>
      <c r="K11" s="410"/>
      <c r="L11" s="410"/>
      <c r="M11" s="410"/>
    </row>
    <row r="12" spans="1:13" ht="15" x14ac:dyDescent="0.2">
      <c r="A12" s="416" t="s">
        <v>480</v>
      </c>
      <c r="B12" s="415" t="s">
        <v>546</v>
      </c>
      <c r="C12" s="407" t="s">
        <v>545</v>
      </c>
      <c r="D12" s="410"/>
      <c r="E12" s="414">
        <f t="shared" si="0"/>
        <v>0</v>
      </c>
      <c r="F12" s="413"/>
      <c r="G12" s="412"/>
      <c r="H12" s="411"/>
      <c r="I12" s="410"/>
      <c r="J12" s="410"/>
      <c r="K12" s="410"/>
      <c r="L12" s="410"/>
      <c r="M12" s="410"/>
    </row>
    <row r="13" spans="1:13" ht="15" x14ac:dyDescent="0.2">
      <c r="A13" s="416" t="s">
        <v>476</v>
      </c>
      <c r="B13" s="415" t="s">
        <v>544</v>
      </c>
      <c r="C13" s="407" t="s">
        <v>543</v>
      </c>
      <c r="D13" s="410"/>
      <c r="E13" s="414">
        <f t="shared" si="0"/>
        <v>0</v>
      </c>
      <c r="F13" s="413"/>
      <c r="G13" s="412"/>
      <c r="H13" s="411"/>
      <c r="I13" s="410"/>
      <c r="J13" s="410"/>
      <c r="K13" s="410"/>
      <c r="L13" s="410"/>
      <c r="M13" s="410"/>
    </row>
    <row r="14" spans="1:13" ht="15" x14ac:dyDescent="0.2">
      <c r="A14" s="416" t="s">
        <v>471</v>
      </c>
      <c r="B14" s="415" t="s">
        <v>542</v>
      </c>
      <c r="C14" s="407" t="s">
        <v>270</v>
      </c>
      <c r="D14" s="410"/>
      <c r="E14" s="414">
        <f t="shared" si="0"/>
        <v>0</v>
      </c>
      <c r="F14" s="413"/>
      <c r="G14" s="412"/>
      <c r="H14" s="411"/>
      <c r="I14" s="410"/>
      <c r="J14" s="410"/>
      <c r="K14" s="410"/>
      <c r="L14" s="410"/>
      <c r="M14" s="410"/>
    </row>
    <row r="15" spans="1:13" ht="15" x14ac:dyDescent="0.2">
      <c r="A15" s="416" t="s">
        <v>467</v>
      </c>
      <c r="B15" s="415" t="s">
        <v>541</v>
      </c>
      <c r="C15" s="407" t="s">
        <v>268</v>
      </c>
      <c r="D15" s="410"/>
      <c r="E15" s="414">
        <f t="shared" si="0"/>
        <v>0</v>
      </c>
      <c r="F15" s="413"/>
      <c r="G15" s="412"/>
      <c r="H15" s="411"/>
      <c r="I15" s="410"/>
      <c r="J15" s="410"/>
      <c r="K15" s="410"/>
      <c r="L15" s="410"/>
      <c r="M15" s="410"/>
    </row>
    <row r="16" spans="1:13" ht="15" x14ac:dyDescent="0.2">
      <c r="A16" s="416" t="s">
        <v>463</v>
      </c>
      <c r="B16" s="415" t="s">
        <v>540</v>
      </c>
      <c r="C16" s="407" t="s">
        <v>266</v>
      </c>
      <c r="D16" s="410"/>
      <c r="E16" s="414">
        <f t="shared" si="0"/>
        <v>0</v>
      </c>
      <c r="F16" s="413"/>
      <c r="G16" s="412"/>
      <c r="H16" s="411"/>
      <c r="I16" s="410"/>
      <c r="J16" s="410"/>
      <c r="K16" s="410"/>
      <c r="L16" s="410"/>
      <c r="M16" s="410"/>
    </row>
    <row r="17" spans="1:13" ht="15" x14ac:dyDescent="0.2">
      <c r="A17" s="416" t="s">
        <v>459</v>
      </c>
      <c r="B17" s="415" t="s">
        <v>539</v>
      </c>
      <c r="C17" s="407" t="s">
        <v>264</v>
      </c>
      <c r="D17" s="410"/>
      <c r="E17" s="414">
        <f t="shared" si="0"/>
        <v>0</v>
      </c>
      <c r="F17" s="413"/>
      <c r="G17" s="412"/>
      <c r="H17" s="411"/>
      <c r="I17" s="410"/>
      <c r="J17" s="410"/>
      <c r="K17" s="410"/>
      <c r="L17" s="410"/>
      <c r="M17" s="410"/>
    </row>
    <row r="18" spans="1:13" ht="15" x14ac:dyDescent="0.2">
      <c r="A18" s="416" t="s">
        <v>455</v>
      </c>
      <c r="B18" s="415" t="s">
        <v>538</v>
      </c>
      <c r="C18" s="407" t="s">
        <v>262</v>
      </c>
      <c r="D18" s="410"/>
      <c r="E18" s="414">
        <f t="shared" si="0"/>
        <v>0</v>
      </c>
      <c r="F18" s="413"/>
      <c r="G18" s="412"/>
      <c r="H18" s="411"/>
      <c r="I18" s="410"/>
      <c r="J18" s="410"/>
      <c r="K18" s="410"/>
      <c r="L18" s="410"/>
      <c r="M18" s="410"/>
    </row>
    <row r="19" spans="1:13" ht="15" x14ac:dyDescent="0.2">
      <c r="A19" s="416" t="s">
        <v>451</v>
      </c>
      <c r="B19" s="415" t="s">
        <v>537</v>
      </c>
      <c r="C19" s="407" t="s">
        <v>260</v>
      </c>
      <c r="D19" s="410"/>
      <c r="E19" s="414">
        <f t="shared" si="0"/>
        <v>0</v>
      </c>
      <c r="F19" s="413"/>
      <c r="G19" s="412"/>
      <c r="H19" s="411"/>
      <c r="I19" s="410"/>
      <c r="J19" s="410"/>
      <c r="K19" s="410"/>
      <c r="L19" s="410"/>
      <c r="M19" s="410"/>
    </row>
    <row r="20" spans="1:13" ht="15" x14ac:dyDescent="0.2">
      <c r="A20" s="416" t="s">
        <v>447</v>
      </c>
      <c r="B20" s="418"/>
      <c r="C20" s="407"/>
      <c r="D20" s="421"/>
      <c r="E20" s="421"/>
      <c r="F20" s="424"/>
      <c r="G20" s="423"/>
      <c r="H20" s="422"/>
      <c r="I20" s="421"/>
      <c r="J20" s="421"/>
      <c r="K20" s="421"/>
      <c r="L20" s="421"/>
      <c r="M20" s="421"/>
    </row>
    <row r="21" spans="1:13" ht="15" x14ac:dyDescent="0.2">
      <c r="A21" s="416" t="s">
        <v>444</v>
      </c>
      <c r="B21" s="415" t="s">
        <v>77</v>
      </c>
      <c r="C21" s="420" t="s">
        <v>536</v>
      </c>
      <c r="D21" s="419">
        <f t="shared" ref="D21:M21" si="1">SUM(D8:D19)</f>
        <v>61000</v>
      </c>
      <c r="E21" s="419">
        <f t="shared" si="1"/>
        <v>69797</v>
      </c>
      <c r="F21" s="419">
        <f t="shared" si="1"/>
        <v>49197</v>
      </c>
      <c r="G21" s="419">
        <f t="shared" si="1"/>
        <v>9600</v>
      </c>
      <c r="H21" s="419">
        <f t="shared" si="1"/>
        <v>10000</v>
      </c>
      <c r="I21" s="419">
        <f t="shared" si="1"/>
        <v>1000</v>
      </c>
      <c r="J21" s="419">
        <f t="shared" si="1"/>
        <v>0</v>
      </c>
      <c r="K21" s="419">
        <f t="shared" si="1"/>
        <v>0</v>
      </c>
      <c r="L21" s="419">
        <f t="shared" si="1"/>
        <v>0</v>
      </c>
      <c r="M21" s="419">
        <f t="shared" si="1"/>
        <v>0</v>
      </c>
    </row>
    <row r="22" spans="1:13" ht="15" x14ac:dyDescent="0.2">
      <c r="A22" s="416" t="s">
        <v>439</v>
      </c>
      <c r="B22" s="418"/>
      <c r="C22" s="407"/>
      <c r="D22" s="403"/>
      <c r="E22" s="403"/>
      <c r="F22" s="406"/>
      <c r="G22" s="405"/>
      <c r="H22" s="404"/>
      <c r="I22" s="403"/>
      <c r="J22" s="403"/>
      <c r="K22" s="403"/>
      <c r="L22" s="403"/>
      <c r="M22" s="403"/>
    </row>
    <row r="23" spans="1:13" ht="15" x14ac:dyDescent="0.2">
      <c r="A23" s="416" t="s">
        <v>436</v>
      </c>
      <c r="B23" s="415" t="s">
        <v>535</v>
      </c>
      <c r="C23" s="407" t="s">
        <v>534</v>
      </c>
      <c r="D23" s="410"/>
      <c r="E23" s="414">
        <f>SUM(F23:M23)</f>
        <v>0</v>
      </c>
      <c r="F23" s="413"/>
      <c r="G23" s="412"/>
      <c r="H23" s="411"/>
      <c r="I23" s="410"/>
      <c r="J23" s="410"/>
      <c r="K23" s="410"/>
      <c r="L23" s="410"/>
      <c r="M23" s="410"/>
    </row>
    <row r="24" spans="1:13" ht="15" x14ac:dyDescent="0.2">
      <c r="A24" s="416" t="s">
        <v>431</v>
      </c>
      <c r="B24" s="415" t="s">
        <v>533</v>
      </c>
      <c r="C24" s="407" t="s">
        <v>532</v>
      </c>
      <c r="D24" s="410"/>
      <c r="E24" s="414">
        <f>SUM(F24:M24)</f>
        <v>0</v>
      </c>
      <c r="F24" s="413"/>
      <c r="G24" s="412"/>
      <c r="H24" s="411"/>
      <c r="I24" s="410"/>
      <c r="J24" s="410"/>
      <c r="K24" s="410"/>
      <c r="L24" s="410"/>
      <c r="M24" s="410"/>
    </row>
    <row r="25" spans="1:13" ht="15" x14ac:dyDescent="0.2">
      <c r="A25" s="416" t="s">
        <v>428</v>
      </c>
      <c r="B25" s="415"/>
      <c r="C25" s="407"/>
      <c r="D25" s="403"/>
      <c r="E25" s="403"/>
      <c r="F25" s="406"/>
      <c r="G25" s="405"/>
      <c r="H25" s="404"/>
      <c r="I25" s="403"/>
      <c r="J25" s="403"/>
      <c r="K25" s="403"/>
      <c r="L25" s="403"/>
      <c r="M25" s="403"/>
    </row>
    <row r="26" spans="1:13" ht="15" x14ac:dyDescent="0.2">
      <c r="A26" s="416" t="s">
        <v>425</v>
      </c>
      <c r="B26" s="415" t="s">
        <v>531</v>
      </c>
      <c r="C26" s="407" t="s">
        <v>254</v>
      </c>
      <c r="D26" s="410"/>
      <c r="E26" s="414">
        <f>SUM(F26:M26)</f>
        <v>0</v>
      </c>
      <c r="F26" s="413"/>
      <c r="G26" s="412"/>
      <c r="H26" s="411"/>
      <c r="I26" s="410"/>
      <c r="J26" s="410"/>
      <c r="K26" s="410"/>
      <c r="L26" s="410"/>
      <c r="M26" s="410"/>
    </row>
    <row r="27" spans="1:13" ht="15" x14ac:dyDescent="0.2">
      <c r="A27" s="416" t="s">
        <v>422</v>
      </c>
      <c r="B27" s="415" t="s">
        <v>530</v>
      </c>
      <c r="C27" s="407" t="s">
        <v>252</v>
      </c>
      <c r="D27" s="410"/>
      <c r="E27" s="414">
        <f>SUM(F27:M27)</f>
        <v>0</v>
      </c>
      <c r="F27" s="413"/>
      <c r="G27" s="412"/>
      <c r="H27" s="411"/>
      <c r="I27" s="410"/>
      <c r="J27" s="410"/>
      <c r="K27" s="410"/>
      <c r="L27" s="410"/>
      <c r="M27" s="410"/>
    </row>
    <row r="28" spans="1:13" ht="15" x14ac:dyDescent="0.2">
      <c r="A28" s="416" t="s">
        <v>418</v>
      </c>
      <c r="B28" s="415">
        <v>623</v>
      </c>
      <c r="C28" s="407" t="s">
        <v>250</v>
      </c>
      <c r="D28" s="410"/>
      <c r="E28" s="414">
        <f>SUM(F28:M28)</f>
        <v>0</v>
      </c>
      <c r="F28" s="413"/>
      <c r="G28" s="412"/>
      <c r="H28" s="411"/>
      <c r="I28" s="410"/>
      <c r="J28" s="410"/>
      <c r="K28" s="410"/>
      <c r="L28" s="410"/>
      <c r="M28" s="410"/>
    </row>
    <row r="29" spans="1:13" ht="15" x14ac:dyDescent="0.2">
      <c r="A29" s="416" t="s">
        <v>415</v>
      </c>
      <c r="B29" s="415" t="s">
        <v>529</v>
      </c>
      <c r="C29" s="407" t="s">
        <v>248</v>
      </c>
      <c r="D29" s="410"/>
      <c r="E29" s="414">
        <f>SUM(F29:M29)</f>
        <v>0</v>
      </c>
      <c r="F29" s="413"/>
      <c r="G29" s="412"/>
      <c r="H29" s="411"/>
      <c r="I29" s="410"/>
      <c r="J29" s="410"/>
      <c r="K29" s="410"/>
      <c r="L29" s="410"/>
      <c r="M29" s="410"/>
    </row>
    <row r="30" spans="1:13" ht="15" x14ac:dyDescent="0.2">
      <c r="A30" s="416" t="s">
        <v>410</v>
      </c>
      <c r="B30" s="415" t="s">
        <v>528</v>
      </c>
      <c r="C30" s="407" t="s">
        <v>246</v>
      </c>
      <c r="D30" s="410"/>
      <c r="E30" s="414">
        <f>SUM(F30:M30)</f>
        <v>0</v>
      </c>
      <c r="F30" s="413"/>
      <c r="G30" s="412"/>
      <c r="H30" s="411"/>
      <c r="I30" s="410"/>
      <c r="J30" s="410"/>
      <c r="K30" s="410"/>
      <c r="L30" s="410"/>
      <c r="M30" s="410"/>
    </row>
    <row r="31" spans="1:13" ht="15" x14ac:dyDescent="0.2">
      <c r="A31" s="416" t="s">
        <v>405</v>
      </c>
      <c r="B31" s="415"/>
      <c r="C31" s="407"/>
      <c r="D31" s="403"/>
      <c r="E31" s="403"/>
      <c r="F31" s="406"/>
      <c r="G31" s="405"/>
      <c r="H31" s="404"/>
      <c r="I31" s="403"/>
      <c r="J31" s="403"/>
      <c r="K31" s="403"/>
      <c r="L31" s="403"/>
      <c r="M31" s="403"/>
    </row>
    <row r="32" spans="1:13" ht="15" x14ac:dyDescent="0.2">
      <c r="A32" s="416" t="s">
        <v>401</v>
      </c>
      <c r="B32" s="415" t="s">
        <v>527</v>
      </c>
      <c r="C32" s="407" t="s">
        <v>244</v>
      </c>
      <c r="D32" s="410"/>
      <c r="E32" s="414">
        <f>SUM(F32:M32)</f>
        <v>0</v>
      </c>
      <c r="F32" s="413"/>
      <c r="G32" s="412"/>
      <c r="H32" s="411"/>
      <c r="I32" s="410"/>
      <c r="J32" s="410"/>
      <c r="K32" s="410"/>
      <c r="L32" s="410"/>
      <c r="M32" s="410"/>
    </row>
    <row r="33" spans="1:13" ht="15" x14ac:dyDescent="0.2">
      <c r="A33" s="416" t="s">
        <v>398</v>
      </c>
      <c r="B33" s="415"/>
      <c r="C33" s="407"/>
      <c r="D33" s="403"/>
      <c r="E33" s="403"/>
      <c r="F33" s="406"/>
      <c r="G33" s="405"/>
      <c r="H33" s="404"/>
      <c r="I33" s="403"/>
      <c r="J33" s="403"/>
      <c r="K33" s="403"/>
      <c r="L33" s="403"/>
      <c r="M33" s="403"/>
    </row>
    <row r="34" spans="1:13" ht="15" x14ac:dyDescent="0.2">
      <c r="A34" s="416" t="s">
        <v>394</v>
      </c>
      <c r="B34" s="415" t="s">
        <v>526</v>
      </c>
      <c r="C34" s="407" t="s">
        <v>242</v>
      </c>
      <c r="D34" s="410"/>
      <c r="E34" s="414">
        <f t="shared" ref="E34:E41" si="2">SUM(F34:M34)</f>
        <v>0</v>
      </c>
      <c r="F34" s="413"/>
      <c r="G34" s="412"/>
      <c r="H34" s="411"/>
      <c r="I34" s="410"/>
      <c r="J34" s="410"/>
      <c r="K34" s="410"/>
      <c r="L34" s="410"/>
      <c r="M34" s="410"/>
    </row>
    <row r="35" spans="1:13" ht="15" x14ac:dyDescent="0.2">
      <c r="A35" s="416" t="s">
        <v>390</v>
      </c>
      <c r="B35" s="415" t="s">
        <v>525</v>
      </c>
      <c r="C35" s="407" t="s">
        <v>240</v>
      </c>
      <c r="D35" s="410"/>
      <c r="E35" s="414">
        <f t="shared" si="2"/>
        <v>0</v>
      </c>
      <c r="F35" s="413"/>
      <c r="G35" s="412"/>
      <c r="H35" s="411"/>
      <c r="I35" s="410"/>
      <c r="J35" s="410"/>
      <c r="K35" s="410"/>
      <c r="L35" s="410"/>
      <c r="M35" s="410"/>
    </row>
    <row r="36" spans="1:13" ht="15" x14ac:dyDescent="0.2">
      <c r="A36" s="416" t="s">
        <v>385</v>
      </c>
      <c r="B36" s="415">
        <v>656</v>
      </c>
      <c r="C36" s="407" t="s">
        <v>524</v>
      </c>
      <c r="D36" s="410"/>
      <c r="E36" s="414">
        <f t="shared" si="2"/>
        <v>0</v>
      </c>
      <c r="F36" s="413"/>
      <c r="G36" s="412"/>
      <c r="H36" s="411"/>
      <c r="I36" s="410"/>
      <c r="J36" s="410"/>
      <c r="K36" s="410"/>
      <c r="L36" s="410"/>
      <c r="M36" s="410"/>
    </row>
    <row r="37" spans="1:13" ht="15" x14ac:dyDescent="0.2">
      <c r="A37" s="416" t="s">
        <v>380</v>
      </c>
      <c r="B37" s="415" t="s">
        <v>523</v>
      </c>
      <c r="C37" s="407" t="s">
        <v>522</v>
      </c>
      <c r="D37" s="410">
        <v>2900</v>
      </c>
      <c r="E37" s="414">
        <f t="shared" si="2"/>
        <v>2500</v>
      </c>
      <c r="F37" s="413"/>
      <c r="G37" s="412"/>
      <c r="H37" s="411"/>
      <c r="I37" s="410"/>
      <c r="J37" s="410"/>
      <c r="K37" s="410"/>
      <c r="L37" s="410">
        <v>2500</v>
      </c>
      <c r="M37" s="410"/>
    </row>
    <row r="38" spans="1:13" ht="15" x14ac:dyDescent="0.2">
      <c r="A38" s="416" t="s">
        <v>377</v>
      </c>
      <c r="B38" s="415">
        <v>663</v>
      </c>
      <c r="C38" s="407" t="s">
        <v>521</v>
      </c>
      <c r="D38" s="410"/>
      <c r="E38" s="414">
        <f t="shared" si="2"/>
        <v>0</v>
      </c>
      <c r="F38" s="413"/>
      <c r="G38" s="412"/>
      <c r="H38" s="411"/>
      <c r="I38" s="410"/>
      <c r="J38" s="410"/>
      <c r="K38" s="410"/>
      <c r="L38" s="410"/>
      <c r="M38" s="410"/>
    </row>
    <row r="39" spans="1:13" ht="15" x14ac:dyDescent="0.2">
      <c r="A39" s="416" t="s">
        <v>373</v>
      </c>
      <c r="B39" s="415" t="s">
        <v>520</v>
      </c>
      <c r="C39" s="407" t="s">
        <v>519</v>
      </c>
      <c r="D39" s="410"/>
      <c r="E39" s="414">
        <f t="shared" si="2"/>
        <v>0</v>
      </c>
      <c r="F39" s="413"/>
      <c r="G39" s="412"/>
      <c r="H39" s="411"/>
      <c r="I39" s="410"/>
      <c r="J39" s="410"/>
      <c r="K39" s="410"/>
      <c r="L39" s="410"/>
      <c r="M39" s="410"/>
    </row>
    <row r="40" spans="1:13" ht="15" x14ac:dyDescent="0.2">
      <c r="A40" s="416" t="s">
        <v>369</v>
      </c>
      <c r="B40" s="415" t="s">
        <v>518</v>
      </c>
      <c r="C40" s="407" t="s">
        <v>230</v>
      </c>
      <c r="D40" s="410"/>
      <c r="E40" s="414">
        <f t="shared" si="2"/>
        <v>0</v>
      </c>
      <c r="F40" s="413"/>
      <c r="G40" s="412"/>
      <c r="H40" s="411"/>
      <c r="I40" s="410"/>
      <c r="J40" s="410"/>
      <c r="K40" s="410"/>
      <c r="L40" s="410"/>
      <c r="M40" s="410"/>
    </row>
    <row r="41" spans="1:13" ht="15" x14ac:dyDescent="0.2">
      <c r="A41" s="416" t="s">
        <v>365</v>
      </c>
      <c r="B41" s="415" t="s">
        <v>517</v>
      </c>
      <c r="C41" s="407" t="s">
        <v>228</v>
      </c>
      <c r="D41" s="410"/>
      <c r="E41" s="414">
        <f t="shared" si="2"/>
        <v>0</v>
      </c>
      <c r="F41" s="413"/>
      <c r="G41" s="412"/>
      <c r="H41" s="411"/>
      <c r="I41" s="410"/>
      <c r="J41" s="410"/>
      <c r="K41" s="410"/>
      <c r="L41" s="410"/>
      <c r="M41" s="410"/>
    </row>
    <row r="42" spans="1:13" ht="15" x14ac:dyDescent="0.2">
      <c r="A42" s="416" t="s">
        <v>362</v>
      </c>
      <c r="B42" s="415"/>
      <c r="C42" s="407"/>
      <c r="D42" s="403"/>
      <c r="E42" s="403"/>
      <c r="F42" s="406"/>
      <c r="G42" s="405"/>
      <c r="H42" s="404"/>
      <c r="I42" s="403"/>
      <c r="J42" s="403"/>
      <c r="K42" s="403"/>
      <c r="L42" s="403"/>
      <c r="M42" s="403"/>
    </row>
    <row r="43" spans="1:13" ht="15" x14ac:dyDescent="0.2">
      <c r="A43" s="416" t="s">
        <v>359</v>
      </c>
      <c r="B43" s="415" t="s">
        <v>516</v>
      </c>
      <c r="C43" s="407" t="s">
        <v>515</v>
      </c>
      <c r="D43" s="410"/>
      <c r="E43" s="414">
        <f>SUM(F43:M43)</f>
        <v>0</v>
      </c>
      <c r="F43" s="413"/>
      <c r="G43" s="412"/>
      <c r="H43" s="411"/>
      <c r="I43" s="410"/>
      <c r="J43" s="410"/>
      <c r="K43" s="410"/>
      <c r="L43" s="410"/>
      <c r="M43" s="410"/>
    </row>
    <row r="44" spans="1:13" ht="15" x14ac:dyDescent="0.2">
      <c r="A44" s="416" t="s">
        <v>357</v>
      </c>
      <c r="B44" s="415" t="s">
        <v>514</v>
      </c>
      <c r="C44" s="407" t="s">
        <v>513</v>
      </c>
      <c r="D44" s="410"/>
      <c r="E44" s="414">
        <f>SUM(F44:M44)</f>
        <v>0</v>
      </c>
      <c r="F44" s="413"/>
      <c r="G44" s="412"/>
      <c r="H44" s="411"/>
      <c r="I44" s="410"/>
      <c r="J44" s="410"/>
      <c r="K44" s="410"/>
      <c r="L44" s="410"/>
      <c r="M44" s="410"/>
    </row>
    <row r="45" spans="1:13" ht="15" x14ac:dyDescent="0.2">
      <c r="A45" s="416" t="s">
        <v>353</v>
      </c>
      <c r="B45" s="415" t="s">
        <v>512</v>
      </c>
      <c r="C45" s="407" t="s">
        <v>222</v>
      </c>
      <c r="D45" s="410"/>
      <c r="E45" s="414">
        <f>SUM(F45:M45)</f>
        <v>0</v>
      </c>
      <c r="F45" s="413"/>
      <c r="G45" s="412"/>
      <c r="H45" s="411"/>
      <c r="I45" s="410"/>
      <c r="J45" s="410"/>
      <c r="K45" s="410"/>
      <c r="L45" s="410"/>
      <c r="M45" s="410"/>
    </row>
    <row r="46" spans="1:13" ht="15" x14ac:dyDescent="0.2">
      <c r="A46" s="409"/>
      <c r="B46" s="408"/>
      <c r="C46" s="407"/>
      <c r="D46" s="403"/>
      <c r="E46" s="403"/>
      <c r="F46" s="406"/>
      <c r="G46" s="405"/>
      <c r="H46" s="404"/>
      <c r="I46" s="403"/>
      <c r="J46" s="403"/>
      <c r="K46" s="403"/>
      <c r="L46" s="403"/>
      <c r="M46" s="403"/>
    </row>
    <row r="47" spans="1:13" ht="12" customHeight="1" x14ac:dyDescent="0.2">
      <c r="A47" s="602" t="str">
        <f ca="1">CELL("filename",A47)</f>
        <v>R:\Finance\Annual Budget\Amended 2016-2017\[2016-2017 Amended Budget.xlsx]241a</v>
      </c>
      <c r="B47" s="602"/>
      <c r="C47" s="602"/>
      <c r="D47" s="402"/>
      <c r="E47" s="402"/>
      <c r="F47" s="402"/>
      <c r="G47" s="402"/>
      <c r="H47" s="402"/>
      <c r="I47" s="402"/>
      <c r="J47" s="402"/>
      <c r="K47" s="402"/>
      <c r="L47" s="402"/>
      <c r="M47" s="402"/>
    </row>
    <row r="48" spans="1:13" ht="12" customHeight="1" x14ac:dyDescent="0.2">
      <c r="A48" s="401"/>
      <c r="B48" s="401"/>
      <c r="C48" s="400" t="s">
        <v>511</v>
      </c>
      <c r="D48" s="399">
        <f t="shared" ref="D48:M48" si="3">SUM(D23:D46)</f>
        <v>2900</v>
      </c>
      <c r="E48" s="399">
        <f t="shared" si="3"/>
        <v>2500</v>
      </c>
      <c r="F48" s="399">
        <f t="shared" si="3"/>
        <v>0</v>
      </c>
      <c r="G48" s="399">
        <f t="shared" si="3"/>
        <v>0</v>
      </c>
      <c r="H48" s="399">
        <f t="shared" si="3"/>
        <v>0</v>
      </c>
      <c r="I48" s="399">
        <f t="shared" si="3"/>
        <v>0</v>
      </c>
      <c r="J48" s="399">
        <f t="shared" si="3"/>
        <v>0</v>
      </c>
      <c r="K48" s="399">
        <f t="shared" si="3"/>
        <v>0</v>
      </c>
      <c r="L48" s="399">
        <f t="shared" si="3"/>
        <v>2500</v>
      </c>
      <c r="M48" s="399">
        <f t="shared" si="3"/>
        <v>0</v>
      </c>
    </row>
  </sheetData>
  <mergeCells count="3">
    <mergeCell ref="A1:C1"/>
    <mergeCell ref="A4:C4"/>
    <mergeCell ref="A47:C47"/>
  </mergeCells>
  <printOptions horizontalCentered="1" verticalCentered="1"/>
  <pageMargins left="0.1" right="0.1" top="0.4" bottom="0.4" header="0.1" footer="0.1"/>
  <pageSetup scale="81" fitToHeight="2" orientation="landscape" r:id="rId1"/>
  <headerFooter>
    <oddHeader>&amp;C&amp;"Arial,Bold"TWIN FALLS SCHOOL DISTRICT 411</oddHeader>
    <oddFooter>&amp;L&amp;"Arial,Bold"&amp;Z&amp;F&amp;R&amp;"Arial,Bold"Page &amp;P of &amp;N</oddFooter>
  </headerFooter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C49"/>
  <sheetViews>
    <sheetView topLeftCell="A10" zoomScaleNormal="100" workbookViewId="0">
      <selection activeCell="P31" sqref="P31"/>
    </sheetView>
  </sheetViews>
  <sheetFormatPr defaultRowHeight="15.75" x14ac:dyDescent="0.25"/>
  <cols>
    <col min="1" max="1" width="3.77734375" style="397" customWidth="1"/>
    <col min="2" max="2" width="6.77734375" style="452" customWidth="1"/>
    <col min="3" max="3" width="30.77734375" style="398" customWidth="1"/>
    <col min="4" max="13" width="11.77734375" style="397" customWidth="1"/>
    <col min="14" max="16384" width="8.88671875" style="397"/>
  </cols>
  <sheetData>
    <row r="1" spans="1:22" ht="20.25" x14ac:dyDescent="0.3">
      <c r="A1" s="600" t="s">
        <v>47</v>
      </c>
      <c r="B1" s="600"/>
      <c r="C1" s="600"/>
      <c r="E1" s="530" t="s">
        <v>510</v>
      </c>
      <c r="F1" s="529"/>
      <c r="G1" s="529"/>
      <c r="H1" s="529"/>
      <c r="I1" s="451"/>
      <c r="K1" s="446"/>
      <c r="L1" s="445"/>
      <c r="M1" s="556" t="s">
        <v>687</v>
      </c>
    </row>
    <row r="2" spans="1:22" x14ac:dyDescent="0.25">
      <c r="E2" s="530" t="s">
        <v>16</v>
      </c>
      <c r="F2" s="529"/>
      <c r="G2" s="529"/>
      <c r="H2" s="528"/>
      <c r="K2" s="446"/>
      <c r="L2" s="445"/>
      <c r="M2" s="444" t="s">
        <v>717</v>
      </c>
    </row>
    <row r="3" spans="1:22" ht="15" customHeight="1" x14ac:dyDescent="0.25">
      <c r="E3" s="447" t="s">
        <v>507</v>
      </c>
      <c r="F3" s="447"/>
      <c r="G3" s="447"/>
      <c r="H3" s="528"/>
      <c r="J3" s="527" t="s">
        <v>5</v>
      </c>
      <c r="K3" s="446"/>
      <c r="L3" s="445"/>
      <c r="M3" s="444" t="s">
        <v>716</v>
      </c>
    </row>
    <row r="4" spans="1:22" ht="12.6" customHeight="1" x14ac:dyDescent="0.2">
      <c r="A4" s="603" t="s">
        <v>505</v>
      </c>
      <c r="B4" s="603"/>
      <c r="C4" s="603"/>
      <c r="D4" s="401"/>
      <c r="E4" s="401"/>
      <c r="F4" s="401"/>
      <c r="G4" s="401"/>
      <c r="H4" s="401"/>
      <c r="I4" s="401"/>
      <c r="J4" s="401"/>
      <c r="K4" s="401"/>
      <c r="L4" s="401"/>
    </row>
    <row r="5" spans="1:22" ht="15" x14ac:dyDescent="0.2">
      <c r="A5" s="526"/>
      <c r="B5" s="522"/>
      <c r="C5" s="525" t="s">
        <v>16</v>
      </c>
      <c r="D5" s="522" t="s">
        <v>503</v>
      </c>
      <c r="E5" s="522" t="s">
        <v>90</v>
      </c>
      <c r="F5" s="524" t="s">
        <v>85</v>
      </c>
      <c r="G5" s="524" t="s">
        <v>83</v>
      </c>
      <c r="H5" s="524" t="s">
        <v>81</v>
      </c>
      <c r="I5" s="524" t="s">
        <v>79</v>
      </c>
      <c r="J5" s="524" t="s">
        <v>77</v>
      </c>
      <c r="K5" s="523" t="s">
        <v>75</v>
      </c>
      <c r="L5" s="522" t="s">
        <v>73</v>
      </c>
      <c r="M5" s="522" t="s">
        <v>70</v>
      </c>
    </row>
    <row r="6" spans="1:22" ht="15" x14ac:dyDescent="0.2">
      <c r="A6" s="521"/>
      <c r="B6" s="481"/>
      <c r="C6" s="480"/>
      <c r="D6" s="516"/>
      <c r="E6" s="520"/>
      <c r="F6" s="401"/>
      <c r="G6" s="519"/>
      <c r="H6" s="518" t="s">
        <v>560</v>
      </c>
      <c r="I6" s="518" t="s">
        <v>559</v>
      </c>
      <c r="J6" s="517" t="s">
        <v>558</v>
      </c>
      <c r="K6" s="481" t="s">
        <v>557</v>
      </c>
      <c r="L6" s="481" t="s">
        <v>556</v>
      </c>
      <c r="M6" s="516"/>
    </row>
    <row r="7" spans="1:22" ht="15" x14ac:dyDescent="0.2">
      <c r="A7" s="482" t="s">
        <v>87</v>
      </c>
      <c r="B7" s="484" t="s">
        <v>500</v>
      </c>
      <c r="C7" s="515" t="s">
        <v>555</v>
      </c>
      <c r="D7" s="484" t="s">
        <v>88</v>
      </c>
      <c r="E7" s="484" t="s">
        <v>88</v>
      </c>
      <c r="F7" s="514" t="s">
        <v>84</v>
      </c>
      <c r="G7" s="459" t="s">
        <v>82</v>
      </c>
      <c r="H7" s="459" t="s">
        <v>554</v>
      </c>
      <c r="I7" s="459" t="s">
        <v>553</v>
      </c>
      <c r="J7" s="482" t="s">
        <v>552</v>
      </c>
      <c r="K7" s="484" t="s">
        <v>551</v>
      </c>
      <c r="L7" s="484" t="s">
        <v>550</v>
      </c>
      <c r="M7" s="484" t="s">
        <v>184</v>
      </c>
    </row>
    <row r="8" spans="1:22" ht="15" x14ac:dyDescent="0.2">
      <c r="A8" s="482" t="s">
        <v>350</v>
      </c>
      <c r="B8" s="484" t="s">
        <v>597</v>
      </c>
      <c r="C8" s="463" t="s">
        <v>220</v>
      </c>
      <c r="D8" s="497"/>
      <c r="E8" s="414">
        <f>SUM(F8:M8)</f>
        <v>0</v>
      </c>
      <c r="F8" s="500"/>
      <c r="G8" s="499"/>
      <c r="H8" s="498"/>
      <c r="I8" s="497"/>
      <c r="J8" s="497"/>
      <c r="K8" s="497"/>
      <c r="L8" s="497"/>
      <c r="M8" s="497"/>
    </row>
    <row r="9" spans="1:22" ht="15" x14ac:dyDescent="0.2">
      <c r="A9" s="482" t="s">
        <v>493</v>
      </c>
      <c r="B9" s="484"/>
      <c r="C9" s="463"/>
      <c r="D9" s="509"/>
      <c r="E9" s="509"/>
      <c r="F9" s="512"/>
      <c r="G9" s="511"/>
      <c r="H9" s="510"/>
      <c r="I9" s="509"/>
      <c r="J9" s="509"/>
      <c r="K9" s="509"/>
      <c r="L9" s="509"/>
      <c r="M9" s="509"/>
    </row>
    <row r="10" spans="1:22" ht="15" x14ac:dyDescent="0.2">
      <c r="A10" s="482" t="s">
        <v>490</v>
      </c>
      <c r="B10" s="484" t="s">
        <v>75</v>
      </c>
      <c r="C10" s="473" t="s">
        <v>596</v>
      </c>
      <c r="D10" s="472">
        <f>+D8+'241a'!D48</f>
        <v>2900</v>
      </c>
      <c r="E10" s="472">
        <f>+E8+'241a'!E48</f>
        <v>2500</v>
      </c>
      <c r="F10" s="472">
        <f>+F8+'241a'!F48</f>
        <v>0</v>
      </c>
      <c r="G10" s="472">
        <f>+G8+'241a'!G48</f>
        <v>0</v>
      </c>
      <c r="H10" s="472">
        <f>+H8+'241a'!H48</f>
        <v>0</v>
      </c>
      <c r="I10" s="472">
        <f>+I8+'241a'!I48</f>
        <v>0</v>
      </c>
      <c r="J10" s="472">
        <f>+J8+'241a'!J48</f>
        <v>0</v>
      </c>
      <c r="K10" s="472">
        <f>+K8+'241a'!K48</f>
        <v>0</v>
      </c>
      <c r="L10" s="472">
        <f>+L8+'241a'!L48</f>
        <v>2500</v>
      </c>
      <c r="M10" s="472">
        <f>+M8+'241a'!M48</f>
        <v>0</v>
      </c>
    </row>
    <row r="11" spans="1:22" x14ac:dyDescent="0.25">
      <c r="A11" s="482" t="s">
        <v>485</v>
      </c>
      <c r="B11" s="513"/>
      <c r="C11" s="486"/>
      <c r="D11" s="501"/>
      <c r="E11" s="501"/>
      <c r="F11" s="504"/>
      <c r="G11" s="503"/>
      <c r="H11" s="502"/>
      <c r="I11" s="501"/>
      <c r="J11" s="501"/>
      <c r="K11" s="501"/>
      <c r="L11" s="501"/>
      <c r="M11" s="501"/>
    </row>
    <row r="12" spans="1:22" ht="15" x14ac:dyDescent="0.2">
      <c r="A12" s="482" t="s">
        <v>478</v>
      </c>
      <c r="B12" s="484" t="s">
        <v>595</v>
      </c>
      <c r="C12" s="463" t="s">
        <v>218</v>
      </c>
      <c r="D12" s="497"/>
      <c r="E12" s="414">
        <f>SUM(F12:M12)</f>
        <v>0</v>
      </c>
      <c r="F12" s="500"/>
      <c r="G12" s="499"/>
      <c r="H12" s="498"/>
      <c r="I12" s="497"/>
      <c r="J12" s="497"/>
      <c r="K12" s="497"/>
      <c r="L12" s="497"/>
      <c r="M12" s="497"/>
    </row>
    <row r="13" spans="1:22" ht="15" x14ac:dyDescent="0.2">
      <c r="A13" s="482" t="s">
        <v>474</v>
      </c>
      <c r="B13" s="484" t="s">
        <v>594</v>
      </c>
      <c r="C13" s="463" t="s">
        <v>216</v>
      </c>
      <c r="D13" s="497"/>
      <c r="E13" s="414">
        <f>SUM(F13:M13)</f>
        <v>0</v>
      </c>
      <c r="F13" s="500"/>
      <c r="G13" s="499"/>
      <c r="H13" s="498"/>
      <c r="I13" s="497"/>
      <c r="J13" s="497"/>
      <c r="K13" s="497"/>
      <c r="L13" s="497"/>
      <c r="M13" s="497"/>
    </row>
    <row r="14" spans="1:22" ht="15" x14ac:dyDescent="0.2">
      <c r="A14" s="482" t="s">
        <v>469</v>
      </c>
      <c r="B14" s="484">
        <v>730</v>
      </c>
      <c r="C14" s="463" t="s">
        <v>593</v>
      </c>
      <c r="D14" s="497"/>
      <c r="E14" s="414">
        <f>SUM(F14:M14)</f>
        <v>0</v>
      </c>
      <c r="F14" s="500"/>
      <c r="G14" s="499"/>
      <c r="H14" s="498"/>
      <c r="I14" s="497"/>
      <c r="J14" s="497"/>
      <c r="K14" s="497"/>
      <c r="L14" s="497"/>
      <c r="M14" s="497"/>
    </row>
    <row r="15" spans="1:22" ht="15" x14ac:dyDescent="0.2">
      <c r="A15" s="482" t="s">
        <v>465</v>
      </c>
      <c r="B15" s="484"/>
      <c r="C15" s="463"/>
      <c r="D15" s="501"/>
      <c r="E15" s="501"/>
      <c r="F15" s="512"/>
      <c r="G15" s="511"/>
      <c r="H15" s="510"/>
      <c r="I15" s="509"/>
      <c r="J15" s="509"/>
      <c r="K15" s="509"/>
      <c r="L15" s="509"/>
      <c r="M15" s="509"/>
    </row>
    <row r="16" spans="1:22" ht="15" x14ac:dyDescent="0.2">
      <c r="A16" s="482" t="s">
        <v>461</v>
      </c>
      <c r="B16" s="484" t="s">
        <v>73</v>
      </c>
      <c r="C16" s="463" t="s">
        <v>592</v>
      </c>
      <c r="D16" s="472">
        <f t="shared" ref="D16:M16" si="0">SUM(D12:D14)</f>
        <v>0</v>
      </c>
      <c r="E16" s="472">
        <f t="shared" si="0"/>
        <v>0</v>
      </c>
      <c r="F16" s="472">
        <f t="shared" si="0"/>
        <v>0</v>
      </c>
      <c r="G16" s="472">
        <f t="shared" si="0"/>
        <v>0</v>
      </c>
      <c r="H16" s="472">
        <f t="shared" si="0"/>
        <v>0</v>
      </c>
      <c r="I16" s="472">
        <f t="shared" si="0"/>
        <v>0</v>
      </c>
      <c r="J16" s="472">
        <f t="shared" si="0"/>
        <v>0</v>
      </c>
      <c r="K16" s="472">
        <f t="shared" si="0"/>
        <v>0</v>
      </c>
      <c r="L16" s="472">
        <f t="shared" si="0"/>
        <v>0</v>
      </c>
      <c r="M16" s="472">
        <f t="shared" si="0"/>
        <v>0</v>
      </c>
      <c r="N16" s="492"/>
      <c r="O16" s="492"/>
      <c r="P16" s="492"/>
      <c r="Q16" s="492"/>
      <c r="R16" s="492"/>
      <c r="S16" s="492"/>
      <c r="T16" s="492"/>
      <c r="U16" s="492"/>
      <c r="V16" s="492"/>
    </row>
    <row r="17" spans="1:55" ht="15" x14ac:dyDescent="0.2">
      <c r="A17" s="482" t="s">
        <v>457</v>
      </c>
      <c r="B17" s="484"/>
      <c r="C17" s="463"/>
      <c r="D17" s="501"/>
      <c r="E17" s="501"/>
      <c r="F17" s="504"/>
      <c r="G17" s="503"/>
      <c r="H17" s="502"/>
      <c r="I17" s="501"/>
      <c r="J17" s="501"/>
      <c r="K17" s="501"/>
      <c r="L17" s="501"/>
      <c r="M17" s="501"/>
    </row>
    <row r="18" spans="1:55" ht="15" x14ac:dyDescent="0.2">
      <c r="A18" s="482" t="s">
        <v>453</v>
      </c>
      <c r="B18" s="484" t="s">
        <v>591</v>
      </c>
      <c r="C18" s="463" t="s">
        <v>590</v>
      </c>
      <c r="D18" s="497"/>
      <c r="E18" s="414">
        <f>SUM(F18:M18)</f>
        <v>0</v>
      </c>
      <c r="F18" s="500"/>
      <c r="G18" s="499"/>
      <c r="H18" s="498"/>
      <c r="I18" s="497"/>
      <c r="J18" s="497"/>
      <c r="K18" s="497"/>
      <c r="L18" s="497"/>
      <c r="M18" s="497"/>
    </row>
    <row r="19" spans="1:55" ht="15" x14ac:dyDescent="0.2">
      <c r="A19" s="482" t="s">
        <v>449</v>
      </c>
      <c r="B19" s="484">
        <v>811</v>
      </c>
      <c r="C19" s="463" t="s">
        <v>589</v>
      </c>
      <c r="D19" s="497"/>
      <c r="E19" s="414">
        <f>SUM(F19:M19)</f>
        <v>0</v>
      </c>
      <c r="F19" s="500"/>
      <c r="G19" s="499"/>
      <c r="H19" s="498"/>
      <c r="I19" s="497"/>
      <c r="J19" s="497"/>
      <c r="K19" s="497"/>
      <c r="L19" s="497"/>
      <c r="M19" s="497"/>
    </row>
    <row r="20" spans="1:55" ht="15" x14ac:dyDescent="0.2">
      <c r="A20" s="482" t="s">
        <v>445</v>
      </c>
      <c r="B20" s="484"/>
      <c r="C20" s="463"/>
      <c r="D20" s="509"/>
      <c r="E20" s="509"/>
      <c r="F20" s="512"/>
      <c r="G20" s="511"/>
      <c r="H20" s="510"/>
      <c r="I20" s="509"/>
      <c r="J20" s="509"/>
      <c r="K20" s="509"/>
      <c r="L20" s="509"/>
      <c r="M20" s="509"/>
    </row>
    <row r="21" spans="1:55" s="505" customFormat="1" ht="15" x14ac:dyDescent="0.2">
      <c r="A21" s="482" t="s">
        <v>442</v>
      </c>
      <c r="B21" s="508">
        <v>800</v>
      </c>
      <c r="C21" s="507" t="s">
        <v>588</v>
      </c>
      <c r="D21" s="472">
        <f t="shared" ref="D21:M21" si="1">SUM(D17:D19)</f>
        <v>0</v>
      </c>
      <c r="E21" s="472">
        <f t="shared" si="1"/>
        <v>0</v>
      </c>
      <c r="F21" s="472">
        <f t="shared" si="1"/>
        <v>0</v>
      </c>
      <c r="G21" s="472">
        <f t="shared" si="1"/>
        <v>0</v>
      </c>
      <c r="H21" s="472">
        <f t="shared" si="1"/>
        <v>0</v>
      </c>
      <c r="I21" s="472">
        <f t="shared" si="1"/>
        <v>0</v>
      </c>
      <c r="J21" s="472">
        <f t="shared" si="1"/>
        <v>0</v>
      </c>
      <c r="K21" s="472">
        <f t="shared" si="1"/>
        <v>0</v>
      </c>
      <c r="L21" s="472">
        <f t="shared" si="1"/>
        <v>0</v>
      </c>
      <c r="M21" s="472">
        <f t="shared" si="1"/>
        <v>0</v>
      </c>
    </row>
    <row r="22" spans="1:55" ht="15" x14ac:dyDescent="0.2">
      <c r="A22" s="482" t="s">
        <v>438</v>
      </c>
      <c r="B22" s="484"/>
      <c r="C22" s="463"/>
      <c r="D22" s="501"/>
      <c r="E22" s="501"/>
      <c r="F22" s="504"/>
      <c r="G22" s="503"/>
      <c r="H22" s="502"/>
      <c r="I22" s="501"/>
      <c r="J22" s="501"/>
      <c r="K22" s="501"/>
      <c r="L22" s="501"/>
      <c r="M22" s="501"/>
    </row>
    <row r="23" spans="1:55" ht="15" x14ac:dyDescent="0.2">
      <c r="A23" s="482" t="s">
        <v>434</v>
      </c>
      <c r="B23" s="484" t="s">
        <v>587</v>
      </c>
      <c r="C23" s="463" t="s">
        <v>205</v>
      </c>
      <c r="D23" s="410"/>
      <c r="E23" s="414">
        <f>SUM(F23:M23)</f>
        <v>0</v>
      </c>
      <c r="F23" s="500"/>
      <c r="G23" s="499"/>
      <c r="H23" s="498"/>
      <c r="I23" s="497"/>
      <c r="J23" s="497"/>
      <c r="K23" s="497"/>
      <c r="L23" s="497"/>
      <c r="M23" s="497"/>
    </row>
    <row r="24" spans="1:55" ht="15" x14ac:dyDescent="0.2">
      <c r="A24" s="482" t="s">
        <v>429</v>
      </c>
      <c r="B24" s="484" t="s">
        <v>586</v>
      </c>
      <c r="C24" s="463" t="s">
        <v>203</v>
      </c>
      <c r="D24" s="410"/>
      <c r="E24" s="414">
        <f>SUM(F24:M24)</f>
        <v>0</v>
      </c>
      <c r="F24" s="500"/>
      <c r="G24" s="499"/>
      <c r="H24" s="498"/>
      <c r="I24" s="497"/>
      <c r="J24" s="497"/>
      <c r="K24" s="497"/>
      <c r="L24" s="497"/>
      <c r="M24" s="497"/>
    </row>
    <row r="25" spans="1:55" ht="15" x14ac:dyDescent="0.2">
      <c r="A25" s="482" t="s">
        <v>426</v>
      </c>
      <c r="B25" s="484" t="s">
        <v>585</v>
      </c>
      <c r="C25" s="463" t="s">
        <v>201</v>
      </c>
      <c r="D25" s="410"/>
      <c r="E25" s="414">
        <f>SUM(F25:M25)</f>
        <v>0</v>
      </c>
      <c r="F25" s="500"/>
      <c r="G25" s="499"/>
      <c r="H25" s="498"/>
      <c r="I25" s="497"/>
      <c r="J25" s="497"/>
      <c r="K25" s="497"/>
      <c r="L25" s="497"/>
      <c r="M25" s="497"/>
    </row>
    <row r="26" spans="1:55" ht="15" x14ac:dyDescent="0.2">
      <c r="A26" s="482" t="s">
        <v>424</v>
      </c>
      <c r="B26" s="484" t="s">
        <v>584</v>
      </c>
      <c r="C26" s="463" t="s">
        <v>583</v>
      </c>
      <c r="D26" s="410"/>
      <c r="E26" s="414">
        <f>SUM(F26:M26)</f>
        <v>0</v>
      </c>
      <c r="F26" s="500"/>
      <c r="G26" s="499"/>
      <c r="H26" s="498"/>
      <c r="I26" s="497"/>
      <c r="J26" s="497"/>
      <c r="K26" s="497"/>
      <c r="L26" s="497"/>
      <c r="M26" s="497"/>
    </row>
    <row r="27" spans="1:55" ht="15" x14ac:dyDescent="0.2">
      <c r="A27" s="482" t="s">
        <v>420</v>
      </c>
      <c r="B27" s="484"/>
      <c r="C27" s="463"/>
      <c r="D27" s="485"/>
      <c r="E27" s="485"/>
      <c r="F27" s="496"/>
      <c r="G27" s="495"/>
      <c r="H27" s="494"/>
      <c r="I27" s="493"/>
      <c r="J27" s="493"/>
      <c r="K27" s="493"/>
      <c r="L27" s="493"/>
      <c r="M27" s="493"/>
    </row>
    <row r="28" spans="1:55" ht="15" x14ac:dyDescent="0.2">
      <c r="A28" s="482" t="s">
        <v>417</v>
      </c>
      <c r="B28" s="484" t="s">
        <v>582</v>
      </c>
      <c r="C28" s="463" t="s">
        <v>581</v>
      </c>
      <c r="D28" s="472">
        <f t="shared" ref="D28:M28" si="2">SUM(D23:D27)</f>
        <v>0</v>
      </c>
      <c r="E28" s="472">
        <f t="shared" si="2"/>
        <v>0</v>
      </c>
      <c r="F28" s="472">
        <f t="shared" si="2"/>
        <v>0</v>
      </c>
      <c r="G28" s="472">
        <f t="shared" si="2"/>
        <v>0</v>
      </c>
      <c r="H28" s="472">
        <f t="shared" si="2"/>
        <v>0</v>
      </c>
      <c r="I28" s="472">
        <f t="shared" si="2"/>
        <v>0</v>
      </c>
      <c r="J28" s="472">
        <f t="shared" si="2"/>
        <v>0</v>
      </c>
      <c r="K28" s="472">
        <f t="shared" si="2"/>
        <v>0</v>
      </c>
      <c r="L28" s="472">
        <f t="shared" si="2"/>
        <v>0</v>
      </c>
      <c r="M28" s="472">
        <f t="shared" si="2"/>
        <v>0</v>
      </c>
      <c r="N28" s="492"/>
      <c r="O28" s="492"/>
      <c r="P28" s="492"/>
      <c r="Q28" s="492"/>
      <c r="R28" s="492"/>
      <c r="S28" s="492"/>
      <c r="T28" s="492"/>
      <c r="U28" s="492"/>
      <c r="V28" s="492"/>
      <c r="W28" s="492"/>
      <c r="X28" s="492"/>
      <c r="Y28" s="492"/>
      <c r="Z28" s="492"/>
      <c r="AA28" s="492"/>
      <c r="AB28" s="492"/>
      <c r="AC28" s="492"/>
      <c r="AD28" s="492"/>
      <c r="AE28" s="492"/>
      <c r="AF28" s="492"/>
      <c r="AG28" s="492"/>
      <c r="AH28" s="492"/>
      <c r="AI28" s="492"/>
      <c r="AJ28" s="492"/>
      <c r="AK28" s="492"/>
      <c r="AL28" s="492"/>
      <c r="AM28" s="492"/>
      <c r="AN28" s="492"/>
      <c r="AO28" s="492"/>
      <c r="AP28" s="492"/>
      <c r="AQ28" s="492"/>
      <c r="AR28" s="492"/>
      <c r="AS28" s="492"/>
      <c r="AT28" s="492"/>
      <c r="AU28" s="492"/>
      <c r="AV28" s="492"/>
      <c r="AW28" s="492"/>
      <c r="AX28" s="492"/>
      <c r="AY28" s="492"/>
      <c r="AZ28" s="492"/>
      <c r="BA28" s="492"/>
      <c r="BB28" s="492"/>
      <c r="BC28" s="492"/>
    </row>
    <row r="29" spans="1:55" ht="15" x14ac:dyDescent="0.2">
      <c r="A29" s="482" t="s">
        <v>413</v>
      </c>
      <c r="B29" s="484"/>
      <c r="C29" s="463"/>
      <c r="D29" s="485"/>
      <c r="E29" s="485"/>
      <c r="F29" s="485"/>
      <c r="G29" s="485"/>
      <c r="H29" s="485"/>
      <c r="I29" s="485"/>
      <c r="J29" s="485"/>
      <c r="K29" s="485"/>
      <c r="L29" s="485"/>
      <c r="M29" s="485"/>
    </row>
    <row r="30" spans="1:55" ht="15" x14ac:dyDescent="0.2">
      <c r="A30" s="482" t="s">
        <v>407</v>
      </c>
      <c r="B30" s="481"/>
      <c r="C30" s="480" t="s">
        <v>580</v>
      </c>
      <c r="D30" s="460"/>
      <c r="E30" s="460"/>
      <c r="F30" s="460"/>
      <c r="G30" s="460"/>
      <c r="H30" s="460"/>
      <c r="I30" s="460"/>
      <c r="J30" s="460"/>
      <c r="K30" s="460"/>
      <c r="L30" s="460"/>
      <c r="M30" s="460"/>
    </row>
    <row r="31" spans="1:55" ht="15" x14ac:dyDescent="0.2">
      <c r="A31" s="482" t="s">
        <v>403</v>
      </c>
      <c r="B31" s="484"/>
      <c r="C31" s="491" t="s">
        <v>579</v>
      </c>
      <c r="D31" s="472">
        <f>SUM(D28,D21,D16,D10,'241a'!D21)</f>
        <v>63900</v>
      </c>
      <c r="E31" s="472">
        <f>SUM(E28,E21,E16,E10,'241a'!E21)</f>
        <v>72297</v>
      </c>
      <c r="F31" s="472">
        <f>SUM(F28,F21,F16,F10,'241a'!F21)</f>
        <v>49197</v>
      </c>
      <c r="G31" s="472">
        <f>SUM(G28,G21,G16,G10,'241a'!G21)</f>
        <v>9600</v>
      </c>
      <c r="H31" s="472">
        <f>SUM(H28,H21,H16,H10,'241a'!H21)</f>
        <v>10000</v>
      </c>
      <c r="I31" s="472">
        <f>SUM(I28,I21,I16,I10,'241a'!I21)</f>
        <v>1000</v>
      </c>
      <c r="J31" s="472">
        <f>SUM(J28,J21,J16,J10,'241a'!J21)</f>
        <v>0</v>
      </c>
      <c r="K31" s="472">
        <f>SUM(K28,K21,K16,K10,'241a'!K21)</f>
        <v>0</v>
      </c>
      <c r="L31" s="472">
        <f>SUM(L28,L21,L16,L10,'241a'!L21)</f>
        <v>2500</v>
      </c>
      <c r="M31" s="472">
        <f>SUM(M28,M21,M16,M10,'241a'!M21)</f>
        <v>0</v>
      </c>
    </row>
    <row r="32" spans="1:55" ht="15" x14ac:dyDescent="0.2">
      <c r="A32" s="482" t="s">
        <v>400</v>
      </c>
      <c r="B32" s="484"/>
      <c r="C32" s="463"/>
      <c r="D32" s="485"/>
      <c r="E32" s="485"/>
      <c r="F32" s="490"/>
      <c r="G32" s="489"/>
      <c r="H32" s="488"/>
      <c r="I32" s="485"/>
      <c r="J32" s="485"/>
      <c r="K32" s="485"/>
      <c r="L32" s="485"/>
      <c r="M32" s="485"/>
    </row>
    <row r="33" spans="1:13" ht="15" x14ac:dyDescent="0.2">
      <c r="A33" s="482" t="s">
        <v>397</v>
      </c>
      <c r="B33" s="481">
        <v>950</v>
      </c>
      <c r="C33" s="480" t="s">
        <v>578</v>
      </c>
      <c r="D33" s="493"/>
      <c r="E33" s="493"/>
      <c r="F33" s="417"/>
      <c r="G33" s="417"/>
      <c r="H33" s="417"/>
      <c r="I33" s="417"/>
      <c r="J33" s="417"/>
      <c r="K33" s="417"/>
      <c r="L33" s="417"/>
      <c r="M33" s="460"/>
    </row>
    <row r="34" spans="1:13" ht="15" x14ac:dyDescent="0.2">
      <c r="A34" s="482" t="s">
        <v>393</v>
      </c>
      <c r="B34" s="484"/>
      <c r="C34" s="483" t="s">
        <v>577</v>
      </c>
      <c r="D34" s="552"/>
      <c r="E34" s="552"/>
      <c r="F34" s="417"/>
      <c r="G34" s="417"/>
      <c r="H34" s="417"/>
      <c r="I34" s="417"/>
      <c r="J34" s="417"/>
      <c r="K34" s="417"/>
      <c r="L34" s="417"/>
      <c r="M34" s="460"/>
    </row>
    <row r="35" spans="1:13" x14ac:dyDescent="0.25">
      <c r="A35" s="482" t="s">
        <v>388</v>
      </c>
      <c r="B35" s="484"/>
      <c r="C35" s="486"/>
      <c r="D35" s="485"/>
      <c r="E35" s="485"/>
      <c r="F35" s="417"/>
      <c r="G35" s="417"/>
      <c r="H35" s="417"/>
      <c r="I35" s="417"/>
      <c r="J35" s="417"/>
      <c r="K35" s="417"/>
      <c r="L35" s="417"/>
      <c r="M35" s="460"/>
    </row>
    <row r="36" spans="1:13" ht="15" x14ac:dyDescent="0.2">
      <c r="A36" s="482" t="s">
        <v>383</v>
      </c>
      <c r="B36" s="481"/>
      <c r="C36" s="480" t="s">
        <v>576</v>
      </c>
      <c r="D36" s="604">
        <f>+D31+D34</f>
        <v>63900</v>
      </c>
      <c r="E36" s="604">
        <f>+E31+E34</f>
        <v>72297</v>
      </c>
      <c r="F36" s="417"/>
      <c r="G36" s="417"/>
      <c r="H36" s="417"/>
      <c r="I36" s="417"/>
      <c r="J36" s="417"/>
      <c r="K36" s="417"/>
      <c r="L36" s="417"/>
      <c r="M36" s="460"/>
    </row>
    <row r="37" spans="1:13" ht="15" x14ac:dyDescent="0.2">
      <c r="A37" s="482" t="s">
        <v>379</v>
      </c>
      <c r="B37" s="484"/>
      <c r="C37" s="483" t="s">
        <v>575</v>
      </c>
      <c r="D37" s="605"/>
      <c r="E37" s="605"/>
      <c r="F37" s="417"/>
      <c r="G37" s="417"/>
      <c r="H37" s="417"/>
      <c r="I37" s="417"/>
      <c r="J37" s="417"/>
      <c r="K37" s="417"/>
      <c r="L37" s="417"/>
      <c r="M37" s="460"/>
    </row>
    <row r="38" spans="1:13" ht="15" x14ac:dyDescent="0.2">
      <c r="A38" s="482" t="s">
        <v>376</v>
      </c>
      <c r="B38" s="481"/>
      <c r="C38" s="480"/>
      <c r="D38" s="460"/>
      <c r="E38" s="460"/>
      <c r="F38" s="417"/>
      <c r="G38" s="417"/>
      <c r="H38" s="417"/>
      <c r="I38" s="417"/>
      <c r="J38" s="417"/>
      <c r="K38" s="417"/>
      <c r="L38" s="417"/>
      <c r="M38" s="460"/>
    </row>
    <row r="39" spans="1:13" thickBot="1" x14ac:dyDescent="0.25">
      <c r="A39" s="482" t="s">
        <v>372</v>
      </c>
      <c r="B39" s="481"/>
      <c r="C39" s="480"/>
      <c r="D39" s="460"/>
      <c r="E39" s="460"/>
      <c r="F39" s="465"/>
      <c r="G39" s="465"/>
      <c r="H39" s="465"/>
      <c r="I39" s="465"/>
      <c r="J39" s="465"/>
      <c r="K39" s="417"/>
      <c r="L39" s="417"/>
      <c r="M39" s="460"/>
    </row>
    <row r="40" spans="1:13" x14ac:dyDescent="0.25">
      <c r="A40" s="459" t="s">
        <v>368</v>
      </c>
      <c r="B40" s="479"/>
      <c r="C40" s="478" t="s">
        <v>574</v>
      </c>
      <c r="D40" s="477"/>
      <c r="E40" s="476"/>
      <c r="F40" s="417"/>
      <c r="G40" s="470"/>
      <c r="H40" s="470"/>
      <c r="I40" s="470"/>
      <c r="J40" s="465"/>
      <c r="K40" s="417"/>
      <c r="L40" s="475"/>
      <c r="M40" s="460"/>
    </row>
    <row r="41" spans="1:13" x14ac:dyDescent="0.25">
      <c r="A41" s="459" t="s">
        <v>364</v>
      </c>
      <c r="B41" s="464"/>
      <c r="C41" s="463"/>
      <c r="D41" s="460"/>
      <c r="E41" s="474"/>
      <c r="F41" s="417"/>
      <c r="G41" s="470"/>
      <c r="H41" s="470"/>
      <c r="I41" s="470"/>
      <c r="J41" s="465"/>
      <c r="K41" s="417"/>
      <c r="L41" s="417"/>
      <c r="M41" s="460"/>
    </row>
    <row r="42" spans="1:13" x14ac:dyDescent="0.25">
      <c r="A42" s="459" t="s">
        <v>361</v>
      </c>
      <c r="B42" s="464"/>
      <c r="C42" s="473" t="s">
        <v>573</v>
      </c>
      <c r="D42" s="472">
        <v>-3098</v>
      </c>
      <c r="E42" s="471">
        <v>11766</v>
      </c>
      <c r="F42" s="470" t="s">
        <v>572</v>
      </c>
      <c r="G42" s="470"/>
      <c r="H42" s="470"/>
      <c r="I42" s="470"/>
      <c r="J42" s="465"/>
      <c r="K42" s="417"/>
      <c r="L42" s="417"/>
      <c r="M42" s="460"/>
    </row>
    <row r="43" spans="1:13" x14ac:dyDescent="0.25">
      <c r="A43" s="459" t="s">
        <v>358</v>
      </c>
      <c r="B43" s="464"/>
      <c r="C43" s="473" t="s">
        <v>571</v>
      </c>
      <c r="D43" s="472">
        <v>73775</v>
      </c>
      <c r="E43" s="471">
        <v>60531</v>
      </c>
      <c r="F43" s="470"/>
      <c r="G43" s="465"/>
      <c r="H43" s="465"/>
      <c r="I43" s="465"/>
      <c r="J43" s="465"/>
      <c r="K43" s="417"/>
      <c r="L43" s="417"/>
      <c r="M43" s="460"/>
    </row>
    <row r="44" spans="1:13" x14ac:dyDescent="0.25">
      <c r="A44" s="459" t="s">
        <v>356</v>
      </c>
      <c r="B44" s="464"/>
      <c r="C44" s="473" t="s">
        <v>570</v>
      </c>
      <c r="D44" s="472">
        <f>SUM(D42:D43)</f>
        <v>70677</v>
      </c>
      <c r="E44" s="471">
        <f>SUM(E42:E43)</f>
        <v>72297</v>
      </c>
      <c r="F44" s="470" t="s">
        <v>569</v>
      </c>
      <c r="G44" s="465"/>
      <c r="H44" s="465"/>
      <c r="I44" s="465"/>
      <c r="J44" s="465"/>
      <c r="K44" s="417"/>
      <c r="L44" s="417"/>
      <c r="M44" s="460"/>
    </row>
    <row r="45" spans="1:13" ht="15" x14ac:dyDescent="0.2">
      <c r="A45" s="459" t="s">
        <v>351</v>
      </c>
      <c r="B45" s="464"/>
      <c r="C45" s="463"/>
      <c r="D45" s="469"/>
      <c r="E45" s="468"/>
      <c r="F45" s="465"/>
      <c r="G45" s="465"/>
      <c r="H45" s="465"/>
      <c r="I45" s="465"/>
      <c r="J45" s="465"/>
      <c r="K45" s="417"/>
      <c r="L45" s="417"/>
      <c r="M45" s="460"/>
    </row>
    <row r="46" spans="1:13" ht="15" x14ac:dyDescent="0.2">
      <c r="A46" s="459" t="s">
        <v>568</v>
      </c>
      <c r="B46" s="464"/>
      <c r="C46" s="463" t="s">
        <v>567</v>
      </c>
      <c r="D46" s="467">
        <f>D36</f>
        <v>63900</v>
      </c>
      <c r="E46" s="466">
        <f>E36</f>
        <v>72297</v>
      </c>
      <c r="F46" s="465"/>
      <c r="G46" s="465"/>
      <c r="H46" s="465"/>
      <c r="I46" s="465"/>
      <c r="J46" s="465"/>
      <c r="K46" s="417"/>
      <c r="L46" s="417"/>
      <c r="M46" s="460"/>
    </row>
    <row r="47" spans="1:13" ht="15" x14ac:dyDescent="0.2">
      <c r="A47" s="459" t="s">
        <v>566</v>
      </c>
      <c r="B47" s="464"/>
      <c r="C47" s="463" t="s">
        <v>565</v>
      </c>
      <c r="D47" s="462">
        <f>D48-D46</f>
        <v>6777</v>
      </c>
      <c r="E47" s="461">
        <f>E48-E46</f>
        <v>0</v>
      </c>
      <c r="F47" s="417"/>
      <c r="G47" s="417"/>
      <c r="H47" s="417"/>
      <c r="I47" s="417"/>
      <c r="J47" s="417"/>
      <c r="K47" s="417"/>
      <c r="L47" s="417"/>
      <c r="M47" s="460"/>
    </row>
    <row r="48" spans="1:13" thickBot="1" x14ac:dyDescent="0.25">
      <c r="A48" s="459" t="s">
        <v>564</v>
      </c>
      <c r="B48" s="458"/>
      <c r="C48" s="457" t="s">
        <v>563</v>
      </c>
      <c r="D48" s="456">
        <f>D44</f>
        <v>70677</v>
      </c>
      <c r="E48" s="455">
        <f>E44</f>
        <v>72297</v>
      </c>
      <c r="F48" s="454"/>
      <c r="G48" s="454"/>
      <c r="H48" s="454"/>
      <c r="I48" s="454"/>
      <c r="J48" s="454"/>
      <c r="K48" s="454"/>
      <c r="L48" s="454"/>
      <c r="M48" s="453"/>
    </row>
    <row r="49" spans="1:3" ht="15.75" customHeight="1" x14ac:dyDescent="0.2">
      <c r="A49" s="606" t="str">
        <f ca="1">CELL("FILENAME",A2)</f>
        <v>R:\Finance\Annual Budget\Amended 2016-2017\[2016-2017 Amended Budget.xlsx]241b</v>
      </c>
      <c r="B49" s="606"/>
      <c r="C49" s="606"/>
    </row>
  </sheetData>
  <mergeCells count="5">
    <mergeCell ref="A1:C1"/>
    <mergeCell ref="A4:C4"/>
    <mergeCell ref="D36:D37"/>
    <mergeCell ref="E36:E37"/>
    <mergeCell ref="A49:C49"/>
  </mergeCells>
  <printOptions horizontalCentered="1" verticalCentered="1"/>
  <pageMargins left="0.1" right="0.1" top="0.4" bottom="0.4" header="0.1" footer="0.1"/>
  <pageSetup scale="73" fitToHeight="2" orientation="landscape" r:id="rId1"/>
  <headerFooter>
    <oddHeader>&amp;C&amp;"Arial,Bold"TWIN FALLS SCHOOL DISTIRCT 411</oddHeader>
    <oddFooter>&amp;L&amp;"Arial,Bold"&amp;Z&amp;F&amp;R&amp;"Arial,Bold"Page &amp;P of &amp;N</oddFooter>
  </headerFooter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441"/>
  <sheetViews>
    <sheetView zoomScaleNormal="100" workbookViewId="0">
      <pane xSplit="3" ySplit="6" topLeftCell="D7" activePane="bottomRight" state="frozen"/>
      <selection activeCell="P31" sqref="P31"/>
      <selection pane="topRight" activeCell="P31" sqref="P31"/>
      <selection pane="bottomLeft" activeCell="P31" sqref="P31"/>
      <selection pane="bottomRight" activeCell="P31" sqref="P31"/>
    </sheetView>
  </sheetViews>
  <sheetFormatPr defaultColWidth="9.77734375" defaultRowHeight="11.25" x14ac:dyDescent="0.2"/>
  <cols>
    <col min="1" max="1" width="3.77734375" style="321" customWidth="1"/>
    <col min="2" max="2" width="6.77734375" style="321" customWidth="1"/>
    <col min="3" max="3" width="27.77734375" style="322" customWidth="1"/>
    <col min="4" max="6" width="10.77734375" style="321" customWidth="1"/>
    <col min="7" max="7" width="3.77734375" style="321" customWidth="1"/>
    <col min="8" max="8" width="6.77734375" style="321" customWidth="1"/>
    <col min="9" max="9" width="27.77734375" style="322" customWidth="1"/>
    <col min="10" max="12" width="10.77734375" style="321" customWidth="1"/>
    <col min="13" max="16384" width="9.77734375" style="321"/>
  </cols>
  <sheetData>
    <row r="1" spans="1:12" ht="20.25" x14ac:dyDescent="0.3">
      <c r="A1" s="596" t="s">
        <v>47</v>
      </c>
      <c r="B1" s="596"/>
      <c r="C1" s="596"/>
      <c r="D1" s="393"/>
      <c r="E1" s="394" t="s">
        <v>510</v>
      </c>
      <c r="F1" s="394"/>
      <c r="G1" s="390"/>
      <c r="H1" s="390"/>
      <c r="I1" s="396"/>
      <c r="J1" s="393"/>
      <c r="L1" s="395" t="s">
        <v>690</v>
      </c>
    </row>
    <row r="2" spans="1:12" ht="15.75" x14ac:dyDescent="0.25">
      <c r="A2" s="393"/>
      <c r="B2" s="393"/>
      <c r="C2" s="389"/>
      <c r="D2" s="393"/>
      <c r="E2" s="394" t="s">
        <v>504</v>
      </c>
      <c r="F2" s="392"/>
      <c r="G2" s="390"/>
      <c r="H2" s="390"/>
      <c r="I2" s="389"/>
      <c r="J2" s="558"/>
      <c r="K2" s="558"/>
      <c r="L2" s="557" t="s">
        <v>723</v>
      </c>
    </row>
    <row r="3" spans="1:12" ht="15.75" x14ac:dyDescent="0.25">
      <c r="A3" s="393"/>
      <c r="B3" s="393"/>
      <c r="C3" s="389"/>
      <c r="D3" s="393"/>
      <c r="E3" s="392" t="s">
        <v>507</v>
      </c>
      <c r="F3" s="391"/>
      <c r="G3" s="390"/>
      <c r="H3" s="390"/>
      <c r="I3" s="389"/>
      <c r="J3" s="607" t="s">
        <v>722</v>
      </c>
      <c r="K3" s="607"/>
      <c r="L3" s="607"/>
    </row>
    <row r="4" spans="1:12" ht="13.9" customHeight="1" x14ac:dyDescent="0.2">
      <c r="A4" s="597" t="s">
        <v>505</v>
      </c>
      <c r="B4" s="597"/>
      <c r="C4" s="597"/>
      <c r="D4" s="597"/>
      <c r="E4" s="324"/>
      <c r="F4" s="324"/>
      <c r="G4" s="324"/>
      <c r="H4" s="324"/>
      <c r="I4" s="325"/>
      <c r="J4" s="324"/>
      <c r="K4" s="324"/>
      <c r="L4" s="324"/>
    </row>
    <row r="5" spans="1:12" ht="12.75" x14ac:dyDescent="0.2">
      <c r="A5" s="388"/>
      <c r="B5" s="387"/>
      <c r="C5" s="386" t="s">
        <v>504</v>
      </c>
      <c r="D5" s="385" t="s">
        <v>503</v>
      </c>
      <c r="E5" s="384" t="s">
        <v>502</v>
      </c>
      <c r="F5" s="383" t="s">
        <v>501</v>
      </c>
      <c r="G5" s="382"/>
      <c r="H5" s="381"/>
      <c r="I5" s="380" t="s">
        <v>504</v>
      </c>
      <c r="J5" s="379" t="s">
        <v>503</v>
      </c>
      <c r="K5" s="378" t="s">
        <v>502</v>
      </c>
      <c r="L5" s="377" t="s">
        <v>501</v>
      </c>
    </row>
    <row r="6" spans="1:12" ht="12.75" x14ac:dyDescent="0.2">
      <c r="A6" s="351" t="s">
        <v>87</v>
      </c>
      <c r="B6" s="334" t="s">
        <v>500</v>
      </c>
      <c r="C6" s="328" t="s">
        <v>499</v>
      </c>
      <c r="D6" s="334" t="s">
        <v>88</v>
      </c>
      <c r="E6" s="334" t="s">
        <v>498</v>
      </c>
      <c r="F6" s="376" t="s">
        <v>497</v>
      </c>
      <c r="G6" s="355" t="s">
        <v>87</v>
      </c>
      <c r="H6" s="375" t="s">
        <v>500</v>
      </c>
      <c r="I6" s="374" t="s">
        <v>499</v>
      </c>
      <c r="J6" s="351" t="s">
        <v>88</v>
      </c>
      <c r="K6" s="334" t="s">
        <v>498</v>
      </c>
      <c r="L6" s="334" t="s">
        <v>497</v>
      </c>
    </row>
    <row r="7" spans="1:12" ht="12.75" x14ac:dyDescent="0.2">
      <c r="A7" s="351" t="s">
        <v>496</v>
      </c>
      <c r="B7" s="334" t="s">
        <v>495</v>
      </c>
      <c r="C7" s="333" t="s">
        <v>494</v>
      </c>
      <c r="D7" s="354">
        <v>0.15</v>
      </c>
      <c r="E7" s="373" t="s">
        <v>346</v>
      </c>
      <c r="F7" s="372">
        <v>0</v>
      </c>
      <c r="G7" s="348" t="s">
        <v>493</v>
      </c>
      <c r="H7" s="351" t="s">
        <v>492</v>
      </c>
      <c r="I7" s="333" t="s">
        <v>170</v>
      </c>
      <c r="J7" s="353">
        <v>0</v>
      </c>
      <c r="K7" s="353">
        <v>0</v>
      </c>
      <c r="L7" s="357"/>
    </row>
    <row r="8" spans="1:12" ht="12.75" x14ac:dyDescent="0.2">
      <c r="A8" s="351" t="s">
        <v>491</v>
      </c>
      <c r="B8" s="334"/>
      <c r="C8" s="333"/>
      <c r="D8" s="360"/>
      <c r="E8" s="353"/>
      <c r="F8" s="356"/>
      <c r="G8" s="355" t="s">
        <v>490</v>
      </c>
      <c r="H8" s="351" t="s">
        <v>489</v>
      </c>
      <c r="I8" s="365" t="s">
        <v>488</v>
      </c>
      <c r="J8" s="352">
        <f>J7</f>
        <v>0</v>
      </c>
      <c r="K8" s="358" t="s">
        <v>346</v>
      </c>
      <c r="L8" s="352">
        <f>K7</f>
        <v>0</v>
      </c>
    </row>
    <row r="9" spans="1:12" ht="12.75" x14ac:dyDescent="0.2">
      <c r="A9" s="351" t="s">
        <v>487</v>
      </c>
      <c r="B9" s="334" t="s">
        <v>486</v>
      </c>
      <c r="C9" s="333" t="s">
        <v>171</v>
      </c>
      <c r="D9" s="353">
        <v>0</v>
      </c>
      <c r="E9" s="353">
        <v>0</v>
      </c>
      <c r="F9" s="356"/>
      <c r="G9" s="355" t="s">
        <v>485</v>
      </c>
      <c r="H9" s="335"/>
      <c r="I9" s="333"/>
      <c r="J9" s="347"/>
      <c r="K9" s="347"/>
      <c r="L9" s="357"/>
    </row>
    <row r="10" spans="1:12" ht="12.75" x14ac:dyDescent="0.2">
      <c r="A10" s="351" t="s">
        <v>484</v>
      </c>
      <c r="B10" s="334" t="s">
        <v>483</v>
      </c>
      <c r="C10" s="333" t="s">
        <v>169</v>
      </c>
      <c r="D10" s="353">
        <v>0</v>
      </c>
      <c r="E10" s="353">
        <v>0</v>
      </c>
      <c r="F10" s="356"/>
      <c r="G10" s="355" t="s">
        <v>482</v>
      </c>
      <c r="H10" s="351" t="s">
        <v>481</v>
      </c>
      <c r="I10" s="333" t="s">
        <v>165</v>
      </c>
      <c r="J10" s="353">
        <v>0</v>
      </c>
      <c r="K10" s="353">
        <v>0</v>
      </c>
      <c r="L10" s="357"/>
    </row>
    <row r="11" spans="1:12" ht="12.75" x14ac:dyDescent="0.2">
      <c r="A11" s="351" t="s">
        <v>480</v>
      </c>
      <c r="B11" s="334" t="s">
        <v>479</v>
      </c>
      <c r="C11" s="333" t="s">
        <v>168</v>
      </c>
      <c r="D11" s="353">
        <v>0</v>
      </c>
      <c r="E11" s="353">
        <v>0</v>
      </c>
      <c r="F11" s="356"/>
      <c r="G11" s="355" t="s">
        <v>478</v>
      </c>
      <c r="H11" s="351" t="s">
        <v>477</v>
      </c>
      <c r="I11" s="333" t="s">
        <v>163</v>
      </c>
      <c r="J11" s="353">
        <v>0</v>
      </c>
      <c r="K11" s="353">
        <v>0</v>
      </c>
      <c r="L11" s="357"/>
    </row>
    <row r="12" spans="1:12" ht="12.75" x14ac:dyDescent="0.2">
      <c r="A12" s="351" t="s">
        <v>476</v>
      </c>
      <c r="B12" s="334" t="s">
        <v>475</v>
      </c>
      <c r="C12" s="333" t="s">
        <v>166</v>
      </c>
      <c r="D12" s="353">
        <v>0</v>
      </c>
      <c r="E12" s="353">
        <v>0</v>
      </c>
      <c r="F12" s="356"/>
      <c r="G12" s="355" t="s">
        <v>474</v>
      </c>
      <c r="H12" s="351" t="s">
        <v>473</v>
      </c>
      <c r="I12" s="333" t="s">
        <v>472</v>
      </c>
      <c r="J12" s="353">
        <v>0</v>
      </c>
      <c r="K12" s="353">
        <v>0</v>
      </c>
      <c r="L12" s="357"/>
    </row>
    <row r="13" spans="1:12" ht="12.75" x14ac:dyDescent="0.2">
      <c r="A13" s="351" t="s">
        <v>471</v>
      </c>
      <c r="B13" s="334" t="s">
        <v>470</v>
      </c>
      <c r="C13" s="333" t="s">
        <v>164</v>
      </c>
      <c r="D13" s="353">
        <v>0</v>
      </c>
      <c r="E13" s="353">
        <v>0</v>
      </c>
      <c r="F13" s="356"/>
      <c r="G13" s="355" t="s">
        <v>469</v>
      </c>
      <c r="H13" s="351" t="s">
        <v>468</v>
      </c>
      <c r="I13" s="333" t="s">
        <v>159</v>
      </c>
      <c r="J13" s="353">
        <v>0</v>
      </c>
      <c r="K13" s="353">
        <v>0</v>
      </c>
      <c r="L13" s="357"/>
    </row>
    <row r="14" spans="1:12" ht="12.75" x14ac:dyDescent="0.2">
      <c r="A14" s="351" t="s">
        <v>467</v>
      </c>
      <c r="B14" s="334" t="s">
        <v>466</v>
      </c>
      <c r="C14" s="333" t="s">
        <v>162</v>
      </c>
      <c r="D14" s="353">
        <v>0</v>
      </c>
      <c r="E14" s="353">
        <v>0</v>
      </c>
      <c r="F14" s="356"/>
      <c r="G14" s="355" t="s">
        <v>465</v>
      </c>
      <c r="H14" s="351" t="s">
        <v>464</v>
      </c>
      <c r="I14" s="333" t="s">
        <v>157</v>
      </c>
      <c r="J14" s="353">
        <v>0</v>
      </c>
      <c r="K14" s="353">
        <v>0</v>
      </c>
      <c r="L14" s="357"/>
    </row>
    <row r="15" spans="1:12" ht="12.75" x14ac:dyDescent="0.2">
      <c r="A15" s="351" t="s">
        <v>463</v>
      </c>
      <c r="B15" s="334" t="s">
        <v>462</v>
      </c>
      <c r="C15" s="333" t="s">
        <v>160</v>
      </c>
      <c r="D15" s="353">
        <v>0</v>
      </c>
      <c r="E15" s="353">
        <v>0</v>
      </c>
      <c r="F15" s="356"/>
      <c r="G15" s="355" t="s">
        <v>461</v>
      </c>
      <c r="H15" s="351" t="s">
        <v>460</v>
      </c>
      <c r="I15" s="333" t="s">
        <v>155</v>
      </c>
      <c r="J15" s="353">
        <v>0</v>
      </c>
      <c r="K15" s="353">
        <v>0</v>
      </c>
      <c r="L15" s="357"/>
    </row>
    <row r="16" spans="1:12" ht="12.75" x14ac:dyDescent="0.2">
      <c r="A16" s="351" t="s">
        <v>459</v>
      </c>
      <c r="B16" s="334" t="s">
        <v>458</v>
      </c>
      <c r="C16" s="333" t="s">
        <v>158</v>
      </c>
      <c r="D16" s="353">
        <v>0</v>
      </c>
      <c r="E16" s="353">
        <v>0</v>
      </c>
      <c r="F16" s="356"/>
      <c r="G16" s="355" t="s">
        <v>457</v>
      </c>
      <c r="H16" s="351" t="s">
        <v>456</v>
      </c>
      <c r="I16" s="333" t="s">
        <v>153</v>
      </c>
      <c r="J16" s="353">
        <v>0</v>
      </c>
      <c r="K16" s="353">
        <v>0</v>
      </c>
      <c r="L16" s="357"/>
    </row>
    <row r="17" spans="1:12" ht="12.75" x14ac:dyDescent="0.2">
      <c r="A17" s="351" t="s">
        <v>455</v>
      </c>
      <c r="B17" s="334" t="s">
        <v>454</v>
      </c>
      <c r="C17" s="333" t="s">
        <v>156</v>
      </c>
      <c r="D17" s="537">
        <v>0</v>
      </c>
      <c r="E17" s="536">
        <v>0</v>
      </c>
      <c r="F17" s="356"/>
      <c r="G17" s="355" t="s">
        <v>453</v>
      </c>
      <c r="H17" s="351" t="s">
        <v>452</v>
      </c>
      <c r="I17" s="333" t="s">
        <v>152</v>
      </c>
      <c r="J17" s="353">
        <v>0</v>
      </c>
      <c r="K17" s="353">
        <v>0</v>
      </c>
      <c r="L17" s="357"/>
    </row>
    <row r="18" spans="1:12" ht="12.75" x14ac:dyDescent="0.2">
      <c r="A18" s="351" t="s">
        <v>451</v>
      </c>
      <c r="B18" s="334" t="s">
        <v>450</v>
      </c>
      <c r="C18" s="365" t="s">
        <v>154</v>
      </c>
      <c r="D18" s="534">
        <v>0</v>
      </c>
      <c r="E18" s="535">
        <v>0</v>
      </c>
      <c r="F18" s="356"/>
      <c r="G18" s="355" t="s">
        <v>449</v>
      </c>
      <c r="H18" s="351" t="s">
        <v>448</v>
      </c>
      <c r="I18" s="333" t="s">
        <v>150</v>
      </c>
      <c r="J18" s="536">
        <v>178538</v>
      </c>
      <c r="K18" s="536">
        <v>180911</v>
      </c>
      <c r="L18" s="357"/>
    </row>
    <row r="19" spans="1:12" ht="12.75" x14ac:dyDescent="0.2">
      <c r="A19" s="351" t="s">
        <v>447</v>
      </c>
      <c r="B19" s="334"/>
      <c r="C19" s="371" t="s">
        <v>446</v>
      </c>
      <c r="D19" s="370">
        <f>SUBTOTAL(9,D9:D18)</f>
        <v>0</v>
      </c>
      <c r="E19" s="369" t="s">
        <v>346</v>
      </c>
      <c r="F19" s="349">
        <f>SUBTOTAL(9,E8:E18)</f>
        <v>0</v>
      </c>
      <c r="G19" s="368" t="s">
        <v>445</v>
      </c>
      <c r="H19" s="367">
        <v>437000</v>
      </c>
      <c r="I19" s="366" t="s">
        <v>149</v>
      </c>
      <c r="J19" s="535">
        <v>0</v>
      </c>
      <c r="K19" s="535">
        <v>0</v>
      </c>
      <c r="L19" s="357"/>
    </row>
    <row r="20" spans="1:12" ht="12.75" x14ac:dyDescent="0.2">
      <c r="A20" s="351" t="s">
        <v>444</v>
      </c>
      <c r="B20" s="334" t="s">
        <v>443</v>
      </c>
      <c r="C20" s="333" t="s">
        <v>151</v>
      </c>
      <c r="D20" s="353">
        <v>0</v>
      </c>
      <c r="E20" s="353">
        <v>0</v>
      </c>
      <c r="F20" s="356"/>
      <c r="G20" s="361" t="s">
        <v>442</v>
      </c>
      <c r="H20" s="364" t="s">
        <v>441</v>
      </c>
      <c r="I20" s="333" t="s">
        <v>440</v>
      </c>
      <c r="J20" s="353">
        <v>0</v>
      </c>
      <c r="K20" s="353">
        <v>0</v>
      </c>
      <c r="L20" s="357"/>
    </row>
    <row r="21" spans="1:12" ht="12.75" x14ac:dyDescent="0.2">
      <c r="A21" s="351" t="s">
        <v>439</v>
      </c>
      <c r="B21" s="364"/>
      <c r="C21" s="363"/>
      <c r="D21" s="362"/>
      <c r="E21" s="362"/>
      <c r="F21" s="356"/>
      <c r="G21" s="361" t="s">
        <v>438</v>
      </c>
      <c r="H21" s="351" t="s">
        <v>437</v>
      </c>
      <c r="I21" s="333" t="s">
        <v>145</v>
      </c>
      <c r="J21" s="353">
        <v>0</v>
      </c>
      <c r="K21" s="353">
        <v>0</v>
      </c>
      <c r="L21" s="357"/>
    </row>
    <row r="22" spans="1:12" ht="12.75" x14ac:dyDescent="0.2">
      <c r="A22" s="351" t="s">
        <v>436</v>
      </c>
      <c r="B22" s="334" t="s">
        <v>435</v>
      </c>
      <c r="C22" s="333" t="s">
        <v>148</v>
      </c>
      <c r="D22" s="353">
        <v>0</v>
      </c>
      <c r="E22" s="353">
        <v>0</v>
      </c>
      <c r="F22" s="356"/>
      <c r="G22" s="355" t="s">
        <v>434</v>
      </c>
      <c r="H22" s="351" t="s">
        <v>433</v>
      </c>
      <c r="I22" s="365" t="s">
        <v>432</v>
      </c>
      <c r="J22" s="352">
        <f>SUBTOTAL(9,J10:J21)</f>
        <v>178538</v>
      </c>
      <c r="K22" s="358" t="s">
        <v>346</v>
      </c>
      <c r="L22" s="352">
        <f>SUBTOTAL(9,K10:K21)</f>
        <v>180911</v>
      </c>
    </row>
    <row r="23" spans="1:12" ht="12.75" x14ac:dyDescent="0.2">
      <c r="A23" s="351" t="s">
        <v>431</v>
      </c>
      <c r="B23" s="334" t="s">
        <v>430</v>
      </c>
      <c r="C23" s="333" t="s">
        <v>146</v>
      </c>
      <c r="D23" s="353">
        <v>0</v>
      </c>
      <c r="E23" s="353">
        <v>0</v>
      </c>
      <c r="F23" s="356"/>
      <c r="G23" s="355" t="s">
        <v>429</v>
      </c>
      <c r="H23" s="335"/>
      <c r="I23" s="333"/>
      <c r="J23" s="347"/>
      <c r="K23" s="347"/>
      <c r="L23" s="357"/>
    </row>
    <row r="24" spans="1:12" ht="12.75" x14ac:dyDescent="0.2">
      <c r="A24" s="351" t="s">
        <v>428</v>
      </c>
      <c r="B24" s="334" t="s">
        <v>427</v>
      </c>
      <c r="C24" s="333" t="s">
        <v>144</v>
      </c>
      <c r="D24" s="353">
        <v>0</v>
      </c>
      <c r="E24" s="353">
        <v>0</v>
      </c>
      <c r="F24" s="356"/>
      <c r="G24" s="355" t="s">
        <v>426</v>
      </c>
      <c r="H24" s="335"/>
      <c r="I24" s="333"/>
      <c r="J24" s="347"/>
      <c r="K24" s="347"/>
      <c r="L24" s="357"/>
    </row>
    <row r="25" spans="1:12" ht="12.75" x14ac:dyDescent="0.2">
      <c r="A25" s="351" t="s">
        <v>425</v>
      </c>
      <c r="B25" s="364"/>
      <c r="C25" s="363"/>
      <c r="D25" s="362"/>
      <c r="E25" s="360"/>
      <c r="F25" s="356"/>
      <c r="G25" s="355" t="s">
        <v>424</v>
      </c>
      <c r="H25" s="351" t="s">
        <v>423</v>
      </c>
      <c r="I25" s="333" t="s">
        <v>141</v>
      </c>
      <c r="J25" s="353">
        <v>0</v>
      </c>
      <c r="K25" s="353">
        <v>0</v>
      </c>
      <c r="L25" s="357"/>
    </row>
    <row r="26" spans="1:12" ht="12.75" x14ac:dyDescent="0.2">
      <c r="A26" s="351" t="s">
        <v>422</v>
      </c>
      <c r="B26" s="334" t="s">
        <v>421</v>
      </c>
      <c r="C26" s="333" t="s">
        <v>142</v>
      </c>
      <c r="D26" s="353">
        <v>0</v>
      </c>
      <c r="E26" s="353">
        <v>0</v>
      </c>
      <c r="F26" s="356"/>
      <c r="G26" s="355" t="s">
        <v>420</v>
      </c>
      <c r="H26" s="351" t="s">
        <v>419</v>
      </c>
      <c r="I26" s="333" t="s">
        <v>140</v>
      </c>
      <c r="J26" s="353">
        <v>0</v>
      </c>
      <c r="K26" s="353">
        <v>0</v>
      </c>
      <c r="L26" s="357"/>
    </row>
    <row r="27" spans="1:12" ht="12.75" x14ac:dyDescent="0.2">
      <c r="A27" s="351" t="s">
        <v>418</v>
      </c>
      <c r="B27" s="334"/>
      <c r="C27" s="333"/>
      <c r="D27" s="360"/>
      <c r="E27" s="360"/>
      <c r="F27" s="356"/>
      <c r="G27" s="355" t="s">
        <v>417</v>
      </c>
      <c r="H27" s="351" t="s">
        <v>416</v>
      </c>
      <c r="I27" s="333" t="s">
        <v>138</v>
      </c>
      <c r="J27" s="353">
        <v>0</v>
      </c>
      <c r="K27" s="353">
        <v>0</v>
      </c>
      <c r="L27" s="357"/>
    </row>
    <row r="28" spans="1:12" ht="25.5" x14ac:dyDescent="0.2">
      <c r="A28" s="351" t="s">
        <v>415</v>
      </c>
      <c r="B28" s="334" t="s">
        <v>414</v>
      </c>
      <c r="C28" s="333" t="s">
        <v>139</v>
      </c>
      <c r="D28" s="353">
        <v>0</v>
      </c>
      <c r="E28" s="353">
        <v>0</v>
      </c>
      <c r="F28" s="356"/>
      <c r="G28" s="355" t="s">
        <v>413</v>
      </c>
      <c r="H28" s="351" t="s">
        <v>412</v>
      </c>
      <c r="I28" s="333" t="s">
        <v>411</v>
      </c>
      <c r="J28" s="353">
        <v>0</v>
      </c>
      <c r="K28" s="353">
        <v>0</v>
      </c>
      <c r="L28" s="357"/>
    </row>
    <row r="29" spans="1:12" ht="12.75" x14ac:dyDescent="0.2">
      <c r="A29" s="351" t="s">
        <v>410</v>
      </c>
      <c r="B29" s="334" t="s">
        <v>409</v>
      </c>
      <c r="C29" s="333" t="s">
        <v>408</v>
      </c>
      <c r="D29" s="353">
        <v>0</v>
      </c>
      <c r="E29" s="353">
        <v>0</v>
      </c>
      <c r="F29" s="356"/>
      <c r="G29" s="355" t="s">
        <v>407</v>
      </c>
      <c r="H29" s="351" t="s">
        <v>406</v>
      </c>
      <c r="I29" s="333" t="s">
        <v>134</v>
      </c>
      <c r="J29" s="353">
        <v>0</v>
      </c>
      <c r="K29" s="353">
        <v>0</v>
      </c>
      <c r="L29" s="357"/>
    </row>
    <row r="30" spans="1:12" ht="12.75" x14ac:dyDescent="0.2">
      <c r="A30" s="351" t="s">
        <v>405</v>
      </c>
      <c r="B30" s="334" t="s">
        <v>404</v>
      </c>
      <c r="C30" s="333" t="s">
        <v>135</v>
      </c>
      <c r="D30" s="353">
        <v>0</v>
      </c>
      <c r="E30" s="353">
        <v>0</v>
      </c>
      <c r="F30" s="356"/>
      <c r="G30" s="355" t="s">
        <v>403</v>
      </c>
      <c r="H30" s="351" t="s">
        <v>402</v>
      </c>
      <c r="I30" s="333" t="s">
        <v>133</v>
      </c>
      <c r="J30" s="353">
        <v>0</v>
      </c>
      <c r="K30" s="353">
        <v>0</v>
      </c>
      <c r="L30" s="357"/>
    </row>
    <row r="31" spans="1:12" ht="12.75" x14ac:dyDescent="0.2">
      <c r="A31" s="351" t="s">
        <v>401</v>
      </c>
      <c r="B31" s="334"/>
      <c r="C31" s="333"/>
      <c r="D31" s="360"/>
      <c r="E31" s="360"/>
      <c r="F31" s="356"/>
      <c r="G31" s="355" t="s">
        <v>400</v>
      </c>
      <c r="H31" s="351" t="s">
        <v>399</v>
      </c>
      <c r="I31" s="333" t="s">
        <v>131</v>
      </c>
      <c r="J31" s="353">
        <v>0</v>
      </c>
      <c r="K31" s="353">
        <v>0</v>
      </c>
      <c r="L31" s="357"/>
    </row>
    <row r="32" spans="1:12" ht="12.75" x14ac:dyDescent="0.2">
      <c r="A32" s="351" t="s">
        <v>398</v>
      </c>
      <c r="B32" s="334">
        <v>417100</v>
      </c>
      <c r="C32" s="333" t="s">
        <v>132</v>
      </c>
      <c r="D32" s="353">
        <v>0</v>
      </c>
      <c r="E32" s="353">
        <v>0</v>
      </c>
      <c r="F32" s="356"/>
      <c r="G32" s="355" t="s">
        <v>397</v>
      </c>
      <c r="H32" s="351" t="s">
        <v>396</v>
      </c>
      <c r="I32" s="333" t="s">
        <v>395</v>
      </c>
      <c r="J32" s="353">
        <v>0</v>
      </c>
      <c r="K32" s="353">
        <v>0</v>
      </c>
      <c r="L32" s="357"/>
    </row>
    <row r="33" spans="1:12" ht="12.75" x14ac:dyDescent="0.2">
      <c r="A33" s="351" t="s">
        <v>394</v>
      </c>
      <c r="B33" s="334">
        <v>417200</v>
      </c>
      <c r="C33" s="333" t="s">
        <v>130</v>
      </c>
      <c r="D33" s="353">
        <v>0</v>
      </c>
      <c r="E33" s="353">
        <v>0</v>
      </c>
      <c r="F33" s="356"/>
      <c r="G33" s="361" t="s">
        <v>393</v>
      </c>
      <c r="H33" s="334" t="s">
        <v>392</v>
      </c>
      <c r="I33" s="333" t="s">
        <v>391</v>
      </c>
      <c r="J33" s="353">
        <v>0</v>
      </c>
      <c r="K33" s="353">
        <v>0</v>
      </c>
      <c r="L33" s="357"/>
    </row>
    <row r="34" spans="1:12" ht="12.75" x14ac:dyDescent="0.2">
      <c r="A34" s="351" t="s">
        <v>390</v>
      </c>
      <c r="B34" s="334">
        <v>417300</v>
      </c>
      <c r="C34" s="333" t="s">
        <v>389</v>
      </c>
      <c r="D34" s="353">
        <v>0</v>
      </c>
      <c r="E34" s="353">
        <v>0</v>
      </c>
      <c r="F34" s="356"/>
      <c r="G34" s="355" t="s">
        <v>388</v>
      </c>
      <c r="H34" s="351" t="s">
        <v>387</v>
      </c>
      <c r="I34" s="333" t="s">
        <v>386</v>
      </c>
      <c r="J34" s="353">
        <v>0</v>
      </c>
      <c r="K34" s="353">
        <v>0</v>
      </c>
      <c r="L34" s="357"/>
    </row>
    <row r="35" spans="1:12" ht="12.75" x14ac:dyDescent="0.2">
      <c r="A35" s="351" t="s">
        <v>385</v>
      </c>
      <c r="B35" s="334">
        <v>417400</v>
      </c>
      <c r="C35" s="333" t="s">
        <v>384</v>
      </c>
      <c r="D35" s="353">
        <v>0</v>
      </c>
      <c r="E35" s="353">
        <v>0</v>
      </c>
      <c r="F35" s="356"/>
      <c r="G35" s="355" t="s">
        <v>383</v>
      </c>
      <c r="H35" s="351" t="s">
        <v>382</v>
      </c>
      <c r="I35" s="333" t="s">
        <v>381</v>
      </c>
      <c r="J35" s="359">
        <f>SUBTOTAL(9,J25:J34)</f>
        <v>0</v>
      </c>
      <c r="K35" s="358" t="s">
        <v>346</v>
      </c>
      <c r="L35" s="352">
        <f>SUBTOTAL(9,K25:K34)</f>
        <v>0</v>
      </c>
    </row>
    <row r="36" spans="1:12" ht="12.75" x14ac:dyDescent="0.2">
      <c r="A36" s="351" t="s">
        <v>380</v>
      </c>
      <c r="B36" s="334">
        <v>417900</v>
      </c>
      <c r="C36" s="333" t="s">
        <v>124</v>
      </c>
      <c r="D36" s="353">
        <v>0</v>
      </c>
      <c r="E36" s="353">
        <v>0</v>
      </c>
      <c r="F36" s="356"/>
      <c r="G36" s="355" t="s">
        <v>379</v>
      </c>
      <c r="H36" s="335"/>
      <c r="I36" s="333" t="s">
        <v>378</v>
      </c>
      <c r="J36" s="347"/>
      <c r="K36" s="347"/>
      <c r="L36" s="357"/>
    </row>
    <row r="37" spans="1:12" ht="25.5" x14ac:dyDescent="0.2">
      <c r="A37" s="351" t="s">
        <v>377</v>
      </c>
      <c r="B37" s="334"/>
      <c r="C37" s="333"/>
      <c r="D37" s="360"/>
      <c r="E37" s="360"/>
      <c r="F37" s="356"/>
      <c r="G37" s="355" t="s">
        <v>376</v>
      </c>
      <c r="H37" s="351" t="s">
        <v>375</v>
      </c>
      <c r="I37" s="333" t="s">
        <v>374</v>
      </c>
      <c r="J37" s="353">
        <v>0</v>
      </c>
      <c r="K37" s="353">
        <v>0</v>
      </c>
      <c r="L37" s="357"/>
    </row>
    <row r="38" spans="1:12" ht="12.75" x14ac:dyDescent="0.2">
      <c r="A38" s="351" t="s">
        <v>373</v>
      </c>
      <c r="B38" s="334">
        <v>418100</v>
      </c>
      <c r="C38" s="333" t="s">
        <v>123</v>
      </c>
      <c r="D38" s="353">
        <v>0</v>
      </c>
      <c r="E38" s="353">
        <v>0</v>
      </c>
      <c r="F38" s="356"/>
      <c r="G38" s="355" t="s">
        <v>372</v>
      </c>
      <c r="H38" s="351" t="s">
        <v>371</v>
      </c>
      <c r="I38" s="333" t="s">
        <v>370</v>
      </c>
      <c r="J38" s="353">
        <v>0</v>
      </c>
      <c r="K38" s="353">
        <v>0</v>
      </c>
      <c r="L38" s="357"/>
    </row>
    <row r="39" spans="1:12" ht="12.75" x14ac:dyDescent="0.2">
      <c r="A39" s="351" t="s">
        <v>369</v>
      </c>
      <c r="B39" s="334"/>
      <c r="C39" s="333"/>
      <c r="D39" s="360"/>
      <c r="E39" s="353"/>
      <c r="F39" s="356"/>
      <c r="G39" s="355" t="s">
        <v>368</v>
      </c>
      <c r="H39" s="351" t="s">
        <v>367</v>
      </c>
      <c r="I39" s="333" t="s">
        <v>366</v>
      </c>
      <c r="J39" s="359">
        <f>SUBTOTAL(9,J37:J38)</f>
        <v>0</v>
      </c>
      <c r="K39" s="358" t="s">
        <v>346</v>
      </c>
      <c r="L39" s="352">
        <f>SUBTOTAL(9,K37:K38)</f>
        <v>0</v>
      </c>
    </row>
    <row r="40" spans="1:12" ht="12.75" x14ac:dyDescent="0.2">
      <c r="A40" s="351" t="s">
        <v>365</v>
      </c>
      <c r="B40" s="334">
        <v>419100</v>
      </c>
      <c r="C40" s="333" t="s">
        <v>120</v>
      </c>
      <c r="D40" s="353">
        <v>0</v>
      </c>
      <c r="E40" s="353">
        <v>0</v>
      </c>
      <c r="F40" s="356"/>
      <c r="G40" s="355" t="s">
        <v>364</v>
      </c>
      <c r="H40" s="351" t="s">
        <v>363</v>
      </c>
      <c r="I40" s="333"/>
      <c r="J40" s="347"/>
      <c r="K40" s="357"/>
      <c r="L40" s="357"/>
    </row>
    <row r="41" spans="1:12" ht="12.75" x14ac:dyDescent="0.2">
      <c r="A41" s="351" t="s">
        <v>362</v>
      </c>
      <c r="B41" s="334">
        <v>419200</v>
      </c>
      <c r="C41" s="333" t="s">
        <v>118</v>
      </c>
      <c r="D41" s="353">
        <v>0</v>
      </c>
      <c r="E41" s="353">
        <v>0</v>
      </c>
      <c r="F41" s="356"/>
      <c r="G41" s="355" t="s">
        <v>361</v>
      </c>
      <c r="H41" s="335"/>
      <c r="I41" s="333" t="s">
        <v>360</v>
      </c>
      <c r="J41" s="359">
        <f>SUM(D46,J8,J22,J35,J39)</f>
        <v>178538</v>
      </c>
      <c r="K41" s="358" t="s">
        <v>346</v>
      </c>
      <c r="L41" s="352">
        <f>SUM(F46,L8,L22,L35,L39)</f>
        <v>180911</v>
      </c>
    </row>
    <row r="42" spans="1:12" ht="12.75" x14ac:dyDescent="0.2">
      <c r="A42" s="351" t="s">
        <v>359</v>
      </c>
      <c r="B42" s="334">
        <v>419300</v>
      </c>
      <c r="C42" s="333" t="s">
        <v>116</v>
      </c>
      <c r="D42" s="353">
        <v>0</v>
      </c>
      <c r="E42" s="353">
        <v>0</v>
      </c>
      <c r="F42" s="356"/>
      <c r="G42" s="355" t="s">
        <v>358</v>
      </c>
      <c r="H42" s="335"/>
      <c r="I42" s="333"/>
      <c r="J42" s="347"/>
      <c r="K42" s="347"/>
      <c r="L42" s="357"/>
    </row>
    <row r="43" spans="1:12" ht="12.75" x14ac:dyDescent="0.2">
      <c r="A43" s="351" t="s">
        <v>357</v>
      </c>
      <c r="B43" s="334">
        <v>419900</v>
      </c>
      <c r="C43" s="333" t="s">
        <v>115</v>
      </c>
      <c r="D43" s="353">
        <v>0</v>
      </c>
      <c r="E43" s="534">
        <v>0</v>
      </c>
      <c r="F43" s="356"/>
      <c r="G43" s="355" t="s">
        <v>356</v>
      </c>
      <c r="H43" s="351" t="s">
        <v>355</v>
      </c>
      <c r="I43" s="333" t="s">
        <v>354</v>
      </c>
      <c r="J43" s="533">
        <v>0</v>
      </c>
      <c r="K43" s="532">
        <v>0</v>
      </c>
      <c r="L43" s="352">
        <f>+K43</f>
        <v>0</v>
      </c>
    </row>
    <row r="44" spans="1:12" ht="12.75" x14ac:dyDescent="0.2">
      <c r="A44" s="351" t="s">
        <v>353</v>
      </c>
      <c r="B44" s="334"/>
      <c r="C44" s="333" t="s">
        <v>352</v>
      </c>
      <c r="D44" s="332">
        <f>SUBTOTAL(9,D19:D43)</f>
        <v>0</v>
      </c>
      <c r="E44" s="350" t="s">
        <v>346</v>
      </c>
      <c r="F44" s="349">
        <f>SUBTOTAL(9,E20:E43)</f>
        <v>0</v>
      </c>
      <c r="G44" s="348" t="s">
        <v>351</v>
      </c>
      <c r="H44" s="335"/>
      <c r="I44" s="333"/>
      <c r="J44" s="347"/>
      <c r="K44" s="347"/>
      <c r="L44" s="347"/>
    </row>
    <row r="45" spans="1:12" ht="24" x14ac:dyDescent="0.2">
      <c r="A45" s="346" t="s">
        <v>350</v>
      </c>
      <c r="B45" s="340">
        <v>410000</v>
      </c>
      <c r="C45" s="345" t="s">
        <v>349</v>
      </c>
      <c r="D45" s="344"/>
      <c r="E45" s="343" t="s">
        <v>346</v>
      </c>
      <c r="F45" s="342"/>
      <c r="G45" s="341"/>
      <c r="H45" s="340" t="s">
        <v>348</v>
      </c>
      <c r="I45" s="339" t="s">
        <v>347</v>
      </c>
      <c r="J45" s="338"/>
      <c r="K45" s="337" t="s">
        <v>346</v>
      </c>
      <c r="L45" s="336"/>
    </row>
    <row r="46" spans="1:12" ht="12.75" x14ac:dyDescent="0.2">
      <c r="A46" s="335"/>
      <c r="B46" s="334"/>
      <c r="C46" s="333"/>
      <c r="D46" s="332">
        <f>(D19+D44)</f>
        <v>0</v>
      </c>
      <c r="E46" s="332"/>
      <c r="F46" s="331">
        <f>SUM(F19+F44)</f>
        <v>0</v>
      </c>
      <c r="G46" s="330"/>
      <c r="H46" s="329"/>
      <c r="I46" s="328" t="s">
        <v>345</v>
      </c>
      <c r="J46" s="326">
        <f>(D7+J41+J43)</f>
        <v>178538.15</v>
      </c>
      <c r="K46" s="327"/>
      <c r="L46" s="326">
        <f>(F7+L41+K43)</f>
        <v>180911</v>
      </c>
    </row>
    <row r="47" spans="1:12" ht="12.95" customHeight="1" x14ac:dyDescent="0.2">
      <c r="A47" s="598" t="str">
        <f ca="1">CELL("FILENAME",A1)</f>
        <v>R:\Finance\Annual Budget\Amended 2016-2017\[2016-2017 Amended Budget.xlsx]243</v>
      </c>
      <c r="B47" s="598"/>
      <c r="C47" s="598"/>
      <c r="D47" s="324"/>
      <c r="E47" s="324"/>
      <c r="F47" s="324"/>
      <c r="G47" s="324"/>
      <c r="H47" s="324"/>
      <c r="I47" s="325"/>
      <c r="J47" s="324"/>
      <c r="K47" s="324"/>
      <c r="L47" s="324"/>
    </row>
    <row r="48" spans="1:12" x14ac:dyDescent="0.2">
      <c r="D48" s="323"/>
      <c r="E48" s="323"/>
      <c r="F48" s="323"/>
    </row>
    <row r="49" spans="4:6" x14ac:dyDescent="0.2">
      <c r="D49" s="323"/>
      <c r="E49" s="323"/>
      <c r="F49" s="323"/>
    </row>
    <row r="50" spans="4:6" x14ac:dyDescent="0.2">
      <c r="D50" s="323"/>
      <c r="E50" s="323"/>
      <c r="F50" s="323"/>
    </row>
    <row r="51" spans="4:6" x14ac:dyDescent="0.2">
      <c r="D51" s="323"/>
      <c r="E51" s="323"/>
      <c r="F51" s="323"/>
    </row>
    <row r="52" spans="4:6" x14ac:dyDescent="0.2">
      <c r="D52" s="323"/>
      <c r="E52" s="323"/>
      <c r="F52" s="323"/>
    </row>
    <row r="53" spans="4:6" x14ac:dyDescent="0.2">
      <c r="D53" s="323"/>
      <c r="E53" s="323"/>
      <c r="F53" s="323"/>
    </row>
    <row r="54" spans="4:6" x14ac:dyDescent="0.2">
      <c r="D54" s="323"/>
      <c r="E54" s="323"/>
      <c r="F54" s="323"/>
    </row>
    <row r="55" spans="4:6" x14ac:dyDescent="0.2">
      <c r="D55" s="323"/>
      <c r="E55" s="323"/>
      <c r="F55" s="323"/>
    </row>
    <row r="56" spans="4:6" x14ac:dyDescent="0.2">
      <c r="D56" s="323"/>
      <c r="E56" s="323"/>
      <c r="F56" s="323"/>
    </row>
    <row r="57" spans="4:6" x14ac:dyDescent="0.2">
      <c r="D57" s="323"/>
      <c r="E57" s="323"/>
      <c r="F57" s="323"/>
    </row>
    <row r="58" spans="4:6" x14ac:dyDescent="0.2">
      <c r="D58" s="323"/>
      <c r="E58" s="323"/>
      <c r="F58" s="323"/>
    </row>
    <row r="59" spans="4:6" x14ac:dyDescent="0.2">
      <c r="D59" s="323"/>
      <c r="E59" s="323"/>
      <c r="F59" s="323"/>
    </row>
    <row r="60" spans="4:6" x14ac:dyDescent="0.2">
      <c r="D60" s="323"/>
      <c r="E60" s="323"/>
      <c r="F60" s="323"/>
    </row>
    <row r="61" spans="4:6" x14ac:dyDescent="0.2">
      <c r="D61" s="323"/>
      <c r="E61" s="323"/>
      <c r="F61" s="323"/>
    </row>
    <row r="62" spans="4:6" x14ac:dyDescent="0.2">
      <c r="D62" s="323"/>
      <c r="E62" s="323"/>
      <c r="F62" s="323"/>
    </row>
    <row r="63" spans="4:6" x14ac:dyDescent="0.2">
      <c r="D63" s="323"/>
      <c r="E63" s="323"/>
      <c r="F63" s="323"/>
    </row>
    <row r="64" spans="4:6" x14ac:dyDescent="0.2">
      <c r="D64" s="323"/>
      <c r="E64" s="323"/>
      <c r="F64" s="323"/>
    </row>
    <row r="65" spans="4:6" x14ac:dyDescent="0.2">
      <c r="D65" s="323"/>
      <c r="E65" s="323"/>
      <c r="F65" s="323"/>
    </row>
    <row r="66" spans="4:6" x14ac:dyDescent="0.2">
      <c r="D66" s="323"/>
      <c r="E66" s="323"/>
      <c r="F66" s="323"/>
    </row>
    <row r="67" spans="4:6" x14ac:dyDescent="0.2">
      <c r="D67" s="323"/>
      <c r="E67" s="323"/>
      <c r="F67" s="323"/>
    </row>
    <row r="68" spans="4:6" x14ac:dyDescent="0.2">
      <c r="D68" s="323"/>
      <c r="E68" s="323"/>
      <c r="F68" s="323"/>
    </row>
    <row r="69" spans="4:6" x14ac:dyDescent="0.2">
      <c r="D69" s="323"/>
      <c r="E69" s="323"/>
      <c r="F69" s="323"/>
    </row>
    <row r="70" spans="4:6" x14ac:dyDescent="0.2">
      <c r="D70" s="323"/>
      <c r="E70" s="323"/>
      <c r="F70" s="323"/>
    </row>
    <row r="71" spans="4:6" x14ac:dyDescent="0.2">
      <c r="D71" s="323"/>
      <c r="E71" s="323"/>
      <c r="F71" s="323"/>
    </row>
    <row r="72" spans="4:6" x14ac:dyDescent="0.2">
      <c r="D72" s="323"/>
      <c r="E72" s="323"/>
      <c r="F72" s="323"/>
    </row>
    <row r="73" spans="4:6" x14ac:dyDescent="0.2">
      <c r="D73" s="323"/>
      <c r="E73" s="323"/>
      <c r="F73" s="323"/>
    </row>
    <row r="74" spans="4:6" x14ac:dyDescent="0.2">
      <c r="D74" s="323"/>
      <c r="E74" s="323"/>
      <c r="F74" s="323"/>
    </row>
    <row r="75" spans="4:6" x14ac:dyDescent="0.2">
      <c r="D75" s="323"/>
      <c r="E75" s="323"/>
      <c r="F75" s="323"/>
    </row>
    <row r="76" spans="4:6" x14ac:dyDescent="0.2">
      <c r="D76" s="323"/>
      <c r="E76" s="323"/>
      <c r="F76" s="323"/>
    </row>
    <row r="77" spans="4:6" x14ac:dyDescent="0.2">
      <c r="D77" s="323"/>
      <c r="E77" s="323"/>
      <c r="F77" s="323"/>
    </row>
    <row r="78" spans="4:6" x14ac:dyDescent="0.2">
      <c r="D78" s="323"/>
      <c r="E78" s="323"/>
      <c r="F78" s="323"/>
    </row>
    <row r="79" spans="4:6" x14ac:dyDescent="0.2">
      <c r="D79" s="323"/>
      <c r="E79" s="323"/>
      <c r="F79" s="323"/>
    </row>
    <row r="80" spans="4:6" x14ac:dyDescent="0.2">
      <c r="D80" s="323"/>
      <c r="E80" s="323"/>
      <c r="F80" s="323"/>
    </row>
    <row r="81" spans="4:6" x14ac:dyDescent="0.2">
      <c r="D81" s="323"/>
      <c r="E81" s="323"/>
      <c r="F81" s="323"/>
    </row>
    <row r="82" spans="4:6" x14ac:dyDescent="0.2">
      <c r="D82" s="323"/>
      <c r="E82" s="323"/>
      <c r="F82" s="323"/>
    </row>
    <row r="83" spans="4:6" x14ac:dyDescent="0.2">
      <c r="D83" s="323"/>
      <c r="E83" s="323"/>
      <c r="F83" s="323"/>
    </row>
    <row r="84" spans="4:6" x14ac:dyDescent="0.2">
      <c r="D84" s="323"/>
      <c r="E84" s="323"/>
      <c r="F84" s="323"/>
    </row>
    <row r="85" spans="4:6" x14ac:dyDescent="0.2">
      <c r="D85" s="323"/>
      <c r="E85" s="323"/>
      <c r="F85" s="323"/>
    </row>
    <row r="86" spans="4:6" x14ac:dyDescent="0.2">
      <c r="D86" s="323"/>
      <c r="E86" s="323"/>
      <c r="F86" s="323"/>
    </row>
    <row r="87" spans="4:6" x14ac:dyDescent="0.2">
      <c r="D87" s="323"/>
      <c r="E87" s="323"/>
      <c r="F87" s="323"/>
    </row>
    <row r="88" spans="4:6" x14ac:dyDescent="0.2">
      <c r="D88" s="323"/>
      <c r="E88" s="323"/>
      <c r="F88" s="323"/>
    </row>
    <row r="89" spans="4:6" x14ac:dyDescent="0.2">
      <c r="D89" s="323"/>
      <c r="E89" s="323"/>
      <c r="F89" s="323"/>
    </row>
    <row r="90" spans="4:6" x14ac:dyDescent="0.2">
      <c r="D90" s="323"/>
      <c r="E90" s="323"/>
      <c r="F90" s="323"/>
    </row>
    <row r="91" spans="4:6" x14ac:dyDescent="0.2">
      <c r="D91" s="323"/>
      <c r="E91" s="323"/>
      <c r="F91" s="323"/>
    </row>
    <row r="92" spans="4:6" x14ac:dyDescent="0.2">
      <c r="D92" s="323"/>
      <c r="E92" s="323"/>
      <c r="F92" s="323"/>
    </row>
    <row r="93" spans="4:6" x14ac:dyDescent="0.2">
      <c r="D93" s="323"/>
      <c r="E93" s="323"/>
      <c r="F93" s="323"/>
    </row>
    <row r="94" spans="4:6" x14ac:dyDescent="0.2">
      <c r="D94" s="323"/>
      <c r="E94" s="323"/>
      <c r="F94" s="323"/>
    </row>
    <row r="95" spans="4:6" x14ac:dyDescent="0.2">
      <c r="D95" s="323"/>
      <c r="E95" s="323"/>
      <c r="F95" s="323"/>
    </row>
    <row r="96" spans="4:6" x14ac:dyDescent="0.2">
      <c r="D96" s="323"/>
      <c r="E96" s="323"/>
      <c r="F96" s="323"/>
    </row>
    <row r="97" spans="4:6" x14ac:dyDescent="0.2">
      <c r="D97" s="323"/>
      <c r="E97" s="323"/>
      <c r="F97" s="323"/>
    </row>
    <row r="98" spans="4:6" x14ac:dyDescent="0.2">
      <c r="D98" s="323"/>
      <c r="E98" s="323"/>
      <c r="F98" s="323"/>
    </row>
    <row r="99" spans="4:6" x14ac:dyDescent="0.2">
      <c r="D99" s="323"/>
      <c r="E99" s="323"/>
      <c r="F99" s="323"/>
    </row>
    <row r="100" spans="4:6" x14ac:dyDescent="0.2">
      <c r="D100" s="323"/>
      <c r="E100" s="323"/>
      <c r="F100" s="323"/>
    </row>
    <row r="101" spans="4:6" x14ac:dyDescent="0.2">
      <c r="D101" s="323"/>
      <c r="E101" s="323"/>
      <c r="F101" s="323"/>
    </row>
    <row r="102" spans="4:6" x14ac:dyDescent="0.2">
      <c r="D102" s="323"/>
      <c r="E102" s="323"/>
      <c r="F102" s="323"/>
    </row>
    <row r="103" spans="4:6" x14ac:dyDescent="0.2">
      <c r="D103" s="323"/>
      <c r="E103" s="323"/>
      <c r="F103" s="323"/>
    </row>
    <row r="104" spans="4:6" x14ac:dyDescent="0.2">
      <c r="D104" s="323"/>
      <c r="E104" s="323"/>
      <c r="F104" s="323"/>
    </row>
    <row r="105" spans="4:6" x14ac:dyDescent="0.2">
      <c r="D105" s="323"/>
      <c r="E105" s="323"/>
      <c r="F105" s="323"/>
    </row>
    <row r="106" spans="4:6" x14ac:dyDescent="0.2">
      <c r="D106" s="323"/>
      <c r="E106" s="323"/>
      <c r="F106" s="323"/>
    </row>
    <row r="107" spans="4:6" x14ac:dyDescent="0.2">
      <c r="D107" s="323"/>
      <c r="E107" s="323"/>
      <c r="F107" s="323"/>
    </row>
    <row r="108" spans="4:6" x14ac:dyDescent="0.2">
      <c r="D108" s="323"/>
      <c r="E108" s="323"/>
      <c r="F108" s="323"/>
    </row>
    <row r="109" spans="4:6" x14ac:dyDescent="0.2">
      <c r="D109" s="323"/>
      <c r="E109" s="323"/>
      <c r="F109" s="323"/>
    </row>
    <row r="110" spans="4:6" x14ac:dyDescent="0.2">
      <c r="D110" s="323"/>
      <c r="E110" s="323"/>
      <c r="F110" s="323"/>
    </row>
    <row r="111" spans="4:6" x14ac:dyDescent="0.2">
      <c r="D111" s="323"/>
      <c r="E111" s="323"/>
      <c r="F111" s="323"/>
    </row>
    <row r="112" spans="4:6" x14ac:dyDescent="0.2">
      <c r="D112" s="323"/>
      <c r="E112" s="323"/>
      <c r="F112" s="323"/>
    </row>
    <row r="113" spans="4:6" x14ac:dyDescent="0.2">
      <c r="D113" s="323"/>
      <c r="E113" s="323"/>
      <c r="F113" s="323"/>
    </row>
    <row r="114" spans="4:6" x14ac:dyDescent="0.2">
      <c r="D114" s="323"/>
      <c r="E114" s="323"/>
      <c r="F114" s="323"/>
    </row>
    <row r="115" spans="4:6" x14ac:dyDescent="0.2">
      <c r="D115" s="323"/>
      <c r="E115" s="323"/>
      <c r="F115" s="323"/>
    </row>
    <row r="116" spans="4:6" x14ac:dyDescent="0.2">
      <c r="D116" s="323"/>
      <c r="E116" s="323"/>
      <c r="F116" s="323"/>
    </row>
    <row r="117" spans="4:6" x14ac:dyDescent="0.2">
      <c r="D117" s="323"/>
      <c r="E117" s="323"/>
      <c r="F117" s="323"/>
    </row>
    <row r="118" spans="4:6" x14ac:dyDescent="0.2">
      <c r="D118" s="323"/>
      <c r="E118" s="323"/>
      <c r="F118" s="323"/>
    </row>
    <row r="119" spans="4:6" x14ac:dyDescent="0.2">
      <c r="D119" s="323"/>
      <c r="E119" s="323"/>
      <c r="F119" s="323"/>
    </row>
    <row r="120" spans="4:6" x14ac:dyDescent="0.2">
      <c r="D120" s="323"/>
      <c r="E120" s="323"/>
      <c r="F120" s="323"/>
    </row>
    <row r="121" spans="4:6" x14ac:dyDescent="0.2">
      <c r="D121" s="323"/>
      <c r="E121" s="323"/>
      <c r="F121" s="323"/>
    </row>
    <row r="122" spans="4:6" x14ac:dyDescent="0.2">
      <c r="D122" s="323"/>
      <c r="E122" s="323"/>
      <c r="F122" s="323"/>
    </row>
    <row r="123" spans="4:6" x14ac:dyDescent="0.2">
      <c r="D123" s="323"/>
      <c r="E123" s="323"/>
      <c r="F123" s="323"/>
    </row>
    <row r="124" spans="4:6" x14ac:dyDescent="0.2">
      <c r="D124" s="323"/>
      <c r="E124" s="323"/>
      <c r="F124" s="323"/>
    </row>
    <row r="125" spans="4:6" x14ac:dyDescent="0.2">
      <c r="D125" s="323"/>
      <c r="E125" s="323"/>
      <c r="F125" s="323"/>
    </row>
    <row r="126" spans="4:6" x14ac:dyDescent="0.2">
      <c r="D126" s="323"/>
      <c r="E126" s="323"/>
      <c r="F126" s="323"/>
    </row>
    <row r="127" spans="4:6" x14ac:dyDescent="0.2">
      <c r="D127" s="323"/>
      <c r="E127" s="323"/>
      <c r="F127" s="323"/>
    </row>
    <row r="128" spans="4:6" x14ac:dyDescent="0.2">
      <c r="D128" s="323"/>
      <c r="E128" s="323"/>
      <c r="F128" s="323"/>
    </row>
    <row r="129" spans="4:6" x14ac:dyDescent="0.2">
      <c r="D129" s="323"/>
      <c r="E129" s="323"/>
      <c r="F129" s="323"/>
    </row>
    <row r="130" spans="4:6" x14ac:dyDescent="0.2">
      <c r="D130" s="323"/>
      <c r="E130" s="323"/>
      <c r="F130" s="323"/>
    </row>
    <row r="131" spans="4:6" x14ac:dyDescent="0.2">
      <c r="D131" s="323"/>
      <c r="E131" s="323"/>
      <c r="F131" s="323"/>
    </row>
    <row r="132" spans="4:6" x14ac:dyDescent="0.2">
      <c r="D132" s="323"/>
      <c r="E132" s="323"/>
      <c r="F132" s="323"/>
    </row>
    <row r="133" spans="4:6" x14ac:dyDescent="0.2">
      <c r="D133" s="323"/>
      <c r="E133" s="323"/>
      <c r="F133" s="323"/>
    </row>
    <row r="134" spans="4:6" x14ac:dyDescent="0.2">
      <c r="D134" s="323"/>
      <c r="E134" s="323"/>
      <c r="F134" s="323"/>
    </row>
    <row r="135" spans="4:6" x14ac:dyDescent="0.2">
      <c r="D135" s="323"/>
      <c r="E135" s="323"/>
      <c r="F135" s="323"/>
    </row>
    <row r="136" spans="4:6" x14ac:dyDescent="0.2">
      <c r="D136" s="323"/>
      <c r="E136" s="323"/>
      <c r="F136" s="323"/>
    </row>
    <row r="137" spans="4:6" x14ac:dyDescent="0.2">
      <c r="D137" s="323"/>
      <c r="E137" s="323"/>
      <c r="F137" s="323"/>
    </row>
    <row r="138" spans="4:6" x14ac:dyDescent="0.2">
      <c r="D138" s="323"/>
      <c r="E138" s="323"/>
      <c r="F138" s="323"/>
    </row>
    <row r="139" spans="4:6" x14ac:dyDescent="0.2">
      <c r="D139" s="323"/>
      <c r="E139" s="323"/>
      <c r="F139" s="323"/>
    </row>
    <row r="140" spans="4:6" x14ac:dyDescent="0.2">
      <c r="D140" s="323"/>
      <c r="E140" s="323"/>
      <c r="F140" s="323"/>
    </row>
    <row r="141" spans="4:6" x14ac:dyDescent="0.2">
      <c r="D141" s="323"/>
      <c r="E141" s="323"/>
      <c r="F141" s="323"/>
    </row>
    <row r="142" spans="4:6" x14ac:dyDescent="0.2">
      <c r="D142" s="323"/>
      <c r="E142" s="323"/>
      <c r="F142" s="323"/>
    </row>
    <row r="143" spans="4:6" x14ac:dyDescent="0.2">
      <c r="D143" s="323"/>
      <c r="E143" s="323"/>
      <c r="F143" s="323"/>
    </row>
    <row r="144" spans="4:6" x14ac:dyDescent="0.2">
      <c r="D144" s="323"/>
      <c r="E144" s="323"/>
      <c r="F144" s="323"/>
    </row>
    <row r="145" spans="4:6" x14ac:dyDescent="0.2">
      <c r="D145" s="323"/>
      <c r="E145" s="323"/>
      <c r="F145" s="323"/>
    </row>
    <row r="146" spans="4:6" x14ac:dyDescent="0.2">
      <c r="D146" s="323"/>
      <c r="E146" s="323"/>
      <c r="F146" s="323"/>
    </row>
    <row r="147" spans="4:6" x14ac:dyDescent="0.2">
      <c r="D147" s="323"/>
      <c r="E147" s="323"/>
      <c r="F147" s="323"/>
    </row>
    <row r="148" spans="4:6" x14ac:dyDescent="0.2">
      <c r="D148" s="323"/>
      <c r="E148" s="323"/>
      <c r="F148" s="323"/>
    </row>
    <row r="149" spans="4:6" x14ac:dyDescent="0.2">
      <c r="D149" s="323"/>
      <c r="E149" s="323"/>
      <c r="F149" s="323"/>
    </row>
    <row r="150" spans="4:6" x14ac:dyDescent="0.2">
      <c r="D150" s="323"/>
      <c r="E150" s="323"/>
      <c r="F150" s="323"/>
    </row>
    <row r="151" spans="4:6" x14ac:dyDescent="0.2">
      <c r="D151" s="323"/>
      <c r="E151" s="323"/>
      <c r="F151" s="323"/>
    </row>
    <row r="152" spans="4:6" x14ac:dyDescent="0.2">
      <c r="D152" s="323"/>
      <c r="E152" s="323"/>
      <c r="F152" s="323"/>
    </row>
    <row r="153" spans="4:6" x14ac:dyDescent="0.2">
      <c r="D153" s="323"/>
      <c r="E153" s="323"/>
      <c r="F153" s="323"/>
    </row>
    <row r="154" spans="4:6" x14ac:dyDescent="0.2">
      <c r="D154" s="323"/>
      <c r="E154" s="323"/>
      <c r="F154" s="323"/>
    </row>
    <row r="155" spans="4:6" x14ac:dyDescent="0.2">
      <c r="D155" s="323"/>
      <c r="E155" s="323"/>
      <c r="F155" s="323"/>
    </row>
    <row r="156" spans="4:6" x14ac:dyDescent="0.2">
      <c r="D156" s="323"/>
      <c r="E156" s="323"/>
      <c r="F156" s="323"/>
    </row>
    <row r="157" spans="4:6" x14ac:dyDescent="0.2">
      <c r="D157" s="323"/>
      <c r="E157" s="323"/>
      <c r="F157" s="323"/>
    </row>
    <row r="158" spans="4:6" x14ac:dyDescent="0.2">
      <c r="D158" s="323"/>
      <c r="E158" s="323"/>
      <c r="F158" s="323"/>
    </row>
    <row r="159" spans="4:6" x14ac:dyDescent="0.2">
      <c r="D159" s="323"/>
      <c r="E159" s="323"/>
      <c r="F159" s="323"/>
    </row>
    <row r="160" spans="4:6" x14ac:dyDescent="0.2">
      <c r="D160" s="323"/>
      <c r="E160" s="323"/>
      <c r="F160" s="323"/>
    </row>
    <row r="161" spans="4:6" x14ac:dyDescent="0.2">
      <c r="D161" s="323"/>
      <c r="E161" s="323"/>
      <c r="F161" s="323"/>
    </row>
    <row r="162" spans="4:6" x14ac:dyDescent="0.2">
      <c r="D162" s="323"/>
      <c r="E162" s="323"/>
      <c r="F162" s="323"/>
    </row>
    <row r="163" spans="4:6" x14ac:dyDescent="0.2">
      <c r="D163" s="323"/>
      <c r="E163" s="323"/>
      <c r="F163" s="323"/>
    </row>
    <row r="164" spans="4:6" x14ac:dyDescent="0.2">
      <c r="D164" s="323"/>
      <c r="E164" s="323"/>
      <c r="F164" s="323"/>
    </row>
    <row r="165" spans="4:6" x14ac:dyDescent="0.2">
      <c r="D165" s="323"/>
      <c r="E165" s="323"/>
      <c r="F165" s="323"/>
    </row>
    <row r="166" spans="4:6" x14ac:dyDescent="0.2">
      <c r="D166" s="323"/>
      <c r="E166" s="323"/>
      <c r="F166" s="323"/>
    </row>
    <row r="167" spans="4:6" x14ac:dyDescent="0.2">
      <c r="D167" s="323"/>
      <c r="E167" s="323"/>
      <c r="F167" s="323"/>
    </row>
    <row r="168" spans="4:6" x14ac:dyDescent="0.2">
      <c r="D168" s="323"/>
      <c r="E168" s="323"/>
      <c r="F168" s="323"/>
    </row>
    <row r="169" spans="4:6" x14ac:dyDescent="0.2">
      <c r="D169" s="323"/>
      <c r="E169" s="323"/>
      <c r="F169" s="323"/>
    </row>
    <row r="170" spans="4:6" x14ac:dyDescent="0.2">
      <c r="D170" s="323"/>
      <c r="E170" s="323"/>
      <c r="F170" s="323"/>
    </row>
    <row r="171" spans="4:6" x14ac:dyDescent="0.2">
      <c r="D171" s="323"/>
      <c r="E171" s="323"/>
      <c r="F171" s="323"/>
    </row>
    <row r="172" spans="4:6" x14ac:dyDescent="0.2">
      <c r="D172" s="323"/>
      <c r="E172" s="323"/>
      <c r="F172" s="323"/>
    </row>
    <row r="173" spans="4:6" x14ac:dyDescent="0.2">
      <c r="D173" s="323"/>
      <c r="E173" s="323"/>
      <c r="F173" s="323"/>
    </row>
    <row r="174" spans="4:6" x14ac:dyDescent="0.2">
      <c r="D174" s="323"/>
      <c r="E174" s="323"/>
      <c r="F174" s="323"/>
    </row>
    <row r="175" spans="4:6" x14ac:dyDescent="0.2">
      <c r="D175" s="323"/>
      <c r="E175" s="323"/>
      <c r="F175" s="323"/>
    </row>
    <row r="176" spans="4:6" x14ac:dyDescent="0.2">
      <c r="D176" s="323"/>
      <c r="E176" s="323"/>
      <c r="F176" s="323"/>
    </row>
    <row r="177" spans="4:6" x14ac:dyDescent="0.2">
      <c r="D177" s="323"/>
      <c r="E177" s="323"/>
      <c r="F177" s="323"/>
    </row>
    <row r="178" spans="4:6" x14ac:dyDescent="0.2">
      <c r="D178" s="323"/>
      <c r="E178" s="323"/>
      <c r="F178" s="323"/>
    </row>
    <row r="179" spans="4:6" x14ac:dyDescent="0.2">
      <c r="D179" s="323"/>
      <c r="E179" s="323"/>
      <c r="F179" s="323"/>
    </row>
    <row r="180" spans="4:6" x14ac:dyDescent="0.2">
      <c r="D180" s="323"/>
      <c r="E180" s="323"/>
      <c r="F180" s="323"/>
    </row>
    <row r="181" spans="4:6" x14ac:dyDescent="0.2">
      <c r="D181" s="323"/>
      <c r="E181" s="323"/>
      <c r="F181" s="323"/>
    </row>
    <row r="182" spans="4:6" x14ac:dyDescent="0.2">
      <c r="D182" s="323"/>
      <c r="E182" s="323"/>
      <c r="F182" s="323"/>
    </row>
    <row r="183" spans="4:6" x14ac:dyDescent="0.2">
      <c r="D183" s="323"/>
      <c r="E183" s="323"/>
      <c r="F183" s="323"/>
    </row>
    <row r="184" spans="4:6" x14ac:dyDescent="0.2">
      <c r="D184" s="323"/>
      <c r="E184" s="323"/>
      <c r="F184" s="323"/>
    </row>
    <row r="185" spans="4:6" x14ac:dyDescent="0.2">
      <c r="D185" s="323"/>
      <c r="E185" s="323"/>
      <c r="F185" s="323"/>
    </row>
    <row r="186" spans="4:6" x14ac:dyDescent="0.2">
      <c r="D186" s="323"/>
      <c r="E186" s="323"/>
      <c r="F186" s="323"/>
    </row>
    <row r="187" spans="4:6" x14ac:dyDescent="0.2">
      <c r="D187" s="323"/>
      <c r="E187" s="323"/>
      <c r="F187" s="323"/>
    </row>
    <row r="188" spans="4:6" x14ac:dyDescent="0.2">
      <c r="D188" s="323"/>
      <c r="E188" s="323"/>
      <c r="F188" s="323"/>
    </row>
    <row r="189" spans="4:6" x14ac:dyDescent="0.2">
      <c r="D189" s="323"/>
      <c r="E189" s="323"/>
      <c r="F189" s="323"/>
    </row>
    <row r="190" spans="4:6" x14ac:dyDescent="0.2">
      <c r="D190" s="323"/>
      <c r="E190" s="323"/>
      <c r="F190" s="323"/>
    </row>
    <row r="191" spans="4:6" x14ac:dyDescent="0.2">
      <c r="D191" s="323"/>
      <c r="E191" s="323"/>
      <c r="F191" s="323"/>
    </row>
    <row r="192" spans="4:6" x14ac:dyDescent="0.2">
      <c r="D192" s="323"/>
      <c r="E192" s="323"/>
      <c r="F192" s="323"/>
    </row>
    <row r="193" spans="4:6" x14ac:dyDescent="0.2">
      <c r="D193" s="323"/>
      <c r="E193" s="323"/>
      <c r="F193" s="323"/>
    </row>
    <row r="194" spans="4:6" x14ac:dyDescent="0.2">
      <c r="D194" s="323"/>
      <c r="E194" s="323"/>
      <c r="F194" s="323"/>
    </row>
    <row r="195" spans="4:6" x14ac:dyDescent="0.2">
      <c r="D195" s="323"/>
      <c r="E195" s="323"/>
      <c r="F195" s="323"/>
    </row>
    <row r="196" spans="4:6" x14ac:dyDescent="0.2">
      <c r="D196" s="323"/>
      <c r="E196" s="323"/>
      <c r="F196" s="323"/>
    </row>
    <row r="197" spans="4:6" x14ac:dyDescent="0.2">
      <c r="D197" s="323"/>
      <c r="E197" s="323"/>
      <c r="F197" s="323"/>
    </row>
    <row r="198" spans="4:6" x14ac:dyDescent="0.2">
      <c r="D198" s="323"/>
      <c r="E198" s="323"/>
      <c r="F198" s="323"/>
    </row>
    <row r="199" spans="4:6" x14ac:dyDescent="0.2">
      <c r="D199" s="323"/>
      <c r="E199" s="323"/>
      <c r="F199" s="323"/>
    </row>
    <row r="200" spans="4:6" x14ac:dyDescent="0.2">
      <c r="D200" s="323"/>
      <c r="E200" s="323"/>
      <c r="F200" s="323"/>
    </row>
    <row r="201" spans="4:6" x14ac:dyDescent="0.2">
      <c r="D201" s="323"/>
      <c r="E201" s="323"/>
      <c r="F201" s="323"/>
    </row>
    <row r="202" spans="4:6" x14ac:dyDescent="0.2">
      <c r="D202" s="323"/>
      <c r="E202" s="323"/>
      <c r="F202" s="323"/>
    </row>
    <row r="203" spans="4:6" x14ac:dyDescent="0.2">
      <c r="D203" s="323"/>
      <c r="E203" s="323"/>
      <c r="F203" s="323"/>
    </row>
    <row r="204" spans="4:6" x14ac:dyDescent="0.2">
      <c r="D204" s="323"/>
      <c r="E204" s="323"/>
      <c r="F204" s="323"/>
    </row>
    <row r="205" spans="4:6" x14ac:dyDescent="0.2">
      <c r="D205" s="323"/>
      <c r="E205" s="323"/>
      <c r="F205" s="323"/>
    </row>
    <row r="206" spans="4:6" x14ac:dyDescent="0.2">
      <c r="D206" s="323"/>
      <c r="E206" s="323"/>
      <c r="F206" s="323"/>
    </row>
    <row r="207" spans="4:6" x14ac:dyDescent="0.2">
      <c r="D207" s="323"/>
      <c r="E207" s="323"/>
      <c r="F207" s="323"/>
    </row>
    <row r="208" spans="4:6" x14ac:dyDescent="0.2">
      <c r="D208" s="323"/>
      <c r="E208" s="323"/>
      <c r="F208" s="323"/>
    </row>
    <row r="209" spans="4:6" x14ac:dyDescent="0.2">
      <c r="D209" s="323"/>
      <c r="E209" s="323"/>
      <c r="F209" s="323"/>
    </row>
    <row r="210" spans="4:6" x14ac:dyDescent="0.2">
      <c r="D210" s="323"/>
      <c r="E210" s="323"/>
      <c r="F210" s="323"/>
    </row>
    <row r="211" spans="4:6" x14ac:dyDescent="0.2">
      <c r="D211" s="323"/>
      <c r="E211" s="323"/>
      <c r="F211" s="323"/>
    </row>
    <row r="212" spans="4:6" x14ac:dyDescent="0.2">
      <c r="D212" s="323"/>
      <c r="E212" s="323"/>
      <c r="F212" s="323"/>
    </row>
    <row r="213" spans="4:6" x14ac:dyDescent="0.2">
      <c r="D213" s="323"/>
      <c r="E213" s="323"/>
      <c r="F213" s="323"/>
    </row>
    <row r="214" spans="4:6" x14ac:dyDescent="0.2">
      <c r="D214" s="323"/>
      <c r="E214" s="323"/>
      <c r="F214" s="323"/>
    </row>
    <row r="215" spans="4:6" x14ac:dyDescent="0.2">
      <c r="D215" s="323"/>
      <c r="E215" s="323"/>
      <c r="F215" s="323"/>
    </row>
    <row r="216" spans="4:6" x14ac:dyDescent="0.2">
      <c r="D216" s="323"/>
      <c r="E216" s="323"/>
      <c r="F216" s="323"/>
    </row>
    <row r="217" spans="4:6" x14ac:dyDescent="0.2">
      <c r="D217" s="323"/>
      <c r="E217" s="323"/>
      <c r="F217" s="323"/>
    </row>
    <row r="218" spans="4:6" x14ac:dyDescent="0.2">
      <c r="D218" s="323"/>
      <c r="E218" s="323"/>
      <c r="F218" s="323"/>
    </row>
    <row r="219" spans="4:6" x14ac:dyDescent="0.2">
      <c r="D219" s="323"/>
      <c r="E219" s="323"/>
      <c r="F219" s="323"/>
    </row>
    <row r="220" spans="4:6" x14ac:dyDescent="0.2">
      <c r="D220" s="323"/>
      <c r="E220" s="323"/>
      <c r="F220" s="323"/>
    </row>
    <row r="221" spans="4:6" x14ac:dyDescent="0.2">
      <c r="D221" s="323"/>
      <c r="E221" s="323"/>
      <c r="F221" s="323"/>
    </row>
    <row r="222" spans="4:6" x14ac:dyDescent="0.2">
      <c r="D222" s="323"/>
      <c r="E222" s="323"/>
      <c r="F222" s="323"/>
    </row>
    <row r="223" spans="4:6" x14ac:dyDescent="0.2">
      <c r="D223" s="323"/>
      <c r="E223" s="323"/>
      <c r="F223" s="323"/>
    </row>
    <row r="224" spans="4:6" x14ac:dyDescent="0.2">
      <c r="D224" s="323"/>
      <c r="E224" s="323"/>
      <c r="F224" s="323"/>
    </row>
    <row r="225" spans="4:6" x14ac:dyDescent="0.2">
      <c r="D225" s="323"/>
      <c r="E225" s="323"/>
      <c r="F225" s="323"/>
    </row>
    <row r="226" spans="4:6" x14ac:dyDescent="0.2">
      <c r="D226" s="323"/>
      <c r="E226" s="323"/>
      <c r="F226" s="323"/>
    </row>
    <row r="227" spans="4:6" x14ac:dyDescent="0.2">
      <c r="D227" s="323"/>
      <c r="E227" s="323"/>
      <c r="F227" s="323"/>
    </row>
    <row r="228" spans="4:6" x14ac:dyDescent="0.2">
      <c r="D228" s="323"/>
      <c r="E228" s="323"/>
      <c r="F228" s="323"/>
    </row>
    <row r="229" spans="4:6" x14ac:dyDescent="0.2">
      <c r="D229" s="323"/>
      <c r="E229" s="323"/>
      <c r="F229" s="323"/>
    </row>
    <row r="230" spans="4:6" x14ac:dyDescent="0.2">
      <c r="D230" s="323"/>
      <c r="E230" s="323"/>
      <c r="F230" s="323"/>
    </row>
    <row r="231" spans="4:6" x14ac:dyDescent="0.2">
      <c r="D231" s="323"/>
      <c r="E231" s="323"/>
      <c r="F231" s="323"/>
    </row>
    <row r="232" spans="4:6" x14ac:dyDescent="0.2">
      <c r="D232" s="323"/>
      <c r="E232" s="323"/>
      <c r="F232" s="323"/>
    </row>
    <row r="233" spans="4:6" x14ac:dyDescent="0.2">
      <c r="D233" s="323"/>
      <c r="E233" s="323"/>
      <c r="F233" s="323"/>
    </row>
    <row r="234" spans="4:6" x14ac:dyDescent="0.2">
      <c r="D234" s="323"/>
      <c r="E234" s="323"/>
      <c r="F234" s="323"/>
    </row>
    <row r="235" spans="4:6" x14ac:dyDescent="0.2">
      <c r="D235" s="323"/>
      <c r="E235" s="323"/>
      <c r="F235" s="323"/>
    </row>
    <row r="236" spans="4:6" x14ac:dyDescent="0.2">
      <c r="D236" s="323"/>
      <c r="E236" s="323"/>
      <c r="F236" s="323"/>
    </row>
    <row r="237" spans="4:6" x14ac:dyDescent="0.2">
      <c r="D237" s="323"/>
      <c r="E237" s="323"/>
      <c r="F237" s="323"/>
    </row>
    <row r="238" spans="4:6" x14ac:dyDescent="0.2">
      <c r="D238" s="323"/>
      <c r="E238" s="323"/>
      <c r="F238" s="323"/>
    </row>
    <row r="239" spans="4:6" x14ac:dyDescent="0.2">
      <c r="D239" s="323"/>
      <c r="E239" s="323"/>
      <c r="F239" s="323"/>
    </row>
    <row r="240" spans="4:6" x14ac:dyDescent="0.2">
      <c r="D240" s="323"/>
      <c r="E240" s="323"/>
      <c r="F240" s="323"/>
    </row>
    <row r="241" spans="4:6" x14ac:dyDescent="0.2">
      <c r="D241" s="323"/>
      <c r="E241" s="323"/>
      <c r="F241" s="323"/>
    </row>
    <row r="242" spans="4:6" x14ac:dyDescent="0.2">
      <c r="D242" s="323"/>
      <c r="E242" s="323"/>
      <c r="F242" s="323"/>
    </row>
    <row r="243" spans="4:6" x14ac:dyDescent="0.2">
      <c r="D243" s="323"/>
      <c r="E243" s="323"/>
      <c r="F243" s="323"/>
    </row>
    <row r="244" spans="4:6" x14ac:dyDescent="0.2">
      <c r="D244" s="323"/>
      <c r="E244" s="323"/>
      <c r="F244" s="323"/>
    </row>
    <row r="245" spans="4:6" x14ac:dyDescent="0.2">
      <c r="D245" s="323"/>
      <c r="E245" s="323"/>
      <c r="F245" s="323"/>
    </row>
    <row r="246" spans="4:6" x14ac:dyDescent="0.2">
      <c r="D246" s="323"/>
      <c r="E246" s="323"/>
      <c r="F246" s="323"/>
    </row>
    <row r="247" spans="4:6" x14ac:dyDescent="0.2">
      <c r="D247" s="323"/>
      <c r="E247" s="323"/>
      <c r="F247" s="323"/>
    </row>
    <row r="248" spans="4:6" x14ac:dyDescent="0.2">
      <c r="D248" s="323"/>
      <c r="E248" s="323"/>
      <c r="F248" s="323"/>
    </row>
    <row r="249" spans="4:6" x14ac:dyDescent="0.2">
      <c r="D249" s="323"/>
      <c r="E249" s="323"/>
      <c r="F249" s="323"/>
    </row>
    <row r="250" spans="4:6" x14ac:dyDescent="0.2">
      <c r="D250" s="323"/>
      <c r="E250" s="323"/>
      <c r="F250" s="323"/>
    </row>
    <row r="251" spans="4:6" x14ac:dyDescent="0.2">
      <c r="D251" s="323"/>
      <c r="E251" s="323"/>
      <c r="F251" s="323"/>
    </row>
    <row r="252" spans="4:6" x14ac:dyDescent="0.2">
      <c r="D252" s="323"/>
      <c r="E252" s="323"/>
      <c r="F252" s="323"/>
    </row>
    <row r="253" spans="4:6" x14ac:dyDescent="0.2">
      <c r="D253" s="323"/>
      <c r="E253" s="323"/>
      <c r="F253" s="323"/>
    </row>
    <row r="254" spans="4:6" x14ac:dyDescent="0.2">
      <c r="D254" s="323"/>
      <c r="E254" s="323"/>
      <c r="F254" s="323"/>
    </row>
    <row r="255" spans="4:6" x14ac:dyDescent="0.2">
      <c r="D255" s="323"/>
      <c r="E255" s="323"/>
      <c r="F255" s="323"/>
    </row>
    <row r="256" spans="4:6" x14ac:dyDescent="0.2">
      <c r="D256" s="323"/>
      <c r="E256" s="323"/>
      <c r="F256" s="323"/>
    </row>
    <row r="257" spans="4:6" x14ac:dyDescent="0.2">
      <c r="D257" s="323"/>
      <c r="E257" s="323"/>
      <c r="F257" s="323"/>
    </row>
    <row r="258" spans="4:6" x14ac:dyDescent="0.2">
      <c r="D258" s="323"/>
      <c r="E258" s="323"/>
      <c r="F258" s="323"/>
    </row>
    <row r="259" spans="4:6" x14ac:dyDescent="0.2">
      <c r="D259" s="323"/>
      <c r="E259" s="323"/>
      <c r="F259" s="323"/>
    </row>
    <row r="260" spans="4:6" x14ac:dyDescent="0.2">
      <c r="D260" s="323"/>
      <c r="E260" s="323"/>
      <c r="F260" s="323"/>
    </row>
    <row r="261" spans="4:6" x14ac:dyDescent="0.2">
      <c r="D261" s="323"/>
      <c r="E261" s="323"/>
      <c r="F261" s="323"/>
    </row>
    <row r="262" spans="4:6" x14ac:dyDescent="0.2">
      <c r="D262" s="323"/>
      <c r="E262" s="323"/>
      <c r="F262" s="323"/>
    </row>
    <row r="263" spans="4:6" x14ac:dyDescent="0.2">
      <c r="D263" s="323"/>
      <c r="E263" s="323"/>
      <c r="F263" s="323"/>
    </row>
    <row r="264" spans="4:6" x14ac:dyDescent="0.2">
      <c r="D264" s="323"/>
      <c r="E264" s="323"/>
      <c r="F264" s="323"/>
    </row>
    <row r="265" spans="4:6" x14ac:dyDescent="0.2">
      <c r="D265" s="323"/>
      <c r="E265" s="323"/>
      <c r="F265" s="323"/>
    </row>
    <row r="266" spans="4:6" x14ac:dyDescent="0.2">
      <c r="D266" s="323"/>
      <c r="E266" s="323"/>
      <c r="F266" s="323"/>
    </row>
    <row r="267" spans="4:6" x14ac:dyDescent="0.2">
      <c r="D267" s="323"/>
      <c r="E267" s="323"/>
      <c r="F267" s="323"/>
    </row>
    <row r="268" spans="4:6" x14ac:dyDescent="0.2">
      <c r="D268" s="323"/>
      <c r="E268" s="323"/>
      <c r="F268" s="323"/>
    </row>
    <row r="269" spans="4:6" x14ac:dyDescent="0.2">
      <c r="D269" s="323"/>
      <c r="E269" s="323"/>
      <c r="F269" s="323"/>
    </row>
    <row r="270" spans="4:6" x14ac:dyDescent="0.2">
      <c r="D270" s="323"/>
      <c r="E270" s="323"/>
      <c r="F270" s="323"/>
    </row>
    <row r="271" spans="4:6" x14ac:dyDescent="0.2">
      <c r="D271" s="323"/>
      <c r="E271" s="323"/>
      <c r="F271" s="323"/>
    </row>
    <row r="272" spans="4:6" x14ac:dyDescent="0.2">
      <c r="D272" s="323"/>
      <c r="E272" s="323"/>
      <c r="F272" s="323"/>
    </row>
    <row r="273" spans="4:6" x14ac:dyDescent="0.2">
      <c r="D273" s="323"/>
      <c r="E273" s="323"/>
      <c r="F273" s="323"/>
    </row>
    <row r="274" spans="4:6" x14ac:dyDescent="0.2">
      <c r="D274" s="323"/>
      <c r="E274" s="323"/>
      <c r="F274" s="323"/>
    </row>
    <row r="275" spans="4:6" x14ac:dyDescent="0.2">
      <c r="D275" s="323"/>
      <c r="E275" s="323"/>
      <c r="F275" s="323"/>
    </row>
    <row r="276" spans="4:6" x14ac:dyDescent="0.2">
      <c r="D276" s="323"/>
      <c r="E276" s="323"/>
      <c r="F276" s="323"/>
    </row>
    <row r="277" spans="4:6" x14ac:dyDescent="0.2">
      <c r="D277" s="323"/>
      <c r="E277" s="323"/>
      <c r="F277" s="323"/>
    </row>
    <row r="278" spans="4:6" x14ac:dyDescent="0.2">
      <c r="D278" s="323"/>
      <c r="E278" s="323"/>
      <c r="F278" s="323"/>
    </row>
    <row r="279" spans="4:6" x14ac:dyDescent="0.2">
      <c r="D279" s="323"/>
      <c r="E279" s="323"/>
      <c r="F279" s="323"/>
    </row>
    <row r="280" spans="4:6" x14ac:dyDescent="0.2">
      <c r="D280" s="323"/>
      <c r="E280" s="323"/>
      <c r="F280" s="323"/>
    </row>
    <row r="281" spans="4:6" x14ac:dyDescent="0.2">
      <c r="D281" s="323"/>
      <c r="E281" s="323"/>
      <c r="F281" s="323"/>
    </row>
    <row r="282" spans="4:6" x14ac:dyDescent="0.2">
      <c r="D282" s="323"/>
      <c r="E282" s="323"/>
      <c r="F282" s="323"/>
    </row>
    <row r="283" spans="4:6" x14ac:dyDescent="0.2">
      <c r="D283" s="323"/>
      <c r="E283" s="323"/>
      <c r="F283" s="323"/>
    </row>
    <row r="284" spans="4:6" x14ac:dyDescent="0.2">
      <c r="D284" s="323"/>
      <c r="E284" s="323"/>
      <c r="F284" s="323"/>
    </row>
    <row r="285" spans="4:6" x14ac:dyDescent="0.2">
      <c r="D285" s="323"/>
      <c r="E285" s="323"/>
      <c r="F285" s="323"/>
    </row>
    <row r="286" spans="4:6" x14ac:dyDescent="0.2">
      <c r="D286" s="323"/>
      <c r="E286" s="323"/>
      <c r="F286" s="323"/>
    </row>
    <row r="287" spans="4:6" x14ac:dyDescent="0.2">
      <c r="D287" s="323"/>
      <c r="E287" s="323"/>
      <c r="F287" s="323"/>
    </row>
    <row r="288" spans="4:6" x14ac:dyDescent="0.2">
      <c r="D288" s="323"/>
      <c r="E288" s="323"/>
      <c r="F288" s="323"/>
    </row>
    <row r="289" spans="4:6" x14ac:dyDescent="0.2">
      <c r="D289" s="323"/>
      <c r="E289" s="323"/>
      <c r="F289" s="323"/>
    </row>
    <row r="290" spans="4:6" x14ac:dyDescent="0.2">
      <c r="D290" s="323"/>
      <c r="E290" s="323"/>
      <c r="F290" s="323"/>
    </row>
    <row r="291" spans="4:6" x14ac:dyDescent="0.2">
      <c r="D291" s="323"/>
      <c r="E291" s="323"/>
      <c r="F291" s="323"/>
    </row>
    <row r="292" spans="4:6" x14ac:dyDescent="0.2">
      <c r="D292" s="323"/>
      <c r="E292" s="323"/>
      <c r="F292" s="323"/>
    </row>
    <row r="293" spans="4:6" x14ac:dyDescent="0.2">
      <c r="D293" s="323"/>
      <c r="E293" s="323"/>
      <c r="F293" s="323"/>
    </row>
    <row r="294" spans="4:6" x14ac:dyDescent="0.2">
      <c r="D294" s="323"/>
      <c r="E294" s="323"/>
      <c r="F294" s="323"/>
    </row>
    <row r="295" spans="4:6" x14ac:dyDescent="0.2">
      <c r="D295" s="323"/>
      <c r="E295" s="323"/>
      <c r="F295" s="323"/>
    </row>
    <row r="296" spans="4:6" x14ac:dyDescent="0.2">
      <c r="D296" s="323"/>
      <c r="E296" s="323"/>
      <c r="F296" s="323"/>
    </row>
    <row r="297" spans="4:6" x14ac:dyDescent="0.2">
      <c r="D297" s="323"/>
      <c r="E297" s="323"/>
      <c r="F297" s="323"/>
    </row>
    <row r="298" spans="4:6" x14ac:dyDescent="0.2">
      <c r="D298" s="323"/>
      <c r="E298" s="323"/>
      <c r="F298" s="323"/>
    </row>
    <row r="299" spans="4:6" x14ac:dyDescent="0.2">
      <c r="D299" s="323"/>
      <c r="E299" s="323"/>
      <c r="F299" s="323"/>
    </row>
    <row r="300" spans="4:6" x14ac:dyDescent="0.2">
      <c r="D300" s="323"/>
      <c r="E300" s="323"/>
      <c r="F300" s="323"/>
    </row>
    <row r="301" spans="4:6" x14ac:dyDescent="0.2">
      <c r="D301" s="323"/>
      <c r="E301" s="323"/>
      <c r="F301" s="323"/>
    </row>
    <row r="302" spans="4:6" x14ac:dyDescent="0.2">
      <c r="D302" s="323"/>
      <c r="E302" s="323"/>
      <c r="F302" s="323"/>
    </row>
    <row r="303" spans="4:6" x14ac:dyDescent="0.2">
      <c r="D303" s="323"/>
      <c r="E303" s="323"/>
      <c r="F303" s="323"/>
    </row>
    <row r="304" spans="4:6" x14ac:dyDescent="0.2">
      <c r="D304" s="323"/>
      <c r="E304" s="323"/>
      <c r="F304" s="323"/>
    </row>
    <row r="305" spans="4:6" x14ac:dyDescent="0.2">
      <c r="D305" s="323"/>
      <c r="E305" s="323"/>
      <c r="F305" s="323"/>
    </row>
    <row r="306" spans="4:6" x14ac:dyDescent="0.2">
      <c r="D306" s="323"/>
      <c r="E306" s="323"/>
      <c r="F306" s="323"/>
    </row>
    <row r="307" spans="4:6" x14ac:dyDescent="0.2">
      <c r="D307" s="323"/>
      <c r="E307" s="323"/>
      <c r="F307" s="323"/>
    </row>
    <row r="308" spans="4:6" x14ac:dyDescent="0.2">
      <c r="D308" s="323"/>
      <c r="E308" s="323"/>
      <c r="F308" s="323"/>
    </row>
    <row r="309" spans="4:6" x14ac:dyDescent="0.2">
      <c r="D309" s="323"/>
      <c r="E309" s="323"/>
      <c r="F309" s="323"/>
    </row>
    <row r="310" spans="4:6" x14ac:dyDescent="0.2">
      <c r="D310" s="323"/>
      <c r="E310" s="323"/>
      <c r="F310" s="323"/>
    </row>
    <row r="311" spans="4:6" x14ac:dyDescent="0.2">
      <c r="D311" s="323"/>
      <c r="E311" s="323"/>
      <c r="F311" s="323"/>
    </row>
    <row r="312" spans="4:6" x14ac:dyDescent="0.2">
      <c r="D312" s="323"/>
      <c r="E312" s="323"/>
      <c r="F312" s="323"/>
    </row>
    <row r="313" spans="4:6" x14ac:dyDescent="0.2">
      <c r="D313" s="323"/>
      <c r="E313" s="323"/>
      <c r="F313" s="323"/>
    </row>
    <row r="314" spans="4:6" x14ac:dyDescent="0.2">
      <c r="D314" s="323"/>
      <c r="E314" s="323"/>
      <c r="F314" s="323"/>
    </row>
    <row r="315" spans="4:6" x14ac:dyDescent="0.2">
      <c r="D315" s="323"/>
      <c r="E315" s="323"/>
      <c r="F315" s="323"/>
    </row>
    <row r="316" spans="4:6" x14ac:dyDescent="0.2">
      <c r="D316" s="323"/>
      <c r="E316" s="323"/>
      <c r="F316" s="323"/>
    </row>
    <row r="317" spans="4:6" x14ac:dyDescent="0.2">
      <c r="D317" s="323"/>
      <c r="E317" s="323"/>
      <c r="F317" s="323"/>
    </row>
    <row r="318" spans="4:6" x14ac:dyDescent="0.2">
      <c r="D318" s="323"/>
      <c r="E318" s="323"/>
      <c r="F318" s="323"/>
    </row>
    <row r="319" spans="4:6" x14ac:dyDescent="0.2">
      <c r="D319" s="323"/>
      <c r="E319" s="323"/>
      <c r="F319" s="323"/>
    </row>
    <row r="320" spans="4:6" x14ac:dyDescent="0.2">
      <c r="D320" s="323"/>
      <c r="E320" s="323"/>
      <c r="F320" s="323"/>
    </row>
    <row r="321" spans="4:6" x14ac:dyDescent="0.2">
      <c r="D321" s="323"/>
      <c r="E321" s="323"/>
      <c r="F321" s="323"/>
    </row>
    <row r="322" spans="4:6" x14ac:dyDescent="0.2">
      <c r="D322" s="323"/>
      <c r="E322" s="323"/>
      <c r="F322" s="323"/>
    </row>
    <row r="323" spans="4:6" x14ac:dyDescent="0.2">
      <c r="D323" s="323"/>
      <c r="E323" s="323"/>
      <c r="F323" s="323"/>
    </row>
    <row r="324" spans="4:6" x14ac:dyDescent="0.2">
      <c r="D324" s="323"/>
      <c r="E324" s="323"/>
      <c r="F324" s="323"/>
    </row>
    <row r="325" spans="4:6" x14ac:dyDescent="0.2">
      <c r="D325" s="323"/>
      <c r="E325" s="323"/>
      <c r="F325" s="323"/>
    </row>
    <row r="326" spans="4:6" x14ac:dyDescent="0.2">
      <c r="D326" s="323"/>
      <c r="E326" s="323"/>
      <c r="F326" s="323"/>
    </row>
    <row r="327" spans="4:6" x14ac:dyDescent="0.2">
      <c r="D327" s="323"/>
      <c r="E327" s="323"/>
      <c r="F327" s="323"/>
    </row>
    <row r="328" spans="4:6" x14ac:dyDescent="0.2">
      <c r="D328" s="323"/>
      <c r="E328" s="323"/>
      <c r="F328" s="323"/>
    </row>
    <row r="329" spans="4:6" x14ac:dyDescent="0.2">
      <c r="D329" s="323"/>
      <c r="E329" s="323"/>
      <c r="F329" s="323"/>
    </row>
    <row r="330" spans="4:6" x14ac:dyDescent="0.2">
      <c r="D330" s="323"/>
      <c r="E330" s="323"/>
      <c r="F330" s="323"/>
    </row>
    <row r="331" spans="4:6" x14ac:dyDescent="0.2">
      <c r="D331" s="323"/>
      <c r="E331" s="323"/>
      <c r="F331" s="323"/>
    </row>
    <row r="332" spans="4:6" x14ac:dyDescent="0.2">
      <c r="D332" s="323"/>
      <c r="E332" s="323"/>
      <c r="F332" s="323"/>
    </row>
    <row r="333" spans="4:6" x14ac:dyDescent="0.2">
      <c r="D333" s="323"/>
      <c r="E333" s="323"/>
      <c r="F333" s="323"/>
    </row>
    <row r="334" spans="4:6" x14ac:dyDescent="0.2">
      <c r="D334" s="323"/>
      <c r="E334" s="323"/>
      <c r="F334" s="323"/>
    </row>
    <row r="335" spans="4:6" x14ac:dyDescent="0.2">
      <c r="D335" s="323"/>
      <c r="E335" s="323"/>
      <c r="F335" s="323"/>
    </row>
    <row r="336" spans="4:6" x14ac:dyDescent="0.2">
      <c r="D336" s="323"/>
      <c r="E336" s="323"/>
      <c r="F336" s="323"/>
    </row>
    <row r="337" spans="4:6" x14ac:dyDescent="0.2">
      <c r="D337" s="323"/>
      <c r="E337" s="323"/>
      <c r="F337" s="323"/>
    </row>
    <row r="338" spans="4:6" x14ac:dyDescent="0.2">
      <c r="D338" s="323"/>
      <c r="E338" s="323"/>
      <c r="F338" s="323"/>
    </row>
    <row r="339" spans="4:6" x14ac:dyDescent="0.2">
      <c r="D339" s="323"/>
      <c r="E339" s="323"/>
      <c r="F339" s="323"/>
    </row>
    <row r="340" spans="4:6" x14ac:dyDescent="0.2">
      <c r="D340" s="323"/>
      <c r="E340" s="323"/>
      <c r="F340" s="323"/>
    </row>
    <row r="341" spans="4:6" x14ac:dyDescent="0.2">
      <c r="D341" s="323"/>
      <c r="E341" s="323"/>
      <c r="F341" s="323"/>
    </row>
    <row r="342" spans="4:6" x14ac:dyDescent="0.2">
      <c r="D342" s="323"/>
      <c r="E342" s="323"/>
      <c r="F342" s="323"/>
    </row>
    <row r="343" spans="4:6" x14ac:dyDescent="0.2">
      <c r="D343" s="323"/>
      <c r="E343" s="323"/>
      <c r="F343" s="323"/>
    </row>
    <row r="344" spans="4:6" x14ac:dyDescent="0.2">
      <c r="D344" s="323"/>
      <c r="E344" s="323"/>
      <c r="F344" s="323"/>
    </row>
    <row r="345" spans="4:6" x14ac:dyDescent="0.2">
      <c r="D345" s="323"/>
      <c r="E345" s="323"/>
      <c r="F345" s="323"/>
    </row>
    <row r="346" spans="4:6" x14ac:dyDescent="0.2">
      <c r="D346" s="323"/>
      <c r="E346" s="323"/>
      <c r="F346" s="323"/>
    </row>
    <row r="347" spans="4:6" x14ac:dyDescent="0.2">
      <c r="D347" s="323"/>
      <c r="E347" s="323"/>
      <c r="F347" s="323"/>
    </row>
    <row r="348" spans="4:6" x14ac:dyDescent="0.2">
      <c r="D348" s="323"/>
      <c r="E348" s="323"/>
      <c r="F348" s="323"/>
    </row>
    <row r="349" spans="4:6" x14ac:dyDescent="0.2">
      <c r="D349" s="323"/>
      <c r="E349" s="323"/>
      <c r="F349" s="323"/>
    </row>
    <row r="350" spans="4:6" x14ac:dyDescent="0.2">
      <c r="D350" s="323"/>
      <c r="E350" s="323"/>
      <c r="F350" s="323"/>
    </row>
    <row r="351" spans="4:6" x14ac:dyDescent="0.2">
      <c r="D351" s="323"/>
      <c r="E351" s="323"/>
      <c r="F351" s="323"/>
    </row>
    <row r="352" spans="4:6" x14ac:dyDescent="0.2">
      <c r="D352" s="323"/>
      <c r="E352" s="323"/>
      <c r="F352" s="323"/>
    </row>
    <row r="353" spans="4:6" x14ac:dyDescent="0.2">
      <c r="D353" s="323"/>
      <c r="E353" s="323"/>
      <c r="F353" s="323"/>
    </row>
    <row r="354" spans="4:6" x14ac:dyDescent="0.2">
      <c r="D354" s="323"/>
      <c r="E354" s="323"/>
      <c r="F354" s="323"/>
    </row>
    <row r="355" spans="4:6" x14ac:dyDescent="0.2">
      <c r="D355" s="323"/>
      <c r="E355" s="323"/>
      <c r="F355" s="323"/>
    </row>
    <row r="356" spans="4:6" x14ac:dyDescent="0.2">
      <c r="D356" s="323"/>
      <c r="E356" s="323"/>
      <c r="F356" s="323"/>
    </row>
    <row r="357" spans="4:6" x14ac:dyDescent="0.2">
      <c r="D357" s="323"/>
      <c r="E357" s="323"/>
      <c r="F357" s="323"/>
    </row>
    <row r="358" spans="4:6" x14ac:dyDescent="0.2">
      <c r="D358" s="323"/>
      <c r="E358" s="323"/>
      <c r="F358" s="323"/>
    </row>
    <row r="359" spans="4:6" x14ac:dyDescent="0.2">
      <c r="D359" s="323"/>
      <c r="E359" s="323"/>
      <c r="F359" s="323"/>
    </row>
    <row r="360" spans="4:6" x14ac:dyDescent="0.2">
      <c r="D360" s="323"/>
      <c r="E360" s="323"/>
      <c r="F360" s="323"/>
    </row>
    <row r="361" spans="4:6" x14ac:dyDescent="0.2">
      <c r="D361" s="323"/>
      <c r="E361" s="323"/>
      <c r="F361" s="323"/>
    </row>
    <row r="362" spans="4:6" x14ac:dyDescent="0.2">
      <c r="D362" s="323"/>
      <c r="E362" s="323"/>
      <c r="F362" s="323"/>
    </row>
    <row r="363" spans="4:6" x14ac:dyDescent="0.2">
      <c r="D363" s="323"/>
      <c r="E363" s="323"/>
      <c r="F363" s="323"/>
    </row>
    <row r="364" spans="4:6" x14ac:dyDescent="0.2">
      <c r="D364" s="323"/>
      <c r="E364" s="323"/>
      <c r="F364" s="323"/>
    </row>
    <row r="365" spans="4:6" x14ac:dyDescent="0.2">
      <c r="D365" s="323"/>
      <c r="E365" s="323"/>
      <c r="F365" s="323"/>
    </row>
    <row r="366" spans="4:6" x14ac:dyDescent="0.2">
      <c r="D366" s="323"/>
      <c r="E366" s="323"/>
      <c r="F366" s="323"/>
    </row>
    <row r="367" spans="4:6" x14ac:dyDescent="0.2">
      <c r="D367" s="323"/>
      <c r="E367" s="323"/>
      <c r="F367" s="323"/>
    </row>
    <row r="368" spans="4:6" x14ac:dyDescent="0.2">
      <c r="D368" s="323"/>
      <c r="E368" s="323"/>
      <c r="F368" s="323"/>
    </row>
    <row r="369" spans="4:6" x14ac:dyDescent="0.2">
      <c r="D369" s="323"/>
      <c r="E369" s="323"/>
      <c r="F369" s="323"/>
    </row>
    <row r="370" spans="4:6" x14ac:dyDescent="0.2">
      <c r="D370" s="323"/>
      <c r="E370" s="323"/>
      <c r="F370" s="323"/>
    </row>
    <row r="371" spans="4:6" x14ac:dyDescent="0.2">
      <c r="D371" s="323"/>
      <c r="E371" s="323"/>
      <c r="F371" s="323"/>
    </row>
    <row r="372" spans="4:6" x14ac:dyDescent="0.2">
      <c r="D372" s="323"/>
      <c r="E372" s="323"/>
      <c r="F372" s="323"/>
    </row>
    <row r="373" spans="4:6" x14ac:dyDescent="0.2">
      <c r="D373" s="323"/>
      <c r="E373" s="323"/>
      <c r="F373" s="323"/>
    </row>
    <row r="374" spans="4:6" x14ac:dyDescent="0.2">
      <c r="D374" s="323"/>
      <c r="E374" s="323"/>
      <c r="F374" s="323"/>
    </row>
    <row r="375" spans="4:6" x14ac:dyDescent="0.2">
      <c r="D375" s="323"/>
      <c r="E375" s="323"/>
      <c r="F375" s="323"/>
    </row>
    <row r="376" spans="4:6" x14ac:dyDescent="0.2">
      <c r="D376" s="323"/>
      <c r="E376" s="323"/>
      <c r="F376" s="323"/>
    </row>
    <row r="377" spans="4:6" x14ac:dyDescent="0.2">
      <c r="D377" s="323"/>
      <c r="E377" s="323"/>
      <c r="F377" s="323"/>
    </row>
    <row r="378" spans="4:6" x14ac:dyDescent="0.2">
      <c r="D378" s="323"/>
      <c r="E378" s="323"/>
      <c r="F378" s="323"/>
    </row>
    <row r="379" spans="4:6" x14ac:dyDescent="0.2">
      <c r="D379" s="323"/>
      <c r="E379" s="323"/>
      <c r="F379" s="323"/>
    </row>
    <row r="380" spans="4:6" x14ac:dyDescent="0.2">
      <c r="D380" s="323"/>
      <c r="E380" s="323"/>
      <c r="F380" s="323"/>
    </row>
    <row r="381" spans="4:6" x14ac:dyDescent="0.2">
      <c r="D381" s="323"/>
      <c r="E381" s="323"/>
      <c r="F381" s="323"/>
    </row>
    <row r="382" spans="4:6" x14ac:dyDescent="0.2">
      <c r="D382" s="323"/>
      <c r="E382" s="323"/>
      <c r="F382" s="323"/>
    </row>
    <row r="383" spans="4:6" x14ac:dyDescent="0.2">
      <c r="D383" s="323"/>
      <c r="E383" s="323"/>
      <c r="F383" s="323"/>
    </row>
    <row r="384" spans="4:6" x14ac:dyDescent="0.2">
      <c r="D384" s="323"/>
      <c r="E384" s="323"/>
      <c r="F384" s="323"/>
    </row>
    <row r="385" spans="4:6" x14ac:dyDescent="0.2">
      <c r="D385" s="323"/>
      <c r="E385" s="323"/>
      <c r="F385" s="323"/>
    </row>
    <row r="386" spans="4:6" x14ac:dyDescent="0.2">
      <c r="D386" s="323"/>
      <c r="E386" s="323"/>
      <c r="F386" s="323"/>
    </row>
    <row r="387" spans="4:6" x14ac:dyDescent="0.2">
      <c r="D387" s="323"/>
      <c r="E387" s="323"/>
      <c r="F387" s="323"/>
    </row>
    <row r="388" spans="4:6" x14ac:dyDescent="0.2">
      <c r="D388" s="323"/>
      <c r="E388" s="323"/>
      <c r="F388" s="323"/>
    </row>
    <row r="389" spans="4:6" x14ac:dyDescent="0.2">
      <c r="D389" s="323"/>
      <c r="E389" s="323"/>
      <c r="F389" s="323"/>
    </row>
    <row r="390" spans="4:6" x14ac:dyDescent="0.2">
      <c r="D390" s="323"/>
      <c r="E390" s="323"/>
      <c r="F390" s="323"/>
    </row>
    <row r="391" spans="4:6" x14ac:dyDescent="0.2">
      <c r="D391" s="323"/>
      <c r="E391" s="323"/>
      <c r="F391" s="323"/>
    </row>
    <row r="392" spans="4:6" x14ac:dyDescent="0.2">
      <c r="D392" s="323"/>
      <c r="E392" s="323"/>
      <c r="F392" s="323"/>
    </row>
    <row r="393" spans="4:6" x14ac:dyDescent="0.2">
      <c r="D393" s="323"/>
      <c r="E393" s="323"/>
      <c r="F393" s="323"/>
    </row>
    <row r="394" spans="4:6" x14ac:dyDescent="0.2">
      <c r="D394" s="323"/>
      <c r="E394" s="323"/>
      <c r="F394" s="323"/>
    </row>
    <row r="395" spans="4:6" x14ac:dyDescent="0.2">
      <c r="D395" s="323"/>
      <c r="E395" s="323"/>
      <c r="F395" s="323"/>
    </row>
    <row r="396" spans="4:6" x14ac:dyDescent="0.2">
      <c r="D396" s="323"/>
      <c r="E396" s="323"/>
      <c r="F396" s="323"/>
    </row>
    <row r="397" spans="4:6" x14ac:dyDescent="0.2">
      <c r="D397" s="323"/>
      <c r="E397" s="323"/>
      <c r="F397" s="323"/>
    </row>
    <row r="398" spans="4:6" x14ac:dyDescent="0.2">
      <c r="D398" s="323"/>
      <c r="E398" s="323"/>
      <c r="F398" s="323"/>
    </row>
    <row r="399" spans="4:6" x14ac:dyDescent="0.2">
      <c r="D399" s="323"/>
      <c r="E399" s="323"/>
      <c r="F399" s="323"/>
    </row>
    <row r="400" spans="4:6" x14ac:dyDescent="0.2">
      <c r="D400" s="323"/>
      <c r="E400" s="323"/>
      <c r="F400" s="323"/>
    </row>
    <row r="401" spans="4:6" x14ac:dyDescent="0.2">
      <c r="D401" s="323"/>
      <c r="E401" s="323"/>
      <c r="F401" s="323"/>
    </row>
    <row r="402" spans="4:6" x14ac:dyDescent="0.2">
      <c r="D402" s="323"/>
      <c r="E402" s="323"/>
      <c r="F402" s="323"/>
    </row>
    <row r="403" spans="4:6" x14ac:dyDescent="0.2">
      <c r="D403" s="323"/>
      <c r="E403" s="323"/>
      <c r="F403" s="323"/>
    </row>
    <row r="404" spans="4:6" x14ac:dyDescent="0.2">
      <c r="D404" s="323"/>
      <c r="E404" s="323"/>
      <c r="F404" s="323"/>
    </row>
    <row r="405" spans="4:6" x14ac:dyDescent="0.2">
      <c r="D405" s="323"/>
      <c r="E405" s="323"/>
      <c r="F405" s="323"/>
    </row>
    <row r="406" spans="4:6" x14ac:dyDescent="0.2">
      <c r="D406" s="323"/>
      <c r="E406" s="323"/>
      <c r="F406" s="323"/>
    </row>
    <row r="407" spans="4:6" x14ac:dyDescent="0.2">
      <c r="D407" s="323"/>
      <c r="E407" s="323"/>
      <c r="F407" s="323"/>
    </row>
    <row r="408" spans="4:6" x14ac:dyDescent="0.2">
      <c r="D408" s="323"/>
      <c r="E408" s="323"/>
      <c r="F408" s="323"/>
    </row>
    <row r="409" spans="4:6" x14ac:dyDescent="0.2">
      <c r="D409" s="323"/>
      <c r="E409" s="323"/>
      <c r="F409" s="323"/>
    </row>
    <row r="410" spans="4:6" x14ac:dyDescent="0.2">
      <c r="D410" s="323"/>
      <c r="E410" s="323"/>
      <c r="F410" s="323"/>
    </row>
    <row r="411" spans="4:6" x14ac:dyDescent="0.2">
      <c r="D411" s="323"/>
      <c r="E411" s="323"/>
      <c r="F411" s="323"/>
    </row>
    <row r="412" spans="4:6" x14ac:dyDescent="0.2">
      <c r="D412" s="323"/>
      <c r="E412" s="323"/>
      <c r="F412" s="323"/>
    </row>
    <row r="413" spans="4:6" x14ac:dyDescent="0.2">
      <c r="D413" s="323"/>
      <c r="E413" s="323"/>
      <c r="F413" s="323"/>
    </row>
    <row r="414" spans="4:6" x14ac:dyDescent="0.2">
      <c r="D414" s="323"/>
      <c r="E414" s="323"/>
      <c r="F414" s="323"/>
    </row>
    <row r="415" spans="4:6" x14ac:dyDescent="0.2">
      <c r="D415" s="323"/>
      <c r="E415" s="323"/>
      <c r="F415" s="323"/>
    </row>
    <row r="416" spans="4:6" x14ac:dyDescent="0.2">
      <c r="D416" s="323"/>
      <c r="E416" s="323"/>
      <c r="F416" s="323"/>
    </row>
    <row r="417" spans="4:6" x14ac:dyDescent="0.2">
      <c r="D417" s="323"/>
      <c r="E417" s="323"/>
      <c r="F417" s="323"/>
    </row>
    <row r="418" spans="4:6" x14ac:dyDescent="0.2">
      <c r="D418" s="323"/>
      <c r="E418" s="323"/>
      <c r="F418" s="323"/>
    </row>
    <row r="419" spans="4:6" x14ac:dyDescent="0.2">
      <c r="D419" s="323"/>
      <c r="E419" s="323"/>
      <c r="F419" s="323"/>
    </row>
    <row r="420" spans="4:6" x14ac:dyDescent="0.2">
      <c r="D420" s="323"/>
      <c r="E420" s="323"/>
      <c r="F420" s="323"/>
    </row>
    <row r="421" spans="4:6" x14ac:dyDescent="0.2">
      <c r="D421" s="323"/>
      <c r="E421" s="323"/>
      <c r="F421" s="323"/>
    </row>
    <row r="422" spans="4:6" x14ac:dyDescent="0.2">
      <c r="D422" s="323"/>
      <c r="E422" s="323"/>
      <c r="F422" s="323"/>
    </row>
    <row r="423" spans="4:6" x14ac:dyDescent="0.2">
      <c r="D423" s="323"/>
      <c r="E423" s="323"/>
      <c r="F423" s="323"/>
    </row>
    <row r="424" spans="4:6" x14ac:dyDescent="0.2">
      <c r="D424" s="323"/>
      <c r="E424" s="323"/>
      <c r="F424" s="323"/>
    </row>
    <row r="425" spans="4:6" x14ac:dyDescent="0.2">
      <c r="D425" s="323"/>
      <c r="E425" s="323"/>
      <c r="F425" s="323"/>
    </row>
    <row r="426" spans="4:6" x14ac:dyDescent="0.2">
      <c r="D426" s="323"/>
      <c r="E426" s="323"/>
      <c r="F426" s="323"/>
    </row>
    <row r="427" spans="4:6" x14ac:dyDescent="0.2">
      <c r="D427" s="323"/>
      <c r="E427" s="323"/>
      <c r="F427" s="323"/>
    </row>
    <row r="428" spans="4:6" x14ac:dyDescent="0.2">
      <c r="D428" s="323"/>
      <c r="E428" s="323"/>
      <c r="F428" s="323"/>
    </row>
    <row r="429" spans="4:6" x14ac:dyDescent="0.2">
      <c r="D429" s="323"/>
      <c r="E429" s="323"/>
      <c r="F429" s="323"/>
    </row>
    <row r="430" spans="4:6" x14ac:dyDescent="0.2">
      <c r="D430" s="323"/>
      <c r="E430" s="323"/>
      <c r="F430" s="323"/>
    </row>
    <row r="431" spans="4:6" x14ac:dyDescent="0.2">
      <c r="D431" s="323"/>
      <c r="E431" s="323"/>
      <c r="F431" s="323"/>
    </row>
    <row r="432" spans="4:6" x14ac:dyDescent="0.2">
      <c r="D432" s="323"/>
      <c r="E432" s="323"/>
      <c r="F432" s="323"/>
    </row>
    <row r="433" spans="4:6" x14ac:dyDescent="0.2">
      <c r="D433" s="323"/>
      <c r="E433" s="323"/>
      <c r="F433" s="323"/>
    </row>
    <row r="434" spans="4:6" x14ac:dyDescent="0.2">
      <c r="D434" s="323"/>
      <c r="E434" s="323"/>
      <c r="F434" s="323"/>
    </row>
    <row r="435" spans="4:6" x14ac:dyDescent="0.2">
      <c r="D435" s="323"/>
      <c r="E435" s="323"/>
      <c r="F435" s="323"/>
    </row>
    <row r="436" spans="4:6" x14ac:dyDescent="0.2">
      <c r="D436" s="323"/>
      <c r="E436" s="323"/>
      <c r="F436" s="323"/>
    </row>
    <row r="437" spans="4:6" x14ac:dyDescent="0.2">
      <c r="D437" s="323"/>
      <c r="E437" s="323"/>
      <c r="F437" s="323"/>
    </row>
    <row r="438" spans="4:6" x14ac:dyDescent="0.2">
      <c r="D438" s="323"/>
      <c r="E438" s="323"/>
      <c r="F438" s="323"/>
    </row>
    <row r="439" spans="4:6" x14ac:dyDescent="0.2">
      <c r="D439" s="323"/>
      <c r="E439" s="323"/>
      <c r="F439" s="323"/>
    </row>
    <row r="440" spans="4:6" x14ac:dyDescent="0.2">
      <c r="D440" s="323"/>
      <c r="E440" s="323"/>
      <c r="F440" s="323"/>
    </row>
    <row r="441" spans="4:6" x14ac:dyDescent="0.2">
      <c r="D441" s="323"/>
      <c r="E441" s="323"/>
      <c r="F441" s="323"/>
    </row>
  </sheetData>
  <mergeCells count="4">
    <mergeCell ref="A1:C1"/>
    <mergeCell ref="A4:D4"/>
    <mergeCell ref="A47:C47"/>
    <mergeCell ref="J3:L3"/>
  </mergeCells>
  <printOptions horizontalCentered="1" verticalCentered="1"/>
  <pageMargins left="0.1" right="0.1" top="0.5" bottom="0.4" header="0.1" footer="0.1"/>
  <pageSetup scale="80" orientation="landscape" r:id="rId1"/>
  <headerFooter>
    <oddHeader>&amp;C&amp;"Arial,Bold"TWIN FALLS SCHOOL DISTRICT 411</oddHeader>
    <oddFooter>&amp;L&amp;"Arial,Bold"&amp;Z&amp;F&amp;R&amp;"Arial,Bold"Page &amp;P of &amp;N</oddFooter>
  </headerFooter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>
    <pageSetUpPr fitToPage="1"/>
  </sheetPr>
  <dimension ref="A1:M48"/>
  <sheetViews>
    <sheetView defaultGridColor="0" colorId="22" zoomScaleNormal="100" workbookViewId="0">
      <pane xSplit="3" ySplit="7" topLeftCell="D8" activePane="bottomRight" state="frozen"/>
      <selection activeCell="P31" sqref="P31"/>
      <selection pane="topRight" activeCell="P31" sqref="P31"/>
      <selection pane="bottomLeft" activeCell="P31" sqref="P31"/>
      <selection pane="bottomRight" activeCell="P31" sqref="P31"/>
    </sheetView>
  </sheetViews>
  <sheetFormatPr defaultColWidth="9.77734375" defaultRowHeight="15.75" x14ac:dyDescent="0.25"/>
  <cols>
    <col min="1" max="1" width="3.77734375" style="397" customWidth="1"/>
    <col min="2" max="2" width="6.77734375" style="397" customWidth="1"/>
    <col min="3" max="3" width="30.77734375" style="398" customWidth="1"/>
    <col min="4" max="13" width="11.77734375" style="397" customWidth="1"/>
    <col min="14" max="16384" width="9.77734375" style="397"/>
  </cols>
  <sheetData>
    <row r="1" spans="1:13" ht="20.25" x14ac:dyDescent="0.3">
      <c r="A1" s="600" t="s">
        <v>47</v>
      </c>
      <c r="B1" s="600"/>
      <c r="C1" s="600"/>
      <c r="E1" s="449" t="s">
        <v>510</v>
      </c>
      <c r="F1" s="447"/>
      <c r="G1" s="447"/>
      <c r="I1" s="451"/>
      <c r="K1" s="446"/>
      <c r="L1" s="446"/>
      <c r="M1" s="450" t="s">
        <v>691</v>
      </c>
    </row>
    <row r="2" spans="1:13" x14ac:dyDescent="0.25">
      <c r="E2" s="449" t="s">
        <v>16</v>
      </c>
      <c r="F2" s="447"/>
      <c r="G2" s="447"/>
      <c r="K2" s="446"/>
      <c r="L2" s="445"/>
      <c r="M2" s="542" t="s">
        <v>723</v>
      </c>
    </row>
    <row r="3" spans="1:13" x14ac:dyDescent="0.25">
      <c r="E3" s="448" t="s">
        <v>507</v>
      </c>
      <c r="F3" s="447"/>
      <c r="G3" s="447"/>
      <c r="K3" s="446"/>
      <c r="L3" s="445"/>
      <c r="M3" s="542" t="s">
        <v>722</v>
      </c>
    </row>
    <row r="4" spans="1:13" ht="12" customHeight="1" x14ac:dyDescent="0.2">
      <c r="A4" s="601" t="s">
        <v>505</v>
      </c>
      <c r="B4" s="601"/>
      <c r="C4" s="601"/>
      <c r="D4" s="434"/>
      <c r="E4" s="434"/>
      <c r="F4" s="434"/>
      <c r="G4" s="434"/>
      <c r="H4" s="434"/>
      <c r="I4" s="434"/>
      <c r="J4" s="434"/>
      <c r="K4" s="434"/>
      <c r="L4" s="434"/>
      <c r="M4" s="434"/>
    </row>
    <row r="5" spans="1:13" ht="15" x14ac:dyDescent="0.2">
      <c r="A5" s="443"/>
      <c r="B5" s="442"/>
      <c r="C5" s="441" t="s">
        <v>16</v>
      </c>
      <c r="D5" s="437" t="s">
        <v>503</v>
      </c>
      <c r="E5" s="440" t="s">
        <v>502</v>
      </c>
      <c r="F5" s="439" t="s">
        <v>85</v>
      </c>
      <c r="G5" s="439" t="s">
        <v>83</v>
      </c>
      <c r="H5" s="439" t="s">
        <v>81</v>
      </c>
      <c r="I5" s="439" t="s">
        <v>79</v>
      </c>
      <c r="J5" s="439" t="s">
        <v>77</v>
      </c>
      <c r="K5" s="438" t="s">
        <v>75</v>
      </c>
      <c r="L5" s="437" t="s">
        <v>73</v>
      </c>
      <c r="M5" s="437" t="s">
        <v>70</v>
      </c>
    </row>
    <row r="6" spans="1:13" ht="15" x14ac:dyDescent="0.2">
      <c r="A6" s="436"/>
      <c r="B6" s="429"/>
      <c r="C6" s="435"/>
      <c r="D6" s="429"/>
      <c r="E6" s="429"/>
      <c r="F6" s="434"/>
      <c r="G6" s="433"/>
      <c r="H6" s="432" t="s">
        <v>560</v>
      </c>
      <c r="I6" s="432" t="s">
        <v>559</v>
      </c>
      <c r="J6" s="431" t="s">
        <v>558</v>
      </c>
      <c r="K6" s="430" t="s">
        <v>557</v>
      </c>
      <c r="L6" s="430" t="s">
        <v>556</v>
      </c>
      <c r="M6" s="429"/>
    </row>
    <row r="7" spans="1:13" ht="15" x14ac:dyDescent="0.2">
      <c r="A7" s="416" t="s">
        <v>87</v>
      </c>
      <c r="B7" s="415" t="s">
        <v>500</v>
      </c>
      <c r="C7" s="428" t="s">
        <v>555</v>
      </c>
      <c r="D7" s="415" t="s">
        <v>88</v>
      </c>
      <c r="E7" s="415" t="s">
        <v>88</v>
      </c>
      <c r="F7" s="427" t="s">
        <v>84</v>
      </c>
      <c r="G7" s="426" t="s">
        <v>82</v>
      </c>
      <c r="H7" s="426" t="s">
        <v>554</v>
      </c>
      <c r="I7" s="426" t="s">
        <v>553</v>
      </c>
      <c r="J7" s="416" t="s">
        <v>552</v>
      </c>
      <c r="K7" s="415" t="s">
        <v>551</v>
      </c>
      <c r="L7" s="415" t="s">
        <v>550</v>
      </c>
      <c r="M7" s="415" t="s">
        <v>184</v>
      </c>
    </row>
    <row r="8" spans="1:13" ht="15" x14ac:dyDescent="0.2">
      <c r="A8" s="416" t="s">
        <v>496</v>
      </c>
      <c r="B8" s="415" t="s">
        <v>549</v>
      </c>
      <c r="C8" s="407" t="s">
        <v>282</v>
      </c>
      <c r="D8" s="410"/>
      <c r="E8" s="414">
        <f t="shared" ref="E8:E19" si="0">SUM(F8:M8)</f>
        <v>0</v>
      </c>
      <c r="F8" s="413"/>
      <c r="G8" s="412"/>
      <c r="H8" s="411"/>
      <c r="I8" s="410"/>
      <c r="J8" s="410"/>
      <c r="K8" s="410"/>
      <c r="L8" s="410"/>
      <c r="M8" s="410"/>
    </row>
    <row r="9" spans="1:13" ht="15" x14ac:dyDescent="0.2">
      <c r="A9" s="416" t="s">
        <v>491</v>
      </c>
      <c r="B9" s="415" t="s">
        <v>548</v>
      </c>
      <c r="C9" s="407" t="s">
        <v>280</v>
      </c>
      <c r="D9" s="410"/>
      <c r="E9" s="414">
        <f t="shared" si="0"/>
        <v>0</v>
      </c>
      <c r="F9" s="413"/>
      <c r="G9" s="412"/>
      <c r="H9" s="411"/>
      <c r="I9" s="410"/>
      <c r="J9" s="410"/>
      <c r="K9" s="410"/>
      <c r="L9" s="410"/>
      <c r="M9" s="410"/>
    </row>
    <row r="10" spans="1:13" ht="15" x14ac:dyDescent="0.2">
      <c r="A10" s="416" t="s">
        <v>487</v>
      </c>
      <c r="B10" s="415" t="s">
        <v>547</v>
      </c>
      <c r="C10" s="407" t="s">
        <v>278</v>
      </c>
      <c r="D10" s="410"/>
      <c r="E10" s="414">
        <f t="shared" si="0"/>
        <v>0</v>
      </c>
      <c r="F10" s="413"/>
      <c r="G10" s="412"/>
      <c r="H10" s="411"/>
      <c r="I10" s="410"/>
      <c r="J10" s="410"/>
      <c r="K10" s="410"/>
      <c r="L10" s="410"/>
      <c r="M10" s="410"/>
    </row>
    <row r="11" spans="1:13" ht="15" x14ac:dyDescent="0.2">
      <c r="A11" s="425" t="s">
        <v>484</v>
      </c>
      <c r="B11" s="415">
        <v>519</v>
      </c>
      <c r="C11" s="407" t="s">
        <v>276</v>
      </c>
      <c r="D11" s="410">
        <v>178538</v>
      </c>
      <c r="E11" s="414">
        <f t="shared" si="0"/>
        <v>178691</v>
      </c>
      <c r="F11" s="413">
        <v>34590</v>
      </c>
      <c r="G11" s="412">
        <v>7175</v>
      </c>
      <c r="H11" s="411">
        <v>28132</v>
      </c>
      <c r="I11" s="410">
        <v>108794</v>
      </c>
      <c r="J11" s="410"/>
      <c r="K11" s="410"/>
      <c r="L11" s="410"/>
      <c r="M11" s="410"/>
    </row>
    <row r="12" spans="1:13" ht="15" x14ac:dyDescent="0.2">
      <c r="A12" s="416" t="s">
        <v>480</v>
      </c>
      <c r="B12" s="415" t="s">
        <v>546</v>
      </c>
      <c r="C12" s="407" t="s">
        <v>545</v>
      </c>
      <c r="D12" s="410"/>
      <c r="E12" s="414">
        <f t="shared" si="0"/>
        <v>0</v>
      </c>
      <c r="F12" s="413"/>
      <c r="G12" s="412"/>
      <c r="H12" s="411"/>
      <c r="I12" s="410"/>
      <c r="J12" s="410"/>
      <c r="K12" s="410"/>
      <c r="L12" s="410"/>
      <c r="M12" s="410"/>
    </row>
    <row r="13" spans="1:13" ht="15" x14ac:dyDescent="0.2">
      <c r="A13" s="416" t="s">
        <v>476</v>
      </c>
      <c r="B13" s="415" t="s">
        <v>544</v>
      </c>
      <c r="C13" s="407" t="s">
        <v>543</v>
      </c>
      <c r="D13" s="410"/>
      <c r="E13" s="414">
        <f t="shared" si="0"/>
        <v>0</v>
      </c>
      <c r="F13" s="413"/>
      <c r="G13" s="412"/>
      <c r="H13" s="411"/>
      <c r="I13" s="410"/>
      <c r="J13" s="410"/>
      <c r="K13" s="410"/>
      <c r="L13" s="410"/>
      <c r="M13" s="410"/>
    </row>
    <row r="14" spans="1:13" ht="15" x14ac:dyDescent="0.2">
      <c r="A14" s="416" t="s">
        <v>471</v>
      </c>
      <c r="B14" s="415" t="s">
        <v>542</v>
      </c>
      <c r="C14" s="407" t="s">
        <v>270</v>
      </c>
      <c r="D14" s="410"/>
      <c r="E14" s="414">
        <f t="shared" si="0"/>
        <v>0</v>
      </c>
      <c r="F14" s="413"/>
      <c r="G14" s="412"/>
      <c r="H14" s="411"/>
      <c r="I14" s="410"/>
      <c r="J14" s="410"/>
      <c r="K14" s="410"/>
      <c r="L14" s="410"/>
      <c r="M14" s="410"/>
    </row>
    <row r="15" spans="1:13" ht="15" x14ac:dyDescent="0.2">
      <c r="A15" s="416" t="s">
        <v>467</v>
      </c>
      <c r="B15" s="415" t="s">
        <v>541</v>
      </c>
      <c r="C15" s="407" t="s">
        <v>268</v>
      </c>
      <c r="D15" s="410"/>
      <c r="E15" s="414">
        <f t="shared" si="0"/>
        <v>0</v>
      </c>
      <c r="F15" s="413"/>
      <c r="G15" s="412"/>
      <c r="H15" s="411"/>
      <c r="I15" s="410"/>
      <c r="J15" s="410"/>
      <c r="K15" s="410"/>
      <c r="L15" s="410"/>
      <c r="M15" s="410"/>
    </row>
    <row r="16" spans="1:13" ht="15" x14ac:dyDescent="0.2">
      <c r="A16" s="416" t="s">
        <v>463</v>
      </c>
      <c r="B16" s="415" t="s">
        <v>540</v>
      </c>
      <c r="C16" s="407" t="s">
        <v>266</v>
      </c>
      <c r="D16" s="410"/>
      <c r="E16" s="414">
        <f t="shared" si="0"/>
        <v>0</v>
      </c>
      <c r="F16" s="413"/>
      <c r="G16" s="412"/>
      <c r="H16" s="411"/>
      <c r="I16" s="410"/>
      <c r="J16" s="410"/>
      <c r="K16" s="410"/>
      <c r="L16" s="410"/>
      <c r="M16" s="410"/>
    </row>
    <row r="17" spans="1:13" ht="15" x14ac:dyDescent="0.2">
      <c r="A17" s="416" t="s">
        <v>459</v>
      </c>
      <c r="B17" s="415" t="s">
        <v>539</v>
      </c>
      <c r="C17" s="407" t="s">
        <v>264</v>
      </c>
      <c r="D17" s="410"/>
      <c r="E17" s="414">
        <f t="shared" si="0"/>
        <v>0</v>
      </c>
      <c r="F17" s="413"/>
      <c r="G17" s="412"/>
      <c r="H17" s="411"/>
      <c r="I17" s="410"/>
      <c r="J17" s="410"/>
      <c r="K17" s="410"/>
      <c r="L17" s="410"/>
      <c r="M17" s="410"/>
    </row>
    <row r="18" spans="1:13" ht="15" x14ac:dyDescent="0.2">
      <c r="A18" s="416" t="s">
        <v>455</v>
      </c>
      <c r="B18" s="415" t="s">
        <v>538</v>
      </c>
      <c r="C18" s="407" t="s">
        <v>262</v>
      </c>
      <c r="D18" s="410"/>
      <c r="E18" s="414">
        <f t="shared" si="0"/>
        <v>0</v>
      </c>
      <c r="F18" s="413"/>
      <c r="G18" s="412"/>
      <c r="H18" s="411"/>
      <c r="I18" s="410"/>
      <c r="J18" s="410"/>
      <c r="K18" s="410"/>
      <c r="L18" s="410"/>
      <c r="M18" s="410"/>
    </row>
    <row r="19" spans="1:13" ht="15" x14ac:dyDescent="0.2">
      <c r="A19" s="416" t="s">
        <v>451</v>
      </c>
      <c r="B19" s="415" t="s">
        <v>537</v>
      </c>
      <c r="C19" s="407" t="s">
        <v>260</v>
      </c>
      <c r="D19" s="410"/>
      <c r="E19" s="414">
        <f t="shared" si="0"/>
        <v>0</v>
      </c>
      <c r="F19" s="413"/>
      <c r="G19" s="412"/>
      <c r="H19" s="411"/>
      <c r="I19" s="410"/>
      <c r="J19" s="410"/>
      <c r="K19" s="410"/>
      <c r="L19" s="410"/>
      <c r="M19" s="410"/>
    </row>
    <row r="20" spans="1:13" ht="15" x14ac:dyDescent="0.2">
      <c r="A20" s="416" t="s">
        <v>447</v>
      </c>
      <c r="B20" s="418"/>
      <c r="C20" s="407"/>
      <c r="D20" s="421"/>
      <c r="E20" s="421"/>
      <c r="F20" s="424"/>
      <c r="G20" s="423"/>
      <c r="H20" s="422"/>
      <c r="I20" s="421"/>
      <c r="J20" s="421"/>
      <c r="K20" s="421"/>
      <c r="L20" s="421"/>
      <c r="M20" s="421"/>
    </row>
    <row r="21" spans="1:13" ht="15" x14ac:dyDescent="0.2">
      <c r="A21" s="416" t="s">
        <v>444</v>
      </c>
      <c r="B21" s="415" t="s">
        <v>77</v>
      </c>
      <c r="C21" s="420" t="s">
        <v>536</v>
      </c>
      <c r="D21" s="419">
        <f t="shared" ref="D21:M21" si="1">SUM(D8:D19)</f>
        <v>178538</v>
      </c>
      <c r="E21" s="419">
        <f t="shared" si="1"/>
        <v>178691</v>
      </c>
      <c r="F21" s="419">
        <f t="shared" si="1"/>
        <v>34590</v>
      </c>
      <c r="G21" s="419">
        <f t="shared" si="1"/>
        <v>7175</v>
      </c>
      <c r="H21" s="419">
        <f t="shared" si="1"/>
        <v>28132</v>
      </c>
      <c r="I21" s="419">
        <f t="shared" si="1"/>
        <v>108794</v>
      </c>
      <c r="J21" s="419">
        <f t="shared" si="1"/>
        <v>0</v>
      </c>
      <c r="K21" s="419">
        <f t="shared" si="1"/>
        <v>0</v>
      </c>
      <c r="L21" s="419">
        <f t="shared" si="1"/>
        <v>0</v>
      </c>
      <c r="M21" s="419">
        <f t="shared" si="1"/>
        <v>0</v>
      </c>
    </row>
    <row r="22" spans="1:13" ht="15" x14ac:dyDescent="0.2">
      <c r="A22" s="416" t="s">
        <v>439</v>
      </c>
      <c r="B22" s="418"/>
      <c r="C22" s="407"/>
      <c r="D22" s="403"/>
      <c r="E22" s="403"/>
      <c r="F22" s="406"/>
      <c r="G22" s="405"/>
      <c r="H22" s="404"/>
      <c r="I22" s="403"/>
      <c r="J22" s="403"/>
      <c r="K22" s="403"/>
      <c r="L22" s="403"/>
      <c r="M22" s="403"/>
    </row>
    <row r="23" spans="1:13" ht="15" x14ac:dyDescent="0.2">
      <c r="A23" s="416" t="s">
        <v>436</v>
      </c>
      <c r="B23" s="415" t="s">
        <v>535</v>
      </c>
      <c r="C23" s="407" t="s">
        <v>534</v>
      </c>
      <c r="D23" s="410"/>
      <c r="E23" s="414">
        <f>SUM(F23:M23)</f>
        <v>0</v>
      </c>
      <c r="F23" s="413"/>
      <c r="G23" s="412"/>
      <c r="H23" s="411"/>
      <c r="I23" s="410"/>
      <c r="J23" s="410"/>
      <c r="K23" s="410"/>
      <c r="L23" s="410"/>
      <c r="M23" s="410"/>
    </row>
    <row r="24" spans="1:13" ht="15" x14ac:dyDescent="0.2">
      <c r="A24" s="416" t="s">
        <v>431</v>
      </c>
      <c r="B24" s="415" t="s">
        <v>533</v>
      </c>
      <c r="C24" s="407" t="s">
        <v>532</v>
      </c>
      <c r="D24" s="410"/>
      <c r="E24" s="414">
        <f>SUM(F24:M24)</f>
        <v>0</v>
      </c>
      <c r="F24" s="413"/>
      <c r="G24" s="412"/>
      <c r="H24" s="411"/>
      <c r="I24" s="410"/>
      <c r="J24" s="410"/>
      <c r="K24" s="410"/>
      <c r="L24" s="410"/>
      <c r="M24" s="410"/>
    </row>
    <row r="25" spans="1:13" ht="15" x14ac:dyDescent="0.2">
      <c r="A25" s="416" t="s">
        <v>428</v>
      </c>
      <c r="B25" s="415"/>
      <c r="C25" s="407"/>
      <c r="D25" s="403"/>
      <c r="E25" s="403"/>
      <c r="F25" s="406"/>
      <c r="G25" s="405"/>
      <c r="H25" s="404"/>
      <c r="I25" s="403"/>
      <c r="J25" s="403"/>
      <c r="K25" s="403"/>
      <c r="L25" s="403"/>
      <c r="M25" s="403"/>
    </row>
    <row r="26" spans="1:13" ht="15" x14ac:dyDescent="0.2">
      <c r="A26" s="416" t="s">
        <v>425</v>
      </c>
      <c r="B26" s="415" t="s">
        <v>531</v>
      </c>
      <c r="C26" s="407" t="s">
        <v>254</v>
      </c>
      <c r="D26" s="410"/>
      <c r="E26" s="414">
        <f>SUM(F26:M26)</f>
        <v>0</v>
      </c>
      <c r="F26" s="413"/>
      <c r="G26" s="412"/>
      <c r="H26" s="411"/>
      <c r="I26" s="410"/>
      <c r="J26" s="410"/>
      <c r="K26" s="410"/>
      <c r="L26" s="410"/>
      <c r="M26" s="410"/>
    </row>
    <row r="27" spans="1:13" ht="15" x14ac:dyDescent="0.2">
      <c r="A27" s="416" t="s">
        <v>422</v>
      </c>
      <c r="B27" s="415" t="s">
        <v>530</v>
      </c>
      <c r="C27" s="407" t="s">
        <v>252</v>
      </c>
      <c r="D27" s="410"/>
      <c r="E27" s="414">
        <f>SUM(F27:M27)</f>
        <v>0</v>
      </c>
      <c r="F27" s="413"/>
      <c r="G27" s="412"/>
      <c r="H27" s="411"/>
      <c r="I27" s="410"/>
      <c r="J27" s="410"/>
      <c r="K27" s="410"/>
      <c r="L27" s="410"/>
      <c r="M27" s="410"/>
    </row>
    <row r="28" spans="1:13" ht="15" x14ac:dyDescent="0.2">
      <c r="A28" s="416" t="s">
        <v>418</v>
      </c>
      <c r="B28" s="415">
        <v>623</v>
      </c>
      <c r="C28" s="407" t="s">
        <v>250</v>
      </c>
      <c r="D28" s="410"/>
      <c r="E28" s="414">
        <f>SUM(F28:M28)</f>
        <v>0</v>
      </c>
      <c r="F28" s="413"/>
      <c r="G28" s="412"/>
      <c r="H28" s="411"/>
      <c r="I28" s="410"/>
      <c r="J28" s="410"/>
      <c r="K28" s="410"/>
      <c r="L28" s="410"/>
      <c r="M28" s="410"/>
    </row>
    <row r="29" spans="1:13" ht="15" x14ac:dyDescent="0.2">
      <c r="A29" s="416" t="s">
        <v>415</v>
      </c>
      <c r="B29" s="415" t="s">
        <v>529</v>
      </c>
      <c r="C29" s="407" t="s">
        <v>248</v>
      </c>
      <c r="D29" s="410"/>
      <c r="E29" s="414">
        <f>SUM(F29:M29)</f>
        <v>0</v>
      </c>
      <c r="F29" s="413"/>
      <c r="G29" s="412"/>
      <c r="H29" s="411"/>
      <c r="I29" s="410"/>
      <c r="J29" s="410"/>
      <c r="K29" s="410"/>
      <c r="L29" s="410"/>
      <c r="M29" s="410"/>
    </row>
    <row r="30" spans="1:13" ht="15" x14ac:dyDescent="0.2">
      <c r="A30" s="416" t="s">
        <v>410</v>
      </c>
      <c r="B30" s="415" t="s">
        <v>528</v>
      </c>
      <c r="C30" s="407" t="s">
        <v>246</v>
      </c>
      <c r="D30" s="410"/>
      <c r="E30" s="414">
        <f>SUM(F30:M30)</f>
        <v>0</v>
      </c>
      <c r="F30" s="413"/>
      <c r="G30" s="412"/>
      <c r="H30" s="411"/>
      <c r="I30" s="410"/>
      <c r="J30" s="410"/>
      <c r="K30" s="410"/>
      <c r="L30" s="410"/>
      <c r="M30" s="410"/>
    </row>
    <row r="31" spans="1:13" ht="15" x14ac:dyDescent="0.2">
      <c r="A31" s="416" t="s">
        <v>405</v>
      </c>
      <c r="B31" s="415"/>
      <c r="C31" s="407"/>
      <c r="D31" s="403"/>
      <c r="E31" s="403"/>
      <c r="F31" s="406"/>
      <c r="G31" s="405"/>
      <c r="H31" s="404"/>
      <c r="I31" s="403"/>
      <c r="J31" s="403"/>
      <c r="K31" s="403"/>
      <c r="L31" s="403"/>
      <c r="M31" s="403"/>
    </row>
    <row r="32" spans="1:13" ht="15" x14ac:dyDescent="0.2">
      <c r="A32" s="416" t="s">
        <v>401</v>
      </c>
      <c r="B32" s="415" t="s">
        <v>527</v>
      </c>
      <c r="C32" s="407" t="s">
        <v>244</v>
      </c>
      <c r="D32" s="410"/>
      <c r="E32" s="414">
        <f>SUM(F32:M32)</f>
        <v>0</v>
      </c>
      <c r="F32" s="413"/>
      <c r="G32" s="412"/>
      <c r="H32" s="411"/>
      <c r="I32" s="410"/>
      <c r="J32" s="410"/>
      <c r="K32" s="410"/>
      <c r="L32" s="410"/>
      <c r="M32" s="410"/>
    </row>
    <row r="33" spans="1:13" ht="15" x14ac:dyDescent="0.2">
      <c r="A33" s="416" t="s">
        <v>398</v>
      </c>
      <c r="B33" s="415"/>
      <c r="C33" s="407"/>
      <c r="D33" s="403"/>
      <c r="E33" s="403"/>
      <c r="F33" s="406"/>
      <c r="G33" s="405"/>
      <c r="H33" s="404"/>
      <c r="I33" s="403"/>
      <c r="J33" s="403"/>
      <c r="K33" s="403"/>
      <c r="L33" s="403"/>
      <c r="M33" s="403"/>
    </row>
    <row r="34" spans="1:13" ht="15" x14ac:dyDescent="0.2">
      <c r="A34" s="416" t="s">
        <v>394</v>
      </c>
      <c r="B34" s="415" t="s">
        <v>526</v>
      </c>
      <c r="C34" s="407" t="s">
        <v>242</v>
      </c>
      <c r="D34" s="410"/>
      <c r="E34" s="414">
        <f t="shared" ref="E34:E41" si="2">SUM(F34:M34)</f>
        <v>0</v>
      </c>
      <c r="F34" s="413"/>
      <c r="G34" s="412"/>
      <c r="H34" s="411"/>
      <c r="I34" s="410"/>
      <c r="J34" s="410"/>
      <c r="K34" s="410"/>
      <c r="L34" s="410"/>
      <c r="M34" s="410"/>
    </row>
    <row r="35" spans="1:13" ht="15" x14ac:dyDescent="0.2">
      <c r="A35" s="416" t="s">
        <v>390</v>
      </c>
      <c r="B35" s="415" t="s">
        <v>525</v>
      </c>
      <c r="C35" s="407" t="s">
        <v>240</v>
      </c>
      <c r="D35" s="410"/>
      <c r="E35" s="414">
        <f t="shared" si="2"/>
        <v>0</v>
      </c>
      <c r="F35" s="413"/>
      <c r="G35" s="412"/>
      <c r="H35" s="411"/>
      <c r="I35" s="410"/>
      <c r="J35" s="410"/>
      <c r="K35" s="410"/>
      <c r="L35" s="410"/>
      <c r="M35" s="410"/>
    </row>
    <row r="36" spans="1:13" ht="15" x14ac:dyDescent="0.2">
      <c r="A36" s="416" t="s">
        <v>385</v>
      </c>
      <c r="B36" s="415">
        <v>656</v>
      </c>
      <c r="C36" s="407" t="s">
        <v>524</v>
      </c>
      <c r="D36" s="410"/>
      <c r="E36" s="414">
        <f t="shared" si="2"/>
        <v>0</v>
      </c>
      <c r="F36" s="413"/>
      <c r="G36" s="412"/>
      <c r="H36" s="411"/>
      <c r="I36" s="410"/>
      <c r="J36" s="410"/>
      <c r="K36" s="410"/>
      <c r="L36" s="410"/>
      <c r="M36" s="410"/>
    </row>
    <row r="37" spans="1:13" ht="15" x14ac:dyDescent="0.2">
      <c r="A37" s="416" t="s">
        <v>380</v>
      </c>
      <c r="B37" s="415" t="s">
        <v>523</v>
      </c>
      <c r="C37" s="407" t="s">
        <v>522</v>
      </c>
      <c r="D37" s="410"/>
      <c r="E37" s="414">
        <f t="shared" si="2"/>
        <v>0</v>
      </c>
      <c r="F37" s="413"/>
      <c r="G37" s="412"/>
      <c r="H37" s="411"/>
      <c r="I37" s="410"/>
      <c r="J37" s="410"/>
      <c r="K37" s="410"/>
      <c r="L37" s="410"/>
      <c r="M37" s="410"/>
    </row>
    <row r="38" spans="1:13" ht="15" x14ac:dyDescent="0.2">
      <c r="A38" s="416" t="s">
        <v>377</v>
      </c>
      <c r="B38" s="415">
        <v>663</v>
      </c>
      <c r="C38" s="407" t="s">
        <v>521</v>
      </c>
      <c r="D38" s="410"/>
      <c r="E38" s="414">
        <f t="shared" si="2"/>
        <v>0</v>
      </c>
      <c r="F38" s="413"/>
      <c r="G38" s="412"/>
      <c r="H38" s="411"/>
      <c r="I38" s="410"/>
      <c r="J38" s="410"/>
      <c r="K38" s="410"/>
      <c r="L38" s="410"/>
      <c r="M38" s="410"/>
    </row>
    <row r="39" spans="1:13" ht="15" x14ac:dyDescent="0.2">
      <c r="A39" s="416" t="s">
        <v>373</v>
      </c>
      <c r="B39" s="415" t="s">
        <v>520</v>
      </c>
      <c r="C39" s="407" t="s">
        <v>519</v>
      </c>
      <c r="D39" s="410"/>
      <c r="E39" s="414">
        <f t="shared" si="2"/>
        <v>0</v>
      </c>
      <c r="F39" s="413"/>
      <c r="G39" s="412"/>
      <c r="H39" s="411"/>
      <c r="I39" s="410"/>
      <c r="J39" s="410"/>
      <c r="K39" s="410"/>
      <c r="L39" s="410"/>
      <c r="M39" s="410"/>
    </row>
    <row r="40" spans="1:13" ht="15" x14ac:dyDescent="0.2">
      <c r="A40" s="416" t="s">
        <v>369</v>
      </c>
      <c r="B40" s="415" t="s">
        <v>518</v>
      </c>
      <c r="C40" s="407" t="s">
        <v>230</v>
      </c>
      <c r="D40" s="410"/>
      <c r="E40" s="414">
        <f t="shared" si="2"/>
        <v>0</v>
      </c>
      <c r="F40" s="413"/>
      <c r="G40" s="412"/>
      <c r="H40" s="411"/>
      <c r="I40" s="410"/>
      <c r="J40" s="410"/>
      <c r="K40" s="410"/>
      <c r="L40" s="410"/>
      <c r="M40" s="410"/>
    </row>
    <row r="41" spans="1:13" ht="15" x14ac:dyDescent="0.2">
      <c r="A41" s="416" t="s">
        <v>365</v>
      </c>
      <c r="B41" s="415" t="s">
        <v>517</v>
      </c>
      <c r="C41" s="407" t="s">
        <v>228</v>
      </c>
      <c r="D41" s="410"/>
      <c r="E41" s="414">
        <f t="shared" si="2"/>
        <v>0</v>
      </c>
      <c r="F41" s="413"/>
      <c r="G41" s="412"/>
      <c r="H41" s="411"/>
      <c r="I41" s="410"/>
      <c r="J41" s="410"/>
      <c r="K41" s="410"/>
      <c r="L41" s="410"/>
      <c r="M41" s="410"/>
    </row>
    <row r="42" spans="1:13" ht="15" x14ac:dyDescent="0.2">
      <c r="A42" s="416" t="s">
        <v>362</v>
      </c>
      <c r="B42" s="415"/>
      <c r="C42" s="407"/>
      <c r="D42" s="403"/>
      <c r="E42" s="403"/>
      <c r="F42" s="406"/>
      <c r="G42" s="405"/>
      <c r="H42" s="404"/>
      <c r="I42" s="403"/>
      <c r="J42" s="403"/>
      <c r="K42" s="403"/>
      <c r="L42" s="403"/>
      <c r="M42" s="403"/>
    </row>
    <row r="43" spans="1:13" ht="15" x14ac:dyDescent="0.2">
      <c r="A43" s="416" t="s">
        <v>359</v>
      </c>
      <c r="B43" s="415" t="s">
        <v>516</v>
      </c>
      <c r="C43" s="407" t="s">
        <v>515</v>
      </c>
      <c r="D43" s="410"/>
      <c r="E43" s="414">
        <f>SUM(F43:M43)</f>
        <v>0</v>
      </c>
      <c r="F43" s="413"/>
      <c r="G43" s="412"/>
      <c r="H43" s="411"/>
      <c r="I43" s="410"/>
      <c r="J43" s="410"/>
      <c r="K43" s="410"/>
      <c r="L43" s="410"/>
      <c r="M43" s="410"/>
    </row>
    <row r="44" spans="1:13" ht="15" x14ac:dyDescent="0.2">
      <c r="A44" s="416" t="s">
        <v>357</v>
      </c>
      <c r="B44" s="415" t="s">
        <v>514</v>
      </c>
      <c r="C44" s="407" t="s">
        <v>513</v>
      </c>
      <c r="D44" s="410"/>
      <c r="E44" s="414">
        <f>SUM(F44:M44)</f>
        <v>2220</v>
      </c>
      <c r="F44" s="413"/>
      <c r="G44" s="412"/>
      <c r="H44" s="411">
        <v>2220</v>
      </c>
      <c r="I44" s="410"/>
      <c r="J44" s="410"/>
      <c r="K44" s="410"/>
      <c r="L44" s="410"/>
      <c r="M44" s="410"/>
    </row>
    <row r="45" spans="1:13" ht="15" x14ac:dyDescent="0.2">
      <c r="A45" s="416" t="s">
        <v>353</v>
      </c>
      <c r="B45" s="415" t="s">
        <v>512</v>
      </c>
      <c r="C45" s="407" t="s">
        <v>222</v>
      </c>
      <c r="D45" s="410"/>
      <c r="E45" s="414">
        <f>SUM(F45:M45)</f>
        <v>0</v>
      </c>
      <c r="F45" s="413"/>
      <c r="G45" s="412"/>
      <c r="H45" s="411"/>
      <c r="I45" s="410"/>
      <c r="J45" s="410"/>
      <c r="K45" s="410"/>
      <c r="L45" s="410"/>
      <c r="M45" s="410"/>
    </row>
    <row r="46" spans="1:13" ht="15" x14ac:dyDescent="0.2">
      <c r="A46" s="409"/>
      <c r="B46" s="408"/>
      <c r="C46" s="407"/>
      <c r="D46" s="403"/>
      <c r="E46" s="403"/>
      <c r="F46" s="406"/>
      <c r="G46" s="405"/>
      <c r="H46" s="404"/>
      <c r="I46" s="403"/>
      <c r="J46" s="403"/>
      <c r="K46" s="403"/>
      <c r="L46" s="403"/>
      <c r="M46" s="403"/>
    </row>
    <row r="47" spans="1:13" ht="12" customHeight="1" x14ac:dyDescent="0.2">
      <c r="A47" s="602" t="str">
        <f ca="1">CELL("filename",A47)</f>
        <v>R:\Finance\Annual Budget\Amended 2016-2017\[2016-2017 Amended Budget.xlsx]243a</v>
      </c>
      <c r="B47" s="602"/>
      <c r="C47" s="602"/>
      <c r="D47" s="402"/>
      <c r="E47" s="402"/>
      <c r="F47" s="402"/>
      <c r="G47" s="402"/>
      <c r="H47" s="402"/>
      <c r="I47" s="402"/>
      <c r="J47" s="402"/>
      <c r="K47" s="402"/>
      <c r="L47" s="402"/>
      <c r="M47" s="402"/>
    </row>
    <row r="48" spans="1:13" ht="12" customHeight="1" x14ac:dyDescent="0.2">
      <c r="A48" s="401"/>
      <c r="B48" s="401"/>
      <c r="C48" s="400" t="s">
        <v>511</v>
      </c>
      <c r="D48" s="399">
        <f t="shared" ref="D48:M48" si="3">SUM(D23:D46)</f>
        <v>0</v>
      </c>
      <c r="E48" s="399">
        <f t="shared" si="3"/>
        <v>2220</v>
      </c>
      <c r="F48" s="399">
        <f t="shared" si="3"/>
        <v>0</v>
      </c>
      <c r="G48" s="399">
        <f t="shared" si="3"/>
        <v>0</v>
      </c>
      <c r="H48" s="399">
        <f t="shared" si="3"/>
        <v>2220</v>
      </c>
      <c r="I48" s="399">
        <f t="shared" si="3"/>
        <v>0</v>
      </c>
      <c r="J48" s="399">
        <f t="shared" si="3"/>
        <v>0</v>
      </c>
      <c r="K48" s="399">
        <f t="shared" si="3"/>
        <v>0</v>
      </c>
      <c r="L48" s="399">
        <f t="shared" si="3"/>
        <v>0</v>
      </c>
      <c r="M48" s="399">
        <f t="shared" si="3"/>
        <v>0</v>
      </c>
    </row>
  </sheetData>
  <mergeCells count="3">
    <mergeCell ref="A1:C1"/>
    <mergeCell ref="A4:C4"/>
    <mergeCell ref="A47:C47"/>
  </mergeCells>
  <printOptions horizontalCentered="1" verticalCentered="1"/>
  <pageMargins left="0.1" right="0.1" top="0.4" bottom="0.4" header="0.1" footer="0.1"/>
  <pageSetup scale="81" fitToHeight="2" orientation="landscape" r:id="rId1"/>
  <headerFooter>
    <oddHeader>&amp;C&amp;"Arial,Bold"TWIN FALLS SCHOOL DISTRICT 411</oddHeader>
    <oddFooter>&amp;L&amp;"Arial,Bold"&amp;Z&amp;F&amp;R&amp;"Arial,Bold"Page &amp;P of &amp;N</oddFooter>
  </headerFooter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C49"/>
  <sheetViews>
    <sheetView zoomScaleNormal="100" workbookViewId="0">
      <pane xSplit="3" ySplit="7" topLeftCell="D14" activePane="bottomRight" state="frozen"/>
      <selection activeCell="P31" sqref="P31"/>
      <selection pane="topRight" activeCell="P31" sqref="P31"/>
      <selection pane="bottomLeft" activeCell="P31" sqref="P31"/>
      <selection pane="bottomRight" activeCell="P31" sqref="P31"/>
    </sheetView>
  </sheetViews>
  <sheetFormatPr defaultRowHeight="15.75" x14ac:dyDescent="0.25"/>
  <cols>
    <col min="1" max="1" width="3.77734375" style="397" customWidth="1"/>
    <col min="2" max="2" width="6.77734375" style="452" customWidth="1"/>
    <col min="3" max="3" width="30.77734375" style="398" customWidth="1"/>
    <col min="4" max="13" width="11.77734375" style="397" customWidth="1"/>
    <col min="14" max="16384" width="8.88671875" style="397"/>
  </cols>
  <sheetData>
    <row r="1" spans="1:22" ht="20.25" x14ac:dyDescent="0.3">
      <c r="A1" s="600" t="s">
        <v>47</v>
      </c>
      <c r="B1" s="600"/>
      <c r="C1" s="600"/>
      <c r="E1" s="530" t="s">
        <v>510</v>
      </c>
      <c r="F1" s="529"/>
      <c r="G1" s="529"/>
      <c r="H1" s="529"/>
      <c r="I1" s="451"/>
      <c r="K1" s="446"/>
      <c r="L1" s="445"/>
      <c r="M1" s="556" t="s">
        <v>692</v>
      </c>
    </row>
    <row r="2" spans="1:22" x14ac:dyDescent="0.25">
      <c r="E2" s="530" t="s">
        <v>16</v>
      </c>
      <c r="F2" s="529"/>
      <c r="G2" s="529"/>
      <c r="H2" s="528"/>
      <c r="K2" s="446"/>
      <c r="L2" s="445"/>
      <c r="M2" s="542" t="s">
        <v>723</v>
      </c>
    </row>
    <row r="3" spans="1:22" ht="15" customHeight="1" x14ac:dyDescent="0.25">
      <c r="E3" s="447" t="s">
        <v>507</v>
      </c>
      <c r="F3" s="447"/>
      <c r="G3" s="447"/>
      <c r="H3" s="528"/>
      <c r="J3" s="527" t="s">
        <v>5</v>
      </c>
      <c r="K3" s="446"/>
      <c r="L3" s="445"/>
      <c r="M3" s="444" t="s">
        <v>724</v>
      </c>
    </row>
    <row r="4" spans="1:22" ht="12.6" customHeight="1" x14ac:dyDescent="0.2">
      <c r="A4" s="603" t="s">
        <v>505</v>
      </c>
      <c r="B4" s="603"/>
      <c r="C4" s="603"/>
      <c r="D4" s="401"/>
      <c r="E4" s="401"/>
      <c r="F4" s="401"/>
      <c r="G4" s="401"/>
      <c r="H4" s="401"/>
      <c r="I4" s="401"/>
      <c r="J4" s="401"/>
      <c r="K4" s="401"/>
      <c r="L4" s="401"/>
    </row>
    <row r="5" spans="1:22" ht="15" x14ac:dyDescent="0.2">
      <c r="A5" s="526"/>
      <c r="B5" s="522"/>
      <c r="C5" s="525" t="s">
        <v>16</v>
      </c>
      <c r="D5" s="522" t="s">
        <v>503</v>
      </c>
      <c r="E5" s="522" t="s">
        <v>90</v>
      </c>
      <c r="F5" s="524" t="s">
        <v>85</v>
      </c>
      <c r="G5" s="524" t="s">
        <v>83</v>
      </c>
      <c r="H5" s="524" t="s">
        <v>81</v>
      </c>
      <c r="I5" s="524" t="s">
        <v>79</v>
      </c>
      <c r="J5" s="524" t="s">
        <v>77</v>
      </c>
      <c r="K5" s="523" t="s">
        <v>75</v>
      </c>
      <c r="L5" s="522" t="s">
        <v>73</v>
      </c>
      <c r="M5" s="522" t="s">
        <v>70</v>
      </c>
    </row>
    <row r="6" spans="1:22" ht="15" x14ac:dyDescent="0.2">
      <c r="A6" s="521"/>
      <c r="B6" s="481"/>
      <c r="C6" s="480"/>
      <c r="D6" s="516"/>
      <c r="E6" s="520"/>
      <c r="F6" s="401"/>
      <c r="G6" s="519"/>
      <c r="H6" s="518" t="s">
        <v>560</v>
      </c>
      <c r="I6" s="518" t="s">
        <v>559</v>
      </c>
      <c r="J6" s="517" t="s">
        <v>558</v>
      </c>
      <c r="K6" s="481" t="s">
        <v>557</v>
      </c>
      <c r="L6" s="481" t="s">
        <v>556</v>
      </c>
      <c r="M6" s="516"/>
    </row>
    <row r="7" spans="1:22" ht="15" x14ac:dyDescent="0.2">
      <c r="A7" s="482" t="s">
        <v>87</v>
      </c>
      <c r="B7" s="484" t="s">
        <v>500</v>
      </c>
      <c r="C7" s="515" t="s">
        <v>555</v>
      </c>
      <c r="D7" s="484" t="s">
        <v>88</v>
      </c>
      <c r="E7" s="484" t="s">
        <v>88</v>
      </c>
      <c r="F7" s="514" t="s">
        <v>84</v>
      </c>
      <c r="G7" s="459" t="s">
        <v>82</v>
      </c>
      <c r="H7" s="459" t="s">
        <v>554</v>
      </c>
      <c r="I7" s="459" t="s">
        <v>553</v>
      </c>
      <c r="J7" s="482" t="s">
        <v>552</v>
      </c>
      <c r="K7" s="484" t="s">
        <v>551</v>
      </c>
      <c r="L7" s="484" t="s">
        <v>550</v>
      </c>
      <c r="M7" s="484" t="s">
        <v>184</v>
      </c>
    </row>
    <row r="8" spans="1:22" ht="15" x14ac:dyDescent="0.2">
      <c r="A8" s="482" t="s">
        <v>350</v>
      </c>
      <c r="B8" s="484" t="s">
        <v>597</v>
      </c>
      <c r="C8" s="463" t="s">
        <v>220</v>
      </c>
      <c r="D8" s="497"/>
      <c r="E8" s="414">
        <f>SUM(F8:M8)</f>
        <v>0</v>
      </c>
      <c r="F8" s="500"/>
      <c r="G8" s="499"/>
      <c r="H8" s="498"/>
      <c r="I8" s="497"/>
      <c r="J8" s="497"/>
      <c r="K8" s="497"/>
      <c r="L8" s="497"/>
      <c r="M8" s="497"/>
    </row>
    <row r="9" spans="1:22" ht="15" x14ac:dyDescent="0.2">
      <c r="A9" s="482" t="s">
        <v>493</v>
      </c>
      <c r="B9" s="484"/>
      <c r="C9" s="463"/>
      <c r="D9" s="509"/>
      <c r="E9" s="509"/>
      <c r="F9" s="512"/>
      <c r="G9" s="511"/>
      <c r="H9" s="510"/>
      <c r="I9" s="509"/>
      <c r="J9" s="509"/>
      <c r="K9" s="509"/>
      <c r="L9" s="509"/>
      <c r="M9" s="509"/>
    </row>
    <row r="10" spans="1:22" ht="15" x14ac:dyDescent="0.2">
      <c r="A10" s="482" t="s">
        <v>490</v>
      </c>
      <c r="B10" s="484" t="s">
        <v>75</v>
      </c>
      <c r="C10" s="473" t="s">
        <v>596</v>
      </c>
      <c r="D10" s="472">
        <f>+D8+'243a'!D48</f>
        <v>0</v>
      </c>
      <c r="E10" s="472">
        <f>+E8+'243a'!E48</f>
        <v>2220</v>
      </c>
      <c r="F10" s="472">
        <f>+F8+'243a'!F48</f>
        <v>0</v>
      </c>
      <c r="G10" s="472">
        <f>+G8+'243a'!G48</f>
        <v>0</v>
      </c>
      <c r="H10" s="472">
        <f>+H8+'243a'!H48</f>
        <v>2220</v>
      </c>
      <c r="I10" s="472">
        <f>+I8+'243a'!I48</f>
        <v>0</v>
      </c>
      <c r="J10" s="472">
        <f>+J8+'243a'!J48</f>
        <v>0</v>
      </c>
      <c r="K10" s="472">
        <f>+K8+'243a'!K48</f>
        <v>0</v>
      </c>
      <c r="L10" s="472">
        <f>+L8+'243a'!L48</f>
        <v>0</v>
      </c>
      <c r="M10" s="472">
        <f>+M8+'243a'!M48</f>
        <v>0</v>
      </c>
    </row>
    <row r="11" spans="1:22" x14ac:dyDescent="0.25">
      <c r="A11" s="482" t="s">
        <v>485</v>
      </c>
      <c r="B11" s="513"/>
      <c r="C11" s="486"/>
      <c r="D11" s="501"/>
      <c r="E11" s="501"/>
      <c r="F11" s="504"/>
      <c r="G11" s="503"/>
      <c r="H11" s="502"/>
      <c r="I11" s="501"/>
      <c r="J11" s="501"/>
      <c r="K11" s="501"/>
      <c r="L11" s="501"/>
      <c r="M11" s="501"/>
    </row>
    <row r="12" spans="1:22" ht="15" x14ac:dyDescent="0.2">
      <c r="A12" s="482" t="s">
        <v>478</v>
      </c>
      <c r="B12" s="484" t="s">
        <v>595</v>
      </c>
      <c r="C12" s="463" t="s">
        <v>218</v>
      </c>
      <c r="D12" s="497"/>
      <c r="E12" s="414">
        <f>SUM(F12:M12)</f>
        <v>0</v>
      </c>
      <c r="F12" s="500"/>
      <c r="G12" s="499"/>
      <c r="H12" s="498"/>
      <c r="I12" s="497"/>
      <c r="J12" s="497"/>
      <c r="K12" s="497"/>
      <c r="L12" s="497"/>
      <c r="M12" s="497"/>
    </row>
    <row r="13" spans="1:22" ht="15" x14ac:dyDescent="0.2">
      <c r="A13" s="482" t="s">
        <v>474</v>
      </c>
      <c r="B13" s="484" t="s">
        <v>594</v>
      </c>
      <c r="C13" s="463" t="s">
        <v>216</v>
      </c>
      <c r="D13" s="497"/>
      <c r="E13" s="414">
        <f>SUM(F13:M13)</f>
        <v>0</v>
      </c>
      <c r="F13" s="500"/>
      <c r="G13" s="499"/>
      <c r="H13" s="498"/>
      <c r="I13" s="497"/>
      <c r="J13" s="497"/>
      <c r="K13" s="497"/>
      <c r="L13" s="497"/>
      <c r="M13" s="497"/>
    </row>
    <row r="14" spans="1:22" ht="15" x14ac:dyDescent="0.2">
      <c r="A14" s="482" t="s">
        <v>469</v>
      </c>
      <c r="B14" s="484">
        <v>730</v>
      </c>
      <c r="C14" s="463" t="s">
        <v>593</v>
      </c>
      <c r="D14" s="497"/>
      <c r="E14" s="414">
        <f>SUM(F14:M14)</f>
        <v>0</v>
      </c>
      <c r="F14" s="500"/>
      <c r="G14" s="499"/>
      <c r="H14" s="498"/>
      <c r="I14" s="497"/>
      <c r="J14" s="497"/>
      <c r="K14" s="497"/>
      <c r="L14" s="497"/>
      <c r="M14" s="497"/>
    </row>
    <row r="15" spans="1:22" ht="15" x14ac:dyDescent="0.2">
      <c r="A15" s="482" t="s">
        <v>465</v>
      </c>
      <c r="B15" s="484"/>
      <c r="C15" s="463"/>
      <c r="D15" s="501"/>
      <c r="E15" s="501"/>
      <c r="F15" s="512"/>
      <c r="G15" s="511"/>
      <c r="H15" s="510"/>
      <c r="I15" s="509"/>
      <c r="J15" s="509"/>
      <c r="K15" s="509"/>
      <c r="L15" s="509"/>
      <c r="M15" s="509"/>
    </row>
    <row r="16" spans="1:22" ht="15" x14ac:dyDescent="0.2">
      <c r="A16" s="482" t="s">
        <v>461</v>
      </c>
      <c r="B16" s="484" t="s">
        <v>73</v>
      </c>
      <c r="C16" s="463" t="s">
        <v>592</v>
      </c>
      <c r="D16" s="472">
        <f t="shared" ref="D16:M16" si="0">SUM(D12:D14)</f>
        <v>0</v>
      </c>
      <c r="E16" s="472">
        <f t="shared" si="0"/>
        <v>0</v>
      </c>
      <c r="F16" s="472">
        <f t="shared" si="0"/>
        <v>0</v>
      </c>
      <c r="G16" s="472">
        <f t="shared" si="0"/>
        <v>0</v>
      </c>
      <c r="H16" s="472">
        <f t="shared" si="0"/>
        <v>0</v>
      </c>
      <c r="I16" s="472">
        <f t="shared" si="0"/>
        <v>0</v>
      </c>
      <c r="J16" s="472">
        <f t="shared" si="0"/>
        <v>0</v>
      </c>
      <c r="K16" s="472">
        <f t="shared" si="0"/>
        <v>0</v>
      </c>
      <c r="L16" s="472">
        <f t="shared" si="0"/>
        <v>0</v>
      </c>
      <c r="M16" s="472">
        <f t="shared" si="0"/>
        <v>0</v>
      </c>
      <c r="N16" s="492"/>
      <c r="O16" s="492"/>
      <c r="P16" s="492"/>
      <c r="Q16" s="492"/>
      <c r="R16" s="492"/>
      <c r="S16" s="492"/>
      <c r="T16" s="492"/>
      <c r="U16" s="492"/>
      <c r="V16" s="492"/>
    </row>
    <row r="17" spans="1:55" ht="15" x14ac:dyDescent="0.2">
      <c r="A17" s="482" t="s">
        <v>457</v>
      </c>
      <c r="B17" s="484"/>
      <c r="C17" s="463"/>
      <c r="D17" s="501"/>
      <c r="E17" s="501"/>
      <c r="F17" s="504"/>
      <c r="G17" s="503"/>
      <c r="H17" s="502"/>
      <c r="I17" s="501"/>
      <c r="J17" s="501"/>
      <c r="K17" s="501"/>
      <c r="L17" s="501"/>
      <c r="M17" s="501"/>
    </row>
    <row r="18" spans="1:55" ht="15" x14ac:dyDescent="0.2">
      <c r="A18" s="482" t="s">
        <v>453</v>
      </c>
      <c r="B18" s="484" t="s">
        <v>591</v>
      </c>
      <c r="C18" s="463" t="s">
        <v>590</v>
      </c>
      <c r="D18" s="497"/>
      <c r="E18" s="414">
        <f>SUM(F18:M18)</f>
        <v>0</v>
      </c>
      <c r="F18" s="500"/>
      <c r="G18" s="499"/>
      <c r="H18" s="498"/>
      <c r="I18" s="497"/>
      <c r="J18" s="497"/>
      <c r="K18" s="497"/>
      <c r="L18" s="497"/>
      <c r="M18" s="497"/>
    </row>
    <row r="19" spans="1:55" ht="15" x14ac:dyDescent="0.2">
      <c r="A19" s="482" t="s">
        <v>449</v>
      </c>
      <c r="B19" s="484">
        <v>811</v>
      </c>
      <c r="C19" s="463" t="s">
        <v>589</v>
      </c>
      <c r="D19" s="497"/>
      <c r="E19" s="414">
        <f>SUM(F19:M19)</f>
        <v>0</v>
      </c>
      <c r="F19" s="500"/>
      <c r="G19" s="499"/>
      <c r="H19" s="498"/>
      <c r="I19" s="497"/>
      <c r="J19" s="497"/>
      <c r="K19" s="497"/>
      <c r="L19" s="497"/>
      <c r="M19" s="497"/>
    </row>
    <row r="20" spans="1:55" ht="15" x14ac:dyDescent="0.2">
      <c r="A20" s="482" t="s">
        <v>445</v>
      </c>
      <c r="B20" s="484"/>
      <c r="C20" s="463"/>
      <c r="D20" s="509"/>
      <c r="E20" s="509"/>
      <c r="F20" s="512"/>
      <c r="G20" s="511"/>
      <c r="H20" s="510"/>
      <c r="I20" s="509"/>
      <c r="J20" s="509"/>
      <c r="K20" s="509"/>
      <c r="L20" s="509"/>
      <c r="M20" s="509"/>
    </row>
    <row r="21" spans="1:55" s="505" customFormat="1" ht="15" x14ac:dyDescent="0.2">
      <c r="A21" s="482" t="s">
        <v>442</v>
      </c>
      <c r="B21" s="508">
        <v>800</v>
      </c>
      <c r="C21" s="507" t="s">
        <v>588</v>
      </c>
      <c r="D21" s="472">
        <f t="shared" ref="D21:M21" si="1">SUM(D17:D19)</f>
        <v>0</v>
      </c>
      <c r="E21" s="472">
        <f t="shared" si="1"/>
        <v>0</v>
      </c>
      <c r="F21" s="472">
        <f t="shared" si="1"/>
        <v>0</v>
      </c>
      <c r="G21" s="472">
        <f t="shared" si="1"/>
        <v>0</v>
      </c>
      <c r="H21" s="472">
        <f t="shared" si="1"/>
        <v>0</v>
      </c>
      <c r="I21" s="472">
        <f t="shared" si="1"/>
        <v>0</v>
      </c>
      <c r="J21" s="472">
        <f t="shared" si="1"/>
        <v>0</v>
      </c>
      <c r="K21" s="472">
        <f t="shared" si="1"/>
        <v>0</v>
      </c>
      <c r="L21" s="472">
        <f t="shared" si="1"/>
        <v>0</v>
      </c>
      <c r="M21" s="472">
        <f t="shared" si="1"/>
        <v>0</v>
      </c>
    </row>
    <row r="22" spans="1:55" ht="15" x14ac:dyDescent="0.2">
      <c r="A22" s="482" t="s">
        <v>438</v>
      </c>
      <c r="B22" s="484"/>
      <c r="C22" s="463"/>
      <c r="D22" s="501"/>
      <c r="E22" s="501"/>
      <c r="F22" s="504"/>
      <c r="G22" s="503"/>
      <c r="H22" s="502"/>
      <c r="I22" s="501"/>
      <c r="J22" s="501"/>
      <c r="K22" s="501"/>
      <c r="L22" s="501"/>
      <c r="M22" s="501"/>
    </row>
    <row r="23" spans="1:55" ht="15" x14ac:dyDescent="0.2">
      <c r="A23" s="482" t="s">
        <v>434</v>
      </c>
      <c r="B23" s="484" t="s">
        <v>587</v>
      </c>
      <c r="C23" s="463" t="s">
        <v>205</v>
      </c>
      <c r="D23" s="410"/>
      <c r="E23" s="414">
        <f>SUM(F23:M23)</f>
        <v>0</v>
      </c>
      <c r="F23" s="500"/>
      <c r="G23" s="499"/>
      <c r="H23" s="498"/>
      <c r="I23" s="497"/>
      <c r="J23" s="497"/>
      <c r="K23" s="497"/>
      <c r="L23" s="497"/>
      <c r="M23" s="497"/>
    </row>
    <row r="24" spans="1:55" ht="15" x14ac:dyDescent="0.2">
      <c r="A24" s="482" t="s">
        <v>429</v>
      </c>
      <c r="B24" s="484" t="s">
        <v>586</v>
      </c>
      <c r="C24" s="463" t="s">
        <v>203</v>
      </c>
      <c r="D24" s="410"/>
      <c r="E24" s="414">
        <f>SUM(F24:M24)</f>
        <v>0</v>
      </c>
      <c r="F24" s="500"/>
      <c r="G24" s="499"/>
      <c r="H24" s="498"/>
      <c r="I24" s="497"/>
      <c r="J24" s="497"/>
      <c r="K24" s="497"/>
      <c r="L24" s="497"/>
      <c r="M24" s="497"/>
    </row>
    <row r="25" spans="1:55" ht="15" x14ac:dyDescent="0.2">
      <c r="A25" s="482" t="s">
        <v>426</v>
      </c>
      <c r="B25" s="484" t="s">
        <v>585</v>
      </c>
      <c r="C25" s="463" t="s">
        <v>201</v>
      </c>
      <c r="D25" s="410"/>
      <c r="E25" s="414">
        <f>SUM(F25:M25)</f>
        <v>0</v>
      </c>
      <c r="F25" s="500"/>
      <c r="G25" s="499"/>
      <c r="H25" s="498"/>
      <c r="I25" s="497"/>
      <c r="J25" s="497"/>
      <c r="K25" s="497"/>
      <c r="L25" s="497"/>
      <c r="M25" s="497"/>
    </row>
    <row r="26" spans="1:55" ht="15" x14ac:dyDescent="0.2">
      <c r="A26" s="482" t="s">
        <v>424</v>
      </c>
      <c r="B26" s="484" t="s">
        <v>584</v>
      </c>
      <c r="C26" s="463" t="s">
        <v>583</v>
      </c>
      <c r="D26" s="410"/>
      <c r="E26" s="414">
        <f>SUM(F26:M26)</f>
        <v>0</v>
      </c>
      <c r="F26" s="500"/>
      <c r="G26" s="499"/>
      <c r="H26" s="498"/>
      <c r="I26" s="497"/>
      <c r="J26" s="497"/>
      <c r="K26" s="497"/>
      <c r="L26" s="497"/>
      <c r="M26" s="497"/>
    </row>
    <row r="27" spans="1:55" ht="15" x14ac:dyDescent="0.2">
      <c r="A27" s="482" t="s">
        <v>420</v>
      </c>
      <c r="B27" s="484"/>
      <c r="C27" s="463"/>
      <c r="D27" s="485"/>
      <c r="E27" s="485"/>
      <c r="F27" s="496"/>
      <c r="G27" s="495"/>
      <c r="H27" s="494"/>
      <c r="I27" s="493"/>
      <c r="J27" s="493"/>
      <c r="K27" s="493"/>
      <c r="L27" s="493"/>
      <c r="M27" s="493"/>
    </row>
    <row r="28" spans="1:55" ht="15" x14ac:dyDescent="0.2">
      <c r="A28" s="482" t="s">
        <v>417</v>
      </c>
      <c r="B28" s="484" t="s">
        <v>582</v>
      </c>
      <c r="C28" s="463" t="s">
        <v>581</v>
      </c>
      <c r="D28" s="472">
        <f t="shared" ref="D28:M28" si="2">SUM(D23:D27)</f>
        <v>0</v>
      </c>
      <c r="E28" s="472">
        <f t="shared" si="2"/>
        <v>0</v>
      </c>
      <c r="F28" s="472">
        <f t="shared" si="2"/>
        <v>0</v>
      </c>
      <c r="G28" s="472">
        <f t="shared" si="2"/>
        <v>0</v>
      </c>
      <c r="H28" s="472">
        <f t="shared" si="2"/>
        <v>0</v>
      </c>
      <c r="I28" s="472">
        <f t="shared" si="2"/>
        <v>0</v>
      </c>
      <c r="J28" s="472">
        <f t="shared" si="2"/>
        <v>0</v>
      </c>
      <c r="K28" s="472">
        <f t="shared" si="2"/>
        <v>0</v>
      </c>
      <c r="L28" s="472">
        <f t="shared" si="2"/>
        <v>0</v>
      </c>
      <c r="M28" s="472">
        <f t="shared" si="2"/>
        <v>0</v>
      </c>
      <c r="N28" s="492"/>
      <c r="O28" s="492"/>
      <c r="P28" s="492"/>
      <c r="Q28" s="492"/>
      <c r="R28" s="492"/>
      <c r="S28" s="492"/>
      <c r="T28" s="492"/>
      <c r="U28" s="492"/>
      <c r="V28" s="492"/>
      <c r="W28" s="492"/>
      <c r="X28" s="492"/>
      <c r="Y28" s="492"/>
      <c r="Z28" s="492"/>
      <c r="AA28" s="492"/>
      <c r="AB28" s="492"/>
      <c r="AC28" s="492"/>
      <c r="AD28" s="492"/>
      <c r="AE28" s="492"/>
      <c r="AF28" s="492"/>
      <c r="AG28" s="492"/>
      <c r="AH28" s="492"/>
      <c r="AI28" s="492"/>
      <c r="AJ28" s="492"/>
      <c r="AK28" s="492"/>
      <c r="AL28" s="492"/>
      <c r="AM28" s="492"/>
      <c r="AN28" s="492"/>
      <c r="AO28" s="492"/>
      <c r="AP28" s="492"/>
      <c r="AQ28" s="492"/>
      <c r="AR28" s="492"/>
      <c r="AS28" s="492"/>
      <c r="AT28" s="492"/>
      <c r="AU28" s="492"/>
      <c r="AV28" s="492"/>
      <c r="AW28" s="492"/>
      <c r="AX28" s="492"/>
      <c r="AY28" s="492"/>
      <c r="AZ28" s="492"/>
      <c r="BA28" s="492"/>
      <c r="BB28" s="492"/>
      <c r="BC28" s="492"/>
    </row>
    <row r="29" spans="1:55" ht="15" x14ac:dyDescent="0.2">
      <c r="A29" s="482" t="s">
        <v>413</v>
      </c>
      <c r="B29" s="484"/>
      <c r="C29" s="463"/>
      <c r="D29" s="485"/>
      <c r="E29" s="485"/>
      <c r="F29" s="485"/>
      <c r="G29" s="485"/>
      <c r="H29" s="485"/>
      <c r="I29" s="485"/>
      <c r="J29" s="485"/>
      <c r="K29" s="485"/>
      <c r="L29" s="485"/>
      <c r="M29" s="485"/>
    </row>
    <row r="30" spans="1:55" ht="15" x14ac:dyDescent="0.2">
      <c r="A30" s="482" t="s">
        <v>407</v>
      </c>
      <c r="B30" s="481"/>
      <c r="C30" s="480" t="s">
        <v>580</v>
      </c>
      <c r="D30" s="460"/>
      <c r="E30" s="460"/>
      <c r="F30" s="460"/>
      <c r="G30" s="460"/>
      <c r="H30" s="460"/>
      <c r="I30" s="460"/>
      <c r="J30" s="460"/>
      <c r="K30" s="460"/>
      <c r="L30" s="460"/>
      <c r="M30" s="460"/>
    </row>
    <row r="31" spans="1:55" ht="15" x14ac:dyDescent="0.2">
      <c r="A31" s="482" t="s">
        <v>403</v>
      </c>
      <c r="B31" s="484"/>
      <c r="C31" s="491" t="s">
        <v>579</v>
      </c>
      <c r="D31" s="472">
        <f>SUM(D28,D21,D16,D10,'243a'!D21)</f>
        <v>178538</v>
      </c>
      <c r="E31" s="472">
        <f>SUM(E28,E21,E16,E10,'243a'!E21)</f>
        <v>180911</v>
      </c>
      <c r="F31" s="472">
        <f>SUM(F28,F21,F16,F10,'243a'!F21)</f>
        <v>34590</v>
      </c>
      <c r="G31" s="472">
        <f>SUM(G28,G21,G16,G10,'243a'!G21)</f>
        <v>7175</v>
      </c>
      <c r="H31" s="472">
        <f>SUM(H28,H21,H16,H10,'243a'!H21)</f>
        <v>30352</v>
      </c>
      <c r="I31" s="472">
        <f>SUM(I28,I21,I16,I10,'243a'!I21)</f>
        <v>108794</v>
      </c>
      <c r="J31" s="472">
        <f>SUM(J28,J21,J16,J10,'243a'!J21)</f>
        <v>0</v>
      </c>
      <c r="K31" s="472">
        <f>SUM(K28,K21,K16,K10,'243a'!K21)</f>
        <v>0</v>
      </c>
      <c r="L31" s="472">
        <f>SUM(L28,L21,L16,L10,'243a'!L21)</f>
        <v>0</v>
      </c>
      <c r="M31" s="472">
        <f>SUM(M28,M21,M16,M10,'243a'!M21)</f>
        <v>0</v>
      </c>
    </row>
    <row r="32" spans="1:55" ht="15" x14ac:dyDescent="0.2">
      <c r="A32" s="482" t="s">
        <v>400</v>
      </c>
      <c r="B32" s="484"/>
      <c r="C32" s="463"/>
      <c r="D32" s="485"/>
      <c r="E32" s="485"/>
      <c r="F32" s="490"/>
      <c r="G32" s="489"/>
      <c r="H32" s="488"/>
      <c r="I32" s="485"/>
      <c r="J32" s="485"/>
      <c r="K32" s="485"/>
      <c r="L32" s="485"/>
      <c r="M32" s="485"/>
    </row>
    <row r="33" spans="1:13" ht="15" x14ac:dyDescent="0.2">
      <c r="A33" s="482" t="s">
        <v>397</v>
      </c>
      <c r="B33" s="481">
        <v>950</v>
      </c>
      <c r="C33" s="480" t="s">
        <v>578</v>
      </c>
      <c r="D33" s="493"/>
      <c r="E33" s="493"/>
      <c r="F33" s="417"/>
      <c r="G33" s="417"/>
      <c r="H33" s="417"/>
      <c r="I33" s="417"/>
      <c r="J33" s="417"/>
      <c r="K33" s="417"/>
      <c r="L33" s="417"/>
      <c r="M33" s="460"/>
    </row>
    <row r="34" spans="1:13" ht="15" x14ac:dyDescent="0.2">
      <c r="A34" s="482" t="s">
        <v>393</v>
      </c>
      <c r="B34" s="484"/>
      <c r="C34" s="483" t="s">
        <v>577</v>
      </c>
      <c r="D34" s="552"/>
      <c r="E34" s="552"/>
      <c r="F34" s="417"/>
      <c r="G34" s="417"/>
      <c r="H34" s="417"/>
      <c r="I34" s="417"/>
      <c r="J34" s="417"/>
      <c r="K34" s="417"/>
      <c r="L34" s="417"/>
      <c r="M34" s="460"/>
    </row>
    <row r="35" spans="1:13" x14ac:dyDescent="0.25">
      <c r="A35" s="482" t="s">
        <v>388</v>
      </c>
      <c r="B35" s="484"/>
      <c r="C35" s="486"/>
      <c r="D35" s="485"/>
      <c r="E35" s="485"/>
      <c r="F35" s="417"/>
      <c r="G35" s="417"/>
      <c r="H35" s="417"/>
      <c r="I35" s="417"/>
      <c r="J35" s="417"/>
      <c r="K35" s="417"/>
      <c r="L35" s="417"/>
      <c r="M35" s="460"/>
    </row>
    <row r="36" spans="1:13" ht="15" x14ac:dyDescent="0.2">
      <c r="A36" s="482" t="s">
        <v>383</v>
      </c>
      <c r="B36" s="481"/>
      <c r="C36" s="480" t="s">
        <v>576</v>
      </c>
      <c r="D36" s="604">
        <f>+D31+D34</f>
        <v>178538</v>
      </c>
      <c r="E36" s="604">
        <f>+E31+E34</f>
        <v>180911</v>
      </c>
      <c r="F36" s="417"/>
      <c r="G36" s="417"/>
      <c r="H36" s="417"/>
      <c r="I36" s="417"/>
      <c r="J36" s="417"/>
      <c r="K36" s="417"/>
      <c r="L36" s="417"/>
      <c r="M36" s="460"/>
    </row>
    <row r="37" spans="1:13" ht="15" x14ac:dyDescent="0.2">
      <c r="A37" s="482" t="s">
        <v>379</v>
      </c>
      <c r="B37" s="484"/>
      <c r="C37" s="483" t="s">
        <v>575</v>
      </c>
      <c r="D37" s="605"/>
      <c r="E37" s="605"/>
      <c r="F37" s="417"/>
      <c r="G37" s="417"/>
      <c r="H37" s="417"/>
      <c r="I37" s="417"/>
      <c r="J37" s="417"/>
      <c r="K37" s="417"/>
      <c r="L37" s="417"/>
      <c r="M37" s="460"/>
    </row>
    <row r="38" spans="1:13" ht="15" x14ac:dyDescent="0.2">
      <c r="A38" s="482" t="s">
        <v>376</v>
      </c>
      <c r="B38" s="481"/>
      <c r="C38" s="480"/>
      <c r="D38" s="460"/>
      <c r="E38" s="460"/>
      <c r="F38" s="417"/>
      <c r="G38" s="417"/>
      <c r="H38" s="417"/>
      <c r="I38" s="417"/>
      <c r="J38" s="417"/>
      <c r="K38" s="417"/>
      <c r="L38" s="417"/>
      <c r="M38" s="460"/>
    </row>
    <row r="39" spans="1:13" thickBot="1" x14ac:dyDescent="0.25">
      <c r="A39" s="482" t="s">
        <v>372</v>
      </c>
      <c r="B39" s="481"/>
      <c r="C39" s="480"/>
      <c r="D39" s="460"/>
      <c r="E39" s="460"/>
      <c r="F39" s="465"/>
      <c r="G39" s="465"/>
      <c r="H39" s="465"/>
      <c r="I39" s="465"/>
      <c r="J39" s="465"/>
      <c r="K39" s="417"/>
      <c r="L39" s="417"/>
      <c r="M39" s="460"/>
    </row>
    <row r="40" spans="1:13" x14ac:dyDescent="0.25">
      <c r="A40" s="459" t="s">
        <v>368</v>
      </c>
      <c r="B40" s="479"/>
      <c r="C40" s="478" t="s">
        <v>574</v>
      </c>
      <c r="D40" s="477"/>
      <c r="E40" s="476"/>
      <c r="F40" s="417"/>
      <c r="G40" s="470"/>
      <c r="H40" s="470"/>
      <c r="I40" s="470"/>
      <c r="J40" s="465"/>
      <c r="K40" s="417"/>
      <c r="L40" s="475"/>
      <c r="M40" s="460"/>
    </row>
    <row r="41" spans="1:13" x14ac:dyDescent="0.25">
      <c r="A41" s="459" t="s">
        <v>364</v>
      </c>
      <c r="B41" s="464"/>
      <c r="C41" s="463"/>
      <c r="D41" s="460"/>
      <c r="E41" s="474"/>
      <c r="F41" s="417"/>
      <c r="G41" s="470"/>
      <c r="H41" s="470"/>
      <c r="I41" s="470"/>
      <c r="J41" s="465"/>
      <c r="K41" s="417"/>
      <c r="L41" s="417"/>
      <c r="M41" s="460"/>
    </row>
    <row r="42" spans="1:13" x14ac:dyDescent="0.25">
      <c r="A42" s="459" t="s">
        <v>361</v>
      </c>
      <c r="B42" s="464"/>
      <c r="C42" s="473" t="s">
        <v>573</v>
      </c>
      <c r="D42" s="472">
        <v>0</v>
      </c>
      <c r="E42" s="471">
        <v>0</v>
      </c>
      <c r="F42" s="470" t="s">
        <v>572</v>
      </c>
      <c r="G42" s="470"/>
      <c r="H42" s="470"/>
      <c r="I42" s="470"/>
      <c r="J42" s="465"/>
      <c r="K42" s="417"/>
      <c r="L42" s="417"/>
      <c r="M42" s="460"/>
    </row>
    <row r="43" spans="1:13" x14ac:dyDescent="0.25">
      <c r="A43" s="459" t="s">
        <v>358</v>
      </c>
      <c r="B43" s="464"/>
      <c r="C43" s="473" t="s">
        <v>571</v>
      </c>
      <c r="D43" s="472">
        <v>178538</v>
      </c>
      <c r="E43" s="471">
        <v>180911</v>
      </c>
      <c r="F43" s="470"/>
      <c r="G43" s="465"/>
      <c r="H43" s="465"/>
      <c r="I43" s="465"/>
      <c r="J43" s="465"/>
      <c r="K43" s="417"/>
      <c r="L43" s="417"/>
      <c r="M43" s="460"/>
    </row>
    <row r="44" spans="1:13" x14ac:dyDescent="0.25">
      <c r="A44" s="459" t="s">
        <v>356</v>
      </c>
      <c r="B44" s="464"/>
      <c r="C44" s="473" t="s">
        <v>570</v>
      </c>
      <c r="D44" s="472">
        <f>SUM(D42:D43)</f>
        <v>178538</v>
      </c>
      <c r="E44" s="471">
        <f>SUM(E42:E43)</f>
        <v>180911</v>
      </c>
      <c r="F44" s="470" t="s">
        <v>569</v>
      </c>
      <c r="G44" s="465"/>
      <c r="H44" s="465"/>
      <c r="I44" s="465"/>
      <c r="J44" s="465"/>
      <c r="K44" s="417"/>
      <c r="L44" s="417"/>
      <c r="M44" s="460"/>
    </row>
    <row r="45" spans="1:13" ht="15" x14ac:dyDescent="0.2">
      <c r="A45" s="459" t="s">
        <v>351</v>
      </c>
      <c r="B45" s="464"/>
      <c r="C45" s="463"/>
      <c r="D45" s="469"/>
      <c r="E45" s="468"/>
      <c r="F45" s="465"/>
      <c r="G45" s="465"/>
      <c r="H45" s="465"/>
      <c r="I45" s="465"/>
      <c r="J45" s="465"/>
      <c r="K45" s="417"/>
      <c r="L45" s="417"/>
      <c r="M45" s="460"/>
    </row>
    <row r="46" spans="1:13" ht="15" x14ac:dyDescent="0.2">
      <c r="A46" s="459" t="s">
        <v>568</v>
      </c>
      <c r="B46" s="464"/>
      <c r="C46" s="463" t="s">
        <v>567</v>
      </c>
      <c r="D46" s="467">
        <f>D36</f>
        <v>178538</v>
      </c>
      <c r="E46" s="466">
        <f>E36</f>
        <v>180911</v>
      </c>
      <c r="F46" s="465"/>
      <c r="G46" s="465"/>
      <c r="H46" s="465"/>
      <c r="I46" s="465"/>
      <c r="J46" s="465"/>
      <c r="K46" s="417"/>
      <c r="L46" s="417"/>
      <c r="M46" s="460"/>
    </row>
    <row r="47" spans="1:13" ht="15" x14ac:dyDescent="0.2">
      <c r="A47" s="459" t="s">
        <v>566</v>
      </c>
      <c r="B47" s="464"/>
      <c r="C47" s="463" t="s">
        <v>565</v>
      </c>
      <c r="D47" s="462">
        <f>D48-D46</f>
        <v>0</v>
      </c>
      <c r="E47" s="461">
        <f>E48-E46</f>
        <v>0</v>
      </c>
      <c r="F47" s="417"/>
      <c r="G47" s="417"/>
      <c r="H47" s="417"/>
      <c r="I47" s="417"/>
      <c r="J47" s="417"/>
      <c r="K47" s="417"/>
      <c r="L47" s="417"/>
      <c r="M47" s="460"/>
    </row>
    <row r="48" spans="1:13" thickBot="1" x14ac:dyDescent="0.25">
      <c r="A48" s="459" t="s">
        <v>564</v>
      </c>
      <c r="B48" s="458"/>
      <c r="C48" s="457" t="s">
        <v>563</v>
      </c>
      <c r="D48" s="456">
        <f>D44</f>
        <v>178538</v>
      </c>
      <c r="E48" s="455">
        <f>E44</f>
        <v>180911</v>
      </c>
      <c r="F48" s="454"/>
      <c r="G48" s="454"/>
      <c r="H48" s="454"/>
      <c r="I48" s="454"/>
      <c r="J48" s="454"/>
      <c r="K48" s="454"/>
      <c r="L48" s="454"/>
      <c r="M48" s="453"/>
    </row>
    <row r="49" spans="1:3" ht="15.75" customHeight="1" x14ac:dyDescent="0.2">
      <c r="A49" s="606" t="str">
        <f ca="1">CELL("FILENAME",A2)</f>
        <v>R:\Finance\Annual Budget\Amended 2016-2017\[2016-2017 Amended Budget.xlsx]243b</v>
      </c>
      <c r="B49" s="606"/>
      <c r="C49" s="606"/>
    </row>
  </sheetData>
  <mergeCells count="5">
    <mergeCell ref="A1:C1"/>
    <mergeCell ref="A4:C4"/>
    <mergeCell ref="D36:D37"/>
    <mergeCell ref="E36:E37"/>
    <mergeCell ref="A49:C49"/>
  </mergeCells>
  <printOptions horizontalCentered="1" verticalCentered="1"/>
  <pageMargins left="0.1" right="0.1" top="0.4" bottom="0.4" header="0.1" footer="0.1"/>
  <pageSetup scale="73" fitToHeight="2" orientation="landscape" r:id="rId1"/>
  <headerFooter>
    <oddHeader>&amp;C&amp;"Arial,Bold"TWIN FALLS SCHOOL DISTIRCT 411</oddHeader>
    <oddFooter>&amp;L&amp;"Arial,Bold"&amp;Z&amp;F&amp;R&amp;"Arial,Bold"Page &amp;P of &amp;N</oddFooter>
  </headerFooter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441"/>
  <sheetViews>
    <sheetView zoomScaleNormal="100" workbookViewId="0">
      <pane xSplit="3" ySplit="6" topLeftCell="D7" activePane="bottomRight" state="frozen"/>
      <selection activeCell="P31" sqref="P31"/>
      <selection pane="topRight" activeCell="P31" sqref="P31"/>
      <selection pane="bottomLeft" activeCell="P31" sqref="P31"/>
      <selection pane="bottomRight" activeCell="P31" sqref="P31"/>
    </sheetView>
  </sheetViews>
  <sheetFormatPr defaultColWidth="9.77734375" defaultRowHeight="11.25" x14ac:dyDescent="0.2"/>
  <cols>
    <col min="1" max="1" width="3.77734375" style="321" customWidth="1"/>
    <col min="2" max="2" width="6.77734375" style="321" customWidth="1"/>
    <col min="3" max="3" width="27.77734375" style="322" customWidth="1"/>
    <col min="4" max="6" width="10.77734375" style="321" customWidth="1"/>
    <col min="7" max="7" width="3.77734375" style="321" customWidth="1"/>
    <col min="8" max="8" width="6.77734375" style="321" customWidth="1"/>
    <col min="9" max="9" width="27.77734375" style="322" customWidth="1"/>
    <col min="10" max="12" width="10.77734375" style="321" customWidth="1"/>
    <col min="13" max="16384" width="9.77734375" style="321"/>
  </cols>
  <sheetData>
    <row r="1" spans="1:12" ht="20.25" x14ac:dyDescent="0.3">
      <c r="A1" s="596" t="s">
        <v>47</v>
      </c>
      <c r="B1" s="596"/>
      <c r="C1" s="596"/>
      <c r="D1" s="393"/>
      <c r="E1" s="394" t="s">
        <v>510</v>
      </c>
      <c r="F1" s="394"/>
      <c r="G1" s="390"/>
      <c r="H1" s="390"/>
      <c r="I1" s="396"/>
      <c r="J1" s="393"/>
      <c r="L1" s="395" t="s">
        <v>690</v>
      </c>
    </row>
    <row r="2" spans="1:12" ht="15.75" x14ac:dyDescent="0.25">
      <c r="A2" s="393"/>
      <c r="B2" s="393"/>
      <c r="C2" s="389"/>
      <c r="D2" s="393"/>
      <c r="E2" s="394" t="s">
        <v>504</v>
      </c>
      <c r="F2" s="392"/>
      <c r="G2" s="390"/>
      <c r="H2" s="390"/>
      <c r="I2" s="389"/>
      <c r="J2" s="558"/>
      <c r="K2" s="558"/>
      <c r="L2" s="557" t="s">
        <v>726</v>
      </c>
    </row>
    <row r="3" spans="1:12" ht="15.75" x14ac:dyDescent="0.25">
      <c r="A3" s="393"/>
      <c r="B3" s="393"/>
      <c r="C3" s="389"/>
      <c r="D3" s="393"/>
      <c r="E3" s="392" t="s">
        <v>507</v>
      </c>
      <c r="F3" s="391"/>
      <c r="G3" s="390"/>
      <c r="H3" s="390"/>
      <c r="I3" s="389"/>
      <c r="J3" s="607" t="s">
        <v>725</v>
      </c>
      <c r="K3" s="607"/>
      <c r="L3" s="607"/>
    </row>
    <row r="4" spans="1:12" ht="13.9" customHeight="1" x14ac:dyDescent="0.2">
      <c r="A4" s="597" t="s">
        <v>505</v>
      </c>
      <c r="B4" s="597"/>
      <c r="C4" s="597"/>
      <c r="D4" s="597"/>
      <c r="E4" s="324"/>
      <c r="F4" s="324"/>
      <c r="G4" s="324"/>
      <c r="H4" s="324"/>
      <c r="I4" s="325"/>
      <c r="J4" s="324"/>
      <c r="K4" s="324"/>
      <c r="L4" s="324"/>
    </row>
    <row r="5" spans="1:12" ht="12.75" x14ac:dyDescent="0.2">
      <c r="A5" s="388"/>
      <c r="B5" s="387"/>
      <c r="C5" s="386" t="s">
        <v>504</v>
      </c>
      <c r="D5" s="385" t="s">
        <v>503</v>
      </c>
      <c r="E5" s="384" t="s">
        <v>502</v>
      </c>
      <c r="F5" s="383" t="s">
        <v>501</v>
      </c>
      <c r="G5" s="382"/>
      <c r="H5" s="381"/>
      <c r="I5" s="380" t="s">
        <v>504</v>
      </c>
      <c r="J5" s="379" t="s">
        <v>503</v>
      </c>
      <c r="K5" s="378" t="s">
        <v>502</v>
      </c>
      <c r="L5" s="377" t="s">
        <v>501</v>
      </c>
    </row>
    <row r="6" spans="1:12" ht="12.75" x14ac:dyDescent="0.2">
      <c r="A6" s="351" t="s">
        <v>87</v>
      </c>
      <c r="B6" s="334" t="s">
        <v>500</v>
      </c>
      <c r="C6" s="328" t="s">
        <v>499</v>
      </c>
      <c r="D6" s="334" t="s">
        <v>88</v>
      </c>
      <c r="E6" s="334" t="s">
        <v>498</v>
      </c>
      <c r="F6" s="376" t="s">
        <v>497</v>
      </c>
      <c r="G6" s="355" t="s">
        <v>87</v>
      </c>
      <c r="H6" s="375" t="s">
        <v>500</v>
      </c>
      <c r="I6" s="374" t="s">
        <v>499</v>
      </c>
      <c r="J6" s="351" t="s">
        <v>88</v>
      </c>
      <c r="K6" s="334" t="s">
        <v>498</v>
      </c>
      <c r="L6" s="334" t="s">
        <v>497</v>
      </c>
    </row>
    <row r="7" spans="1:12" ht="12.75" x14ac:dyDescent="0.2">
      <c r="A7" s="351" t="s">
        <v>496</v>
      </c>
      <c r="B7" s="334" t="s">
        <v>495</v>
      </c>
      <c r="C7" s="333" t="s">
        <v>494</v>
      </c>
      <c r="D7" s="354">
        <v>499</v>
      </c>
      <c r="E7" s="373" t="s">
        <v>346</v>
      </c>
      <c r="F7" s="372">
        <v>0</v>
      </c>
      <c r="G7" s="348" t="s">
        <v>493</v>
      </c>
      <c r="H7" s="351" t="s">
        <v>492</v>
      </c>
      <c r="I7" s="333" t="s">
        <v>170</v>
      </c>
      <c r="J7" s="353">
        <v>0</v>
      </c>
      <c r="K7" s="353">
        <v>0</v>
      </c>
      <c r="L7" s="357"/>
    </row>
    <row r="8" spans="1:12" ht="12.75" x14ac:dyDescent="0.2">
      <c r="A8" s="351" t="s">
        <v>491</v>
      </c>
      <c r="B8" s="334"/>
      <c r="C8" s="333"/>
      <c r="D8" s="360"/>
      <c r="E8" s="353"/>
      <c r="F8" s="356"/>
      <c r="G8" s="355" t="s">
        <v>490</v>
      </c>
      <c r="H8" s="351" t="s">
        <v>489</v>
      </c>
      <c r="I8" s="365" t="s">
        <v>488</v>
      </c>
      <c r="J8" s="352">
        <f>J7</f>
        <v>0</v>
      </c>
      <c r="K8" s="358" t="s">
        <v>346</v>
      </c>
      <c r="L8" s="352">
        <f>K7</f>
        <v>0</v>
      </c>
    </row>
    <row r="9" spans="1:12" ht="12.75" x14ac:dyDescent="0.2">
      <c r="A9" s="351" t="s">
        <v>487</v>
      </c>
      <c r="B9" s="334" t="s">
        <v>486</v>
      </c>
      <c r="C9" s="333" t="s">
        <v>171</v>
      </c>
      <c r="D9" s="353">
        <v>0</v>
      </c>
      <c r="E9" s="353">
        <v>0</v>
      </c>
      <c r="F9" s="356"/>
      <c r="G9" s="355" t="s">
        <v>485</v>
      </c>
      <c r="H9" s="335"/>
      <c r="I9" s="333"/>
      <c r="J9" s="347"/>
      <c r="K9" s="347"/>
      <c r="L9" s="357"/>
    </row>
    <row r="10" spans="1:12" ht="12.75" x14ac:dyDescent="0.2">
      <c r="A10" s="351" t="s">
        <v>484</v>
      </c>
      <c r="B10" s="334" t="s">
        <v>483</v>
      </c>
      <c r="C10" s="333" t="s">
        <v>169</v>
      </c>
      <c r="D10" s="353">
        <v>0</v>
      </c>
      <c r="E10" s="353">
        <v>0</v>
      </c>
      <c r="F10" s="356"/>
      <c r="G10" s="355" t="s">
        <v>482</v>
      </c>
      <c r="H10" s="351" t="s">
        <v>481</v>
      </c>
      <c r="I10" s="333" t="s">
        <v>165</v>
      </c>
      <c r="J10" s="353">
        <v>0</v>
      </c>
      <c r="K10" s="353">
        <v>0</v>
      </c>
      <c r="L10" s="357"/>
    </row>
    <row r="11" spans="1:12" ht="12.75" x14ac:dyDescent="0.2">
      <c r="A11" s="351" t="s">
        <v>480</v>
      </c>
      <c r="B11" s="334" t="s">
        <v>479</v>
      </c>
      <c r="C11" s="333" t="s">
        <v>168</v>
      </c>
      <c r="D11" s="353">
        <v>0</v>
      </c>
      <c r="E11" s="353">
        <v>0</v>
      </c>
      <c r="F11" s="356"/>
      <c r="G11" s="355" t="s">
        <v>478</v>
      </c>
      <c r="H11" s="351" t="s">
        <v>477</v>
      </c>
      <c r="I11" s="333" t="s">
        <v>163</v>
      </c>
      <c r="J11" s="353">
        <v>0</v>
      </c>
      <c r="K11" s="353">
        <v>0</v>
      </c>
      <c r="L11" s="357"/>
    </row>
    <row r="12" spans="1:12" ht="12.75" x14ac:dyDescent="0.2">
      <c r="A12" s="351" t="s">
        <v>476</v>
      </c>
      <c r="B12" s="334" t="s">
        <v>475</v>
      </c>
      <c r="C12" s="333" t="s">
        <v>166</v>
      </c>
      <c r="D12" s="353">
        <v>0</v>
      </c>
      <c r="E12" s="353">
        <v>0</v>
      </c>
      <c r="F12" s="356"/>
      <c r="G12" s="355" t="s">
        <v>474</v>
      </c>
      <c r="H12" s="351" t="s">
        <v>473</v>
      </c>
      <c r="I12" s="333" t="s">
        <v>472</v>
      </c>
      <c r="J12" s="353">
        <v>0</v>
      </c>
      <c r="K12" s="353">
        <v>0</v>
      </c>
      <c r="L12" s="357"/>
    </row>
    <row r="13" spans="1:12" ht="12.75" x14ac:dyDescent="0.2">
      <c r="A13" s="351" t="s">
        <v>471</v>
      </c>
      <c r="B13" s="334" t="s">
        <v>470</v>
      </c>
      <c r="C13" s="333" t="s">
        <v>164</v>
      </c>
      <c r="D13" s="353">
        <v>0</v>
      </c>
      <c r="E13" s="353">
        <v>0</v>
      </c>
      <c r="F13" s="356"/>
      <c r="G13" s="355" t="s">
        <v>469</v>
      </c>
      <c r="H13" s="351" t="s">
        <v>468</v>
      </c>
      <c r="I13" s="333" t="s">
        <v>159</v>
      </c>
      <c r="J13" s="353">
        <v>0</v>
      </c>
      <c r="K13" s="353">
        <v>0</v>
      </c>
      <c r="L13" s="357"/>
    </row>
    <row r="14" spans="1:12" ht="12.75" x14ac:dyDescent="0.2">
      <c r="A14" s="351" t="s">
        <v>467</v>
      </c>
      <c r="B14" s="334" t="s">
        <v>466</v>
      </c>
      <c r="C14" s="333" t="s">
        <v>162</v>
      </c>
      <c r="D14" s="353">
        <v>0</v>
      </c>
      <c r="E14" s="353">
        <v>0</v>
      </c>
      <c r="F14" s="356"/>
      <c r="G14" s="355" t="s">
        <v>465</v>
      </c>
      <c r="H14" s="351" t="s">
        <v>464</v>
      </c>
      <c r="I14" s="333" t="s">
        <v>157</v>
      </c>
      <c r="J14" s="353">
        <v>0</v>
      </c>
      <c r="K14" s="353">
        <v>0</v>
      </c>
      <c r="L14" s="357"/>
    </row>
    <row r="15" spans="1:12" ht="12.75" x14ac:dyDescent="0.2">
      <c r="A15" s="351" t="s">
        <v>463</v>
      </c>
      <c r="B15" s="334" t="s">
        <v>462</v>
      </c>
      <c r="C15" s="333" t="s">
        <v>160</v>
      </c>
      <c r="D15" s="353">
        <v>0</v>
      </c>
      <c r="E15" s="353">
        <v>0</v>
      </c>
      <c r="F15" s="356"/>
      <c r="G15" s="355" t="s">
        <v>461</v>
      </c>
      <c r="H15" s="351" t="s">
        <v>460</v>
      </c>
      <c r="I15" s="333" t="s">
        <v>155</v>
      </c>
      <c r="J15" s="353">
        <v>0</v>
      </c>
      <c r="K15" s="353">
        <v>0</v>
      </c>
      <c r="L15" s="357"/>
    </row>
    <row r="16" spans="1:12" ht="12.75" x14ac:dyDescent="0.2">
      <c r="A16" s="351" t="s">
        <v>459</v>
      </c>
      <c r="B16" s="334" t="s">
        <v>458</v>
      </c>
      <c r="C16" s="333" t="s">
        <v>158</v>
      </c>
      <c r="D16" s="353">
        <v>0</v>
      </c>
      <c r="E16" s="353">
        <v>0</v>
      </c>
      <c r="F16" s="356"/>
      <c r="G16" s="355" t="s">
        <v>457</v>
      </c>
      <c r="H16" s="351" t="s">
        <v>456</v>
      </c>
      <c r="I16" s="333" t="s">
        <v>153</v>
      </c>
      <c r="J16" s="353">
        <v>0</v>
      </c>
      <c r="K16" s="353">
        <v>0</v>
      </c>
      <c r="L16" s="357"/>
    </row>
    <row r="17" spans="1:12" ht="12.75" x14ac:dyDescent="0.2">
      <c r="A17" s="351" t="s">
        <v>455</v>
      </c>
      <c r="B17" s="334" t="s">
        <v>454</v>
      </c>
      <c r="C17" s="333" t="s">
        <v>156</v>
      </c>
      <c r="D17" s="537">
        <v>0</v>
      </c>
      <c r="E17" s="536">
        <v>0</v>
      </c>
      <c r="F17" s="356"/>
      <c r="G17" s="355" t="s">
        <v>453</v>
      </c>
      <c r="H17" s="351" t="s">
        <v>452</v>
      </c>
      <c r="I17" s="333" t="s">
        <v>152</v>
      </c>
      <c r="J17" s="353">
        <v>0</v>
      </c>
      <c r="K17" s="353">
        <v>0</v>
      </c>
      <c r="L17" s="357"/>
    </row>
    <row r="18" spans="1:12" ht="12.75" x14ac:dyDescent="0.2">
      <c r="A18" s="351" t="s">
        <v>451</v>
      </c>
      <c r="B18" s="334" t="s">
        <v>450</v>
      </c>
      <c r="C18" s="365" t="s">
        <v>154</v>
      </c>
      <c r="D18" s="534">
        <v>0</v>
      </c>
      <c r="E18" s="535">
        <v>0</v>
      </c>
      <c r="F18" s="356"/>
      <c r="G18" s="355" t="s">
        <v>449</v>
      </c>
      <c r="H18" s="351" t="s">
        <v>448</v>
      </c>
      <c r="I18" s="333" t="s">
        <v>150</v>
      </c>
      <c r="J18" s="536">
        <v>0</v>
      </c>
      <c r="K18" s="536">
        <v>0</v>
      </c>
      <c r="L18" s="357"/>
    </row>
    <row r="19" spans="1:12" ht="12.75" x14ac:dyDescent="0.2">
      <c r="A19" s="351" t="s">
        <v>447</v>
      </c>
      <c r="B19" s="334"/>
      <c r="C19" s="371" t="s">
        <v>446</v>
      </c>
      <c r="D19" s="370">
        <f>SUBTOTAL(9,D9:D18)</f>
        <v>0</v>
      </c>
      <c r="E19" s="369" t="s">
        <v>346</v>
      </c>
      <c r="F19" s="349">
        <f>SUBTOTAL(9,E8:E18)</f>
        <v>0</v>
      </c>
      <c r="G19" s="368" t="s">
        <v>445</v>
      </c>
      <c r="H19" s="367">
        <v>437000</v>
      </c>
      <c r="I19" s="366" t="s">
        <v>149</v>
      </c>
      <c r="J19" s="535">
        <v>0</v>
      </c>
      <c r="K19" s="535">
        <v>0</v>
      </c>
      <c r="L19" s="357"/>
    </row>
    <row r="20" spans="1:12" ht="12.75" x14ac:dyDescent="0.2">
      <c r="A20" s="351" t="s">
        <v>444</v>
      </c>
      <c r="B20" s="334" t="s">
        <v>443</v>
      </c>
      <c r="C20" s="333" t="s">
        <v>151</v>
      </c>
      <c r="D20" s="353">
        <v>0</v>
      </c>
      <c r="E20" s="353">
        <v>0</v>
      </c>
      <c r="F20" s="356"/>
      <c r="G20" s="361" t="s">
        <v>442</v>
      </c>
      <c r="H20" s="364" t="s">
        <v>441</v>
      </c>
      <c r="I20" s="333" t="s">
        <v>440</v>
      </c>
      <c r="J20" s="353">
        <v>0</v>
      </c>
      <c r="K20" s="353">
        <v>0</v>
      </c>
      <c r="L20" s="357"/>
    </row>
    <row r="21" spans="1:12" ht="12.75" x14ac:dyDescent="0.2">
      <c r="A21" s="351" t="s">
        <v>439</v>
      </c>
      <c r="B21" s="364"/>
      <c r="C21" s="363"/>
      <c r="D21" s="362"/>
      <c r="E21" s="362"/>
      <c r="F21" s="356"/>
      <c r="G21" s="361" t="s">
        <v>438</v>
      </c>
      <c r="H21" s="351" t="s">
        <v>437</v>
      </c>
      <c r="I21" s="333" t="s">
        <v>145</v>
      </c>
      <c r="J21" s="353">
        <v>0</v>
      </c>
      <c r="K21" s="353">
        <v>0</v>
      </c>
      <c r="L21" s="357"/>
    </row>
    <row r="22" spans="1:12" ht="12.75" x14ac:dyDescent="0.2">
      <c r="A22" s="351" t="s">
        <v>436</v>
      </c>
      <c r="B22" s="334" t="s">
        <v>435</v>
      </c>
      <c r="C22" s="333" t="s">
        <v>148</v>
      </c>
      <c r="D22" s="353">
        <v>0</v>
      </c>
      <c r="E22" s="353">
        <v>0</v>
      </c>
      <c r="F22" s="356"/>
      <c r="G22" s="355" t="s">
        <v>434</v>
      </c>
      <c r="H22" s="351" t="s">
        <v>433</v>
      </c>
      <c r="I22" s="365" t="s">
        <v>432</v>
      </c>
      <c r="J22" s="352">
        <f>SUBTOTAL(9,J10:J21)</f>
        <v>0</v>
      </c>
      <c r="K22" s="358" t="s">
        <v>346</v>
      </c>
      <c r="L22" s="352">
        <f>SUBTOTAL(9,K10:K21)</f>
        <v>0</v>
      </c>
    </row>
    <row r="23" spans="1:12" ht="12.75" x14ac:dyDescent="0.2">
      <c r="A23" s="351" t="s">
        <v>431</v>
      </c>
      <c r="B23" s="334" t="s">
        <v>430</v>
      </c>
      <c r="C23" s="333" t="s">
        <v>146</v>
      </c>
      <c r="D23" s="353">
        <v>0</v>
      </c>
      <c r="E23" s="353">
        <v>0</v>
      </c>
      <c r="F23" s="356"/>
      <c r="G23" s="355" t="s">
        <v>429</v>
      </c>
      <c r="H23" s="335"/>
      <c r="I23" s="333"/>
      <c r="J23" s="347"/>
      <c r="K23" s="347"/>
      <c r="L23" s="357"/>
    </row>
    <row r="24" spans="1:12" ht="12.75" x14ac:dyDescent="0.2">
      <c r="A24" s="351" t="s">
        <v>428</v>
      </c>
      <c r="B24" s="334" t="s">
        <v>427</v>
      </c>
      <c r="C24" s="333" t="s">
        <v>144</v>
      </c>
      <c r="D24" s="353">
        <v>0</v>
      </c>
      <c r="E24" s="353">
        <v>0</v>
      </c>
      <c r="F24" s="356"/>
      <c r="G24" s="355" t="s">
        <v>426</v>
      </c>
      <c r="H24" s="335"/>
      <c r="I24" s="333"/>
      <c r="J24" s="347"/>
      <c r="K24" s="347"/>
      <c r="L24" s="357"/>
    </row>
    <row r="25" spans="1:12" ht="12.75" x14ac:dyDescent="0.2">
      <c r="A25" s="351" t="s">
        <v>425</v>
      </c>
      <c r="B25" s="364"/>
      <c r="C25" s="363"/>
      <c r="D25" s="362"/>
      <c r="E25" s="360"/>
      <c r="F25" s="356"/>
      <c r="G25" s="355" t="s">
        <v>424</v>
      </c>
      <c r="H25" s="351" t="s">
        <v>423</v>
      </c>
      <c r="I25" s="333" t="s">
        <v>141</v>
      </c>
      <c r="J25" s="353">
        <v>0</v>
      </c>
      <c r="K25" s="353">
        <v>0</v>
      </c>
      <c r="L25" s="357"/>
    </row>
    <row r="26" spans="1:12" ht="12.75" x14ac:dyDescent="0.2">
      <c r="A26" s="351" t="s">
        <v>422</v>
      </c>
      <c r="B26" s="334" t="s">
        <v>421</v>
      </c>
      <c r="C26" s="333" t="s">
        <v>142</v>
      </c>
      <c r="D26" s="353">
        <v>0</v>
      </c>
      <c r="E26" s="353">
        <v>0</v>
      </c>
      <c r="F26" s="356"/>
      <c r="G26" s="355" t="s">
        <v>420</v>
      </c>
      <c r="H26" s="351" t="s">
        <v>419</v>
      </c>
      <c r="I26" s="333" t="s">
        <v>140</v>
      </c>
      <c r="J26" s="353">
        <v>0</v>
      </c>
      <c r="K26" s="353">
        <v>0</v>
      </c>
      <c r="L26" s="357"/>
    </row>
    <row r="27" spans="1:12" ht="12.75" x14ac:dyDescent="0.2">
      <c r="A27" s="351" t="s">
        <v>418</v>
      </c>
      <c r="B27" s="334"/>
      <c r="C27" s="333"/>
      <c r="D27" s="360"/>
      <c r="E27" s="360"/>
      <c r="F27" s="356"/>
      <c r="G27" s="355" t="s">
        <v>417</v>
      </c>
      <c r="H27" s="351" t="s">
        <v>416</v>
      </c>
      <c r="I27" s="333" t="s">
        <v>138</v>
      </c>
      <c r="J27" s="353">
        <v>0</v>
      </c>
      <c r="K27" s="353">
        <v>0</v>
      </c>
      <c r="L27" s="357"/>
    </row>
    <row r="28" spans="1:12" ht="25.5" x14ac:dyDescent="0.2">
      <c r="A28" s="351" t="s">
        <v>415</v>
      </c>
      <c r="B28" s="334" t="s">
        <v>414</v>
      </c>
      <c r="C28" s="333" t="s">
        <v>139</v>
      </c>
      <c r="D28" s="353">
        <v>0</v>
      </c>
      <c r="E28" s="353">
        <v>0</v>
      </c>
      <c r="F28" s="356"/>
      <c r="G28" s="355" t="s">
        <v>413</v>
      </c>
      <c r="H28" s="351" t="s">
        <v>412</v>
      </c>
      <c r="I28" s="333" t="s">
        <v>411</v>
      </c>
      <c r="J28" s="353">
        <v>0</v>
      </c>
      <c r="K28" s="353">
        <v>0</v>
      </c>
      <c r="L28" s="357"/>
    </row>
    <row r="29" spans="1:12" ht="12.75" x14ac:dyDescent="0.2">
      <c r="A29" s="351" t="s">
        <v>410</v>
      </c>
      <c r="B29" s="334" t="s">
        <v>409</v>
      </c>
      <c r="C29" s="333" t="s">
        <v>408</v>
      </c>
      <c r="D29" s="353">
        <v>0</v>
      </c>
      <c r="E29" s="353">
        <v>0</v>
      </c>
      <c r="F29" s="356"/>
      <c r="G29" s="355" t="s">
        <v>407</v>
      </c>
      <c r="H29" s="351" t="s">
        <v>406</v>
      </c>
      <c r="I29" s="333" t="s">
        <v>134</v>
      </c>
      <c r="J29" s="353">
        <v>0</v>
      </c>
      <c r="K29" s="353">
        <v>0</v>
      </c>
      <c r="L29" s="357"/>
    </row>
    <row r="30" spans="1:12" ht="12.75" x14ac:dyDescent="0.2">
      <c r="A30" s="351" t="s">
        <v>405</v>
      </c>
      <c r="B30" s="334" t="s">
        <v>404</v>
      </c>
      <c r="C30" s="333" t="s">
        <v>135</v>
      </c>
      <c r="D30" s="353">
        <v>0</v>
      </c>
      <c r="E30" s="353">
        <v>0</v>
      </c>
      <c r="F30" s="356"/>
      <c r="G30" s="355" t="s">
        <v>403</v>
      </c>
      <c r="H30" s="351" t="s">
        <v>402</v>
      </c>
      <c r="I30" s="333" t="s">
        <v>133</v>
      </c>
      <c r="J30" s="353">
        <v>0</v>
      </c>
      <c r="K30" s="353">
        <v>0</v>
      </c>
      <c r="L30" s="357"/>
    </row>
    <row r="31" spans="1:12" ht="12.75" x14ac:dyDescent="0.2">
      <c r="A31" s="351" t="s">
        <v>401</v>
      </c>
      <c r="B31" s="334"/>
      <c r="C31" s="333"/>
      <c r="D31" s="360"/>
      <c r="E31" s="360"/>
      <c r="F31" s="356"/>
      <c r="G31" s="355" t="s">
        <v>400</v>
      </c>
      <c r="H31" s="351" t="s">
        <v>399</v>
      </c>
      <c r="I31" s="333" t="s">
        <v>131</v>
      </c>
      <c r="J31" s="353">
        <v>0</v>
      </c>
      <c r="K31" s="353">
        <v>0</v>
      </c>
      <c r="L31" s="357"/>
    </row>
    <row r="32" spans="1:12" ht="12.75" x14ac:dyDescent="0.2">
      <c r="A32" s="351" t="s">
        <v>398</v>
      </c>
      <c r="B32" s="334">
        <v>417100</v>
      </c>
      <c r="C32" s="333" t="s">
        <v>132</v>
      </c>
      <c r="D32" s="353">
        <v>0</v>
      </c>
      <c r="E32" s="353">
        <v>0</v>
      </c>
      <c r="F32" s="356"/>
      <c r="G32" s="355" t="s">
        <v>397</v>
      </c>
      <c r="H32" s="351" t="s">
        <v>396</v>
      </c>
      <c r="I32" s="333" t="s">
        <v>395</v>
      </c>
      <c r="J32" s="353">
        <v>0</v>
      </c>
      <c r="K32" s="353">
        <v>0</v>
      </c>
      <c r="L32" s="357"/>
    </row>
    <row r="33" spans="1:12" ht="12.75" x14ac:dyDescent="0.2">
      <c r="A33" s="351" t="s">
        <v>394</v>
      </c>
      <c r="B33" s="334">
        <v>417200</v>
      </c>
      <c r="C33" s="333" t="s">
        <v>130</v>
      </c>
      <c r="D33" s="353">
        <v>0</v>
      </c>
      <c r="E33" s="353">
        <v>0</v>
      </c>
      <c r="F33" s="356"/>
      <c r="G33" s="361" t="s">
        <v>393</v>
      </c>
      <c r="H33" s="334" t="s">
        <v>392</v>
      </c>
      <c r="I33" s="333" t="s">
        <v>391</v>
      </c>
      <c r="J33" s="353">
        <v>0</v>
      </c>
      <c r="K33" s="353">
        <v>0</v>
      </c>
      <c r="L33" s="357"/>
    </row>
    <row r="34" spans="1:12" ht="12.75" x14ac:dyDescent="0.2">
      <c r="A34" s="351" t="s">
        <v>390</v>
      </c>
      <c r="B34" s="334">
        <v>417300</v>
      </c>
      <c r="C34" s="333" t="s">
        <v>389</v>
      </c>
      <c r="D34" s="353">
        <v>0</v>
      </c>
      <c r="E34" s="353">
        <v>0</v>
      </c>
      <c r="F34" s="356"/>
      <c r="G34" s="355" t="s">
        <v>388</v>
      </c>
      <c r="H34" s="351" t="s">
        <v>387</v>
      </c>
      <c r="I34" s="333" t="s">
        <v>386</v>
      </c>
      <c r="J34" s="353">
        <v>0</v>
      </c>
      <c r="K34" s="353">
        <v>0</v>
      </c>
      <c r="L34" s="357"/>
    </row>
    <row r="35" spans="1:12" ht="12.75" x14ac:dyDescent="0.2">
      <c r="A35" s="351" t="s">
        <v>385</v>
      </c>
      <c r="B35" s="334">
        <v>417400</v>
      </c>
      <c r="C35" s="333" t="s">
        <v>384</v>
      </c>
      <c r="D35" s="353">
        <v>0</v>
      </c>
      <c r="E35" s="353">
        <v>0</v>
      </c>
      <c r="F35" s="356"/>
      <c r="G35" s="355" t="s">
        <v>383</v>
      </c>
      <c r="H35" s="351" t="s">
        <v>382</v>
      </c>
      <c r="I35" s="333" t="s">
        <v>381</v>
      </c>
      <c r="J35" s="359">
        <f>SUBTOTAL(9,J25:J34)</f>
        <v>0</v>
      </c>
      <c r="K35" s="358" t="s">
        <v>346</v>
      </c>
      <c r="L35" s="352">
        <f>SUBTOTAL(9,K25:K34)</f>
        <v>0</v>
      </c>
    </row>
    <row r="36" spans="1:12" ht="12.75" x14ac:dyDescent="0.2">
      <c r="A36" s="351" t="s">
        <v>380</v>
      </c>
      <c r="B36" s="334">
        <v>417900</v>
      </c>
      <c r="C36" s="333" t="s">
        <v>124</v>
      </c>
      <c r="D36" s="353">
        <v>0</v>
      </c>
      <c r="E36" s="353">
        <v>0</v>
      </c>
      <c r="F36" s="356"/>
      <c r="G36" s="355" t="s">
        <v>379</v>
      </c>
      <c r="H36" s="335"/>
      <c r="I36" s="333" t="s">
        <v>378</v>
      </c>
      <c r="J36" s="347"/>
      <c r="K36" s="347"/>
      <c r="L36" s="357"/>
    </row>
    <row r="37" spans="1:12" ht="25.5" x14ac:dyDescent="0.2">
      <c r="A37" s="351" t="s">
        <v>377</v>
      </c>
      <c r="B37" s="334"/>
      <c r="C37" s="333"/>
      <c r="D37" s="360"/>
      <c r="E37" s="360"/>
      <c r="F37" s="356"/>
      <c r="G37" s="355" t="s">
        <v>376</v>
      </c>
      <c r="H37" s="351" t="s">
        <v>375</v>
      </c>
      <c r="I37" s="333" t="s">
        <v>374</v>
      </c>
      <c r="J37" s="353">
        <v>0</v>
      </c>
      <c r="K37" s="353">
        <v>0</v>
      </c>
      <c r="L37" s="357"/>
    </row>
    <row r="38" spans="1:12" ht="12.75" x14ac:dyDescent="0.2">
      <c r="A38" s="351" t="s">
        <v>373</v>
      </c>
      <c r="B38" s="334">
        <v>418100</v>
      </c>
      <c r="C38" s="333" t="s">
        <v>123</v>
      </c>
      <c r="D38" s="353">
        <v>0</v>
      </c>
      <c r="E38" s="353">
        <v>0</v>
      </c>
      <c r="F38" s="356"/>
      <c r="G38" s="355" t="s">
        <v>372</v>
      </c>
      <c r="H38" s="351" t="s">
        <v>371</v>
      </c>
      <c r="I38" s="333" t="s">
        <v>370</v>
      </c>
      <c r="J38" s="353">
        <v>0</v>
      </c>
      <c r="K38" s="353">
        <v>0</v>
      </c>
      <c r="L38" s="357"/>
    </row>
    <row r="39" spans="1:12" ht="12.75" x14ac:dyDescent="0.2">
      <c r="A39" s="351" t="s">
        <v>369</v>
      </c>
      <c r="B39" s="334"/>
      <c r="C39" s="333"/>
      <c r="D39" s="360"/>
      <c r="E39" s="353"/>
      <c r="F39" s="356"/>
      <c r="G39" s="355" t="s">
        <v>368</v>
      </c>
      <c r="H39" s="351" t="s">
        <v>367</v>
      </c>
      <c r="I39" s="333" t="s">
        <v>366</v>
      </c>
      <c r="J39" s="359">
        <f>SUBTOTAL(9,J37:J38)</f>
        <v>0</v>
      </c>
      <c r="K39" s="358" t="s">
        <v>346</v>
      </c>
      <c r="L39" s="352">
        <f>SUBTOTAL(9,K37:K38)</f>
        <v>0</v>
      </c>
    </row>
    <row r="40" spans="1:12" ht="12.75" x14ac:dyDescent="0.2">
      <c r="A40" s="351" t="s">
        <v>365</v>
      </c>
      <c r="B40" s="334">
        <v>419100</v>
      </c>
      <c r="C40" s="333" t="s">
        <v>120</v>
      </c>
      <c r="D40" s="353">
        <v>0</v>
      </c>
      <c r="E40" s="353">
        <v>0</v>
      </c>
      <c r="F40" s="356"/>
      <c r="G40" s="355" t="s">
        <v>364</v>
      </c>
      <c r="H40" s="351" t="s">
        <v>363</v>
      </c>
      <c r="I40" s="333"/>
      <c r="J40" s="347"/>
      <c r="K40" s="357"/>
      <c r="L40" s="357"/>
    </row>
    <row r="41" spans="1:12" ht="12.75" x14ac:dyDescent="0.2">
      <c r="A41" s="351" t="s">
        <v>362</v>
      </c>
      <c r="B41" s="334">
        <v>419200</v>
      </c>
      <c r="C41" s="333" t="s">
        <v>118</v>
      </c>
      <c r="D41" s="353">
        <v>0</v>
      </c>
      <c r="E41" s="353">
        <v>0</v>
      </c>
      <c r="F41" s="356"/>
      <c r="G41" s="355" t="s">
        <v>361</v>
      </c>
      <c r="H41" s="335"/>
      <c r="I41" s="333" t="s">
        <v>360</v>
      </c>
      <c r="J41" s="359">
        <f>SUM(D46,J8,J22,J35,J39)</f>
        <v>0</v>
      </c>
      <c r="K41" s="358" t="s">
        <v>346</v>
      </c>
      <c r="L41" s="352">
        <f>SUM(F46,L8,L22,L35,L39)</f>
        <v>0</v>
      </c>
    </row>
    <row r="42" spans="1:12" ht="12.75" x14ac:dyDescent="0.2">
      <c r="A42" s="351" t="s">
        <v>359</v>
      </c>
      <c r="B42" s="334">
        <v>419300</v>
      </c>
      <c r="C42" s="333" t="s">
        <v>116</v>
      </c>
      <c r="D42" s="353">
        <v>0</v>
      </c>
      <c r="E42" s="353">
        <v>0</v>
      </c>
      <c r="F42" s="356"/>
      <c r="G42" s="355" t="s">
        <v>358</v>
      </c>
      <c r="H42" s="335"/>
      <c r="I42" s="333"/>
      <c r="J42" s="347"/>
      <c r="K42" s="347"/>
      <c r="L42" s="357"/>
    </row>
    <row r="43" spans="1:12" ht="12.75" x14ac:dyDescent="0.2">
      <c r="A43" s="351" t="s">
        <v>357</v>
      </c>
      <c r="B43" s="334">
        <v>419900</v>
      </c>
      <c r="C43" s="333" t="s">
        <v>115</v>
      </c>
      <c r="D43" s="353">
        <v>0</v>
      </c>
      <c r="E43" s="534">
        <v>0</v>
      </c>
      <c r="F43" s="356"/>
      <c r="G43" s="355" t="s">
        <v>356</v>
      </c>
      <c r="H43" s="351" t="s">
        <v>355</v>
      </c>
      <c r="I43" s="333" t="s">
        <v>354</v>
      </c>
      <c r="J43" s="533">
        <v>0</v>
      </c>
      <c r="K43" s="532">
        <v>0</v>
      </c>
      <c r="L43" s="352">
        <f>+K43</f>
        <v>0</v>
      </c>
    </row>
    <row r="44" spans="1:12" ht="12.75" x14ac:dyDescent="0.2">
      <c r="A44" s="351" t="s">
        <v>353</v>
      </c>
      <c r="B44" s="334"/>
      <c r="C44" s="333" t="s">
        <v>352</v>
      </c>
      <c r="D44" s="332">
        <f>SUBTOTAL(9,D19:D43)</f>
        <v>0</v>
      </c>
      <c r="E44" s="350" t="s">
        <v>346</v>
      </c>
      <c r="F44" s="349">
        <f>SUBTOTAL(9,E20:E43)</f>
        <v>0</v>
      </c>
      <c r="G44" s="348" t="s">
        <v>351</v>
      </c>
      <c r="H44" s="335"/>
      <c r="I44" s="333"/>
      <c r="J44" s="347"/>
      <c r="K44" s="347"/>
      <c r="L44" s="347"/>
    </row>
    <row r="45" spans="1:12" ht="24" x14ac:dyDescent="0.2">
      <c r="A45" s="346" t="s">
        <v>350</v>
      </c>
      <c r="B45" s="340">
        <v>410000</v>
      </c>
      <c r="C45" s="345" t="s">
        <v>349</v>
      </c>
      <c r="D45" s="344"/>
      <c r="E45" s="343" t="s">
        <v>346</v>
      </c>
      <c r="F45" s="342"/>
      <c r="G45" s="341"/>
      <c r="H45" s="340" t="s">
        <v>348</v>
      </c>
      <c r="I45" s="339" t="s">
        <v>347</v>
      </c>
      <c r="J45" s="338"/>
      <c r="K45" s="337" t="s">
        <v>346</v>
      </c>
      <c r="L45" s="336"/>
    </row>
    <row r="46" spans="1:12" ht="12.75" x14ac:dyDescent="0.2">
      <c r="A46" s="335"/>
      <c r="B46" s="334"/>
      <c r="C46" s="333"/>
      <c r="D46" s="332">
        <f>(D19+D44)</f>
        <v>0</v>
      </c>
      <c r="E46" s="332"/>
      <c r="F46" s="331">
        <f>SUM(F19+F44)</f>
        <v>0</v>
      </c>
      <c r="G46" s="330"/>
      <c r="H46" s="329"/>
      <c r="I46" s="328" t="s">
        <v>345</v>
      </c>
      <c r="J46" s="326">
        <f>(D7+J41+J43)</f>
        <v>499</v>
      </c>
      <c r="K46" s="327"/>
      <c r="L46" s="326">
        <f>(F7+L41+K43)</f>
        <v>0</v>
      </c>
    </row>
    <row r="47" spans="1:12" ht="12.95" customHeight="1" x14ac:dyDescent="0.2">
      <c r="A47" s="598" t="str">
        <f ca="1">CELL("FILENAME",A1)</f>
        <v>R:\Finance\Annual Budget\Amended 2016-2017\[2016-2017 Amended Budget.xlsx]244</v>
      </c>
      <c r="B47" s="598"/>
      <c r="C47" s="598"/>
      <c r="D47" s="324"/>
      <c r="E47" s="324"/>
      <c r="F47" s="324"/>
      <c r="G47" s="324"/>
      <c r="H47" s="324"/>
      <c r="I47" s="325"/>
      <c r="J47" s="324"/>
      <c r="K47" s="324"/>
      <c r="L47" s="324"/>
    </row>
    <row r="48" spans="1:12" x14ac:dyDescent="0.2">
      <c r="D48" s="323"/>
      <c r="E48" s="323"/>
      <c r="F48" s="323"/>
    </row>
    <row r="49" spans="4:6" x14ac:dyDescent="0.2">
      <c r="D49" s="323"/>
      <c r="E49" s="323"/>
      <c r="F49" s="323"/>
    </row>
    <row r="50" spans="4:6" x14ac:dyDescent="0.2">
      <c r="D50" s="323"/>
      <c r="E50" s="323"/>
      <c r="F50" s="323"/>
    </row>
    <row r="51" spans="4:6" x14ac:dyDescent="0.2">
      <c r="D51" s="323"/>
      <c r="E51" s="323"/>
      <c r="F51" s="323"/>
    </row>
    <row r="52" spans="4:6" x14ac:dyDescent="0.2">
      <c r="D52" s="323"/>
      <c r="E52" s="323"/>
      <c r="F52" s="323"/>
    </row>
    <row r="53" spans="4:6" x14ac:dyDescent="0.2">
      <c r="D53" s="323"/>
      <c r="E53" s="323"/>
      <c r="F53" s="323"/>
    </row>
    <row r="54" spans="4:6" x14ac:dyDescent="0.2">
      <c r="D54" s="323"/>
      <c r="E54" s="323"/>
      <c r="F54" s="323"/>
    </row>
    <row r="55" spans="4:6" x14ac:dyDescent="0.2">
      <c r="D55" s="323"/>
      <c r="E55" s="323"/>
      <c r="F55" s="323"/>
    </row>
    <row r="56" spans="4:6" x14ac:dyDescent="0.2">
      <c r="D56" s="323"/>
      <c r="E56" s="323"/>
      <c r="F56" s="323"/>
    </row>
    <row r="57" spans="4:6" x14ac:dyDescent="0.2">
      <c r="D57" s="323"/>
      <c r="E57" s="323"/>
      <c r="F57" s="323"/>
    </row>
    <row r="58" spans="4:6" x14ac:dyDescent="0.2">
      <c r="D58" s="323"/>
      <c r="E58" s="323"/>
      <c r="F58" s="323"/>
    </row>
    <row r="59" spans="4:6" x14ac:dyDescent="0.2">
      <c r="D59" s="323"/>
      <c r="E59" s="323"/>
      <c r="F59" s="323"/>
    </row>
    <row r="60" spans="4:6" x14ac:dyDescent="0.2">
      <c r="D60" s="323"/>
      <c r="E60" s="323"/>
      <c r="F60" s="323"/>
    </row>
    <row r="61" spans="4:6" x14ac:dyDescent="0.2">
      <c r="D61" s="323"/>
      <c r="E61" s="323"/>
      <c r="F61" s="323"/>
    </row>
    <row r="62" spans="4:6" x14ac:dyDescent="0.2">
      <c r="D62" s="323"/>
      <c r="E62" s="323"/>
      <c r="F62" s="323"/>
    </row>
    <row r="63" spans="4:6" x14ac:dyDescent="0.2">
      <c r="D63" s="323"/>
      <c r="E63" s="323"/>
      <c r="F63" s="323"/>
    </row>
    <row r="64" spans="4:6" x14ac:dyDescent="0.2">
      <c r="D64" s="323"/>
      <c r="E64" s="323"/>
      <c r="F64" s="323"/>
    </row>
    <row r="65" spans="4:6" x14ac:dyDescent="0.2">
      <c r="D65" s="323"/>
      <c r="E65" s="323"/>
      <c r="F65" s="323"/>
    </row>
    <row r="66" spans="4:6" x14ac:dyDescent="0.2">
      <c r="D66" s="323"/>
      <c r="E66" s="323"/>
      <c r="F66" s="323"/>
    </row>
    <row r="67" spans="4:6" x14ac:dyDescent="0.2">
      <c r="D67" s="323"/>
      <c r="E67" s="323"/>
      <c r="F67" s="323"/>
    </row>
    <row r="68" spans="4:6" x14ac:dyDescent="0.2">
      <c r="D68" s="323"/>
      <c r="E68" s="323"/>
      <c r="F68" s="323"/>
    </row>
    <row r="69" spans="4:6" x14ac:dyDescent="0.2">
      <c r="D69" s="323"/>
      <c r="E69" s="323"/>
      <c r="F69" s="323"/>
    </row>
    <row r="70" spans="4:6" x14ac:dyDescent="0.2">
      <c r="D70" s="323"/>
      <c r="E70" s="323"/>
      <c r="F70" s="323"/>
    </row>
    <row r="71" spans="4:6" x14ac:dyDescent="0.2">
      <c r="D71" s="323"/>
      <c r="E71" s="323"/>
      <c r="F71" s="323"/>
    </row>
    <row r="72" spans="4:6" x14ac:dyDescent="0.2">
      <c r="D72" s="323"/>
      <c r="E72" s="323"/>
      <c r="F72" s="323"/>
    </row>
    <row r="73" spans="4:6" x14ac:dyDescent="0.2">
      <c r="D73" s="323"/>
      <c r="E73" s="323"/>
      <c r="F73" s="323"/>
    </row>
    <row r="74" spans="4:6" x14ac:dyDescent="0.2">
      <c r="D74" s="323"/>
      <c r="E74" s="323"/>
      <c r="F74" s="323"/>
    </row>
    <row r="75" spans="4:6" x14ac:dyDescent="0.2">
      <c r="D75" s="323"/>
      <c r="E75" s="323"/>
      <c r="F75" s="323"/>
    </row>
    <row r="76" spans="4:6" x14ac:dyDescent="0.2">
      <c r="D76" s="323"/>
      <c r="E76" s="323"/>
      <c r="F76" s="323"/>
    </row>
    <row r="77" spans="4:6" x14ac:dyDescent="0.2">
      <c r="D77" s="323"/>
      <c r="E77" s="323"/>
      <c r="F77" s="323"/>
    </row>
    <row r="78" spans="4:6" x14ac:dyDescent="0.2">
      <c r="D78" s="323"/>
      <c r="E78" s="323"/>
      <c r="F78" s="323"/>
    </row>
    <row r="79" spans="4:6" x14ac:dyDescent="0.2">
      <c r="D79" s="323"/>
      <c r="E79" s="323"/>
      <c r="F79" s="323"/>
    </row>
    <row r="80" spans="4:6" x14ac:dyDescent="0.2">
      <c r="D80" s="323"/>
      <c r="E80" s="323"/>
      <c r="F80" s="323"/>
    </row>
    <row r="81" spans="4:6" x14ac:dyDescent="0.2">
      <c r="D81" s="323"/>
      <c r="E81" s="323"/>
      <c r="F81" s="323"/>
    </row>
    <row r="82" spans="4:6" x14ac:dyDescent="0.2">
      <c r="D82" s="323"/>
      <c r="E82" s="323"/>
      <c r="F82" s="323"/>
    </row>
    <row r="83" spans="4:6" x14ac:dyDescent="0.2">
      <c r="D83" s="323"/>
      <c r="E83" s="323"/>
      <c r="F83" s="323"/>
    </row>
    <row r="84" spans="4:6" x14ac:dyDescent="0.2">
      <c r="D84" s="323"/>
      <c r="E84" s="323"/>
      <c r="F84" s="323"/>
    </row>
    <row r="85" spans="4:6" x14ac:dyDescent="0.2">
      <c r="D85" s="323"/>
      <c r="E85" s="323"/>
      <c r="F85" s="323"/>
    </row>
    <row r="86" spans="4:6" x14ac:dyDescent="0.2">
      <c r="D86" s="323"/>
      <c r="E86" s="323"/>
      <c r="F86" s="323"/>
    </row>
    <row r="87" spans="4:6" x14ac:dyDescent="0.2">
      <c r="D87" s="323"/>
      <c r="E87" s="323"/>
      <c r="F87" s="323"/>
    </row>
    <row r="88" spans="4:6" x14ac:dyDescent="0.2">
      <c r="D88" s="323"/>
      <c r="E88" s="323"/>
      <c r="F88" s="323"/>
    </row>
    <row r="89" spans="4:6" x14ac:dyDescent="0.2">
      <c r="D89" s="323"/>
      <c r="E89" s="323"/>
      <c r="F89" s="323"/>
    </row>
    <row r="90" spans="4:6" x14ac:dyDescent="0.2">
      <c r="D90" s="323"/>
      <c r="E90" s="323"/>
      <c r="F90" s="323"/>
    </row>
    <row r="91" spans="4:6" x14ac:dyDescent="0.2">
      <c r="D91" s="323"/>
      <c r="E91" s="323"/>
      <c r="F91" s="323"/>
    </row>
    <row r="92" spans="4:6" x14ac:dyDescent="0.2">
      <c r="D92" s="323"/>
      <c r="E92" s="323"/>
      <c r="F92" s="323"/>
    </row>
    <row r="93" spans="4:6" x14ac:dyDescent="0.2">
      <c r="D93" s="323"/>
      <c r="E93" s="323"/>
      <c r="F93" s="323"/>
    </row>
    <row r="94" spans="4:6" x14ac:dyDescent="0.2">
      <c r="D94" s="323"/>
      <c r="E94" s="323"/>
      <c r="F94" s="323"/>
    </row>
    <row r="95" spans="4:6" x14ac:dyDescent="0.2">
      <c r="D95" s="323"/>
      <c r="E95" s="323"/>
      <c r="F95" s="323"/>
    </row>
    <row r="96" spans="4:6" x14ac:dyDescent="0.2">
      <c r="D96" s="323"/>
      <c r="E96" s="323"/>
      <c r="F96" s="323"/>
    </row>
    <row r="97" spans="4:6" x14ac:dyDescent="0.2">
      <c r="D97" s="323"/>
      <c r="E97" s="323"/>
      <c r="F97" s="323"/>
    </row>
    <row r="98" spans="4:6" x14ac:dyDescent="0.2">
      <c r="D98" s="323"/>
      <c r="E98" s="323"/>
      <c r="F98" s="323"/>
    </row>
    <row r="99" spans="4:6" x14ac:dyDescent="0.2">
      <c r="D99" s="323"/>
      <c r="E99" s="323"/>
      <c r="F99" s="323"/>
    </row>
    <row r="100" spans="4:6" x14ac:dyDescent="0.2">
      <c r="D100" s="323"/>
      <c r="E100" s="323"/>
      <c r="F100" s="323"/>
    </row>
    <row r="101" spans="4:6" x14ac:dyDescent="0.2">
      <c r="D101" s="323"/>
      <c r="E101" s="323"/>
      <c r="F101" s="323"/>
    </row>
    <row r="102" spans="4:6" x14ac:dyDescent="0.2">
      <c r="D102" s="323"/>
      <c r="E102" s="323"/>
      <c r="F102" s="323"/>
    </row>
    <row r="103" spans="4:6" x14ac:dyDescent="0.2">
      <c r="D103" s="323"/>
      <c r="E103" s="323"/>
      <c r="F103" s="323"/>
    </row>
    <row r="104" spans="4:6" x14ac:dyDescent="0.2">
      <c r="D104" s="323"/>
      <c r="E104" s="323"/>
      <c r="F104" s="323"/>
    </row>
    <row r="105" spans="4:6" x14ac:dyDescent="0.2">
      <c r="D105" s="323"/>
      <c r="E105" s="323"/>
      <c r="F105" s="323"/>
    </row>
    <row r="106" spans="4:6" x14ac:dyDescent="0.2">
      <c r="D106" s="323"/>
      <c r="E106" s="323"/>
      <c r="F106" s="323"/>
    </row>
    <row r="107" spans="4:6" x14ac:dyDescent="0.2">
      <c r="D107" s="323"/>
      <c r="E107" s="323"/>
      <c r="F107" s="323"/>
    </row>
    <row r="108" spans="4:6" x14ac:dyDescent="0.2">
      <c r="D108" s="323"/>
      <c r="E108" s="323"/>
      <c r="F108" s="323"/>
    </row>
    <row r="109" spans="4:6" x14ac:dyDescent="0.2">
      <c r="D109" s="323"/>
      <c r="E109" s="323"/>
      <c r="F109" s="323"/>
    </row>
    <row r="110" spans="4:6" x14ac:dyDescent="0.2">
      <c r="D110" s="323"/>
      <c r="E110" s="323"/>
      <c r="F110" s="323"/>
    </row>
    <row r="111" spans="4:6" x14ac:dyDescent="0.2">
      <c r="D111" s="323"/>
      <c r="E111" s="323"/>
      <c r="F111" s="323"/>
    </row>
    <row r="112" spans="4:6" x14ac:dyDescent="0.2">
      <c r="D112" s="323"/>
      <c r="E112" s="323"/>
      <c r="F112" s="323"/>
    </row>
    <row r="113" spans="4:6" x14ac:dyDescent="0.2">
      <c r="D113" s="323"/>
      <c r="E113" s="323"/>
      <c r="F113" s="323"/>
    </row>
    <row r="114" spans="4:6" x14ac:dyDescent="0.2">
      <c r="D114" s="323"/>
      <c r="E114" s="323"/>
      <c r="F114" s="323"/>
    </row>
    <row r="115" spans="4:6" x14ac:dyDescent="0.2">
      <c r="D115" s="323"/>
      <c r="E115" s="323"/>
      <c r="F115" s="323"/>
    </row>
    <row r="116" spans="4:6" x14ac:dyDescent="0.2">
      <c r="D116" s="323"/>
      <c r="E116" s="323"/>
      <c r="F116" s="323"/>
    </row>
    <row r="117" spans="4:6" x14ac:dyDescent="0.2">
      <c r="D117" s="323"/>
      <c r="E117" s="323"/>
      <c r="F117" s="323"/>
    </row>
    <row r="118" spans="4:6" x14ac:dyDescent="0.2">
      <c r="D118" s="323"/>
      <c r="E118" s="323"/>
      <c r="F118" s="323"/>
    </row>
    <row r="119" spans="4:6" x14ac:dyDescent="0.2">
      <c r="D119" s="323"/>
      <c r="E119" s="323"/>
      <c r="F119" s="323"/>
    </row>
    <row r="120" spans="4:6" x14ac:dyDescent="0.2">
      <c r="D120" s="323"/>
      <c r="E120" s="323"/>
      <c r="F120" s="323"/>
    </row>
    <row r="121" spans="4:6" x14ac:dyDescent="0.2">
      <c r="D121" s="323"/>
      <c r="E121" s="323"/>
      <c r="F121" s="323"/>
    </row>
    <row r="122" spans="4:6" x14ac:dyDescent="0.2">
      <c r="D122" s="323"/>
      <c r="E122" s="323"/>
      <c r="F122" s="323"/>
    </row>
    <row r="123" spans="4:6" x14ac:dyDescent="0.2">
      <c r="D123" s="323"/>
      <c r="E123" s="323"/>
      <c r="F123" s="323"/>
    </row>
    <row r="124" spans="4:6" x14ac:dyDescent="0.2">
      <c r="D124" s="323"/>
      <c r="E124" s="323"/>
      <c r="F124" s="323"/>
    </row>
    <row r="125" spans="4:6" x14ac:dyDescent="0.2">
      <c r="D125" s="323"/>
      <c r="E125" s="323"/>
      <c r="F125" s="323"/>
    </row>
    <row r="126" spans="4:6" x14ac:dyDescent="0.2">
      <c r="D126" s="323"/>
      <c r="E126" s="323"/>
      <c r="F126" s="323"/>
    </row>
    <row r="127" spans="4:6" x14ac:dyDescent="0.2">
      <c r="D127" s="323"/>
      <c r="E127" s="323"/>
      <c r="F127" s="323"/>
    </row>
    <row r="128" spans="4:6" x14ac:dyDescent="0.2">
      <c r="D128" s="323"/>
      <c r="E128" s="323"/>
      <c r="F128" s="323"/>
    </row>
    <row r="129" spans="4:6" x14ac:dyDescent="0.2">
      <c r="D129" s="323"/>
      <c r="E129" s="323"/>
      <c r="F129" s="323"/>
    </row>
    <row r="130" spans="4:6" x14ac:dyDescent="0.2">
      <c r="D130" s="323"/>
      <c r="E130" s="323"/>
      <c r="F130" s="323"/>
    </row>
    <row r="131" spans="4:6" x14ac:dyDescent="0.2">
      <c r="D131" s="323"/>
      <c r="E131" s="323"/>
      <c r="F131" s="323"/>
    </row>
    <row r="132" spans="4:6" x14ac:dyDescent="0.2">
      <c r="D132" s="323"/>
      <c r="E132" s="323"/>
      <c r="F132" s="323"/>
    </row>
    <row r="133" spans="4:6" x14ac:dyDescent="0.2">
      <c r="D133" s="323"/>
      <c r="E133" s="323"/>
      <c r="F133" s="323"/>
    </row>
    <row r="134" spans="4:6" x14ac:dyDescent="0.2">
      <c r="D134" s="323"/>
      <c r="E134" s="323"/>
      <c r="F134" s="323"/>
    </row>
    <row r="135" spans="4:6" x14ac:dyDescent="0.2">
      <c r="D135" s="323"/>
      <c r="E135" s="323"/>
      <c r="F135" s="323"/>
    </row>
    <row r="136" spans="4:6" x14ac:dyDescent="0.2">
      <c r="D136" s="323"/>
      <c r="E136" s="323"/>
      <c r="F136" s="323"/>
    </row>
    <row r="137" spans="4:6" x14ac:dyDescent="0.2">
      <c r="D137" s="323"/>
      <c r="E137" s="323"/>
      <c r="F137" s="323"/>
    </row>
    <row r="138" spans="4:6" x14ac:dyDescent="0.2">
      <c r="D138" s="323"/>
      <c r="E138" s="323"/>
      <c r="F138" s="323"/>
    </row>
    <row r="139" spans="4:6" x14ac:dyDescent="0.2">
      <c r="D139" s="323"/>
      <c r="E139" s="323"/>
      <c r="F139" s="323"/>
    </row>
    <row r="140" spans="4:6" x14ac:dyDescent="0.2">
      <c r="D140" s="323"/>
      <c r="E140" s="323"/>
      <c r="F140" s="323"/>
    </row>
    <row r="141" spans="4:6" x14ac:dyDescent="0.2">
      <c r="D141" s="323"/>
      <c r="E141" s="323"/>
      <c r="F141" s="323"/>
    </row>
    <row r="142" spans="4:6" x14ac:dyDescent="0.2">
      <c r="D142" s="323"/>
      <c r="E142" s="323"/>
      <c r="F142" s="323"/>
    </row>
    <row r="143" spans="4:6" x14ac:dyDescent="0.2">
      <c r="D143" s="323"/>
      <c r="E143" s="323"/>
      <c r="F143" s="323"/>
    </row>
    <row r="144" spans="4:6" x14ac:dyDescent="0.2">
      <c r="D144" s="323"/>
      <c r="E144" s="323"/>
      <c r="F144" s="323"/>
    </row>
    <row r="145" spans="4:6" x14ac:dyDescent="0.2">
      <c r="D145" s="323"/>
      <c r="E145" s="323"/>
      <c r="F145" s="323"/>
    </row>
    <row r="146" spans="4:6" x14ac:dyDescent="0.2">
      <c r="D146" s="323"/>
      <c r="E146" s="323"/>
      <c r="F146" s="323"/>
    </row>
    <row r="147" spans="4:6" x14ac:dyDescent="0.2">
      <c r="D147" s="323"/>
      <c r="E147" s="323"/>
      <c r="F147" s="323"/>
    </row>
    <row r="148" spans="4:6" x14ac:dyDescent="0.2">
      <c r="D148" s="323"/>
      <c r="E148" s="323"/>
      <c r="F148" s="323"/>
    </row>
    <row r="149" spans="4:6" x14ac:dyDescent="0.2">
      <c r="D149" s="323"/>
      <c r="E149" s="323"/>
      <c r="F149" s="323"/>
    </row>
    <row r="150" spans="4:6" x14ac:dyDescent="0.2">
      <c r="D150" s="323"/>
      <c r="E150" s="323"/>
      <c r="F150" s="323"/>
    </row>
    <row r="151" spans="4:6" x14ac:dyDescent="0.2">
      <c r="D151" s="323"/>
      <c r="E151" s="323"/>
      <c r="F151" s="323"/>
    </row>
    <row r="152" spans="4:6" x14ac:dyDescent="0.2">
      <c r="D152" s="323"/>
      <c r="E152" s="323"/>
      <c r="F152" s="323"/>
    </row>
    <row r="153" spans="4:6" x14ac:dyDescent="0.2">
      <c r="D153" s="323"/>
      <c r="E153" s="323"/>
      <c r="F153" s="323"/>
    </row>
    <row r="154" spans="4:6" x14ac:dyDescent="0.2">
      <c r="D154" s="323"/>
      <c r="E154" s="323"/>
      <c r="F154" s="323"/>
    </row>
    <row r="155" spans="4:6" x14ac:dyDescent="0.2">
      <c r="D155" s="323"/>
      <c r="E155" s="323"/>
      <c r="F155" s="323"/>
    </row>
    <row r="156" spans="4:6" x14ac:dyDescent="0.2">
      <c r="D156" s="323"/>
      <c r="E156" s="323"/>
      <c r="F156" s="323"/>
    </row>
    <row r="157" spans="4:6" x14ac:dyDescent="0.2">
      <c r="D157" s="323"/>
      <c r="E157" s="323"/>
      <c r="F157" s="323"/>
    </row>
    <row r="158" spans="4:6" x14ac:dyDescent="0.2">
      <c r="D158" s="323"/>
      <c r="E158" s="323"/>
      <c r="F158" s="323"/>
    </row>
    <row r="159" spans="4:6" x14ac:dyDescent="0.2">
      <c r="D159" s="323"/>
      <c r="E159" s="323"/>
      <c r="F159" s="323"/>
    </row>
    <row r="160" spans="4:6" x14ac:dyDescent="0.2">
      <c r="D160" s="323"/>
      <c r="E160" s="323"/>
      <c r="F160" s="323"/>
    </row>
    <row r="161" spans="4:6" x14ac:dyDescent="0.2">
      <c r="D161" s="323"/>
      <c r="E161" s="323"/>
      <c r="F161" s="323"/>
    </row>
    <row r="162" spans="4:6" x14ac:dyDescent="0.2">
      <c r="D162" s="323"/>
      <c r="E162" s="323"/>
      <c r="F162" s="323"/>
    </row>
    <row r="163" spans="4:6" x14ac:dyDescent="0.2">
      <c r="D163" s="323"/>
      <c r="E163" s="323"/>
      <c r="F163" s="323"/>
    </row>
    <row r="164" spans="4:6" x14ac:dyDescent="0.2">
      <c r="D164" s="323"/>
      <c r="E164" s="323"/>
      <c r="F164" s="323"/>
    </row>
    <row r="165" spans="4:6" x14ac:dyDescent="0.2">
      <c r="D165" s="323"/>
      <c r="E165" s="323"/>
      <c r="F165" s="323"/>
    </row>
    <row r="166" spans="4:6" x14ac:dyDescent="0.2">
      <c r="D166" s="323"/>
      <c r="E166" s="323"/>
      <c r="F166" s="323"/>
    </row>
    <row r="167" spans="4:6" x14ac:dyDescent="0.2">
      <c r="D167" s="323"/>
      <c r="E167" s="323"/>
      <c r="F167" s="323"/>
    </row>
    <row r="168" spans="4:6" x14ac:dyDescent="0.2">
      <c r="D168" s="323"/>
      <c r="E168" s="323"/>
      <c r="F168" s="323"/>
    </row>
    <row r="169" spans="4:6" x14ac:dyDescent="0.2">
      <c r="D169" s="323"/>
      <c r="E169" s="323"/>
      <c r="F169" s="323"/>
    </row>
    <row r="170" spans="4:6" x14ac:dyDescent="0.2">
      <c r="D170" s="323"/>
      <c r="E170" s="323"/>
      <c r="F170" s="323"/>
    </row>
    <row r="171" spans="4:6" x14ac:dyDescent="0.2">
      <c r="D171" s="323"/>
      <c r="E171" s="323"/>
      <c r="F171" s="323"/>
    </row>
    <row r="172" spans="4:6" x14ac:dyDescent="0.2">
      <c r="D172" s="323"/>
      <c r="E172" s="323"/>
      <c r="F172" s="323"/>
    </row>
    <row r="173" spans="4:6" x14ac:dyDescent="0.2">
      <c r="D173" s="323"/>
      <c r="E173" s="323"/>
      <c r="F173" s="323"/>
    </row>
    <row r="174" spans="4:6" x14ac:dyDescent="0.2">
      <c r="D174" s="323"/>
      <c r="E174" s="323"/>
      <c r="F174" s="323"/>
    </row>
    <row r="175" spans="4:6" x14ac:dyDescent="0.2">
      <c r="D175" s="323"/>
      <c r="E175" s="323"/>
      <c r="F175" s="323"/>
    </row>
    <row r="176" spans="4:6" x14ac:dyDescent="0.2">
      <c r="D176" s="323"/>
      <c r="E176" s="323"/>
      <c r="F176" s="323"/>
    </row>
    <row r="177" spans="4:6" x14ac:dyDescent="0.2">
      <c r="D177" s="323"/>
      <c r="E177" s="323"/>
      <c r="F177" s="323"/>
    </row>
    <row r="178" spans="4:6" x14ac:dyDescent="0.2">
      <c r="D178" s="323"/>
      <c r="E178" s="323"/>
      <c r="F178" s="323"/>
    </row>
    <row r="179" spans="4:6" x14ac:dyDescent="0.2">
      <c r="D179" s="323"/>
      <c r="E179" s="323"/>
      <c r="F179" s="323"/>
    </row>
    <row r="180" spans="4:6" x14ac:dyDescent="0.2">
      <c r="D180" s="323"/>
      <c r="E180" s="323"/>
      <c r="F180" s="323"/>
    </row>
    <row r="181" spans="4:6" x14ac:dyDescent="0.2">
      <c r="D181" s="323"/>
      <c r="E181" s="323"/>
      <c r="F181" s="323"/>
    </row>
    <row r="182" spans="4:6" x14ac:dyDescent="0.2">
      <c r="D182" s="323"/>
      <c r="E182" s="323"/>
      <c r="F182" s="323"/>
    </row>
    <row r="183" spans="4:6" x14ac:dyDescent="0.2">
      <c r="D183" s="323"/>
      <c r="E183" s="323"/>
      <c r="F183" s="323"/>
    </row>
    <row r="184" spans="4:6" x14ac:dyDescent="0.2">
      <c r="D184" s="323"/>
      <c r="E184" s="323"/>
      <c r="F184" s="323"/>
    </row>
    <row r="185" spans="4:6" x14ac:dyDescent="0.2">
      <c r="D185" s="323"/>
      <c r="E185" s="323"/>
      <c r="F185" s="323"/>
    </row>
    <row r="186" spans="4:6" x14ac:dyDescent="0.2">
      <c r="D186" s="323"/>
      <c r="E186" s="323"/>
      <c r="F186" s="323"/>
    </row>
    <row r="187" spans="4:6" x14ac:dyDescent="0.2">
      <c r="D187" s="323"/>
      <c r="E187" s="323"/>
      <c r="F187" s="323"/>
    </row>
    <row r="188" spans="4:6" x14ac:dyDescent="0.2">
      <c r="D188" s="323"/>
      <c r="E188" s="323"/>
      <c r="F188" s="323"/>
    </row>
    <row r="189" spans="4:6" x14ac:dyDescent="0.2">
      <c r="D189" s="323"/>
      <c r="E189" s="323"/>
      <c r="F189" s="323"/>
    </row>
    <row r="190" spans="4:6" x14ac:dyDescent="0.2">
      <c r="D190" s="323"/>
      <c r="E190" s="323"/>
      <c r="F190" s="323"/>
    </row>
    <row r="191" spans="4:6" x14ac:dyDescent="0.2">
      <c r="D191" s="323"/>
      <c r="E191" s="323"/>
      <c r="F191" s="323"/>
    </row>
    <row r="192" spans="4:6" x14ac:dyDescent="0.2">
      <c r="D192" s="323"/>
      <c r="E192" s="323"/>
      <c r="F192" s="323"/>
    </row>
    <row r="193" spans="4:6" x14ac:dyDescent="0.2">
      <c r="D193" s="323"/>
      <c r="E193" s="323"/>
      <c r="F193" s="323"/>
    </row>
    <row r="194" spans="4:6" x14ac:dyDescent="0.2">
      <c r="D194" s="323"/>
      <c r="E194" s="323"/>
      <c r="F194" s="323"/>
    </row>
    <row r="195" spans="4:6" x14ac:dyDescent="0.2">
      <c r="D195" s="323"/>
      <c r="E195" s="323"/>
      <c r="F195" s="323"/>
    </row>
    <row r="196" spans="4:6" x14ac:dyDescent="0.2">
      <c r="D196" s="323"/>
      <c r="E196" s="323"/>
      <c r="F196" s="323"/>
    </row>
    <row r="197" spans="4:6" x14ac:dyDescent="0.2">
      <c r="D197" s="323"/>
      <c r="E197" s="323"/>
      <c r="F197" s="323"/>
    </row>
    <row r="198" spans="4:6" x14ac:dyDescent="0.2">
      <c r="D198" s="323"/>
      <c r="E198" s="323"/>
      <c r="F198" s="323"/>
    </row>
    <row r="199" spans="4:6" x14ac:dyDescent="0.2">
      <c r="D199" s="323"/>
      <c r="E199" s="323"/>
      <c r="F199" s="323"/>
    </row>
    <row r="200" spans="4:6" x14ac:dyDescent="0.2">
      <c r="D200" s="323"/>
      <c r="E200" s="323"/>
      <c r="F200" s="323"/>
    </row>
    <row r="201" spans="4:6" x14ac:dyDescent="0.2">
      <c r="D201" s="323"/>
      <c r="E201" s="323"/>
      <c r="F201" s="323"/>
    </row>
    <row r="202" spans="4:6" x14ac:dyDescent="0.2">
      <c r="D202" s="323"/>
      <c r="E202" s="323"/>
      <c r="F202" s="323"/>
    </row>
    <row r="203" spans="4:6" x14ac:dyDescent="0.2">
      <c r="D203" s="323"/>
      <c r="E203" s="323"/>
      <c r="F203" s="323"/>
    </row>
    <row r="204" spans="4:6" x14ac:dyDescent="0.2">
      <c r="D204" s="323"/>
      <c r="E204" s="323"/>
      <c r="F204" s="323"/>
    </row>
    <row r="205" spans="4:6" x14ac:dyDescent="0.2">
      <c r="D205" s="323"/>
      <c r="E205" s="323"/>
      <c r="F205" s="323"/>
    </row>
    <row r="206" spans="4:6" x14ac:dyDescent="0.2">
      <c r="D206" s="323"/>
      <c r="E206" s="323"/>
      <c r="F206" s="323"/>
    </row>
    <row r="207" spans="4:6" x14ac:dyDescent="0.2">
      <c r="D207" s="323"/>
      <c r="E207" s="323"/>
      <c r="F207" s="323"/>
    </row>
    <row r="208" spans="4:6" x14ac:dyDescent="0.2">
      <c r="D208" s="323"/>
      <c r="E208" s="323"/>
      <c r="F208" s="323"/>
    </row>
    <row r="209" spans="4:6" x14ac:dyDescent="0.2">
      <c r="D209" s="323"/>
      <c r="E209" s="323"/>
      <c r="F209" s="323"/>
    </row>
    <row r="210" spans="4:6" x14ac:dyDescent="0.2">
      <c r="D210" s="323"/>
      <c r="E210" s="323"/>
      <c r="F210" s="323"/>
    </row>
    <row r="211" spans="4:6" x14ac:dyDescent="0.2">
      <c r="D211" s="323"/>
      <c r="E211" s="323"/>
      <c r="F211" s="323"/>
    </row>
    <row r="212" spans="4:6" x14ac:dyDescent="0.2">
      <c r="D212" s="323"/>
      <c r="E212" s="323"/>
      <c r="F212" s="323"/>
    </row>
    <row r="213" spans="4:6" x14ac:dyDescent="0.2">
      <c r="D213" s="323"/>
      <c r="E213" s="323"/>
      <c r="F213" s="323"/>
    </row>
    <row r="214" spans="4:6" x14ac:dyDescent="0.2">
      <c r="D214" s="323"/>
      <c r="E214" s="323"/>
      <c r="F214" s="323"/>
    </row>
    <row r="215" spans="4:6" x14ac:dyDescent="0.2">
      <c r="D215" s="323"/>
      <c r="E215" s="323"/>
      <c r="F215" s="323"/>
    </row>
    <row r="216" spans="4:6" x14ac:dyDescent="0.2">
      <c r="D216" s="323"/>
      <c r="E216" s="323"/>
      <c r="F216" s="323"/>
    </row>
    <row r="217" spans="4:6" x14ac:dyDescent="0.2">
      <c r="D217" s="323"/>
      <c r="E217" s="323"/>
      <c r="F217" s="323"/>
    </row>
    <row r="218" spans="4:6" x14ac:dyDescent="0.2">
      <c r="D218" s="323"/>
      <c r="E218" s="323"/>
      <c r="F218" s="323"/>
    </row>
    <row r="219" spans="4:6" x14ac:dyDescent="0.2">
      <c r="D219" s="323"/>
      <c r="E219" s="323"/>
      <c r="F219" s="323"/>
    </row>
    <row r="220" spans="4:6" x14ac:dyDescent="0.2">
      <c r="D220" s="323"/>
      <c r="E220" s="323"/>
      <c r="F220" s="323"/>
    </row>
    <row r="221" spans="4:6" x14ac:dyDescent="0.2">
      <c r="D221" s="323"/>
      <c r="E221" s="323"/>
      <c r="F221" s="323"/>
    </row>
    <row r="222" spans="4:6" x14ac:dyDescent="0.2">
      <c r="D222" s="323"/>
      <c r="E222" s="323"/>
      <c r="F222" s="323"/>
    </row>
    <row r="223" spans="4:6" x14ac:dyDescent="0.2">
      <c r="D223" s="323"/>
      <c r="E223" s="323"/>
      <c r="F223" s="323"/>
    </row>
    <row r="224" spans="4:6" x14ac:dyDescent="0.2">
      <c r="D224" s="323"/>
      <c r="E224" s="323"/>
      <c r="F224" s="323"/>
    </row>
    <row r="225" spans="4:6" x14ac:dyDescent="0.2">
      <c r="D225" s="323"/>
      <c r="E225" s="323"/>
      <c r="F225" s="323"/>
    </row>
    <row r="226" spans="4:6" x14ac:dyDescent="0.2">
      <c r="D226" s="323"/>
      <c r="E226" s="323"/>
      <c r="F226" s="323"/>
    </row>
    <row r="227" spans="4:6" x14ac:dyDescent="0.2">
      <c r="D227" s="323"/>
      <c r="E227" s="323"/>
      <c r="F227" s="323"/>
    </row>
    <row r="228" spans="4:6" x14ac:dyDescent="0.2">
      <c r="D228" s="323"/>
      <c r="E228" s="323"/>
      <c r="F228" s="323"/>
    </row>
    <row r="229" spans="4:6" x14ac:dyDescent="0.2">
      <c r="D229" s="323"/>
      <c r="E229" s="323"/>
      <c r="F229" s="323"/>
    </row>
    <row r="230" spans="4:6" x14ac:dyDescent="0.2">
      <c r="D230" s="323"/>
      <c r="E230" s="323"/>
      <c r="F230" s="323"/>
    </row>
    <row r="231" spans="4:6" x14ac:dyDescent="0.2">
      <c r="D231" s="323"/>
      <c r="E231" s="323"/>
      <c r="F231" s="323"/>
    </row>
    <row r="232" spans="4:6" x14ac:dyDescent="0.2">
      <c r="D232" s="323"/>
      <c r="E232" s="323"/>
      <c r="F232" s="323"/>
    </row>
    <row r="233" spans="4:6" x14ac:dyDescent="0.2">
      <c r="D233" s="323"/>
      <c r="E233" s="323"/>
      <c r="F233" s="323"/>
    </row>
    <row r="234" spans="4:6" x14ac:dyDescent="0.2">
      <c r="D234" s="323"/>
      <c r="E234" s="323"/>
      <c r="F234" s="323"/>
    </row>
    <row r="235" spans="4:6" x14ac:dyDescent="0.2">
      <c r="D235" s="323"/>
      <c r="E235" s="323"/>
      <c r="F235" s="323"/>
    </row>
    <row r="236" spans="4:6" x14ac:dyDescent="0.2">
      <c r="D236" s="323"/>
      <c r="E236" s="323"/>
      <c r="F236" s="323"/>
    </row>
    <row r="237" spans="4:6" x14ac:dyDescent="0.2">
      <c r="D237" s="323"/>
      <c r="E237" s="323"/>
      <c r="F237" s="323"/>
    </row>
    <row r="238" spans="4:6" x14ac:dyDescent="0.2">
      <c r="D238" s="323"/>
      <c r="E238" s="323"/>
      <c r="F238" s="323"/>
    </row>
    <row r="239" spans="4:6" x14ac:dyDescent="0.2">
      <c r="D239" s="323"/>
      <c r="E239" s="323"/>
      <c r="F239" s="323"/>
    </row>
    <row r="240" spans="4:6" x14ac:dyDescent="0.2">
      <c r="D240" s="323"/>
      <c r="E240" s="323"/>
      <c r="F240" s="323"/>
    </row>
    <row r="241" spans="4:6" x14ac:dyDescent="0.2">
      <c r="D241" s="323"/>
      <c r="E241" s="323"/>
      <c r="F241" s="323"/>
    </row>
    <row r="242" spans="4:6" x14ac:dyDescent="0.2">
      <c r="D242" s="323"/>
      <c r="E242" s="323"/>
      <c r="F242" s="323"/>
    </row>
    <row r="243" spans="4:6" x14ac:dyDescent="0.2">
      <c r="D243" s="323"/>
      <c r="E243" s="323"/>
      <c r="F243" s="323"/>
    </row>
    <row r="244" spans="4:6" x14ac:dyDescent="0.2">
      <c r="D244" s="323"/>
      <c r="E244" s="323"/>
      <c r="F244" s="323"/>
    </row>
    <row r="245" spans="4:6" x14ac:dyDescent="0.2">
      <c r="D245" s="323"/>
      <c r="E245" s="323"/>
      <c r="F245" s="323"/>
    </row>
    <row r="246" spans="4:6" x14ac:dyDescent="0.2">
      <c r="D246" s="323"/>
      <c r="E246" s="323"/>
      <c r="F246" s="323"/>
    </row>
    <row r="247" spans="4:6" x14ac:dyDescent="0.2">
      <c r="D247" s="323"/>
      <c r="E247" s="323"/>
      <c r="F247" s="323"/>
    </row>
    <row r="248" spans="4:6" x14ac:dyDescent="0.2">
      <c r="D248" s="323"/>
      <c r="E248" s="323"/>
      <c r="F248" s="323"/>
    </row>
    <row r="249" spans="4:6" x14ac:dyDescent="0.2">
      <c r="D249" s="323"/>
      <c r="E249" s="323"/>
      <c r="F249" s="323"/>
    </row>
    <row r="250" spans="4:6" x14ac:dyDescent="0.2">
      <c r="D250" s="323"/>
      <c r="E250" s="323"/>
      <c r="F250" s="323"/>
    </row>
    <row r="251" spans="4:6" x14ac:dyDescent="0.2">
      <c r="D251" s="323"/>
      <c r="E251" s="323"/>
      <c r="F251" s="323"/>
    </row>
    <row r="252" spans="4:6" x14ac:dyDescent="0.2">
      <c r="D252" s="323"/>
      <c r="E252" s="323"/>
      <c r="F252" s="323"/>
    </row>
    <row r="253" spans="4:6" x14ac:dyDescent="0.2">
      <c r="D253" s="323"/>
      <c r="E253" s="323"/>
      <c r="F253" s="323"/>
    </row>
    <row r="254" spans="4:6" x14ac:dyDescent="0.2">
      <c r="D254" s="323"/>
      <c r="E254" s="323"/>
      <c r="F254" s="323"/>
    </row>
    <row r="255" spans="4:6" x14ac:dyDescent="0.2">
      <c r="D255" s="323"/>
      <c r="E255" s="323"/>
      <c r="F255" s="323"/>
    </row>
    <row r="256" spans="4:6" x14ac:dyDescent="0.2">
      <c r="D256" s="323"/>
      <c r="E256" s="323"/>
      <c r="F256" s="323"/>
    </row>
    <row r="257" spans="4:6" x14ac:dyDescent="0.2">
      <c r="D257" s="323"/>
      <c r="E257" s="323"/>
      <c r="F257" s="323"/>
    </row>
    <row r="258" spans="4:6" x14ac:dyDescent="0.2">
      <c r="D258" s="323"/>
      <c r="E258" s="323"/>
      <c r="F258" s="323"/>
    </row>
    <row r="259" spans="4:6" x14ac:dyDescent="0.2">
      <c r="D259" s="323"/>
      <c r="E259" s="323"/>
      <c r="F259" s="323"/>
    </row>
    <row r="260" spans="4:6" x14ac:dyDescent="0.2">
      <c r="D260" s="323"/>
      <c r="E260" s="323"/>
      <c r="F260" s="323"/>
    </row>
    <row r="261" spans="4:6" x14ac:dyDescent="0.2">
      <c r="D261" s="323"/>
      <c r="E261" s="323"/>
      <c r="F261" s="323"/>
    </row>
    <row r="262" spans="4:6" x14ac:dyDescent="0.2">
      <c r="D262" s="323"/>
      <c r="E262" s="323"/>
      <c r="F262" s="323"/>
    </row>
    <row r="263" spans="4:6" x14ac:dyDescent="0.2">
      <c r="D263" s="323"/>
      <c r="E263" s="323"/>
      <c r="F263" s="323"/>
    </row>
    <row r="264" spans="4:6" x14ac:dyDescent="0.2">
      <c r="D264" s="323"/>
      <c r="E264" s="323"/>
      <c r="F264" s="323"/>
    </row>
    <row r="265" spans="4:6" x14ac:dyDescent="0.2">
      <c r="D265" s="323"/>
      <c r="E265" s="323"/>
      <c r="F265" s="323"/>
    </row>
    <row r="266" spans="4:6" x14ac:dyDescent="0.2">
      <c r="D266" s="323"/>
      <c r="E266" s="323"/>
      <c r="F266" s="323"/>
    </row>
    <row r="267" spans="4:6" x14ac:dyDescent="0.2">
      <c r="D267" s="323"/>
      <c r="E267" s="323"/>
      <c r="F267" s="323"/>
    </row>
    <row r="268" spans="4:6" x14ac:dyDescent="0.2">
      <c r="D268" s="323"/>
      <c r="E268" s="323"/>
      <c r="F268" s="323"/>
    </row>
    <row r="269" spans="4:6" x14ac:dyDescent="0.2">
      <c r="D269" s="323"/>
      <c r="E269" s="323"/>
      <c r="F269" s="323"/>
    </row>
    <row r="270" spans="4:6" x14ac:dyDescent="0.2">
      <c r="D270" s="323"/>
      <c r="E270" s="323"/>
      <c r="F270" s="323"/>
    </row>
    <row r="271" spans="4:6" x14ac:dyDescent="0.2">
      <c r="D271" s="323"/>
      <c r="E271" s="323"/>
      <c r="F271" s="323"/>
    </row>
    <row r="272" spans="4:6" x14ac:dyDescent="0.2">
      <c r="D272" s="323"/>
      <c r="E272" s="323"/>
      <c r="F272" s="323"/>
    </row>
    <row r="273" spans="4:6" x14ac:dyDescent="0.2">
      <c r="D273" s="323"/>
      <c r="E273" s="323"/>
      <c r="F273" s="323"/>
    </row>
    <row r="274" spans="4:6" x14ac:dyDescent="0.2">
      <c r="D274" s="323"/>
      <c r="E274" s="323"/>
      <c r="F274" s="323"/>
    </row>
    <row r="275" spans="4:6" x14ac:dyDescent="0.2">
      <c r="D275" s="323"/>
      <c r="E275" s="323"/>
      <c r="F275" s="323"/>
    </row>
    <row r="276" spans="4:6" x14ac:dyDescent="0.2">
      <c r="D276" s="323"/>
      <c r="E276" s="323"/>
      <c r="F276" s="323"/>
    </row>
    <row r="277" spans="4:6" x14ac:dyDescent="0.2">
      <c r="D277" s="323"/>
      <c r="E277" s="323"/>
      <c r="F277" s="323"/>
    </row>
    <row r="278" spans="4:6" x14ac:dyDescent="0.2">
      <c r="D278" s="323"/>
      <c r="E278" s="323"/>
      <c r="F278" s="323"/>
    </row>
    <row r="279" spans="4:6" x14ac:dyDescent="0.2">
      <c r="D279" s="323"/>
      <c r="E279" s="323"/>
      <c r="F279" s="323"/>
    </row>
    <row r="280" spans="4:6" x14ac:dyDescent="0.2">
      <c r="D280" s="323"/>
      <c r="E280" s="323"/>
      <c r="F280" s="323"/>
    </row>
    <row r="281" spans="4:6" x14ac:dyDescent="0.2">
      <c r="D281" s="323"/>
      <c r="E281" s="323"/>
      <c r="F281" s="323"/>
    </row>
    <row r="282" spans="4:6" x14ac:dyDescent="0.2">
      <c r="D282" s="323"/>
      <c r="E282" s="323"/>
      <c r="F282" s="323"/>
    </row>
    <row r="283" spans="4:6" x14ac:dyDescent="0.2">
      <c r="D283" s="323"/>
      <c r="E283" s="323"/>
      <c r="F283" s="323"/>
    </row>
    <row r="284" spans="4:6" x14ac:dyDescent="0.2">
      <c r="D284" s="323"/>
      <c r="E284" s="323"/>
      <c r="F284" s="323"/>
    </row>
    <row r="285" spans="4:6" x14ac:dyDescent="0.2">
      <c r="D285" s="323"/>
      <c r="E285" s="323"/>
      <c r="F285" s="323"/>
    </row>
    <row r="286" spans="4:6" x14ac:dyDescent="0.2">
      <c r="D286" s="323"/>
      <c r="E286" s="323"/>
      <c r="F286" s="323"/>
    </row>
    <row r="287" spans="4:6" x14ac:dyDescent="0.2">
      <c r="D287" s="323"/>
      <c r="E287" s="323"/>
      <c r="F287" s="323"/>
    </row>
    <row r="288" spans="4:6" x14ac:dyDescent="0.2">
      <c r="D288" s="323"/>
      <c r="E288" s="323"/>
      <c r="F288" s="323"/>
    </row>
    <row r="289" spans="4:6" x14ac:dyDescent="0.2">
      <c r="D289" s="323"/>
      <c r="E289" s="323"/>
      <c r="F289" s="323"/>
    </row>
    <row r="290" spans="4:6" x14ac:dyDescent="0.2">
      <c r="D290" s="323"/>
      <c r="E290" s="323"/>
      <c r="F290" s="323"/>
    </row>
    <row r="291" spans="4:6" x14ac:dyDescent="0.2">
      <c r="D291" s="323"/>
      <c r="E291" s="323"/>
      <c r="F291" s="323"/>
    </row>
    <row r="292" spans="4:6" x14ac:dyDescent="0.2">
      <c r="D292" s="323"/>
      <c r="E292" s="323"/>
      <c r="F292" s="323"/>
    </row>
    <row r="293" spans="4:6" x14ac:dyDescent="0.2">
      <c r="D293" s="323"/>
      <c r="E293" s="323"/>
      <c r="F293" s="323"/>
    </row>
    <row r="294" spans="4:6" x14ac:dyDescent="0.2">
      <c r="D294" s="323"/>
      <c r="E294" s="323"/>
      <c r="F294" s="323"/>
    </row>
    <row r="295" spans="4:6" x14ac:dyDescent="0.2">
      <c r="D295" s="323"/>
      <c r="E295" s="323"/>
      <c r="F295" s="323"/>
    </row>
    <row r="296" spans="4:6" x14ac:dyDescent="0.2">
      <c r="D296" s="323"/>
      <c r="E296" s="323"/>
      <c r="F296" s="323"/>
    </row>
    <row r="297" spans="4:6" x14ac:dyDescent="0.2">
      <c r="D297" s="323"/>
      <c r="E297" s="323"/>
      <c r="F297" s="323"/>
    </row>
    <row r="298" spans="4:6" x14ac:dyDescent="0.2">
      <c r="D298" s="323"/>
      <c r="E298" s="323"/>
      <c r="F298" s="323"/>
    </row>
    <row r="299" spans="4:6" x14ac:dyDescent="0.2">
      <c r="D299" s="323"/>
      <c r="E299" s="323"/>
      <c r="F299" s="323"/>
    </row>
    <row r="300" spans="4:6" x14ac:dyDescent="0.2">
      <c r="D300" s="323"/>
      <c r="E300" s="323"/>
      <c r="F300" s="323"/>
    </row>
    <row r="301" spans="4:6" x14ac:dyDescent="0.2">
      <c r="D301" s="323"/>
      <c r="E301" s="323"/>
      <c r="F301" s="323"/>
    </row>
    <row r="302" spans="4:6" x14ac:dyDescent="0.2">
      <c r="D302" s="323"/>
      <c r="E302" s="323"/>
      <c r="F302" s="323"/>
    </row>
    <row r="303" spans="4:6" x14ac:dyDescent="0.2">
      <c r="D303" s="323"/>
      <c r="E303" s="323"/>
      <c r="F303" s="323"/>
    </row>
    <row r="304" spans="4:6" x14ac:dyDescent="0.2">
      <c r="D304" s="323"/>
      <c r="E304" s="323"/>
      <c r="F304" s="323"/>
    </row>
    <row r="305" spans="4:6" x14ac:dyDescent="0.2">
      <c r="D305" s="323"/>
      <c r="E305" s="323"/>
      <c r="F305" s="323"/>
    </row>
    <row r="306" spans="4:6" x14ac:dyDescent="0.2">
      <c r="D306" s="323"/>
      <c r="E306" s="323"/>
      <c r="F306" s="323"/>
    </row>
    <row r="307" spans="4:6" x14ac:dyDescent="0.2">
      <c r="D307" s="323"/>
      <c r="E307" s="323"/>
      <c r="F307" s="323"/>
    </row>
    <row r="308" spans="4:6" x14ac:dyDescent="0.2">
      <c r="D308" s="323"/>
      <c r="E308" s="323"/>
      <c r="F308" s="323"/>
    </row>
    <row r="309" spans="4:6" x14ac:dyDescent="0.2">
      <c r="D309" s="323"/>
      <c r="E309" s="323"/>
      <c r="F309" s="323"/>
    </row>
    <row r="310" spans="4:6" x14ac:dyDescent="0.2">
      <c r="D310" s="323"/>
      <c r="E310" s="323"/>
      <c r="F310" s="323"/>
    </row>
    <row r="311" spans="4:6" x14ac:dyDescent="0.2">
      <c r="D311" s="323"/>
      <c r="E311" s="323"/>
      <c r="F311" s="323"/>
    </row>
    <row r="312" spans="4:6" x14ac:dyDescent="0.2">
      <c r="D312" s="323"/>
      <c r="E312" s="323"/>
      <c r="F312" s="323"/>
    </row>
    <row r="313" spans="4:6" x14ac:dyDescent="0.2">
      <c r="D313" s="323"/>
      <c r="E313" s="323"/>
      <c r="F313" s="323"/>
    </row>
    <row r="314" spans="4:6" x14ac:dyDescent="0.2">
      <c r="D314" s="323"/>
      <c r="E314" s="323"/>
      <c r="F314" s="323"/>
    </row>
    <row r="315" spans="4:6" x14ac:dyDescent="0.2">
      <c r="D315" s="323"/>
      <c r="E315" s="323"/>
      <c r="F315" s="323"/>
    </row>
    <row r="316" spans="4:6" x14ac:dyDescent="0.2">
      <c r="D316" s="323"/>
      <c r="E316" s="323"/>
      <c r="F316" s="323"/>
    </row>
    <row r="317" spans="4:6" x14ac:dyDescent="0.2">
      <c r="D317" s="323"/>
      <c r="E317" s="323"/>
      <c r="F317" s="323"/>
    </row>
    <row r="318" spans="4:6" x14ac:dyDescent="0.2">
      <c r="D318" s="323"/>
      <c r="E318" s="323"/>
      <c r="F318" s="323"/>
    </row>
    <row r="319" spans="4:6" x14ac:dyDescent="0.2">
      <c r="D319" s="323"/>
      <c r="E319" s="323"/>
      <c r="F319" s="323"/>
    </row>
    <row r="320" spans="4:6" x14ac:dyDescent="0.2">
      <c r="D320" s="323"/>
      <c r="E320" s="323"/>
      <c r="F320" s="323"/>
    </row>
    <row r="321" spans="4:6" x14ac:dyDescent="0.2">
      <c r="D321" s="323"/>
      <c r="E321" s="323"/>
      <c r="F321" s="323"/>
    </row>
    <row r="322" spans="4:6" x14ac:dyDescent="0.2">
      <c r="D322" s="323"/>
      <c r="E322" s="323"/>
      <c r="F322" s="323"/>
    </row>
    <row r="323" spans="4:6" x14ac:dyDescent="0.2">
      <c r="D323" s="323"/>
      <c r="E323" s="323"/>
      <c r="F323" s="323"/>
    </row>
    <row r="324" spans="4:6" x14ac:dyDescent="0.2">
      <c r="D324" s="323"/>
      <c r="E324" s="323"/>
      <c r="F324" s="323"/>
    </row>
    <row r="325" spans="4:6" x14ac:dyDescent="0.2">
      <c r="D325" s="323"/>
      <c r="E325" s="323"/>
      <c r="F325" s="323"/>
    </row>
    <row r="326" spans="4:6" x14ac:dyDescent="0.2">
      <c r="D326" s="323"/>
      <c r="E326" s="323"/>
      <c r="F326" s="323"/>
    </row>
    <row r="327" spans="4:6" x14ac:dyDescent="0.2">
      <c r="D327" s="323"/>
      <c r="E327" s="323"/>
      <c r="F327" s="323"/>
    </row>
    <row r="328" spans="4:6" x14ac:dyDescent="0.2">
      <c r="D328" s="323"/>
      <c r="E328" s="323"/>
      <c r="F328" s="323"/>
    </row>
    <row r="329" spans="4:6" x14ac:dyDescent="0.2">
      <c r="D329" s="323"/>
      <c r="E329" s="323"/>
      <c r="F329" s="323"/>
    </row>
    <row r="330" spans="4:6" x14ac:dyDescent="0.2">
      <c r="D330" s="323"/>
      <c r="E330" s="323"/>
      <c r="F330" s="323"/>
    </row>
    <row r="331" spans="4:6" x14ac:dyDescent="0.2">
      <c r="D331" s="323"/>
      <c r="E331" s="323"/>
      <c r="F331" s="323"/>
    </row>
    <row r="332" spans="4:6" x14ac:dyDescent="0.2">
      <c r="D332" s="323"/>
      <c r="E332" s="323"/>
      <c r="F332" s="323"/>
    </row>
    <row r="333" spans="4:6" x14ac:dyDescent="0.2">
      <c r="D333" s="323"/>
      <c r="E333" s="323"/>
      <c r="F333" s="323"/>
    </row>
    <row r="334" spans="4:6" x14ac:dyDescent="0.2">
      <c r="D334" s="323"/>
      <c r="E334" s="323"/>
      <c r="F334" s="323"/>
    </row>
    <row r="335" spans="4:6" x14ac:dyDescent="0.2">
      <c r="D335" s="323"/>
      <c r="E335" s="323"/>
      <c r="F335" s="323"/>
    </row>
    <row r="336" spans="4:6" x14ac:dyDescent="0.2">
      <c r="D336" s="323"/>
      <c r="E336" s="323"/>
      <c r="F336" s="323"/>
    </row>
    <row r="337" spans="4:6" x14ac:dyDescent="0.2">
      <c r="D337" s="323"/>
      <c r="E337" s="323"/>
      <c r="F337" s="323"/>
    </row>
    <row r="338" spans="4:6" x14ac:dyDescent="0.2">
      <c r="D338" s="323"/>
      <c r="E338" s="323"/>
      <c r="F338" s="323"/>
    </row>
    <row r="339" spans="4:6" x14ac:dyDescent="0.2">
      <c r="D339" s="323"/>
      <c r="E339" s="323"/>
      <c r="F339" s="323"/>
    </row>
    <row r="340" spans="4:6" x14ac:dyDescent="0.2">
      <c r="D340" s="323"/>
      <c r="E340" s="323"/>
      <c r="F340" s="323"/>
    </row>
    <row r="341" spans="4:6" x14ac:dyDescent="0.2">
      <c r="D341" s="323"/>
      <c r="E341" s="323"/>
      <c r="F341" s="323"/>
    </row>
    <row r="342" spans="4:6" x14ac:dyDescent="0.2">
      <c r="D342" s="323"/>
      <c r="E342" s="323"/>
      <c r="F342" s="323"/>
    </row>
    <row r="343" spans="4:6" x14ac:dyDescent="0.2">
      <c r="D343" s="323"/>
      <c r="E343" s="323"/>
      <c r="F343" s="323"/>
    </row>
    <row r="344" spans="4:6" x14ac:dyDescent="0.2">
      <c r="D344" s="323"/>
      <c r="E344" s="323"/>
      <c r="F344" s="323"/>
    </row>
    <row r="345" spans="4:6" x14ac:dyDescent="0.2">
      <c r="D345" s="323"/>
      <c r="E345" s="323"/>
      <c r="F345" s="323"/>
    </row>
    <row r="346" spans="4:6" x14ac:dyDescent="0.2">
      <c r="D346" s="323"/>
      <c r="E346" s="323"/>
      <c r="F346" s="323"/>
    </row>
    <row r="347" spans="4:6" x14ac:dyDescent="0.2">
      <c r="D347" s="323"/>
      <c r="E347" s="323"/>
      <c r="F347" s="323"/>
    </row>
    <row r="348" spans="4:6" x14ac:dyDescent="0.2">
      <c r="D348" s="323"/>
      <c r="E348" s="323"/>
      <c r="F348" s="323"/>
    </row>
    <row r="349" spans="4:6" x14ac:dyDescent="0.2">
      <c r="D349" s="323"/>
      <c r="E349" s="323"/>
      <c r="F349" s="323"/>
    </row>
    <row r="350" spans="4:6" x14ac:dyDescent="0.2">
      <c r="D350" s="323"/>
      <c r="E350" s="323"/>
      <c r="F350" s="323"/>
    </row>
    <row r="351" spans="4:6" x14ac:dyDescent="0.2">
      <c r="D351" s="323"/>
      <c r="E351" s="323"/>
      <c r="F351" s="323"/>
    </row>
    <row r="352" spans="4:6" x14ac:dyDescent="0.2">
      <c r="D352" s="323"/>
      <c r="E352" s="323"/>
      <c r="F352" s="323"/>
    </row>
    <row r="353" spans="4:6" x14ac:dyDescent="0.2">
      <c r="D353" s="323"/>
      <c r="E353" s="323"/>
      <c r="F353" s="323"/>
    </row>
    <row r="354" spans="4:6" x14ac:dyDescent="0.2">
      <c r="D354" s="323"/>
      <c r="E354" s="323"/>
      <c r="F354" s="323"/>
    </row>
    <row r="355" spans="4:6" x14ac:dyDescent="0.2">
      <c r="D355" s="323"/>
      <c r="E355" s="323"/>
      <c r="F355" s="323"/>
    </row>
    <row r="356" spans="4:6" x14ac:dyDescent="0.2">
      <c r="D356" s="323"/>
      <c r="E356" s="323"/>
      <c r="F356" s="323"/>
    </row>
    <row r="357" spans="4:6" x14ac:dyDescent="0.2">
      <c r="D357" s="323"/>
      <c r="E357" s="323"/>
      <c r="F357" s="323"/>
    </row>
    <row r="358" spans="4:6" x14ac:dyDescent="0.2">
      <c r="D358" s="323"/>
      <c r="E358" s="323"/>
      <c r="F358" s="323"/>
    </row>
    <row r="359" spans="4:6" x14ac:dyDescent="0.2">
      <c r="D359" s="323"/>
      <c r="E359" s="323"/>
      <c r="F359" s="323"/>
    </row>
    <row r="360" spans="4:6" x14ac:dyDescent="0.2">
      <c r="D360" s="323"/>
      <c r="E360" s="323"/>
      <c r="F360" s="323"/>
    </row>
    <row r="361" spans="4:6" x14ac:dyDescent="0.2">
      <c r="D361" s="323"/>
      <c r="E361" s="323"/>
      <c r="F361" s="323"/>
    </row>
    <row r="362" spans="4:6" x14ac:dyDescent="0.2">
      <c r="D362" s="323"/>
      <c r="E362" s="323"/>
      <c r="F362" s="323"/>
    </row>
    <row r="363" spans="4:6" x14ac:dyDescent="0.2">
      <c r="D363" s="323"/>
      <c r="E363" s="323"/>
      <c r="F363" s="323"/>
    </row>
    <row r="364" spans="4:6" x14ac:dyDescent="0.2">
      <c r="D364" s="323"/>
      <c r="E364" s="323"/>
      <c r="F364" s="323"/>
    </row>
    <row r="365" spans="4:6" x14ac:dyDescent="0.2">
      <c r="D365" s="323"/>
      <c r="E365" s="323"/>
      <c r="F365" s="323"/>
    </row>
    <row r="366" spans="4:6" x14ac:dyDescent="0.2">
      <c r="D366" s="323"/>
      <c r="E366" s="323"/>
      <c r="F366" s="323"/>
    </row>
    <row r="367" spans="4:6" x14ac:dyDescent="0.2">
      <c r="D367" s="323"/>
      <c r="E367" s="323"/>
      <c r="F367" s="323"/>
    </row>
    <row r="368" spans="4:6" x14ac:dyDescent="0.2">
      <c r="D368" s="323"/>
      <c r="E368" s="323"/>
      <c r="F368" s="323"/>
    </row>
    <row r="369" spans="4:6" x14ac:dyDescent="0.2">
      <c r="D369" s="323"/>
      <c r="E369" s="323"/>
      <c r="F369" s="323"/>
    </row>
    <row r="370" spans="4:6" x14ac:dyDescent="0.2">
      <c r="D370" s="323"/>
      <c r="E370" s="323"/>
      <c r="F370" s="323"/>
    </row>
    <row r="371" spans="4:6" x14ac:dyDescent="0.2">
      <c r="D371" s="323"/>
      <c r="E371" s="323"/>
      <c r="F371" s="323"/>
    </row>
    <row r="372" spans="4:6" x14ac:dyDescent="0.2">
      <c r="D372" s="323"/>
      <c r="E372" s="323"/>
      <c r="F372" s="323"/>
    </row>
    <row r="373" spans="4:6" x14ac:dyDescent="0.2">
      <c r="D373" s="323"/>
      <c r="E373" s="323"/>
      <c r="F373" s="323"/>
    </row>
    <row r="374" spans="4:6" x14ac:dyDescent="0.2">
      <c r="D374" s="323"/>
      <c r="E374" s="323"/>
      <c r="F374" s="323"/>
    </row>
    <row r="375" spans="4:6" x14ac:dyDescent="0.2">
      <c r="D375" s="323"/>
      <c r="E375" s="323"/>
      <c r="F375" s="323"/>
    </row>
    <row r="376" spans="4:6" x14ac:dyDescent="0.2">
      <c r="D376" s="323"/>
      <c r="E376" s="323"/>
      <c r="F376" s="323"/>
    </row>
    <row r="377" spans="4:6" x14ac:dyDescent="0.2">
      <c r="D377" s="323"/>
      <c r="E377" s="323"/>
      <c r="F377" s="323"/>
    </row>
    <row r="378" spans="4:6" x14ac:dyDescent="0.2">
      <c r="D378" s="323"/>
      <c r="E378" s="323"/>
      <c r="F378" s="323"/>
    </row>
    <row r="379" spans="4:6" x14ac:dyDescent="0.2">
      <c r="D379" s="323"/>
      <c r="E379" s="323"/>
      <c r="F379" s="323"/>
    </row>
    <row r="380" spans="4:6" x14ac:dyDescent="0.2">
      <c r="D380" s="323"/>
      <c r="E380" s="323"/>
      <c r="F380" s="323"/>
    </row>
    <row r="381" spans="4:6" x14ac:dyDescent="0.2">
      <c r="D381" s="323"/>
      <c r="E381" s="323"/>
      <c r="F381" s="323"/>
    </row>
    <row r="382" spans="4:6" x14ac:dyDescent="0.2">
      <c r="D382" s="323"/>
      <c r="E382" s="323"/>
      <c r="F382" s="323"/>
    </row>
    <row r="383" spans="4:6" x14ac:dyDescent="0.2">
      <c r="D383" s="323"/>
      <c r="E383" s="323"/>
      <c r="F383" s="323"/>
    </row>
    <row r="384" spans="4:6" x14ac:dyDescent="0.2">
      <c r="D384" s="323"/>
      <c r="E384" s="323"/>
      <c r="F384" s="323"/>
    </row>
    <row r="385" spans="4:6" x14ac:dyDescent="0.2">
      <c r="D385" s="323"/>
      <c r="E385" s="323"/>
      <c r="F385" s="323"/>
    </row>
    <row r="386" spans="4:6" x14ac:dyDescent="0.2">
      <c r="D386" s="323"/>
      <c r="E386" s="323"/>
      <c r="F386" s="323"/>
    </row>
    <row r="387" spans="4:6" x14ac:dyDescent="0.2">
      <c r="D387" s="323"/>
      <c r="E387" s="323"/>
      <c r="F387" s="323"/>
    </row>
    <row r="388" spans="4:6" x14ac:dyDescent="0.2">
      <c r="D388" s="323"/>
      <c r="E388" s="323"/>
      <c r="F388" s="323"/>
    </row>
    <row r="389" spans="4:6" x14ac:dyDescent="0.2">
      <c r="D389" s="323"/>
      <c r="E389" s="323"/>
      <c r="F389" s="323"/>
    </row>
    <row r="390" spans="4:6" x14ac:dyDescent="0.2">
      <c r="D390" s="323"/>
      <c r="E390" s="323"/>
      <c r="F390" s="323"/>
    </row>
    <row r="391" spans="4:6" x14ac:dyDescent="0.2">
      <c r="D391" s="323"/>
      <c r="E391" s="323"/>
      <c r="F391" s="323"/>
    </row>
    <row r="392" spans="4:6" x14ac:dyDescent="0.2">
      <c r="D392" s="323"/>
      <c r="E392" s="323"/>
      <c r="F392" s="323"/>
    </row>
    <row r="393" spans="4:6" x14ac:dyDescent="0.2">
      <c r="D393" s="323"/>
      <c r="E393" s="323"/>
      <c r="F393" s="323"/>
    </row>
    <row r="394" spans="4:6" x14ac:dyDescent="0.2">
      <c r="D394" s="323"/>
      <c r="E394" s="323"/>
      <c r="F394" s="323"/>
    </row>
    <row r="395" spans="4:6" x14ac:dyDescent="0.2">
      <c r="D395" s="323"/>
      <c r="E395" s="323"/>
      <c r="F395" s="323"/>
    </row>
    <row r="396" spans="4:6" x14ac:dyDescent="0.2">
      <c r="D396" s="323"/>
      <c r="E396" s="323"/>
      <c r="F396" s="323"/>
    </row>
    <row r="397" spans="4:6" x14ac:dyDescent="0.2">
      <c r="D397" s="323"/>
      <c r="E397" s="323"/>
      <c r="F397" s="323"/>
    </row>
    <row r="398" spans="4:6" x14ac:dyDescent="0.2">
      <c r="D398" s="323"/>
      <c r="E398" s="323"/>
      <c r="F398" s="323"/>
    </row>
    <row r="399" spans="4:6" x14ac:dyDescent="0.2">
      <c r="D399" s="323"/>
      <c r="E399" s="323"/>
      <c r="F399" s="323"/>
    </row>
    <row r="400" spans="4:6" x14ac:dyDescent="0.2">
      <c r="D400" s="323"/>
      <c r="E400" s="323"/>
      <c r="F400" s="323"/>
    </row>
    <row r="401" spans="4:6" x14ac:dyDescent="0.2">
      <c r="D401" s="323"/>
      <c r="E401" s="323"/>
      <c r="F401" s="323"/>
    </row>
    <row r="402" spans="4:6" x14ac:dyDescent="0.2">
      <c r="D402" s="323"/>
      <c r="E402" s="323"/>
      <c r="F402" s="323"/>
    </row>
    <row r="403" spans="4:6" x14ac:dyDescent="0.2">
      <c r="D403" s="323"/>
      <c r="E403" s="323"/>
      <c r="F403" s="323"/>
    </row>
    <row r="404" spans="4:6" x14ac:dyDescent="0.2">
      <c r="D404" s="323"/>
      <c r="E404" s="323"/>
      <c r="F404" s="323"/>
    </row>
    <row r="405" spans="4:6" x14ac:dyDescent="0.2">
      <c r="D405" s="323"/>
      <c r="E405" s="323"/>
      <c r="F405" s="323"/>
    </row>
    <row r="406" spans="4:6" x14ac:dyDescent="0.2">
      <c r="D406" s="323"/>
      <c r="E406" s="323"/>
      <c r="F406" s="323"/>
    </row>
    <row r="407" spans="4:6" x14ac:dyDescent="0.2">
      <c r="D407" s="323"/>
      <c r="E407" s="323"/>
      <c r="F407" s="323"/>
    </row>
    <row r="408" spans="4:6" x14ac:dyDescent="0.2">
      <c r="D408" s="323"/>
      <c r="E408" s="323"/>
      <c r="F408" s="323"/>
    </row>
    <row r="409" spans="4:6" x14ac:dyDescent="0.2">
      <c r="D409" s="323"/>
      <c r="E409" s="323"/>
      <c r="F409" s="323"/>
    </row>
    <row r="410" spans="4:6" x14ac:dyDescent="0.2">
      <c r="D410" s="323"/>
      <c r="E410" s="323"/>
      <c r="F410" s="323"/>
    </row>
    <row r="411" spans="4:6" x14ac:dyDescent="0.2">
      <c r="D411" s="323"/>
      <c r="E411" s="323"/>
      <c r="F411" s="323"/>
    </row>
    <row r="412" spans="4:6" x14ac:dyDescent="0.2">
      <c r="D412" s="323"/>
      <c r="E412" s="323"/>
      <c r="F412" s="323"/>
    </row>
    <row r="413" spans="4:6" x14ac:dyDescent="0.2">
      <c r="D413" s="323"/>
      <c r="E413" s="323"/>
      <c r="F413" s="323"/>
    </row>
    <row r="414" spans="4:6" x14ac:dyDescent="0.2">
      <c r="D414" s="323"/>
      <c r="E414" s="323"/>
      <c r="F414" s="323"/>
    </row>
    <row r="415" spans="4:6" x14ac:dyDescent="0.2">
      <c r="D415" s="323"/>
      <c r="E415" s="323"/>
      <c r="F415" s="323"/>
    </row>
    <row r="416" spans="4:6" x14ac:dyDescent="0.2">
      <c r="D416" s="323"/>
      <c r="E416" s="323"/>
      <c r="F416" s="323"/>
    </row>
    <row r="417" spans="4:6" x14ac:dyDescent="0.2">
      <c r="D417" s="323"/>
      <c r="E417" s="323"/>
      <c r="F417" s="323"/>
    </row>
    <row r="418" spans="4:6" x14ac:dyDescent="0.2">
      <c r="D418" s="323"/>
      <c r="E418" s="323"/>
      <c r="F418" s="323"/>
    </row>
    <row r="419" spans="4:6" x14ac:dyDescent="0.2">
      <c r="D419" s="323"/>
      <c r="E419" s="323"/>
      <c r="F419" s="323"/>
    </row>
    <row r="420" spans="4:6" x14ac:dyDescent="0.2">
      <c r="D420" s="323"/>
      <c r="E420" s="323"/>
      <c r="F420" s="323"/>
    </row>
    <row r="421" spans="4:6" x14ac:dyDescent="0.2">
      <c r="D421" s="323"/>
      <c r="E421" s="323"/>
      <c r="F421" s="323"/>
    </row>
    <row r="422" spans="4:6" x14ac:dyDescent="0.2">
      <c r="D422" s="323"/>
      <c r="E422" s="323"/>
      <c r="F422" s="323"/>
    </row>
    <row r="423" spans="4:6" x14ac:dyDescent="0.2">
      <c r="D423" s="323"/>
      <c r="E423" s="323"/>
      <c r="F423" s="323"/>
    </row>
    <row r="424" spans="4:6" x14ac:dyDescent="0.2">
      <c r="D424" s="323"/>
      <c r="E424" s="323"/>
      <c r="F424" s="323"/>
    </row>
    <row r="425" spans="4:6" x14ac:dyDescent="0.2">
      <c r="D425" s="323"/>
      <c r="E425" s="323"/>
      <c r="F425" s="323"/>
    </row>
    <row r="426" spans="4:6" x14ac:dyDescent="0.2">
      <c r="D426" s="323"/>
      <c r="E426" s="323"/>
      <c r="F426" s="323"/>
    </row>
    <row r="427" spans="4:6" x14ac:dyDescent="0.2">
      <c r="D427" s="323"/>
      <c r="E427" s="323"/>
      <c r="F427" s="323"/>
    </row>
    <row r="428" spans="4:6" x14ac:dyDescent="0.2">
      <c r="D428" s="323"/>
      <c r="E428" s="323"/>
      <c r="F428" s="323"/>
    </row>
    <row r="429" spans="4:6" x14ac:dyDescent="0.2">
      <c r="D429" s="323"/>
      <c r="E429" s="323"/>
      <c r="F429" s="323"/>
    </row>
    <row r="430" spans="4:6" x14ac:dyDescent="0.2">
      <c r="D430" s="323"/>
      <c r="E430" s="323"/>
      <c r="F430" s="323"/>
    </row>
    <row r="431" spans="4:6" x14ac:dyDescent="0.2">
      <c r="D431" s="323"/>
      <c r="E431" s="323"/>
      <c r="F431" s="323"/>
    </row>
    <row r="432" spans="4:6" x14ac:dyDescent="0.2">
      <c r="D432" s="323"/>
      <c r="E432" s="323"/>
      <c r="F432" s="323"/>
    </row>
    <row r="433" spans="4:6" x14ac:dyDescent="0.2">
      <c r="D433" s="323"/>
      <c r="E433" s="323"/>
      <c r="F433" s="323"/>
    </row>
    <row r="434" spans="4:6" x14ac:dyDescent="0.2">
      <c r="D434" s="323"/>
      <c r="E434" s="323"/>
      <c r="F434" s="323"/>
    </row>
    <row r="435" spans="4:6" x14ac:dyDescent="0.2">
      <c r="D435" s="323"/>
      <c r="E435" s="323"/>
      <c r="F435" s="323"/>
    </row>
    <row r="436" spans="4:6" x14ac:dyDescent="0.2">
      <c r="D436" s="323"/>
      <c r="E436" s="323"/>
      <c r="F436" s="323"/>
    </row>
    <row r="437" spans="4:6" x14ac:dyDescent="0.2">
      <c r="D437" s="323"/>
      <c r="E437" s="323"/>
      <c r="F437" s="323"/>
    </row>
    <row r="438" spans="4:6" x14ac:dyDescent="0.2">
      <c r="D438" s="323"/>
      <c r="E438" s="323"/>
      <c r="F438" s="323"/>
    </row>
    <row r="439" spans="4:6" x14ac:dyDescent="0.2">
      <c r="D439" s="323"/>
      <c r="E439" s="323"/>
      <c r="F439" s="323"/>
    </row>
    <row r="440" spans="4:6" x14ac:dyDescent="0.2">
      <c r="D440" s="323"/>
      <c r="E440" s="323"/>
      <c r="F440" s="323"/>
    </row>
    <row r="441" spans="4:6" x14ac:dyDescent="0.2">
      <c r="D441" s="323"/>
      <c r="E441" s="323"/>
      <c r="F441" s="323"/>
    </row>
  </sheetData>
  <mergeCells count="4">
    <mergeCell ref="A1:C1"/>
    <mergeCell ref="A4:D4"/>
    <mergeCell ref="A47:C47"/>
    <mergeCell ref="J3:L3"/>
  </mergeCells>
  <printOptions horizontalCentered="1" verticalCentered="1"/>
  <pageMargins left="0.1" right="0.1" top="0.5" bottom="0.4" header="0.1" footer="0.1"/>
  <pageSetup scale="80" orientation="landscape" r:id="rId1"/>
  <headerFooter>
    <oddHeader>&amp;C&amp;"Arial,Bold"TWIN FALLS SCHOOL DISTRICT 411</oddHeader>
    <oddFooter>&amp;L&amp;"Arial,Bold"&amp;Z&amp;F&amp;R&amp;"Arial,Bold"Page &amp;P of &amp;N</oddFooter>
  </headerFooter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>
    <pageSetUpPr fitToPage="1"/>
  </sheetPr>
  <dimension ref="A1:M48"/>
  <sheetViews>
    <sheetView defaultGridColor="0" colorId="22" zoomScaleNormal="100" workbookViewId="0">
      <pane xSplit="3" ySplit="7" topLeftCell="D8" activePane="bottomRight" state="frozen"/>
      <selection activeCell="P31" sqref="P31"/>
      <selection pane="topRight" activeCell="P31" sqref="P31"/>
      <selection pane="bottomLeft" activeCell="P31" sqref="P31"/>
      <selection pane="bottomRight" activeCell="P31" sqref="P31"/>
    </sheetView>
  </sheetViews>
  <sheetFormatPr defaultColWidth="9.77734375" defaultRowHeight="15.75" x14ac:dyDescent="0.25"/>
  <cols>
    <col min="1" max="1" width="3.77734375" style="397" customWidth="1"/>
    <col min="2" max="2" width="6.77734375" style="397" customWidth="1"/>
    <col min="3" max="3" width="30.77734375" style="398" customWidth="1"/>
    <col min="4" max="13" width="11.77734375" style="397" customWidth="1"/>
    <col min="14" max="16384" width="9.77734375" style="397"/>
  </cols>
  <sheetData>
    <row r="1" spans="1:13" ht="20.25" x14ac:dyDescent="0.3">
      <c r="A1" s="600" t="s">
        <v>47</v>
      </c>
      <c r="B1" s="600"/>
      <c r="C1" s="600"/>
      <c r="E1" s="449" t="s">
        <v>510</v>
      </c>
      <c r="F1" s="447"/>
      <c r="G1" s="447"/>
      <c r="I1" s="451"/>
      <c r="K1" s="446"/>
      <c r="L1" s="446"/>
      <c r="M1" s="450" t="s">
        <v>695</v>
      </c>
    </row>
    <row r="2" spans="1:13" x14ac:dyDescent="0.25">
      <c r="E2" s="449" t="s">
        <v>16</v>
      </c>
      <c r="F2" s="447"/>
      <c r="G2" s="447"/>
      <c r="K2" s="446"/>
      <c r="L2" s="445"/>
      <c r="M2" s="557" t="s">
        <v>726</v>
      </c>
    </row>
    <row r="3" spans="1:13" x14ac:dyDescent="0.25">
      <c r="E3" s="448" t="s">
        <v>507</v>
      </c>
      <c r="F3" s="447"/>
      <c r="G3" s="447"/>
      <c r="K3" s="446"/>
      <c r="L3" s="445"/>
      <c r="M3" s="557" t="s">
        <v>725</v>
      </c>
    </row>
    <row r="4" spans="1:13" ht="12" customHeight="1" x14ac:dyDescent="0.2">
      <c r="A4" s="601" t="s">
        <v>505</v>
      </c>
      <c r="B4" s="601"/>
      <c r="C4" s="601"/>
      <c r="D4" s="434"/>
      <c r="E4" s="434"/>
      <c r="F4" s="434"/>
      <c r="G4" s="434"/>
      <c r="H4" s="434"/>
      <c r="I4" s="434"/>
      <c r="J4" s="434"/>
      <c r="K4" s="434"/>
      <c r="L4" s="434"/>
      <c r="M4" s="434"/>
    </row>
    <row r="5" spans="1:13" ht="15" x14ac:dyDescent="0.2">
      <c r="A5" s="443"/>
      <c r="B5" s="442"/>
      <c r="C5" s="441" t="s">
        <v>16</v>
      </c>
      <c r="D5" s="437" t="s">
        <v>503</v>
      </c>
      <c r="E5" s="440" t="s">
        <v>502</v>
      </c>
      <c r="F5" s="439" t="s">
        <v>85</v>
      </c>
      <c r="G5" s="439" t="s">
        <v>83</v>
      </c>
      <c r="H5" s="439" t="s">
        <v>81</v>
      </c>
      <c r="I5" s="439" t="s">
        <v>79</v>
      </c>
      <c r="J5" s="439" t="s">
        <v>77</v>
      </c>
      <c r="K5" s="438" t="s">
        <v>75</v>
      </c>
      <c r="L5" s="437" t="s">
        <v>73</v>
      </c>
      <c r="M5" s="437" t="s">
        <v>70</v>
      </c>
    </row>
    <row r="6" spans="1:13" ht="15" x14ac:dyDescent="0.2">
      <c r="A6" s="436"/>
      <c r="B6" s="429"/>
      <c r="C6" s="435"/>
      <c r="D6" s="429"/>
      <c r="E6" s="429"/>
      <c r="F6" s="434"/>
      <c r="G6" s="433"/>
      <c r="H6" s="432" t="s">
        <v>560</v>
      </c>
      <c r="I6" s="432" t="s">
        <v>559</v>
      </c>
      <c r="J6" s="431" t="s">
        <v>558</v>
      </c>
      <c r="K6" s="430" t="s">
        <v>557</v>
      </c>
      <c r="L6" s="430" t="s">
        <v>556</v>
      </c>
      <c r="M6" s="429"/>
    </row>
    <row r="7" spans="1:13" ht="15" x14ac:dyDescent="0.2">
      <c r="A7" s="416" t="s">
        <v>87</v>
      </c>
      <c r="B7" s="415" t="s">
        <v>500</v>
      </c>
      <c r="C7" s="428" t="s">
        <v>555</v>
      </c>
      <c r="D7" s="415" t="s">
        <v>88</v>
      </c>
      <c r="E7" s="415" t="s">
        <v>88</v>
      </c>
      <c r="F7" s="427" t="s">
        <v>84</v>
      </c>
      <c r="G7" s="426" t="s">
        <v>82</v>
      </c>
      <c r="H7" s="426" t="s">
        <v>554</v>
      </c>
      <c r="I7" s="426" t="s">
        <v>553</v>
      </c>
      <c r="J7" s="416" t="s">
        <v>552</v>
      </c>
      <c r="K7" s="415" t="s">
        <v>551</v>
      </c>
      <c r="L7" s="415" t="s">
        <v>550</v>
      </c>
      <c r="M7" s="415" t="s">
        <v>184</v>
      </c>
    </row>
    <row r="8" spans="1:13" ht="15" x14ac:dyDescent="0.2">
      <c r="A8" s="416" t="s">
        <v>496</v>
      </c>
      <c r="B8" s="415" t="s">
        <v>549</v>
      </c>
      <c r="C8" s="407" t="s">
        <v>282</v>
      </c>
      <c r="D8" s="410"/>
      <c r="E8" s="414">
        <f t="shared" ref="E8:E19" si="0">SUM(F8:M8)</f>
        <v>0</v>
      </c>
      <c r="F8" s="413"/>
      <c r="G8" s="412"/>
      <c r="H8" s="411"/>
      <c r="I8" s="410"/>
      <c r="J8" s="410"/>
      <c r="K8" s="410"/>
      <c r="L8" s="410"/>
      <c r="M8" s="410"/>
    </row>
    <row r="9" spans="1:13" ht="15" x14ac:dyDescent="0.2">
      <c r="A9" s="416" t="s">
        <v>491</v>
      </c>
      <c r="B9" s="415" t="s">
        <v>548</v>
      </c>
      <c r="C9" s="407" t="s">
        <v>280</v>
      </c>
      <c r="D9" s="410"/>
      <c r="E9" s="414">
        <f t="shared" si="0"/>
        <v>0</v>
      </c>
      <c r="F9" s="413"/>
      <c r="G9" s="412"/>
      <c r="H9" s="411"/>
      <c r="I9" s="410"/>
      <c r="J9" s="410"/>
      <c r="K9" s="410"/>
      <c r="L9" s="410"/>
      <c r="M9" s="410"/>
    </row>
    <row r="10" spans="1:13" ht="15" x14ac:dyDescent="0.2">
      <c r="A10" s="416" t="s">
        <v>487</v>
      </c>
      <c r="B10" s="415" t="s">
        <v>547</v>
      </c>
      <c r="C10" s="407" t="s">
        <v>278</v>
      </c>
      <c r="D10" s="410"/>
      <c r="E10" s="414">
        <f t="shared" si="0"/>
        <v>0</v>
      </c>
      <c r="F10" s="413"/>
      <c r="G10" s="412"/>
      <c r="H10" s="411"/>
      <c r="I10" s="410"/>
      <c r="J10" s="410"/>
      <c r="K10" s="410"/>
      <c r="L10" s="410"/>
      <c r="M10" s="410"/>
    </row>
    <row r="11" spans="1:13" ht="15" x14ac:dyDescent="0.2">
      <c r="A11" s="425" t="s">
        <v>484</v>
      </c>
      <c r="B11" s="415">
        <v>519</v>
      </c>
      <c r="C11" s="407" t="s">
        <v>276</v>
      </c>
      <c r="D11" s="410"/>
      <c r="E11" s="414">
        <f t="shared" si="0"/>
        <v>0</v>
      </c>
      <c r="F11" s="413"/>
      <c r="G11" s="412"/>
      <c r="H11" s="411"/>
      <c r="I11" s="410"/>
      <c r="J11" s="410"/>
      <c r="K11" s="410"/>
      <c r="L11" s="410"/>
      <c r="M11" s="410"/>
    </row>
    <row r="12" spans="1:13" ht="15" x14ac:dyDescent="0.2">
      <c r="A12" s="416" t="s">
        <v>480</v>
      </c>
      <c r="B12" s="415" t="s">
        <v>546</v>
      </c>
      <c r="C12" s="407" t="s">
        <v>545</v>
      </c>
      <c r="D12" s="410"/>
      <c r="E12" s="414">
        <f t="shared" si="0"/>
        <v>0</v>
      </c>
      <c r="F12" s="413"/>
      <c r="G12" s="412"/>
      <c r="H12" s="411"/>
      <c r="I12" s="410"/>
      <c r="J12" s="410"/>
      <c r="K12" s="410"/>
      <c r="L12" s="410"/>
      <c r="M12" s="410"/>
    </row>
    <row r="13" spans="1:13" ht="15" x14ac:dyDescent="0.2">
      <c r="A13" s="416" t="s">
        <v>476</v>
      </c>
      <c r="B13" s="415" t="s">
        <v>544</v>
      </c>
      <c r="C13" s="407" t="s">
        <v>543</v>
      </c>
      <c r="D13" s="410"/>
      <c r="E13" s="414">
        <f t="shared" si="0"/>
        <v>0</v>
      </c>
      <c r="F13" s="413"/>
      <c r="G13" s="412"/>
      <c r="H13" s="411"/>
      <c r="I13" s="410"/>
      <c r="J13" s="410"/>
      <c r="K13" s="410"/>
      <c r="L13" s="410"/>
      <c r="M13" s="410"/>
    </row>
    <row r="14" spans="1:13" ht="15" x14ac:dyDescent="0.2">
      <c r="A14" s="416" t="s">
        <v>471</v>
      </c>
      <c r="B14" s="415" t="s">
        <v>542</v>
      </c>
      <c r="C14" s="407" t="s">
        <v>270</v>
      </c>
      <c r="D14" s="410"/>
      <c r="E14" s="414">
        <f t="shared" si="0"/>
        <v>0</v>
      </c>
      <c r="F14" s="413"/>
      <c r="G14" s="412"/>
      <c r="H14" s="411"/>
      <c r="I14" s="410"/>
      <c r="J14" s="410"/>
      <c r="K14" s="410"/>
      <c r="L14" s="410"/>
      <c r="M14" s="410"/>
    </row>
    <row r="15" spans="1:13" ht="15" x14ac:dyDescent="0.2">
      <c r="A15" s="416" t="s">
        <v>467</v>
      </c>
      <c r="B15" s="415" t="s">
        <v>541</v>
      </c>
      <c r="C15" s="407" t="s">
        <v>268</v>
      </c>
      <c r="D15" s="410"/>
      <c r="E15" s="414">
        <f t="shared" si="0"/>
        <v>0</v>
      </c>
      <c r="F15" s="413"/>
      <c r="G15" s="412"/>
      <c r="H15" s="411"/>
      <c r="I15" s="410"/>
      <c r="J15" s="410"/>
      <c r="K15" s="410"/>
      <c r="L15" s="410"/>
      <c r="M15" s="410"/>
    </row>
    <row r="16" spans="1:13" ht="15" x14ac:dyDescent="0.2">
      <c r="A16" s="416" t="s">
        <v>463</v>
      </c>
      <c r="B16" s="415" t="s">
        <v>540</v>
      </c>
      <c r="C16" s="407" t="s">
        <v>266</v>
      </c>
      <c r="D16" s="410"/>
      <c r="E16" s="414">
        <f t="shared" si="0"/>
        <v>0</v>
      </c>
      <c r="F16" s="413"/>
      <c r="G16" s="412"/>
      <c r="H16" s="411"/>
      <c r="I16" s="410"/>
      <c r="J16" s="410"/>
      <c r="K16" s="410"/>
      <c r="L16" s="410"/>
      <c r="M16" s="410"/>
    </row>
    <row r="17" spans="1:13" ht="15" x14ac:dyDescent="0.2">
      <c r="A17" s="416" t="s">
        <v>459</v>
      </c>
      <c r="B17" s="415" t="s">
        <v>539</v>
      </c>
      <c r="C17" s="407" t="s">
        <v>264</v>
      </c>
      <c r="D17" s="410"/>
      <c r="E17" s="414">
        <f t="shared" si="0"/>
        <v>0</v>
      </c>
      <c r="F17" s="413"/>
      <c r="G17" s="412"/>
      <c r="H17" s="411"/>
      <c r="I17" s="410"/>
      <c r="J17" s="410"/>
      <c r="K17" s="410"/>
      <c r="L17" s="410"/>
      <c r="M17" s="410"/>
    </row>
    <row r="18" spans="1:13" ht="15" x14ac:dyDescent="0.2">
      <c r="A18" s="416" t="s">
        <v>455</v>
      </c>
      <c r="B18" s="415" t="s">
        <v>538</v>
      </c>
      <c r="C18" s="407" t="s">
        <v>262</v>
      </c>
      <c r="D18" s="410"/>
      <c r="E18" s="414">
        <f t="shared" si="0"/>
        <v>0</v>
      </c>
      <c r="F18" s="413"/>
      <c r="G18" s="412"/>
      <c r="H18" s="411"/>
      <c r="I18" s="410"/>
      <c r="J18" s="410"/>
      <c r="K18" s="410"/>
      <c r="L18" s="410"/>
      <c r="M18" s="410"/>
    </row>
    <row r="19" spans="1:13" ht="15" x14ac:dyDescent="0.2">
      <c r="A19" s="416" t="s">
        <v>451</v>
      </c>
      <c r="B19" s="415" t="s">
        <v>537</v>
      </c>
      <c r="C19" s="407" t="s">
        <v>260</v>
      </c>
      <c r="D19" s="410"/>
      <c r="E19" s="414">
        <f t="shared" si="0"/>
        <v>0</v>
      </c>
      <c r="F19" s="413"/>
      <c r="G19" s="412"/>
      <c r="H19" s="411"/>
      <c r="I19" s="410"/>
      <c r="J19" s="410"/>
      <c r="K19" s="410"/>
      <c r="L19" s="410"/>
      <c r="M19" s="410"/>
    </row>
    <row r="20" spans="1:13" ht="15" x14ac:dyDescent="0.2">
      <c r="A20" s="416" t="s">
        <v>447</v>
      </c>
      <c r="B20" s="418"/>
      <c r="C20" s="407"/>
      <c r="D20" s="421"/>
      <c r="E20" s="421"/>
      <c r="F20" s="424"/>
      <c r="G20" s="423"/>
      <c r="H20" s="422"/>
      <c r="I20" s="421"/>
      <c r="J20" s="421"/>
      <c r="K20" s="421"/>
      <c r="L20" s="421"/>
      <c r="M20" s="421"/>
    </row>
    <row r="21" spans="1:13" ht="15" x14ac:dyDescent="0.2">
      <c r="A21" s="416" t="s">
        <v>444</v>
      </c>
      <c r="B21" s="415" t="s">
        <v>77</v>
      </c>
      <c r="C21" s="420" t="s">
        <v>536</v>
      </c>
      <c r="D21" s="419">
        <f t="shared" ref="D21:M21" si="1">SUM(D8:D19)</f>
        <v>0</v>
      </c>
      <c r="E21" s="419">
        <f t="shared" si="1"/>
        <v>0</v>
      </c>
      <c r="F21" s="419">
        <f t="shared" si="1"/>
        <v>0</v>
      </c>
      <c r="G21" s="419">
        <f t="shared" si="1"/>
        <v>0</v>
      </c>
      <c r="H21" s="419">
        <f t="shared" si="1"/>
        <v>0</v>
      </c>
      <c r="I21" s="419">
        <f t="shared" si="1"/>
        <v>0</v>
      </c>
      <c r="J21" s="419">
        <f t="shared" si="1"/>
        <v>0</v>
      </c>
      <c r="K21" s="419">
        <f t="shared" si="1"/>
        <v>0</v>
      </c>
      <c r="L21" s="419">
        <f t="shared" si="1"/>
        <v>0</v>
      </c>
      <c r="M21" s="419">
        <f t="shared" si="1"/>
        <v>0</v>
      </c>
    </row>
    <row r="22" spans="1:13" ht="15" x14ac:dyDescent="0.2">
      <c r="A22" s="416" t="s">
        <v>439</v>
      </c>
      <c r="B22" s="418"/>
      <c r="C22" s="407"/>
      <c r="D22" s="403"/>
      <c r="E22" s="403"/>
      <c r="F22" s="406"/>
      <c r="G22" s="405"/>
      <c r="H22" s="404"/>
      <c r="I22" s="403"/>
      <c r="J22" s="403"/>
      <c r="K22" s="403"/>
      <c r="L22" s="403"/>
      <c r="M22" s="403"/>
    </row>
    <row r="23" spans="1:13" ht="15" x14ac:dyDescent="0.2">
      <c r="A23" s="416" t="s">
        <v>436</v>
      </c>
      <c r="B23" s="415" t="s">
        <v>535</v>
      </c>
      <c r="C23" s="407" t="s">
        <v>534</v>
      </c>
      <c r="D23" s="410"/>
      <c r="E23" s="414">
        <f>SUM(F23:M23)</f>
        <v>0</v>
      </c>
      <c r="F23" s="413"/>
      <c r="G23" s="412"/>
      <c r="H23" s="411"/>
      <c r="I23" s="410"/>
      <c r="J23" s="410"/>
      <c r="K23" s="410"/>
      <c r="L23" s="410"/>
      <c r="M23" s="410"/>
    </row>
    <row r="24" spans="1:13" ht="15" x14ac:dyDescent="0.2">
      <c r="A24" s="416" t="s">
        <v>431</v>
      </c>
      <c r="B24" s="415" t="s">
        <v>533</v>
      </c>
      <c r="C24" s="407" t="s">
        <v>532</v>
      </c>
      <c r="D24" s="410"/>
      <c r="E24" s="414">
        <f>SUM(F24:M24)</f>
        <v>0</v>
      </c>
      <c r="F24" s="413"/>
      <c r="G24" s="412"/>
      <c r="H24" s="411"/>
      <c r="I24" s="410"/>
      <c r="J24" s="410"/>
      <c r="K24" s="410"/>
      <c r="L24" s="410"/>
      <c r="M24" s="410"/>
    </row>
    <row r="25" spans="1:13" ht="15" x14ac:dyDescent="0.2">
      <c r="A25" s="416" t="s">
        <v>428</v>
      </c>
      <c r="B25" s="415"/>
      <c r="C25" s="407"/>
      <c r="D25" s="403"/>
      <c r="E25" s="403"/>
      <c r="F25" s="406"/>
      <c r="G25" s="405"/>
      <c r="H25" s="404"/>
      <c r="I25" s="403"/>
      <c r="J25" s="403"/>
      <c r="K25" s="403"/>
      <c r="L25" s="403"/>
      <c r="M25" s="403"/>
    </row>
    <row r="26" spans="1:13" ht="15" x14ac:dyDescent="0.2">
      <c r="A26" s="416" t="s">
        <v>425</v>
      </c>
      <c r="B26" s="415" t="s">
        <v>531</v>
      </c>
      <c r="C26" s="407" t="s">
        <v>254</v>
      </c>
      <c r="D26" s="410">
        <v>499</v>
      </c>
      <c r="E26" s="414">
        <f>SUM(F26:M26)</f>
        <v>0</v>
      </c>
      <c r="F26" s="413"/>
      <c r="G26" s="412"/>
      <c r="H26" s="411"/>
      <c r="I26" s="410"/>
      <c r="J26" s="410"/>
      <c r="K26" s="410"/>
      <c r="L26" s="410"/>
      <c r="M26" s="410"/>
    </row>
    <row r="27" spans="1:13" ht="15" x14ac:dyDescent="0.2">
      <c r="A27" s="416" t="s">
        <v>422</v>
      </c>
      <c r="B27" s="415" t="s">
        <v>530</v>
      </c>
      <c r="C27" s="407" t="s">
        <v>252</v>
      </c>
      <c r="D27" s="410"/>
      <c r="E27" s="414">
        <f>SUM(F27:M27)</f>
        <v>0</v>
      </c>
      <c r="F27" s="413"/>
      <c r="G27" s="412"/>
      <c r="H27" s="411"/>
      <c r="I27" s="410"/>
      <c r="J27" s="410"/>
      <c r="K27" s="410"/>
      <c r="L27" s="410"/>
      <c r="M27" s="410"/>
    </row>
    <row r="28" spans="1:13" ht="15" x14ac:dyDescent="0.2">
      <c r="A28" s="416" t="s">
        <v>418</v>
      </c>
      <c r="B28" s="415">
        <v>623</v>
      </c>
      <c r="C28" s="407" t="s">
        <v>250</v>
      </c>
      <c r="D28" s="410"/>
      <c r="E28" s="414">
        <f>SUM(F28:M28)</f>
        <v>0</v>
      </c>
      <c r="F28" s="413"/>
      <c r="G28" s="412"/>
      <c r="H28" s="411"/>
      <c r="I28" s="410"/>
      <c r="J28" s="410"/>
      <c r="K28" s="410"/>
      <c r="L28" s="410"/>
      <c r="M28" s="410"/>
    </row>
    <row r="29" spans="1:13" ht="15" x14ac:dyDescent="0.2">
      <c r="A29" s="416" t="s">
        <v>415</v>
      </c>
      <c r="B29" s="415" t="s">
        <v>529</v>
      </c>
      <c r="C29" s="407" t="s">
        <v>248</v>
      </c>
      <c r="D29" s="410"/>
      <c r="E29" s="414">
        <f>SUM(F29:M29)</f>
        <v>0</v>
      </c>
      <c r="F29" s="413"/>
      <c r="G29" s="412"/>
      <c r="H29" s="411"/>
      <c r="I29" s="410"/>
      <c r="J29" s="410"/>
      <c r="K29" s="410"/>
      <c r="L29" s="410"/>
      <c r="M29" s="410"/>
    </row>
    <row r="30" spans="1:13" ht="15" x14ac:dyDescent="0.2">
      <c r="A30" s="416" t="s">
        <v>410</v>
      </c>
      <c r="B30" s="415" t="s">
        <v>528</v>
      </c>
      <c r="C30" s="407" t="s">
        <v>246</v>
      </c>
      <c r="D30" s="410"/>
      <c r="E30" s="414">
        <f>SUM(F30:M30)</f>
        <v>0</v>
      </c>
      <c r="F30" s="413"/>
      <c r="G30" s="412"/>
      <c r="H30" s="411"/>
      <c r="I30" s="410"/>
      <c r="J30" s="410"/>
      <c r="K30" s="410"/>
      <c r="L30" s="410"/>
      <c r="M30" s="410"/>
    </row>
    <row r="31" spans="1:13" ht="15" x14ac:dyDescent="0.2">
      <c r="A31" s="416" t="s">
        <v>405</v>
      </c>
      <c r="B31" s="415"/>
      <c r="C31" s="407"/>
      <c r="D31" s="403"/>
      <c r="E31" s="403"/>
      <c r="F31" s="406"/>
      <c r="G31" s="405"/>
      <c r="H31" s="404"/>
      <c r="I31" s="403"/>
      <c r="J31" s="403"/>
      <c r="K31" s="403"/>
      <c r="L31" s="403"/>
      <c r="M31" s="403"/>
    </row>
    <row r="32" spans="1:13" ht="15" x14ac:dyDescent="0.2">
      <c r="A32" s="416" t="s">
        <v>401</v>
      </c>
      <c r="B32" s="415" t="s">
        <v>527</v>
      </c>
      <c r="C32" s="407" t="s">
        <v>244</v>
      </c>
      <c r="D32" s="410"/>
      <c r="E32" s="414">
        <f>SUM(F32:M32)</f>
        <v>0</v>
      </c>
      <c r="F32" s="413"/>
      <c r="G32" s="412"/>
      <c r="H32" s="411"/>
      <c r="I32" s="410"/>
      <c r="J32" s="410"/>
      <c r="K32" s="410"/>
      <c r="L32" s="410"/>
      <c r="M32" s="410"/>
    </row>
    <row r="33" spans="1:13" ht="15" x14ac:dyDescent="0.2">
      <c r="A33" s="416" t="s">
        <v>398</v>
      </c>
      <c r="B33" s="415"/>
      <c r="C33" s="407"/>
      <c r="D33" s="403"/>
      <c r="E33" s="403"/>
      <c r="F33" s="406"/>
      <c r="G33" s="405"/>
      <c r="H33" s="404"/>
      <c r="I33" s="403"/>
      <c r="J33" s="403"/>
      <c r="K33" s="403"/>
      <c r="L33" s="403"/>
      <c r="M33" s="403"/>
    </row>
    <row r="34" spans="1:13" ht="15" x14ac:dyDescent="0.2">
      <c r="A34" s="416" t="s">
        <v>394</v>
      </c>
      <c r="B34" s="415" t="s">
        <v>526</v>
      </c>
      <c r="C34" s="407" t="s">
        <v>242</v>
      </c>
      <c r="D34" s="410"/>
      <c r="E34" s="414">
        <f t="shared" ref="E34:E41" si="2">SUM(F34:M34)</f>
        <v>0</v>
      </c>
      <c r="F34" s="413"/>
      <c r="G34" s="412"/>
      <c r="H34" s="411"/>
      <c r="I34" s="410"/>
      <c r="J34" s="410"/>
      <c r="K34" s="410"/>
      <c r="L34" s="410"/>
      <c r="M34" s="410"/>
    </row>
    <row r="35" spans="1:13" ht="15" x14ac:dyDescent="0.2">
      <c r="A35" s="416" t="s">
        <v>390</v>
      </c>
      <c r="B35" s="415" t="s">
        <v>525</v>
      </c>
      <c r="C35" s="407" t="s">
        <v>240</v>
      </c>
      <c r="D35" s="410"/>
      <c r="E35" s="414">
        <f t="shared" si="2"/>
        <v>0</v>
      </c>
      <c r="F35" s="413"/>
      <c r="G35" s="412"/>
      <c r="H35" s="411"/>
      <c r="I35" s="410"/>
      <c r="J35" s="410"/>
      <c r="K35" s="410"/>
      <c r="L35" s="410"/>
      <c r="M35" s="410"/>
    </row>
    <row r="36" spans="1:13" ht="15" x14ac:dyDescent="0.2">
      <c r="A36" s="416" t="s">
        <v>385</v>
      </c>
      <c r="B36" s="415">
        <v>656</v>
      </c>
      <c r="C36" s="407" t="s">
        <v>524</v>
      </c>
      <c r="D36" s="410"/>
      <c r="E36" s="414">
        <f t="shared" si="2"/>
        <v>0</v>
      </c>
      <c r="F36" s="413"/>
      <c r="G36" s="412"/>
      <c r="H36" s="411"/>
      <c r="I36" s="410"/>
      <c r="J36" s="410"/>
      <c r="K36" s="410"/>
      <c r="L36" s="410"/>
      <c r="M36" s="410"/>
    </row>
    <row r="37" spans="1:13" ht="15" x14ac:dyDescent="0.2">
      <c r="A37" s="416" t="s">
        <v>380</v>
      </c>
      <c r="B37" s="415" t="s">
        <v>523</v>
      </c>
      <c r="C37" s="407" t="s">
        <v>522</v>
      </c>
      <c r="D37" s="410"/>
      <c r="E37" s="414">
        <f t="shared" si="2"/>
        <v>0</v>
      </c>
      <c r="F37" s="413"/>
      <c r="G37" s="412"/>
      <c r="H37" s="411"/>
      <c r="I37" s="410"/>
      <c r="J37" s="410"/>
      <c r="K37" s="410"/>
      <c r="L37" s="410"/>
      <c r="M37" s="410"/>
    </row>
    <row r="38" spans="1:13" ht="15" x14ac:dyDescent="0.2">
      <c r="A38" s="416" t="s">
        <v>377</v>
      </c>
      <c r="B38" s="415">
        <v>663</v>
      </c>
      <c r="C38" s="407" t="s">
        <v>521</v>
      </c>
      <c r="D38" s="410"/>
      <c r="E38" s="414">
        <f t="shared" si="2"/>
        <v>0</v>
      </c>
      <c r="F38" s="413"/>
      <c r="G38" s="412"/>
      <c r="H38" s="411"/>
      <c r="I38" s="410"/>
      <c r="J38" s="410"/>
      <c r="K38" s="410"/>
      <c r="L38" s="410"/>
      <c r="M38" s="410"/>
    </row>
    <row r="39" spans="1:13" ht="15" x14ac:dyDescent="0.2">
      <c r="A39" s="416" t="s">
        <v>373</v>
      </c>
      <c r="B39" s="415" t="s">
        <v>520</v>
      </c>
      <c r="C39" s="407" t="s">
        <v>519</v>
      </c>
      <c r="D39" s="410"/>
      <c r="E39" s="414">
        <f t="shared" si="2"/>
        <v>0</v>
      </c>
      <c r="F39" s="413"/>
      <c r="G39" s="412"/>
      <c r="H39" s="411"/>
      <c r="I39" s="410"/>
      <c r="J39" s="410"/>
      <c r="K39" s="410"/>
      <c r="L39" s="410"/>
      <c r="M39" s="410"/>
    </row>
    <row r="40" spans="1:13" ht="15" x14ac:dyDescent="0.2">
      <c r="A40" s="416" t="s">
        <v>369</v>
      </c>
      <c r="B40" s="415" t="s">
        <v>518</v>
      </c>
      <c r="C40" s="407" t="s">
        <v>230</v>
      </c>
      <c r="D40" s="410"/>
      <c r="E40" s="414">
        <f t="shared" si="2"/>
        <v>0</v>
      </c>
      <c r="F40" s="413"/>
      <c r="G40" s="412"/>
      <c r="H40" s="411"/>
      <c r="I40" s="410"/>
      <c r="J40" s="410"/>
      <c r="K40" s="410"/>
      <c r="L40" s="410"/>
      <c r="M40" s="410"/>
    </row>
    <row r="41" spans="1:13" ht="15" x14ac:dyDescent="0.2">
      <c r="A41" s="416" t="s">
        <v>365</v>
      </c>
      <c r="B41" s="415" t="s">
        <v>517</v>
      </c>
      <c r="C41" s="407" t="s">
        <v>228</v>
      </c>
      <c r="D41" s="410"/>
      <c r="E41" s="414">
        <f t="shared" si="2"/>
        <v>0</v>
      </c>
      <c r="F41" s="413"/>
      <c r="G41" s="412"/>
      <c r="H41" s="411"/>
      <c r="I41" s="410"/>
      <c r="J41" s="410"/>
      <c r="K41" s="410"/>
      <c r="L41" s="410"/>
      <c r="M41" s="410"/>
    </row>
    <row r="42" spans="1:13" ht="15" x14ac:dyDescent="0.2">
      <c r="A42" s="416" t="s">
        <v>362</v>
      </c>
      <c r="B42" s="415"/>
      <c r="C42" s="407"/>
      <c r="D42" s="403"/>
      <c r="E42" s="403"/>
      <c r="F42" s="406"/>
      <c r="G42" s="405"/>
      <c r="H42" s="404"/>
      <c r="I42" s="403"/>
      <c r="J42" s="403"/>
      <c r="K42" s="403"/>
      <c r="L42" s="403"/>
      <c r="M42" s="403"/>
    </row>
    <row r="43" spans="1:13" ht="15" x14ac:dyDescent="0.2">
      <c r="A43" s="416" t="s">
        <v>359</v>
      </c>
      <c r="B43" s="415" t="s">
        <v>516</v>
      </c>
      <c r="C43" s="407" t="s">
        <v>515</v>
      </c>
      <c r="D43" s="410"/>
      <c r="E43" s="414">
        <f>SUM(F43:M43)</f>
        <v>0</v>
      </c>
      <c r="F43" s="413"/>
      <c r="G43" s="412"/>
      <c r="H43" s="411"/>
      <c r="I43" s="410"/>
      <c r="J43" s="410"/>
      <c r="K43" s="410"/>
      <c r="L43" s="410"/>
      <c r="M43" s="410"/>
    </row>
    <row r="44" spans="1:13" ht="15" x14ac:dyDescent="0.2">
      <c r="A44" s="416" t="s">
        <v>357</v>
      </c>
      <c r="B44" s="415" t="s">
        <v>514</v>
      </c>
      <c r="C44" s="407" t="s">
        <v>513</v>
      </c>
      <c r="D44" s="410"/>
      <c r="E44" s="414">
        <f>SUM(F44:M44)</f>
        <v>0</v>
      </c>
      <c r="F44" s="413"/>
      <c r="G44" s="412"/>
      <c r="H44" s="411"/>
      <c r="I44" s="410"/>
      <c r="J44" s="410"/>
      <c r="K44" s="410"/>
      <c r="L44" s="410"/>
      <c r="M44" s="410"/>
    </row>
    <row r="45" spans="1:13" ht="15" x14ac:dyDescent="0.2">
      <c r="A45" s="416" t="s">
        <v>353</v>
      </c>
      <c r="B45" s="415" t="s">
        <v>512</v>
      </c>
      <c r="C45" s="407" t="s">
        <v>222</v>
      </c>
      <c r="D45" s="410"/>
      <c r="E45" s="414">
        <f>SUM(F45:M45)</f>
        <v>0</v>
      </c>
      <c r="F45" s="413"/>
      <c r="G45" s="412"/>
      <c r="H45" s="411"/>
      <c r="I45" s="410"/>
      <c r="J45" s="410"/>
      <c r="K45" s="410"/>
      <c r="L45" s="410"/>
      <c r="M45" s="410"/>
    </row>
    <row r="46" spans="1:13" ht="15" x14ac:dyDescent="0.2">
      <c r="A46" s="409"/>
      <c r="B46" s="408"/>
      <c r="C46" s="407"/>
      <c r="D46" s="403"/>
      <c r="E46" s="403"/>
      <c r="F46" s="406"/>
      <c r="G46" s="405"/>
      <c r="H46" s="404"/>
      <c r="I46" s="403"/>
      <c r="J46" s="403"/>
      <c r="K46" s="403"/>
      <c r="L46" s="403"/>
      <c r="M46" s="403"/>
    </row>
    <row r="47" spans="1:13" ht="12" customHeight="1" x14ac:dyDescent="0.2">
      <c r="A47" s="602" t="str">
        <f ca="1">CELL("filename",A47)</f>
        <v>R:\Finance\Annual Budget\Amended 2016-2017\[2016-2017 Amended Budget.xlsx]244a</v>
      </c>
      <c r="B47" s="602"/>
      <c r="C47" s="602"/>
      <c r="D47" s="402"/>
      <c r="E47" s="402"/>
      <c r="F47" s="402"/>
      <c r="G47" s="402"/>
      <c r="H47" s="402"/>
      <c r="I47" s="402"/>
      <c r="J47" s="402"/>
      <c r="K47" s="402"/>
      <c r="L47" s="402"/>
      <c r="M47" s="402"/>
    </row>
    <row r="48" spans="1:13" ht="12" customHeight="1" x14ac:dyDescent="0.2">
      <c r="A48" s="401"/>
      <c r="B48" s="401"/>
      <c r="C48" s="400" t="s">
        <v>511</v>
      </c>
      <c r="D48" s="399">
        <f t="shared" ref="D48:M48" si="3">SUM(D23:D46)</f>
        <v>499</v>
      </c>
      <c r="E48" s="399">
        <f t="shared" si="3"/>
        <v>0</v>
      </c>
      <c r="F48" s="399">
        <f t="shared" si="3"/>
        <v>0</v>
      </c>
      <c r="G48" s="399">
        <f t="shared" si="3"/>
        <v>0</v>
      </c>
      <c r="H48" s="399">
        <f t="shared" si="3"/>
        <v>0</v>
      </c>
      <c r="I48" s="399">
        <f t="shared" si="3"/>
        <v>0</v>
      </c>
      <c r="J48" s="399">
        <f t="shared" si="3"/>
        <v>0</v>
      </c>
      <c r="K48" s="399">
        <f t="shared" si="3"/>
        <v>0</v>
      </c>
      <c r="L48" s="399">
        <f t="shared" si="3"/>
        <v>0</v>
      </c>
      <c r="M48" s="399">
        <f t="shared" si="3"/>
        <v>0</v>
      </c>
    </row>
  </sheetData>
  <mergeCells count="3">
    <mergeCell ref="A1:C1"/>
    <mergeCell ref="A4:C4"/>
    <mergeCell ref="A47:C47"/>
  </mergeCells>
  <printOptions horizontalCentered="1" verticalCentered="1"/>
  <pageMargins left="0.1" right="0.1" top="0.4" bottom="0.4" header="0.1" footer="0.1"/>
  <pageSetup scale="81" fitToHeight="2" orientation="landscape" r:id="rId1"/>
  <headerFooter>
    <oddHeader>&amp;C&amp;"Arial,Bold"TWIN FALLS SCHOOL DISTRICT 411</oddHeader>
    <oddFooter>&amp;L&amp;"Arial,Bold"&amp;Z&amp;F&amp;R&amp;"Arial,Bold"Page &amp;P of &amp;N</oddFooter>
  </headerFooter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C49"/>
  <sheetViews>
    <sheetView zoomScaleNormal="100" workbookViewId="0">
      <pane xSplit="3" ySplit="7" topLeftCell="D17" activePane="bottomRight" state="frozen"/>
      <selection activeCell="P31" sqref="P31"/>
      <selection pane="topRight" activeCell="P31" sqref="P31"/>
      <selection pane="bottomLeft" activeCell="P31" sqref="P31"/>
      <selection pane="bottomRight" activeCell="P31" sqref="P31"/>
    </sheetView>
  </sheetViews>
  <sheetFormatPr defaultRowHeight="15.75" x14ac:dyDescent="0.25"/>
  <cols>
    <col min="1" max="1" width="3.77734375" style="397" customWidth="1"/>
    <col min="2" max="2" width="6.77734375" style="452" customWidth="1"/>
    <col min="3" max="3" width="30.77734375" style="398" customWidth="1"/>
    <col min="4" max="13" width="11.77734375" style="397" customWidth="1"/>
    <col min="14" max="16384" width="8.88671875" style="397"/>
  </cols>
  <sheetData>
    <row r="1" spans="1:22" ht="20.25" x14ac:dyDescent="0.3">
      <c r="A1" s="600" t="s">
        <v>47</v>
      </c>
      <c r="B1" s="600"/>
      <c r="C1" s="600"/>
      <c r="E1" s="530" t="s">
        <v>510</v>
      </c>
      <c r="F1" s="529"/>
      <c r="G1" s="529"/>
      <c r="H1" s="529"/>
      <c r="I1" s="451"/>
      <c r="K1" s="446"/>
      <c r="L1" s="445"/>
      <c r="M1" s="556" t="s">
        <v>696</v>
      </c>
    </row>
    <row r="2" spans="1:22" x14ac:dyDescent="0.25">
      <c r="E2" s="530" t="s">
        <v>16</v>
      </c>
      <c r="F2" s="529"/>
      <c r="G2" s="529"/>
      <c r="H2" s="528"/>
      <c r="K2" s="446"/>
      <c r="L2" s="445"/>
      <c r="M2" s="557" t="s">
        <v>726</v>
      </c>
    </row>
    <row r="3" spans="1:22" ht="15" customHeight="1" x14ac:dyDescent="0.25">
      <c r="E3" s="447" t="s">
        <v>507</v>
      </c>
      <c r="F3" s="447"/>
      <c r="G3" s="447"/>
      <c r="H3" s="528"/>
      <c r="J3" s="527" t="s">
        <v>5</v>
      </c>
      <c r="K3" s="446"/>
      <c r="L3" s="445"/>
      <c r="M3" s="557" t="s">
        <v>725</v>
      </c>
    </row>
    <row r="4" spans="1:22" ht="12.6" customHeight="1" x14ac:dyDescent="0.2">
      <c r="A4" s="603" t="s">
        <v>505</v>
      </c>
      <c r="B4" s="603"/>
      <c r="C4" s="603"/>
      <c r="D4" s="401"/>
      <c r="E4" s="401"/>
      <c r="F4" s="401"/>
      <c r="G4" s="401"/>
      <c r="H4" s="401"/>
      <c r="I4" s="401"/>
      <c r="J4" s="401"/>
      <c r="K4" s="401"/>
      <c r="L4" s="401"/>
    </row>
    <row r="5" spans="1:22" ht="15" x14ac:dyDescent="0.2">
      <c r="A5" s="526"/>
      <c r="B5" s="522"/>
      <c r="C5" s="525" t="s">
        <v>16</v>
      </c>
      <c r="D5" s="522" t="s">
        <v>503</v>
      </c>
      <c r="E5" s="522" t="s">
        <v>90</v>
      </c>
      <c r="F5" s="524" t="s">
        <v>85</v>
      </c>
      <c r="G5" s="524" t="s">
        <v>83</v>
      </c>
      <c r="H5" s="524" t="s">
        <v>81</v>
      </c>
      <c r="I5" s="524" t="s">
        <v>79</v>
      </c>
      <c r="J5" s="524" t="s">
        <v>77</v>
      </c>
      <c r="K5" s="523" t="s">
        <v>75</v>
      </c>
      <c r="L5" s="522" t="s">
        <v>73</v>
      </c>
      <c r="M5" s="522" t="s">
        <v>70</v>
      </c>
    </row>
    <row r="6" spans="1:22" ht="15" x14ac:dyDescent="0.2">
      <c r="A6" s="521"/>
      <c r="B6" s="481"/>
      <c r="C6" s="480"/>
      <c r="D6" s="516"/>
      <c r="E6" s="520"/>
      <c r="F6" s="401"/>
      <c r="G6" s="519"/>
      <c r="H6" s="518" t="s">
        <v>560</v>
      </c>
      <c r="I6" s="518" t="s">
        <v>559</v>
      </c>
      <c r="J6" s="517" t="s">
        <v>558</v>
      </c>
      <c r="K6" s="481" t="s">
        <v>557</v>
      </c>
      <c r="L6" s="481" t="s">
        <v>556</v>
      </c>
      <c r="M6" s="516"/>
    </row>
    <row r="7" spans="1:22" ht="15" x14ac:dyDescent="0.2">
      <c r="A7" s="482" t="s">
        <v>87</v>
      </c>
      <c r="B7" s="484" t="s">
        <v>500</v>
      </c>
      <c r="C7" s="515" t="s">
        <v>555</v>
      </c>
      <c r="D7" s="484" t="s">
        <v>88</v>
      </c>
      <c r="E7" s="484" t="s">
        <v>88</v>
      </c>
      <c r="F7" s="514" t="s">
        <v>84</v>
      </c>
      <c r="G7" s="459" t="s">
        <v>82</v>
      </c>
      <c r="H7" s="459" t="s">
        <v>554</v>
      </c>
      <c r="I7" s="459" t="s">
        <v>553</v>
      </c>
      <c r="J7" s="482" t="s">
        <v>552</v>
      </c>
      <c r="K7" s="484" t="s">
        <v>551</v>
      </c>
      <c r="L7" s="484" t="s">
        <v>550</v>
      </c>
      <c r="M7" s="484" t="s">
        <v>184</v>
      </c>
    </row>
    <row r="8" spans="1:22" ht="15" x14ac:dyDescent="0.2">
      <c r="A8" s="482" t="s">
        <v>350</v>
      </c>
      <c r="B8" s="484" t="s">
        <v>597</v>
      </c>
      <c r="C8" s="463" t="s">
        <v>220</v>
      </c>
      <c r="D8" s="497"/>
      <c r="E8" s="414">
        <f>SUM(F8:M8)</f>
        <v>0</v>
      </c>
      <c r="F8" s="500"/>
      <c r="G8" s="499"/>
      <c r="H8" s="498"/>
      <c r="I8" s="497"/>
      <c r="J8" s="497"/>
      <c r="K8" s="497"/>
      <c r="L8" s="497"/>
      <c r="M8" s="497"/>
    </row>
    <row r="9" spans="1:22" ht="15" x14ac:dyDescent="0.2">
      <c r="A9" s="482" t="s">
        <v>493</v>
      </c>
      <c r="B9" s="484"/>
      <c r="C9" s="463"/>
      <c r="D9" s="509"/>
      <c r="E9" s="509"/>
      <c r="F9" s="512"/>
      <c r="G9" s="511"/>
      <c r="H9" s="510"/>
      <c r="I9" s="509"/>
      <c r="J9" s="509"/>
      <c r="K9" s="509"/>
      <c r="L9" s="509"/>
      <c r="M9" s="509"/>
    </row>
    <row r="10" spans="1:22" ht="15" x14ac:dyDescent="0.2">
      <c r="A10" s="482" t="s">
        <v>490</v>
      </c>
      <c r="B10" s="484" t="s">
        <v>75</v>
      </c>
      <c r="C10" s="473" t="s">
        <v>596</v>
      </c>
      <c r="D10" s="472">
        <f>+D8+'244a'!D48</f>
        <v>499</v>
      </c>
      <c r="E10" s="472">
        <f>+E8+'244a'!E48</f>
        <v>0</v>
      </c>
      <c r="F10" s="472">
        <f>+F8+'244a'!F48</f>
        <v>0</v>
      </c>
      <c r="G10" s="472">
        <f>+G8+'244a'!G48</f>
        <v>0</v>
      </c>
      <c r="H10" s="472">
        <f>+H8+'244a'!H48</f>
        <v>0</v>
      </c>
      <c r="I10" s="472">
        <f>+I8+'244a'!I48</f>
        <v>0</v>
      </c>
      <c r="J10" s="472">
        <f>+J8+'244a'!J48</f>
        <v>0</v>
      </c>
      <c r="K10" s="472">
        <f>+K8+'244a'!K48</f>
        <v>0</v>
      </c>
      <c r="L10" s="472">
        <f>+L8+'244a'!L48</f>
        <v>0</v>
      </c>
      <c r="M10" s="472">
        <f>+M8+'244a'!M48</f>
        <v>0</v>
      </c>
    </row>
    <row r="11" spans="1:22" x14ac:dyDescent="0.25">
      <c r="A11" s="482" t="s">
        <v>485</v>
      </c>
      <c r="B11" s="513"/>
      <c r="C11" s="486"/>
      <c r="D11" s="501"/>
      <c r="E11" s="501"/>
      <c r="F11" s="504"/>
      <c r="G11" s="503"/>
      <c r="H11" s="502"/>
      <c r="I11" s="501"/>
      <c r="J11" s="501"/>
      <c r="K11" s="501"/>
      <c r="L11" s="501"/>
      <c r="M11" s="501"/>
    </row>
    <row r="12" spans="1:22" ht="15" x14ac:dyDescent="0.2">
      <c r="A12" s="482" t="s">
        <v>478</v>
      </c>
      <c r="B12" s="484" t="s">
        <v>595</v>
      </c>
      <c r="C12" s="463" t="s">
        <v>218</v>
      </c>
      <c r="D12" s="497"/>
      <c r="E12" s="414">
        <f>SUM(F12:M12)</f>
        <v>0</v>
      </c>
      <c r="F12" s="500"/>
      <c r="G12" s="499"/>
      <c r="H12" s="498"/>
      <c r="I12" s="497"/>
      <c r="J12" s="497"/>
      <c r="K12" s="497"/>
      <c r="L12" s="497"/>
      <c r="M12" s="497"/>
    </row>
    <row r="13" spans="1:22" ht="15" x14ac:dyDescent="0.2">
      <c r="A13" s="482" t="s">
        <v>474</v>
      </c>
      <c r="B13" s="484" t="s">
        <v>594</v>
      </c>
      <c r="C13" s="463" t="s">
        <v>216</v>
      </c>
      <c r="D13" s="497"/>
      <c r="E13" s="414">
        <f>SUM(F13:M13)</f>
        <v>0</v>
      </c>
      <c r="F13" s="500"/>
      <c r="G13" s="499"/>
      <c r="H13" s="498"/>
      <c r="I13" s="497"/>
      <c r="J13" s="497"/>
      <c r="K13" s="497"/>
      <c r="L13" s="497"/>
      <c r="M13" s="497"/>
    </row>
    <row r="14" spans="1:22" ht="15" x14ac:dyDescent="0.2">
      <c r="A14" s="482" t="s">
        <v>469</v>
      </c>
      <c r="B14" s="484">
        <v>730</v>
      </c>
      <c r="C14" s="463" t="s">
        <v>593</v>
      </c>
      <c r="D14" s="497"/>
      <c r="E14" s="414">
        <f>SUM(F14:M14)</f>
        <v>0</v>
      </c>
      <c r="F14" s="500"/>
      <c r="G14" s="499"/>
      <c r="H14" s="498"/>
      <c r="I14" s="497"/>
      <c r="J14" s="497"/>
      <c r="K14" s="497"/>
      <c r="L14" s="497"/>
      <c r="M14" s="497"/>
    </row>
    <row r="15" spans="1:22" ht="15" x14ac:dyDescent="0.2">
      <c r="A15" s="482" t="s">
        <v>465</v>
      </c>
      <c r="B15" s="484"/>
      <c r="C15" s="463"/>
      <c r="D15" s="501"/>
      <c r="E15" s="501"/>
      <c r="F15" s="512"/>
      <c r="G15" s="511"/>
      <c r="H15" s="510"/>
      <c r="I15" s="509"/>
      <c r="J15" s="509"/>
      <c r="K15" s="509"/>
      <c r="L15" s="509"/>
      <c r="M15" s="509"/>
    </row>
    <row r="16" spans="1:22" ht="15" x14ac:dyDescent="0.2">
      <c r="A16" s="482" t="s">
        <v>461</v>
      </c>
      <c r="B16" s="484" t="s">
        <v>73</v>
      </c>
      <c r="C16" s="463" t="s">
        <v>592</v>
      </c>
      <c r="D16" s="472">
        <f t="shared" ref="D16:M16" si="0">SUM(D12:D14)</f>
        <v>0</v>
      </c>
      <c r="E16" s="472">
        <f t="shared" si="0"/>
        <v>0</v>
      </c>
      <c r="F16" s="472">
        <f t="shared" si="0"/>
        <v>0</v>
      </c>
      <c r="G16" s="472">
        <f t="shared" si="0"/>
        <v>0</v>
      </c>
      <c r="H16" s="472">
        <f t="shared" si="0"/>
        <v>0</v>
      </c>
      <c r="I16" s="472">
        <f t="shared" si="0"/>
        <v>0</v>
      </c>
      <c r="J16" s="472">
        <f t="shared" si="0"/>
        <v>0</v>
      </c>
      <c r="K16" s="472">
        <f t="shared" si="0"/>
        <v>0</v>
      </c>
      <c r="L16" s="472">
        <f t="shared" si="0"/>
        <v>0</v>
      </c>
      <c r="M16" s="472">
        <f t="shared" si="0"/>
        <v>0</v>
      </c>
      <c r="N16" s="492"/>
      <c r="O16" s="492"/>
      <c r="P16" s="492"/>
      <c r="Q16" s="492"/>
      <c r="R16" s="492"/>
      <c r="S16" s="492"/>
      <c r="T16" s="492"/>
      <c r="U16" s="492"/>
      <c r="V16" s="492"/>
    </row>
    <row r="17" spans="1:55" ht="15" x14ac:dyDescent="0.2">
      <c r="A17" s="482" t="s">
        <v>457</v>
      </c>
      <c r="B17" s="484"/>
      <c r="C17" s="463"/>
      <c r="D17" s="501"/>
      <c r="E17" s="501"/>
      <c r="F17" s="504"/>
      <c r="G17" s="503"/>
      <c r="H17" s="502"/>
      <c r="I17" s="501"/>
      <c r="J17" s="501"/>
      <c r="K17" s="501"/>
      <c r="L17" s="501"/>
      <c r="M17" s="501"/>
    </row>
    <row r="18" spans="1:55" ht="15" x14ac:dyDescent="0.2">
      <c r="A18" s="482" t="s">
        <v>453</v>
      </c>
      <c r="B18" s="484" t="s">
        <v>591</v>
      </c>
      <c r="C18" s="463" t="s">
        <v>590</v>
      </c>
      <c r="D18" s="497"/>
      <c r="E18" s="414">
        <f>SUM(F18:M18)</f>
        <v>0</v>
      </c>
      <c r="F18" s="500"/>
      <c r="G18" s="499"/>
      <c r="H18" s="498"/>
      <c r="I18" s="497"/>
      <c r="J18" s="497"/>
      <c r="K18" s="497"/>
      <c r="L18" s="497"/>
      <c r="M18" s="497"/>
    </row>
    <row r="19" spans="1:55" ht="15" x14ac:dyDescent="0.2">
      <c r="A19" s="482" t="s">
        <v>449</v>
      </c>
      <c r="B19" s="484">
        <v>811</v>
      </c>
      <c r="C19" s="463" t="s">
        <v>589</v>
      </c>
      <c r="D19" s="497"/>
      <c r="E19" s="414">
        <f>SUM(F19:M19)</f>
        <v>0</v>
      </c>
      <c r="F19" s="500"/>
      <c r="G19" s="499"/>
      <c r="H19" s="498"/>
      <c r="I19" s="497"/>
      <c r="J19" s="497"/>
      <c r="K19" s="497"/>
      <c r="L19" s="497"/>
      <c r="M19" s="497"/>
    </row>
    <row r="20" spans="1:55" ht="15" x14ac:dyDescent="0.2">
      <c r="A20" s="482" t="s">
        <v>445</v>
      </c>
      <c r="B20" s="484"/>
      <c r="C20" s="463"/>
      <c r="D20" s="509"/>
      <c r="E20" s="509"/>
      <c r="F20" s="512"/>
      <c r="G20" s="511"/>
      <c r="H20" s="510"/>
      <c r="I20" s="509"/>
      <c r="J20" s="509"/>
      <c r="K20" s="509"/>
      <c r="L20" s="509"/>
      <c r="M20" s="509"/>
    </row>
    <row r="21" spans="1:55" s="505" customFormat="1" ht="15" x14ac:dyDescent="0.2">
      <c r="A21" s="482" t="s">
        <v>442</v>
      </c>
      <c r="B21" s="508">
        <v>800</v>
      </c>
      <c r="C21" s="507" t="s">
        <v>588</v>
      </c>
      <c r="D21" s="472">
        <f t="shared" ref="D21:M21" si="1">SUM(D17:D19)</f>
        <v>0</v>
      </c>
      <c r="E21" s="472">
        <f t="shared" si="1"/>
        <v>0</v>
      </c>
      <c r="F21" s="472">
        <f t="shared" si="1"/>
        <v>0</v>
      </c>
      <c r="G21" s="472">
        <f t="shared" si="1"/>
        <v>0</v>
      </c>
      <c r="H21" s="472">
        <f t="shared" si="1"/>
        <v>0</v>
      </c>
      <c r="I21" s="472">
        <f t="shared" si="1"/>
        <v>0</v>
      </c>
      <c r="J21" s="472">
        <f t="shared" si="1"/>
        <v>0</v>
      </c>
      <c r="K21" s="472">
        <f t="shared" si="1"/>
        <v>0</v>
      </c>
      <c r="L21" s="472">
        <f t="shared" si="1"/>
        <v>0</v>
      </c>
      <c r="M21" s="472">
        <f t="shared" si="1"/>
        <v>0</v>
      </c>
    </row>
    <row r="22" spans="1:55" ht="15" x14ac:dyDescent="0.2">
      <c r="A22" s="482" t="s">
        <v>438</v>
      </c>
      <c r="B22" s="484"/>
      <c r="C22" s="463"/>
      <c r="D22" s="501"/>
      <c r="E22" s="501"/>
      <c r="F22" s="504"/>
      <c r="G22" s="503"/>
      <c r="H22" s="502"/>
      <c r="I22" s="501"/>
      <c r="J22" s="501"/>
      <c r="K22" s="501"/>
      <c r="L22" s="501"/>
      <c r="M22" s="501"/>
    </row>
    <row r="23" spans="1:55" ht="15" x14ac:dyDescent="0.2">
      <c r="A23" s="482" t="s">
        <v>434</v>
      </c>
      <c r="B23" s="484" t="s">
        <v>587</v>
      </c>
      <c r="C23" s="463" t="s">
        <v>205</v>
      </c>
      <c r="D23" s="410"/>
      <c r="E23" s="414">
        <f>SUM(F23:M23)</f>
        <v>0</v>
      </c>
      <c r="F23" s="500"/>
      <c r="G23" s="499"/>
      <c r="H23" s="498"/>
      <c r="I23" s="497"/>
      <c r="J23" s="497"/>
      <c r="K23" s="497"/>
      <c r="L23" s="497"/>
      <c r="M23" s="497"/>
    </row>
    <row r="24" spans="1:55" ht="15" x14ac:dyDescent="0.2">
      <c r="A24" s="482" t="s">
        <v>429</v>
      </c>
      <c r="B24" s="484" t="s">
        <v>586</v>
      </c>
      <c r="C24" s="463" t="s">
        <v>203</v>
      </c>
      <c r="D24" s="410"/>
      <c r="E24" s="414">
        <f>SUM(F24:M24)</f>
        <v>0</v>
      </c>
      <c r="F24" s="500"/>
      <c r="G24" s="499"/>
      <c r="H24" s="498"/>
      <c r="I24" s="497"/>
      <c r="J24" s="497"/>
      <c r="K24" s="497"/>
      <c r="L24" s="497"/>
      <c r="M24" s="497"/>
    </row>
    <row r="25" spans="1:55" ht="15" x14ac:dyDescent="0.2">
      <c r="A25" s="482" t="s">
        <v>426</v>
      </c>
      <c r="B25" s="484" t="s">
        <v>585</v>
      </c>
      <c r="C25" s="463" t="s">
        <v>201</v>
      </c>
      <c r="D25" s="410"/>
      <c r="E25" s="414">
        <f>SUM(F25:M25)</f>
        <v>0</v>
      </c>
      <c r="F25" s="500"/>
      <c r="G25" s="499"/>
      <c r="H25" s="498"/>
      <c r="I25" s="497"/>
      <c r="J25" s="497"/>
      <c r="K25" s="497"/>
      <c r="L25" s="497"/>
      <c r="M25" s="497"/>
    </row>
    <row r="26" spans="1:55" ht="15" x14ac:dyDescent="0.2">
      <c r="A26" s="482" t="s">
        <v>424</v>
      </c>
      <c r="B26" s="484" t="s">
        <v>584</v>
      </c>
      <c r="C26" s="463" t="s">
        <v>583</v>
      </c>
      <c r="D26" s="410"/>
      <c r="E26" s="414">
        <f>SUM(F26:M26)</f>
        <v>0</v>
      </c>
      <c r="F26" s="500"/>
      <c r="G26" s="499"/>
      <c r="H26" s="498"/>
      <c r="I26" s="497"/>
      <c r="J26" s="497"/>
      <c r="K26" s="497"/>
      <c r="L26" s="497"/>
      <c r="M26" s="497"/>
    </row>
    <row r="27" spans="1:55" ht="15" x14ac:dyDescent="0.2">
      <c r="A27" s="482" t="s">
        <v>420</v>
      </c>
      <c r="B27" s="484"/>
      <c r="C27" s="463"/>
      <c r="D27" s="485"/>
      <c r="E27" s="485"/>
      <c r="F27" s="496"/>
      <c r="G27" s="495"/>
      <c r="H27" s="494"/>
      <c r="I27" s="493"/>
      <c r="J27" s="493"/>
      <c r="K27" s="493"/>
      <c r="L27" s="493"/>
      <c r="M27" s="493"/>
    </row>
    <row r="28" spans="1:55" ht="15" x14ac:dyDescent="0.2">
      <c r="A28" s="482" t="s">
        <v>417</v>
      </c>
      <c r="B28" s="484" t="s">
        <v>582</v>
      </c>
      <c r="C28" s="463" t="s">
        <v>581</v>
      </c>
      <c r="D28" s="472">
        <f t="shared" ref="D28:M28" si="2">SUM(D23:D27)</f>
        <v>0</v>
      </c>
      <c r="E28" s="472">
        <f t="shared" si="2"/>
        <v>0</v>
      </c>
      <c r="F28" s="472">
        <f t="shared" si="2"/>
        <v>0</v>
      </c>
      <c r="G28" s="472">
        <f t="shared" si="2"/>
        <v>0</v>
      </c>
      <c r="H28" s="472">
        <f t="shared" si="2"/>
        <v>0</v>
      </c>
      <c r="I28" s="472">
        <f t="shared" si="2"/>
        <v>0</v>
      </c>
      <c r="J28" s="472">
        <f t="shared" si="2"/>
        <v>0</v>
      </c>
      <c r="K28" s="472">
        <f t="shared" si="2"/>
        <v>0</v>
      </c>
      <c r="L28" s="472">
        <f t="shared" si="2"/>
        <v>0</v>
      </c>
      <c r="M28" s="472">
        <f t="shared" si="2"/>
        <v>0</v>
      </c>
      <c r="N28" s="492"/>
      <c r="O28" s="492"/>
      <c r="P28" s="492"/>
      <c r="Q28" s="492"/>
      <c r="R28" s="492"/>
      <c r="S28" s="492"/>
      <c r="T28" s="492"/>
      <c r="U28" s="492"/>
      <c r="V28" s="492"/>
      <c r="W28" s="492"/>
      <c r="X28" s="492"/>
      <c r="Y28" s="492"/>
      <c r="Z28" s="492"/>
      <c r="AA28" s="492"/>
      <c r="AB28" s="492"/>
      <c r="AC28" s="492"/>
      <c r="AD28" s="492"/>
      <c r="AE28" s="492"/>
      <c r="AF28" s="492"/>
      <c r="AG28" s="492"/>
      <c r="AH28" s="492"/>
      <c r="AI28" s="492"/>
      <c r="AJ28" s="492"/>
      <c r="AK28" s="492"/>
      <c r="AL28" s="492"/>
      <c r="AM28" s="492"/>
      <c r="AN28" s="492"/>
      <c r="AO28" s="492"/>
      <c r="AP28" s="492"/>
      <c r="AQ28" s="492"/>
      <c r="AR28" s="492"/>
      <c r="AS28" s="492"/>
      <c r="AT28" s="492"/>
      <c r="AU28" s="492"/>
      <c r="AV28" s="492"/>
      <c r="AW28" s="492"/>
      <c r="AX28" s="492"/>
      <c r="AY28" s="492"/>
      <c r="AZ28" s="492"/>
      <c r="BA28" s="492"/>
      <c r="BB28" s="492"/>
      <c r="BC28" s="492"/>
    </row>
    <row r="29" spans="1:55" ht="15" x14ac:dyDescent="0.2">
      <c r="A29" s="482" t="s">
        <v>413</v>
      </c>
      <c r="B29" s="484"/>
      <c r="C29" s="463"/>
      <c r="D29" s="485"/>
      <c r="E29" s="485"/>
      <c r="F29" s="485"/>
      <c r="G29" s="485"/>
      <c r="H29" s="485"/>
      <c r="I29" s="485"/>
      <c r="J29" s="485"/>
      <c r="K29" s="485"/>
      <c r="L29" s="485"/>
      <c r="M29" s="485"/>
    </row>
    <row r="30" spans="1:55" ht="15" x14ac:dyDescent="0.2">
      <c r="A30" s="482" t="s">
        <v>407</v>
      </c>
      <c r="B30" s="481"/>
      <c r="C30" s="480" t="s">
        <v>580</v>
      </c>
      <c r="D30" s="460"/>
      <c r="E30" s="460"/>
      <c r="F30" s="460"/>
      <c r="G30" s="460"/>
      <c r="H30" s="460"/>
      <c r="I30" s="460"/>
      <c r="J30" s="460"/>
      <c r="K30" s="460"/>
      <c r="L30" s="460"/>
      <c r="M30" s="460"/>
    </row>
    <row r="31" spans="1:55" ht="15" x14ac:dyDescent="0.2">
      <c r="A31" s="482" t="s">
        <v>403</v>
      </c>
      <c r="B31" s="484"/>
      <c r="C31" s="491" t="s">
        <v>579</v>
      </c>
      <c r="D31" s="472">
        <f>SUM(D28,D21,D16,D10,'244a'!D21)</f>
        <v>499</v>
      </c>
      <c r="E31" s="472">
        <f>SUM(E28,E21,E16,E10,'244a'!E21)</f>
        <v>0</v>
      </c>
      <c r="F31" s="472">
        <f>SUM(F28,F21,F16,F10,'244a'!F21)</f>
        <v>0</v>
      </c>
      <c r="G31" s="472">
        <f>SUM(G28,G21,G16,G10,'244a'!G21)</f>
        <v>0</v>
      </c>
      <c r="H31" s="472">
        <f>SUM(H28,H21,H16,H10,'244a'!H21)</f>
        <v>0</v>
      </c>
      <c r="I31" s="472">
        <f>SUM(I28,I21,I16,I10,'244a'!I21)</f>
        <v>0</v>
      </c>
      <c r="J31" s="472">
        <f>SUM(J28,J21,J16,J10,'244a'!J21)</f>
        <v>0</v>
      </c>
      <c r="K31" s="472">
        <f>SUM(K28,K21,K16,K10,'244a'!K21)</f>
        <v>0</v>
      </c>
      <c r="L31" s="472">
        <f>SUM(L28,L21,L16,L10,'244a'!L21)</f>
        <v>0</v>
      </c>
      <c r="M31" s="472">
        <f>SUM(M28,M21,M16,M10,'244a'!M21)</f>
        <v>0</v>
      </c>
    </row>
    <row r="32" spans="1:55" ht="15" x14ac:dyDescent="0.2">
      <c r="A32" s="482" t="s">
        <v>400</v>
      </c>
      <c r="B32" s="484"/>
      <c r="C32" s="463"/>
      <c r="D32" s="485"/>
      <c r="E32" s="485"/>
      <c r="F32" s="490"/>
      <c r="G32" s="489"/>
      <c r="H32" s="488"/>
      <c r="I32" s="485"/>
      <c r="J32" s="485"/>
      <c r="K32" s="485"/>
      <c r="L32" s="485"/>
      <c r="M32" s="485"/>
    </row>
    <row r="33" spans="1:13" ht="15" x14ac:dyDescent="0.2">
      <c r="A33" s="482" t="s">
        <v>397</v>
      </c>
      <c r="B33" s="481">
        <v>950</v>
      </c>
      <c r="C33" s="480" t="s">
        <v>578</v>
      </c>
      <c r="D33" s="493"/>
      <c r="E33" s="493"/>
      <c r="F33" s="417"/>
      <c r="G33" s="417"/>
      <c r="H33" s="417"/>
      <c r="I33" s="417"/>
      <c r="J33" s="417"/>
      <c r="K33" s="417"/>
      <c r="L33" s="417"/>
      <c r="M33" s="460"/>
    </row>
    <row r="34" spans="1:13" ht="15" x14ac:dyDescent="0.2">
      <c r="A34" s="482" t="s">
        <v>393</v>
      </c>
      <c r="B34" s="484"/>
      <c r="C34" s="483" t="s">
        <v>577</v>
      </c>
      <c r="D34" s="552"/>
      <c r="E34" s="552"/>
      <c r="F34" s="417"/>
      <c r="G34" s="417"/>
      <c r="H34" s="417"/>
      <c r="I34" s="417"/>
      <c r="J34" s="417"/>
      <c r="K34" s="417"/>
      <c r="L34" s="417"/>
      <c r="M34" s="460"/>
    </row>
    <row r="35" spans="1:13" x14ac:dyDescent="0.25">
      <c r="A35" s="482" t="s">
        <v>388</v>
      </c>
      <c r="B35" s="484"/>
      <c r="C35" s="486"/>
      <c r="D35" s="485"/>
      <c r="E35" s="485"/>
      <c r="F35" s="417"/>
      <c r="G35" s="417"/>
      <c r="H35" s="417"/>
      <c r="I35" s="417"/>
      <c r="J35" s="417"/>
      <c r="K35" s="417"/>
      <c r="L35" s="417"/>
      <c r="M35" s="460"/>
    </row>
    <row r="36" spans="1:13" ht="15" x14ac:dyDescent="0.2">
      <c r="A36" s="482" t="s">
        <v>383</v>
      </c>
      <c r="B36" s="481"/>
      <c r="C36" s="480" t="s">
        <v>576</v>
      </c>
      <c r="D36" s="604">
        <f>+D31+D34</f>
        <v>499</v>
      </c>
      <c r="E36" s="604">
        <f>+E31+E34</f>
        <v>0</v>
      </c>
      <c r="F36" s="417"/>
      <c r="G36" s="417"/>
      <c r="H36" s="417"/>
      <c r="I36" s="417"/>
      <c r="J36" s="417"/>
      <c r="K36" s="417"/>
      <c r="L36" s="417"/>
      <c r="M36" s="460"/>
    </row>
    <row r="37" spans="1:13" ht="15" x14ac:dyDescent="0.2">
      <c r="A37" s="482" t="s">
        <v>379</v>
      </c>
      <c r="B37" s="484"/>
      <c r="C37" s="483" t="s">
        <v>575</v>
      </c>
      <c r="D37" s="605"/>
      <c r="E37" s="605"/>
      <c r="F37" s="417"/>
      <c r="G37" s="417"/>
      <c r="H37" s="417"/>
      <c r="I37" s="417"/>
      <c r="J37" s="417"/>
      <c r="K37" s="417"/>
      <c r="L37" s="417"/>
      <c r="M37" s="460"/>
    </row>
    <row r="38" spans="1:13" ht="15" x14ac:dyDescent="0.2">
      <c r="A38" s="482" t="s">
        <v>376</v>
      </c>
      <c r="B38" s="481"/>
      <c r="C38" s="480"/>
      <c r="D38" s="460"/>
      <c r="E38" s="460"/>
      <c r="F38" s="417"/>
      <c r="G38" s="417"/>
      <c r="H38" s="417"/>
      <c r="I38" s="417"/>
      <c r="J38" s="417"/>
      <c r="K38" s="417"/>
      <c r="L38" s="417"/>
      <c r="M38" s="460"/>
    </row>
    <row r="39" spans="1:13" thickBot="1" x14ac:dyDescent="0.25">
      <c r="A39" s="482" t="s">
        <v>372</v>
      </c>
      <c r="B39" s="481"/>
      <c r="C39" s="480"/>
      <c r="D39" s="460"/>
      <c r="E39" s="460"/>
      <c r="F39" s="465"/>
      <c r="G39" s="465"/>
      <c r="H39" s="465"/>
      <c r="I39" s="465"/>
      <c r="J39" s="465"/>
      <c r="K39" s="417"/>
      <c r="L39" s="417"/>
      <c r="M39" s="460"/>
    </row>
    <row r="40" spans="1:13" x14ac:dyDescent="0.25">
      <c r="A40" s="459" t="s">
        <v>368</v>
      </c>
      <c r="B40" s="479"/>
      <c r="C40" s="478" t="s">
        <v>574</v>
      </c>
      <c r="D40" s="477"/>
      <c r="E40" s="476"/>
      <c r="F40" s="417"/>
      <c r="G40" s="470"/>
      <c r="H40" s="470"/>
      <c r="I40" s="470"/>
      <c r="J40" s="465"/>
      <c r="K40" s="417"/>
      <c r="L40" s="475"/>
      <c r="M40" s="460"/>
    </row>
    <row r="41" spans="1:13" x14ac:dyDescent="0.25">
      <c r="A41" s="459" t="s">
        <v>364</v>
      </c>
      <c r="B41" s="464"/>
      <c r="C41" s="463"/>
      <c r="D41" s="460"/>
      <c r="E41" s="474"/>
      <c r="F41" s="417"/>
      <c r="G41" s="470"/>
      <c r="H41" s="470"/>
      <c r="I41" s="470"/>
      <c r="J41" s="465"/>
      <c r="K41" s="417"/>
      <c r="L41" s="417"/>
      <c r="M41" s="460"/>
    </row>
    <row r="42" spans="1:13" x14ac:dyDescent="0.25">
      <c r="A42" s="459" t="s">
        <v>361</v>
      </c>
      <c r="B42" s="464"/>
      <c r="C42" s="473" t="s">
        <v>573</v>
      </c>
      <c r="D42" s="472">
        <v>499</v>
      </c>
      <c r="E42" s="471">
        <v>0</v>
      </c>
      <c r="F42" s="470" t="s">
        <v>572</v>
      </c>
      <c r="G42" s="470"/>
      <c r="H42" s="470"/>
      <c r="I42" s="470"/>
      <c r="J42" s="465"/>
      <c r="K42" s="417"/>
      <c r="L42" s="417"/>
      <c r="M42" s="460"/>
    </row>
    <row r="43" spans="1:13" x14ac:dyDescent="0.25">
      <c r="A43" s="459" t="s">
        <v>358</v>
      </c>
      <c r="B43" s="464"/>
      <c r="C43" s="473" t="s">
        <v>571</v>
      </c>
      <c r="D43" s="472"/>
      <c r="E43" s="471"/>
      <c r="F43" s="470"/>
      <c r="G43" s="465"/>
      <c r="H43" s="465"/>
      <c r="I43" s="465"/>
      <c r="J43" s="465"/>
      <c r="K43" s="417"/>
      <c r="L43" s="417"/>
      <c r="M43" s="460"/>
    </row>
    <row r="44" spans="1:13" x14ac:dyDescent="0.25">
      <c r="A44" s="459" t="s">
        <v>356</v>
      </c>
      <c r="B44" s="464"/>
      <c r="C44" s="473" t="s">
        <v>570</v>
      </c>
      <c r="D44" s="472">
        <f>SUM(D42:D43)</f>
        <v>499</v>
      </c>
      <c r="E44" s="471">
        <f>SUM(E42:E43)</f>
        <v>0</v>
      </c>
      <c r="F44" s="470" t="s">
        <v>569</v>
      </c>
      <c r="G44" s="465"/>
      <c r="H44" s="465"/>
      <c r="I44" s="465"/>
      <c r="J44" s="465"/>
      <c r="K44" s="417"/>
      <c r="L44" s="417"/>
      <c r="M44" s="460"/>
    </row>
    <row r="45" spans="1:13" ht="15" x14ac:dyDescent="0.2">
      <c r="A45" s="459" t="s">
        <v>351</v>
      </c>
      <c r="B45" s="464"/>
      <c r="C45" s="463"/>
      <c r="D45" s="469"/>
      <c r="E45" s="468"/>
      <c r="F45" s="465"/>
      <c r="G45" s="465"/>
      <c r="H45" s="465"/>
      <c r="I45" s="465"/>
      <c r="J45" s="465"/>
      <c r="K45" s="417"/>
      <c r="L45" s="417"/>
      <c r="M45" s="460"/>
    </row>
    <row r="46" spans="1:13" ht="15" x14ac:dyDescent="0.2">
      <c r="A46" s="459" t="s">
        <v>568</v>
      </c>
      <c r="B46" s="464"/>
      <c r="C46" s="463" t="s">
        <v>567</v>
      </c>
      <c r="D46" s="467">
        <f>D36</f>
        <v>499</v>
      </c>
      <c r="E46" s="466">
        <f>E36</f>
        <v>0</v>
      </c>
      <c r="F46" s="465"/>
      <c r="G46" s="465"/>
      <c r="H46" s="465"/>
      <c r="I46" s="465"/>
      <c r="J46" s="465"/>
      <c r="K46" s="417"/>
      <c r="L46" s="417"/>
      <c r="M46" s="460"/>
    </row>
    <row r="47" spans="1:13" ht="15" x14ac:dyDescent="0.2">
      <c r="A47" s="459" t="s">
        <v>566</v>
      </c>
      <c r="B47" s="464"/>
      <c r="C47" s="463" t="s">
        <v>565</v>
      </c>
      <c r="D47" s="462">
        <f>D48-D46</f>
        <v>0</v>
      </c>
      <c r="E47" s="461">
        <f>E48-E46</f>
        <v>0</v>
      </c>
      <c r="F47" s="417"/>
      <c r="G47" s="417"/>
      <c r="H47" s="417"/>
      <c r="I47" s="417"/>
      <c r="J47" s="417"/>
      <c r="K47" s="417"/>
      <c r="L47" s="417"/>
      <c r="M47" s="460"/>
    </row>
    <row r="48" spans="1:13" thickBot="1" x14ac:dyDescent="0.25">
      <c r="A48" s="459" t="s">
        <v>564</v>
      </c>
      <c r="B48" s="458"/>
      <c r="C48" s="457" t="s">
        <v>563</v>
      </c>
      <c r="D48" s="456">
        <f>D44</f>
        <v>499</v>
      </c>
      <c r="E48" s="455">
        <f>E44</f>
        <v>0</v>
      </c>
      <c r="F48" s="454"/>
      <c r="G48" s="454"/>
      <c r="H48" s="454"/>
      <c r="I48" s="454"/>
      <c r="J48" s="454"/>
      <c r="K48" s="454"/>
      <c r="L48" s="454"/>
      <c r="M48" s="453"/>
    </row>
    <row r="49" spans="1:3" ht="15.75" customHeight="1" x14ac:dyDescent="0.2">
      <c r="A49" s="606" t="str">
        <f ca="1">CELL("FILENAME",A2)</f>
        <v>R:\Finance\Annual Budget\Amended 2016-2017\[2016-2017 Amended Budget.xlsx]244b</v>
      </c>
      <c r="B49" s="606"/>
      <c r="C49" s="606"/>
    </row>
  </sheetData>
  <mergeCells count="5">
    <mergeCell ref="A1:C1"/>
    <mergeCell ref="A4:C4"/>
    <mergeCell ref="D36:D37"/>
    <mergeCell ref="E36:E37"/>
    <mergeCell ref="A49:C49"/>
  </mergeCells>
  <printOptions horizontalCentered="1" verticalCentered="1"/>
  <pageMargins left="0.1" right="0.1" top="0.4" bottom="0.4" header="0.1" footer="0.1"/>
  <pageSetup scale="73" fitToHeight="2" orientation="landscape" r:id="rId1"/>
  <headerFooter>
    <oddHeader>&amp;C&amp;"Arial,Bold"TWIN FALLS SCHOOL DISTIRCT 411</oddHeader>
    <oddFooter>&amp;L&amp;"Arial,Bold"&amp;Z&amp;F&amp;R&amp;"Arial,Bold"Page &amp;P of &amp;N</oddFooter>
  </headerFooter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441"/>
  <sheetViews>
    <sheetView zoomScaleNormal="100" workbookViewId="0">
      <pane xSplit="3" ySplit="6" topLeftCell="D7" activePane="bottomRight" state="frozen"/>
      <selection activeCell="P31" sqref="P31"/>
      <selection pane="topRight" activeCell="P31" sqref="P31"/>
      <selection pane="bottomLeft" activeCell="P31" sqref="P31"/>
      <selection pane="bottomRight" activeCell="P31" sqref="P31"/>
    </sheetView>
  </sheetViews>
  <sheetFormatPr defaultColWidth="9.77734375" defaultRowHeight="11.25" x14ac:dyDescent="0.2"/>
  <cols>
    <col min="1" max="1" width="3.77734375" style="321" customWidth="1"/>
    <col min="2" max="2" width="6.77734375" style="321" customWidth="1"/>
    <col min="3" max="3" width="27.77734375" style="322" customWidth="1"/>
    <col min="4" max="6" width="10.77734375" style="321" customWidth="1"/>
    <col min="7" max="7" width="3.77734375" style="321" customWidth="1"/>
    <col min="8" max="8" width="6.77734375" style="321" customWidth="1"/>
    <col min="9" max="9" width="27.77734375" style="322" customWidth="1"/>
    <col min="10" max="12" width="10.77734375" style="321" customWidth="1"/>
    <col min="13" max="16384" width="9.77734375" style="321"/>
  </cols>
  <sheetData>
    <row r="1" spans="1:12" ht="20.25" x14ac:dyDescent="0.3">
      <c r="A1" s="596" t="s">
        <v>47</v>
      </c>
      <c r="B1" s="596"/>
      <c r="C1" s="596"/>
      <c r="D1" s="393"/>
      <c r="E1" s="394" t="s">
        <v>510</v>
      </c>
      <c r="F1" s="394"/>
      <c r="G1" s="390"/>
      <c r="H1" s="390"/>
      <c r="I1" s="396"/>
      <c r="J1" s="393"/>
      <c r="L1" s="395" t="s">
        <v>699</v>
      </c>
    </row>
    <row r="2" spans="1:12" ht="15.75" x14ac:dyDescent="0.25">
      <c r="A2" s="393"/>
      <c r="B2" s="393"/>
      <c r="C2" s="389"/>
      <c r="D2" s="393"/>
      <c r="E2" s="394" t="s">
        <v>504</v>
      </c>
      <c r="F2" s="392"/>
      <c r="G2" s="390"/>
      <c r="H2" s="390"/>
      <c r="I2" s="389"/>
      <c r="J2" s="608" t="s">
        <v>728</v>
      </c>
      <c r="K2" s="608"/>
      <c r="L2" s="608"/>
    </row>
    <row r="3" spans="1:12" ht="15.75" x14ac:dyDescent="0.25">
      <c r="A3" s="393"/>
      <c r="B3" s="393"/>
      <c r="C3" s="389"/>
      <c r="D3" s="393"/>
      <c r="E3" s="392" t="s">
        <v>507</v>
      </c>
      <c r="F3" s="391"/>
      <c r="G3" s="390"/>
      <c r="H3" s="390"/>
      <c r="I3" s="389"/>
      <c r="J3" s="607" t="s">
        <v>727</v>
      </c>
      <c r="K3" s="607"/>
      <c r="L3" s="607"/>
    </row>
    <row r="4" spans="1:12" ht="13.9" customHeight="1" x14ac:dyDescent="0.2">
      <c r="A4" s="597" t="s">
        <v>505</v>
      </c>
      <c r="B4" s="597"/>
      <c r="C4" s="597"/>
      <c r="D4" s="597"/>
      <c r="E4" s="324"/>
      <c r="F4" s="324"/>
      <c r="G4" s="324"/>
      <c r="H4" s="324"/>
      <c r="I4" s="325"/>
      <c r="J4" s="324"/>
      <c r="K4" s="324"/>
      <c r="L4" s="324"/>
    </row>
    <row r="5" spans="1:12" ht="12.75" x14ac:dyDescent="0.2">
      <c r="A5" s="388"/>
      <c r="B5" s="387"/>
      <c r="C5" s="386" t="s">
        <v>504</v>
      </c>
      <c r="D5" s="385" t="s">
        <v>503</v>
      </c>
      <c r="E5" s="384" t="s">
        <v>502</v>
      </c>
      <c r="F5" s="383" t="s">
        <v>501</v>
      </c>
      <c r="G5" s="382"/>
      <c r="H5" s="381"/>
      <c r="I5" s="380" t="s">
        <v>504</v>
      </c>
      <c r="J5" s="379" t="s">
        <v>503</v>
      </c>
      <c r="K5" s="378" t="s">
        <v>502</v>
      </c>
      <c r="L5" s="377" t="s">
        <v>501</v>
      </c>
    </row>
    <row r="6" spans="1:12" ht="12.75" x14ac:dyDescent="0.2">
      <c r="A6" s="351" t="s">
        <v>87</v>
      </c>
      <c r="B6" s="334" t="s">
        <v>500</v>
      </c>
      <c r="C6" s="328" t="s">
        <v>499</v>
      </c>
      <c r="D6" s="334" t="s">
        <v>88</v>
      </c>
      <c r="E6" s="334" t="s">
        <v>498</v>
      </c>
      <c r="F6" s="376" t="s">
        <v>497</v>
      </c>
      <c r="G6" s="355" t="s">
        <v>87</v>
      </c>
      <c r="H6" s="375" t="s">
        <v>500</v>
      </c>
      <c r="I6" s="374" t="s">
        <v>499</v>
      </c>
      <c r="J6" s="351" t="s">
        <v>88</v>
      </c>
      <c r="K6" s="334" t="s">
        <v>498</v>
      </c>
      <c r="L6" s="334" t="s">
        <v>497</v>
      </c>
    </row>
    <row r="7" spans="1:12" ht="12.75" x14ac:dyDescent="0.2">
      <c r="A7" s="351" t="s">
        <v>496</v>
      </c>
      <c r="B7" s="334" t="s">
        <v>495</v>
      </c>
      <c r="C7" s="333" t="s">
        <v>494</v>
      </c>
      <c r="D7" s="354">
        <v>8198</v>
      </c>
      <c r="E7" s="373" t="s">
        <v>346</v>
      </c>
      <c r="F7" s="372">
        <v>29762</v>
      </c>
      <c r="G7" s="348" t="s">
        <v>493</v>
      </c>
      <c r="H7" s="351" t="s">
        <v>492</v>
      </c>
      <c r="I7" s="333" t="s">
        <v>170</v>
      </c>
      <c r="J7" s="353">
        <v>0</v>
      </c>
      <c r="K7" s="353">
        <v>0</v>
      </c>
      <c r="L7" s="357"/>
    </row>
    <row r="8" spans="1:12" ht="12.75" x14ac:dyDescent="0.2">
      <c r="A8" s="351" t="s">
        <v>491</v>
      </c>
      <c r="B8" s="334"/>
      <c r="C8" s="333"/>
      <c r="D8" s="360"/>
      <c r="E8" s="353"/>
      <c r="F8" s="356"/>
      <c r="G8" s="355" t="s">
        <v>490</v>
      </c>
      <c r="H8" s="351" t="s">
        <v>489</v>
      </c>
      <c r="I8" s="365" t="s">
        <v>488</v>
      </c>
      <c r="J8" s="352">
        <f>J7</f>
        <v>0</v>
      </c>
      <c r="K8" s="358" t="s">
        <v>346</v>
      </c>
      <c r="L8" s="352">
        <f>K7</f>
        <v>0</v>
      </c>
    </row>
    <row r="9" spans="1:12" ht="12.75" x14ac:dyDescent="0.2">
      <c r="A9" s="351" t="s">
        <v>487</v>
      </c>
      <c r="B9" s="334" t="s">
        <v>486</v>
      </c>
      <c r="C9" s="333" t="s">
        <v>171</v>
      </c>
      <c r="D9" s="353">
        <v>0</v>
      </c>
      <c r="E9" s="353">
        <v>0</v>
      </c>
      <c r="F9" s="356"/>
      <c r="G9" s="355" t="s">
        <v>485</v>
      </c>
      <c r="H9" s="335"/>
      <c r="I9" s="333"/>
      <c r="J9" s="347"/>
      <c r="K9" s="347"/>
      <c r="L9" s="357"/>
    </row>
    <row r="10" spans="1:12" ht="12.75" x14ac:dyDescent="0.2">
      <c r="A10" s="351" t="s">
        <v>484</v>
      </c>
      <c r="B10" s="334" t="s">
        <v>483</v>
      </c>
      <c r="C10" s="333" t="s">
        <v>169</v>
      </c>
      <c r="D10" s="353">
        <v>0</v>
      </c>
      <c r="E10" s="353">
        <v>0</v>
      </c>
      <c r="F10" s="356"/>
      <c r="G10" s="355" t="s">
        <v>482</v>
      </c>
      <c r="H10" s="351" t="s">
        <v>481</v>
      </c>
      <c r="I10" s="333" t="s">
        <v>165</v>
      </c>
      <c r="J10" s="353">
        <v>0</v>
      </c>
      <c r="K10" s="353">
        <v>0</v>
      </c>
      <c r="L10" s="357"/>
    </row>
    <row r="11" spans="1:12" ht="12.75" x14ac:dyDescent="0.2">
      <c r="A11" s="351" t="s">
        <v>480</v>
      </c>
      <c r="B11" s="334" t="s">
        <v>479</v>
      </c>
      <c r="C11" s="333" t="s">
        <v>168</v>
      </c>
      <c r="D11" s="353">
        <v>0</v>
      </c>
      <c r="E11" s="353">
        <v>0</v>
      </c>
      <c r="F11" s="356"/>
      <c r="G11" s="355" t="s">
        <v>478</v>
      </c>
      <c r="H11" s="351" t="s">
        <v>477</v>
      </c>
      <c r="I11" s="333" t="s">
        <v>163</v>
      </c>
      <c r="J11" s="353">
        <v>0</v>
      </c>
      <c r="K11" s="353">
        <v>0</v>
      </c>
      <c r="L11" s="357"/>
    </row>
    <row r="12" spans="1:12" ht="12.75" x14ac:dyDescent="0.2">
      <c r="A12" s="351" t="s">
        <v>476</v>
      </c>
      <c r="B12" s="334" t="s">
        <v>475</v>
      </c>
      <c r="C12" s="333" t="s">
        <v>166</v>
      </c>
      <c r="D12" s="353">
        <v>0</v>
      </c>
      <c r="E12" s="353">
        <v>0</v>
      </c>
      <c r="F12" s="356"/>
      <c r="G12" s="355" t="s">
        <v>474</v>
      </c>
      <c r="H12" s="351" t="s">
        <v>473</v>
      </c>
      <c r="I12" s="333" t="s">
        <v>472</v>
      </c>
      <c r="J12" s="353">
        <v>0</v>
      </c>
      <c r="K12" s="353">
        <v>0</v>
      </c>
      <c r="L12" s="357"/>
    </row>
    <row r="13" spans="1:12" ht="12.75" x14ac:dyDescent="0.2">
      <c r="A13" s="351" t="s">
        <v>471</v>
      </c>
      <c r="B13" s="334" t="s">
        <v>470</v>
      </c>
      <c r="C13" s="333" t="s">
        <v>164</v>
      </c>
      <c r="D13" s="353">
        <v>0</v>
      </c>
      <c r="E13" s="353">
        <v>0</v>
      </c>
      <c r="F13" s="356"/>
      <c r="G13" s="355" t="s">
        <v>469</v>
      </c>
      <c r="H13" s="351" t="s">
        <v>468</v>
      </c>
      <c r="I13" s="333" t="s">
        <v>159</v>
      </c>
      <c r="J13" s="353">
        <v>0</v>
      </c>
      <c r="K13" s="353">
        <v>0</v>
      </c>
      <c r="L13" s="357"/>
    </row>
    <row r="14" spans="1:12" ht="12.75" x14ac:dyDescent="0.2">
      <c r="A14" s="351" t="s">
        <v>467</v>
      </c>
      <c r="B14" s="334" t="s">
        <v>466</v>
      </c>
      <c r="C14" s="333" t="s">
        <v>162</v>
      </c>
      <c r="D14" s="353">
        <v>0</v>
      </c>
      <c r="E14" s="353">
        <v>0</v>
      </c>
      <c r="F14" s="356"/>
      <c r="G14" s="355" t="s">
        <v>465</v>
      </c>
      <c r="H14" s="351" t="s">
        <v>464</v>
      </c>
      <c r="I14" s="333" t="s">
        <v>157</v>
      </c>
      <c r="J14" s="353">
        <v>0</v>
      </c>
      <c r="K14" s="353">
        <v>0</v>
      </c>
      <c r="L14" s="357"/>
    </row>
    <row r="15" spans="1:12" ht="12.75" x14ac:dyDescent="0.2">
      <c r="A15" s="351" t="s">
        <v>463</v>
      </c>
      <c r="B15" s="334" t="s">
        <v>462</v>
      </c>
      <c r="C15" s="333" t="s">
        <v>160</v>
      </c>
      <c r="D15" s="353">
        <v>0</v>
      </c>
      <c r="E15" s="353">
        <v>0</v>
      </c>
      <c r="F15" s="356"/>
      <c r="G15" s="355" t="s">
        <v>461</v>
      </c>
      <c r="H15" s="351" t="s">
        <v>460</v>
      </c>
      <c r="I15" s="333" t="s">
        <v>155</v>
      </c>
      <c r="J15" s="353">
        <v>0</v>
      </c>
      <c r="K15" s="353">
        <v>0</v>
      </c>
      <c r="L15" s="357"/>
    </row>
    <row r="16" spans="1:12" ht="12.75" x14ac:dyDescent="0.2">
      <c r="A16" s="351" t="s">
        <v>459</v>
      </c>
      <c r="B16" s="334" t="s">
        <v>458</v>
      </c>
      <c r="C16" s="333" t="s">
        <v>158</v>
      </c>
      <c r="D16" s="353">
        <v>0</v>
      </c>
      <c r="E16" s="353">
        <v>0</v>
      </c>
      <c r="F16" s="356"/>
      <c r="G16" s="355" t="s">
        <v>457</v>
      </c>
      <c r="H16" s="351" t="s">
        <v>456</v>
      </c>
      <c r="I16" s="333" t="s">
        <v>153</v>
      </c>
      <c r="J16" s="353">
        <v>402325</v>
      </c>
      <c r="K16" s="353">
        <v>473963</v>
      </c>
      <c r="L16" s="357"/>
    </row>
    <row r="17" spans="1:12" ht="12.75" x14ac:dyDescent="0.2">
      <c r="A17" s="351" t="s">
        <v>455</v>
      </c>
      <c r="B17" s="334" t="s">
        <v>454</v>
      </c>
      <c r="C17" s="333" t="s">
        <v>156</v>
      </c>
      <c r="D17" s="537">
        <v>0</v>
      </c>
      <c r="E17" s="536">
        <v>0</v>
      </c>
      <c r="F17" s="356"/>
      <c r="G17" s="355" t="s">
        <v>453</v>
      </c>
      <c r="H17" s="351" t="s">
        <v>452</v>
      </c>
      <c r="I17" s="333" t="s">
        <v>152</v>
      </c>
      <c r="J17" s="353">
        <v>0</v>
      </c>
      <c r="K17" s="353">
        <v>0</v>
      </c>
      <c r="L17" s="357"/>
    </row>
    <row r="18" spans="1:12" ht="12.75" x14ac:dyDescent="0.2">
      <c r="A18" s="351" t="s">
        <v>451</v>
      </c>
      <c r="B18" s="334" t="s">
        <v>450</v>
      </c>
      <c r="C18" s="365" t="s">
        <v>154</v>
      </c>
      <c r="D18" s="534">
        <v>0</v>
      </c>
      <c r="E18" s="535">
        <v>0</v>
      </c>
      <c r="F18" s="356"/>
      <c r="G18" s="355" t="s">
        <v>449</v>
      </c>
      <c r="H18" s="351" t="s">
        <v>448</v>
      </c>
      <c r="I18" s="333" t="s">
        <v>150</v>
      </c>
      <c r="J18" s="536">
        <v>0</v>
      </c>
      <c r="K18" s="536">
        <v>0</v>
      </c>
      <c r="L18" s="357"/>
    </row>
    <row r="19" spans="1:12" ht="12.75" x14ac:dyDescent="0.2">
      <c r="A19" s="351" t="s">
        <v>447</v>
      </c>
      <c r="B19" s="334"/>
      <c r="C19" s="371" t="s">
        <v>446</v>
      </c>
      <c r="D19" s="370">
        <f>SUBTOTAL(9,D9:D18)</f>
        <v>0</v>
      </c>
      <c r="E19" s="369" t="s">
        <v>346</v>
      </c>
      <c r="F19" s="349">
        <f>SUBTOTAL(9,E8:E18)</f>
        <v>0</v>
      </c>
      <c r="G19" s="368" t="s">
        <v>445</v>
      </c>
      <c r="H19" s="367">
        <v>437000</v>
      </c>
      <c r="I19" s="366" t="s">
        <v>149</v>
      </c>
      <c r="J19" s="535">
        <v>0</v>
      </c>
      <c r="K19" s="535">
        <v>0</v>
      </c>
      <c r="L19" s="357"/>
    </row>
    <row r="20" spans="1:12" ht="12.75" x14ac:dyDescent="0.2">
      <c r="A20" s="351" t="s">
        <v>444</v>
      </c>
      <c r="B20" s="334" t="s">
        <v>443</v>
      </c>
      <c r="C20" s="333" t="s">
        <v>151</v>
      </c>
      <c r="D20" s="353">
        <v>0</v>
      </c>
      <c r="E20" s="353">
        <v>0</v>
      </c>
      <c r="F20" s="356"/>
      <c r="G20" s="361" t="s">
        <v>442</v>
      </c>
      <c r="H20" s="364" t="s">
        <v>441</v>
      </c>
      <c r="I20" s="333" t="s">
        <v>440</v>
      </c>
      <c r="J20" s="353">
        <v>0</v>
      </c>
      <c r="K20" s="353">
        <v>0</v>
      </c>
      <c r="L20" s="357"/>
    </row>
    <row r="21" spans="1:12" ht="12.75" x14ac:dyDescent="0.2">
      <c r="A21" s="351" t="s">
        <v>439</v>
      </c>
      <c r="B21" s="364"/>
      <c r="C21" s="363"/>
      <c r="D21" s="362"/>
      <c r="E21" s="362"/>
      <c r="F21" s="356"/>
      <c r="G21" s="361" t="s">
        <v>438</v>
      </c>
      <c r="H21" s="351" t="s">
        <v>437</v>
      </c>
      <c r="I21" s="333" t="s">
        <v>145</v>
      </c>
      <c r="J21" s="353">
        <v>3040</v>
      </c>
      <c r="K21" s="353">
        <v>10280</v>
      </c>
      <c r="L21" s="357"/>
    </row>
    <row r="22" spans="1:12" ht="12.75" x14ac:dyDescent="0.2">
      <c r="A22" s="351" t="s">
        <v>436</v>
      </c>
      <c r="B22" s="334" t="s">
        <v>435</v>
      </c>
      <c r="C22" s="333" t="s">
        <v>148</v>
      </c>
      <c r="D22" s="353">
        <v>0</v>
      </c>
      <c r="E22" s="353">
        <v>0</v>
      </c>
      <c r="F22" s="356"/>
      <c r="G22" s="355" t="s">
        <v>434</v>
      </c>
      <c r="H22" s="351" t="s">
        <v>433</v>
      </c>
      <c r="I22" s="365" t="s">
        <v>432</v>
      </c>
      <c r="J22" s="352">
        <f>SUBTOTAL(9,J10:J21)</f>
        <v>405365</v>
      </c>
      <c r="K22" s="358" t="s">
        <v>346</v>
      </c>
      <c r="L22" s="352">
        <f>SUBTOTAL(9,K10:K21)</f>
        <v>484243</v>
      </c>
    </row>
    <row r="23" spans="1:12" ht="12.75" x14ac:dyDescent="0.2">
      <c r="A23" s="351" t="s">
        <v>431</v>
      </c>
      <c r="B23" s="334" t="s">
        <v>430</v>
      </c>
      <c r="C23" s="333" t="s">
        <v>146</v>
      </c>
      <c r="D23" s="353">
        <v>0</v>
      </c>
      <c r="E23" s="353">
        <v>0</v>
      </c>
      <c r="F23" s="356"/>
      <c r="G23" s="355" t="s">
        <v>429</v>
      </c>
      <c r="H23" s="335"/>
      <c r="I23" s="333"/>
      <c r="J23" s="347"/>
      <c r="K23" s="347"/>
      <c r="L23" s="357"/>
    </row>
    <row r="24" spans="1:12" ht="12.75" x14ac:dyDescent="0.2">
      <c r="A24" s="351" t="s">
        <v>428</v>
      </c>
      <c r="B24" s="334" t="s">
        <v>427</v>
      </c>
      <c r="C24" s="333" t="s">
        <v>144</v>
      </c>
      <c r="D24" s="353">
        <v>0</v>
      </c>
      <c r="E24" s="353">
        <v>0</v>
      </c>
      <c r="F24" s="356"/>
      <c r="G24" s="355" t="s">
        <v>426</v>
      </c>
      <c r="H24" s="335"/>
      <c r="I24" s="333"/>
      <c r="J24" s="347"/>
      <c r="K24" s="347"/>
      <c r="L24" s="357"/>
    </row>
    <row r="25" spans="1:12" ht="12.75" x14ac:dyDescent="0.2">
      <c r="A25" s="351" t="s">
        <v>425</v>
      </c>
      <c r="B25" s="364"/>
      <c r="C25" s="363"/>
      <c r="D25" s="362"/>
      <c r="E25" s="360"/>
      <c r="F25" s="356"/>
      <c r="G25" s="355" t="s">
        <v>424</v>
      </c>
      <c r="H25" s="351" t="s">
        <v>423</v>
      </c>
      <c r="I25" s="333" t="s">
        <v>141</v>
      </c>
      <c r="J25" s="353">
        <v>0</v>
      </c>
      <c r="K25" s="353">
        <v>0</v>
      </c>
      <c r="L25" s="357"/>
    </row>
    <row r="26" spans="1:12" ht="12.75" x14ac:dyDescent="0.2">
      <c r="A26" s="351" t="s">
        <v>422</v>
      </c>
      <c r="B26" s="334" t="s">
        <v>421</v>
      </c>
      <c r="C26" s="333" t="s">
        <v>142</v>
      </c>
      <c r="D26" s="353">
        <v>0</v>
      </c>
      <c r="E26" s="353">
        <v>0</v>
      </c>
      <c r="F26" s="356"/>
      <c r="G26" s="355" t="s">
        <v>420</v>
      </c>
      <c r="H26" s="351" t="s">
        <v>419</v>
      </c>
      <c r="I26" s="333" t="s">
        <v>140</v>
      </c>
      <c r="J26" s="353">
        <v>0</v>
      </c>
      <c r="K26" s="353">
        <v>0</v>
      </c>
      <c r="L26" s="357"/>
    </row>
    <row r="27" spans="1:12" ht="12.75" x14ac:dyDescent="0.2">
      <c r="A27" s="351" t="s">
        <v>418</v>
      </c>
      <c r="B27" s="334"/>
      <c r="C27" s="333"/>
      <c r="D27" s="360"/>
      <c r="E27" s="360"/>
      <c r="F27" s="356"/>
      <c r="G27" s="355" t="s">
        <v>417</v>
      </c>
      <c r="H27" s="351" t="s">
        <v>416</v>
      </c>
      <c r="I27" s="333" t="s">
        <v>138</v>
      </c>
      <c r="J27" s="353">
        <v>0</v>
      </c>
      <c r="K27" s="353">
        <v>0</v>
      </c>
      <c r="L27" s="357"/>
    </row>
    <row r="28" spans="1:12" ht="25.5" x14ac:dyDescent="0.2">
      <c r="A28" s="351" t="s">
        <v>415</v>
      </c>
      <c r="B28" s="334" t="s">
        <v>414</v>
      </c>
      <c r="C28" s="333" t="s">
        <v>139</v>
      </c>
      <c r="D28" s="353">
        <v>0</v>
      </c>
      <c r="E28" s="353">
        <v>0</v>
      </c>
      <c r="F28" s="356"/>
      <c r="G28" s="355" t="s">
        <v>413</v>
      </c>
      <c r="H28" s="351" t="s">
        <v>412</v>
      </c>
      <c r="I28" s="333" t="s">
        <v>411</v>
      </c>
      <c r="J28" s="353">
        <v>0</v>
      </c>
      <c r="K28" s="353">
        <v>0</v>
      </c>
      <c r="L28" s="357"/>
    </row>
    <row r="29" spans="1:12" ht="12.75" x14ac:dyDescent="0.2">
      <c r="A29" s="351" t="s">
        <v>410</v>
      </c>
      <c r="B29" s="334" t="s">
        <v>409</v>
      </c>
      <c r="C29" s="333" t="s">
        <v>408</v>
      </c>
      <c r="D29" s="353">
        <v>0</v>
      </c>
      <c r="E29" s="353">
        <v>0</v>
      </c>
      <c r="F29" s="356"/>
      <c r="G29" s="355" t="s">
        <v>407</v>
      </c>
      <c r="H29" s="351" t="s">
        <v>406</v>
      </c>
      <c r="I29" s="333" t="s">
        <v>134</v>
      </c>
      <c r="J29" s="353">
        <v>0</v>
      </c>
      <c r="K29" s="353">
        <v>0</v>
      </c>
      <c r="L29" s="357"/>
    </row>
    <row r="30" spans="1:12" ht="12.75" x14ac:dyDescent="0.2">
      <c r="A30" s="351" t="s">
        <v>405</v>
      </c>
      <c r="B30" s="334" t="s">
        <v>404</v>
      </c>
      <c r="C30" s="333" t="s">
        <v>135</v>
      </c>
      <c r="D30" s="353">
        <v>0</v>
      </c>
      <c r="E30" s="353">
        <v>0</v>
      </c>
      <c r="F30" s="356"/>
      <c r="G30" s="355" t="s">
        <v>403</v>
      </c>
      <c r="H30" s="351" t="s">
        <v>402</v>
      </c>
      <c r="I30" s="333" t="s">
        <v>133</v>
      </c>
      <c r="J30" s="353">
        <v>0</v>
      </c>
      <c r="K30" s="353">
        <v>0</v>
      </c>
      <c r="L30" s="357"/>
    </row>
    <row r="31" spans="1:12" ht="12.75" x14ac:dyDescent="0.2">
      <c r="A31" s="351" t="s">
        <v>401</v>
      </c>
      <c r="B31" s="334"/>
      <c r="C31" s="333"/>
      <c r="D31" s="360"/>
      <c r="E31" s="360"/>
      <c r="F31" s="356"/>
      <c r="G31" s="355" t="s">
        <v>400</v>
      </c>
      <c r="H31" s="351" t="s">
        <v>399</v>
      </c>
      <c r="I31" s="333" t="s">
        <v>131</v>
      </c>
      <c r="J31" s="353">
        <v>0</v>
      </c>
      <c r="K31" s="353">
        <v>0</v>
      </c>
      <c r="L31" s="357"/>
    </row>
    <row r="32" spans="1:12" ht="12.75" x14ac:dyDescent="0.2">
      <c r="A32" s="351" t="s">
        <v>398</v>
      </c>
      <c r="B32" s="334">
        <v>417100</v>
      </c>
      <c r="C32" s="333" t="s">
        <v>132</v>
      </c>
      <c r="D32" s="353">
        <v>0</v>
      </c>
      <c r="E32" s="353">
        <v>0</v>
      </c>
      <c r="F32" s="356"/>
      <c r="G32" s="355" t="s">
        <v>397</v>
      </c>
      <c r="H32" s="351" t="s">
        <v>396</v>
      </c>
      <c r="I32" s="333" t="s">
        <v>395</v>
      </c>
      <c r="J32" s="353">
        <v>0</v>
      </c>
      <c r="K32" s="353">
        <v>0</v>
      </c>
      <c r="L32" s="357"/>
    </row>
    <row r="33" spans="1:12" ht="12.75" x14ac:dyDescent="0.2">
      <c r="A33" s="351" t="s">
        <v>394</v>
      </c>
      <c r="B33" s="334">
        <v>417200</v>
      </c>
      <c r="C33" s="333" t="s">
        <v>130</v>
      </c>
      <c r="D33" s="353">
        <v>0</v>
      </c>
      <c r="E33" s="353">
        <v>0</v>
      </c>
      <c r="F33" s="356"/>
      <c r="G33" s="361" t="s">
        <v>393</v>
      </c>
      <c r="H33" s="334" t="s">
        <v>392</v>
      </c>
      <c r="I33" s="333" t="s">
        <v>391</v>
      </c>
      <c r="J33" s="353">
        <v>0</v>
      </c>
      <c r="K33" s="353">
        <v>0</v>
      </c>
      <c r="L33" s="357"/>
    </row>
    <row r="34" spans="1:12" ht="12.75" x14ac:dyDescent="0.2">
      <c r="A34" s="351" t="s">
        <v>390</v>
      </c>
      <c r="B34" s="334">
        <v>417300</v>
      </c>
      <c r="C34" s="333" t="s">
        <v>389</v>
      </c>
      <c r="D34" s="353">
        <v>0</v>
      </c>
      <c r="E34" s="353">
        <v>0</v>
      </c>
      <c r="F34" s="356"/>
      <c r="G34" s="355" t="s">
        <v>388</v>
      </c>
      <c r="H34" s="351" t="s">
        <v>387</v>
      </c>
      <c r="I34" s="333" t="s">
        <v>386</v>
      </c>
      <c r="J34" s="353">
        <v>0</v>
      </c>
      <c r="K34" s="353">
        <v>0</v>
      </c>
      <c r="L34" s="357"/>
    </row>
    <row r="35" spans="1:12" ht="12.75" x14ac:dyDescent="0.2">
      <c r="A35" s="351" t="s">
        <v>385</v>
      </c>
      <c r="B35" s="334">
        <v>417400</v>
      </c>
      <c r="C35" s="333" t="s">
        <v>384</v>
      </c>
      <c r="D35" s="353">
        <v>0</v>
      </c>
      <c r="E35" s="353">
        <v>0</v>
      </c>
      <c r="F35" s="356"/>
      <c r="G35" s="355" t="s">
        <v>383</v>
      </c>
      <c r="H35" s="351" t="s">
        <v>382</v>
      </c>
      <c r="I35" s="333" t="s">
        <v>381</v>
      </c>
      <c r="J35" s="359">
        <f>SUBTOTAL(9,J25:J34)</f>
        <v>0</v>
      </c>
      <c r="K35" s="358" t="s">
        <v>346</v>
      </c>
      <c r="L35" s="352">
        <f>SUBTOTAL(9,K25:K34)</f>
        <v>0</v>
      </c>
    </row>
    <row r="36" spans="1:12" ht="12.75" x14ac:dyDescent="0.2">
      <c r="A36" s="351" t="s">
        <v>380</v>
      </c>
      <c r="B36" s="334">
        <v>417900</v>
      </c>
      <c r="C36" s="333" t="s">
        <v>124</v>
      </c>
      <c r="D36" s="353">
        <v>0</v>
      </c>
      <c r="E36" s="353">
        <v>0</v>
      </c>
      <c r="F36" s="356"/>
      <c r="G36" s="355" t="s">
        <v>379</v>
      </c>
      <c r="H36" s="335"/>
      <c r="I36" s="333" t="s">
        <v>378</v>
      </c>
      <c r="J36" s="347"/>
      <c r="K36" s="347"/>
      <c r="L36" s="357"/>
    </row>
    <row r="37" spans="1:12" ht="25.5" x14ac:dyDescent="0.2">
      <c r="A37" s="351" t="s">
        <v>377</v>
      </c>
      <c r="B37" s="334"/>
      <c r="C37" s="333"/>
      <c r="D37" s="360"/>
      <c r="E37" s="360"/>
      <c r="F37" s="356"/>
      <c r="G37" s="355" t="s">
        <v>376</v>
      </c>
      <c r="H37" s="351" t="s">
        <v>375</v>
      </c>
      <c r="I37" s="333" t="s">
        <v>374</v>
      </c>
      <c r="J37" s="353">
        <v>0</v>
      </c>
      <c r="K37" s="353">
        <v>0</v>
      </c>
      <c r="L37" s="357"/>
    </row>
    <row r="38" spans="1:12" ht="12.75" x14ac:dyDescent="0.2">
      <c r="A38" s="351" t="s">
        <v>373</v>
      </c>
      <c r="B38" s="334">
        <v>418100</v>
      </c>
      <c r="C38" s="333" t="s">
        <v>123</v>
      </c>
      <c r="D38" s="353">
        <v>0</v>
      </c>
      <c r="E38" s="353">
        <v>0</v>
      </c>
      <c r="F38" s="356"/>
      <c r="G38" s="355" t="s">
        <v>372</v>
      </c>
      <c r="H38" s="351" t="s">
        <v>371</v>
      </c>
      <c r="I38" s="333" t="s">
        <v>370</v>
      </c>
      <c r="J38" s="353">
        <v>0</v>
      </c>
      <c r="K38" s="353">
        <v>0</v>
      </c>
      <c r="L38" s="357"/>
    </row>
    <row r="39" spans="1:12" ht="12.75" x14ac:dyDescent="0.2">
      <c r="A39" s="351" t="s">
        <v>369</v>
      </c>
      <c r="B39" s="334"/>
      <c r="C39" s="333"/>
      <c r="D39" s="360"/>
      <c r="E39" s="353"/>
      <c r="F39" s="356"/>
      <c r="G39" s="355" t="s">
        <v>368</v>
      </c>
      <c r="H39" s="351" t="s">
        <v>367</v>
      </c>
      <c r="I39" s="333" t="s">
        <v>366</v>
      </c>
      <c r="J39" s="359">
        <f>SUBTOTAL(9,J37:J38)</f>
        <v>0</v>
      </c>
      <c r="K39" s="358" t="s">
        <v>346</v>
      </c>
      <c r="L39" s="352">
        <f>SUBTOTAL(9,K37:K38)</f>
        <v>0</v>
      </c>
    </row>
    <row r="40" spans="1:12" ht="12.75" x14ac:dyDescent="0.2">
      <c r="A40" s="351" t="s">
        <v>365</v>
      </c>
      <c r="B40" s="334">
        <v>419100</v>
      </c>
      <c r="C40" s="333" t="s">
        <v>120</v>
      </c>
      <c r="D40" s="353">
        <v>0</v>
      </c>
      <c r="E40" s="353">
        <v>0</v>
      </c>
      <c r="F40" s="356"/>
      <c r="G40" s="355" t="s">
        <v>364</v>
      </c>
      <c r="H40" s="351" t="s">
        <v>363</v>
      </c>
      <c r="I40" s="333"/>
      <c r="J40" s="347"/>
      <c r="K40" s="357"/>
      <c r="L40" s="357"/>
    </row>
    <row r="41" spans="1:12" ht="12.75" x14ac:dyDescent="0.2">
      <c r="A41" s="351" t="s">
        <v>362</v>
      </c>
      <c r="B41" s="334">
        <v>419200</v>
      </c>
      <c r="C41" s="333" t="s">
        <v>118</v>
      </c>
      <c r="D41" s="353">
        <v>0</v>
      </c>
      <c r="E41" s="353">
        <v>0</v>
      </c>
      <c r="F41" s="356"/>
      <c r="G41" s="355" t="s">
        <v>361</v>
      </c>
      <c r="H41" s="335"/>
      <c r="I41" s="333" t="s">
        <v>360</v>
      </c>
      <c r="J41" s="359">
        <f>SUM(D46,J8,J22,J35,J39)</f>
        <v>422221</v>
      </c>
      <c r="K41" s="358" t="s">
        <v>346</v>
      </c>
      <c r="L41" s="352">
        <f>SUM(F46,L8,L22,L35,L39)</f>
        <v>494235</v>
      </c>
    </row>
    <row r="42" spans="1:12" ht="12.75" x14ac:dyDescent="0.2">
      <c r="A42" s="351" t="s">
        <v>359</v>
      </c>
      <c r="B42" s="334">
        <v>419300</v>
      </c>
      <c r="C42" s="333" t="s">
        <v>116</v>
      </c>
      <c r="D42" s="353">
        <v>0</v>
      </c>
      <c r="E42" s="353">
        <v>0</v>
      </c>
      <c r="F42" s="356"/>
      <c r="G42" s="355" t="s">
        <v>358</v>
      </c>
      <c r="H42" s="335"/>
      <c r="I42" s="333"/>
      <c r="J42" s="347"/>
      <c r="K42" s="347"/>
      <c r="L42" s="357"/>
    </row>
    <row r="43" spans="1:12" ht="12.75" x14ac:dyDescent="0.2">
      <c r="A43" s="351" t="s">
        <v>357</v>
      </c>
      <c r="B43" s="334">
        <v>419900</v>
      </c>
      <c r="C43" s="333" t="s">
        <v>115</v>
      </c>
      <c r="D43" s="353">
        <v>16856</v>
      </c>
      <c r="E43" s="534">
        <v>9992</v>
      </c>
      <c r="F43" s="356"/>
      <c r="G43" s="355" t="s">
        <v>356</v>
      </c>
      <c r="H43" s="351" t="s">
        <v>355</v>
      </c>
      <c r="I43" s="333" t="s">
        <v>354</v>
      </c>
      <c r="J43" s="533">
        <v>300000</v>
      </c>
      <c r="K43" s="532">
        <v>300000</v>
      </c>
      <c r="L43" s="352">
        <v>300000</v>
      </c>
    </row>
    <row r="44" spans="1:12" ht="12.75" x14ac:dyDescent="0.2">
      <c r="A44" s="351" t="s">
        <v>353</v>
      </c>
      <c r="B44" s="334"/>
      <c r="C44" s="333" t="s">
        <v>352</v>
      </c>
      <c r="D44" s="332">
        <f>SUBTOTAL(9,D19:D43)</f>
        <v>16856</v>
      </c>
      <c r="E44" s="350" t="s">
        <v>346</v>
      </c>
      <c r="F44" s="349">
        <f>SUBTOTAL(9,E20:E43)</f>
        <v>9992</v>
      </c>
      <c r="G44" s="348" t="s">
        <v>351</v>
      </c>
      <c r="H44" s="335"/>
      <c r="I44" s="333"/>
      <c r="J44" s="347"/>
      <c r="K44" s="347"/>
      <c r="L44" s="347"/>
    </row>
    <row r="45" spans="1:12" ht="24" x14ac:dyDescent="0.2">
      <c r="A45" s="346" t="s">
        <v>350</v>
      </c>
      <c r="B45" s="340">
        <v>410000</v>
      </c>
      <c r="C45" s="345" t="s">
        <v>349</v>
      </c>
      <c r="D45" s="344"/>
      <c r="E45" s="343" t="s">
        <v>346</v>
      </c>
      <c r="F45" s="342"/>
      <c r="G45" s="341"/>
      <c r="H45" s="340" t="s">
        <v>348</v>
      </c>
      <c r="I45" s="339" t="s">
        <v>347</v>
      </c>
      <c r="J45" s="338"/>
      <c r="K45" s="337" t="s">
        <v>346</v>
      </c>
      <c r="L45" s="336"/>
    </row>
    <row r="46" spans="1:12" ht="12.75" x14ac:dyDescent="0.2">
      <c r="A46" s="335"/>
      <c r="B46" s="334"/>
      <c r="C46" s="333"/>
      <c r="D46" s="332">
        <f>(D19+D44)</f>
        <v>16856</v>
      </c>
      <c r="E46" s="332"/>
      <c r="F46" s="331">
        <f>SUM(F19+F44)</f>
        <v>9992</v>
      </c>
      <c r="G46" s="330"/>
      <c r="H46" s="329"/>
      <c r="I46" s="328" t="s">
        <v>345</v>
      </c>
      <c r="J46" s="326">
        <f>(D7+J41+J43)</f>
        <v>730419</v>
      </c>
      <c r="K46" s="327"/>
      <c r="L46" s="326">
        <f>(F7+L41+K43)</f>
        <v>823997</v>
      </c>
    </row>
    <row r="47" spans="1:12" ht="12.95" customHeight="1" x14ac:dyDescent="0.2">
      <c r="A47" s="598" t="str">
        <f ca="1">CELL("FILENAME",A1)</f>
        <v>R:\Finance\Annual Budget\Amended 2016-2017\[2016-2017 Amended Budget.xlsx]245</v>
      </c>
      <c r="B47" s="598"/>
      <c r="C47" s="598"/>
      <c r="D47" s="324"/>
      <c r="E47" s="324"/>
      <c r="F47" s="324"/>
      <c r="G47" s="324"/>
      <c r="H47" s="324"/>
      <c r="I47" s="325"/>
      <c r="J47" s="324"/>
      <c r="K47" s="324"/>
      <c r="L47" s="324"/>
    </row>
    <row r="48" spans="1:12" x14ac:dyDescent="0.2">
      <c r="D48" s="323"/>
      <c r="E48" s="323"/>
      <c r="F48" s="323"/>
    </row>
    <row r="49" spans="4:6" x14ac:dyDescent="0.2">
      <c r="D49" s="323"/>
      <c r="E49" s="323"/>
      <c r="F49" s="323"/>
    </row>
    <row r="50" spans="4:6" x14ac:dyDescent="0.2">
      <c r="D50" s="323"/>
      <c r="E50" s="323"/>
      <c r="F50" s="323"/>
    </row>
    <row r="51" spans="4:6" x14ac:dyDescent="0.2">
      <c r="D51" s="323"/>
      <c r="E51" s="323"/>
      <c r="F51" s="323"/>
    </row>
    <row r="52" spans="4:6" x14ac:dyDescent="0.2">
      <c r="D52" s="323"/>
      <c r="E52" s="323"/>
      <c r="F52" s="323"/>
    </row>
    <row r="53" spans="4:6" x14ac:dyDescent="0.2">
      <c r="D53" s="323"/>
      <c r="E53" s="323"/>
      <c r="F53" s="323"/>
    </row>
    <row r="54" spans="4:6" x14ac:dyDescent="0.2">
      <c r="D54" s="323"/>
      <c r="E54" s="323"/>
      <c r="F54" s="323"/>
    </row>
    <row r="55" spans="4:6" x14ac:dyDescent="0.2">
      <c r="D55" s="323"/>
      <c r="E55" s="323"/>
      <c r="F55" s="323"/>
    </row>
    <row r="56" spans="4:6" x14ac:dyDescent="0.2">
      <c r="D56" s="323"/>
      <c r="E56" s="323"/>
      <c r="F56" s="323"/>
    </row>
    <row r="57" spans="4:6" x14ac:dyDescent="0.2">
      <c r="D57" s="323"/>
      <c r="E57" s="323"/>
      <c r="F57" s="323"/>
    </row>
    <row r="58" spans="4:6" x14ac:dyDescent="0.2">
      <c r="D58" s="323"/>
      <c r="E58" s="323"/>
      <c r="F58" s="323"/>
    </row>
    <row r="59" spans="4:6" x14ac:dyDescent="0.2">
      <c r="D59" s="323"/>
      <c r="E59" s="323"/>
      <c r="F59" s="323"/>
    </row>
    <row r="60" spans="4:6" x14ac:dyDescent="0.2">
      <c r="D60" s="323"/>
      <c r="E60" s="323"/>
      <c r="F60" s="323"/>
    </row>
    <row r="61" spans="4:6" x14ac:dyDescent="0.2">
      <c r="D61" s="323"/>
      <c r="E61" s="323"/>
      <c r="F61" s="323"/>
    </row>
    <row r="62" spans="4:6" x14ac:dyDescent="0.2">
      <c r="D62" s="323"/>
      <c r="E62" s="323"/>
      <c r="F62" s="323"/>
    </row>
    <row r="63" spans="4:6" x14ac:dyDescent="0.2">
      <c r="D63" s="323"/>
      <c r="E63" s="323"/>
      <c r="F63" s="323"/>
    </row>
    <row r="64" spans="4:6" x14ac:dyDescent="0.2">
      <c r="D64" s="323"/>
      <c r="E64" s="323"/>
      <c r="F64" s="323"/>
    </row>
    <row r="65" spans="4:6" x14ac:dyDescent="0.2">
      <c r="D65" s="323"/>
      <c r="E65" s="323"/>
      <c r="F65" s="323"/>
    </row>
    <row r="66" spans="4:6" x14ac:dyDescent="0.2">
      <c r="D66" s="323"/>
      <c r="E66" s="323"/>
      <c r="F66" s="323"/>
    </row>
    <row r="67" spans="4:6" x14ac:dyDescent="0.2">
      <c r="D67" s="323"/>
      <c r="E67" s="323"/>
      <c r="F67" s="323"/>
    </row>
    <row r="68" spans="4:6" x14ac:dyDescent="0.2">
      <c r="D68" s="323"/>
      <c r="E68" s="323"/>
      <c r="F68" s="323"/>
    </row>
    <row r="69" spans="4:6" x14ac:dyDescent="0.2">
      <c r="D69" s="323"/>
      <c r="E69" s="323"/>
      <c r="F69" s="323"/>
    </row>
    <row r="70" spans="4:6" x14ac:dyDescent="0.2">
      <c r="D70" s="323"/>
      <c r="E70" s="323"/>
      <c r="F70" s="323"/>
    </row>
    <row r="71" spans="4:6" x14ac:dyDescent="0.2">
      <c r="D71" s="323"/>
      <c r="E71" s="323"/>
      <c r="F71" s="323"/>
    </row>
    <row r="72" spans="4:6" x14ac:dyDescent="0.2">
      <c r="D72" s="323"/>
      <c r="E72" s="323"/>
      <c r="F72" s="323"/>
    </row>
    <row r="73" spans="4:6" x14ac:dyDescent="0.2">
      <c r="D73" s="323"/>
      <c r="E73" s="323"/>
      <c r="F73" s="323"/>
    </row>
    <row r="74" spans="4:6" x14ac:dyDescent="0.2">
      <c r="D74" s="323"/>
      <c r="E74" s="323"/>
      <c r="F74" s="323"/>
    </row>
    <row r="75" spans="4:6" x14ac:dyDescent="0.2">
      <c r="D75" s="323"/>
      <c r="E75" s="323"/>
      <c r="F75" s="323"/>
    </row>
    <row r="76" spans="4:6" x14ac:dyDescent="0.2">
      <c r="D76" s="323"/>
      <c r="E76" s="323"/>
      <c r="F76" s="323"/>
    </row>
    <row r="77" spans="4:6" x14ac:dyDescent="0.2">
      <c r="D77" s="323"/>
      <c r="E77" s="323"/>
      <c r="F77" s="323"/>
    </row>
    <row r="78" spans="4:6" x14ac:dyDescent="0.2">
      <c r="D78" s="323"/>
      <c r="E78" s="323"/>
      <c r="F78" s="323"/>
    </row>
    <row r="79" spans="4:6" x14ac:dyDescent="0.2">
      <c r="D79" s="323"/>
      <c r="E79" s="323"/>
      <c r="F79" s="323"/>
    </row>
    <row r="80" spans="4:6" x14ac:dyDescent="0.2">
      <c r="D80" s="323"/>
      <c r="E80" s="323"/>
      <c r="F80" s="323"/>
    </row>
    <row r="81" spans="4:6" x14ac:dyDescent="0.2">
      <c r="D81" s="323"/>
      <c r="E81" s="323"/>
      <c r="F81" s="323"/>
    </row>
    <row r="82" spans="4:6" x14ac:dyDescent="0.2">
      <c r="D82" s="323"/>
      <c r="E82" s="323"/>
      <c r="F82" s="323"/>
    </row>
    <row r="83" spans="4:6" x14ac:dyDescent="0.2">
      <c r="D83" s="323"/>
      <c r="E83" s="323"/>
      <c r="F83" s="323"/>
    </row>
    <row r="84" spans="4:6" x14ac:dyDescent="0.2">
      <c r="D84" s="323"/>
      <c r="E84" s="323"/>
      <c r="F84" s="323"/>
    </row>
    <row r="85" spans="4:6" x14ac:dyDescent="0.2">
      <c r="D85" s="323"/>
      <c r="E85" s="323"/>
      <c r="F85" s="323"/>
    </row>
    <row r="86" spans="4:6" x14ac:dyDescent="0.2">
      <c r="D86" s="323"/>
      <c r="E86" s="323"/>
      <c r="F86" s="323"/>
    </row>
    <row r="87" spans="4:6" x14ac:dyDescent="0.2">
      <c r="D87" s="323"/>
      <c r="E87" s="323"/>
      <c r="F87" s="323"/>
    </row>
    <row r="88" spans="4:6" x14ac:dyDescent="0.2">
      <c r="D88" s="323"/>
      <c r="E88" s="323"/>
      <c r="F88" s="323"/>
    </row>
    <row r="89" spans="4:6" x14ac:dyDescent="0.2">
      <c r="D89" s="323"/>
      <c r="E89" s="323"/>
      <c r="F89" s="323"/>
    </row>
    <row r="90" spans="4:6" x14ac:dyDescent="0.2">
      <c r="D90" s="323"/>
      <c r="E90" s="323"/>
      <c r="F90" s="323"/>
    </row>
    <row r="91" spans="4:6" x14ac:dyDescent="0.2">
      <c r="D91" s="323"/>
      <c r="E91" s="323"/>
      <c r="F91" s="323"/>
    </row>
    <row r="92" spans="4:6" x14ac:dyDescent="0.2">
      <c r="D92" s="323"/>
      <c r="E92" s="323"/>
      <c r="F92" s="323"/>
    </row>
    <row r="93" spans="4:6" x14ac:dyDescent="0.2">
      <c r="D93" s="323"/>
      <c r="E93" s="323"/>
      <c r="F93" s="323"/>
    </row>
    <row r="94" spans="4:6" x14ac:dyDescent="0.2">
      <c r="D94" s="323"/>
      <c r="E94" s="323"/>
      <c r="F94" s="323"/>
    </row>
    <row r="95" spans="4:6" x14ac:dyDescent="0.2">
      <c r="D95" s="323"/>
      <c r="E95" s="323"/>
      <c r="F95" s="323"/>
    </row>
    <row r="96" spans="4:6" x14ac:dyDescent="0.2">
      <c r="D96" s="323"/>
      <c r="E96" s="323"/>
      <c r="F96" s="323"/>
    </row>
    <row r="97" spans="4:6" x14ac:dyDescent="0.2">
      <c r="D97" s="323"/>
      <c r="E97" s="323"/>
      <c r="F97" s="323"/>
    </row>
    <row r="98" spans="4:6" x14ac:dyDescent="0.2">
      <c r="D98" s="323"/>
      <c r="E98" s="323"/>
      <c r="F98" s="323"/>
    </row>
    <row r="99" spans="4:6" x14ac:dyDescent="0.2">
      <c r="D99" s="323"/>
      <c r="E99" s="323"/>
      <c r="F99" s="323"/>
    </row>
    <row r="100" spans="4:6" x14ac:dyDescent="0.2">
      <c r="D100" s="323"/>
      <c r="E100" s="323"/>
      <c r="F100" s="323"/>
    </row>
    <row r="101" spans="4:6" x14ac:dyDescent="0.2">
      <c r="D101" s="323"/>
      <c r="E101" s="323"/>
      <c r="F101" s="323"/>
    </row>
    <row r="102" spans="4:6" x14ac:dyDescent="0.2">
      <c r="D102" s="323"/>
      <c r="E102" s="323"/>
      <c r="F102" s="323"/>
    </row>
    <row r="103" spans="4:6" x14ac:dyDescent="0.2">
      <c r="D103" s="323"/>
      <c r="E103" s="323"/>
      <c r="F103" s="323"/>
    </row>
    <row r="104" spans="4:6" x14ac:dyDescent="0.2">
      <c r="D104" s="323"/>
      <c r="E104" s="323"/>
      <c r="F104" s="323"/>
    </row>
    <row r="105" spans="4:6" x14ac:dyDescent="0.2">
      <c r="D105" s="323"/>
      <c r="E105" s="323"/>
      <c r="F105" s="323"/>
    </row>
    <row r="106" spans="4:6" x14ac:dyDescent="0.2">
      <c r="D106" s="323"/>
      <c r="E106" s="323"/>
      <c r="F106" s="323"/>
    </row>
    <row r="107" spans="4:6" x14ac:dyDescent="0.2">
      <c r="D107" s="323"/>
      <c r="E107" s="323"/>
      <c r="F107" s="323"/>
    </row>
    <row r="108" spans="4:6" x14ac:dyDescent="0.2">
      <c r="D108" s="323"/>
      <c r="E108" s="323"/>
      <c r="F108" s="323"/>
    </row>
    <row r="109" spans="4:6" x14ac:dyDescent="0.2">
      <c r="D109" s="323"/>
      <c r="E109" s="323"/>
      <c r="F109" s="323"/>
    </row>
    <row r="110" spans="4:6" x14ac:dyDescent="0.2">
      <c r="D110" s="323"/>
      <c r="E110" s="323"/>
      <c r="F110" s="323"/>
    </row>
    <row r="111" spans="4:6" x14ac:dyDescent="0.2">
      <c r="D111" s="323"/>
      <c r="E111" s="323"/>
      <c r="F111" s="323"/>
    </row>
    <row r="112" spans="4:6" x14ac:dyDescent="0.2">
      <c r="D112" s="323"/>
      <c r="E112" s="323"/>
      <c r="F112" s="323"/>
    </row>
    <row r="113" spans="4:6" x14ac:dyDescent="0.2">
      <c r="D113" s="323"/>
      <c r="E113" s="323"/>
      <c r="F113" s="323"/>
    </row>
    <row r="114" spans="4:6" x14ac:dyDescent="0.2">
      <c r="D114" s="323"/>
      <c r="E114" s="323"/>
      <c r="F114" s="323"/>
    </row>
    <row r="115" spans="4:6" x14ac:dyDescent="0.2">
      <c r="D115" s="323"/>
      <c r="E115" s="323"/>
      <c r="F115" s="323"/>
    </row>
    <row r="116" spans="4:6" x14ac:dyDescent="0.2">
      <c r="D116" s="323"/>
      <c r="E116" s="323"/>
      <c r="F116" s="323"/>
    </row>
    <row r="117" spans="4:6" x14ac:dyDescent="0.2">
      <c r="D117" s="323"/>
      <c r="E117" s="323"/>
      <c r="F117" s="323"/>
    </row>
    <row r="118" spans="4:6" x14ac:dyDescent="0.2">
      <c r="D118" s="323"/>
      <c r="E118" s="323"/>
      <c r="F118" s="323"/>
    </row>
    <row r="119" spans="4:6" x14ac:dyDescent="0.2">
      <c r="D119" s="323"/>
      <c r="E119" s="323"/>
      <c r="F119" s="323"/>
    </row>
    <row r="120" spans="4:6" x14ac:dyDescent="0.2">
      <c r="D120" s="323"/>
      <c r="E120" s="323"/>
      <c r="F120" s="323"/>
    </row>
    <row r="121" spans="4:6" x14ac:dyDescent="0.2">
      <c r="D121" s="323"/>
      <c r="E121" s="323"/>
      <c r="F121" s="323"/>
    </row>
    <row r="122" spans="4:6" x14ac:dyDescent="0.2">
      <c r="D122" s="323"/>
      <c r="E122" s="323"/>
      <c r="F122" s="323"/>
    </row>
    <row r="123" spans="4:6" x14ac:dyDescent="0.2">
      <c r="D123" s="323"/>
      <c r="E123" s="323"/>
      <c r="F123" s="323"/>
    </row>
    <row r="124" spans="4:6" x14ac:dyDescent="0.2">
      <c r="D124" s="323"/>
      <c r="E124" s="323"/>
      <c r="F124" s="323"/>
    </row>
    <row r="125" spans="4:6" x14ac:dyDescent="0.2">
      <c r="D125" s="323"/>
      <c r="E125" s="323"/>
      <c r="F125" s="323"/>
    </row>
    <row r="126" spans="4:6" x14ac:dyDescent="0.2">
      <c r="D126" s="323"/>
      <c r="E126" s="323"/>
      <c r="F126" s="323"/>
    </row>
    <row r="127" spans="4:6" x14ac:dyDescent="0.2">
      <c r="D127" s="323"/>
      <c r="E127" s="323"/>
      <c r="F127" s="323"/>
    </row>
    <row r="128" spans="4:6" x14ac:dyDescent="0.2">
      <c r="D128" s="323"/>
      <c r="E128" s="323"/>
      <c r="F128" s="323"/>
    </row>
    <row r="129" spans="4:6" x14ac:dyDescent="0.2">
      <c r="D129" s="323"/>
      <c r="E129" s="323"/>
      <c r="F129" s="323"/>
    </row>
    <row r="130" spans="4:6" x14ac:dyDescent="0.2">
      <c r="D130" s="323"/>
      <c r="E130" s="323"/>
      <c r="F130" s="323"/>
    </row>
    <row r="131" spans="4:6" x14ac:dyDescent="0.2">
      <c r="D131" s="323"/>
      <c r="E131" s="323"/>
      <c r="F131" s="323"/>
    </row>
    <row r="132" spans="4:6" x14ac:dyDescent="0.2">
      <c r="D132" s="323"/>
      <c r="E132" s="323"/>
      <c r="F132" s="323"/>
    </row>
    <row r="133" spans="4:6" x14ac:dyDescent="0.2">
      <c r="D133" s="323"/>
      <c r="E133" s="323"/>
      <c r="F133" s="323"/>
    </row>
    <row r="134" spans="4:6" x14ac:dyDescent="0.2">
      <c r="D134" s="323"/>
      <c r="E134" s="323"/>
      <c r="F134" s="323"/>
    </row>
    <row r="135" spans="4:6" x14ac:dyDescent="0.2">
      <c r="D135" s="323"/>
      <c r="E135" s="323"/>
      <c r="F135" s="323"/>
    </row>
    <row r="136" spans="4:6" x14ac:dyDescent="0.2">
      <c r="D136" s="323"/>
      <c r="E136" s="323"/>
      <c r="F136" s="323"/>
    </row>
    <row r="137" spans="4:6" x14ac:dyDescent="0.2">
      <c r="D137" s="323"/>
      <c r="E137" s="323"/>
      <c r="F137" s="323"/>
    </row>
    <row r="138" spans="4:6" x14ac:dyDescent="0.2">
      <c r="D138" s="323"/>
      <c r="E138" s="323"/>
      <c r="F138" s="323"/>
    </row>
    <row r="139" spans="4:6" x14ac:dyDescent="0.2">
      <c r="D139" s="323"/>
      <c r="E139" s="323"/>
      <c r="F139" s="323"/>
    </row>
    <row r="140" spans="4:6" x14ac:dyDescent="0.2">
      <c r="D140" s="323"/>
      <c r="E140" s="323"/>
      <c r="F140" s="323"/>
    </row>
    <row r="141" spans="4:6" x14ac:dyDescent="0.2">
      <c r="D141" s="323"/>
      <c r="E141" s="323"/>
      <c r="F141" s="323"/>
    </row>
    <row r="142" spans="4:6" x14ac:dyDescent="0.2">
      <c r="D142" s="323"/>
      <c r="E142" s="323"/>
      <c r="F142" s="323"/>
    </row>
    <row r="143" spans="4:6" x14ac:dyDescent="0.2">
      <c r="D143" s="323"/>
      <c r="E143" s="323"/>
      <c r="F143" s="323"/>
    </row>
    <row r="144" spans="4:6" x14ac:dyDescent="0.2">
      <c r="D144" s="323"/>
      <c r="E144" s="323"/>
      <c r="F144" s="323"/>
    </row>
    <row r="145" spans="4:6" x14ac:dyDescent="0.2">
      <c r="D145" s="323"/>
      <c r="E145" s="323"/>
      <c r="F145" s="323"/>
    </row>
    <row r="146" spans="4:6" x14ac:dyDescent="0.2">
      <c r="D146" s="323"/>
      <c r="E146" s="323"/>
      <c r="F146" s="323"/>
    </row>
    <row r="147" spans="4:6" x14ac:dyDescent="0.2">
      <c r="D147" s="323"/>
      <c r="E147" s="323"/>
      <c r="F147" s="323"/>
    </row>
    <row r="148" spans="4:6" x14ac:dyDescent="0.2">
      <c r="D148" s="323"/>
      <c r="E148" s="323"/>
      <c r="F148" s="323"/>
    </row>
    <row r="149" spans="4:6" x14ac:dyDescent="0.2">
      <c r="D149" s="323"/>
      <c r="E149" s="323"/>
      <c r="F149" s="323"/>
    </row>
    <row r="150" spans="4:6" x14ac:dyDescent="0.2">
      <c r="D150" s="323"/>
      <c r="E150" s="323"/>
      <c r="F150" s="323"/>
    </row>
    <row r="151" spans="4:6" x14ac:dyDescent="0.2">
      <c r="D151" s="323"/>
      <c r="E151" s="323"/>
      <c r="F151" s="323"/>
    </row>
    <row r="152" spans="4:6" x14ac:dyDescent="0.2">
      <c r="D152" s="323"/>
      <c r="E152" s="323"/>
      <c r="F152" s="323"/>
    </row>
    <row r="153" spans="4:6" x14ac:dyDescent="0.2">
      <c r="D153" s="323"/>
      <c r="E153" s="323"/>
      <c r="F153" s="323"/>
    </row>
    <row r="154" spans="4:6" x14ac:dyDescent="0.2">
      <c r="D154" s="323"/>
      <c r="E154" s="323"/>
      <c r="F154" s="323"/>
    </row>
    <row r="155" spans="4:6" x14ac:dyDescent="0.2">
      <c r="D155" s="323"/>
      <c r="E155" s="323"/>
      <c r="F155" s="323"/>
    </row>
    <row r="156" spans="4:6" x14ac:dyDescent="0.2">
      <c r="D156" s="323"/>
      <c r="E156" s="323"/>
      <c r="F156" s="323"/>
    </row>
    <row r="157" spans="4:6" x14ac:dyDescent="0.2">
      <c r="D157" s="323"/>
      <c r="E157" s="323"/>
      <c r="F157" s="323"/>
    </row>
    <row r="158" spans="4:6" x14ac:dyDescent="0.2">
      <c r="D158" s="323"/>
      <c r="E158" s="323"/>
      <c r="F158" s="323"/>
    </row>
    <row r="159" spans="4:6" x14ac:dyDescent="0.2">
      <c r="D159" s="323"/>
      <c r="E159" s="323"/>
      <c r="F159" s="323"/>
    </row>
    <row r="160" spans="4:6" x14ac:dyDescent="0.2">
      <c r="D160" s="323"/>
      <c r="E160" s="323"/>
      <c r="F160" s="323"/>
    </row>
    <row r="161" spans="4:6" x14ac:dyDescent="0.2">
      <c r="D161" s="323"/>
      <c r="E161" s="323"/>
      <c r="F161" s="323"/>
    </row>
    <row r="162" spans="4:6" x14ac:dyDescent="0.2">
      <c r="D162" s="323"/>
      <c r="E162" s="323"/>
      <c r="F162" s="323"/>
    </row>
    <row r="163" spans="4:6" x14ac:dyDescent="0.2">
      <c r="D163" s="323"/>
      <c r="E163" s="323"/>
      <c r="F163" s="323"/>
    </row>
    <row r="164" spans="4:6" x14ac:dyDescent="0.2">
      <c r="D164" s="323"/>
      <c r="E164" s="323"/>
      <c r="F164" s="323"/>
    </row>
    <row r="165" spans="4:6" x14ac:dyDescent="0.2">
      <c r="D165" s="323"/>
      <c r="E165" s="323"/>
      <c r="F165" s="323"/>
    </row>
    <row r="166" spans="4:6" x14ac:dyDescent="0.2">
      <c r="D166" s="323"/>
      <c r="E166" s="323"/>
      <c r="F166" s="323"/>
    </row>
    <row r="167" spans="4:6" x14ac:dyDescent="0.2">
      <c r="D167" s="323"/>
      <c r="E167" s="323"/>
      <c r="F167" s="323"/>
    </row>
    <row r="168" spans="4:6" x14ac:dyDescent="0.2">
      <c r="D168" s="323"/>
      <c r="E168" s="323"/>
      <c r="F168" s="323"/>
    </row>
    <row r="169" spans="4:6" x14ac:dyDescent="0.2">
      <c r="D169" s="323"/>
      <c r="E169" s="323"/>
      <c r="F169" s="323"/>
    </row>
    <row r="170" spans="4:6" x14ac:dyDescent="0.2">
      <c r="D170" s="323"/>
      <c r="E170" s="323"/>
      <c r="F170" s="323"/>
    </row>
    <row r="171" spans="4:6" x14ac:dyDescent="0.2">
      <c r="D171" s="323"/>
      <c r="E171" s="323"/>
      <c r="F171" s="323"/>
    </row>
    <row r="172" spans="4:6" x14ac:dyDescent="0.2">
      <c r="D172" s="323"/>
      <c r="E172" s="323"/>
      <c r="F172" s="323"/>
    </row>
    <row r="173" spans="4:6" x14ac:dyDescent="0.2">
      <c r="D173" s="323"/>
      <c r="E173" s="323"/>
      <c r="F173" s="323"/>
    </row>
    <row r="174" spans="4:6" x14ac:dyDescent="0.2">
      <c r="D174" s="323"/>
      <c r="E174" s="323"/>
      <c r="F174" s="323"/>
    </row>
    <row r="175" spans="4:6" x14ac:dyDescent="0.2">
      <c r="D175" s="323"/>
      <c r="E175" s="323"/>
      <c r="F175" s="323"/>
    </row>
    <row r="176" spans="4:6" x14ac:dyDescent="0.2">
      <c r="D176" s="323"/>
      <c r="E176" s="323"/>
      <c r="F176" s="323"/>
    </row>
    <row r="177" spans="4:6" x14ac:dyDescent="0.2">
      <c r="D177" s="323"/>
      <c r="E177" s="323"/>
      <c r="F177" s="323"/>
    </row>
    <row r="178" spans="4:6" x14ac:dyDescent="0.2">
      <c r="D178" s="323"/>
      <c r="E178" s="323"/>
      <c r="F178" s="323"/>
    </row>
    <row r="179" spans="4:6" x14ac:dyDescent="0.2">
      <c r="D179" s="323"/>
      <c r="E179" s="323"/>
      <c r="F179" s="323"/>
    </row>
    <row r="180" spans="4:6" x14ac:dyDescent="0.2">
      <c r="D180" s="323"/>
      <c r="E180" s="323"/>
      <c r="F180" s="323"/>
    </row>
    <row r="181" spans="4:6" x14ac:dyDescent="0.2">
      <c r="D181" s="323"/>
      <c r="E181" s="323"/>
      <c r="F181" s="323"/>
    </row>
    <row r="182" spans="4:6" x14ac:dyDescent="0.2">
      <c r="D182" s="323"/>
      <c r="E182" s="323"/>
      <c r="F182" s="323"/>
    </row>
    <row r="183" spans="4:6" x14ac:dyDescent="0.2">
      <c r="D183" s="323"/>
      <c r="E183" s="323"/>
      <c r="F183" s="323"/>
    </row>
    <row r="184" spans="4:6" x14ac:dyDescent="0.2">
      <c r="D184" s="323"/>
      <c r="E184" s="323"/>
      <c r="F184" s="323"/>
    </row>
    <row r="185" spans="4:6" x14ac:dyDescent="0.2">
      <c r="D185" s="323"/>
      <c r="E185" s="323"/>
      <c r="F185" s="323"/>
    </row>
    <row r="186" spans="4:6" x14ac:dyDescent="0.2">
      <c r="D186" s="323"/>
      <c r="E186" s="323"/>
      <c r="F186" s="323"/>
    </row>
    <row r="187" spans="4:6" x14ac:dyDescent="0.2">
      <c r="D187" s="323"/>
      <c r="E187" s="323"/>
      <c r="F187" s="323"/>
    </row>
    <row r="188" spans="4:6" x14ac:dyDescent="0.2">
      <c r="D188" s="323"/>
      <c r="E188" s="323"/>
      <c r="F188" s="323"/>
    </row>
    <row r="189" spans="4:6" x14ac:dyDescent="0.2">
      <c r="D189" s="323"/>
      <c r="E189" s="323"/>
      <c r="F189" s="323"/>
    </row>
    <row r="190" spans="4:6" x14ac:dyDescent="0.2">
      <c r="D190" s="323"/>
      <c r="E190" s="323"/>
      <c r="F190" s="323"/>
    </row>
    <row r="191" spans="4:6" x14ac:dyDescent="0.2">
      <c r="D191" s="323"/>
      <c r="E191" s="323"/>
      <c r="F191" s="323"/>
    </row>
    <row r="192" spans="4:6" x14ac:dyDescent="0.2">
      <c r="D192" s="323"/>
      <c r="E192" s="323"/>
      <c r="F192" s="323"/>
    </row>
    <row r="193" spans="4:6" x14ac:dyDescent="0.2">
      <c r="D193" s="323"/>
      <c r="E193" s="323"/>
      <c r="F193" s="323"/>
    </row>
    <row r="194" spans="4:6" x14ac:dyDescent="0.2">
      <c r="D194" s="323"/>
      <c r="E194" s="323"/>
      <c r="F194" s="323"/>
    </row>
    <row r="195" spans="4:6" x14ac:dyDescent="0.2">
      <c r="D195" s="323"/>
      <c r="E195" s="323"/>
      <c r="F195" s="323"/>
    </row>
    <row r="196" spans="4:6" x14ac:dyDescent="0.2">
      <c r="D196" s="323"/>
      <c r="E196" s="323"/>
      <c r="F196" s="323"/>
    </row>
    <row r="197" spans="4:6" x14ac:dyDescent="0.2">
      <c r="D197" s="323"/>
      <c r="E197" s="323"/>
      <c r="F197" s="323"/>
    </row>
    <row r="198" spans="4:6" x14ac:dyDescent="0.2">
      <c r="D198" s="323"/>
      <c r="E198" s="323"/>
      <c r="F198" s="323"/>
    </row>
    <row r="199" spans="4:6" x14ac:dyDescent="0.2">
      <c r="D199" s="323"/>
      <c r="E199" s="323"/>
      <c r="F199" s="323"/>
    </row>
    <row r="200" spans="4:6" x14ac:dyDescent="0.2">
      <c r="D200" s="323"/>
      <c r="E200" s="323"/>
      <c r="F200" s="323"/>
    </row>
    <row r="201" spans="4:6" x14ac:dyDescent="0.2">
      <c r="D201" s="323"/>
      <c r="E201" s="323"/>
      <c r="F201" s="323"/>
    </row>
    <row r="202" spans="4:6" x14ac:dyDescent="0.2">
      <c r="D202" s="323"/>
      <c r="E202" s="323"/>
      <c r="F202" s="323"/>
    </row>
    <row r="203" spans="4:6" x14ac:dyDescent="0.2">
      <c r="D203" s="323"/>
      <c r="E203" s="323"/>
      <c r="F203" s="323"/>
    </row>
    <row r="204" spans="4:6" x14ac:dyDescent="0.2">
      <c r="D204" s="323"/>
      <c r="E204" s="323"/>
      <c r="F204" s="323"/>
    </row>
    <row r="205" spans="4:6" x14ac:dyDescent="0.2">
      <c r="D205" s="323"/>
      <c r="E205" s="323"/>
      <c r="F205" s="323"/>
    </row>
    <row r="206" spans="4:6" x14ac:dyDescent="0.2">
      <c r="D206" s="323"/>
      <c r="E206" s="323"/>
      <c r="F206" s="323"/>
    </row>
    <row r="207" spans="4:6" x14ac:dyDescent="0.2">
      <c r="D207" s="323"/>
      <c r="E207" s="323"/>
      <c r="F207" s="323"/>
    </row>
    <row r="208" spans="4:6" x14ac:dyDescent="0.2">
      <c r="D208" s="323"/>
      <c r="E208" s="323"/>
      <c r="F208" s="323"/>
    </row>
    <row r="209" spans="4:6" x14ac:dyDescent="0.2">
      <c r="D209" s="323"/>
      <c r="E209" s="323"/>
      <c r="F209" s="323"/>
    </row>
    <row r="210" spans="4:6" x14ac:dyDescent="0.2">
      <c r="D210" s="323"/>
      <c r="E210" s="323"/>
      <c r="F210" s="323"/>
    </row>
    <row r="211" spans="4:6" x14ac:dyDescent="0.2">
      <c r="D211" s="323"/>
      <c r="E211" s="323"/>
      <c r="F211" s="323"/>
    </row>
    <row r="212" spans="4:6" x14ac:dyDescent="0.2">
      <c r="D212" s="323"/>
      <c r="E212" s="323"/>
      <c r="F212" s="323"/>
    </row>
    <row r="213" spans="4:6" x14ac:dyDescent="0.2">
      <c r="D213" s="323"/>
      <c r="E213" s="323"/>
      <c r="F213" s="323"/>
    </row>
    <row r="214" spans="4:6" x14ac:dyDescent="0.2">
      <c r="D214" s="323"/>
      <c r="E214" s="323"/>
      <c r="F214" s="323"/>
    </row>
    <row r="215" spans="4:6" x14ac:dyDescent="0.2">
      <c r="D215" s="323"/>
      <c r="E215" s="323"/>
      <c r="F215" s="323"/>
    </row>
    <row r="216" spans="4:6" x14ac:dyDescent="0.2">
      <c r="D216" s="323"/>
      <c r="E216" s="323"/>
      <c r="F216" s="323"/>
    </row>
    <row r="217" spans="4:6" x14ac:dyDescent="0.2">
      <c r="D217" s="323"/>
      <c r="E217" s="323"/>
      <c r="F217" s="323"/>
    </row>
    <row r="218" spans="4:6" x14ac:dyDescent="0.2">
      <c r="D218" s="323"/>
      <c r="E218" s="323"/>
      <c r="F218" s="323"/>
    </row>
    <row r="219" spans="4:6" x14ac:dyDescent="0.2">
      <c r="D219" s="323"/>
      <c r="E219" s="323"/>
      <c r="F219" s="323"/>
    </row>
    <row r="220" spans="4:6" x14ac:dyDescent="0.2">
      <c r="D220" s="323"/>
      <c r="E220" s="323"/>
      <c r="F220" s="323"/>
    </row>
    <row r="221" spans="4:6" x14ac:dyDescent="0.2">
      <c r="D221" s="323"/>
      <c r="E221" s="323"/>
      <c r="F221" s="323"/>
    </row>
    <row r="222" spans="4:6" x14ac:dyDescent="0.2">
      <c r="D222" s="323"/>
      <c r="E222" s="323"/>
      <c r="F222" s="323"/>
    </row>
    <row r="223" spans="4:6" x14ac:dyDescent="0.2">
      <c r="D223" s="323"/>
      <c r="E223" s="323"/>
      <c r="F223" s="323"/>
    </row>
    <row r="224" spans="4:6" x14ac:dyDescent="0.2">
      <c r="D224" s="323"/>
      <c r="E224" s="323"/>
      <c r="F224" s="323"/>
    </row>
    <row r="225" spans="4:6" x14ac:dyDescent="0.2">
      <c r="D225" s="323"/>
      <c r="E225" s="323"/>
      <c r="F225" s="323"/>
    </row>
    <row r="226" spans="4:6" x14ac:dyDescent="0.2">
      <c r="D226" s="323"/>
      <c r="E226" s="323"/>
      <c r="F226" s="323"/>
    </row>
    <row r="227" spans="4:6" x14ac:dyDescent="0.2">
      <c r="D227" s="323"/>
      <c r="E227" s="323"/>
      <c r="F227" s="323"/>
    </row>
    <row r="228" spans="4:6" x14ac:dyDescent="0.2">
      <c r="D228" s="323"/>
      <c r="E228" s="323"/>
      <c r="F228" s="323"/>
    </row>
    <row r="229" spans="4:6" x14ac:dyDescent="0.2">
      <c r="D229" s="323"/>
      <c r="E229" s="323"/>
      <c r="F229" s="323"/>
    </row>
    <row r="230" spans="4:6" x14ac:dyDescent="0.2">
      <c r="D230" s="323"/>
      <c r="E230" s="323"/>
      <c r="F230" s="323"/>
    </row>
    <row r="231" spans="4:6" x14ac:dyDescent="0.2">
      <c r="D231" s="323"/>
      <c r="E231" s="323"/>
      <c r="F231" s="323"/>
    </row>
    <row r="232" spans="4:6" x14ac:dyDescent="0.2">
      <c r="D232" s="323"/>
      <c r="E232" s="323"/>
      <c r="F232" s="323"/>
    </row>
    <row r="233" spans="4:6" x14ac:dyDescent="0.2">
      <c r="D233" s="323"/>
      <c r="E233" s="323"/>
      <c r="F233" s="323"/>
    </row>
    <row r="234" spans="4:6" x14ac:dyDescent="0.2">
      <c r="D234" s="323"/>
      <c r="E234" s="323"/>
      <c r="F234" s="323"/>
    </row>
    <row r="235" spans="4:6" x14ac:dyDescent="0.2">
      <c r="D235" s="323"/>
      <c r="E235" s="323"/>
      <c r="F235" s="323"/>
    </row>
    <row r="236" spans="4:6" x14ac:dyDescent="0.2">
      <c r="D236" s="323"/>
      <c r="E236" s="323"/>
      <c r="F236" s="323"/>
    </row>
    <row r="237" spans="4:6" x14ac:dyDescent="0.2">
      <c r="D237" s="323"/>
      <c r="E237" s="323"/>
      <c r="F237" s="323"/>
    </row>
    <row r="238" spans="4:6" x14ac:dyDescent="0.2">
      <c r="D238" s="323"/>
      <c r="E238" s="323"/>
      <c r="F238" s="323"/>
    </row>
    <row r="239" spans="4:6" x14ac:dyDescent="0.2">
      <c r="D239" s="323"/>
      <c r="E239" s="323"/>
      <c r="F239" s="323"/>
    </row>
    <row r="240" spans="4:6" x14ac:dyDescent="0.2">
      <c r="D240" s="323"/>
      <c r="E240" s="323"/>
      <c r="F240" s="323"/>
    </row>
    <row r="241" spans="4:6" x14ac:dyDescent="0.2">
      <c r="D241" s="323"/>
      <c r="E241" s="323"/>
      <c r="F241" s="323"/>
    </row>
    <row r="242" spans="4:6" x14ac:dyDescent="0.2">
      <c r="D242" s="323"/>
      <c r="E242" s="323"/>
      <c r="F242" s="323"/>
    </row>
    <row r="243" spans="4:6" x14ac:dyDescent="0.2">
      <c r="D243" s="323"/>
      <c r="E243" s="323"/>
      <c r="F243" s="323"/>
    </row>
    <row r="244" spans="4:6" x14ac:dyDescent="0.2">
      <c r="D244" s="323"/>
      <c r="E244" s="323"/>
      <c r="F244" s="323"/>
    </row>
    <row r="245" spans="4:6" x14ac:dyDescent="0.2">
      <c r="D245" s="323"/>
      <c r="E245" s="323"/>
      <c r="F245" s="323"/>
    </row>
    <row r="246" spans="4:6" x14ac:dyDescent="0.2">
      <c r="D246" s="323"/>
      <c r="E246" s="323"/>
      <c r="F246" s="323"/>
    </row>
    <row r="247" spans="4:6" x14ac:dyDescent="0.2">
      <c r="D247" s="323"/>
      <c r="E247" s="323"/>
      <c r="F247" s="323"/>
    </row>
    <row r="248" spans="4:6" x14ac:dyDescent="0.2">
      <c r="D248" s="323"/>
      <c r="E248" s="323"/>
      <c r="F248" s="323"/>
    </row>
    <row r="249" spans="4:6" x14ac:dyDescent="0.2">
      <c r="D249" s="323"/>
      <c r="E249" s="323"/>
      <c r="F249" s="323"/>
    </row>
    <row r="250" spans="4:6" x14ac:dyDescent="0.2">
      <c r="D250" s="323"/>
      <c r="E250" s="323"/>
      <c r="F250" s="323"/>
    </row>
    <row r="251" spans="4:6" x14ac:dyDescent="0.2">
      <c r="D251" s="323"/>
      <c r="E251" s="323"/>
      <c r="F251" s="323"/>
    </row>
    <row r="252" spans="4:6" x14ac:dyDescent="0.2">
      <c r="D252" s="323"/>
      <c r="E252" s="323"/>
      <c r="F252" s="323"/>
    </row>
    <row r="253" spans="4:6" x14ac:dyDescent="0.2">
      <c r="D253" s="323"/>
      <c r="E253" s="323"/>
      <c r="F253" s="323"/>
    </row>
    <row r="254" spans="4:6" x14ac:dyDescent="0.2">
      <c r="D254" s="323"/>
      <c r="E254" s="323"/>
      <c r="F254" s="323"/>
    </row>
    <row r="255" spans="4:6" x14ac:dyDescent="0.2">
      <c r="D255" s="323"/>
      <c r="E255" s="323"/>
      <c r="F255" s="323"/>
    </row>
    <row r="256" spans="4:6" x14ac:dyDescent="0.2">
      <c r="D256" s="323"/>
      <c r="E256" s="323"/>
      <c r="F256" s="323"/>
    </row>
    <row r="257" spans="4:6" x14ac:dyDescent="0.2">
      <c r="D257" s="323"/>
      <c r="E257" s="323"/>
      <c r="F257" s="323"/>
    </row>
    <row r="258" spans="4:6" x14ac:dyDescent="0.2">
      <c r="D258" s="323"/>
      <c r="E258" s="323"/>
      <c r="F258" s="323"/>
    </row>
    <row r="259" spans="4:6" x14ac:dyDescent="0.2">
      <c r="D259" s="323"/>
      <c r="E259" s="323"/>
      <c r="F259" s="323"/>
    </row>
    <row r="260" spans="4:6" x14ac:dyDescent="0.2">
      <c r="D260" s="323"/>
      <c r="E260" s="323"/>
      <c r="F260" s="323"/>
    </row>
    <row r="261" spans="4:6" x14ac:dyDescent="0.2">
      <c r="D261" s="323"/>
      <c r="E261" s="323"/>
      <c r="F261" s="323"/>
    </row>
    <row r="262" spans="4:6" x14ac:dyDescent="0.2">
      <c r="D262" s="323"/>
      <c r="E262" s="323"/>
      <c r="F262" s="323"/>
    </row>
    <row r="263" spans="4:6" x14ac:dyDescent="0.2">
      <c r="D263" s="323"/>
      <c r="E263" s="323"/>
      <c r="F263" s="323"/>
    </row>
    <row r="264" spans="4:6" x14ac:dyDescent="0.2">
      <c r="D264" s="323"/>
      <c r="E264" s="323"/>
      <c r="F264" s="323"/>
    </row>
    <row r="265" spans="4:6" x14ac:dyDescent="0.2">
      <c r="D265" s="323"/>
      <c r="E265" s="323"/>
      <c r="F265" s="323"/>
    </row>
    <row r="266" spans="4:6" x14ac:dyDescent="0.2">
      <c r="D266" s="323"/>
      <c r="E266" s="323"/>
      <c r="F266" s="323"/>
    </row>
    <row r="267" spans="4:6" x14ac:dyDescent="0.2">
      <c r="D267" s="323"/>
      <c r="E267" s="323"/>
      <c r="F267" s="323"/>
    </row>
    <row r="268" spans="4:6" x14ac:dyDescent="0.2">
      <c r="D268" s="323"/>
      <c r="E268" s="323"/>
      <c r="F268" s="323"/>
    </row>
    <row r="269" spans="4:6" x14ac:dyDescent="0.2">
      <c r="D269" s="323"/>
      <c r="E269" s="323"/>
      <c r="F269" s="323"/>
    </row>
    <row r="270" spans="4:6" x14ac:dyDescent="0.2">
      <c r="D270" s="323"/>
      <c r="E270" s="323"/>
      <c r="F270" s="323"/>
    </row>
    <row r="271" spans="4:6" x14ac:dyDescent="0.2">
      <c r="D271" s="323"/>
      <c r="E271" s="323"/>
      <c r="F271" s="323"/>
    </row>
    <row r="272" spans="4:6" x14ac:dyDescent="0.2">
      <c r="D272" s="323"/>
      <c r="E272" s="323"/>
      <c r="F272" s="323"/>
    </row>
    <row r="273" spans="4:6" x14ac:dyDescent="0.2">
      <c r="D273" s="323"/>
      <c r="E273" s="323"/>
      <c r="F273" s="323"/>
    </row>
    <row r="274" spans="4:6" x14ac:dyDescent="0.2">
      <c r="D274" s="323"/>
      <c r="E274" s="323"/>
      <c r="F274" s="323"/>
    </row>
    <row r="275" spans="4:6" x14ac:dyDescent="0.2">
      <c r="D275" s="323"/>
      <c r="E275" s="323"/>
      <c r="F275" s="323"/>
    </row>
    <row r="276" spans="4:6" x14ac:dyDescent="0.2">
      <c r="D276" s="323"/>
      <c r="E276" s="323"/>
      <c r="F276" s="323"/>
    </row>
    <row r="277" spans="4:6" x14ac:dyDescent="0.2">
      <c r="D277" s="323"/>
      <c r="E277" s="323"/>
      <c r="F277" s="323"/>
    </row>
    <row r="278" spans="4:6" x14ac:dyDescent="0.2">
      <c r="D278" s="323"/>
      <c r="E278" s="323"/>
      <c r="F278" s="323"/>
    </row>
    <row r="279" spans="4:6" x14ac:dyDescent="0.2">
      <c r="D279" s="323"/>
      <c r="E279" s="323"/>
      <c r="F279" s="323"/>
    </row>
    <row r="280" spans="4:6" x14ac:dyDescent="0.2">
      <c r="D280" s="323"/>
      <c r="E280" s="323"/>
      <c r="F280" s="323"/>
    </row>
    <row r="281" spans="4:6" x14ac:dyDescent="0.2">
      <c r="D281" s="323"/>
      <c r="E281" s="323"/>
      <c r="F281" s="323"/>
    </row>
    <row r="282" spans="4:6" x14ac:dyDescent="0.2">
      <c r="D282" s="323"/>
      <c r="E282" s="323"/>
      <c r="F282" s="323"/>
    </row>
    <row r="283" spans="4:6" x14ac:dyDescent="0.2">
      <c r="D283" s="323"/>
      <c r="E283" s="323"/>
      <c r="F283" s="323"/>
    </row>
    <row r="284" spans="4:6" x14ac:dyDescent="0.2">
      <c r="D284" s="323"/>
      <c r="E284" s="323"/>
      <c r="F284" s="323"/>
    </row>
    <row r="285" spans="4:6" x14ac:dyDescent="0.2">
      <c r="D285" s="323"/>
      <c r="E285" s="323"/>
      <c r="F285" s="323"/>
    </row>
    <row r="286" spans="4:6" x14ac:dyDescent="0.2">
      <c r="D286" s="323"/>
      <c r="E286" s="323"/>
      <c r="F286" s="323"/>
    </row>
    <row r="287" spans="4:6" x14ac:dyDescent="0.2">
      <c r="D287" s="323"/>
      <c r="E287" s="323"/>
      <c r="F287" s="323"/>
    </row>
    <row r="288" spans="4:6" x14ac:dyDescent="0.2">
      <c r="D288" s="323"/>
      <c r="E288" s="323"/>
      <c r="F288" s="323"/>
    </row>
    <row r="289" spans="4:6" x14ac:dyDescent="0.2">
      <c r="D289" s="323"/>
      <c r="E289" s="323"/>
      <c r="F289" s="323"/>
    </row>
    <row r="290" spans="4:6" x14ac:dyDescent="0.2">
      <c r="D290" s="323"/>
      <c r="E290" s="323"/>
      <c r="F290" s="323"/>
    </row>
    <row r="291" spans="4:6" x14ac:dyDescent="0.2">
      <c r="D291" s="323"/>
      <c r="E291" s="323"/>
      <c r="F291" s="323"/>
    </row>
    <row r="292" spans="4:6" x14ac:dyDescent="0.2">
      <c r="D292" s="323"/>
      <c r="E292" s="323"/>
      <c r="F292" s="323"/>
    </row>
    <row r="293" spans="4:6" x14ac:dyDescent="0.2">
      <c r="D293" s="323"/>
      <c r="E293" s="323"/>
      <c r="F293" s="323"/>
    </row>
    <row r="294" spans="4:6" x14ac:dyDescent="0.2">
      <c r="D294" s="323"/>
      <c r="E294" s="323"/>
      <c r="F294" s="323"/>
    </row>
    <row r="295" spans="4:6" x14ac:dyDescent="0.2">
      <c r="D295" s="323"/>
      <c r="E295" s="323"/>
      <c r="F295" s="323"/>
    </row>
    <row r="296" spans="4:6" x14ac:dyDescent="0.2">
      <c r="D296" s="323"/>
      <c r="E296" s="323"/>
      <c r="F296" s="323"/>
    </row>
    <row r="297" spans="4:6" x14ac:dyDescent="0.2">
      <c r="D297" s="323"/>
      <c r="E297" s="323"/>
      <c r="F297" s="323"/>
    </row>
    <row r="298" spans="4:6" x14ac:dyDescent="0.2">
      <c r="D298" s="323"/>
      <c r="E298" s="323"/>
      <c r="F298" s="323"/>
    </row>
    <row r="299" spans="4:6" x14ac:dyDescent="0.2">
      <c r="D299" s="323"/>
      <c r="E299" s="323"/>
      <c r="F299" s="323"/>
    </row>
    <row r="300" spans="4:6" x14ac:dyDescent="0.2">
      <c r="D300" s="323"/>
      <c r="E300" s="323"/>
      <c r="F300" s="323"/>
    </row>
    <row r="301" spans="4:6" x14ac:dyDescent="0.2">
      <c r="D301" s="323"/>
      <c r="E301" s="323"/>
      <c r="F301" s="323"/>
    </row>
    <row r="302" spans="4:6" x14ac:dyDescent="0.2">
      <c r="D302" s="323"/>
      <c r="E302" s="323"/>
      <c r="F302" s="323"/>
    </row>
    <row r="303" spans="4:6" x14ac:dyDescent="0.2">
      <c r="D303" s="323"/>
      <c r="E303" s="323"/>
      <c r="F303" s="323"/>
    </row>
    <row r="304" spans="4:6" x14ac:dyDescent="0.2">
      <c r="D304" s="323"/>
      <c r="E304" s="323"/>
      <c r="F304" s="323"/>
    </row>
    <row r="305" spans="4:6" x14ac:dyDescent="0.2">
      <c r="D305" s="323"/>
      <c r="E305" s="323"/>
      <c r="F305" s="323"/>
    </row>
    <row r="306" spans="4:6" x14ac:dyDescent="0.2">
      <c r="D306" s="323"/>
      <c r="E306" s="323"/>
      <c r="F306" s="323"/>
    </row>
    <row r="307" spans="4:6" x14ac:dyDescent="0.2">
      <c r="D307" s="323"/>
      <c r="E307" s="323"/>
      <c r="F307" s="323"/>
    </row>
    <row r="308" spans="4:6" x14ac:dyDescent="0.2">
      <c r="D308" s="323"/>
      <c r="E308" s="323"/>
      <c r="F308" s="323"/>
    </row>
    <row r="309" spans="4:6" x14ac:dyDescent="0.2">
      <c r="D309" s="323"/>
      <c r="E309" s="323"/>
      <c r="F309" s="323"/>
    </row>
    <row r="310" spans="4:6" x14ac:dyDescent="0.2">
      <c r="D310" s="323"/>
      <c r="E310" s="323"/>
      <c r="F310" s="323"/>
    </row>
    <row r="311" spans="4:6" x14ac:dyDescent="0.2">
      <c r="D311" s="323"/>
      <c r="E311" s="323"/>
      <c r="F311" s="323"/>
    </row>
    <row r="312" spans="4:6" x14ac:dyDescent="0.2">
      <c r="D312" s="323"/>
      <c r="E312" s="323"/>
      <c r="F312" s="323"/>
    </row>
    <row r="313" spans="4:6" x14ac:dyDescent="0.2">
      <c r="D313" s="323"/>
      <c r="E313" s="323"/>
      <c r="F313" s="323"/>
    </row>
    <row r="314" spans="4:6" x14ac:dyDescent="0.2">
      <c r="D314" s="323"/>
      <c r="E314" s="323"/>
      <c r="F314" s="323"/>
    </row>
    <row r="315" spans="4:6" x14ac:dyDescent="0.2">
      <c r="D315" s="323"/>
      <c r="E315" s="323"/>
      <c r="F315" s="323"/>
    </row>
    <row r="316" spans="4:6" x14ac:dyDescent="0.2">
      <c r="D316" s="323"/>
      <c r="E316" s="323"/>
      <c r="F316" s="323"/>
    </row>
    <row r="317" spans="4:6" x14ac:dyDescent="0.2">
      <c r="D317" s="323"/>
      <c r="E317" s="323"/>
      <c r="F317" s="323"/>
    </row>
    <row r="318" spans="4:6" x14ac:dyDescent="0.2">
      <c r="D318" s="323"/>
      <c r="E318" s="323"/>
      <c r="F318" s="323"/>
    </row>
    <row r="319" spans="4:6" x14ac:dyDescent="0.2">
      <c r="D319" s="323"/>
      <c r="E319" s="323"/>
      <c r="F319" s="323"/>
    </row>
    <row r="320" spans="4:6" x14ac:dyDescent="0.2">
      <c r="D320" s="323"/>
      <c r="E320" s="323"/>
      <c r="F320" s="323"/>
    </row>
    <row r="321" spans="4:6" x14ac:dyDescent="0.2">
      <c r="D321" s="323"/>
      <c r="E321" s="323"/>
      <c r="F321" s="323"/>
    </row>
    <row r="322" spans="4:6" x14ac:dyDescent="0.2">
      <c r="D322" s="323"/>
      <c r="E322" s="323"/>
      <c r="F322" s="323"/>
    </row>
    <row r="323" spans="4:6" x14ac:dyDescent="0.2">
      <c r="D323" s="323"/>
      <c r="E323" s="323"/>
      <c r="F323" s="323"/>
    </row>
    <row r="324" spans="4:6" x14ac:dyDescent="0.2">
      <c r="D324" s="323"/>
      <c r="E324" s="323"/>
      <c r="F324" s="323"/>
    </row>
    <row r="325" spans="4:6" x14ac:dyDescent="0.2">
      <c r="D325" s="323"/>
      <c r="E325" s="323"/>
      <c r="F325" s="323"/>
    </row>
    <row r="326" spans="4:6" x14ac:dyDescent="0.2">
      <c r="D326" s="323"/>
      <c r="E326" s="323"/>
      <c r="F326" s="323"/>
    </row>
    <row r="327" spans="4:6" x14ac:dyDescent="0.2">
      <c r="D327" s="323"/>
      <c r="E327" s="323"/>
      <c r="F327" s="323"/>
    </row>
    <row r="328" spans="4:6" x14ac:dyDescent="0.2">
      <c r="D328" s="323"/>
      <c r="E328" s="323"/>
      <c r="F328" s="323"/>
    </row>
    <row r="329" spans="4:6" x14ac:dyDescent="0.2">
      <c r="D329" s="323"/>
      <c r="E329" s="323"/>
      <c r="F329" s="323"/>
    </row>
    <row r="330" spans="4:6" x14ac:dyDescent="0.2">
      <c r="D330" s="323"/>
      <c r="E330" s="323"/>
      <c r="F330" s="323"/>
    </row>
    <row r="331" spans="4:6" x14ac:dyDescent="0.2">
      <c r="D331" s="323"/>
      <c r="E331" s="323"/>
      <c r="F331" s="323"/>
    </row>
    <row r="332" spans="4:6" x14ac:dyDescent="0.2">
      <c r="D332" s="323"/>
      <c r="E332" s="323"/>
      <c r="F332" s="323"/>
    </row>
    <row r="333" spans="4:6" x14ac:dyDescent="0.2">
      <c r="D333" s="323"/>
      <c r="E333" s="323"/>
      <c r="F333" s="323"/>
    </row>
    <row r="334" spans="4:6" x14ac:dyDescent="0.2">
      <c r="D334" s="323"/>
      <c r="E334" s="323"/>
      <c r="F334" s="323"/>
    </row>
    <row r="335" spans="4:6" x14ac:dyDescent="0.2">
      <c r="D335" s="323"/>
      <c r="E335" s="323"/>
      <c r="F335" s="323"/>
    </row>
    <row r="336" spans="4:6" x14ac:dyDescent="0.2">
      <c r="D336" s="323"/>
      <c r="E336" s="323"/>
      <c r="F336" s="323"/>
    </row>
    <row r="337" spans="4:6" x14ac:dyDescent="0.2">
      <c r="D337" s="323"/>
      <c r="E337" s="323"/>
      <c r="F337" s="323"/>
    </row>
    <row r="338" spans="4:6" x14ac:dyDescent="0.2">
      <c r="D338" s="323"/>
      <c r="E338" s="323"/>
      <c r="F338" s="323"/>
    </row>
    <row r="339" spans="4:6" x14ac:dyDescent="0.2">
      <c r="D339" s="323"/>
      <c r="E339" s="323"/>
      <c r="F339" s="323"/>
    </row>
    <row r="340" spans="4:6" x14ac:dyDescent="0.2">
      <c r="D340" s="323"/>
      <c r="E340" s="323"/>
      <c r="F340" s="323"/>
    </row>
    <row r="341" spans="4:6" x14ac:dyDescent="0.2">
      <c r="D341" s="323"/>
      <c r="E341" s="323"/>
      <c r="F341" s="323"/>
    </row>
    <row r="342" spans="4:6" x14ac:dyDescent="0.2">
      <c r="D342" s="323"/>
      <c r="E342" s="323"/>
      <c r="F342" s="323"/>
    </row>
    <row r="343" spans="4:6" x14ac:dyDescent="0.2">
      <c r="D343" s="323"/>
      <c r="E343" s="323"/>
      <c r="F343" s="323"/>
    </row>
    <row r="344" spans="4:6" x14ac:dyDescent="0.2">
      <c r="D344" s="323"/>
      <c r="E344" s="323"/>
      <c r="F344" s="323"/>
    </row>
    <row r="345" spans="4:6" x14ac:dyDescent="0.2">
      <c r="D345" s="323"/>
      <c r="E345" s="323"/>
      <c r="F345" s="323"/>
    </row>
    <row r="346" spans="4:6" x14ac:dyDescent="0.2">
      <c r="D346" s="323"/>
      <c r="E346" s="323"/>
      <c r="F346" s="323"/>
    </row>
    <row r="347" spans="4:6" x14ac:dyDescent="0.2">
      <c r="D347" s="323"/>
      <c r="E347" s="323"/>
      <c r="F347" s="323"/>
    </row>
    <row r="348" spans="4:6" x14ac:dyDescent="0.2">
      <c r="D348" s="323"/>
      <c r="E348" s="323"/>
      <c r="F348" s="323"/>
    </row>
    <row r="349" spans="4:6" x14ac:dyDescent="0.2">
      <c r="D349" s="323"/>
      <c r="E349" s="323"/>
      <c r="F349" s="323"/>
    </row>
    <row r="350" spans="4:6" x14ac:dyDescent="0.2">
      <c r="D350" s="323"/>
      <c r="E350" s="323"/>
      <c r="F350" s="323"/>
    </row>
    <row r="351" spans="4:6" x14ac:dyDescent="0.2">
      <c r="D351" s="323"/>
      <c r="E351" s="323"/>
      <c r="F351" s="323"/>
    </row>
    <row r="352" spans="4:6" x14ac:dyDescent="0.2">
      <c r="D352" s="323"/>
      <c r="E352" s="323"/>
      <c r="F352" s="323"/>
    </row>
    <row r="353" spans="4:6" x14ac:dyDescent="0.2">
      <c r="D353" s="323"/>
      <c r="E353" s="323"/>
      <c r="F353" s="323"/>
    </row>
    <row r="354" spans="4:6" x14ac:dyDescent="0.2">
      <c r="D354" s="323"/>
      <c r="E354" s="323"/>
      <c r="F354" s="323"/>
    </row>
    <row r="355" spans="4:6" x14ac:dyDescent="0.2">
      <c r="D355" s="323"/>
      <c r="E355" s="323"/>
      <c r="F355" s="323"/>
    </row>
    <row r="356" spans="4:6" x14ac:dyDescent="0.2">
      <c r="D356" s="323"/>
      <c r="E356" s="323"/>
      <c r="F356" s="323"/>
    </row>
    <row r="357" spans="4:6" x14ac:dyDescent="0.2">
      <c r="D357" s="323"/>
      <c r="E357" s="323"/>
      <c r="F357" s="323"/>
    </row>
    <row r="358" spans="4:6" x14ac:dyDescent="0.2">
      <c r="D358" s="323"/>
      <c r="E358" s="323"/>
      <c r="F358" s="323"/>
    </row>
    <row r="359" spans="4:6" x14ac:dyDescent="0.2">
      <c r="D359" s="323"/>
      <c r="E359" s="323"/>
      <c r="F359" s="323"/>
    </row>
    <row r="360" spans="4:6" x14ac:dyDescent="0.2">
      <c r="D360" s="323"/>
      <c r="E360" s="323"/>
      <c r="F360" s="323"/>
    </row>
    <row r="361" spans="4:6" x14ac:dyDescent="0.2">
      <c r="D361" s="323"/>
      <c r="E361" s="323"/>
      <c r="F361" s="323"/>
    </row>
    <row r="362" spans="4:6" x14ac:dyDescent="0.2">
      <c r="D362" s="323"/>
      <c r="E362" s="323"/>
      <c r="F362" s="323"/>
    </row>
    <row r="363" spans="4:6" x14ac:dyDescent="0.2">
      <c r="D363" s="323"/>
      <c r="E363" s="323"/>
      <c r="F363" s="323"/>
    </row>
    <row r="364" spans="4:6" x14ac:dyDescent="0.2">
      <c r="D364" s="323"/>
      <c r="E364" s="323"/>
      <c r="F364" s="323"/>
    </row>
    <row r="365" spans="4:6" x14ac:dyDescent="0.2">
      <c r="D365" s="323"/>
      <c r="E365" s="323"/>
      <c r="F365" s="323"/>
    </row>
    <row r="366" spans="4:6" x14ac:dyDescent="0.2">
      <c r="D366" s="323"/>
      <c r="E366" s="323"/>
      <c r="F366" s="323"/>
    </row>
    <row r="367" spans="4:6" x14ac:dyDescent="0.2">
      <c r="D367" s="323"/>
      <c r="E367" s="323"/>
      <c r="F367" s="323"/>
    </row>
    <row r="368" spans="4:6" x14ac:dyDescent="0.2">
      <c r="D368" s="323"/>
      <c r="E368" s="323"/>
      <c r="F368" s="323"/>
    </row>
    <row r="369" spans="4:6" x14ac:dyDescent="0.2">
      <c r="D369" s="323"/>
      <c r="E369" s="323"/>
      <c r="F369" s="323"/>
    </row>
    <row r="370" spans="4:6" x14ac:dyDescent="0.2">
      <c r="D370" s="323"/>
      <c r="E370" s="323"/>
      <c r="F370" s="323"/>
    </row>
    <row r="371" spans="4:6" x14ac:dyDescent="0.2">
      <c r="D371" s="323"/>
      <c r="E371" s="323"/>
      <c r="F371" s="323"/>
    </row>
    <row r="372" spans="4:6" x14ac:dyDescent="0.2">
      <c r="D372" s="323"/>
      <c r="E372" s="323"/>
      <c r="F372" s="323"/>
    </row>
    <row r="373" spans="4:6" x14ac:dyDescent="0.2">
      <c r="D373" s="323"/>
      <c r="E373" s="323"/>
      <c r="F373" s="323"/>
    </row>
    <row r="374" spans="4:6" x14ac:dyDescent="0.2">
      <c r="D374" s="323"/>
      <c r="E374" s="323"/>
      <c r="F374" s="323"/>
    </row>
    <row r="375" spans="4:6" x14ac:dyDescent="0.2">
      <c r="D375" s="323"/>
      <c r="E375" s="323"/>
      <c r="F375" s="323"/>
    </row>
    <row r="376" spans="4:6" x14ac:dyDescent="0.2">
      <c r="D376" s="323"/>
      <c r="E376" s="323"/>
      <c r="F376" s="323"/>
    </row>
    <row r="377" spans="4:6" x14ac:dyDescent="0.2">
      <c r="D377" s="323"/>
      <c r="E377" s="323"/>
      <c r="F377" s="323"/>
    </row>
    <row r="378" spans="4:6" x14ac:dyDescent="0.2">
      <c r="D378" s="323"/>
      <c r="E378" s="323"/>
      <c r="F378" s="323"/>
    </row>
    <row r="379" spans="4:6" x14ac:dyDescent="0.2">
      <c r="D379" s="323"/>
      <c r="E379" s="323"/>
      <c r="F379" s="323"/>
    </row>
    <row r="380" spans="4:6" x14ac:dyDescent="0.2">
      <c r="D380" s="323"/>
      <c r="E380" s="323"/>
      <c r="F380" s="323"/>
    </row>
    <row r="381" spans="4:6" x14ac:dyDescent="0.2">
      <c r="D381" s="323"/>
      <c r="E381" s="323"/>
      <c r="F381" s="323"/>
    </row>
    <row r="382" spans="4:6" x14ac:dyDescent="0.2">
      <c r="D382" s="323"/>
      <c r="E382" s="323"/>
      <c r="F382" s="323"/>
    </row>
    <row r="383" spans="4:6" x14ac:dyDescent="0.2">
      <c r="D383" s="323"/>
      <c r="E383" s="323"/>
      <c r="F383" s="323"/>
    </row>
    <row r="384" spans="4:6" x14ac:dyDescent="0.2">
      <c r="D384" s="323"/>
      <c r="E384" s="323"/>
      <c r="F384" s="323"/>
    </row>
    <row r="385" spans="4:6" x14ac:dyDescent="0.2">
      <c r="D385" s="323"/>
      <c r="E385" s="323"/>
      <c r="F385" s="323"/>
    </row>
    <row r="386" spans="4:6" x14ac:dyDescent="0.2">
      <c r="D386" s="323"/>
      <c r="E386" s="323"/>
      <c r="F386" s="323"/>
    </row>
    <row r="387" spans="4:6" x14ac:dyDescent="0.2">
      <c r="D387" s="323"/>
      <c r="E387" s="323"/>
      <c r="F387" s="323"/>
    </row>
    <row r="388" spans="4:6" x14ac:dyDescent="0.2">
      <c r="D388" s="323"/>
      <c r="E388" s="323"/>
      <c r="F388" s="323"/>
    </row>
    <row r="389" spans="4:6" x14ac:dyDescent="0.2">
      <c r="D389" s="323"/>
      <c r="E389" s="323"/>
      <c r="F389" s="323"/>
    </row>
    <row r="390" spans="4:6" x14ac:dyDescent="0.2">
      <c r="D390" s="323"/>
      <c r="E390" s="323"/>
      <c r="F390" s="323"/>
    </row>
    <row r="391" spans="4:6" x14ac:dyDescent="0.2">
      <c r="D391" s="323"/>
      <c r="E391" s="323"/>
      <c r="F391" s="323"/>
    </row>
    <row r="392" spans="4:6" x14ac:dyDescent="0.2">
      <c r="D392" s="323"/>
      <c r="E392" s="323"/>
      <c r="F392" s="323"/>
    </row>
    <row r="393" spans="4:6" x14ac:dyDescent="0.2">
      <c r="D393" s="323"/>
      <c r="E393" s="323"/>
      <c r="F393" s="323"/>
    </row>
    <row r="394" spans="4:6" x14ac:dyDescent="0.2">
      <c r="D394" s="323"/>
      <c r="E394" s="323"/>
      <c r="F394" s="323"/>
    </row>
    <row r="395" spans="4:6" x14ac:dyDescent="0.2">
      <c r="D395" s="323"/>
      <c r="E395" s="323"/>
      <c r="F395" s="323"/>
    </row>
    <row r="396" spans="4:6" x14ac:dyDescent="0.2">
      <c r="D396" s="323"/>
      <c r="E396" s="323"/>
      <c r="F396" s="323"/>
    </row>
    <row r="397" spans="4:6" x14ac:dyDescent="0.2">
      <c r="D397" s="323"/>
      <c r="E397" s="323"/>
      <c r="F397" s="323"/>
    </row>
    <row r="398" spans="4:6" x14ac:dyDescent="0.2">
      <c r="D398" s="323"/>
      <c r="E398" s="323"/>
      <c r="F398" s="323"/>
    </row>
    <row r="399" spans="4:6" x14ac:dyDescent="0.2">
      <c r="D399" s="323"/>
      <c r="E399" s="323"/>
      <c r="F399" s="323"/>
    </row>
    <row r="400" spans="4:6" x14ac:dyDescent="0.2">
      <c r="D400" s="323"/>
      <c r="E400" s="323"/>
      <c r="F400" s="323"/>
    </row>
    <row r="401" spans="4:6" x14ac:dyDescent="0.2">
      <c r="D401" s="323"/>
      <c r="E401" s="323"/>
      <c r="F401" s="323"/>
    </row>
    <row r="402" spans="4:6" x14ac:dyDescent="0.2">
      <c r="D402" s="323"/>
      <c r="E402" s="323"/>
      <c r="F402" s="323"/>
    </row>
    <row r="403" spans="4:6" x14ac:dyDescent="0.2">
      <c r="D403" s="323"/>
      <c r="E403" s="323"/>
      <c r="F403" s="323"/>
    </row>
    <row r="404" spans="4:6" x14ac:dyDescent="0.2">
      <c r="D404" s="323"/>
      <c r="E404" s="323"/>
      <c r="F404" s="323"/>
    </row>
    <row r="405" spans="4:6" x14ac:dyDescent="0.2">
      <c r="D405" s="323"/>
      <c r="E405" s="323"/>
      <c r="F405" s="323"/>
    </row>
    <row r="406" spans="4:6" x14ac:dyDescent="0.2">
      <c r="D406" s="323"/>
      <c r="E406" s="323"/>
      <c r="F406" s="323"/>
    </row>
    <row r="407" spans="4:6" x14ac:dyDescent="0.2">
      <c r="D407" s="323"/>
      <c r="E407" s="323"/>
      <c r="F407" s="323"/>
    </row>
    <row r="408" spans="4:6" x14ac:dyDescent="0.2">
      <c r="D408" s="323"/>
      <c r="E408" s="323"/>
      <c r="F408" s="323"/>
    </row>
    <row r="409" spans="4:6" x14ac:dyDescent="0.2">
      <c r="D409" s="323"/>
      <c r="E409" s="323"/>
      <c r="F409" s="323"/>
    </row>
    <row r="410" spans="4:6" x14ac:dyDescent="0.2">
      <c r="D410" s="323"/>
      <c r="E410" s="323"/>
      <c r="F410" s="323"/>
    </row>
    <row r="411" spans="4:6" x14ac:dyDescent="0.2">
      <c r="D411" s="323"/>
      <c r="E411" s="323"/>
      <c r="F411" s="323"/>
    </row>
    <row r="412" spans="4:6" x14ac:dyDescent="0.2">
      <c r="D412" s="323"/>
      <c r="E412" s="323"/>
      <c r="F412" s="323"/>
    </row>
    <row r="413" spans="4:6" x14ac:dyDescent="0.2">
      <c r="D413" s="323"/>
      <c r="E413" s="323"/>
      <c r="F413" s="323"/>
    </row>
    <row r="414" spans="4:6" x14ac:dyDescent="0.2">
      <c r="D414" s="323"/>
      <c r="E414" s="323"/>
      <c r="F414" s="323"/>
    </row>
    <row r="415" spans="4:6" x14ac:dyDescent="0.2">
      <c r="D415" s="323"/>
      <c r="E415" s="323"/>
      <c r="F415" s="323"/>
    </row>
    <row r="416" spans="4:6" x14ac:dyDescent="0.2">
      <c r="D416" s="323"/>
      <c r="E416" s="323"/>
      <c r="F416" s="323"/>
    </row>
    <row r="417" spans="4:6" x14ac:dyDescent="0.2">
      <c r="D417" s="323"/>
      <c r="E417" s="323"/>
      <c r="F417" s="323"/>
    </row>
    <row r="418" spans="4:6" x14ac:dyDescent="0.2">
      <c r="D418" s="323"/>
      <c r="E418" s="323"/>
      <c r="F418" s="323"/>
    </row>
    <row r="419" spans="4:6" x14ac:dyDescent="0.2">
      <c r="D419" s="323"/>
      <c r="E419" s="323"/>
      <c r="F419" s="323"/>
    </row>
    <row r="420" spans="4:6" x14ac:dyDescent="0.2">
      <c r="D420" s="323"/>
      <c r="E420" s="323"/>
      <c r="F420" s="323"/>
    </row>
    <row r="421" spans="4:6" x14ac:dyDescent="0.2">
      <c r="D421" s="323"/>
      <c r="E421" s="323"/>
      <c r="F421" s="323"/>
    </row>
    <row r="422" spans="4:6" x14ac:dyDescent="0.2">
      <c r="D422" s="323"/>
      <c r="E422" s="323"/>
      <c r="F422" s="323"/>
    </row>
    <row r="423" spans="4:6" x14ac:dyDescent="0.2">
      <c r="D423" s="323"/>
      <c r="E423" s="323"/>
      <c r="F423" s="323"/>
    </row>
    <row r="424" spans="4:6" x14ac:dyDescent="0.2">
      <c r="D424" s="323"/>
      <c r="E424" s="323"/>
      <c r="F424" s="323"/>
    </row>
    <row r="425" spans="4:6" x14ac:dyDescent="0.2">
      <c r="D425" s="323"/>
      <c r="E425" s="323"/>
      <c r="F425" s="323"/>
    </row>
    <row r="426" spans="4:6" x14ac:dyDescent="0.2">
      <c r="D426" s="323"/>
      <c r="E426" s="323"/>
      <c r="F426" s="323"/>
    </row>
    <row r="427" spans="4:6" x14ac:dyDescent="0.2">
      <c r="D427" s="323"/>
      <c r="E427" s="323"/>
      <c r="F427" s="323"/>
    </row>
    <row r="428" spans="4:6" x14ac:dyDescent="0.2">
      <c r="D428" s="323"/>
      <c r="E428" s="323"/>
      <c r="F428" s="323"/>
    </row>
    <row r="429" spans="4:6" x14ac:dyDescent="0.2">
      <c r="D429" s="323"/>
      <c r="E429" s="323"/>
      <c r="F429" s="323"/>
    </row>
    <row r="430" spans="4:6" x14ac:dyDescent="0.2">
      <c r="D430" s="323"/>
      <c r="E430" s="323"/>
      <c r="F430" s="323"/>
    </row>
    <row r="431" spans="4:6" x14ac:dyDescent="0.2">
      <c r="D431" s="323"/>
      <c r="E431" s="323"/>
      <c r="F431" s="323"/>
    </row>
    <row r="432" spans="4:6" x14ac:dyDescent="0.2">
      <c r="D432" s="323"/>
      <c r="E432" s="323"/>
      <c r="F432" s="323"/>
    </row>
    <row r="433" spans="4:6" x14ac:dyDescent="0.2">
      <c r="D433" s="323"/>
      <c r="E433" s="323"/>
      <c r="F433" s="323"/>
    </row>
    <row r="434" spans="4:6" x14ac:dyDescent="0.2">
      <c r="D434" s="323"/>
      <c r="E434" s="323"/>
      <c r="F434" s="323"/>
    </row>
    <row r="435" spans="4:6" x14ac:dyDescent="0.2">
      <c r="D435" s="323"/>
      <c r="E435" s="323"/>
      <c r="F435" s="323"/>
    </row>
    <row r="436" spans="4:6" x14ac:dyDescent="0.2">
      <c r="D436" s="323"/>
      <c r="E436" s="323"/>
      <c r="F436" s="323"/>
    </row>
    <row r="437" spans="4:6" x14ac:dyDescent="0.2">
      <c r="D437" s="323"/>
      <c r="E437" s="323"/>
      <c r="F437" s="323"/>
    </row>
    <row r="438" spans="4:6" x14ac:dyDescent="0.2">
      <c r="D438" s="323"/>
      <c r="E438" s="323"/>
      <c r="F438" s="323"/>
    </row>
    <row r="439" spans="4:6" x14ac:dyDescent="0.2">
      <c r="D439" s="323"/>
      <c r="E439" s="323"/>
      <c r="F439" s="323"/>
    </row>
    <row r="440" spans="4:6" x14ac:dyDescent="0.2">
      <c r="D440" s="323"/>
      <c r="E440" s="323"/>
      <c r="F440" s="323"/>
    </row>
    <row r="441" spans="4:6" x14ac:dyDescent="0.2">
      <c r="D441" s="323"/>
      <c r="E441" s="323"/>
      <c r="F441" s="323"/>
    </row>
  </sheetData>
  <mergeCells count="5">
    <mergeCell ref="A1:C1"/>
    <mergeCell ref="A4:D4"/>
    <mergeCell ref="A47:C47"/>
    <mergeCell ref="J2:L2"/>
    <mergeCell ref="J3:L3"/>
  </mergeCells>
  <printOptions horizontalCentered="1" verticalCentered="1"/>
  <pageMargins left="0.1" right="0.1" top="0.5" bottom="0.4" header="0.1" footer="0.1"/>
  <pageSetup scale="80" orientation="landscape" r:id="rId1"/>
  <headerFooter>
    <oddHeader>&amp;C&amp;"Arial,Bold"TWIN FALLS SCHOOL DISTRICT 411</oddHeader>
    <oddFooter>&amp;L&amp;"Arial,Bold"&amp;Z&amp;F&amp;R&amp;"Arial,Bold"Page &amp;P of &amp;N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>
    <pageSetUpPr fitToPage="1"/>
  </sheetPr>
  <dimension ref="A1:M48"/>
  <sheetViews>
    <sheetView defaultGridColor="0" colorId="22" zoomScaleNormal="100" workbookViewId="0">
      <pane xSplit="3" ySplit="7" topLeftCell="D8" activePane="bottomRight" state="frozen"/>
      <selection activeCell="P31" sqref="P31"/>
      <selection pane="topRight" activeCell="P31" sqref="P31"/>
      <selection pane="bottomLeft" activeCell="P31" sqref="P31"/>
      <selection pane="bottomRight" activeCell="P31" sqref="P31"/>
    </sheetView>
  </sheetViews>
  <sheetFormatPr defaultColWidth="9.77734375" defaultRowHeight="15.75" x14ac:dyDescent="0.25"/>
  <cols>
    <col min="1" max="1" width="3.77734375" style="397" customWidth="1"/>
    <col min="2" max="2" width="6.77734375" style="397" customWidth="1"/>
    <col min="3" max="3" width="30.77734375" style="398" customWidth="1"/>
    <col min="4" max="13" width="11.77734375" style="397" customWidth="1"/>
    <col min="14" max="16384" width="9.77734375" style="397"/>
  </cols>
  <sheetData>
    <row r="1" spans="1:13" ht="20.25" x14ac:dyDescent="0.3">
      <c r="A1" s="600" t="s">
        <v>47</v>
      </c>
      <c r="B1" s="600"/>
      <c r="C1" s="600"/>
      <c r="E1" s="449" t="s">
        <v>510</v>
      </c>
      <c r="F1" s="447"/>
      <c r="G1" s="447"/>
      <c r="I1" s="451"/>
      <c r="M1" s="450" t="s">
        <v>562</v>
      </c>
    </row>
    <row r="2" spans="1:13" x14ac:dyDescent="0.25">
      <c r="E2" s="449" t="s">
        <v>16</v>
      </c>
      <c r="F2" s="447"/>
      <c r="G2" s="447"/>
      <c r="K2" s="446"/>
      <c r="L2" s="445"/>
      <c r="M2" s="444" t="s">
        <v>607</v>
      </c>
    </row>
    <row r="3" spans="1:13" x14ac:dyDescent="0.25">
      <c r="E3" s="448" t="s">
        <v>507</v>
      </c>
      <c r="F3" s="447"/>
      <c r="G3" s="447"/>
      <c r="K3" s="446"/>
      <c r="L3" s="445"/>
      <c r="M3" s="444" t="s">
        <v>608</v>
      </c>
    </row>
    <row r="4" spans="1:13" ht="12" customHeight="1" x14ac:dyDescent="0.2">
      <c r="A4" s="601" t="s">
        <v>505</v>
      </c>
      <c r="B4" s="601"/>
      <c r="C4" s="601"/>
      <c r="D4" s="434"/>
      <c r="E4" s="434"/>
      <c r="F4" s="434"/>
      <c r="G4" s="434"/>
      <c r="H4" s="434"/>
      <c r="I4" s="434"/>
      <c r="J4" s="434"/>
      <c r="K4" s="434"/>
      <c r="L4" s="434"/>
      <c r="M4" s="434"/>
    </row>
    <row r="5" spans="1:13" ht="15" x14ac:dyDescent="0.2">
      <c r="A5" s="443"/>
      <c r="B5" s="442"/>
      <c r="C5" s="441" t="s">
        <v>16</v>
      </c>
      <c r="D5" s="437" t="s">
        <v>503</v>
      </c>
      <c r="E5" s="440" t="s">
        <v>502</v>
      </c>
      <c r="F5" s="439" t="s">
        <v>85</v>
      </c>
      <c r="G5" s="439" t="s">
        <v>83</v>
      </c>
      <c r="H5" s="439" t="s">
        <v>81</v>
      </c>
      <c r="I5" s="439" t="s">
        <v>79</v>
      </c>
      <c r="J5" s="439" t="s">
        <v>77</v>
      </c>
      <c r="K5" s="438" t="s">
        <v>75</v>
      </c>
      <c r="L5" s="437" t="s">
        <v>73</v>
      </c>
      <c r="M5" s="437" t="s">
        <v>70</v>
      </c>
    </row>
    <row r="6" spans="1:13" ht="15" x14ac:dyDescent="0.2">
      <c r="A6" s="436"/>
      <c r="B6" s="429"/>
      <c r="C6" s="435"/>
      <c r="D6" s="429"/>
      <c r="E6" s="429"/>
      <c r="F6" s="434"/>
      <c r="G6" s="433"/>
      <c r="H6" s="432" t="s">
        <v>560</v>
      </c>
      <c r="I6" s="432" t="s">
        <v>559</v>
      </c>
      <c r="J6" s="431" t="s">
        <v>558</v>
      </c>
      <c r="K6" s="430" t="s">
        <v>557</v>
      </c>
      <c r="L6" s="430" t="s">
        <v>556</v>
      </c>
      <c r="M6" s="429"/>
    </row>
    <row r="7" spans="1:13" ht="15" x14ac:dyDescent="0.2">
      <c r="A7" s="416" t="s">
        <v>87</v>
      </c>
      <c r="B7" s="415" t="s">
        <v>500</v>
      </c>
      <c r="C7" s="428" t="s">
        <v>555</v>
      </c>
      <c r="D7" s="415" t="s">
        <v>88</v>
      </c>
      <c r="E7" s="415" t="s">
        <v>88</v>
      </c>
      <c r="F7" s="427" t="s">
        <v>84</v>
      </c>
      <c r="G7" s="426" t="s">
        <v>82</v>
      </c>
      <c r="H7" s="426" t="s">
        <v>554</v>
      </c>
      <c r="I7" s="426" t="s">
        <v>553</v>
      </c>
      <c r="J7" s="416" t="s">
        <v>552</v>
      </c>
      <c r="K7" s="415" t="s">
        <v>551</v>
      </c>
      <c r="L7" s="415" t="s">
        <v>550</v>
      </c>
      <c r="M7" s="415" t="s">
        <v>184</v>
      </c>
    </row>
    <row r="8" spans="1:13" ht="15" x14ac:dyDescent="0.2">
      <c r="A8" s="416" t="s">
        <v>496</v>
      </c>
      <c r="B8" s="415" t="s">
        <v>549</v>
      </c>
      <c r="C8" s="407" t="s">
        <v>282</v>
      </c>
      <c r="D8" s="410">
        <v>5</v>
      </c>
      <c r="E8" s="414">
        <f t="shared" ref="E8:E19" si="0">SUM(F8:M8)</f>
        <v>5</v>
      </c>
      <c r="F8" s="413"/>
      <c r="G8" s="412"/>
      <c r="H8" s="411"/>
      <c r="I8" s="410">
        <v>5</v>
      </c>
      <c r="J8" s="410"/>
      <c r="K8" s="410"/>
      <c r="L8" s="410"/>
      <c r="M8" s="410"/>
    </row>
    <row r="9" spans="1:13" ht="15" x14ac:dyDescent="0.2">
      <c r="A9" s="416" t="s">
        <v>491</v>
      </c>
      <c r="B9" s="415" t="s">
        <v>548</v>
      </c>
      <c r="C9" s="407" t="s">
        <v>280</v>
      </c>
      <c r="D9" s="410"/>
      <c r="E9" s="414">
        <f t="shared" si="0"/>
        <v>0</v>
      </c>
      <c r="F9" s="413"/>
      <c r="G9" s="412"/>
      <c r="H9" s="411"/>
      <c r="I9" s="410"/>
      <c r="J9" s="410"/>
      <c r="K9" s="410"/>
      <c r="L9" s="410"/>
      <c r="M9" s="410"/>
    </row>
    <row r="10" spans="1:13" ht="15" x14ac:dyDescent="0.2">
      <c r="A10" s="416" t="s">
        <v>487</v>
      </c>
      <c r="B10" s="415" t="s">
        <v>547</v>
      </c>
      <c r="C10" s="407" t="s">
        <v>278</v>
      </c>
      <c r="D10" s="410"/>
      <c r="E10" s="414">
        <f t="shared" si="0"/>
        <v>0</v>
      </c>
      <c r="F10" s="413"/>
      <c r="G10" s="412"/>
      <c r="H10" s="411"/>
      <c r="I10" s="410"/>
      <c r="J10" s="410"/>
      <c r="K10" s="410"/>
      <c r="L10" s="410"/>
      <c r="M10" s="410"/>
    </row>
    <row r="11" spans="1:13" ht="15" x14ac:dyDescent="0.2">
      <c r="A11" s="425" t="s">
        <v>484</v>
      </c>
      <c r="B11" s="415">
        <v>519</v>
      </c>
      <c r="C11" s="407" t="s">
        <v>276</v>
      </c>
      <c r="D11" s="410"/>
      <c r="E11" s="414">
        <f t="shared" si="0"/>
        <v>0</v>
      </c>
      <c r="F11" s="413"/>
      <c r="G11" s="412"/>
      <c r="H11" s="411"/>
      <c r="I11" s="410"/>
      <c r="J11" s="410"/>
      <c r="K11" s="410"/>
      <c r="L11" s="410"/>
      <c r="M11" s="410"/>
    </row>
    <row r="12" spans="1:13" ht="15" x14ac:dyDescent="0.2">
      <c r="A12" s="416" t="s">
        <v>480</v>
      </c>
      <c r="B12" s="415" t="s">
        <v>546</v>
      </c>
      <c r="C12" s="407" t="s">
        <v>545</v>
      </c>
      <c r="D12" s="410"/>
      <c r="E12" s="414">
        <f t="shared" si="0"/>
        <v>0</v>
      </c>
      <c r="F12" s="413"/>
      <c r="G12" s="412"/>
      <c r="H12" s="411"/>
      <c r="I12" s="410"/>
      <c r="J12" s="410"/>
      <c r="K12" s="410"/>
      <c r="L12" s="410"/>
      <c r="M12" s="410"/>
    </row>
    <row r="13" spans="1:13" ht="15" x14ac:dyDescent="0.2">
      <c r="A13" s="416" t="s">
        <v>476</v>
      </c>
      <c r="B13" s="415" t="s">
        <v>544</v>
      </c>
      <c r="C13" s="407" t="s">
        <v>543</v>
      </c>
      <c r="D13" s="410"/>
      <c r="E13" s="414">
        <f t="shared" si="0"/>
        <v>0</v>
      </c>
      <c r="F13" s="413"/>
      <c r="G13" s="412"/>
      <c r="H13" s="411"/>
      <c r="I13" s="410"/>
      <c r="J13" s="410"/>
      <c r="K13" s="410"/>
      <c r="L13" s="410"/>
      <c r="M13" s="410"/>
    </row>
    <row r="14" spans="1:13" ht="15" x14ac:dyDescent="0.2">
      <c r="A14" s="416" t="s">
        <v>471</v>
      </c>
      <c r="B14" s="415" t="s">
        <v>542</v>
      </c>
      <c r="C14" s="407" t="s">
        <v>270</v>
      </c>
      <c r="D14" s="410"/>
      <c r="E14" s="414">
        <f t="shared" si="0"/>
        <v>0</v>
      </c>
      <c r="F14" s="413"/>
      <c r="G14" s="412"/>
      <c r="H14" s="411"/>
      <c r="I14" s="410"/>
      <c r="J14" s="410"/>
      <c r="K14" s="410"/>
      <c r="L14" s="410"/>
      <c r="M14" s="410"/>
    </row>
    <row r="15" spans="1:13" ht="15" x14ac:dyDescent="0.2">
      <c r="A15" s="416" t="s">
        <v>467</v>
      </c>
      <c r="B15" s="415" t="s">
        <v>541</v>
      </c>
      <c r="C15" s="407" t="s">
        <v>268</v>
      </c>
      <c r="D15" s="410"/>
      <c r="E15" s="414">
        <f t="shared" si="0"/>
        <v>0</v>
      </c>
      <c r="F15" s="413"/>
      <c r="G15" s="412"/>
      <c r="H15" s="411"/>
      <c r="I15" s="410"/>
      <c r="J15" s="410"/>
      <c r="K15" s="410"/>
      <c r="L15" s="410"/>
      <c r="M15" s="410"/>
    </row>
    <row r="16" spans="1:13" ht="15" x14ac:dyDescent="0.2">
      <c r="A16" s="416" t="s">
        <v>463</v>
      </c>
      <c r="B16" s="415" t="s">
        <v>540</v>
      </c>
      <c r="C16" s="407" t="s">
        <v>266</v>
      </c>
      <c r="D16" s="410"/>
      <c r="E16" s="414">
        <f t="shared" si="0"/>
        <v>0</v>
      </c>
      <c r="F16" s="413"/>
      <c r="G16" s="412"/>
      <c r="H16" s="411"/>
      <c r="I16" s="410"/>
      <c r="J16" s="410"/>
      <c r="K16" s="410"/>
      <c r="L16" s="410"/>
      <c r="M16" s="410"/>
    </row>
    <row r="17" spans="1:13" ht="15" x14ac:dyDescent="0.2">
      <c r="A17" s="416" t="s">
        <v>459</v>
      </c>
      <c r="B17" s="415" t="s">
        <v>539</v>
      </c>
      <c r="C17" s="407" t="s">
        <v>264</v>
      </c>
      <c r="D17" s="410"/>
      <c r="E17" s="414">
        <f t="shared" si="0"/>
        <v>0</v>
      </c>
      <c r="F17" s="413"/>
      <c r="G17" s="412"/>
      <c r="H17" s="411"/>
      <c r="I17" s="410"/>
      <c r="J17" s="410"/>
      <c r="K17" s="410"/>
      <c r="L17" s="410"/>
      <c r="M17" s="410"/>
    </row>
    <row r="18" spans="1:13" ht="15" x14ac:dyDescent="0.2">
      <c r="A18" s="416" t="s">
        <v>455</v>
      </c>
      <c r="B18" s="415" t="s">
        <v>538</v>
      </c>
      <c r="C18" s="407" t="s">
        <v>262</v>
      </c>
      <c r="D18" s="410"/>
      <c r="E18" s="414">
        <f t="shared" si="0"/>
        <v>0</v>
      </c>
      <c r="F18" s="413"/>
      <c r="G18" s="412"/>
      <c r="H18" s="411"/>
      <c r="I18" s="410"/>
      <c r="J18" s="410"/>
      <c r="K18" s="410"/>
      <c r="L18" s="410"/>
      <c r="M18" s="410"/>
    </row>
    <row r="19" spans="1:13" ht="15" x14ac:dyDescent="0.2">
      <c r="A19" s="416" t="s">
        <v>451</v>
      </c>
      <c r="B19" s="415" t="s">
        <v>537</v>
      </c>
      <c r="C19" s="407" t="s">
        <v>260</v>
      </c>
      <c r="D19" s="410"/>
      <c r="E19" s="414">
        <f t="shared" si="0"/>
        <v>0</v>
      </c>
      <c r="F19" s="413"/>
      <c r="G19" s="412"/>
      <c r="H19" s="411"/>
      <c r="I19" s="410"/>
      <c r="J19" s="410"/>
      <c r="K19" s="410"/>
      <c r="L19" s="410"/>
      <c r="M19" s="410"/>
    </row>
    <row r="20" spans="1:13" ht="15" x14ac:dyDescent="0.2">
      <c r="A20" s="416" t="s">
        <v>447</v>
      </c>
      <c r="B20" s="418"/>
      <c r="C20" s="407"/>
      <c r="D20" s="421"/>
      <c r="E20" s="421"/>
      <c r="F20" s="424"/>
      <c r="G20" s="423"/>
      <c r="H20" s="422"/>
      <c r="I20" s="421"/>
      <c r="J20" s="421"/>
      <c r="K20" s="421"/>
      <c r="L20" s="421"/>
      <c r="M20" s="421"/>
    </row>
    <row r="21" spans="1:13" ht="15" x14ac:dyDescent="0.2">
      <c r="A21" s="416" t="s">
        <v>444</v>
      </c>
      <c r="B21" s="415" t="s">
        <v>77</v>
      </c>
      <c r="C21" s="420" t="s">
        <v>536</v>
      </c>
      <c r="D21" s="419">
        <f t="shared" ref="D21:M21" si="1">SUM(D8:D19)</f>
        <v>5</v>
      </c>
      <c r="E21" s="419">
        <f t="shared" si="1"/>
        <v>5</v>
      </c>
      <c r="F21" s="419">
        <f t="shared" si="1"/>
        <v>0</v>
      </c>
      <c r="G21" s="419">
        <f t="shared" si="1"/>
        <v>0</v>
      </c>
      <c r="H21" s="419">
        <f t="shared" si="1"/>
        <v>0</v>
      </c>
      <c r="I21" s="419">
        <f t="shared" si="1"/>
        <v>5</v>
      </c>
      <c r="J21" s="419">
        <f t="shared" si="1"/>
        <v>0</v>
      </c>
      <c r="K21" s="419">
        <f t="shared" si="1"/>
        <v>0</v>
      </c>
      <c r="L21" s="419">
        <f t="shared" si="1"/>
        <v>0</v>
      </c>
      <c r="M21" s="419">
        <f t="shared" si="1"/>
        <v>0</v>
      </c>
    </row>
    <row r="22" spans="1:13" ht="15" x14ac:dyDescent="0.2">
      <c r="A22" s="416" t="s">
        <v>439</v>
      </c>
      <c r="B22" s="418"/>
      <c r="C22" s="407"/>
      <c r="D22" s="403"/>
      <c r="E22" s="403"/>
      <c r="F22" s="406"/>
      <c r="G22" s="405"/>
      <c r="H22" s="404"/>
      <c r="I22" s="403"/>
      <c r="J22" s="403"/>
      <c r="K22" s="403"/>
      <c r="L22" s="403"/>
      <c r="M22" s="403"/>
    </row>
    <row r="23" spans="1:13" ht="15" x14ac:dyDescent="0.2">
      <c r="A23" s="416" t="s">
        <v>436</v>
      </c>
      <c r="B23" s="415" t="s">
        <v>535</v>
      </c>
      <c r="C23" s="407" t="s">
        <v>534</v>
      </c>
      <c r="D23" s="410">
        <v>6</v>
      </c>
      <c r="E23" s="414">
        <f>SUM(F23:M23)</f>
        <v>236</v>
      </c>
      <c r="F23" s="413"/>
      <c r="G23" s="412"/>
      <c r="H23" s="411"/>
      <c r="I23" s="410">
        <v>236</v>
      </c>
      <c r="J23" s="410"/>
      <c r="K23" s="410"/>
      <c r="L23" s="410"/>
      <c r="M23" s="410"/>
    </row>
    <row r="24" spans="1:13" ht="15" x14ac:dyDescent="0.2">
      <c r="A24" s="416" t="s">
        <v>431</v>
      </c>
      <c r="B24" s="415" t="s">
        <v>533</v>
      </c>
      <c r="C24" s="407" t="s">
        <v>532</v>
      </c>
      <c r="D24" s="410"/>
      <c r="E24" s="414">
        <f>SUM(F24:M24)</f>
        <v>0</v>
      </c>
      <c r="F24" s="413"/>
      <c r="G24" s="412"/>
      <c r="H24" s="411"/>
      <c r="I24" s="410"/>
      <c r="J24" s="410"/>
      <c r="K24" s="410"/>
      <c r="L24" s="410"/>
      <c r="M24" s="410"/>
    </row>
    <row r="25" spans="1:13" ht="15" x14ac:dyDescent="0.2">
      <c r="A25" s="416" t="s">
        <v>428</v>
      </c>
      <c r="B25" s="415"/>
      <c r="C25" s="407"/>
      <c r="D25" s="403"/>
      <c r="E25" s="403"/>
      <c r="F25" s="406"/>
      <c r="G25" s="405"/>
      <c r="H25" s="404"/>
      <c r="I25" s="403"/>
      <c r="J25" s="403"/>
      <c r="K25" s="403"/>
      <c r="L25" s="403"/>
      <c r="M25" s="403"/>
    </row>
    <row r="26" spans="1:13" ht="15" x14ac:dyDescent="0.2">
      <c r="A26" s="416" t="s">
        <v>425</v>
      </c>
      <c r="B26" s="415" t="s">
        <v>531</v>
      </c>
      <c r="C26" s="407" t="s">
        <v>254</v>
      </c>
      <c r="D26" s="410">
        <v>3358</v>
      </c>
      <c r="E26" s="414">
        <f>SUM(F26:M26)</f>
        <v>3455</v>
      </c>
      <c r="F26" s="413"/>
      <c r="G26" s="412"/>
      <c r="H26" s="411"/>
      <c r="I26" s="410">
        <v>3455</v>
      </c>
      <c r="J26" s="410"/>
      <c r="K26" s="410"/>
      <c r="L26" s="410"/>
      <c r="M26" s="410"/>
    </row>
    <row r="27" spans="1:13" ht="15" x14ac:dyDescent="0.2">
      <c r="A27" s="416" t="s">
        <v>422</v>
      </c>
      <c r="B27" s="415" t="s">
        <v>530</v>
      </c>
      <c r="C27" s="407" t="s">
        <v>252</v>
      </c>
      <c r="D27" s="410"/>
      <c r="E27" s="414">
        <f>SUM(F27:M27)</f>
        <v>8</v>
      </c>
      <c r="F27" s="413"/>
      <c r="G27" s="412"/>
      <c r="H27" s="411"/>
      <c r="I27" s="410">
        <v>8</v>
      </c>
      <c r="J27" s="410"/>
      <c r="K27" s="410"/>
      <c r="L27" s="410"/>
      <c r="M27" s="410"/>
    </row>
    <row r="28" spans="1:13" ht="15" x14ac:dyDescent="0.2">
      <c r="A28" s="416" t="s">
        <v>418</v>
      </c>
      <c r="B28" s="415">
        <v>623</v>
      </c>
      <c r="C28" s="407" t="s">
        <v>250</v>
      </c>
      <c r="D28" s="410"/>
      <c r="E28" s="414">
        <f>SUM(F28:M28)</f>
        <v>0</v>
      </c>
      <c r="F28" s="413"/>
      <c r="G28" s="412"/>
      <c r="H28" s="411"/>
      <c r="I28" s="410"/>
      <c r="J28" s="410"/>
      <c r="K28" s="410"/>
      <c r="L28" s="410"/>
      <c r="M28" s="410"/>
    </row>
    <row r="29" spans="1:13" ht="15" x14ac:dyDescent="0.2">
      <c r="A29" s="416" t="s">
        <v>415</v>
      </c>
      <c r="B29" s="415" t="s">
        <v>529</v>
      </c>
      <c r="C29" s="407" t="s">
        <v>248</v>
      </c>
      <c r="D29" s="410"/>
      <c r="E29" s="414">
        <f>SUM(F29:M29)</f>
        <v>0</v>
      </c>
      <c r="F29" s="413"/>
      <c r="G29" s="412"/>
      <c r="H29" s="411"/>
      <c r="I29" s="410"/>
      <c r="J29" s="410"/>
      <c r="K29" s="410"/>
      <c r="L29" s="410"/>
      <c r="M29" s="410"/>
    </row>
    <row r="30" spans="1:13" ht="15" x14ac:dyDescent="0.2">
      <c r="A30" s="416" t="s">
        <v>410</v>
      </c>
      <c r="B30" s="415" t="s">
        <v>528</v>
      </c>
      <c r="C30" s="407" t="s">
        <v>246</v>
      </c>
      <c r="D30" s="410"/>
      <c r="E30" s="414">
        <f>SUM(F30:M30)</f>
        <v>0</v>
      </c>
      <c r="F30" s="413"/>
      <c r="G30" s="412"/>
      <c r="H30" s="411"/>
      <c r="I30" s="410"/>
      <c r="J30" s="410"/>
      <c r="K30" s="410"/>
      <c r="L30" s="410"/>
      <c r="M30" s="410"/>
    </row>
    <row r="31" spans="1:13" ht="15" x14ac:dyDescent="0.2">
      <c r="A31" s="416" t="s">
        <v>405</v>
      </c>
      <c r="B31" s="415"/>
      <c r="C31" s="407"/>
      <c r="D31" s="403"/>
      <c r="E31" s="403"/>
      <c r="F31" s="406"/>
      <c r="G31" s="405"/>
      <c r="H31" s="404"/>
      <c r="I31" s="403"/>
      <c r="J31" s="403"/>
      <c r="K31" s="403"/>
      <c r="L31" s="403"/>
      <c r="M31" s="403"/>
    </row>
    <row r="32" spans="1:13" ht="15" x14ac:dyDescent="0.2">
      <c r="A32" s="416" t="s">
        <v>401</v>
      </c>
      <c r="B32" s="415" t="s">
        <v>527</v>
      </c>
      <c r="C32" s="407" t="s">
        <v>244</v>
      </c>
      <c r="D32" s="410"/>
      <c r="E32" s="414">
        <f>SUM(F32:M32)</f>
        <v>0</v>
      </c>
      <c r="F32" s="413"/>
      <c r="G32" s="412"/>
      <c r="H32" s="411"/>
      <c r="I32" s="410"/>
      <c r="J32" s="410"/>
      <c r="K32" s="410"/>
      <c r="L32" s="410"/>
      <c r="M32" s="410"/>
    </row>
    <row r="33" spans="1:13" ht="15" x14ac:dyDescent="0.2">
      <c r="A33" s="416" t="s">
        <v>398</v>
      </c>
      <c r="B33" s="415"/>
      <c r="C33" s="407"/>
      <c r="D33" s="403"/>
      <c r="E33" s="403"/>
      <c r="F33" s="406"/>
      <c r="G33" s="405"/>
      <c r="H33" s="404"/>
      <c r="I33" s="403"/>
      <c r="J33" s="403"/>
      <c r="K33" s="403"/>
      <c r="L33" s="403"/>
      <c r="M33" s="403"/>
    </row>
    <row r="34" spans="1:13" ht="15" x14ac:dyDescent="0.2">
      <c r="A34" s="416" t="s">
        <v>394</v>
      </c>
      <c r="B34" s="415" t="s">
        <v>526</v>
      </c>
      <c r="C34" s="407" t="s">
        <v>242</v>
      </c>
      <c r="D34" s="410"/>
      <c r="E34" s="414">
        <f t="shared" ref="E34:E41" si="2">SUM(F34:M34)</f>
        <v>0</v>
      </c>
      <c r="F34" s="413"/>
      <c r="G34" s="412"/>
      <c r="H34" s="411"/>
      <c r="I34" s="410"/>
      <c r="J34" s="410"/>
      <c r="K34" s="410"/>
      <c r="L34" s="410"/>
      <c r="M34" s="410"/>
    </row>
    <row r="35" spans="1:13" ht="15" x14ac:dyDescent="0.2">
      <c r="A35" s="416" t="s">
        <v>390</v>
      </c>
      <c r="B35" s="415" t="s">
        <v>525</v>
      </c>
      <c r="C35" s="407" t="s">
        <v>240</v>
      </c>
      <c r="D35" s="410"/>
      <c r="E35" s="414">
        <f t="shared" si="2"/>
        <v>0</v>
      </c>
      <c r="F35" s="413"/>
      <c r="G35" s="412"/>
      <c r="H35" s="411"/>
      <c r="I35" s="410"/>
      <c r="J35" s="410"/>
      <c r="K35" s="410"/>
      <c r="L35" s="410"/>
      <c r="M35" s="410"/>
    </row>
    <row r="36" spans="1:13" ht="15" x14ac:dyDescent="0.2">
      <c r="A36" s="416" t="s">
        <v>385</v>
      </c>
      <c r="B36" s="415">
        <v>656</v>
      </c>
      <c r="C36" s="407" t="s">
        <v>524</v>
      </c>
      <c r="D36" s="410"/>
      <c r="E36" s="414">
        <f t="shared" si="2"/>
        <v>0</v>
      </c>
      <c r="F36" s="413"/>
      <c r="G36" s="412"/>
      <c r="H36" s="411"/>
      <c r="I36" s="410"/>
      <c r="J36" s="410"/>
      <c r="K36" s="410"/>
      <c r="L36" s="410"/>
      <c r="M36" s="410"/>
    </row>
    <row r="37" spans="1:13" ht="15" x14ac:dyDescent="0.2">
      <c r="A37" s="416" t="s">
        <v>380</v>
      </c>
      <c r="B37" s="415" t="s">
        <v>523</v>
      </c>
      <c r="C37" s="407" t="s">
        <v>522</v>
      </c>
      <c r="D37" s="410"/>
      <c r="E37" s="414">
        <f t="shared" si="2"/>
        <v>0</v>
      </c>
      <c r="F37" s="413"/>
      <c r="G37" s="412"/>
      <c r="H37" s="411"/>
      <c r="I37" s="410"/>
      <c r="J37" s="410"/>
      <c r="K37" s="410"/>
      <c r="L37" s="410"/>
      <c r="M37" s="410"/>
    </row>
    <row r="38" spans="1:13" ht="15" x14ac:dyDescent="0.2">
      <c r="A38" s="416" t="s">
        <v>377</v>
      </c>
      <c r="B38" s="415">
        <v>663</v>
      </c>
      <c r="C38" s="407" t="s">
        <v>521</v>
      </c>
      <c r="D38" s="410"/>
      <c r="E38" s="414">
        <f t="shared" si="2"/>
        <v>0</v>
      </c>
      <c r="F38" s="413"/>
      <c r="G38" s="412"/>
      <c r="H38" s="411"/>
      <c r="I38" s="410"/>
      <c r="J38" s="410"/>
      <c r="K38" s="410"/>
      <c r="L38" s="410"/>
      <c r="M38" s="410"/>
    </row>
    <row r="39" spans="1:13" ht="15" x14ac:dyDescent="0.2">
      <c r="A39" s="416" t="s">
        <v>373</v>
      </c>
      <c r="B39" s="415" t="s">
        <v>520</v>
      </c>
      <c r="C39" s="407" t="s">
        <v>519</v>
      </c>
      <c r="D39" s="410"/>
      <c r="E39" s="414">
        <f t="shared" si="2"/>
        <v>0</v>
      </c>
      <c r="F39" s="413"/>
      <c r="G39" s="412"/>
      <c r="H39" s="411"/>
      <c r="I39" s="410"/>
      <c r="J39" s="410"/>
      <c r="K39" s="410"/>
      <c r="L39" s="410"/>
      <c r="M39" s="410"/>
    </row>
    <row r="40" spans="1:13" ht="15" x14ac:dyDescent="0.2">
      <c r="A40" s="416" t="s">
        <v>369</v>
      </c>
      <c r="B40" s="415" t="s">
        <v>518</v>
      </c>
      <c r="C40" s="407" t="s">
        <v>230</v>
      </c>
      <c r="D40" s="410"/>
      <c r="E40" s="414">
        <f t="shared" si="2"/>
        <v>0</v>
      </c>
      <c r="F40" s="413"/>
      <c r="G40" s="412"/>
      <c r="H40" s="411"/>
      <c r="I40" s="410"/>
      <c r="J40" s="410"/>
      <c r="K40" s="410"/>
      <c r="L40" s="410"/>
      <c r="M40" s="410"/>
    </row>
    <row r="41" spans="1:13" ht="15" x14ac:dyDescent="0.2">
      <c r="A41" s="416" t="s">
        <v>365</v>
      </c>
      <c r="B41" s="415" t="s">
        <v>517</v>
      </c>
      <c r="C41" s="407" t="s">
        <v>228</v>
      </c>
      <c r="D41" s="410"/>
      <c r="E41" s="414">
        <f t="shared" si="2"/>
        <v>0</v>
      </c>
      <c r="F41" s="413"/>
      <c r="G41" s="412"/>
      <c r="H41" s="411"/>
      <c r="I41" s="410"/>
      <c r="J41" s="410"/>
      <c r="K41" s="410"/>
      <c r="L41" s="410"/>
      <c r="M41" s="410"/>
    </row>
    <row r="42" spans="1:13" ht="15" x14ac:dyDescent="0.2">
      <c r="A42" s="416" t="s">
        <v>362</v>
      </c>
      <c r="B42" s="415"/>
      <c r="C42" s="407"/>
      <c r="D42" s="403"/>
      <c r="E42" s="403"/>
      <c r="F42" s="406"/>
      <c r="G42" s="405"/>
      <c r="H42" s="404"/>
      <c r="I42" s="403"/>
      <c r="J42" s="403"/>
      <c r="K42" s="403"/>
      <c r="L42" s="403"/>
      <c r="M42" s="403"/>
    </row>
    <row r="43" spans="1:13" ht="15" x14ac:dyDescent="0.2">
      <c r="A43" s="416" t="s">
        <v>359</v>
      </c>
      <c r="B43" s="415" t="s">
        <v>516</v>
      </c>
      <c r="C43" s="407" t="s">
        <v>515</v>
      </c>
      <c r="D43" s="410"/>
      <c r="E43" s="414">
        <f>SUM(F43:M43)</f>
        <v>0</v>
      </c>
      <c r="F43" s="413"/>
      <c r="G43" s="412"/>
      <c r="H43" s="411"/>
      <c r="I43" s="410"/>
      <c r="J43" s="410"/>
      <c r="K43" s="410"/>
      <c r="L43" s="410"/>
      <c r="M43" s="410"/>
    </row>
    <row r="44" spans="1:13" ht="15" x14ac:dyDescent="0.2">
      <c r="A44" s="416" t="s">
        <v>357</v>
      </c>
      <c r="B44" s="415" t="s">
        <v>514</v>
      </c>
      <c r="C44" s="407" t="s">
        <v>513</v>
      </c>
      <c r="D44" s="410"/>
      <c r="E44" s="414">
        <f>SUM(F44:M44)</f>
        <v>130</v>
      </c>
      <c r="F44" s="413"/>
      <c r="G44" s="412"/>
      <c r="H44" s="411">
        <v>130</v>
      </c>
      <c r="I44" s="410"/>
      <c r="J44" s="410"/>
      <c r="K44" s="410"/>
      <c r="L44" s="410"/>
      <c r="M44" s="410"/>
    </row>
    <row r="45" spans="1:13" ht="15" x14ac:dyDescent="0.2">
      <c r="A45" s="416" t="s">
        <v>353</v>
      </c>
      <c r="B45" s="415" t="s">
        <v>512</v>
      </c>
      <c r="C45" s="407" t="s">
        <v>222</v>
      </c>
      <c r="D45" s="410"/>
      <c r="E45" s="414">
        <f>SUM(F45:M45)</f>
        <v>0</v>
      </c>
      <c r="F45" s="413"/>
      <c r="G45" s="412"/>
      <c r="H45" s="411"/>
      <c r="I45" s="410"/>
      <c r="J45" s="410"/>
      <c r="K45" s="410"/>
      <c r="L45" s="410"/>
      <c r="M45" s="410"/>
    </row>
    <row r="46" spans="1:13" ht="15" x14ac:dyDescent="0.2">
      <c r="A46" s="409"/>
      <c r="B46" s="408"/>
      <c r="C46" s="407"/>
      <c r="D46" s="403"/>
      <c r="E46" s="403"/>
      <c r="F46" s="406"/>
      <c r="G46" s="405"/>
      <c r="H46" s="404"/>
      <c r="I46" s="403"/>
      <c r="J46" s="403"/>
      <c r="K46" s="403"/>
      <c r="L46" s="403"/>
      <c r="M46" s="403"/>
    </row>
    <row r="47" spans="1:13" ht="12" customHeight="1" x14ac:dyDescent="0.2">
      <c r="A47" s="602" t="str">
        <f ca="1">CELL("filename",A47)</f>
        <v>R:\Finance\Annual Budget\Amended 2016-2017\[2016-2017 Amended Budget.xlsx]102a</v>
      </c>
      <c r="B47" s="602"/>
      <c r="C47" s="602"/>
      <c r="D47" s="402"/>
      <c r="E47" s="402"/>
      <c r="F47" s="402"/>
      <c r="G47" s="402"/>
      <c r="H47" s="402"/>
      <c r="I47" s="402"/>
      <c r="J47" s="402"/>
      <c r="K47" s="402"/>
      <c r="L47" s="402"/>
      <c r="M47" s="402"/>
    </row>
    <row r="48" spans="1:13" ht="12" customHeight="1" x14ac:dyDescent="0.2">
      <c r="A48" s="401"/>
      <c r="B48" s="401"/>
      <c r="C48" s="400" t="s">
        <v>511</v>
      </c>
      <c r="D48" s="399">
        <f t="shared" ref="D48:M48" si="3">SUM(D23:D46)</f>
        <v>3364</v>
      </c>
      <c r="E48" s="399">
        <f t="shared" si="3"/>
        <v>3829</v>
      </c>
      <c r="F48" s="399">
        <f t="shared" si="3"/>
        <v>0</v>
      </c>
      <c r="G48" s="399">
        <f t="shared" si="3"/>
        <v>0</v>
      </c>
      <c r="H48" s="399">
        <f t="shared" si="3"/>
        <v>130</v>
      </c>
      <c r="I48" s="399">
        <f t="shared" si="3"/>
        <v>3699</v>
      </c>
      <c r="J48" s="399">
        <f t="shared" si="3"/>
        <v>0</v>
      </c>
      <c r="K48" s="399">
        <f t="shared" si="3"/>
        <v>0</v>
      </c>
      <c r="L48" s="399">
        <f t="shared" si="3"/>
        <v>0</v>
      </c>
      <c r="M48" s="399">
        <f t="shared" si="3"/>
        <v>0</v>
      </c>
    </row>
  </sheetData>
  <mergeCells count="3">
    <mergeCell ref="A1:C1"/>
    <mergeCell ref="A4:C4"/>
    <mergeCell ref="A47:C47"/>
  </mergeCells>
  <printOptions horizontalCentered="1" verticalCentered="1"/>
  <pageMargins left="0.1" right="0.1" top="0.4" bottom="0.4" header="0.1" footer="0.1"/>
  <pageSetup scale="81" fitToHeight="2" orientation="landscape" r:id="rId1"/>
  <headerFooter>
    <oddHeader>&amp;C&amp;"Arial,Bold"TWIN FALLS SCHOOL DISTRICT 411</oddHeader>
    <oddFooter>&amp;L&amp;"Arial,Bold"&amp;Z&amp;F&amp;R&amp;"Arial,Bold"Page &amp;P of &amp;N</oddFooter>
  </headerFooter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>
    <pageSetUpPr fitToPage="1"/>
  </sheetPr>
  <dimension ref="A1:M48"/>
  <sheetViews>
    <sheetView defaultGridColor="0" colorId="22" zoomScaleNormal="100" workbookViewId="0">
      <pane xSplit="3" ySplit="7" topLeftCell="D8" activePane="bottomRight" state="frozen"/>
      <selection activeCell="P31" sqref="P31"/>
      <selection pane="topRight" activeCell="P31" sqref="P31"/>
      <selection pane="bottomLeft" activeCell="P31" sqref="P31"/>
      <selection pane="bottomRight" activeCell="P31" sqref="P31"/>
    </sheetView>
  </sheetViews>
  <sheetFormatPr defaultColWidth="9.77734375" defaultRowHeight="15.75" x14ac:dyDescent="0.25"/>
  <cols>
    <col min="1" max="1" width="3.77734375" style="397" customWidth="1"/>
    <col min="2" max="2" width="6.77734375" style="397" customWidth="1"/>
    <col min="3" max="3" width="30.77734375" style="398" customWidth="1"/>
    <col min="4" max="13" width="11.77734375" style="397" customWidth="1"/>
    <col min="14" max="16384" width="9.77734375" style="397"/>
  </cols>
  <sheetData>
    <row r="1" spans="1:13" ht="20.25" x14ac:dyDescent="0.3">
      <c r="A1" s="600" t="s">
        <v>47</v>
      </c>
      <c r="B1" s="600"/>
      <c r="C1" s="600"/>
      <c r="E1" s="449" t="s">
        <v>510</v>
      </c>
      <c r="F1" s="447"/>
      <c r="G1" s="447"/>
      <c r="I1" s="451"/>
      <c r="K1" s="446"/>
      <c r="L1" s="446"/>
      <c r="M1" s="450" t="s">
        <v>695</v>
      </c>
    </row>
    <row r="2" spans="1:13" x14ac:dyDescent="0.25">
      <c r="E2" s="449" t="s">
        <v>16</v>
      </c>
      <c r="F2" s="447"/>
      <c r="G2" s="447"/>
      <c r="K2" s="446"/>
      <c r="L2" s="445"/>
      <c r="M2" s="571" t="s">
        <v>729</v>
      </c>
    </row>
    <row r="3" spans="1:13" x14ac:dyDescent="0.25">
      <c r="E3" s="448" t="s">
        <v>507</v>
      </c>
      <c r="F3" s="447"/>
      <c r="G3" s="447"/>
      <c r="K3" s="446"/>
      <c r="L3" s="445"/>
      <c r="M3" s="542" t="s">
        <v>727</v>
      </c>
    </row>
    <row r="4" spans="1:13" ht="12" customHeight="1" x14ac:dyDescent="0.2">
      <c r="A4" s="601" t="s">
        <v>505</v>
      </c>
      <c r="B4" s="601"/>
      <c r="C4" s="601"/>
      <c r="D4" s="434"/>
      <c r="E4" s="434"/>
      <c r="F4" s="434"/>
      <c r="G4" s="434"/>
      <c r="H4" s="434"/>
      <c r="I4" s="434"/>
      <c r="J4" s="434"/>
      <c r="K4" s="434"/>
      <c r="L4" s="434"/>
      <c r="M4" s="434"/>
    </row>
    <row r="5" spans="1:13" ht="15" x14ac:dyDescent="0.2">
      <c r="A5" s="443"/>
      <c r="B5" s="442"/>
      <c r="C5" s="441" t="s">
        <v>16</v>
      </c>
      <c r="D5" s="437" t="s">
        <v>503</v>
      </c>
      <c r="E5" s="440" t="s">
        <v>502</v>
      </c>
      <c r="F5" s="439" t="s">
        <v>85</v>
      </c>
      <c r="G5" s="439" t="s">
        <v>83</v>
      </c>
      <c r="H5" s="439" t="s">
        <v>81</v>
      </c>
      <c r="I5" s="439" t="s">
        <v>79</v>
      </c>
      <c r="J5" s="439" t="s">
        <v>77</v>
      </c>
      <c r="K5" s="438" t="s">
        <v>75</v>
      </c>
      <c r="L5" s="437" t="s">
        <v>73</v>
      </c>
      <c r="M5" s="437" t="s">
        <v>70</v>
      </c>
    </row>
    <row r="6" spans="1:13" ht="15" x14ac:dyDescent="0.2">
      <c r="A6" s="436"/>
      <c r="B6" s="429"/>
      <c r="C6" s="435"/>
      <c r="D6" s="429"/>
      <c r="E6" s="429"/>
      <c r="F6" s="434"/>
      <c r="G6" s="433"/>
      <c r="H6" s="432" t="s">
        <v>560</v>
      </c>
      <c r="I6" s="432" t="s">
        <v>559</v>
      </c>
      <c r="J6" s="431" t="s">
        <v>558</v>
      </c>
      <c r="K6" s="430" t="s">
        <v>557</v>
      </c>
      <c r="L6" s="430" t="s">
        <v>556</v>
      </c>
      <c r="M6" s="429"/>
    </row>
    <row r="7" spans="1:13" ht="15" x14ac:dyDescent="0.2">
      <c r="A7" s="416" t="s">
        <v>87</v>
      </c>
      <c r="B7" s="415" t="s">
        <v>500</v>
      </c>
      <c r="C7" s="428" t="s">
        <v>555</v>
      </c>
      <c r="D7" s="415" t="s">
        <v>88</v>
      </c>
      <c r="E7" s="415" t="s">
        <v>88</v>
      </c>
      <c r="F7" s="427" t="s">
        <v>84</v>
      </c>
      <c r="G7" s="426" t="s">
        <v>82</v>
      </c>
      <c r="H7" s="426" t="s">
        <v>554</v>
      </c>
      <c r="I7" s="426" t="s">
        <v>553</v>
      </c>
      <c r="J7" s="416" t="s">
        <v>552</v>
      </c>
      <c r="K7" s="415" t="s">
        <v>551</v>
      </c>
      <c r="L7" s="415" t="s">
        <v>550</v>
      </c>
      <c r="M7" s="415" t="s">
        <v>184</v>
      </c>
    </row>
    <row r="8" spans="1:13" ht="15" x14ac:dyDescent="0.2">
      <c r="A8" s="416" t="s">
        <v>496</v>
      </c>
      <c r="B8" s="415" t="s">
        <v>549</v>
      </c>
      <c r="C8" s="407" t="s">
        <v>282</v>
      </c>
      <c r="D8" s="410"/>
      <c r="E8" s="414">
        <f t="shared" ref="E8:E19" si="0">SUM(F8:M8)</f>
        <v>0</v>
      </c>
      <c r="F8" s="413"/>
      <c r="G8" s="412"/>
      <c r="H8" s="411"/>
      <c r="I8" s="410"/>
      <c r="J8" s="410"/>
      <c r="K8" s="410"/>
      <c r="L8" s="410"/>
      <c r="M8" s="410"/>
    </row>
    <row r="9" spans="1:13" ht="15" x14ac:dyDescent="0.2">
      <c r="A9" s="416" t="s">
        <v>491</v>
      </c>
      <c r="B9" s="415" t="s">
        <v>548</v>
      </c>
      <c r="C9" s="407" t="s">
        <v>280</v>
      </c>
      <c r="D9" s="410"/>
      <c r="E9" s="414">
        <f t="shared" si="0"/>
        <v>0</v>
      </c>
      <c r="F9" s="413"/>
      <c r="G9" s="412"/>
      <c r="H9" s="411"/>
      <c r="I9" s="410"/>
      <c r="J9" s="410"/>
      <c r="K9" s="410"/>
      <c r="L9" s="410"/>
      <c r="M9" s="410"/>
    </row>
    <row r="10" spans="1:13" ht="15" x14ac:dyDescent="0.2">
      <c r="A10" s="416" t="s">
        <v>487</v>
      </c>
      <c r="B10" s="415" t="s">
        <v>547</v>
      </c>
      <c r="C10" s="407" t="s">
        <v>278</v>
      </c>
      <c r="D10" s="410"/>
      <c r="E10" s="414">
        <f t="shared" si="0"/>
        <v>0</v>
      </c>
      <c r="F10" s="413"/>
      <c r="G10" s="412"/>
      <c r="H10" s="411"/>
      <c r="I10" s="410"/>
      <c r="J10" s="410"/>
      <c r="K10" s="410"/>
      <c r="L10" s="410"/>
      <c r="M10" s="410"/>
    </row>
    <row r="11" spans="1:13" ht="15" x14ac:dyDescent="0.2">
      <c r="A11" s="425" t="s">
        <v>484</v>
      </c>
      <c r="B11" s="415">
        <v>519</v>
      </c>
      <c r="C11" s="407" t="s">
        <v>276</v>
      </c>
      <c r="D11" s="410"/>
      <c r="E11" s="414">
        <f t="shared" si="0"/>
        <v>0</v>
      </c>
      <c r="F11" s="413"/>
      <c r="G11" s="412"/>
      <c r="H11" s="411"/>
      <c r="I11" s="410"/>
      <c r="J11" s="410"/>
      <c r="K11" s="410"/>
      <c r="L11" s="410"/>
      <c r="M11" s="410"/>
    </row>
    <row r="12" spans="1:13" ht="15" x14ac:dyDescent="0.2">
      <c r="A12" s="416" t="s">
        <v>480</v>
      </c>
      <c r="B12" s="415" t="s">
        <v>546</v>
      </c>
      <c r="C12" s="407" t="s">
        <v>545</v>
      </c>
      <c r="D12" s="410"/>
      <c r="E12" s="414">
        <f t="shared" si="0"/>
        <v>0</v>
      </c>
      <c r="F12" s="413"/>
      <c r="G12" s="412"/>
      <c r="H12" s="411"/>
      <c r="I12" s="410"/>
      <c r="J12" s="410"/>
      <c r="K12" s="410"/>
      <c r="L12" s="410"/>
      <c r="M12" s="410"/>
    </row>
    <row r="13" spans="1:13" ht="15" x14ac:dyDescent="0.2">
      <c r="A13" s="416" t="s">
        <v>476</v>
      </c>
      <c r="B13" s="415" t="s">
        <v>544</v>
      </c>
      <c r="C13" s="407" t="s">
        <v>543</v>
      </c>
      <c r="D13" s="410"/>
      <c r="E13" s="414">
        <f t="shared" si="0"/>
        <v>0</v>
      </c>
      <c r="F13" s="413"/>
      <c r="G13" s="412"/>
      <c r="H13" s="411"/>
      <c r="I13" s="410"/>
      <c r="J13" s="410"/>
      <c r="K13" s="410"/>
      <c r="L13" s="410"/>
      <c r="M13" s="410"/>
    </row>
    <row r="14" spans="1:13" ht="15" x14ac:dyDescent="0.2">
      <c r="A14" s="416" t="s">
        <v>471</v>
      </c>
      <c r="B14" s="415" t="s">
        <v>542</v>
      </c>
      <c r="C14" s="407" t="s">
        <v>270</v>
      </c>
      <c r="D14" s="410"/>
      <c r="E14" s="414">
        <f t="shared" si="0"/>
        <v>0</v>
      </c>
      <c r="F14" s="413"/>
      <c r="G14" s="412"/>
      <c r="H14" s="411"/>
      <c r="I14" s="410"/>
      <c r="J14" s="410"/>
      <c r="K14" s="410"/>
      <c r="L14" s="410"/>
      <c r="M14" s="410"/>
    </row>
    <row r="15" spans="1:13" ht="15" x14ac:dyDescent="0.2">
      <c r="A15" s="416" t="s">
        <v>467</v>
      </c>
      <c r="B15" s="415" t="s">
        <v>541</v>
      </c>
      <c r="C15" s="407" t="s">
        <v>268</v>
      </c>
      <c r="D15" s="410"/>
      <c r="E15" s="414">
        <f t="shared" si="0"/>
        <v>0</v>
      </c>
      <c r="F15" s="413"/>
      <c r="G15" s="412"/>
      <c r="H15" s="411"/>
      <c r="I15" s="410"/>
      <c r="J15" s="410"/>
      <c r="K15" s="410"/>
      <c r="L15" s="410"/>
      <c r="M15" s="410"/>
    </row>
    <row r="16" spans="1:13" ht="15" x14ac:dyDescent="0.2">
      <c r="A16" s="416" t="s">
        <v>463</v>
      </c>
      <c r="B16" s="415" t="s">
        <v>540</v>
      </c>
      <c r="C16" s="407" t="s">
        <v>266</v>
      </c>
      <c r="D16" s="410"/>
      <c r="E16" s="414">
        <f t="shared" si="0"/>
        <v>0</v>
      </c>
      <c r="F16" s="413"/>
      <c r="G16" s="412"/>
      <c r="H16" s="411"/>
      <c r="I16" s="410"/>
      <c r="J16" s="410"/>
      <c r="K16" s="410"/>
      <c r="L16" s="410"/>
      <c r="M16" s="410"/>
    </row>
    <row r="17" spans="1:13" ht="15" x14ac:dyDescent="0.2">
      <c r="A17" s="416" t="s">
        <v>459</v>
      </c>
      <c r="B17" s="415" t="s">
        <v>539</v>
      </c>
      <c r="C17" s="407" t="s">
        <v>264</v>
      </c>
      <c r="D17" s="410"/>
      <c r="E17" s="414">
        <f t="shared" si="0"/>
        <v>0</v>
      </c>
      <c r="F17" s="413"/>
      <c r="G17" s="412"/>
      <c r="H17" s="411"/>
      <c r="I17" s="410"/>
      <c r="J17" s="410"/>
      <c r="K17" s="410"/>
      <c r="L17" s="410"/>
      <c r="M17" s="410"/>
    </row>
    <row r="18" spans="1:13" ht="15" x14ac:dyDescent="0.2">
      <c r="A18" s="416" t="s">
        <v>455</v>
      </c>
      <c r="B18" s="415" t="s">
        <v>538</v>
      </c>
      <c r="C18" s="407" t="s">
        <v>262</v>
      </c>
      <c r="D18" s="410"/>
      <c r="E18" s="414">
        <f t="shared" si="0"/>
        <v>0</v>
      </c>
      <c r="F18" s="413"/>
      <c r="G18" s="412"/>
      <c r="H18" s="411"/>
      <c r="I18" s="410"/>
      <c r="J18" s="410"/>
      <c r="K18" s="410"/>
      <c r="L18" s="410"/>
      <c r="M18" s="410"/>
    </row>
    <row r="19" spans="1:13" ht="15" x14ac:dyDescent="0.2">
      <c r="A19" s="416" t="s">
        <v>451</v>
      </c>
      <c r="B19" s="415" t="s">
        <v>537</v>
      </c>
      <c r="C19" s="407" t="s">
        <v>260</v>
      </c>
      <c r="D19" s="410"/>
      <c r="E19" s="414">
        <f t="shared" si="0"/>
        <v>0</v>
      </c>
      <c r="F19" s="413"/>
      <c r="G19" s="412"/>
      <c r="H19" s="411"/>
      <c r="I19" s="410"/>
      <c r="J19" s="410"/>
      <c r="K19" s="410"/>
      <c r="L19" s="410"/>
      <c r="M19" s="410"/>
    </row>
    <row r="20" spans="1:13" ht="15" x14ac:dyDescent="0.2">
      <c r="A20" s="416" t="s">
        <v>447</v>
      </c>
      <c r="B20" s="418"/>
      <c r="C20" s="407"/>
      <c r="D20" s="421"/>
      <c r="E20" s="421"/>
      <c r="F20" s="424"/>
      <c r="G20" s="423"/>
      <c r="H20" s="422"/>
      <c r="I20" s="421"/>
      <c r="J20" s="421"/>
      <c r="K20" s="421"/>
      <c r="L20" s="421"/>
      <c r="M20" s="421"/>
    </row>
    <row r="21" spans="1:13" ht="15" x14ac:dyDescent="0.2">
      <c r="A21" s="416" t="s">
        <v>444</v>
      </c>
      <c r="B21" s="415" t="s">
        <v>77</v>
      </c>
      <c r="C21" s="420" t="s">
        <v>536</v>
      </c>
      <c r="D21" s="419">
        <f t="shared" ref="D21:M21" si="1">SUM(D8:D19)</f>
        <v>0</v>
      </c>
      <c r="E21" s="419">
        <f t="shared" si="1"/>
        <v>0</v>
      </c>
      <c r="F21" s="419">
        <f t="shared" si="1"/>
        <v>0</v>
      </c>
      <c r="G21" s="419">
        <f t="shared" si="1"/>
        <v>0</v>
      </c>
      <c r="H21" s="419">
        <f t="shared" si="1"/>
        <v>0</v>
      </c>
      <c r="I21" s="419">
        <f t="shared" si="1"/>
        <v>0</v>
      </c>
      <c r="J21" s="419">
        <f t="shared" si="1"/>
        <v>0</v>
      </c>
      <c r="K21" s="419">
        <f t="shared" si="1"/>
        <v>0</v>
      </c>
      <c r="L21" s="419">
        <f t="shared" si="1"/>
        <v>0</v>
      </c>
      <c r="M21" s="419">
        <f t="shared" si="1"/>
        <v>0</v>
      </c>
    </row>
    <row r="22" spans="1:13" ht="15" x14ac:dyDescent="0.2">
      <c r="A22" s="416" t="s">
        <v>439</v>
      </c>
      <c r="B22" s="418"/>
      <c r="C22" s="407"/>
      <c r="D22" s="403"/>
      <c r="E22" s="403"/>
      <c r="F22" s="406"/>
      <c r="G22" s="405"/>
      <c r="H22" s="404"/>
      <c r="I22" s="403"/>
      <c r="J22" s="403"/>
      <c r="K22" s="403"/>
      <c r="L22" s="403"/>
      <c r="M22" s="403"/>
    </row>
    <row r="23" spans="1:13" ht="15" x14ac:dyDescent="0.2">
      <c r="A23" s="416" t="s">
        <v>436</v>
      </c>
      <c r="B23" s="415" t="s">
        <v>535</v>
      </c>
      <c r="C23" s="407" t="s">
        <v>534</v>
      </c>
      <c r="D23" s="410"/>
      <c r="E23" s="414">
        <f>SUM(F23:M23)</f>
        <v>0</v>
      </c>
      <c r="F23" s="413"/>
      <c r="G23" s="412"/>
      <c r="H23" s="411"/>
      <c r="I23" s="410"/>
      <c r="J23" s="410"/>
      <c r="K23" s="410"/>
      <c r="L23" s="410"/>
      <c r="M23" s="410"/>
    </row>
    <row r="24" spans="1:13" ht="15" x14ac:dyDescent="0.2">
      <c r="A24" s="416" t="s">
        <v>431</v>
      </c>
      <c r="B24" s="415" t="s">
        <v>533</v>
      </c>
      <c r="C24" s="407" t="s">
        <v>532</v>
      </c>
      <c r="D24" s="410"/>
      <c r="E24" s="414">
        <f>SUM(F24:M24)</f>
        <v>0</v>
      </c>
      <c r="F24" s="413"/>
      <c r="G24" s="412"/>
      <c r="H24" s="411"/>
      <c r="I24" s="410"/>
      <c r="J24" s="410"/>
      <c r="K24" s="410"/>
      <c r="L24" s="410"/>
      <c r="M24" s="410"/>
    </row>
    <row r="25" spans="1:13" ht="15" x14ac:dyDescent="0.2">
      <c r="A25" s="416" t="s">
        <v>428</v>
      </c>
      <c r="B25" s="415"/>
      <c r="C25" s="407"/>
      <c r="D25" s="403"/>
      <c r="E25" s="403"/>
      <c r="F25" s="406"/>
      <c r="G25" s="405"/>
      <c r="H25" s="404"/>
      <c r="I25" s="403"/>
      <c r="J25" s="403"/>
      <c r="K25" s="403"/>
      <c r="L25" s="403"/>
      <c r="M25" s="403"/>
    </row>
    <row r="26" spans="1:13" ht="15" x14ac:dyDescent="0.2">
      <c r="A26" s="416" t="s">
        <v>425</v>
      </c>
      <c r="B26" s="415" t="s">
        <v>531</v>
      </c>
      <c r="C26" s="407" t="s">
        <v>254</v>
      </c>
      <c r="D26" s="410"/>
      <c r="E26" s="414">
        <f>SUM(F26:M26)</f>
        <v>0</v>
      </c>
      <c r="F26" s="413"/>
      <c r="G26" s="412"/>
      <c r="H26" s="411"/>
      <c r="I26" s="410"/>
      <c r="J26" s="410"/>
      <c r="K26" s="410"/>
      <c r="L26" s="410"/>
      <c r="M26" s="410"/>
    </row>
    <row r="27" spans="1:13" ht="15" x14ac:dyDescent="0.2">
      <c r="A27" s="416" t="s">
        <v>422</v>
      </c>
      <c r="B27" s="415" t="s">
        <v>530</v>
      </c>
      <c r="C27" s="407" t="s">
        <v>252</v>
      </c>
      <c r="D27" s="410"/>
      <c r="E27" s="414">
        <f>SUM(F27:M27)</f>
        <v>0</v>
      </c>
      <c r="F27" s="413"/>
      <c r="G27" s="412"/>
      <c r="H27" s="411"/>
      <c r="I27" s="410"/>
      <c r="J27" s="410"/>
      <c r="K27" s="410"/>
      <c r="L27" s="410"/>
      <c r="M27" s="410"/>
    </row>
    <row r="28" spans="1:13" ht="15" x14ac:dyDescent="0.2">
      <c r="A28" s="416" t="s">
        <v>418</v>
      </c>
      <c r="B28" s="415">
        <v>623</v>
      </c>
      <c r="C28" s="407" t="s">
        <v>250</v>
      </c>
      <c r="D28" s="410"/>
      <c r="E28" s="414">
        <f>SUM(F28:M28)</f>
        <v>0</v>
      </c>
      <c r="F28" s="413"/>
      <c r="G28" s="412"/>
      <c r="H28" s="411"/>
      <c r="I28" s="410"/>
      <c r="J28" s="410"/>
      <c r="K28" s="410"/>
      <c r="L28" s="410"/>
      <c r="M28" s="410"/>
    </row>
    <row r="29" spans="1:13" ht="15" x14ac:dyDescent="0.2">
      <c r="A29" s="416" t="s">
        <v>415</v>
      </c>
      <c r="B29" s="415" t="s">
        <v>529</v>
      </c>
      <c r="C29" s="407" t="s">
        <v>248</v>
      </c>
      <c r="D29" s="410"/>
      <c r="E29" s="414">
        <f>SUM(F29:M29)</f>
        <v>0</v>
      </c>
      <c r="F29" s="413"/>
      <c r="G29" s="412"/>
      <c r="H29" s="411"/>
      <c r="I29" s="410"/>
      <c r="J29" s="410"/>
      <c r="K29" s="410"/>
      <c r="L29" s="410"/>
      <c r="M29" s="410"/>
    </row>
    <row r="30" spans="1:13" ht="15" x14ac:dyDescent="0.2">
      <c r="A30" s="416" t="s">
        <v>410</v>
      </c>
      <c r="B30" s="415" t="s">
        <v>528</v>
      </c>
      <c r="C30" s="407" t="s">
        <v>246</v>
      </c>
      <c r="D30" s="410"/>
      <c r="E30" s="414">
        <f>SUM(F30:M30)</f>
        <v>0</v>
      </c>
      <c r="F30" s="413"/>
      <c r="G30" s="412"/>
      <c r="H30" s="411"/>
      <c r="I30" s="410"/>
      <c r="J30" s="410"/>
      <c r="K30" s="410"/>
      <c r="L30" s="410"/>
      <c r="M30" s="410"/>
    </row>
    <row r="31" spans="1:13" ht="15" x14ac:dyDescent="0.2">
      <c r="A31" s="416" t="s">
        <v>405</v>
      </c>
      <c r="B31" s="415"/>
      <c r="C31" s="407"/>
      <c r="D31" s="403"/>
      <c r="E31" s="403"/>
      <c r="F31" s="406"/>
      <c r="G31" s="405"/>
      <c r="H31" s="404"/>
      <c r="I31" s="403"/>
      <c r="J31" s="403"/>
      <c r="K31" s="403"/>
      <c r="L31" s="403"/>
      <c r="M31" s="403"/>
    </row>
    <row r="32" spans="1:13" ht="15" x14ac:dyDescent="0.2">
      <c r="A32" s="416" t="s">
        <v>401</v>
      </c>
      <c r="B32" s="415" t="s">
        <v>527</v>
      </c>
      <c r="C32" s="407" t="s">
        <v>244</v>
      </c>
      <c r="D32" s="410"/>
      <c r="E32" s="414">
        <f>SUM(F32:M32)</f>
        <v>0</v>
      </c>
      <c r="F32" s="413"/>
      <c r="G32" s="412"/>
      <c r="H32" s="411"/>
      <c r="I32" s="410"/>
      <c r="J32" s="410"/>
      <c r="K32" s="410"/>
      <c r="L32" s="410"/>
      <c r="M32" s="410"/>
    </row>
    <row r="33" spans="1:13" ht="15" x14ac:dyDescent="0.2">
      <c r="A33" s="416" t="s">
        <v>398</v>
      </c>
      <c r="B33" s="415"/>
      <c r="C33" s="407"/>
      <c r="D33" s="403"/>
      <c r="E33" s="403"/>
      <c r="F33" s="406"/>
      <c r="G33" s="405"/>
      <c r="H33" s="404"/>
      <c r="I33" s="403"/>
      <c r="J33" s="403"/>
      <c r="K33" s="403"/>
      <c r="L33" s="403"/>
      <c r="M33" s="403"/>
    </row>
    <row r="34" spans="1:13" ht="15" x14ac:dyDescent="0.2">
      <c r="A34" s="416" t="s">
        <v>394</v>
      </c>
      <c r="B34" s="415" t="s">
        <v>526</v>
      </c>
      <c r="C34" s="407" t="s">
        <v>242</v>
      </c>
      <c r="D34" s="410"/>
      <c r="E34" s="414">
        <f t="shared" ref="E34:E41" si="2">SUM(F34:M34)</f>
        <v>0</v>
      </c>
      <c r="F34" s="413"/>
      <c r="G34" s="412"/>
      <c r="H34" s="411"/>
      <c r="I34" s="410"/>
      <c r="J34" s="410"/>
      <c r="K34" s="410"/>
      <c r="L34" s="410"/>
      <c r="M34" s="410"/>
    </row>
    <row r="35" spans="1:13" ht="15" x14ac:dyDescent="0.2">
      <c r="A35" s="416" t="s">
        <v>390</v>
      </c>
      <c r="B35" s="415" t="s">
        <v>525</v>
      </c>
      <c r="C35" s="407" t="s">
        <v>240</v>
      </c>
      <c r="D35" s="410"/>
      <c r="E35" s="414">
        <f t="shared" si="2"/>
        <v>0</v>
      </c>
      <c r="F35" s="413"/>
      <c r="G35" s="412"/>
      <c r="H35" s="411"/>
      <c r="I35" s="410"/>
      <c r="J35" s="410"/>
      <c r="K35" s="410"/>
      <c r="L35" s="410"/>
      <c r="M35" s="410"/>
    </row>
    <row r="36" spans="1:13" ht="15" x14ac:dyDescent="0.2">
      <c r="A36" s="416" t="s">
        <v>385</v>
      </c>
      <c r="B36" s="415">
        <v>656</v>
      </c>
      <c r="C36" s="407" t="s">
        <v>524</v>
      </c>
      <c r="D36" s="410"/>
      <c r="E36" s="414">
        <f t="shared" si="2"/>
        <v>0</v>
      </c>
      <c r="F36" s="413"/>
      <c r="G36" s="412"/>
      <c r="H36" s="411"/>
      <c r="I36" s="410"/>
      <c r="J36" s="410"/>
      <c r="K36" s="410"/>
      <c r="L36" s="410"/>
      <c r="M36" s="410"/>
    </row>
    <row r="37" spans="1:13" ht="15" x14ac:dyDescent="0.2">
      <c r="A37" s="416" t="s">
        <v>380</v>
      </c>
      <c r="B37" s="415" t="s">
        <v>523</v>
      </c>
      <c r="C37" s="407" t="s">
        <v>522</v>
      </c>
      <c r="D37" s="410">
        <v>13000</v>
      </c>
      <c r="E37" s="414">
        <f t="shared" si="2"/>
        <v>10000</v>
      </c>
      <c r="F37" s="413"/>
      <c r="G37" s="412"/>
      <c r="H37" s="411">
        <v>10000</v>
      </c>
      <c r="I37" s="410"/>
      <c r="J37" s="410"/>
      <c r="K37" s="410"/>
      <c r="L37" s="410"/>
      <c r="M37" s="410"/>
    </row>
    <row r="38" spans="1:13" ht="15" x14ac:dyDescent="0.2">
      <c r="A38" s="416" t="s">
        <v>377</v>
      </c>
      <c r="B38" s="415">
        <v>663</v>
      </c>
      <c r="C38" s="407" t="s">
        <v>521</v>
      </c>
      <c r="D38" s="410">
        <v>717419</v>
      </c>
      <c r="E38" s="414">
        <f t="shared" si="2"/>
        <v>790271</v>
      </c>
      <c r="F38" s="413"/>
      <c r="G38" s="412"/>
      <c r="H38" s="411">
        <v>376571</v>
      </c>
      <c r="I38" s="410">
        <f>800271-10000-376571</f>
        <v>413700</v>
      </c>
      <c r="J38" s="410"/>
      <c r="K38" s="410"/>
      <c r="L38" s="410"/>
      <c r="M38" s="410"/>
    </row>
    <row r="39" spans="1:13" ht="15" x14ac:dyDescent="0.2">
      <c r="A39" s="416" t="s">
        <v>373</v>
      </c>
      <c r="B39" s="415" t="s">
        <v>520</v>
      </c>
      <c r="C39" s="407" t="s">
        <v>519</v>
      </c>
      <c r="D39" s="410"/>
      <c r="E39" s="414">
        <f t="shared" si="2"/>
        <v>0</v>
      </c>
      <c r="F39" s="413"/>
      <c r="G39" s="412"/>
      <c r="H39" s="411"/>
      <c r="I39" s="410"/>
      <c r="J39" s="410"/>
      <c r="K39" s="410"/>
      <c r="L39" s="410"/>
      <c r="M39" s="410"/>
    </row>
    <row r="40" spans="1:13" ht="15" x14ac:dyDescent="0.2">
      <c r="A40" s="416" t="s">
        <v>369</v>
      </c>
      <c r="B40" s="415" t="s">
        <v>518</v>
      </c>
      <c r="C40" s="407" t="s">
        <v>230</v>
      </c>
      <c r="D40" s="410"/>
      <c r="E40" s="414">
        <f t="shared" si="2"/>
        <v>0</v>
      </c>
      <c r="F40" s="413"/>
      <c r="G40" s="412"/>
      <c r="H40" s="411"/>
      <c r="I40" s="410"/>
      <c r="J40" s="410"/>
      <c r="K40" s="410"/>
      <c r="L40" s="410"/>
      <c r="M40" s="410"/>
    </row>
    <row r="41" spans="1:13" ht="15" x14ac:dyDescent="0.2">
      <c r="A41" s="416" t="s">
        <v>365</v>
      </c>
      <c r="B41" s="415" t="s">
        <v>517</v>
      </c>
      <c r="C41" s="407" t="s">
        <v>228</v>
      </c>
      <c r="D41" s="410"/>
      <c r="E41" s="414">
        <f t="shared" si="2"/>
        <v>0</v>
      </c>
      <c r="F41" s="413"/>
      <c r="G41" s="412"/>
      <c r="H41" s="411"/>
      <c r="I41" s="410"/>
      <c r="J41" s="410"/>
      <c r="K41" s="410"/>
      <c r="L41" s="410"/>
      <c r="M41" s="410"/>
    </row>
    <row r="42" spans="1:13" ht="15" x14ac:dyDescent="0.2">
      <c r="A42" s="416" t="s">
        <v>362</v>
      </c>
      <c r="B42" s="415"/>
      <c r="C42" s="407"/>
      <c r="D42" s="403"/>
      <c r="E42" s="403"/>
      <c r="F42" s="406"/>
      <c r="G42" s="405"/>
      <c r="H42" s="404"/>
      <c r="I42" s="403"/>
      <c r="J42" s="403"/>
      <c r="K42" s="403"/>
      <c r="L42" s="403"/>
      <c r="M42" s="403"/>
    </row>
    <row r="43" spans="1:13" ht="15" x14ac:dyDescent="0.2">
      <c r="A43" s="416" t="s">
        <v>359</v>
      </c>
      <c r="B43" s="415" t="s">
        <v>516</v>
      </c>
      <c r="C43" s="407" t="s">
        <v>515</v>
      </c>
      <c r="D43" s="410"/>
      <c r="E43" s="414">
        <f>SUM(F43:M43)</f>
        <v>0</v>
      </c>
      <c r="F43" s="413"/>
      <c r="G43" s="412"/>
      <c r="H43" s="411"/>
      <c r="I43" s="410"/>
      <c r="J43" s="410"/>
      <c r="K43" s="410"/>
      <c r="L43" s="410"/>
      <c r="M43" s="410"/>
    </row>
    <row r="44" spans="1:13" ht="15" x14ac:dyDescent="0.2">
      <c r="A44" s="416" t="s">
        <v>357</v>
      </c>
      <c r="B44" s="415" t="s">
        <v>514</v>
      </c>
      <c r="C44" s="407" t="s">
        <v>513</v>
      </c>
      <c r="D44" s="410"/>
      <c r="E44" s="414">
        <f>SUM(F44:M44)</f>
        <v>0</v>
      </c>
      <c r="F44" s="413"/>
      <c r="G44" s="412"/>
      <c r="H44" s="411"/>
      <c r="I44" s="410"/>
      <c r="J44" s="410"/>
      <c r="K44" s="410"/>
      <c r="L44" s="410"/>
      <c r="M44" s="410"/>
    </row>
    <row r="45" spans="1:13" ht="15" x14ac:dyDescent="0.2">
      <c r="A45" s="416" t="s">
        <v>353</v>
      </c>
      <c r="B45" s="415" t="s">
        <v>512</v>
      </c>
      <c r="C45" s="407" t="s">
        <v>222</v>
      </c>
      <c r="D45" s="410"/>
      <c r="E45" s="414">
        <f>SUM(F45:M45)</f>
        <v>0</v>
      </c>
      <c r="F45" s="413"/>
      <c r="G45" s="412"/>
      <c r="H45" s="411"/>
      <c r="I45" s="410"/>
      <c r="J45" s="410"/>
      <c r="K45" s="410"/>
      <c r="L45" s="410"/>
      <c r="M45" s="410"/>
    </row>
    <row r="46" spans="1:13" ht="15" x14ac:dyDescent="0.2">
      <c r="A46" s="409"/>
      <c r="B46" s="408"/>
      <c r="C46" s="407"/>
      <c r="D46" s="403"/>
      <c r="E46" s="403"/>
      <c r="F46" s="406"/>
      <c r="G46" s="405"/>
      <c r="H46" s="404"/>
      <c r="I46" s="403"/>
      <c r="J46" s="403"/>
      <c r="K46" s="403"/>
      <c r="L46" s="403"/>
      <c r="M46" s="403"/>
    </row>
    <row r="47" spans="1:13" ht="12" customHeight="1" x14ac:dyDescent="0.2">
      <c r="A47" s="602" t="str">
        <f ca="1">CELL("filename",A47)</f>
        <v>R:\Finance\Annual Budget\Amended 2016-2017\[2016-2017 Amended Budget.xlsx]245a</v>
      </c>
      <c r="B47" s="602"/>
      <c r="C47" s="602"/>
      <c r="D47" s="402"/>
      <c r="E47" s="402"/>
      <c r="F47" s="402"/>
      <c r="G47" s="402"/>
      <c r="H47" s="402"/>
      <c r="I47" s="402"/>
      <c r="J47" s="402"/>
      <c r="K47" s="402"/>
      <c r="L47" s="402"/>
      <c r="M47" s="402"/>
    </row>
    <row r="48" spans="1:13" ht="12" customHeight="1" x14ac:dyDescent="0.2">
      <c r="A48" s="401"/>
      <c r="B48" s="401"/>
      <c r="C48" s="400" t="s">
        <v>511</v>
      </c>
      <c r="D48" s="399">
        <f t="shared" ref="D48:M48" si="3">SUM(D23:D46)</f>
        <v>730419</v>
      </c>
      <c r="E48" s="399">
        <f t="shared" si="3"/>
        <v>800271</v>
      </c>
      <c r="F48" s="399">
        <f t="shared" si="3"/>
        <v>0</v>
      </c>
      <c r="G48" s="399">
        <f t="shared" si="3"/>
        <v>0</v>
      </c>
      <c r="H48" s="399">
        <f t="shared" si="3"/>
        <v>386571</v>
      </c>
      <c r="I48" s="399">
        <f t="shared" si="3"/>
        <v>413700</v>
      </c>
      <c r="J48" s="399">
        <f t="shared" si="3"/>
        <v>0</v>
      </c>
      <c r="K48" s="399">
        <f t="shared" si="3"/>
        <v>0</v>
      </c>
      <c r="L48" s="399">
        <f t="shared" si="3"/>
        <v>0</v>
      </c>
      <c r="M48" s="399">
        <f t="shared" si="3"/>
        <v>0</v>
      </c>
    </row>
  </sheetData>
  <mergeCells count="3">
    <mergeCell ref="A1:C1"/>
    <mergeCell ref="A4:C4"/>
    <mergeCell ref="A47:C47"/>
  </mergeCells>
  <printOptions horizontalCentered="1" verticalCentered="1"/>
  <pageMargins left="0.1" right="0.1" top="0.4" bottom="0.4" header="0.1" footer="0.1"/>
  <pageSetup scale="81" fitToHeight="2" orientation="landscape" r:id="rId1"/>
  <headerFooter>
    <oddHeader>&amp;C&amp;"Arial,Bold"TWIN FALLS SCHOOL DISTRICT 411</oddHeader>
    <oddFooter>&amp;L&amp;"Arial,Bold"&amp;Z&amp;F&amp;R&amp;"Arial,Bold"Page &amp;P of &amp;N</oddFooter>
  </headerFooter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C49"/>
  <sheetViews>
    <sheetView zoomScaleNormal="100" workbookViewId="0">
      <pane xSplit="3" ySplit="7" topLeftCell="D17" activePane="bottomRight" state="frozen"/>
      <selection activeCell="P31" sqref="P31"/>
      <selection pane="topRight" activeCell="P31" sqref="P31"/>
      <selection pane="bottomLeft" activeCell="P31" sqref="P31"/>
      <selection pane="bottomRight" activeCell="P31" sqref="P31"/>
    </sheetView>
  </sheetViews>
  <sheetFormatPr defaultRowHeight="15.75" x14ac:dyDescent="0.25"/>
  <cols>
    <col min="1" max="1" width="3.77734375" style="397" customWidth="1"/>
    <col min="2" max="2" width="6.77734375" style="452" customWidth="1"/>
    <col min="3" max="3" width="30.77734375" style="398" customWidth="1"/>
    <col min="4" max="13" width="11.77734375" style="397" customWidth="1"/>
    <col min="14" max="16384" width="8.88671875" style="397"/>
  </cols>
  <sheetData>
    <row r="1" spans="1:22" ht="20.25" x14ac:dyDescent="0.3">
      <c r="A1" s="600" t="s">
        <v>47</v>
      </c>
      <c r="B1" s="600"/>
      <c r="C1" s="600"/>
      <c r="E1" s="530" t="s">
        <v>510</v>
      </c>
      <c r="F1" s="529"/>
      <c r="G1" s="529"/>
      <c r="H1" s="529"/>
      <c r="I1" s="451"/>
      <c r="K1" s="446"/>
      <c r="L1" s="445"/>
      <c r="M1" s="556" t="s">
        <v>696</v>
      </c>
    </row>
    <row r="2" spans="1:22" x14ac:dyDescent="0.25">
      <c r="E2" s="530" t="s">
        <v>16</v>
      </c>
      <c r="F2" s="529"/>
      <c r="G2" s="529"/>
      <c r="H2" s="528"/>
      <c r="K2" s="446"/>
      <c r="L2" s="445"/>
      <c r="M2" s="444" t="s">
        <v>729</v>
      </c>
    </row>
    <row r="3" spans="1:22" ht="15" customHeight="1" x14ac:dyDescent="0.25">
      <c r="E3" s="447" t="s">
        <v>507</v>
      </c>
      <c r="F3" s="447"/>
      <c r="G3" s="447"/>
      <c r="H3" s="528"/>
      <c r="J3" s="527" t="s">
        <v>5</v>
      </c>
      <c r="K3" s="446"/>
      <c r="L3" s="445"/>
      <c r="M3" s="444" t="s">
        <v>730</v>
      </c>
    </row>
    <row r="4" spans="1:22" ht="12.6" customHeight="1" x14ac:dyDescent="0.2">
      <c r="A4" s="603" t="s">
        <v>505</v>
      </c>
      <c r="B4" s="603"/>
      <c r="C4" s="603"/>
      <c r="D4" s="401"/>
      <c r="E4" s="401"/>
      <c r="F4" s="401"/>
      <c r="G4" s="401"/>
      <c r="H4" s="401"/>
      <c r="I4" s="401"/>
      <c r="J4" s="401"/>
      <c r="K4" s="401"/>
      <c r="L4" s="401"/>
    </row>
    <row r="5" spans="1:22" ht="15" x14ac:dyDescent="0.2">
      <c r="A5" s="526"/>
      <c r="B5" s="522"/>
      <c r="C5" s="525" t="s">
        <v>16</v>
      </c>
      <c r="D5" s="522" t="s">
        <v>503</v>
      </c>
      <c r="E5" s="522" t="s">
        <v>90</v>
      </c>
      <c r="F5" s="524" t="s">
        <v>85</v>
      </c>
      <c r="G5" s="524" t="s">
        <v>83</v>
      </c>
      <c r="H5" s="524" t="s">
        <v>81</v>
      </c>
      <c r="I5" s="524" t="s">
        <v>79</v>
      </c>
      <c r="J5" s="524" t="s">
        <v>77</v>
      </c>
      <c r="K5" s="523" t="s">
        <v>75</v>
      </c>
      <c r="L5" s="522" t="s">
        <v>73</v>
      </c>
      <c r="M5" s="522" t="s">
        <v>70</v>
      </c>
    </row>
    <row r="6" spans="1:22" ht="15" x14ac:dyDescent="0.2">
      <c r="A6" s="521"/>
      <c r="B6" s="481"/>
      <c r="C6" s="480"/>
      <c r="D6" s="516"/>
      <c r="E6" s="520"/>
      <c r="F6" s="401"/>
      <c r="G6" s="519"/>
      <c r="H6" s="518" t="s">
        <v>560</v>
      </c>
      <c r="I6" s="518" t="s">
        <v>559</v>
      </c>
      <c r="J6" s="517" t="s">
        <v>558</v>
      </c>
      <c r="K6" s="481" t="s">
        <v>557</v>
      </c>
      <c r="L6" s="481" t="s">
        <v>556</v>
      </c>
      <c r="M6" s="516"/>
    </row>
    <row r="7" spans="1:22" ht="15" x14ac:dyDescent="0.2">
      <c r="A7" s="482" t="s">
        <v>87</v>
      </c>
      <c r="B7" s="484" t="s">
        <v>500</v>
      </c>
      <c r="C7" s="515" t="s">
        <v>555</v>
      </c>
      <c r="D7" s="484" t="s">
        <v>88</v>
      </c>
      <c r="E7" s="484" t="s">
        <v>88</v>
      </c>
      <c r="F7" s="514" t="s">
        <v>84</v>
      </c>
      <c r="G7" s="459" t="s">
        <v>82</v>
      </c>
      <c r="H7" s="459" t="s">
        <v>554</v>
      </c>
      <c r="I7" s="459" t="s">
        <v>553</v>
      </c>
      <c r="J7" s="482" t="s">
        <v>552</v>
      </c>
      <c r="K7" s="484" t="s">
        <v>551</v>
      </c>
      <c r="L7" s="484" t="s">
        <v>550</v>
      </c>
      <c r="M7" s="484" t="s">
        <v>184</v>
      </c>
    </row>
    <row r="8" spans="1:22" ht="15" x14ac:dyDescent="0.2">
      <c r="A8" s="482" t="s">
        <v>350</v>
      </c>
      <c r="B8" s="484" t="s">
        <v>597</v>
      </c>
      <c r="C8" s="463" t="s">
        <v>220</v>
      </c>
      <c r="D8" s="497"/>
      <c r="E8" s="414">
        <f>SUM(F8:M8)</f>
        <v>0</v>
      </c>
      <c r="F8" s="500"/>
      <c r="G8" s="499"/>
      <c r="H8" s="498"/>
      <c r="I8" s="497"/>
      <c r="J8" s="497"/>
      <c r="K8" s="497"/>
      <c r="L8" s="497"/>
      <c r="M8" s="497"/>
    </row>
    <row r="9" spans="1:22" ht="15" x14ac:dyDescent="0.2">
      <c r="A9" s="482" t="s">
        <v>493</v>
      </c>
      <c r="B9" s="484"/>
      <c r="C9" s="463"/>
      <c r="D9" s="509"/>
      <c r="E9" s="509"/>
      <c r="F9" s="512"/>
      <c r="G9" s="511"/>
      <c r="H9" s="510"/>
      <c r="I9" s="509"/>
      <c r="J9" s="509"/>
      <c r="K9" s="509"/>
      <c r="L9" s="509"/>
      <c r="M9" s="509"/>
    </row>
    <row r="10" spans="1:22" ht="15" x14ac:dyDescent="0.2">
      <c r="A10" s="482" t="s">
        <v>490</v>
      </c>
      <c r="B10" s="484" t="s">
        <v>75</v>
      </c>
      <c r="C10" s="473" t="s">
        <v>596</v>
      </c>
      <c r="D10" s="472">
        <f>+D8+'245a'!D48</f>
        <v>730419</v>
      </c>
      <c r="E10" s="472">
        <f>+E8+'245a'!E48</f>
        <v>800271</v>
      </c>
      <c r="F10" s="472">
        <f>+F8+'245a'!F48</f>
        <v>0</v>
      </c>
      <c r="G10" s="472">
        <f>+G8+'245a'!G48</f>
        <v>0</v>
      </c>
      <c r="H10" s="472">
        <f>+H8+'245a'!H48</f>
        <v>386571</v>
      </c>
      <c r="I10" s="472">
        <f>+I8+'245a'!I48</f>
        <v>413700</v>
      </c>
      <c r="J10" s="472">
        <f>+J8+'245a'!J48</f>
        <v>0</v>
      </c>
      <c r="K10" s="472">
        <f>+K8+'245a'!K48</f>
        <v>0</v>
      </c>
      <c r="L10" s="472">
        <f>+L8+'245a'!L48</f>
        <v>0</v>
      </c>
      <c r="M10" s="472">
        <f>+M8+'245a'!M48</f>
        <v>0</v>
      </c>
    </row>
    <row r="11" spans="1:22" x14ac:dyDescent="0.25">
      <c r="A11" s="482" t="s">
        <v>485</v>
      </c>
      <c r="B11" s="513"/>
      <c r="C11" s="486"/>
      <c r="D11" s="501"/>
      <c r="E11" s="501"/>
      <c r="F11" s="504"/>
      <c r="G11" s="503"/>
      <c r="H11" s="502"/>
      <c r="I11" s="501"/>
      <c r="J11" s="501"/>
      <c r="K11" s="501"/>
      <c r="L11" s="501"/>
      <c r="M11" s="501"/>
    </row>
    <row r="12" spans="1:22" ht="15" x14ac:dyDescent="0.2">
      <c r="A12" s="482" t="s">
        <v>478</v>
      </c>
      <c r="B12" s="484" t="s">
        <v>595</v>
      </c>
      <c r="C12" s="463" t="s">
        <v>218</v>
      </c>
      <c r="D12" s="497"/>
      <c r="E12" s="414">
        <f>SUM(F12:M12)</f>
        <v>0</v>
      </c>
      <c r="F12" s="500"/>
      <c r="G12" s="499"/>
      <c r="H12" s="498"/>
      <c r="I12" s="497"/>
      <c r="J12" s="497"/>
      <c r="K12" s="497"/>
      <c r="L12" s="497"/>
      <c r="M12" s="497"/>
    </row>
    <row r="13" spans="1:22" ht="15" x14ac:dyDescent="0.2">
      <c r="A13" s="482" t="s">
        <v>474</v>
      </c>
      <c r="B13" s="484" t="s">
        <v>594</v>
      </c>
      <c r="C13" s="463" t="s">
        <v>216</v>
      </c>
      <c r="D13" s="497"/>
      <c r="E13" s="414">
        <f>SUM(F13:M13)</f>
        <v>0</v>
      </c>
      <c r="F13" s="500"/>
      <c r="G13" s="499"/>
      <c r="H13" s="498"/>
      <c r="I13" s="497"/>
      <c r="J13" s="497"/>
      <c r="K13" s="497"/>
      <c r="L13" s="497"/>
      <c r="M13" s="497"/>
    </row>
    <row r="14" spans="1:22" ht="15" x14ac:dyDescent="0.2">
      <c r="A14" s="482" t="s">
        <v>469</v>
      </c>
      <c r="B14" s="484">
        <v>730</v>
      </c>
      <c r="C14" s="463" t="s">
        <v>593</v>
      </c>
      <c r="D14" s="497"/>
      <c r="E14" s="414">
        <f>SUM(F14:M14)</f>
        <v>0</v>
      </c>
      <c r="F14" s="500"/>
      <c r="G14" s="499"/>
      <c r="H14" s="498"/>
      <c r="I14" s="497"/>
      <c r="J14" s="497"/>
      <c r="K14" s="497"/>
      <c r="L14" s="497"/>
      <c r="M14" s="497"/>
    </row>
    <row r="15" spans="1:22" ht="15" x14ac:dyDescent="0.2">
      <c r="A15" s="482" t="s">
        <v>465</v>
      </c>
      <c r="B15" s="484"/>
      <c r="C15" s="463"/>
      <c r="D15" s="501"/>
      <c r="E15" s="501"/>
      <c r="F15" s="512"/>
      <c r="G15" s="511"/>
      <c r="H15" s="510"/>
      <c r="I15" s="509"/>
      <c r="J15" s="509"/>
      <c r="K15" s="509"/>
      <c r="L15" s="509"/>
      <c r="M15" s="509"/>
    </row>
    <row r="16" spans="1:22" ht="15" x14ac:dyDescent="0.2">
      <c r="A16" s="482" t="s">
        <v>461</v>
      </c>
      <c r="B16" s="484" t="s">
        <v>73</v>
      </c>
      <c r="C16" s="463" t="s">
        <v>592</v>
      </c>
      <c r="D16" s="472">
        <f t="shared" ref="D16:M16" si="0">SUM(D12:D14)</f>
        <v>0</v>
      </c>
      <c r="E16" s="472">
        <f t="shared" si="0"/>
        <v>0</v>
      </c>
      <c r="F16" s="472">
        <f t="shared" si="0"/>
        <v>0</v>
      </c>
      <c r="G16" s="472">
        <f t="shared" si="0"/>
        <v>0</v>
      </c>
      <c r="H16" s="472">
        <f t="shared" si="0"/>
        <v>0</v>
      </c>
      <c r="I16" s="472">
        <f t="shared" si="0"/>
        <v>0</v>
      </c>
      <c r="J16" s="472">
        <f t="shared" si="0"/>
        <v>0</v>
      </c>
      <c r="K16" s="472">
        <f t="shared" si="0"/>
        <v>0</v>
      </c>
      <c r="L16" s="472">
        <f t="shared" si="0"/>
        <v>0</v>
      </c>
      <c r="M16" s="472">
        <f t="shared" si="0"/>
        <v>0</v>
      </c>
      <c r="N16" s="492"/>
      <c r="O16" s="492"/>
      <c r="P16" s="492"/>
      <c r="Q16" s="492"/>
      <c r="R16" s="492"/>
      <c r="S16" s="492"/>
      <c r="T16" s="492"/>
      <c r="U16" s="492"/>
      <c r="V16" s="492"/>
    </row>
    <row r="17" spans="1:55" ht="15" x14ac:dyDescent="0.2">
      <c r="A17" s="482" t="s">
        <v>457</v>
      </c>
      <c r="B17" s="484"/>
      <c r="C17" s="463"/>
      <c r="D17" s="501"/>
      <c r="E17" s="501"/>
      <c r="F17" s="504"/>
      <c r="G17" s="503"/>
      <c r="H17" s="502"/>
      <c r="I17" s="501"/>
      <c r="J17" s="501"/>
      <c r="K17" s="501"/>
      <c r="L17" s="501"/>
      <c r="M17" s="501"/>
    </row>
    <row r="18" spans="1:55" ht="15" x14ac:dyDescent="0.2">
      <c r="A18" s="482" t="s">
        <v>453</v>
      </c>
      <c r="B18" s="484" t="s">
        <v>591</v>
      </c>
      <c r="C18" s="463" t="s">
        <v>590</v>
      </c>
      <c r="D18" s="497"/>
      <c r="E18" s="414">
        <f>SUM(F18:M18)</f>
        <v>0</v>
      </c>
      <c r="F18" s="500"/>
      <c r="G18" s="499"/>
      <c r="H18" s="498"/>
      <c r="I18" s="497"/>
      <c r="J18" s="497"/>
      <c r="K18" s="497"/>
      <c r="L18" s="497"/>
      <c r="M18" s="497"/>
    </row>
    <row r="19" spans="1:55" ht="15" x14ac:dyDescent="0.2">
      <c r="A19" s="482" t="s">
        <v>449</v>
      </c>
      <c r="B19" s="484">
        <v>811</v>
      </c>
      <c r="C19" s="463" t="s">
        <v>589</v>
      </c>
      <c r="D19" s="497"/>
      <c r="E19" s="414">
        <f>SUM(F19:M19)</f>
        <v>0</v>
      </c>
      <c r="F19" s="500"/>
      <c r="G19" s="499"/>
      <c r="H19" s="498"/>
      <c r="I19" s="497"/>
      <c r="J19" s="497"/>
      <c r="K19" s="497"/>
      <c r="L19" s="497"/>
      <c r="M19" s="497"/>
    </row>
    <row r="20" spans="1:55" ht="15" x14ac:dyDescent="0.2">
      <c r="A20" s="482" t="s">
        <v>445</v>
      </c>
      <c r="B20" s="484"/>
      <c r="C20" s="463"/>
      <c r="D20" s="509"/>
      <c r="E20" s="509"/>
      <c r="F20" s="512"/>
      <c r="G20" s="511"/>
      <c r="H20" s="510"/>
      <c r="I20" s="509"/>
      <c r="J20" s="509"/>
      <c r="K20" s="509"/>
      <c r="L20" s="509"/>
      <c r="M20" s="509"/>
    </row>
    <row r="21" spans="1:55" s="505" customFormat="1" ht="15" x14ac:dyDescent="0.2">
      <c r="A21" s="482" t="s">
        <v>442</v>
      </c>
      <c r="B21" s="508">
        <v>800</v>
      </c>
      <c r="C21" s="507" t="s">
        <v>588</v>
      </c>
      <c r="D21" s="472">
        <f t="shared" ref="D21:M21" si="1">SUM(D17:D19)</f>
        <v>0</v>
      </c>
      <c r="E21" s="472">
        <f t="shared" si="1"/>
        <v>0</v>
      </c>
      <c r="F21" s="472">
        <f t="shared" si="1"/>
        <v>0</v>
      </c>
      <c r="G21" s="472">
        <f t="shared" si="1"/>
        <v>0</v>
      </c>
      <c r="H21" s="472">
        <f t="shared" si="1"/>
        <v>0</v>
      </c>
      <c r="I21" s="472">
        <f t="shared" si="1"/>
        <v>0</v>
      </c>
      <c r="J21" s="472">
        <f t="shared" si="1"/>
        <v>0</v>
      </c>
      <c r="K21" s="472">
        <f t="shared" si="1"/>
        <v>0</v>
      </c>
      <c r="L21" s="472">
        <f t="shared" si="1"/>
        <v>0</v>
      </c>
      <c r="M21" s="472">
        <f t="shared" si="1"/>
        <v>0</v>
      </c>
    </row>
    <row r="22" spans="1:55" ht="15" x14ac:dyDescent="0.2">
      <c r="A22" s="482" t="s">
        <v>438</v>
      </c>
      <c r="B22" s="484"/>
      <c r="C22" s="463"/>
      <c r="D22" s="501"/>
      <c r="E22" s="501"/>
      <c r="F22" s="504"/>
      <c r="G22" s="503"/>
      <c r="H22" s="502"/>
      <c r="I22" s="501"/>
      <c r="J22" s="501"/>
      <c r="K22" s="501"/>
      <c r="L22" s="501"/>
      <c r="M22" s="501"/>
    </row>
    <row r="23" spans="1:55" ht="15" x14ac:dyDescent="0.2">
      <c r="A23" s="482" t="s">
        <v>434</v>
      </c>
      <c r="B23" s="484" t="s">
        <v>587</v>
      </c>
      <c r="C23" s="463" t="s">
        <v>205</v>
      </c>
      <c r="D23" s="410"/>
      <c r="E23" s="414">
        <f>SUM(F23:M23)</f>
        <v>0</v>
      </c>
      <c r="F23" s="500"/>
      <c r="G23" s="499"/>
      <c r="H23" s="498"/>
      <c r="I23" s="497"/>
      <c r="J23" s="497"/>
      <c r="K23" s="497"/>
      <c r="L23" s="497"/>
      <c r="M23" s="497"/>
    </row>
    <row r="24" spans="1:55" ht="15" x14ac:dyDescent="0.2">
      <c r="A24" s="482" t="s">
        <v>429</v>
      </c>
      <c r="B24" s="484" t="s">
        <v>586</v>
      </c>
      <c r="C24" s="463" t="s">
        <v>203</v>
      </c>
      <c r="D24" s="410"/>
      <c r="E24" s="414">
        <f>SUM(F24:M24)</f>
        <v>0</v>
      </c>
      <c r="F24" s="500"/>
      <c r="G24" s="499"/>
      <c r="H24" s="498"/>
      <c r="I24" s="497"/>
      <c r="J24" s="497"/>
      <c r="K24" s="497"/>
      <c r="L24" s="497"/>
      <c r="M24" s="497"/>
    </row>
    <row r="25" spans="1:55" ht="15" x14ac:dyDescent="0.2">
      <c r="A25" s="482" t="s">
        <v>426</v>
      </c>
      <c r="B25" s="484" t="s">
        <v>585</v>
      </c>
      <c r="C25" s="463" t="s">
        <v>201</v>
      </c>
      <c r="D25" s="410"/>
      <c r="E25" s="414">
        <f>SUM(F25:M25)</f>
        <v>0</v>
      </c>
      <c r="F25" s="500"/>
      <c r="G25" s="499"/>
      <c r="H25" s="498"/>
      <c r="I25" s="497"/>
      <c r="J25" s="497"/>
      <c r="K25" s="497"/>
      <c r="L25" s="497"/>
      <c r="M25" s="497"/>
    </row>
    <row r="26" spans="1:55" ht="15" x14ac:dyDescent="0.2">
      <c r="A26" s="482" t="s">
        <v>424</v>
      </c>
      <c r="B26" s="484" t="s">
        <v>584</v>
      </c>
      <c r="C26" s="463" t="s">
        <v>583</v>
      </c>
      <c r="D26" s="410"/>
      <c r="E26" s="414">
        <f>SUM(F26:M26)</f>
        <v>0</v>
      </c>
      <c r="F26" s="500"/>
      <c r="G26" s="499"/>
      <c r="H26" s="498"/>
      <c r="I26" s="497"/>
      <c r="J26" s="497"/>
      <c r="K26" s="497"/>
      <c r="L26" s="497"/>
      <c r="M26" s="497"/>
    </row>
    <row r="27" spans="1:55" ht="15" x14ac:dyDescent="0.2">
      <c r="A27" s="482" t="s">
        <v>420</v>
      </c>
      <c r="B27" s="484"/>
      <c r="C27" s="463"/>
      <c r="D27" s="485"/>
      <c r="E27" s="485"/>
      <c r="F27" s="496"/>
      <c r="G27" s="495"/>
      <c r="H27" s="494"/>
      <c r="I27" s="493"/>
      <c r="J27" s="493"/>
      <c r="K27" s="493"/>
      <c r="L27" s="493"/>
      <c r="M27" s="493"/>
    </row>
    <row r="28" spans="1:55" ht="15" x14ac:dyDescent="0.2">
      <c r="A28" s="482" t="s">
        <v>417</v>
      </c>
      <c r="B28" s="484" t="s">
        <v>582</v>
      </c>
      <c r="C28" s="463" t="s">
        <v>581</v>
      </c>
      <c r="D28" s="472">
        <f t="shared" ref="D28:M28" si="2">SUM(D23:D27)</f>
        <v>0</v>
      </c>
      <c r="E28" s="472">
        <f t="shared" si="2"/>
        <v>0</v>
      </c>
      <c r="F28" s="472">
        <f t="shared" si="2"/>
        <v>0</v>
      </c>
      <c r="G28" s="472">
        <f t="shared" si="2"/>
        <v>0</v>
      </c>
      <c r="H28" s="472">
        <f t="shared" si="2"/>
        <v>0</v>
      </c>
      <c r="I28" s="472">
        <f t="shared" si="2"/>
        <v>0</v>
      </c>
      <c r="J28" s="472">
        <f t="shared" si="2"/>
        <v>0</v>
      </c>
      <c r="K28" s="472">
        <f t="shared" si="2"/>
        <v>0</v>
      </c>
      <c r="L28" s="472">
        <f t="shared" si="2"/>
        <v>0</v>
      </c>
      <c r="M28" s="472">
        <f t="shared" si="2"/>
        <v>0</v>
      </c>
      <c r="N28" s="492"/>
      <c r="O28" s="492"/>
      <c r="P28" s="492"/>
      <c r="Q28" s="492"/>
      <c r="R28" s="492"/>
      <c r="S28" s="492"/>
      <c r="T28" s="492"/>
      <c r="U28" s="492"/>
      <c r="V28" s="492"/>
      <c r="W28" s="492"/>
      <c r="X28" s="492"/>
      <c r="Y28" s="492"/>
      <c r="Z28" s="492"/>
      <c r="AA28" s="492"/>
      <c r="AB28" s="492"/>
      <c r="AC28" s="492"/>
      <c r="AD28" s="492"/>
      <c r="AE28" s="492"/>
      <c r="AF28" s="492"/>
      <c r="AG28" s="492"/>
      <c r="AH28" s="492"/>
      <c r="AI28" s="492"/>
      <c r="AJ28" s="492"/>
      <c r="AK28" s="492"/>
      <c r="AL28" s="492"/>
      <c r="AM28" s="492"/>
      <c r="AN28" s="492"/>
      <c r="AO28" s="492"/>
      <c r="AP28" s="492"/>
      <c r="AQ28" s="492"/>
      <c r="AR28" s="492"/>
      <c r="AS28" s="492"/>
      <c r="AT28" s="492"/>
      <c r="AU28" s="492"/>
      <c r="AV28" s="492"/>
      <c r="AW28" s="492"/>
      <c r="AX28" s="492"/>
      <c r="AY28" s="492"/>
      <c r="AZ28" s="492"/>
      <c r="BA28" s="492"/>
      <c r="BB28" s="492"/>
      <c r="BC28" s="492"/>
    </row>
    <row r="29" spans="1:55" ht="15" x14ac:dyDescent="0.2">
      <c r="A29" s="482" t="s">
        <v>413</v>
      </c>
      <c r="B29" s="484"/>
      <c r="C29" s="463"/>
      <c r="D29" s="485"/>
      <c r="E29" s="485"/>
      <c r="F29" s="485"/>
      <c r="G29" s="485"/>
      <c r="H29" s="485"/>
      <c r="I29" s="485"/>
      <c r="J29" s="485"/>
      <c r="K29" s="485"/>
      <c r="L29" s="485"/>
      <c r="M29" s="485"/>
    </row>
    <row r="30" spans="1:55" ht="15" x14ac:dyDescent="0.2">
      <c r="A30" s="482" t="s">
        <v>407</v>
      </c>
      <c r="B30" s="481"/>
      <c r="C30" s="480" t="s">
        <v>580</v>
      </c>
      <c r="D30" s="460"/>
      <c r="E30" s="460"/>
      <c r="F30" s="460"/>
      <c r="G30" s="460"/>
      <c r="H30" s="460"/>
      <c r="I30" s="460"/>
      <c r="J30" s="460"/>
      <c r="K30" s="460"/>
      <c r="L30" s="460"/>
      <c r="M30" s="460"/>
    </row>
    <row r="31" spans="1:55" ht="15" x14ac:dyDescent="0.2">
      <c r="A31" s="482" t="s">
        <v>403</v>
      </c>
      <c r="B31" s="484"/>
      <c r="C31" s="491" t="s">
        <v>579</v>
      </c>
      <c r="D31" s="472">
        <f>SUM(D28,D21,D16,D10,'245a'!D21)</f>
        <v>730419</v>
      </c>
      <c r="E31" s="472">
        <f>SUM(E28,E21,E16,E10,'245a'!E21)</f>
        <v>800271</v>
      </c>
      <c r="F31" s="472">
        <f>SUM(F28,F21,F16,F10,'245a'!F21)</f>
        <v>0</v>
      </c>
      <c r="G31" s="472">
        <f>SUM(G28,G21,G16,G10,'245a'!G21)</f>
        <v>0</v>
      </c>
      <c r="H31" s="472">
        <f>SUM(H28,H21,H16,H10,'245a'!H21)</f>
        <v>386571</v>
      </c>
      <c r="I31" s="472">
        <f>SUM(I28,I21,I16,I10,'245a'!I21)</f>
        <v>413700</v>
      </c>
      <c r="J31" s="472">
        <f>SUM(J28,J21,J16,J10,'245a'!J21)</f>
        <v>0</v>
      </c>
      <c r="K31" s="472">
        <f>SUM(K28,K21,K16,K10,'245a'!K21)</f>
        <v>0</v>
      </c>
      <c r="L31" s="472">
        <f>SUM(L28,L21,L16,L10,'245a'!L21)</f>
        <v>0</v>
      </c>
      <c r="M31" s="472">
        <f>SUM(M28,M21,M16,M10,'245a'!M21)</f>
        <v>0</v>
      </c>
    </row>
    <row r="32" spans="1:55" ht="15" x14ac:dyDescent="0.2">
      <c r="A32" s="482" t="s">
        <v>400</v>
      </c>
      <c r="B32" s="484"/>
      <c r="C32" s="463"/>
      <c r="D32" s="485"/>
      <c r="E32" s="485"/>
      <c r="F32" s="490"/>
      <c r="G32" s="489"/>
      <c r="H32" s="488"/>
      <c r="I32" s="485"/>
      <c r="J32" s="485"/>
      <c r="K32" s="485"/>
      <c r="L32" s="485"/>
      <c r="M32" s="485"/>
    </row>
    <row r="33" spans="1:13" ht="15" x14ac:dyDescent="0.2">
      <c r="A33" s="482" t="s">
        <v>397</v>
      </c>
      <c r="B33" s="481">
        <v>950</v>
      </c>
      <c r="C33" s="480" t="s">
        <v>578</v>
      </c>
      <c r="D33" s="493"/>
      <c r="E33" s="493"/>
      <c r="F33" s="417"/>
      <c r="G33" s="417"/>
      <c r="H33" s="417"/>
      <c r="I33" s="417"/>
      <c r="J33" s="417"/>
      <c r="K33" s="417"/>
      <c r="L33" s="417"/>
      <c r="M33" s="460"/>
    </row>
    <row r="34" spans="1:13" ht="15" x14ac:dyDescent="0.2">
      <c r="A34" s="482" t="s">
        <v>393</v>
      </c>
      <c r="B34" s="484"/>
      <c r="C34" s="483" t="s">
        <v>577</v>
      </c>
      <c r="D34" s="552"/>
      <c r="E34" s="552"/>
      <c r="F34" s="417"/>
      <c r="G34" s="417"/>
      <c r="H34" s="417"/>
      <c r="I34" s="417"/>
      <c r="J34" s="417"/>
      <c r="K34" s="417"/>
      <c r="L34" s="417"/>
      <c r="M34" s="460"/>
    </row>
    <row r="35" spans="1:13" x14ac:dyDescent="0.25">
      <c r="A35" s="482" t="s">
        <v>388</v>
      </c>
      <c r="B35" s="484"/>
      <c r="C35" s="486"/>
      <c r="D35" s="485"/>
      <c r="E35" s="485"/>
      <c r="F35" s="417"/>
      <c r="G35" s="417"/>
      <c r="H35" s="417"/>
      <c r="I35" s="417"/>
      <c r="J35" s="417"/>
      <c r="K35" s="417"/>
      <c r="L35" s="417"/>
      <c r="M35" s="460"/>
    </row>
    <row r="36" spans="1:13" ht="15" x14ac:dyDescent="0.2">
      <c r="A36" s="482" t="s">
        <v>383</v>
      </c>
      <c r="B36" s="481"/>
      <c r="C36" s="480" t="s">
        <v>576</v>
      </c>
      <c r="D36" s="604">
        <f>+D31+D34</f>
        <v>730419</v>
      </c>
      <c r="E36" s="604">
        <f>+E31+E34</f>
        <v>800271</v>
      </c>
      <c r="F36" s="417"/>
      <c r="G36" s="417"/>
      <c r="H36" s="417"/>
      <c r="I36" s="417"/>
      <c r="J36" s="417"/>
      <c r="K36" s="417"/>
      <c r="L36" s="417"/>
      <c r="M36" s="460"/>
    </row>
    <row r="37" spans="1:13" ht="15" x14ac:dyDescent="0.2">
      <c r="A37" s="482" t="s">
        <v>379</v>
      </c>
      <c r="B37" s="484"/>
      <c r="C37" s="483" t="s">
        <v>575</v>
      </c>
      <c r="D37" s="605"/>
      <c r="E37" s="605"/>
      <c r="F37" s="417"/>
      <c r="G37" s="417"/>
      <c r="H37" s="417"/>
      <c r="I37" s="417"/>
      <c r="J37" s="417"/>
      <c r="K37" s="417"/>
      <c r="L37" s="417"/>
      <c r="M37" s="460"/>
    </row>
    <row r="38" spans="1:13" ht="15" x14ac:dyDescent="0.2">
      <c r="A38" s="482" t="s">
        <v>376</v>
      </c>
      <c r="B38" s="481"/>
      <c r="C38" s="480"/>
      <c r="D38" s="460"/>
      <c r="E38" s="460"/>
      <c r="F38" s="417"/>
      <c r="G38" s="417"/>
      <c r="H38" s="417"/>
      <c r="I38" s="417"/>
      <c r="J38" s="417"/>
      <c r="K38" s="417"/>
      <c r="L38" s="417"/>
      <c r="M38" s="460"/>
    </row>
    <row r="39" spans="1:13" thickBot="1" x14ac:dyDescent="0.25">
      <c r="A39" s="482" t="s">
        <v>372</v>
      </c>
      <c r="B39" s="481"/>
      <c r="C39" s="480"/>
      <c r="D39" s="460"/>
      <c r="E39" s="460"/>
      <c r="F39" s="465"/>
      <c r="G39" s="465"/>
      <c r="H39" s="465"/>
      <c r="I39" s="465"/>
      <c r="J39" s="465"/>
      <c r="K39" s="417"/>
      <c r="L39" s="417"/>
      <c r="M39" s="460"/>
    </row>
    <row r="40" spans="1:13" x14ac:dyDescent="0.25">
      <c r="A40" s="459" t="s">
        <v>368</v>
      </c>
      <c r="B40" s="479"/>
      <c r="C40" s="478" t="s">
        <v>574</v>
      </c>
      <c r="D40" s="477"/>
      <c r="E40" s="476"/>
      <c r="F40" s="417"/>
      <c r="G40" s="470"/>
      <c r="H40" s="470"/>
      <c r="I40" s="470"/>
      <c r="J40" s="465"/>
      <c r="K40" s="417"/>
      <c r="L40" s="475"/>
      <c r="M40" s="460"/>
    </row>
    <row r="41" spans="1:13" x14ac:dyDescent="0.25">
      <c r="A41" s="459" t="s">
        <v>364</v>
      </c>
      <c r="B41" s="464"/>
      <c r="C41" s="463"/>
      <c r="D41" s="460"/>
      <c r="E41" s="474"/>
      <c r="F41" s="417"/>
      <c r="G41" s="470"/>
      <c r="H41" s="470"/>
      <c r="I41" s="470"/>
      <c r="J41" s="465"/>
      <c r="K41" s="417"/>
      <c r="L41" s="417"/>
      <c r="M41" s="460"/>
    </row>
    <row r="42" spans="1:13" x14ac:dyDescent="0.25">
      <c r="A42" s="459" t="s">
        <v>361</v>
      </c>
      <c r="B42" s="464"/>
      <c r="C42" s="473" t="s">
        <v>573</v>
      </c>
      <c r="D42" s="472">
        <v>8198</v>
      </c>
      <c r="E42" s="471">
        <v>29762</v>
      </c>
      <c r="F42" s="470" t="s">
        <v>572</v>
      </c>
      <c r="G42" s="470"/>
      <c r="H42" s="470"/>
      <c r="I42" s="470"/>
      <c r="J42" s="465"/>
      <c r="K42" s="417"/>
      <c r="L42" s="417"/>
      <c r="M42" s="460"/>
    </row>
    <row r="43" spans="1:13" x14ac:dyDescent="0.25">
      <c r="A43" s="459" t="s">
        <v>358</v>
      </c>
      <c r="B43" s="464"/>
      <c r="C43" s="473" t="s">
        <v>571</v>
      </c>
      <c r="D43" s="472">
        <v>722221</v>
      </c>
      <c r="E43" s="471">
        <v>794235</v>
      </c>
      <c r="F43" s="470"/>
      <c r="G43" s="465"/>
      <c r="H43" s="465"/>
      <c r="I43" s="465"/>
      <c r="J43" s="465"/>
      <c r="K43" s="417"/>
      <c r="L43" s="417"/>
      <c r="M43" s="460"/>
    </row>
    <row r="44" spans="1:13" x14ac:dyDescent="0.25">
      <c r="A44" s="459" t="s">
        <v>356</v>
      </c>
      <c r="B44" s="464"/>
      <c r="C44" s="473" t="s">
        <v>570</v>
      </c>
      <c r="D44" s="472">
        <f>SUM(D42:D43)</f>
        <v>730419</v>
      </c>
      <c r="E44" s="471">
        <f>SUM(E42:E43)</f>
        <v>823997</v>
      </c>
      <c r="F44" s="470" t="s">
        <v>569</v>
      </c>
      <c r="G44" s="465"/>
      <c r="H44" s="465"/>
      <c r="I44" s="465"/>
      <c r="J44" s="465"/>
      <c r="K44" s="417"/>
      <c r="L44" s="417"/>
      <c r="M44" s="460"/>
    </row>
    <row r="45" spans="1:13" ht="15" x14ac:dyDescent="0.2">
      <c r="A45" s="459" t="s">
        <v>351</v>
      </c>
      <c r="B45" s="464"/>
      <c r="C45" s="463"/>
      <c r="D45" s="469"/>
      <c r="E45" s="468"/>
      <c r="F45" s="465"/>
      <c r="G45" s="465"/>
      <c r="H45" s="465"/>
      <c r="I45" s="465"/>
      <c r="J45" s="465"/>
      <c r="K45" s="417"/>
      <c r="L45" s="417"/>
      <c r="M45" s="460"/>
    </row>
    <row r="46" spans="1:13" ht="15" x14ac:dyDescent="0.2">
      <c r="A46" s="459" t="s">
        <v>568</v>
      </c>
      <c r="B46" s="464"/>
      <c r="C46" s="463" t="s">
        <v>567</v>
      </c>
      <c r="D46" s="467">
        <f>D36</f>
        <v>730419</v>
      </c>
      <c r="E46" s="466">
        <f>E36</f>
        <v>800271</v>
      </c>
      <c r="F46" s="465"/>
      <c r="G46" s="465"/>
      <c r="H46" s="465"/>
      <c r="I46" s="465"/>
      <c r="J46" s="465"/>
      <c r="K46" s="417"/>
      <c r="L46" s="417"/>
      <c r="M46" s="460"/>
    </row>
    <row r="47" spans="1:13" ht="15" x14ac:dyDescent="0.2">
      <c r="A47" s="459" t="s">
        <v>566</v>
      </c>
      <c r="B47" s="464"/>
      <c r="C47" s="463" t="s">
        <v>565</v>
      </c>
      <c r="D47" s="462">
        <f>D48-D46</f>
        <v>0</v>
      </c>
      <c r="E47" s="461">
        <f>E48-E46</f>
        <v>23726</v>
      </c>
      <c r="F47" s="417"/>
      <c r="G47" s="417"/>
      <c r="H47" s="417"/>
      <c r="I47" s="417"/>
      <c r="J47" s="417"/>
      <c r="K47" s="417"/>
      <c r="L47" s="417"/>
      <c r="M47" s="460"/>
    </row>
    <row r="48" spans="1:13" thickBot="1" x14ac:dyDescent="0.25">
      <c r="A48" s="459" t="s">
        <v>564</v>
      </c>
      <c r="B48" s="458"/>
      <c r="C48" s="457" t="s">
        <v>563</v>
      </c>
      <c r="D48" s="456">
        <f>D44</f>
        <v>730419</v>
      </c>
      <c r="E48" s="455">
        <f>E44</f>
        <v>823997</v>
      </c>
      <c r="F48" s="454"/>
      <c r="G48" s="454"/>
      <c r="H48" s="454"/>
      <c r="I48" s="454"/>
      <c r="J48" s="454"/>
      <c r="K48" s="454"/>
      <c r="L48" s="454"/>
      <c r="M48" s="453"/>
    </row>
    <row r="49" spans="1:3" ht="15.75" customHeight="1" x14ac:dyDescent="0.2">
      <c r="A49" s="606" t="str">
        <f ca="1">CELL("FILENAME",A2)</f>
        <v>R:\Finance\Annual Budget\Amended 2016-2017\[2016-2017 Amended Budget.xlsx]245b</v>
      </c>
      <c r="B49" s="606"/>
      <c r="C49" s="606"/>
    </row>
  </sheetData>
  <mergeCells count="5">
    <mergeCell ref="A1:C1"/>
    <mergeCell ref="A4:C4"/>
    <mergeCell ref="D36:D37"/>
    <mergeCell ref="E36:E37"/>
    <mergeCell ref="A49:C49"/>
  </mergeCells>
  <printOptions horizontalCentered="1" verticalCentered="1"/>
  <pageMargins left="0.1" right="0.1" top="0.4" bottom="0.4" header="0.1" footer="0.1"/>
  <pageSetup scale="73" fitToHeight="2" orientation="landscape" r:id="rId1"/>
  <headerFooter>
    <oddHeader>&amp;C&amp;"Arial,Bold"TWIN FALLS SCHOOL DISTIRCT 411</oddHeader>
    <oddFooter>&amp;L&amp;"Arial,Bold"&amp;Z&amp;F&amp;R&amp;"Arial,Bold"Page &amp;P of &amp;N</oddFooter>
  </headerFooter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441"/>
  <sheetViews>
    <sheetView zoomScaleNormal="100" workbookViewId="0">
      <pane xSplit="3" ySplit="6" topLeftCell="D7" activePane="bottomRight" state="frozen"/>
      <selection activeCell="P31" sqref="P31"/>
      <selection pane="topRight" activeCell="P31" sqref="P31"/>
      <selection pane="bottomLeft" activeCell="P31" sqref="P31"/>
      <selection pane="bottomRight" activeCell="P31" sqref="P31"/>
    </sheetView>
  </sheetViews>
  <sheetFormatPr defaultColWidth="9.77734375" defaultRowHeight="11.25" x14ac:dyDescent="0.2"/>
  <cols>
    <col min="1" max="1" width="3.77734375" style="321" customWidth="1"/>
    <col min="2" max="2" width="6.77734375" style="321" customWidth="1"/>
    <col min="3" max="3" width="27.77734375" style="322" customWidth="1"/>
    <col min="4" max="6" width="10.77734375" style="321" customWidth="1"/>
    <col min="7" max="7" width="3.77734375" style="321" customWidth="1"/>
    <col min="8" max="8" width="6.77734375" style="321" customWidth="1"/>
    <col min="9" max="9" width="27.77734375" style="322" customWidth="1"/>
    <col min="10" max="12" width="10.77734375" style="321" customWidth="1"/>
    <col min="13" max="16384" width="9.77734375" style="321"/>
  </cols>
  <sheetData>
    <row r="1" spans="1:12" ht="20.25" x14ac:dyDescent="0.3">
      <c r="A1" s="596" t="s">
        <v>47</v>
      </c>
      <c r="B1" s="596"/>
      <c r="C1" s="596"/>
      <c r="D1" s="393"/>
      <c r="E1" s="394" t="s">
        <v>510</v>
      </c>
      <c r="F1" s="394"/>
      <c r="G1" s="390"/>
      <c r="H1" s="390"/>
      <c r="I1" s="396"/>
      <c r="J1" s="393"/>
      <c r="L1" s="395" t="s">
        <v>681</v>
      </c>
    </row>
    <row r="2" spans="1:12" ht="15.75" x14ac:dyDescent="0.25">
      <c r="A2" s="393"/>
      <c r="B2" s="393"/>
      <c r="C2" s="389"/>
      <c r="D2" s="393"/>
      <c r="E2" s="394" t="s">
        <v>504</v>
      </c>
      <c r="F2" s="392"/>
      <c r="G2" s="390"/>
      <c r="H2" s="390"/>
      <c r="I2" s="389"/>
      <c r="J2" s="608" t="s">
        <v>732</v>
      </c>
      <c r="K2" s="608"/>
      <c r="L2" s="608"/>
    </row>
    <row r="3" spans="1:12" ht="15.75" x14ac:dyDescent="0.25">
      <c r="A3" s="393"/>
      <c r="B3" s="393"/>
      <c r="C3" s="389"/>
      <c r="D3" s="393"/>
      <c r="E3" s="392" t="s">
        <v>507</v>
      </c>
      <c r="F3" s="391"/>
      <c r="G3" s="390"/>
      <c r="H3" s="390"/>
      <c r="I3" s="389"/>
      <c r="J3" s="607" t="s">
        <v>731</v>
      </c>
      <c r="K3" s="607"/>
      <c r="L3" s="607"/>
    </row>
    <row r="4" spans="1:12" ht="13.9" customHeight="1" x14ac:dyDescent="0.2">
      <c r="A4" s="597" t="s">
        <v>505</v>
      </c>
      <c r="B4" s="597"/>
      <c r="C4" s="597"/>
      <c r="D4" s="597"/>
      <c r="E4" s="324"/>
      <c r="F4" s="324"/>
      <c r="G4" s="324"/>
      <c r="H4" s="324"/>
      <c r="I4" s="325"/>
      <c r="J4" s="324"/>
      <c r="K4" s="324"/>
      <c r="L4" s="324"/>
    </row>
    <row r="5" spans="1:12" ht="12.75" x14ac:dyDescent="0.2">
      <c r="A5" s="388"/>
      <c r="B5" s="387"/>
      <c r="C5" s="386" t="s">
        <v>504</v>
      </c>
      <c r="D5" s="385" t="s">
        <v>503</v>
      </c>
      <c r="E5" s="384" t="s">
        <v>502</v>
      </c>
      <c r="F5" s="383" t="s">
        <v>501</v>
      </c>
      <c r="G5" s="382"/>
      <c r="H5" s="381"/>
      <c r="I5" s="380" t="s">
        <v>504</v>
      </c>
      <c r="J5" s="379" t="s">
        <v>503</v>
      </c>
      <c r="K5" s="378" t="s">
        <v>502</v>
      </c>
      <c r="L5" s="377" t="s">
        <v>501</v>
      </c>
    </row>
    <row r="6" spans="1:12" ht="12.75" x14ac:dyDescent="0.2">
      <c r="A6" s="351" t="s">
        <v>87</v>
      </c>
      <c r="B6" s="334" t="s">
        <v>500</v>
      </c>
      <c r="C6" s="328" t="s">
        <v>499</v>
      </c>
      <c r="D6" s="334" t="s">
        <v>88</v>
      </c>
      <c r="E6" s="334" t="s">
        <v>498</v>
      </c>
      <c r="F6" s="376" t="s">
        <v>497</v>
      </c>
      <c r="G6" s="355" t="s">
        <v>87</v>
      </c>
      <c r="H6" s="375" t="s">
        <v>500</v>
      </c>
      <c r="I6" s="374" t="s">
        <v>499</v>
      </c>
      <c r="J6" s="351" t="s">
        <v>88</v>
      </c>
      <c r="K6" s="334" t="s">
        <v>498</v>
      </c>
      <c r="L6" s="334" t="s">
        <v>497</v>
      </c>
    </row>
    <row r="7" spans="1:12" ht="12.75" x14ac:dyDescent="0.2">
      <c r="A7" s="351" t="s">
        <v>496</v>
      </c>
      <c r="B7" s="334" t="s">
        <v>495</v>
      </c>
      <c r="C7" s="333" t="s">
        <v>494</v>
      </c>
      <c r="D7" s="354">
        <v>1911</v>
      </c>
      <c r="E7" s="373" t="s">
        <v>346</v>
      </c>
      <c r="F7" s="372">
        <v>60942</v>
      </c>
      <c r="G7" s="348" t="s">
        <v>493</v>
      </c>
      <c r="H7" s="351" t="s">
        <v>492</v>
      </c>
      <c r="I7" s="333" t="s">
        <v>170</v>
      </c>
      <c r="J7" s="353">
        <v>0</v>
      </c>
      <c r="K7" s="353">
        <v>0</v>
      </c>
      <c r="L7" s="357"/>
    </row>
    <row r="8" spans="1:12" ht="12.75" x14ac:dyDescent="0.2">
      <c r="A8" s="351" t="s">
        <v>491</v>
      </c>
      <c r="B8" s="334"/>
      <c r="C8" s="333"/>
      <c r="D8" s="360"/>
      <c r="E8" s="353"/>
      <c r="F8" s="356"/>
      <c r="G8" s="355" t="s">
        <v>490</v>
      </c>
      <c r="H8" s="351" t="s">
        <v>489</v>
      </c>
      <c r="I8" s="365" t="s">
        <v>488</v>
      </c>
      <c r="J8" s="352">
        <f>J7</f>
        <v>0</v>
      </c>
      <c r="K8" s="358" t="s">
        <v>346</v>
      </c>
      <c r="L8" s="352">
        <f>K7</f>
        <v>0</v>
      </c>
    </row>
    <row r="9" spans="1:12" ht="12.75" x14ac:dyDescent="0.2">
      <c r="A9" s="351" t="s">
        <v>487</v>
      </c>
      <c r="B9" s="334" t="s">
        <v>486</v>
      </c>
      <c r="C9" s="333" t="s">
        <v>171</v>
      </c>
      <c r="D9" s="353">
        <v>0</v>
      </c>
      <c r="E9" s="353">
        <v>0</v>
      </c>
      <c r="F9" s="356"/>
      <c r="G9" s="355" t="s">
        <v>485</v>
      </c>
      <c r="H9" s="335"/>
      <c r="I9" s="333"/>
      <c r="J9" s="347"/>
      <c r="K9" s="347"/>
      <c r="L9" s="357"/>
    </row>
    <row r="10" spans="1:12" ht="12.75" x14ac:dyDescent="0.2">
      <c r="A10" s="351" t="s">
        <v>484</v>
      </c>
      <c r="B10" s="334" t="s">
        <v>483</v>
      </c>
      <c r="C10" s="333" t="s">
        <v>169</v>
      </c>
      <c r="D10" s="353">
        <v>0</v>
      </c>
      <c r="E10" s="353">
        <v>0</v>
      </c>
      <c r="F10" s="356"/>
      <c r="G10" s="355" t="s">
        <v>482</v>
      </c>
      <c r="H10" s="351" t="s">
        <v>481</v>
      </c>
      <c r="I10" s="333" t="s">
        <v>165</v>
      </c>
      <c r="J10" s="353">
        <v>0</v>
      </c>
      <c r="K10" s="353">
        <v>0</v>
      </c>
      <c r="L10" s="357"/>
    </row>
    <row r="11" spans="1:12" ht="12.75" x14ac:dyDescent="0.2">
      <c r="A11" s="351" t="s">
        <v>480</v>
      </c>
      <c r="B11" s="334" t="s">
        <v>479</v>
      </c>
      <c r="C11" s="333" t="s">
        <v>168</v>
      </c>
      <c r="D11" s="353">
        <v>0</v>
      </c>
      <c r="E11" s="353">
        <v>0</v>
      </c>
      <c r="F11" s="356"/>
      <c r="G11" s="355" t="s">
        <v>478</v>
      </c>
      <c r="H11" s="351" t="s">
        <v>477</v>
      </c>
      <c r="I11" s="333" t="s">
        <v>163</v>
      </c>
      <c r="J11" s="353">
        <v>0</v>
      </c>
      <c r="K11" s="353">
        <v>0</v>
      </c>
      <c r="L11" s="357"/>
    </row>
    <row r="12" spans="1:12" ht="12.75" x14ac:dyDescent="0.2">
      <c r="A12" s="351" t="s">
        <v>476</v>
      </c>
      <c r="B12" s="334" t="s">
        <v>475</v>
      </c>
      <c r="C12" s="333" t="s">
        <v>166</v>
      </c>
      <c r="D12" s="353">
        <v>0</v>
      </c>
      <c r="E12" s="353">
        <v>0</v>
      </c>
      <c r="F12" s="356"/>
      <c r="G12" s="355" t="s">
        <v>474</v>
      </c>
      <c r="H12" s="351" t="s">
        <v>473</v>
      </c>
      <c r="I12" s="333" t="s">
        <v>472</v>
      </c>
      <c r="J12" s="353">
        <v>0</v>
      </c>
      <c r="K12" s="353">
        <v>0</v>
      </c>
      <c r="L12" s="357"/>
    </row>
    <row r="13" spans="1:12" ht="12.75" x14ac:dyDescent="0.2">
      <c r="A13" s="351" t="s">
        <v>471</v>
      </c>
      <c r="B13" s="334" t="s">
        <v>470</v>
      </c>
      <c r="C13" s="333" t="s">
        <v>164</v>
      </c>
      <c r="D13" s="353">
        <v>0</v>
      </c>
      <c r="E13" s="353">
        <v>0</v>
      </c>
      <c r="F13" s="356"/>
      <c r="G13" s="355" t="s">
        <v>469</v>
      </c>
      <c r="H13" s="351" t="s">
        <v>468</v>
      </c>
      <c r="I13" s="333" t="s">
        <v>159</v>
      </c>
      <c r="J13" s="353">
        <v>0</v>
      </c>
      <c r="K13" s="353">
        <v>0</v>
      </c>
      <c r="L13" s="357"/>
    </row>
    <row r="14" spans="1:12" ht="12.75" x14ac:dyDescent="0.2">
      <c r="A14" s="351" t="s">
        <v>467</v>
      </c>
      <c r="B14" s="334" t="s">
        <v>466</v>
      </c>
      <c r="C14" s="333" t="s">
        <v>162</v>
      </c>
      <c r="D14" s="353">
        <v>0</v>
      </c>
      <c r="E14" s="353">
        <v>0</v>
      </c>
      <c r="F14" s="356"/>
      <c r="G14" s="355" t="s">
        <v>465</v>
      </c>
      <c r="H14" s="351" t="s">
        <v>464</v>
      </c>
      <c r="I14" s="333" t="s">
        <v>157</v>
      </c>
      <c r="J14" s="353">
        <v>0</v>
      </c>
      <c r="K14" s="353">
        <v>0</v>
      </c>
      <c r="L14" s="357"/>
    </row>
    <row r="15" spans="1:12" ht="12.75" x14ac:dyDescent="0.2">
      <c r="A15" s="351" t="s">
        <v>463</v>
      </c>
      <c r="B15" s="334" t="s">
        <v>462</v>
      </c>
      <c r="C15" s="333" t="s">
        <v>160</v>
      </c>
      <c r="D15" s="353">
        <v>0</v>
      </c>
      <c r="E15" s="353">
        <v>0</v>
      </c>
      <c r="F15" s="356"/>
      <c r="G15" s="355" t="s">
        <v>461</v>
      </c>
      <c r="H15" s="351" t="s">
        <v>460</v>
      </c>
      <c r="I15" s="333" t="s">
        <v>155</v>
      </c>
      <c r="J15" s="353">
        <v>0</v>
      </c>
      <c r="K15" s="353">
        <v>0</v>
      </c>
      <c r="L15" s="357"/>
    </row>
    <row r="16" spans="1:12" ht="12.75" x14ac:dyDescent="0.2">
      <c r="A16" s="351" t="s">
        <v>459</v>
      </c>
      <c r="B16" s="334" t="s">
        <v>458</v>
      </c>
      <c r="C16" s="333" t="s">
        <v>158</v>
      </c>
      <c r="D16" s="353">
        <v>0</v>
      </c>
      <c r="E16" s="353">
        <v>0</v>
      </c>
      <c r="F16" s="356"/>
      <c r="G16" s="355" t="s">
        <v>457</v>
      </c>
      <c r="H16" s="351" t="s">
        <v>456</v>
      </c>
      <c r="I16" s="333" t="s">
        <v>153</v>
      </c>
      <c r="J16" s="353">
        <v>0</v>
      </c>
      <c r="K16" s="353">
        <v>0</v>
      </c>
      <c r="L16" s="357"/>
    </row>
    <row r="17" spans="1:12" ht="12.75" x14ac:dyDescent="0.2">
      <c r="A17" s="351" t="s">
        <v>455</v>
      </c>
      <c r="B17" s="334" t="s">
        <v>454</v>
      </c>
      <c r="C17" s="333" t="s">
        <v>156</v>
      </c>
      <c r="D17" s="537">
        <v>0</v>
      </c>
      <c r="E17" s="536">
        <v>0</v>
      </c>
      <c r="F17" s="356"/>
      <c r="G17" s="355" t="s">
        <v>453</v>
      </c>
      <c r="H17" s="351" t="s">
        <v>452</v>
      </c>
      <c r="I17" s="333" t="s">
        <v>152</v>
      </c>
      <c r="J17" s="353">
        <v>0</v>
      </c>
      <c r="K17" s="353">
        <v>0</v>
      </c>
      <c r="L17" s="357"/>
    </row>
    <row r="18" spans="1:12" ht="12.75" x14ac:dyDescent="0.2">
      <c r="A18" s="351" t="s">
        <v>451</v>
      </c>
      <c r="B18" s="334" t="s">
        <v>450</v>
      </c>
      <c r="C18" s="365" t="s">
        <v>154</v>
      </c>
      <c r="D18" s="534">
        <v>0</v>
      </c>
      <c r="E18" s="535">
        <v>0</v>
      </c>
      <c r="F18" s="356"/>
      <c r="G18" s="355" t="s">
        <v>449</v>
      </c>
      <c r="H18" s="351" t="s">
        <v>448</v>
      </c>
      <c r="I18" s="333" t="s">
        <v>150</v>
      </c>
      <c r="J18" s="536">
        <v>0</v>
      </c>
      <c r="K18" s="536">
        <v>0</v>
      </c>
      <c r="L18" s="357"/>
    </row>
    <row r="19" spans="1:12" ht="12.75" x14ac:dyDescent="0.2">
      <c r="A19" s="351" t="s">
        <v>447</v>
      </c>
      <c r="B19" s="334"/>
      <c r="C19" s="371" t="s">
        <v>446</v>
      </c>
      <c r="D19" s="370">
        <f>SUBTOTAL(9,D9:D18)</f>
        <v>0</v>
      </c>
      <c r="E19" s="369" t="s">
        <v>346</v>
      </c>
      <c r="F19" s="349">
        <f>SUBTOTAL(9,E8:E18)</f>
        <v>0</v>
      </c>
      <c r="G19" s="368" t="s">
        <v>445</v>
      </c>
      <c r="H19" s="367">
        <v>437000</v>
      </c>
      <c r="I19" s="366" t="s">
        <v>149</v>
      </c>
      <c r="J19" s="535">
        <v>0</v>
      </c>
      <c r="K19" s="535">
        <v>0</v>
      </c>
      <c r="L19" s="357"/>
    </row>
    <row r="20" spans="1:12" ht="12.75" x14ac:dyDescent="0.2">
      <c r="A20" s="351" t="s">
        <v>444</v>
      </c>
      <c r="B20" s="334" t="s">
        <v>443</v>
      </c>
      <c r="C20" s="333" t="s">
        <v>151</v>
      </c>
      <c r="D20" s="353">
        <v>0</v>
      </c>
      <c r="E20" s="353">
        <v>0</v>
      </c>
      <c r="F20" s="356"/>
      <c r="G20" s="361" t="s">
        <v>442</v>
      </c>
      <c r="H20" s="364" t="s">
        <v>441</v>
      </c>
      <c r="I20" s="333" t="s">
        <v>440</v>
      </c>
      <c r="J20" s="353">
        <v>0</v>
      </c>
      <c r="K20" s="353">
        <v>0</v>
      </c>
      <c r="L20" s="357"/>
    </row>
    <row r="21" spans="1:12" ht="12.75" x14ac:dyDescent="0.2">
      <c r="A21" s="351" t="s">
        <v>439</v>
      </c>
      <c r="B21" s="364"/>
      <c r="C21" s="363"/>
      <c r="D21" s="362"/>
      <c r="E21" s="362"/>
      <c r="F21" s="356"/>
      <c r="G21" s="361" t="s">
        <v>438</v>
      </c>
      <c r="H21" s="351" t="s">
        <v>437</v>
      </c>
      <c r="I21" s="333" t="s">
        <v>145</v>
      </c>
      <c r="J21" s="353">
        <v>103707</v>
      </c>
      <c r="K21" s="353">
        <v>115229</v>
      </c>
      <c r="L21" s="357"/>
    </row>
    <row r="22" spans="1:12" ht="12.75" x14ac:dyDescent="0.2">
      <c r="A22" s="351" t="s">
        <v>436</v>
      </c>
      <c r="B22" s="334" t="s">
        <v>435</v>
      </c>
      <c r="C22" s="333" t="s">
        <v>148</v>
      </c>
      <c r="D22" s="353">
        <v>0</v>
      </c>
      <c r="E22" s="353">
        <v>0</v>
      </c>
      <c r="F22" s="356"/>
      <c r="G22" s="355" t="s">
        <v>434</v>
      </c>
      <c r="H22" s="351" t="s">
        <v>433</v>
      </c>
      <c r="I22" s="365" t="s">
        <v>432</v>
      </c>
      <c r="J22" s="352">
        <f>SUBTOTAL(9,J10:J21)</f>
        <v>103707</v>
      </c>
      <c r="K22" s="358" t="s">
        <v>346</v>
      </c>
      <c r="L22" s="352">
        <f>SUBTOTAL(9,K10:K21)</f>
        <v>115229</v>
      </c>
    </row>
    <row r="23" spans="1:12" ht="12.75" x14ac:dyDescent="0.2">
      <c r="A23" s="351" t="s">
        <v>431</v>
      </c>
      <c r="B23" s="334" t="s">
        <v>430</v>
      </c>
      <c r="C23" s="333" t="s">
        <v>146</v>
      </c>
      <c r="D23" s="353">
        <v>0</v>
      </c>
      <c r="E23" s="353">
        <v>0</v>
      </c>
      <c r="F23" s="356"/>
      <c r="G23" s="355" t="s">
        <v>429</v>
      </c>
      <c r="H23" s="335"/>
      <c r="I23" s="333"/>
      <c r="J23" s="347"/>
      <c r="K23" s="347"/>
      <c r="L23" s="357"/>
    </row>
    <row r="24" spans="1:12" ht="12.75" x14ac:dyDescent="0.2">
      <c r="A24" s="351" t="s">
        <v>428</v>
      </c>
      <c r="B24" s="334" t="s">
        <v>427</v>
      </c>
      <c r="C24" s="333" t="s">
        <v>144</v>
      </c>
      <c r="D24" s="353">
        <v>0</v>
      </c>
      <c r="E24" s="353">
        <v>0</v>
      </c>
      <c r="F24" s="356"/>
      <c r="G24" s="355" t="s">
        <v>426</v>
      </c>
      <c r="H24" s="335"/>
      <c r="I24" s="333"/>
      <c r="J24" s="347"/>
      <c r="K24" s="347"/>
      <c r="L24" s="357"/>
    </row>
    <row r="25" spans="1:12" ht="12.75" x14ac:dyDescent="0.2">
      <c r="A25" s="351" t="s">
        <v>425</v>
      </c>
      <c r="B25" s="364"/>
      <c r="C25" s="363"/>
      <c r="D25" s="362"/>
      <c r="E25" s="360"/>
      <c r="F25" s="356"/>
      <c r="G25" s="355" t="s">
        <v>424</v>
      </c>
      <c r="H25" s="351" t="s">
        <v>423</v>
      </c>
      <c r="I25" s="333" t="s">
        <v>141</v>
      </c>
      <c r="J25" s="353">
        <v>0</v>
      </c>
      <c r="K25" s="353">
        <v>0</v>
      </c>
      <c r="L25" s="357"/>
    </row>
    <row r="26" spans="1:12" ht="12.75" x14ac:dyDescent="0.2">
      <c r="A26" s="351" t="s">
        <v>422</v>
      </c>
      <c r="B26" s="334" t="s">
        <v>421</v>
      </c>
      <c r="C26" s="333" t="s">
        <v>142</v>
      </c>
      <c r="D26" s="353">
        <v>0</v>
      </c>
      <c r="E26" s="353">
        <v>0</v>
      </c>
      <c r="F26" s="356"/>
      <c r="G26" s="355" t="s">
        <v>420</v>
      </c>
      <c r="H26" s="351" t="s">
        <v>419</v>
      </c>
      <c r="I26" s="333" t="s">
        <v>140</v>
      </c>
      <c r="J26" s="353">
        <v>0</v>
      </c>
      <c r="K26" s="353">
        <v>0</v>
      </c>
      <c r="L26" s="357"/>
    </row>
    <row r="27" spans="1:12" ht="12.75" x14ac:dyDescent="0.2">
      <c r="A27" s="351" t="s">
        <v>418</v>
      </c>
      <c r="B27" s="334"/>
      <c r="C27" s="333"/>
      <c r="D27" s="360"/>
      <c r="E27" s="360"/>
      <c r="F27" s="356"/>
      <c r="G27" s="355" t="s">
        <v>417</v>
      </c>
      <c r="H27" s="351" t="s">
        <v>416</v>
      </c>
      <c r="I27" s="333" t="s">
        <v>138</v>
      </c>
      <c r="J27" s="353">
        <v>0</v>
      </c>
      <c r="K27" s="353">
        <v>0</v>
      </c>
      <c r="L27" s="357"/>
    </row>
    <row r="28" spans="1:12" ht="25.5" x14ac:dyDescent="0.2">
      <c r="A28" s="351" t="s">
        <v>415</v>
      </c>
      <c r="B28" s="334" t="s">
        <v>414</v>
      </c>
      <c r="C28" s="333" t="s">
        <v>139</v>
      </c>
      <c r="D28" s="353">
        <v>0</v>
      </c>
      <c r="E28" s="353">
        <v>0</v>
      </c>
      <c r="F28" s="356"/>
      <c r="G28" s="355" t="s">
        <v>413</v>
      </c>
      <c r="H28" s="351" t="s">
        <v>412</v>
      </c>
      <c r="I28" s="333" t="s">
        <v>411</v>
      </c>
      <c r="J28" s="353">
        <v>0</v>
      </c>
      <c r="K28" s="353">
        <v>0</v>
      </c>
      <c r="L28" s="357"/>
    </row>
    <row r="29" spans="1:12" ht="12.75" x14ac:dyDescent="0.2">
      <c r="A29" s="351" t="s">
        <v>410</v>
      </c>
      <c r="B29" s="334" t="s">
        <v>409</v>
      </c>
      <c r="C29" s="333" t="s">
        <v>408</v>
      </c>
      <c r="D29" s="353">
        <v>0</v>
      </c>
      <c r="E29" s="353">
        <v>0</v>
      </c>
      <c r="F29" s="356"/>
      <c r="G29" s="355" t="s">
        <v>407</v>
      </c>
      <c r="H29" s="351" t="s">
        <v>406</v>
      </c>
      <c r="I29" s="333" t="s">
        <v>134</v>
      </c>
      <c r="J29" s="353">
        <v>0</v>
      </c>
      <c r="K29" s="353">
        <v>0</v>
      </c>
      <c r="L29" s="357"/>
    </row>
    <row r="30" spans="1:12" ht="12.75" x14ac:dyDescent="0.2">
      <c r="A30" s="351" t="s">
        <v>405</v>
      </c>
      <c r="B30" s="334" t="s">
        <v>404</v>
      </c>
      <c r="C30" s="333" t="s">
        <v>135</v>
      </c>
      <c r="D30" s="353">
        <v>0</v>
      </c>
      <c r="E30" s="353">
        <v>0</v>
      </c>
      <c r="F30" s="356"/>
      <c r="G30" s="355" t="s">
        <v>403</v>
      </c>
      <c r="H30" s="351" t="s">
        <v>402</v>
      </c>
      <c r="I30" s="333" t="s">
        <v>133</v>
      </c>
      <c r="J30" s="353">
        <v>0</v>
      </c>
      <c r="K30" s="353">
        <v>0</v>
      </c>
      <c r="L30" s="357"/>
    </row>
    <row r="31" spans="1:12" ht="12.75" x14ac:dyDescent="0.2">
      <c r="A31" s="351" t="s">
        <v>401</v>
      </c>
      <c r="B31" s="334"/>
      <c r="C31" s="333"/>
      <c r="D31" s="360"/>
      <c r="E31" s="360"/>
      <c r="F31" s="356"/>
      <c r="G31" s="355" t="s">
        <v>400</v>
      </c>
      <c r="H31" s="351" t="s">
        <v>399</v>
      </c>
      <c r="I31" s="333" t="s">
        <v>131</v>
      </c>
      <c r="J31" s="353">
        <v>0</v>
      </c>
      <c r="K31" s="353">
        <v>0</v>
      </c>
      <c r="L31" s="357"/>
    </row>
    <row r="32" spans="1:12" ht="12.75" x14ac:dyDescent="0.2">
      <c r="A32" s="351" t="s">
        <v>398</v>
      </c>
      <c r="B32" s="334">
        <v>417100</v>
      </c>
      <c r="C32" s="333" t="s">
        <v>132</v>
      </c>
      <c r="D32" s="353">
        <v>0</v>
      </c>
      <c r="E32" s="353">
        <v>0</v>
      </c>
      <c r="F32" s="356"/>
      <c r="G32" s="355" t="s">
        <v>397</v>
      </c>
      <c r="H32" s="351" t="s">
        <v>396</v>
      </c>
      <c r="I32" s="333" t="s">
        <v>395</v>
      </c>
      <c r="J32" s="353">
        <v>0</v>
      </c>
      <c r="K32" s="353">
        <v>0</v>
      </c>
      <c r="L32" s="357"/>
    </row>
    <row r="33" spans="1:12" ht="12.75" x14ac:dyDescent="0.2">
      <c r="A33" s="351" t="s">
        <v>394</v>
      </c>
      <c r="B33" s="334">
        <v>417200</v>
      </c>
      <c r="C33" s="333" t="s">
        <v>130</v>
      </c>
      <c r="D33" s="353">
        <v>0</v>
      </c>
      <c r="E33" s="353">
        <v>0</v>
      </c>
      <c r="F33" s="356"/>
      <c r="G33" s="361" t="s">
        <v>393</v>
      </c>
      <c r="H33" s="334" t="s">
        <v>392</v>
      </c>
      <c r="I33" s="333" t="s">
        <v>391</v>
      </c>
      <c r="J33" s="353">
        <v>0</v>
      </c>
      <c r="K33" s="353">
        <v>0</v>
      </c>
      <c r="L33" s="357"/>
    </row>
    <row r="34" spans="1:12" ht="12.75" x14ac:dyDescent="0.2">
      <c r="A34" s="351" t="s">
        <v>390</v>
      </c>
      <c r="B34" s="334">
        <v>417300</v>
      </c>
      <c r="C34" s="333" t="s">
        <v>389</v>
      </c>
      <c r="D34" s="353">
        <v>0</v>
      </c>
      <c r="E34" s="353">
        <v>0</v>
      </c>
      <c r="F34" s="356"/>
      <c r="G34" s="355" t="s">
        <v>388</v>
      </c>
      <c r="H34" s="351" t="s">
        <v>387</v>
      </c>
      <c r="I34" s="333" t="s">
        <v>386</v>
      </c>
      <c r="J34" s="353">
        <v>0</v>
      </c>
      <c r="K34" s="353">
        <v>0</v>
      </c>
      <c r="L34" s="357"/>
    </row>
    <row r="35" spans="1:12" ht="12.75" x14ac:dyDescent="0.2">
      <c r="A35" s="351" t="s">
        <v>385</v>
      </c>
      <c r="B35" s="334">
        <v>417400</v>
      </c>
      <c r="C35" s="333" t="s">
        <v>384</v>
      </c>
      <c r="D35" s="353">
        <v>0</v>
      </c>
      <c r="E35" s="353">
        <v>0</v>
      </c>
      <c r="F35" s="356"/>
      <c r="G35" s="355" t="s">
        <v>383</v>
      </c>
      <c r="H35" s="351" t="s">
        <v>382</v>
      </c>
      <c r="I35" s="333" t="s">
        <v>381</v>
      </c>
      <c r="J35" s="359">
        <f>SUBTOTAL(9,J25:J34)</f>
        <v>0</v>
      </c>
      <c r="K35" s="358" t="s">
        <v>346</v>
      </c>
      <c r="L35" s="352">
        <f>SUBTOTAL(9,K25:K34)</f>
        <v>0</v>
      </c>
    </row>
    <row r="36" spans="1:12" ht="12.75" x14ac:dyDescent="0.2">
      <c r="A36" s="351" t="s">
        <v>380</v>
      </c>
      <c r="B36" s="334">
        <v>417900</v>
      </c>
      <c r="C36" s="333" t="s">
        <v>124</v>
      </c>
      <c r="D36" s="353">
        <v>0</v>
      </c>
      <c r="E36" s="353">
        <v>0</v>
      </c>
      <c r="F36" s="356"/>
      <c r="G36" s="355" t="s">
        <v>379</v>
      </c>
      <c r="H36" s="335"/>
      <c r="I36" s="333" t="s">
        <v>378</v>
      </c>
      <c r="J36" s="347"/>
      <c r="K36" s="347"/>
      <c r="L36" s="357"/>
    </row>
    <row r="37" spans="1:12" ht="25.5" x14ac:dyDescent="0.2">
      <c r="A37" s="351" t="s">
        <v>377</v>
      </c>
      <c r="B37" s="334"/>
      <c r="C37" s="333"/>
      <c r="D37" s="360"/>
      <c r="E37" s="360"/>
      <c r="F37" s="356"/>
      <c r="G37" s="355" t="s">
        <v>376</v>
      </c>
      <c r="H37" s="351" t="s">
        <v>375</v>
      </c>
      <c r="I37" s="333" t="s">
        <v>374</v>
      </c>
      <c r="J37" s="353">
        <v>0</v>
      </c>
      <c r="K37" s="353">
        <v>0</v>
      </c>
      <c r="L37" s="357"/>
    </row>
    <row r="38" spans="1:12" ht="12.75" x14ac:dyDescent="0.2">
      <c r="A38" s="351" t="s">
        <v>373</v>
      </c>
      <c r="B38" s="334">
        <v>418100</v>
      </c>
      <c r="C38" s="333" t="s">
        <v>123</v>
      </c>
      <c r="D38" s="353">
        <v>0</v>
      </c>
      <c r="E38" s="353">
        <v>0</v>
      </c>
      <c r="F38" s="356"/>
      <c r="G38" s="355" t="s">
        <v>372</v>
      </c>
      <c r="H38" s="351" t="s">
        <v>371</v>
      </c>
      <c r="I38" s="333" t="s">
        <v>370</v>
      </c>
      <c r="J38" s="353">
        <v>0</v>
      </c>
      <c r="K38" s="353">
        <v>0</v>
      </c>
      <c r="L38" s="357"/>
    </row>
    <row r="39" spans="1:12" ht="12.75" x14ac:dyDescent="0.2">
      <c r="A39" s="351" t="s">
        <v>369</v>
      </c>
      <c r="B39" s="334"/>
      <c r="C39" s="333"/>
      <c r="D39" s="360"/>
      <c r="E39" s="353"/>
      <c r="F39" s="356"/>
      <c r="G39" s="355" t="s">
        <v>368</v>
      </c>
      <c r="H39" s="351" t="s">
        <v>367</v>
      </c>
      <c r="I39" s="333" t="s">
        <v>366</v>
      </c>
      <c r="J39" s="359">
        <f>SUBTOTAL(9,J37:J38)</f>
        <v>0</v>
      </c>
      <c r="K39" s="358" t="s">
        <v>346</v>
      </c>
      <c r="L39" s="352">
        <f>SUBTOTAL(9,K37:K38)</f>
        <v>0</v>
      </c>
    </row>
    <row r="40" spans="1:12" ht="12.75" x14ac:dyDescent="0.2">
      <c r="A40" s="351" t="s">
        <v>365</v>
      </c>
      <c r="B40" s="334">
        <v>419100</v>
      </c>
      <c r="C40" s="333" t="s">
        <v>120</v>
      </c>
      <c r="D40" s="353">
        <v>0</v>
      </c>
      <c r="E40" s="353">
        <v>0</v>
      </c>
      <c r="F40" s="356"/>
      <c r="G40" s="355" t="s">
        <v>364</v>
      </c>
      <c r="H40" s="351" t="s">
        <v>363</v>
      </c>
      <c r="I40" s="333"/>
      <c r="J40" s="347"/>
      <c r="K40" s="357"/>
      <c r="L40" s="357"/>
    </row>
    <row r="41" spans="1:12" ht="12.75" x14ac:dyDescent="0.2">
      <c r="A41" s="351" t="s">
        <v>362</v>
      </c>
      <c r="B41" s="334">
        <v>419200</v>
      </c>
      <c r="C41" s="333" t="s">
        <v>118</v>
      </c>
      <c r="D41" s="353">
        <v>0</v>
      </c>
      <c r="E41" s="353">
        <v>0</v>
      </c>
      <c r="F41" s="356"/>
      <c r="G41" s="355" t="s">
        <v>361</v>
      </c>
      <c r="H41" s="335"/>
      <c r="I41" s="333" t="s">
        <v>360</v>
      </c>
      <c r="J41" s="359">
        <f>SUM(D46,J8,J22,J35,J39)</f>
        <v>103707</v>
      </c>
      <c r="K41" s="358" t="s">
        <v>346</v>
      </c>
      <c r="L41" s="352">
        <f>SUM(F46,L8,L22,L35,L39)</f>
        <v>115229</v>
      </c>
    </row>
    <row r="42" spans="1:12" ht="12.75" x14ac:dyDescent="0.2">
      <c r="A42" s="351" t="s">
        <v>359</v>
      </c>
      <c r="B42" s="334">
        <v>419300</v>
      </c>
      <c r="C42" s="333" t="s">
        <v>116</v>
      </c>
      <c r="D42" s="353">
        <v>0</v>
      </c>
      <c r="E42" s="353">
        <v>0</v>
      </c>
      <c r="F42" s="356"/>
      <c r="G42" s="355" t="s">
        <v>358</v>
      </c>
      <c r="H42" s="335"/>
      <c r="I42" s="333"/>
      <c r="J42" s="347"/>
      <c r="K42" s="347"/>
      <c r="L42" s="357"/>
    </row>
    <row r="43" spans="1:12" ht="12.75" x14ac:dyDescent="0.2">
      <c r="A43" s="351" t="s">
        <v>357</v>
      </c>
      <c r="B43" s="334">
        <v>419900</v>
      </c>
      <c r="C43" s="333" t="s">
        <v>115</v>
      </c>
      <c r="D43" s="353">
        <v>0</v>
      </c>
      <c r="E43" s="534">
        <v>0</v>
      </c>
      <c r="F43" s="356"/>
      <c r="G43" s="355" t="s">
        <v>356</v>
      </c>
      <c r="H43" s="351" t="s">
        <v>355</v>
      </c>
      <c r="I43" s="333" t="s">
        <v>354</v>
      </c>
      <c r="J43" s="533">
        <v>0</v>
      </c>
      <c r="K43" s="532">
        <v>0</v>
      </c>
      <c r="L43" s="352">
        <f>+K43</f>
        <v>0</v>
      </c>
    </row>
    <row r="44" spans="1:12" ht="12.75" x14ac:dyDescent="0.2">
      <c r="A44" s="351" t="s">
        <v>353</v>
      </c>
      <c r="B44" s="334"/>
      <c r="C44" s="333" t="s">
        <v>352</v>
      </c>
      <c r="D44" s="332">
        <f>SUBTOTAL(9,D19:D43)</f>
        <v>0</v>
      </c>
      <c r="E44" s="350" t="s">
        <v>346</v>
      </c>
      <c r="F44" s="349">
        <f>SUBTOTAL(9,E20:E43)</f>
        <v>0</v>
      </c>
      <c r="G44" s="348" t="s">
        <v>351</v>
      </c>
      <c r="H44" s="335"/>
      <c r="I44" s="333"/>
      <c r="J44" s="347"/>
      <c r="K44" s="347"/>
      <c r="L44" s="347"/>
    </row>
    <row r="45" spans="1:12" ht="24" x14ac:dyDescent="0.2">
      <c r="A45" s="346" t="s">
        <v>350</v>
      </c>
      <c r="B45" s="340">
        <v>410000</v>
      </c>
      <c r="C45" s="345" t="s">
        <v>349</v>
      </c>
      <c r="D45" s="344"/>
      <c r="E45" s="343" t="s">
        <v>346</v>
      </c>
      <c r="F45" s="342"/>
      <c r="G45" s="341"/>
      <c r="H45" s="340" t="s">
        <v>348</v>
      </c>
      <c r="I45" s="339" t="s">
        <v>347</v>
      </c>
      <c r="J45" s="338"/>
      <c r="K45" s="337" t="s">
        <v>346</v>
      </c>
      <c r="L45" s="336"/>
    </row>
    <row r="46" spans="1:12" ht="12.75" x14ac:dyDescent="0.2">
      <c r="A46" s="335"/>
      <c r="B46" s="334"/>
      <c r="C46" s="333"/>
      <c r="D46" s="332">
        <f>(D19+D44)</f>
        <v>0</v>
      </c>
      <c r="E46" s="332"/>
      <c r="F46" s="331">
        <f>SUM(F19+F44)</f>
        <v>0</v>
      </c>
      <c r="G46" s="330"/>
      <c r="H46" s="329"/>
      <c r="I46" s="328" t="s">
        <v>345</v>
      </c>
      <c r="J46" s="326">
        <f>(D7+J41+J43)</f>
        <v>105618</v>
      </c>
      <c r="K46" s="327"/>
      <c r="L46" s="326">
        <f>(F7+L41+K43)</f>
        <v>176171</v>
      </c>
    </row>
    <row r="47" spans="1:12" ht="12.95" customHeight="1" x14ac:dyDescent="0.2">
      <c r="A47" s="598" t="str">
        <f ca="1">CELL("FILENAME",A1)</f>
        <v>R:\Finance\Annual Budget\Amended 2016-2017\[2016-2017 Amended Budget.xlsx]246</v>
      </c>
      <c r="B47" s="598"/>
      <c r="C47" s="598"/>
      <c r="D47" s="324"/>
      <c r="E47" s="324"/>
      <c r="F47" s="324"/>
      <c r="G47" s="324"/>
      <c r="H47" s="324"/>
      <c r="I47" s="325"/>
      <c r="J47" s="324"/>
      <c r="K47" s="324"/>
      <c r="L47" s="324"/>
    </row>
    <row r="48" spans="1:12" x14ac:dyDescent="0.2">
      <c r="D48" s="323"/>
      <c r="E48" s="323"/>
      <c r="F48" s="323"/>
    </row>
    <row r="49" spans="4:6" x14ac:dyDescent="0.2">
      <c r="D49" s="323"/>
      <c r="E49" s="323"/>
      <c r="F49" s="323"/>
    </row>
    <row r="50" spans="4:6" x14ac:dyDescent="0.2">
      <c r="D50" s="323"/>
      <c r="E50" s="323"/>
      <c r="F50" s="323"/>
    </row>
    <row r="51" spans="4:6" x14ac:dyDescent="0.2">
      <c r="D51" s="323"/>
      <c r="E51" s="323"/>
      <c r="F51" s="323"/>
    </row>
    <row r="52" spans="4:6" x14ac:dyDescent="0.2">
      <c r="D52" s="323"/>
      <c r="E52" s="323"/>
      <c r="F52" s="323"/>
    </row>
    <row r="53" spans="4:6" x14ac:dyDescent="0.2">
      <c r="D53" s="323"/>
      <c r="E53" s="323"/>
      <c r="F53" s="323"/>
    </row>
    <row r="54" spans="4:6" x14ac:dyDescent="0.2">
      <c r="D54" s="323"/>
      <c r="E54" s="323"/>
      <c r="F54" s="323"/>
    </row>
    <row r="55" spans="4:6" x14ac:dyDescent="0.2">
      <c r="D55" s="323"/>
      <c r="E55" s="323"/>
      <c r="F55" s="323"/>
    </row>
    <row r="56" spans="4:6" x14ac:dyDescent="0.2">
      <c r="D56" s="323"/>
      <c r="E56" s="323"/>
      <c r="F56" s="323"/>
    </row>
    <row r="57" spans="4:6" x14ac:dyDescent="0.2">
      <c r="D57" s="323"/>
      <c r="E57" s="323"/>
      <c r="F57" s="323"/>
    </row>
    <row r="58" spans="4:6" x14ac:dyDescent="0.2">
      <c r="D58" s="323"/>
      <c r="E58" s="323"/>
      <c r="F58" s="323"/>
    </row>
    <row r="59" spans="4:6" x14ac:dyDescent="0.2">
      <c r="D59" s="323"/>
      <c r="E59" s="323"/>
      <c r="F59" s="323"/>
    </row>
    <row r="60" spans="4:6" x14ac:dyDescent="0.2">
      <c r="D60" s="323"/>
      <c r="E60" s="323"/>
      <c r="F60" s="323"/>
    </row>
    <row r="61" spans="4:6" x14ac:dyDescent="0.2">
      <c r="D61" s="323"/>
      <c r="E61" s="323"/>
      <c r="F61" s="323"/>
    </row>
    <row r="62" spans="4:6" x14ac:dyDescent="0.2">
      <c r="D62" s="323"/>
      <c r="E62" s="323"/>
      <c r="F62" s="323"/>
    </row>
    <row r="63" spans="4:6" x14ac:dyDescent="0.2">
      <c r="D63" s="323"/>
      <c r="E63" s="323"/>
      <c r="F63" s="323"/>
    </row>
    <row r="64" spans="4:6" x14ac:dyDescent="0.2">
      <c r="D64" s="323"/>
      <c r="E64" s="323"/>
      <c r="F64" s="323"/>
    </row>
    <row r="65" spans="4:6" x14ac:dyDescent="0.2">
      <c r="D65" s="323"/>
      <c r="E65" s="323"/>
      <c r="F65" s="323"/>
    </row>
    <row r="66" spans="4:6" x14ac:dyDescent="0.2">
      <c r="D66" s="323"/>
      <c r="E66" s="323"/>
      <c r="F66" s="323"/>
    </row>
    <row r="67" spans="4:6" x14ac:dyDescent="0.2">
      <c r="D67" s="323"/>
      <c r="E67" s="323"/>
      <c r="F67" s="323"/>
    </row>
    <row r="68" spans="4:6" x14ac:dyDescent="0.2">
      <c r="D68" s="323"/>
      <c r="E68" s="323"/>
      <c r="F68" s="323"/>
    </row>
    <row r="69" spans="4:6" x14ac:dyDescent="0.2">
      <c r="D69" s="323"/>
      <c r="E69" s="323"/>
      <c r="F69" s="323"/>
    </row>
    <row r="70" spans="4:6" x14ac:dyDescent="0.2">
      <c r="D70" s="323"/>
      <c r="E70" s="323"/>
      <c r="F70" s="323"/>
    </row>
    <row r="71" spans="4:6" x14ac:dyDescent="0.2">
      <c r="D71" s="323"/>
      <c r="E71" s="323"/>
      <c r="F71" s="323"/>
    </row>
    <row r="72" spans="4:6" x14ac:dyDescent="0.2">
      <c r="D72" s="323"/>
      <c r="E72" s="323"/>
      <c r="F72" s="323"/>
    </row>
    <row r="73" spans="4:6" x14ac:dyDescent="0.2">
      <c r="D73" s="323"/>
      <c r="E73" s="323"/>
      <c r="F73" s="323"/>
    </row>
    <row r="74" spans="4:6" x14ac:dyDescent="0.2">
      <c r="D74" s="323"/>
      <c r="E74" s="323"/>
      <c r="F74" s="323"/>
    </row>
    <row r="75" spans="4:6" x14ac:dyDescent="0.2">
      <c r="D75" s="323"/>
      <c r="E75" s="323"/>
      <c r="F75" s="323"/>
    </row>
    <row r="76" spans="4:6" x14ac:dyDescent="0.2">
      <c r="D76" s="323"/>
      <c r="E76" s="323"/>
      <c r="F76" s="323"/>
    </row>
    <row r="77" spans="4:6" x14ac:dyDescent="0.2">
      <c r="D77" s="323"/>
      <c r="E77" s="323"/>
      <c r="F77" s="323"/>
    </row>
    <row r="78" spans="4:6" x14ac:dyDescent="0.2">
      <c r="D78" s="323"/>
      <c r="E78" s="323"/>
      <c r="F78" s="323"/>
    </row>
    <row r="79" spans="4:6" x14ac:dyDescent="0.2">
      <c r="D79" s="323"/>
      <c r="E79" s="323"/>
      <c r="F79" s="323"/>
    </row>
    <row r="80" spans="4:6" x14ac:dyDescent="0.2">
      <c r="D80" s="323"/>
      <c r="E80" s="323"/>
      <c r="F80" s="323"/>
    </row>
    <row r="81" spans="4:6" x14ac:dyDescent="0.2">
      <c r="D81" s="323"/>
      <c r="E81" s="323"/>
      <c r="F81" s="323"/>
    </row>
    <row r="82" spans="4:6" x14ac:dyDescent="0.2">
      <c r="D82" s="323"/>
      <c r="E82" s="323"/>
      <c r="F82" s="323"/>
    </row>
    <row r="83" spans="4:6" x14ac:dyDescent="0.2">
      <c r="D83" s="323"/>
      <c r="E83" s="323"/>
      <c r="F83" s="323"/>
    </row>
    <row r="84" spans="4:6" x14ac:dyDescent="0.2">
      <c r="D84" s="323"/>
      <c r="E84" s="323"/>
      <c r="F84" s="323"/>
    </row>
    <row r="85" spans="4:6" x14ac:dyDescent="0.2">
      <c r="D85" s="323"/>
      <c r="E85" s="323"/>
      <c r="F85" s="323"/>
    </row>
    <row r="86" spans="4:6" x14ac:dyDescent="0.2">
      <c r="D86" s="323"/>
      <c r="E86" s="323"/>
      <c r="F86" s="323"/>
    </row>
    <row r="87" spans="4:6" x14ac:dyDescent="0.2">
      <c r="D87" s="323"/>
      <c r="E87" s="323"/>
      <c r="F87" s="323"/>
    </row>
    <row r="88" spans="4:6" x14ac:dyDescent="0.2">
      <c r="D88" s="323"/>
      <c r="E88" s="323"/>
      <c r="F88" s="323"/>
    </row>
    <row r="89" spans="4:6" x14ac:dyDescent="0.2">
      <c r="D89" s="323"/>
      <c r="E89" s="323"/>
      <c r="F89" s="323"/>
    </row>
    <row r="90" spans="4:6" x14ac:dyDescent="0.2">
      <c r="D90" s="323"/>
      <c r="E90" s="323"/>
      <c r="F90" s="323"/>
    </row>
    <row r="91" spans="4:6" x14ac:dyDescent="0.2">
      <c r="D91" s="323"/>
      <c r="E91" s="323"/>
      <c r="F91" s="323"/>
    </row>
    <row r="92" spans="4:6" x14ac:dyDescent="0.2">
      <c r="D92" s="323"/>
      <c r="E92" s="323"/>
      <c r="F92" s="323"/>
    </row>
    <row r="93" spans="4:6" x14ac:dyDescent="0.2">
      <c r="D93" s="323"/>
      <c r="E93" s="323"/>
      <c r="F93" s="323"/>
    </row>
    <row r="94" spans="4:6" x14ac:dyDescent="0.2">
      <c r="D94" s="323"/>
      <c r="E94" s="323"/>
      <c r="F94" s="323"/>
    </row>
    <row r="95" spans="4:6" x14ac:dyDescent="0.2">
      <c r="D95" s="323"/>
      <c r="E95" s="323"/>
      <c r="F95" s="323"/>
    </row>
    <row r="96" spans="4:6" x14ac:dyDescent="0.2">
      <c r="D96" s="323"/>
      <c r="E96" s="323"/>
      <c r="F96" s="323"/>
    </row>
    <row r="97" spans="4:6" x14ac:dyDescent="0.2">
      <c r="D97" s="323"/>
      <c r="E97" s="323"/>
      <c r="F97" s="323"/>
    </row>
    <row r="98" spans="4:6" x14ac:dyDescent="0.2">
      <c r="D98" s="323"/>
      <c r="E98" s="323"/>
      <c r="F98" s="323"/>
    </row>
    <row r="99" spans="4:6" x14ac:dyDescent="0.2">
      <c r="D99" s="323"/>
      <c r="E99" s="323"/>
      <c r="F99" s="323"/>
    </row>
    <row r="100" spans="4:6" x14ac:dyDescent="0.2">
      <c r="D100" s="323"/>
      <c r="E100" s="323"/>
      <c r="F100" s="323"/>
    </row>
    <row r="101" spans="4:6" x14ac:dyDescent="0.2">
      <c r="D101" s="323"/>
      <c r="E101" s="323"/>
      <c r="F101" s="323"/>
    </row>
    <row r="102" spans="4:6" x14ac:dyDescent="0.2">
      <c r="D102" s="323"/>
      <c r="E102" s="323"/>
      <c r="F102" s="323"/>
    </row>
    <row r="103" spans="4:6" x14ac:dyDescent="0.2">
      <c r="D103" s="323"/>
      <c r="E103" s="323"/>
      <c r="F103" s="323"/>
    </row>
    <row r="104" spans="4:6" x14ac:dyDescent="0.2">
      <c r="D104" s="323"/>
      <c r="E104" s="323"/>
      <c r="F104" s="323"/>
    </row>
    <row r="105" spans="4:6" x14ac:dyDescent="0.2">
      <c r="D105" s="323"/>
      <c r="E105" s="323"/>
      <c r="F105" s="323"/>
    </row>
    <row r="106" spans="4:6" x14ac:dyDescent="0.2">
      <c r="D106" s="323"/>
      <c r="E106" s="323"/>
      <c r="F106" s="323"/>
    </row>
    <row r="107" spans="4:6" x14ac:dyDescent="0.2">
      <c r="D107" s="323"/>
      <c r="E107" s="323"/>
      <c r="F107" s="323"/>
    </row>
    <row r="108" spans="4:6" x14ac:dyDescent="0.2">
      <c r="D108" s="323"/>
      <c r="E108" s="323"/>
      <c r="F108" s="323"/>
    </row>
    <row r="109" spans="4:6" x14ac:dyDescent="0.2">
      <c r="D109" s="323"/>
      <c r="E109" s="323"/>
      <c r="F109" s="323"/>
    </row>
    <row r="110" spans="4:6" x14ac:dyDescent="0.2">
      <c r="D110" s="323"/>
      <c r="E110" s="323"/>
      <c r="F110" s="323"/>
    </row>
    <row r="111" spans="4:6" x14ac:dyDescent="0.2">
      <c r="D111" s="323"/>
      <c r="E111" s="323"/>
      <c r="F111" s="323"/>
    </row>
    <row r="112" spans="4:6" x14ac:dyDescent="0.2">
      <c r="D112" s="323"/>
      <c r="E112" s="323"/>
      <c r="F112" s="323"/>
    </row>
    <row r="113" spans="4:6" x14ac:dyDescent="0.2">
      <c r="D113" s="323"/>
      <c r="E113" s="323"/>
      <c r="F113" s="323"/>
    </row>
    <row r="114" spans="4:6" x14ac:dyDescent="0.2">
      <c r="D114" s="323"/>
      <c r="E114" s="323"/>
      <c r="F114" s="323"/>
    </row>
    <row r="115" spans="4:6" x14ac:dyDescent="0.2">
      <c r="D115" s="323"/>
      <c r="E115" s="323"/>
      <c r="F115" s="323"/>
    </row>
    <row r="116" spans="4:6" x14ac:dyDescent="0.2">
      <c r="D116" s="323"/>
      <c r="E116" s="323"/>
      <c r="F116" s="323"/>
    </row>
    <row r="117" spans="4:6" x14ac:dyDescent="0.2">
      <c r="D117" s="323"/>
      <c r="E117" s="323"/>
      <c r="F117" s="323"/>
    </row>
    <row r="118" spans="4:6" x14ac:dyDescent="0.2">
      <c r="D118" s="323"/>
      <c r="E118" s="323"/>
      <c r="F118" s="323"/>
    </row>
    <row r="119" spans="4:6" x14ac:dyDescent="0.2">
      <c r="D119" s="323"/>
      <c r="E119" s="323"/>
      <c r="F119" s="323"/>
    </row>
    <row r="120" spans="4:6" x14ac:dyDescent="0.2">
      <c r="D120" s="323"/>
      <c r="E120" s="323"/>
      <c r="F120" s="323"/>
    </row>
    <row r="121" spans="4:6" x14ac:dyDescent="0.2">
      <c r="D121" s="323"/>
      <c r="E121" s="323"/>
      <c r="F121" s="323"/>
    </row>
    <row r="122" spans="4:6" x14ac:dyDescent="0.2">
      <c r="D122" s="323"/>
      <c r="E122" s="323"/>
      <c r="F122" s="323"/>
    </row>
    <row r="123" spans="4:6" x14ac:dyDescent="0.2">
      <c r="D123" s="323"/>
      <c r="E123" s="323"/>
      <c r="F123" s="323"/>
    </row>
    <row r="124" spans="4:6" x14ac:dyDescent="0.2">
      <c r="D124" s="323"/>
      <c r="E124" s="323"/>
      <c r="F124" s="323"/>
    </row>
    <row r="125" spans="4:6" x14ac:dyDescent="0.2">
      <c r="D125" s="323"/>
      <c r="E125" s="323"/>
      <c r="F125" s="323"/>
    </row>
    <row r="126" spans="4:6" x14ac:dyDescent="0.2">
      <c r="D126" s="323"/>
      <c r="E126" s="323"/>
      <c r="F126" s="323"/>
    </row>
    <row r="127" spans="4:6" x14ac:dyDescent="0.2">
      <c r="D127" s="323"/>
      <c r="E127" s="323"/>
      <c r="F127" s="323"/>
    </row>
    <row r="128" spans="4:6" x14ac:dyDescent="0.2">
      <c r="D128" s="323"/>
      <c r="E128" s="323"/>
      <c r="F128" s="323"/>
    </row>
    <row r="129" spans="4:6" x14ac:dyDescent="0.2">
      <c r="D129" s="323"/>
      <c r="E129" s="323"/>
      <c r="F129" s="323"/>
    </row>
    <row r="130" spans="4:6" x14ac:dyDescent="0.2">
      <c r="D130" s="323"/>
      <c r="E130" s="323"/>
      <c r="F130" s="323"/>
    </row>
    <row r="131" spans="4:6" x14ac:dyDescent="0.2">
      <c r="D131" s="323"/>
      <c r="E131" s="323"/>
      <c r="F131" s="323"/>
    </row>
    <row r="132" spans="4:6" x14ac:dyDescent="0.2">
      <c r="D132" s="323"/>
      <c r="E132" s="323"/>
      <c r="F132" s="323"/>
    </row>
    <row r="133" spans="4:6" x14ac:dyDescent="0.2">
      <c r="D133" s="323"/>
      <c r="E133" s="323"/>
      <c r="F133" s="323"/>
    </row>
    <row r="134" spans="4:6" x14ac:dyDescent="0.2">
      <c r="D134" s="323"/>
      <c r="E134" s="323"/>
      <c r="F134" s="323"/>
    </row>
    <row r="135" spans="4:6" x14ac:dyDescent="0.2">
      <c r="D135" s="323"/>
      <c r="E135" s="323"/>
      <c r="F135" s="323"/>
    </row>
    <row r="136" spans="4:6" x14ac:dyDescent="0.2">
      <c r="D136" s="323"/>
      <c r="E136" s="323"/>
      <c r="F136" s="323"/>
    </row>
    <row r="137" spans="4:6" x14ac:dyDescent="0.2">
      <c r="D137" s="323"/>
      <c r="E137" s="323"/>
      <c r="F137" s="323"/>
    </row>
    <row r="138" spans="4:6" x14ac:dyDescent="0.2">
      <c r="D138" s="323"/>
      <c r="E138" s="323"/>
      <c r="F138" s="323"/>
    </row>
    <row r="139" spans="4:6" x14ac:dyDescent="0.2">
      <c r="D139" s="323"/>
      <c r="E139" s="323"/>
      <c r="F139" s="323"/>
    </row>
    <row r="140" spans="4:6" x14ac:dyDescent="0.2">
      <c r="D140" s="323"/>
      <c r="E140" s="323"/>
      <c r="F140" s="323"/>
    </row>
    <row r="141" spans="4:6" x14ac:dyDescent="0.2">
      <c r="D141" s="323"/>
      <c r="E141" s="323"/>
      <c r="F141" s="323"/>
    </row>
    <row r="142" spans="4:6" x14ac:dyDescent="0.2">
      <c r="D142" s="323"/>
      <c r="E142" s="323"/>
      <c r="F142" s="323"/>
    </row>
    <row r="143" spans="4:6" x14ac:dyDescent="0.2">
      <c r="D143" s="323"/>
      <c r="E143" s="323"/>
      <c r="F143" s="323"/>
    </row>
    <row r="144" spans="4:6" x14ac:dyDescent="0.2">
      <c r="D144" s="323"/>
      <c r="E144" s="323"/>
      <c r="F144" s="323"/>
    </row>
    <row r="145" spans="4:6" x14ac:dyDescent="0.2">
      <c r="D145" s="323"/>
      <c r="E145" s="323"/>
      <c r="F145" s="323"/>
    </row>
    <row r="146" spans="4:6" x14ac:dyDescent="0.2">
      <c r="D146" s="323"/>
      <c r="E146" s="323"/>
      <c r="F146" s="323"/>
    </row>
    <row r="147" spans="4:6" x14ac:dyDescent="0.2">
      <c r="D147" s="323"/>
      <c r="E147" s="323"/>
      <c r="F147" s="323"/>
    </row>
    <row r="148" spans="4:6" x14ac:dyDescent="0.2">
      <c r="D148" s="323"/>
      <c r="E148" s="323"/>
      <c r="F148" s="323"/>
    </row>
    <row r="149" spans="4:6" x14ac:dyDescent="0.2">
      <c r="D149" s="323"/>
      <c r="E149" s="323"/>
      <c r="F149" s="323"/>
    </row>
    <row r="150" spans="4:6" x14ac:dyDescent="0.2">
      <c r="D150" s="323"/>
      <c r="E150" s="323"/>
      <c r="F150" s="323"/>
    </row>
    <row r="151" spans="4:6" x14ac:dyDescent="0.2">
      <c r="D151" s="323"/>
      <c r="E151" s="323"/>
      <c r="F151" s="323"/>
    </row>
    <row r="152" spans="4:6" x14ac:dyDescent="0.2">
      <c r="D152" s="323"/>
      <c r="E152" s="323"/>
      <c r="F152" s="323"/>
    </row>
    <row r="153" spans="4:6" x14ac:dyDescent="0.2">
      <c r="D153" s="323"/>
      <c r="E153" s="323"/>
      <c r="F153" s="323"/>
    </row>
    <row r="154" spans="4:6" x14ac:dyDescent="0.2">
      <c r="D154" s="323"/>
      <c r="E154" s="323"/>
      <c r="F154" s="323"/>
    </row>
    <row r="155" spans="4:6" x14ac:dyDescent="0.2">
      <c r="D155" s="323"/>
      <c r="E155" s="323"/>
      <c r="F155" s="323"/>
    </row>
    <row r="156" spans="4:6" x14ac:dyDescent="0.2">
      <c r="D156" s="323"/>
      <c r="E156" s="323"/>
      <c r="F156" s="323"/>
    </row>
    <row r="157" spans="4:6" x14ac:dyDescent="0.2">
      <c r="D157" s="323"/>
      <c r="E157" s="323"/>
      <c r="F157" s="323"/>
    </row>
    <row r="158" spans="4:6" x14ac:dyDescent="0.2">
      <c r="D158" s="323"/>
      <c r="E158" s="323"/>
      <c r="F158" s="323"/>
    </row>
    <row r="159" spans="4:6" x14ac:dyDescent="0.2">
      <c r="D159" s="323"/>
      <c r="E159" s="323"/>
      <c r="F159" s="323"/>
    </row>
    <row r="160" spans="4:6" x14ac:dyDescent="0.2">
      <c r="D160" s="323"/>
      <c r="E160" s="323"/>
      <c r="F160" s="323"/>
    </row>
    <row r="161" spans="4:6" x14ac:dyDescent="0.2">
      <c r="D161" s="323"/>
      <c r="E161" s="323"/>
      <c r="F161" s="323"/>
    </row>
    <row r="162" spans="4:6" x14ac:dyDescent="0.2">
      <c r="D162" s="323"/>
      <c r="E162" s="323"/>
      <c r="F162" s="323"/>
    </row>
    <row r="163" spans="4:6" x14ac:dyDescent="0.2">
      <c r="D163" s="323"/>
      <c r="E163" s="323"/>
      <c r="F163" s="323"/>
    </row>
    <row r="164" spans="4:6" x14ac:dyDescent="0.2">
      <c r="D164" s="323"/>
      <c r="E164" s="323"/>
      <c r="F164" s="323"/>
    </row>
    <row r="165" spans="4:6" x14ac:dyDescent="0.2">
      <c r="D165" s="323"/>
      <c r="E165" s="323"/>
      <c r="F165" s="323"/>
    </row>
    <row r="166" spans="4:6" x14ac:dyDescent="0.2">
      <c r="D166" s="323"/>
      <c r="E166" s="323"/>
      <c r="F166" s="323"/>
    </row>
    <row r="167" spans="4:6" x14ac:dyDescent="0.2">
      <c r="D167" s="323"/>
      <c r="E167" s="323"/>
      <c r="F167" s="323"/>
    </row>
    <row r="168" spans="4:6" x14ac:dyDescent="0.2">
      <c r="D168" s="323"/>
      <c r="E168" s="323"/>
      <c r="F168" s="323"/>
    </row>
    <row r="169" spans="4:6" x14ac:dyDescent="0.2">
      <c r="D169" s="323"/>
      <c r="E169" s="323"/>
      <c r="F169" s="323"/>
    </row>
    <row r="170" spans="4:6" x14ac:dyDescent="0.2">
      <c r="D170" s="323"/>
      <c r="E170" s="323"/>
      <c r="F170" s="323"/>
    </row>
    <row r="171" spans="4:6" x14ac:dyDescent="0.2">
      <c r="D171" s="323"/>
      <c r="E171" s="323"/>
      <c r="F171" s="323"/>
    </row>
    <row r="172" spans="4:6" x14ac:dyDescent="0.2">
      <c r="D172" s="323"/>
      <c r="E172" s="323"/>
      <c r="F172" s="323"/>
    </row>
    <row r="173" spans="4:6" x14ac:dyDescent="0.2">
      <c r="D173" s="323"/>
      <c r="E173" s="323"/>
      <c r="F173" s="323"/>
    </row>
    <row r="174" spans="4:6" x14ac:dyDescent="0.2">
      <c r="D174" s="323"/>
      <c r="E174" s="323"/>
      <c r="F174" s="323"/>
    </row>
    <row r="175" spans="4:6" x14ac:dyDescent="0.2">
      <c r="D175" s="323"/>
      <c r="E175" s="323"/>
      <c r="F175" s="323"/>
    </row>
    <row r="176" spans="4:6" x14ac:dyDescent="0.2">
      <c r="D176" s="323"/>
      <c r="E176" s="323"/>
      <c r="F176" s="323"/>
    </row>
    <row r="177" spans="4:6" x14ac:dyDescent="0.2">
      <c r="D177" s="323"/>
      <c r="E177" s="323"/>
      <c r="F177" s="323"/>
    </row>
    <row r="178" spans="4:6" x14ac:dyDescent="0.2">
      <c r="D178" s="323"/>
      <c r="E178" s="323"/>
      <c r="F178" s="323"/>
    </row>
    <row r="179" spans="4:6" x14ac:dyDescent="0.2">
      <c r="D179" s="323"/>
      <c r="E179" s="323"/>
      <c r="F179" s="323"/>
    </row>
    <row r="180" spans="4:6" x14ac:dyDescent="0.2">
      <c r="D180" s="323"/>
      <c r="E180" s="323"/>
      <c r="F180" s="323"/>
    </row>
    <row r="181" spans="4:6" x14ac:dyDescent="0.2">
      <c r="D181" s="323"/>
      <c r="E181" s="323"/>
      <c r="F181" s="323"/>
    </row>
    <row r="182" spans="4:6" x14ac:dyDescent="0.2">
      <c r="D182" s="323"/>
      <c r="E182" s="323"/>
      <c r="F182" s="323"/>
    </row>
    <row r="183" spans="4:6" x14ac:dyDescent="0.2">
      <c r="D183" s="323"/>
      <c r="E183" s="323"/>
      <c r="F183" s="323"/>
    </row>
    <row r="184" spans="4:6" x14ac:dyDescent="0.2">
      <c r="D184" s="323"/>
      <c r="E184" s="323"/>
      <c r="F184" s="323"/>
    </row>
    <row r="185" spans="4:6" x14ac:dyDescent="0.2">
      <c r="D185" s="323"/>
      <c r="E185" s="323"/>
      <c r="F185" s="323"/>
    </row>
    <row r="186" spans="4:6" x14ac:dyDescent="0.2">
      <c r="D186" s="323"/>
      <c r="E186" s="323"/>
      <c r="F186" s="323"/>
    </row>
    <row r="187" spans="4:6" x14ac:dyDescent="0.2">
      <c r="D187" s="323"/>
      <c r="E187" s="323"/>
      <c r="F187" s="323"/>
    </row>
    <row r="188" spans="4:6" x14ac:dyDescent="0.2">
      <c r="D188" s="323"/>
      <c r="E188" s="323"/>
      <c r="F188" s="323"/>
    </row>
    <row r="189" spans="4:6" x14ac:dyDescent="0.2">
      <c r="D189" s="323"/>
      <c r="E189" s="323"/>
      <c r="F189" s="323"/>
    </row>
    <row r="190" spans="4:6" x14ac:dyDescent="0.2">
      <c r="D190" s="323"/>
      <c r="E190" s="323"/>
      <c r="F190" s="323"/>
    </row>
    <row r="191" spans="4:6" x14ac:dyDescent="0.2">
      <c r="D191" s="323"/>
      <c r="E191" s="323"/>
      <c r="F191" s="323"/>
    </row>
    <row r="192" spans="4:6" x14ac:dyDescent="0.2">
      <c r="D192" s="323"/>
      <c r="E192" s="323"/>
      <c r="F192" s="323"/>
    </row>
    <row r="193" spans="4:6" x14ac:dyDescent="0.2">
      <c r="D193" s="323"/>
      <c r="E193" s="323"/>
      <c r="F193" s="323"/>
    </row>
    <row r="194" spans="4:6" x14ac:dyDescent="0.2">
      <c r="D194" s="323"/>
      <c r="E194" s="323"/>
      <c r="F194" s="323"/>
    </row>
    <row r="195" spans="4:6" x14ac:dyDescent="0.2">
      <c r="D195" s="323"/>
      <c r="E195" s="323"/>
      <c r="F195" s="323"/>
    </row>
    <row r="196" spans="4:6" x14ac:dyDescent="0.2">
      <c r="D196" s="323"/>
      <c r="E196" s="323"/>
      <c r="F196" s="323"/>
    </row>
    <row r="197" spans="4:6" x14ac:dyDescent="0.2">
      <c r="D197" s="323"/>
      <c r="E197" s="323"/>
      <c r="F197" s="323"/>
    </row>
    <row r="198" spans="4:6" x14ac:dyDescent="0.2">
      <c r="D198" s="323"/>
      <c r="E198" s="323"/>
      <c r="F198" s="323"/>
    </row>
    <row r="199" spans="4:6" x14ac:dyDescent="0.2">
      <c r="D199" s="323"/>
      <c r="E199" s="323"/>
      <c r="F199" s="323"/>
    </row>
    <row r="200" spans="4:6" x14ac:dyDescent="0.2">
      <c r="D200" s="323"/>
      <c r="E200" s="323"/>
      <c r="F200" s="323"/>
    </row>
    <row r="201" spans="4:6" x14ac:dyDescent="0.2">
      <c r="D201" s="323"/>
      <c r="E201" s="323"/>
      <c r="F201" s="323"/>
    </row>
    <row r="202" spans="4:6" x14ac:dyDescent="0.2">
      <c r="D202" s="323"/>
      <c r="E202" s="323"/>
      <c r="F202" s="323"/>
    </row>
    <row r="203" spans="4:6" x14ac:dyDescent="0.2">
      <c r="D203" s="323"/>
      <c r="E203" s="323"/>
      <c r="F203" s="323"/>
    </row>
    <row r="204" spans="4:6" x14ac:dyDescent="0.2">
      <c r="D204" s="323"/>
      <c r="E204" s="323"/>
      <c r="F204" s="323"/>
    </row>
    <row r="205" spans="4:6" x14ac:dyDescent="0.2">
      <c r="D205" s="323"/>
      <c r="E205" s="323"/>
      <c r="F205" s="323"/>
    </row>
    <row r="206" spans="4:6" x14ac:dyDescent="0.2">
      <c r="D206" s="323"/>
      <c r="E206" s="323"/>
      <c r="F206" s="323"/>
    </row>
    <row r="207" spans="4:6" x14ac:dyDescent="0.2">
      <c r="D207" s="323"/>
      <c r="E207" s="323"/>
      <c r="F207" s="323"/>
    </row>
    <row r="208" spans="4:6" x14ac:dyDescent="0.2">
      <c r="D208" s="323"/>
      <c r="E208" s="323"/>
      <c r="F208" s="323"/>
    </row>
    <row r="209" spans="4:6" x14ac:dyDescent="0.2">
      <c r="D209" s="323"/>
      <c r="E209" s="323"/>
      <c r="F209" s="323"/>
    </row>
    <row r="210" spans="4:6" x14ac:dyDescent="0.2">
      <c r="D210" s="323"/>
      <c r="E210" s="323"/>
      <c r="F210" s="323"/>
    </row>
    <row r="211" spans="4:6" x14ac:dyDescent="0.2">
      <c r="D211" s="323"/>
      <c r="E211" s="323"/>
      <c r="F211" s="323"/>
    </row>
    <row r="212" spans="4:6" x14ac:dyDescent="0.2">
      <c r="D212" s="323"/>
      <c r="E212" s="323"/>
      <c r="F212" s="323"/>
    </row>
    <row r="213" spans="4:6" x14ac:dyDescent="0.2">
      <c r="D213" s="323"/>
      <c r="E213" s="323"/>
      <c r="F213" s="323"/>
    </row>
    <row r="214" spans="4:6" x14ac:dyDescent="0.2">
      <c r="D214" s="323"/>
      <c r="E214" s="323"/>
      <c r="F214" s="323"/>
    </row>
    <row r="215" spans="4:6" x14ac:dyDescent="0.2">
      <c r="D215" s="323"/>
      <c r="E215" s="323"/>
      <c r="F215" s="323"/>
    </row>
    <row r="216" spans="4:6" x14ac:dyDescent="0.2">
      <c r="D216" s="323"/>
      <c r="E216" s="323"/>
      <c r="F216" s="323"/>
    </row>
    <row r="217" spans="4:6" x14ac:dyDescent="0.2">
      <c r="D217" s="323"/>
      <c r="E217" s="323"/>
      <c r="F217" s="323"/>
    </row>
    <row r="218" spans="4:6" x14ac:dyDescent="0.2">
      <c r="D218" s="323"/>
      <c r="E218" s="323"/>
      <c r="F218" s="323"/>
    </row>
    <row r="219" spans="4:6" x14ac:dyDescent="0.2">
      <c r="D219" s="323"/>
      <c r="E219" s="323"/>
      <c r="F219" s="323"/>
    </row>
    <row r="220" spans="4:6" x14ac:dyDescent="0.2">
      <c r="D220" s="323"/>
      <c r="E220" s="323"/>
      <c r="F220" s="323"/>
    </row>
    <row r="221" spans="4:6" x14ac:dyDescent="0.2">
      <c r="D221" s="323"/>
      <c r="E221" s="323"/>
      <c r="F221" s="323"/>
    </row>
    <row r="222" spans="4:6" x14ac:dyDescent="0.2">
      <c r="D222" s="323"/>
      <c r="E222" s="323"/>
      <c r="F222" s="323"/>
    </row>
    <row r="223" spans="4:6" x14ac:dyDescent="0.2">
      <c r="D223" s="323"/>
      <c r="E223" s="323"/>
      <c r="F223" s="323"/>
    </row>
    <row r="224" spans="4:6" x14ac:dyDescent="0.2">
      <c r="D224" s="323"/>
      <c r="E224" s="323"/>
      <c r="F224" s="323"/>
    </row>
    <row r="225" spans="4:6" x14ac:dyDescent="0.2">
      <c r="D225" s="323"/>
      <c r="E225" s="323"/>
      <c r="F225" s="323"/>
    </row>
    <row r="226" spans="4:6" x14ac:dyDescent="0.2">
      <c r="D226" s="323"/>
      <c r="E226" s="323"/>
      <c r="F226" s="323"/>
    </row>
    <row r="227" spans="4:6" x14ac:dyDescent="0.2">
      <c r="D227" s="323"/>
      <c r="E227" s="323"/>
      <c r="F227" s="323"/>
    </row>
    <row r="228" spans="4:6" x14ac:dyDescent="0.2">
      <c r="D228" s="323"/>
      <c r="E228" s="323"/>
      <c r="F228" s="323"/>
    </row>
    <row r="229" spans="4:6" x14ac:dyDescent="0.2">
      <c r="D229" s="323"/>
      <c r="E229" s="323"/>
      <c r="F229" s="323"/>
    </row>
    <row r="230" spans="4:6" x14ac:dyDescent="0.2">
      <c r="D230" s="323"/>
      <c r="E230" s="323"/>
      <c r="F230" s="323"/>
    </row>
    <row r="231" spans="4:6" x14ac:dyDescent="0.2">
      <c r="D231" s="323"/>
      <c r="E231" s="323"/>
      <c r="F231" s="323"/>
    </row>
    <row r="232" spans="4:6" x14ac:dyDescent="0.2">
      <c r="D232" s="323"/>
      <c r="E232" s="323"/>
      <c r="F232" s="323"/>
    </row>
    <row r="233" spans="4:6" x14ac:dyDescent="0.2">
      <c r="D233" s="323"/>
      <c r="E233" s="323"/>
      <c r="F233" s="323"/>
    </row>
    <row r="234" spans="4:6" x14ac:dyDescent="0.2">
      <c r="D234" s="323"/>
      <c r="E234" s="323"/>
      <c r="F234" s="323"/>
    </row>
    <row r="235" spans="4:6" x14ac:dyDescent="0.2">
      <c r="D235" s="323"/>
      <c r="E235" s="323"/>
      <c r="F235" s="323"/>
    </row>
    <row r="236" spans="4:6" x14ac:dyDescent="0.2">
      <c r="D236" s="323"/>
      <c r="E236" s="323"/>
      <c r="F236" s="323"/>
    </row>
    <row r="237" spans="4:6" x14ac:dyDescent="0.2">
      <c r="D237" s="323"/>
      <c r="E237" s="323"/>
      <c r="F237" s="323"/>
    </row>
    <row r="238" spans="4:6" x14ac:dyDescent="0.2">
      <c r="D238" s="323"/>
      <c r="E238" s="323"/>
      <c r="F238" s="323"/>
    </row>
    <row r="239" spans="4:6" x14ac:dyDescent="0.2">
      <c r="D239" s="323"/>
      <c r="E239" s="323"/>
      <c r="F239" s="323"/>
    </row>
    <row r="240" spans="4:6" x14ac:dyDescent="0.2">
      <c r="D240" s="323"/>
      <c r="E240" s="323"/>
      <c r="F240" s="323"/>
    </row>
    <row r="241" spans="4:6" x14ac:dyDescent="0.2">
      <c r="D241" s="323"/>
      <c r="E241" s="323"/>
      <c r="F241" s="323"/>
    </row>
    <row r="242" spans="4:6" x14ac:dyDescent="0.2">
      <c r="D242" s="323"/>
      <c r="E242" s="323"/>
      <c r="F242" s="323"/>
    </row>
    <row r="243" spans="4:6" x14ac:dyDescent="0.2">
      <c r="D243" s="323"/>
      <c r="E243" s="323"/>
      <c r="F243" s="323"/>
    </row>
    <row r="244" spans="4:6" x14ac:dyDescent="0.2">
      <c r="D244" s="323"/>
      <c r="E244" s="323"/>
      <c r="F244" s="323"/>
    </row>
    <row r="245" spans="4:6" x14ac:dyDescent="0.2">
      <c r="D245" s="323"/>
      <c r="E245" s="323"/>
      <c r="F245" s="323"/>
    </row>
    <row r="246" spans="4:6" x14ac:dyDescent="0.2">
      <c r="D246" s="323"/>
      <c r="E246" s="323"/>
      <c r="F246" s="323"/>
    </row>
    <row r="247" spans="4:6" x14ac:dyDescent="0.2">
      <c r="D247" s="323"/>
      <c r="E247" s="323"/>
      <c r="F247" s="323"/>
    </row>
    <row r="248" spans="4:6" x14ac:dyDescent="0.2">
      <c r="D248" s="323"/>
      <c r="E248" s="323"/>
      <c r="F248" s="323"/>
    </row>
    <row r="249" spans="4:6" x14ac:dyDescent="0.2">
      <c r="D249" s="323"/>
      <c r="E249" s="323"/>
      <c r="F249" s="323"/>
    </row>
    <row r="250" spans="4:6" x14ac:dyDescent="0.2">
      <c r="D250" s="323"/>
      <c r="E250" s="323"/>
      <c r="F250" s="323"/>
    </row>
    <row r="251" spans="4:6" x14ac:dyDescent="0.2">
      <c r="D251" s="323"/>
      <c r="E251" s="323"/>
      <c r="F251" s="323"/>
    </row>
    <row r="252" spans="4:6" x14ac:dyDescent="0.2">
      <c r="D252" s="323"/>
      <c r="E252" s="323"/>
      <c r="F252" s="323"/>
    </row>
    <row r="253" spans="4:6" x14ac:dyDescent="0.2">
      <c r="D253" s="323"/>
      <c r="E253" s="323"/>
      <c r="F253" s="323"/>
    </row>
    <row r="254" spans="4:6" x14ac:dyDescent="0.2">
      <c r="D254" s="323"/>
      <c r="E254" s="323"/>
      <c r="F254" s="323"/>
    </row>
    <row r="255" spans="4:6" x14ac:dyDescent="0.2">
      <c r="D255" s="323"/>
      <c r="E255" s="323"/>
      <c r="F255" s="323"/>
    </row>
    <row r="256" spans="4:6" x14ac:dyDescent="0.2">
      <c r="D256" s="323"/>
      <c r="E256" s="323"/>
      <c r="F256" s="323"/>
    </row>
    <row r="257" spans="4:6" x14ac:dyDescent="0.2">
      <c r="D257" s="323"/>
      <c r="E257" s="323"/>
      <c r="F257" s="323"/>
    </row>
    <row r="258" spans="4:6" x14ac:dyDescent="0.2">
      <c r="D258" s="323"/>
      <c r="E258" s="323"/>
      <c r="F258" s="323"/>
    </row>
    <row r="259" spans="4:6" x14ac:dyDescent="0.2">
      <c r="D259" s="323"/>
      <c r="E259" s="323"/>
      <c r="F259" s="323"/>
    </row>
    <row r="260" spans="4:6" x14ac:dyDescent="0.2">
      <c r="D260" s="323"/>
      <c r="E260" s="323"/>
      <c r="F260" s="323"/>
    </row>
    <row r="261" spans="4:6" x14ac:dyDescent="0.2">
      <c r="D261" s="323"/>
      <c r="E261" s="323"/>
      <c r="F261" s="323"/>
    </row>
    <row r="262" spans="4:6" x14ac:dyDescent="0.2">
      <c r="D262" s="323"/>
      <c r="E262" s="323"/>
      <c r="F262" s="323"/>
    </row>
    <row r="263" spans="4:6" x14ac:dyDescent="0.2">
      <c r="D263" s="323"/>
      <c r="E263" s="323"/>
      <c r="F263" s="323"/>
    </row>
    <row r="264" spans="4:6" x14ac:dyDescent="0.2">
      <c r="D264" s="323"/>
      <c r="E264" s="323"/>
      <c r="F264" s="323"/>
    </row>
    <row r="265" spans="4:6" x14ac:dyDescent="0.2">
      <c r="D265" s="323"/>
      <c r="E265" s="323"/>
      <c r="F265" s="323"/>
    </row>
    <row r="266" spans="4:6" x14ac:dyDescent="0.2">
      <c r="D266" s="323"/>
      <c r="E266" s="323"/>
      <c r="F266" s="323"/>
    </row>
    <row r="267" spans="4:6" x14ac:dyDescent="0.2">
      <c r="D267" s="323"/>
      <c r="E267" s="323"/>
      <c r="F267" s="323"/>
    </row>
    <row r="268" spans="4:6" x14ac:dyDescent="0.2">
      <c r="D268" s="323"/>
      <c r="E268" s="323"/>
      <c r="F268" s="323"/>
    </row>
    <row r="269" spans="4:6" x14ac:dyDescent="0.2">
      <c r="D269" s="323"/>
      <c r="E269" s="323"/>
      <c r="F269" s="323"/>
    </row>
    <row r="270" spans="4:6" x14ac:dyDescent="0.2">
      <c r="D270" s="323"/>
      <c r="E270" s="323"/>
      <c r="F270" s="323"/>
    </row>
    <row r="271" spans="4:6" x14ac:dyDescent="0.2">
      <c r="D271" s="323"/>
      <c r="E271" s="323"/>
      <c r="F271" s="323"/>
    </row>
    <row r="272" spans="4:6" x14ac:dyDescent="0.2">
      <c r="D272" s="323"/>
      <c r="E272" s="323"/>
      <c r="F272" s="323"/>
    </row>
    <row r="273" spans="4:6" x14ac:dyDescent="0.2">
      <c r="D273" s="323"/>
      <c r="E273" s="323"/>
      <c r="F273" s="323"/>
    </row>
    <row r="274" spans="4:6" x14ac:dyDescent="0.2">
      <c r="D274" s="323"/>
      <c r="E274" s="323"/>
      <c r="F274" s="323"/>
    </row>
    <row r="275" spans="4:6" x14ac:dyDescent="0.2">
      <c r="D275" s="323"/>
      <c r="E275" s="323"/>
      <c r="F275" s="323"/>
    </row>
    <row r="276" spans="4:6" x14ac:dyDescent="0.2">
      <c r="D276" s="323"/>
      <c r="E276" s="323"/>
      <c r="F276" s="323"/>
    </row>
    <row r="277" spans="4:6" x14ac:dyDescent="0.2">
      <c r="D277" s="323"/>
      <c r="E277" s="323"/>
      <c r="F277" s="323"/>
    </row>
    <row r="278" spans="4:6" x14ac:dyDescent="0.2">
      <c r="D278" s="323"/>
      <c r="E278" s="323"/>
      <c r="F278" s="323"/>
    </row>
    <row r="279" spans="4:6" x14ac:dyDescent="0.2">
      <c r="D279" s="323"/>
      <c r="E279" s="323"/>
      <c r="F279" s="323"/>
    </row>
    <row r="280" spans="4:6" x14ac:dyDescent="0.2">
      <c r="D280" s="323"/>
      <c r="E280" s="323"/>
      <c r="F280" s="323"/>
    </row>
    <row r="281" spans="4:6" x14ac:dyDescent="0.2">
      <c r="D281" s="323"/>
      <c r="E281" s="323"/>
      <c r="F281" s="323"/>
    </row>
    <row r="282" spans="4:6" x14ac:dyDescent="0.2">
      <c r="D282" s="323"/>
      <c r="E282" s="323"/>
      <c r="F282" s="323"/>
    </row>
    <row r="283" spans="4:6" x14ac:dyDescent="0.2">
      <c r="D283" s="323"/>
      <c r="E283" s="323"/>
      <c r="F283" s="323"/>
    </row>
    <row r="284" spans="4:6" x14ac:dyDescent="0.2">
      <c r="D284" s="323"/>
      <c r="E284" s="323"/>
      <c r="F284" s="323"/>
    </row>
    <row r="285" spans="4:6" x14ac:dyDescent="0.2">
      <c r="D285" s="323"/>
      <c r="E285" s="323"/>
      <c r="F285" s="323"/>
    </row>
    <row r="286" spans="4:6" x14ac:dyDescent="0.2">
      <c r="D286" s="323"/>
      <c r="E286" s="323"/>
      <c r="F286" s="323"/>
    </row>
    <row r="287" spans="4:6" x14ac:dyDescent="0.2">
      <c r="D287" s="323"/>
      <c r="E287" s="323"/>
      <c r="F287" s="323"/>
    </row>
    <row r="288" spans="4:6" x14ac:dyDescent="0.2">
      <c r="D288" s="323"/>
      <c r="E288" s="323"/>
      <c r="F288" s="323"/>
    </row>
    <row r="289" spans="4:6" x14ac:dyDescent="0.2">
      <c r="D289" s="323"/>
      <c r="E289" s="323"/>
      <c r="F289" s="323"/>
    </row>
    <row r="290" spans="4:6" x14ac:dyDescent="0.2">
      <c r="D290" s="323"/>
      <c r="E290" s="323"/>
      <c r="F290" s="323"/>
    </row>
    <row r="291" spans="4:6" x14ac:dyDescent="0.2">
      <c r="D291" s="323"/>
      <c r="E291" s="323"/>
      <c r="F291" s="323"/>
    </row>
    <row r="292" spans="4:6" x14ac:dyDescent="0.2">
      <c r="D292" s="323"/>
      <c r="E292" s="323"/>
      <c r="F292" s="323"/>
    </row>
    <row r="293" spans="4:6" x14ac:dyDescent="0.2">
      <c r="D293" s="323"/>
      <c r="E293" s="323"/>
      <c r="F293" s="323"/>
    </row>
    <row r="294" spans="4:6" x14ac:dyDescent="0.2">
      <c r="D294" s="323"/>
      <c r="E294" s="323"/>
      <c r="F294" s="323"/>
    </row>
    <row r="295" spans="4:6" x14ac:dyDescent="0.2">
      <c r="D295" s="323"/>
      <c r="E295" s="323"/>
      <c r="F295" s="323"/>
    </row>
    <row r="296" spans="4:6" x14ac:dyDescent="0.2">
      <c r="D296" s="323"/>
      <c r="E296" s="323"/>
      <c r="F296" s="323"/>
    </row>
    <row r="297" spans="4:6" x14ac:dyDescent="0.2">
      <c r="D297" s="323"/>
      <c r="E297" s="323"/>
      <c r="F297" s="323"/>
    </row>
    <row r="298" spans="4:6" x14ac:dyDescent="0.2">
      <c r="D298" s="323"/>
      <c r="E298" s="323"/>
      <c r="F298" s="323"/>
    </row>
    <row r="299" spans="4:6" x14ac:dyDescent="0.2">
      <c r="D299" s="323"/>
      <c r="E299" s="323"/>
      <c r="F299" s="323"/>
    </row>
    <row r="300" spans="4:6" x14ac:dyDescent="0.2">
      <c r="D300" s="323"/>
      <c r="E300" s="323"/>
      <c r="F300" s="323"/>
    </row>
    <row r="301" spans="4:6" x14ac:dyDescent="0.2">
      <c r="D301" s="323"/>
      <c r="E301" s="323"/>
      <c r="F301" s="323"/>
    </row>
    <row r="302" spans="4:6" x14ac:dyDescent="0.2">
      <c r="D302" s="323"/>
      <c r="E302" s="323"/>
      <c r="F302" s="323"/>
    </row>
    <row r="303" spans="4:6" x14ac:dyDescent="0.2">
      <c r="D303" s="323"/>
      <c r="E303" s="323"/>
      <c r="F303" s="323"/>
    </row>
    <row r="304" spans="4:6" x14ac:dyDescent="0.2">
      <c r="D304" s="323"/>
      <c r="E304" s="323"/>
      <c r="F304" s="323"/>
    </row>
    <row r="305" spans="4:6" x14ac:dyDescent="0.2">
      <c r="D305" s="323"/>
      <c r="E305" s="323"/>
      <c r="F305" s="323"/>
    </row>
    <row r="306" spans="4:6" x14ac:dyDescent="0.2">
      <c r="D306" s="323"/>
      <c r="E306" s="323"/>
      <c r="F306" s="323"/>
    </row>
    <row r="307" spans="4:6" x14ac:dyDescent="0.2">
      <c r="D307" s="323"/>
      <c r="E307" s="323"/>
      <c r="F307" s="323"/>
    </row>
    <row r="308" spans="4:6" x14ac:dyDescent="0.2">
      <c r="D308" s="323"/>
      <c r="E308" s="323"/>
      <c r="F308" s="323"/>
    </row>
    <row r="309" spans="4:6" x14ac:dyDescent="0.2">
      <c r="D309" s="323"/>
      <c r="E309" s="323"/>
      <c r="F309" s="323"/>
    </row>
    <row r="310" spans="4:6" x14ac:dyDescent="0.2">
      <c r="D310" s="323"/>
      <c r="E310" s="323"/>
      <c r="F310" s="323"/>
    </row>
    <row r="311" spans="4:6" x14ac:dyDescent="0.2">
      <c r="D311" s="323"/>
      <c r="E311" s="323"/>
      <c r="F311" s="323"/>
    </row>
    <row r="312" spans="4:6" x14ac:dyDescent="0.2">
      <c r="D312" s="323"/>
      <c r="E312" s="323"/>
      <c r="F312" s="323"/>
    </row>
    <row r="313" spans="4:6" x14ac:dyDescent="0.2">
      <c r="D313" s="323"/>
      <c r="E313" s="323"/>
      <c r="F313" s="323"/>
    </row>
    <row r="314" spans="4:6" x14ac:dyDescent="0.2">
      <c r="D314" s="323"/>
      <c r="E314" s="323"/>
      <c r="F314" s="323"/>
    </row>
    <row r="315" spans="4:6" x14ac:dyDescent="0.2">
      <c r="D315" s="323"/>
      <c r="E315" s="323"/>
      <c r="F315" s="323"/>
    </row>
    <row r="316" spans="4:6" x14ac:dyDescent="0.2">
      <c r="D316" s="323"/>
      <c r="E316" s="323"/>
      <c r="F316" s="323"/>
    </row>
    <row r="317" spans="4:6" x14ac:dyDescent="0.2">
      <c r="D317" s="323"/>
      <c r="E317" s="323"/>
      <c r="F317" s="323"/>
    </row>
    <row r="318" spans="4:6" x14ac:dyDescent="0.2">
      <c r="D318" s="323"/>
      <c r="E318" s="323"/>
      <c r="F318" s="323"/>
    </row>
    <row r="319" spans="4:6" x14ac:dyDescent="0.2">
      <c r="D319" s="323"/>
      <c r="E319" s="323"/>
      <c r="F319" s="323"/>
    </row>
    <row r="320" spans="4:6" x14ac:dyDescent="0.2">
      <c r="D320" s="323"/>
      <c r="E320" s="323"/>
      <c r="F320" s="323"/>
    </row>
    <row r="321" spans="4:6" x14ac:dyDescent="0.2">
      <c r="D321" s="323"/>
      <c r="E321" s="323"/>
      <c r="F321" s="323"/>
    </row>
    <row r="322" spans="4:6" x14ac:dyDescent="0.2">
      <c r="D322" s="323"/>
      <c r="E322" s="323"/>
      <c r="F322" s="323"/>
    </row>
    <row r="323" spans="4:6" x14ac:dyDescent="0.2">
      <c r="D323" s="323"/>
      <c r="E323" s="323"/>
      <c r="F323" s="323"/>
    </row>
    <row r="324" spans="4:6" x14ac:dyDescent="0.2">
      <c r="D324" s="323"/>
      <c r="E324" s="323"/>
      <c r="F324" s="323"/>
    </row>
    <row r="325" spans="4:6" x14ac:dyDescent="0.2">
      <c r="D325" s="323"/>
      <c r="E325" s="323"/>
      <c r="F325" s="323"/>
    </row>
    <row r="326" spans="4:6" x14ac:dyDescent="0.2">
      <c r="D326" s="323"/>
      <c r="E326" s="323"/>
      <c r="F326" s="323"/>
    </row>
    <row r="327" spans="4:6" x14ac:dyDescent="0.2">
      <c r="D327" s="323"/>
      <c r="E327" s="323"/>
      <c r="F327" s="323"/>
    </row>
    <row r="328" spans="4:6" x14ac:dyDescent="0.2">
      <c r="D328" s="323"/>
      <c r="E328" s="323"/>
      <c r="F328" s="323"/>
    </row>
    <row r="329" spans="4:6" x14ac:dyDescent="0.2">
      <c r="D329" s="323"/>
      <c r="E329" s="323"/>
      <c r="F329" s="323"/>
    </row>
    <row r="330" spans="4:6" x14ac:dyDescent="0.2">
      <c r="D330" s="323"/>
      <c r="E330" s="323"/>
      <c r="F330" s="323"/>
    </row>
    <row r="331" spans="4:6" x14ac:dyDescent="0.2">
      <c r="D331" s="323"/>
      <c r="E331" s="323"/>
      <c r="F331" s="323"/>
    </row>
    <row r="332" spans="4:6" x14ac:dyDescent="0.2">
      <c r="D332" s="323"/>
      <c r="E332" s="323"/>
      <c r="F332" s="323"/>
    </row>
    <row r="333" spans="4:6" x14ac:dyDescent="0.2">
      <c r="D333" s="323"/>
      <c r="E333" s="323"/>
      <c r="F333" s="323"/>
    </row>
    <row r="334" spans="4:6" x14ac:dyDescent="0.2">
      <c r="D334" s="323"/>
      <c r="E334" s="323"/>
      <c r="F334" s="323"/>
    </row>
    <row r="335" spans="4:6" x14ac:dyDescent="0.2">
      <c r="D335" s="323"/>
      <c r="E335" s="323"/>
      <c r="F335" s="323"/>
    </row>
    <row r="336" spans="4:6" x14ac:dyDescent="0.2">
      <c r="D336" s="323"/>
      <c r="E336" s="323"/>
      <c r="F336" s="323"/>
    </row>
    <row r="337" spans="4:6" x14ac:dyDescent="0.2">
      <c r="D337" s="323"/>
      <c r="E337" s="323"/>
      <c r="F337" s="323"/>
    </row>
    <row r="338" spans="4:6" x14ac:dyDescent="0.2">
      <c r="D338" s="323"/>
      <c r="E338" s="323"/>
      <c r="F338" s="323"/>
    </row>
    <row r="339" spans="4:6" x14ac:dyDescent="0.2">
      <c r="D339" s="323"/>
      <c r="E339" s="323"/>
      <c r="F339" s="323"/>
    </row>
    <row r="340" spans="4:6" x14ac:dyDescent="0.2">
      <c r="D340" s="323"/>
      <c r="E340" s="323"/>
      <c r="F340" s="323"/>
    </row>
    <row r="341" spans="4:6" x14ac:dyDescent="0.2">
      <c r="D341" s="323"/>
      <c r="E341" s="323"/>
      <c r="F341" s="323"/>
    </row>
    <row r="342" spans="4:6" x14ac:dyDescent="0.2">
      <c r="D342" s="323"/>
      <c r="E342" s="323"/>
      <c r="F342" s="323"/>
    </row>
    <row r="343" spans="4:6" x14ac:dyDescent="0.2">
      <c r="D343" s="323"/>
      <c r="E343" s="323"/>
      <c r="F343" s="323"/>
    </row>
    <row r="344" spans="4:6" x14ac:dyDescent="0.2">
      <c r="D344" s="323"/>
      <c r="E344" s="323"/>
      <c r="F344" s="323"/>
    </row>
    <row r="345" spans="4:6" x14ac:dyDescent="0.2">
      <c r="D345" s="323"/>
      <c r="E345" s="323"/>
      <c r="F345" s="323"/>
    </row>
    <row r="346" spans="4:6" x14ac:dyDescent="0.2">
      <c r="D346" s="323"/>
      <c r="E346" s="323"/>
      <c r="F346" s="323"/>
    </row>
    <row r="347" spans="4:6" x14ac:dyDescent="0.2">
      <c r="D347" s="323"/>
      <c r="E347" s="323"/>
      <c r="F347" s="323"/>
    </row>
    <row r="348" spans="4:6" x14ac:dyDescent="0.2">
      <c r="D348" s="323"/>
      <c r="E348" s="323"/>
      <c r="F348" s="323"/>
    </row>
    <row r="349" spans="4:6" x14ac:dyDescent="0.2">
      <c r="D349" s="323"/>
      <c r="E349" s="323"/>
      <c r="F349" s="323"/>
    </row>
    <row r="350" spans="4:6" x14ac:dyDescent="0.2">
      <c r="D350" s="323"/>
      <c r="E350" s="323"/>
      <c r="F350" s="323"/>
    </row>
    <row r="351" spans="4:6" x14ac:dyDescent="0.2">
      <c r="D351" s="323"/>
      <c r="E351" s="323"/>
      <c r="F351" s="323"/>
    </row>
    <row r="352" spans="4:6" x14ac:dyDescent="0.2">
      <c r="D352" s="323"/>
      <c r="E352" s="323"/>
      <c r="F352" s="323"/>
    </row>
    <row r="353" spans="4:6" x14ac:dyDescent="0.2">
      <c r="D353" s="323"/>
      <c r="E353" s="323"/>
      <c r="F353" s="323"/>
    </row>
    <row r="354" spans="4:6" x14ac:dyDescent="0.2">
      <c r="D354" s="323"/>
      <c r="E354" s="323"/>
      <c r="F354" s="323"/>
    </row>
    <row r="355" spans="4:6" x14ac:dyDescent="0.2">
      <c r="D355" s="323"/>
      <c r="E355" s="323"/>
      <c r="F355" s="323"/>
    </row>
    <row r="356" spans="4:6" x14ac:dyDescent="0.2">
      <c r="D356" s="323"/>
      <c r="E356" s="323"/>
      <c r="F356" s="323"/>
    </row>
    <row r="357" spans="4:6" x14ac:dyDescent="0.2">
      <c r="D357" s="323"/>
      <c r="E357" s="323"/>
      <c r="F357" s="323"/>
    </row>
    <row r="358" spans="4:6" x14ac:dyDescent="0.2">
      <c r="D358" s="323"/>
      <c r="E358" s="323"/>
      <c r="F358" s="323"/>
    </row>
    <row r="359" spans="4:6" x14ac:dyDescent="0.2">
      <c r="D359" s="323"/>
      <c r="E359" s="323"/>
      <c r="F359" s="323"/>
    </row>
    <row r="360" spans="4:6" x14ac:dyDescent="0.2">
      <c r="D360" s="323"/>
      <c r="E360" s="323"/>
      <c r="F360" s="323"/>
    </row>
    <row r="361" spans="4:6" x14ac:dyDescent="0.2">
      <c r="D361" s="323"/>
      <c r="E361" s="323"/>
      <c r="F361" s="323"/>
    </row>
    <row r="362" spans="4:6" x14ac:dyDescent="0.2">
      <c r="D362" s="323"/>
      <c r="E362" s="323"/>
      <c r="F362" s="323"/>
    </row>
    <row r="363" spans="4:6" x14ac:dyDescent="0.2">
      <c r="D363" s="323"/>
      <c r="E363" s="323"/>
      <c r="F363" s="323"/>
    </row>
    <row r="364" spans="4:6" x14ac:dyDescent="0.2">
      <c r="D364" s="323"/>
      <c r="E364" s="323"/>
      <c r="F364" s="323"/>
    </row>
    <row r="365" spans="4:6" x14ac:dyDescent="0.2">
      <c r="D365" s="323"/>
      <c r="E365" s="323"/>
      <c r="F365" s="323"/>
    </row>
    <row r="366" spans="4:6" x14ac:dyDescent="0.2">
      <c r="D366" s="323"/>
      <c r="E366" s="323"/>
      <c r="F366" s="323"/>
    </row>
    <row r="367" spans="4:6" x14ac:dyDescent="0.2">
      <c r="D367" s="323"/>
      <c r="E367" s="323"/>
      <c r="F367" s="323"/>
    </row>
    <row r="368" spans="4:6" x14ac:dyDescent="0.2">
      <c r="D368" s="323"/>
      <c r="E368" s="323"/>
      <c r="F368" s="323"/>
    </row>
    <row r="369" spans="4:6" x14ac:dyDescent="0.2">
      <c r="D369" s="323"/>
      <c r="E369" s="323"/>
      <c r="F369" s="323"/>
    </row>
    <row r="370" spans="4:6" x14ac:dyDescent="0.2">
      <c r="D370" s="323"/>
      <c r="E370" s="323"/>
      <c r="F370" s="323"/>
    </row>
    <row r="371" spans="4:6" x14ac:dyDescent="0.2">
      <c r="D371" s="323"/>
      <c r="E371" s="323"/>
      <c r="F371" s="323"/>
    </row>
    <row r="372" spans="4:6" x14ac:dyDescent="0.2">
      <c r="D372" s="323"/>
      <c r="E372" s="323"/>
      <c r="F372" s="323"/>
    </row>
    <row r="373" spans="4:6" x14ac:dyDescent="0.2">
      <c r="D373" s="323"/>
      <c r="E373" s="323"/>
      <c r="F373" s="323"/>
    </row>
    <row r="374" spans="4:6" x14ac:dyDescent="0.2">
      <c r="D374" s="323"/>
      <c r="E374" s="323"/>
      <c r="F374" s="323"/>
    </row>
    <row r="375" spans="4:6" x14ac:dyDescent="0.2">
      <c r="D375" s="323"/>
      <c r="E375" s="323"/>
      <c r="F375" s="323"/>
    </row>
    <row r="376" spans="4:6" x14ac:dyDescent="0.2">
      <c r="D376" s="323"/>
      <c r="E376" s="323"/>
      <c r="F376" s="323"/>
    </row>
    <row r="377" spans="4:6" x14ac:dyDescent="0.2">
      <c r="D377" s="323"/>
      <c r="E377" s="323"/>
      <c r="F377" s="323"/>
    </row>
    <row r="378" spans="4:6" x14ac:dyDescent="0.2">
      <c r="D378" s="323"/>
      <c r="E378" s="323"/>
      <c r="F378" s="323"/>
    </row>
    <row r="379" spans="4:6" x14ac:dyDescent="0.2">
      <c r="D379" s="323"/>
      <c r="E379" s="323"/>
      <c r="F379" s="323"/>
    </row>
    <row r="380" spans="4:6" x14ac:dyDescent="0.2">
      <c r="D380" s="323"/>
      <c r="E380" s="323"/>
      <c r="F380" s="323"/>
    </row>
    <row r="381" spans="4:6" x14ac:dyDescent="0.2">
      <c r="D381" s="323"/>
      <c r="E381" s="323"/>
      <c r="F381" s="323"/>
    </row>
    <row r="382" spans="4:6" x14ac:dyDescent="0.2">
      <c r="D382" s="323"/>
      <c r="E382" s="323"/>
      <c r="F382" s="323"/>
    </row>
    <row r="383" spans="4:6" x14ac:dyDescent="0.2">
      <c r="D383" s="323"/>
      <c r="E383" s="323"/>
      <c r="F383" s="323"/>
    </row>
    <row r="384" spans="4:6" x14ac:dyDescent="0.2">
      <c r="D384" s="323"/>
      <c r="E384" s="323"/>
      <c r="F384" s="323"/>
    </row>
    <row r="385" spans="4:6" x14ac:dyDescent="0.2">
      <c r="D385" s="323"/>
      <c r="E385" s="323"/>
      <c r="F385" s="323"/>
    </row>
    <row r="386" spans="4:6" x14ac:dyDescent="0.2">
      <c r="D386" s="323"/>
      <c r="E386" s="323"/>
      <c r="F386" s="323"/>
    </row>
    <row r="387" spans="4:6" x14ac:dyDescent="0.2">
      <c r="D387" s="323"/>
      <c r="E387" s="323"/>
      <c r="F387" s="323"/>
    </row>
    <row r="388" spans="4:6" x14ac:dyDescent="0.2">
      <c r="D388" s="323"/>
      <c r="E388" s="323"/>
      <c r="F388" s="323"/>
    </row>
    <row r="389" spans="4:6" x14ac:dyDescent="0.2">
      <c r="D389" s="323"/>
      <c r="E389" s="323"/>
      <c r="F389" s="323"/>
    </row>
    <row r="390" spans="4:6" x14ac:dyDescent="0.2">
      <c r="D390" s="323"/>
      <c r="E390" s="323"/>
      <c r="F390" s="323"/>
    </row>
    <row r="391" spans="4:6" x14ac:dyDescent="0.2">
      <c r="D391" s="323"/>
      <c r="E391" s="323"/>
      <c r="F391" s="323"/>
    </row>
    <row r="392" spans="4:6" x14ac:dyDescent="0.2">
      <c r="D392" s="323"/>
      <c r="E392" s="323"/>
      <c r="F392" s="323"/>
    </row>
    <row r="393" spans="4:6" x14ac:dyDescent="0.2">
      <c r="D393" s="323"/>
      <c r="E393" s="323"/>
      <c r="F393" s="323"/>
    </row>
    <row r="394" spans="4:6" x14ac:dyDescent="0.2">
      <c r="D394" s="323"/>
      <c r="E394" s="323"/>
      <c r="F394" s="323"/>
    </row>
    <row r="395" spans="4:6" x14ac:dyDescent="0.2">
      <c r="D395" s="323"/>
      <c r="E395" s="323"/>
      <c r="F395" s="323"/>
    </row>
    <row r="396" spans="4:6" x14ac:dyDescent="0.2">
      <c r="D396" s="323"/>
      <c r="E396" s="323"/>
      <c r="F396" s="323"/>
    </row>
    <row r="397" spans="4:6" x14ac:dyDescent="0.2">
      <c r="D397" s="323"/>
      <c r="E397" s="323"/>
      <c r="F397" s="323"/>
    </row>
    <row r="398" spans="4:6" x14ac:dyDescent="0.2">
      <c r="D398" s="323"/>
      <c r="E398" s="323"/>
      <c r="F398" s="323"/>
    </row>
    <row r="399" spans="4:6" x14ac:dyDescent="0.2">
      <c r="D399" s="323"/>
      <c r="E399" s="323"/>
      <c r="F399" s="323"/>
    </row>
    <row r="400" spans="4:6" x14ac:dyDescent="0.2">
      <c r="D400" s="323"/>
      <c r="E400" s="323"/>
      <c r="F400" s="323"/>
    </row>
    <row r="401" spans="4:6" x14ac:dyDescent="0.2">
      <c r="D401" s="323"/>
      <c r="E401" s="323"/>
      <c r="F401" s="323"/>
    </row>
    <row r="402" spans="4:6" x14ac:dyDescent="0.2">
      <c r="D402" s="323"/>
      <c r="E402" s="323"/>
      <c r="F402" s="323"/>
    </row>
    <row r="403" spans="4:6" x14ac:dyDescent="0.2">
      <c r="D403" s="323"/>
      <c r="E403" s="323"/>
      <c r="F403" s="323"/>
    </row>
    <row r="404" spans="4:6" x14ac:dyDescent="0.2">
      <c r="D404" s="323"/>
      <c r="E404" s="323"/>
      <c r="F404" s="323"/>
    </row>
    <row r="405" spans="4:6" x14ac:dyDescent="0.2">
      <c r="D405" s="323"/>
      <c r="E405" s="323"/>
      <c r="F405" s="323"/>
    </row>
    <row r="406" spans="4:6" x14ac:dyDescent="0.2">
      <c r="D406" s="323"/>
      <c r="E406" s="323"/>
      <c r="F406" s="323"/>
    </row>
    <row r="407" spans="4:6" x14ac:dyDescent="0.2">
      <c r="D407" s="323"/>
      <c r="E407" s="323"/>
      <c r="F407" s="323"/>
    </row>
    <row r="408" spans="4:6" x14ac:dyDescent="0.2">
      <c r="D408" s="323"/>
      <c r="E408" s="323"/>
      <c r="F408" s="323"/>
    </row>
    <row r="409" spans="4:6" x14ac:dyDescent="0.2">
      <c r="D409" s="323"/>
      <c r="E409" s="323"/>
      <c r="F409" s="323"/>
    </row>
    <row r="410" spans="4:6" x14ac:dyDescent="0.2">
      <c r="D410" s="323"/>
      <c r="E410" s="323"/>
      <c r="F410" s="323"/>
    </row>
    <row r="411" spans="4:6" x14ac:dyDescent="0.2">
      <c r="D411" s="323"/>
      <c r="E411" s="323"/>
      <c r="F411" s="323"/>
    </row>
    <row r="412" spans="4:6" x14ac:dyDescent="0.2">
      <c r="D412" s="323"/>
      <c r="E412" s="323"/>
      <c r="F412" s="323"/>
    </row>
    <row r="413" spans="4:6" x14ac:dyDescent="0.2">
      <c r="D413" s="323"/>
      <c r="E413" s="323"/>
      <c r="F413" s="323"/>
    </row>
    <row r="414" spans="4:6" x14ac:dyDescent="0.2">
      <c r="D414" s="323"/>
      <c r="E414" s="323"/>
      <c r="F414" s="323"/>
    </row>
    <row r="415" spans="4:6" x14ac:dyDescent="0.2">
      <c r="D415" s="323"/>
      <c r="E415" s="323"/>
      <c r="F415" s="323"/>
    </row>
    <row r="416" spans="4:6" x14ac:dyDescent="0.2">
      <c r="D416" s="323"/>
      <c r="E416" s="323"/>
      <c r="F416" s="323"/>
    </row>
    <row r="417" spans="4:6" x14ac:dyDescent="0.2">
      <c r="D417" s="323"/>
      <c r="E417" s="323"/>
      <c r="F417" s="323"/>
    </row>
    <row r="418" spans="4:6" x14ac:dyDescent="0.2">
      <c r="D418" s="323"/>
      <c r="E418" s="323"/>
      <c r="F418" s="323"/>
    </row>
    <row r="419" spans="4:6" x14ac:dyDescent="0.2">
      <c r="D419" s="323"/>
      <c r="E419" s="323"/>
      <c r="F419" s="323"/>
    </row>
    <row r="420" spans="4:6" x14ac:dyDescent="0.2">
      <c r="D420" s="323"/>
      <c r="E420" s="323"/>
      <c r="F420" s="323"/>
    </row>
    <row r="421" spans="4:6" x14ac:dyDescent="0.2">
      <c r="D421" s="323"/>
      <c r="E421" s="323"/>
      <c r="F421" s="323"/>
    </row>
    <row r="422" spans="4:6" x14ac:dyDescent="0.2">
      <c r="D422" s="323"/>
      <c r="E422" s="323"/>
      <c r="F422" s="323"/>
    </row>
    <row r="423" spans="4:6" x14ac:dyDescent="0.2">
      <c r="D423" s="323"/>
      <c r="E423" s="323"/>
      <c r="F423" s="323"/>
    </row>
    <row r="424" spans="4:6" x14ac:dyDescent="0.2">
      <c r="D424" s="323"/>
      <c r="E424" s="323"/>
      <c r="F424" s="323"/>
    </row>
    <row r="425" spans="4:6" x14ac:dyDescent="0.2">
      <c r="D425" s="323"/>
      <c r="E425" s="323"/>
      <c r="F425" s="323"/>
    </row>
    <row r="426" spans="4:6" x14ac:dyDescent="0.2">
      <c r="D426" s="323"/>
      <c r="E426" s="323"/>
      <c r="F426" s="323"/>
    </row>
    <row r="427" spans="4:6" x14ac:dyDescent="0.2">
      <c r="D427" s="323"/>
      <c r="E427" s="323"/>
      <c r="F427" s="323"/>
    </row>
    <row r="428" spans="4:6" x14ac:dyDescent="0.2">
      <c r="D428" s="323"/>
      <c r="E428" s="323"/>
      <c r="F428" s="323"/>
    </row>
    <row r="429" spans="4:6" x14ac:dyDescent="0.2">
      <c r="D429" s="323"/>
      <c r="E429" s="323"/>
      <c r="F429" s="323"/>
    </row>
    <row r="430" spans="4:6" x14ac:dyDescent="0.2">
      <c r="D430" s="323"/>
      <c r="E430" s="323"/>
      <c r="F430" s="323"/>
    </row>
    <row r="431" spans="4:6" x14ac:dyDescent="0.2">
      <c r="D431" s="323"/>
      <c r="E431" s="323"/>
      <c r="F431" s="323"/>
    </row>
    <row r="432" spans="4:6" x14ac:dyDescent="0.2">
      <c r="D432" s="323"/>
      <c r="E432" s="323"/>
      <c r="F432" s="323"/>
    </row>
    <row r="433" spans="4:6" x14ac:dyDescent="0.2">
      <c r="D433" s="323"/>
      <c r="E433" s="323"/>
      <c r="F433" s="323"/>
    </row>
    <row r="434" spans="4:6" x14ac:dyDescent="0.2">
      <c r="D434" s="323"/>
      <c r="E434" s="323"/>
      <c r="F434" s="323"/>
    </row>
    <row r="435" spans="4:6" x14ac:dyDescent="0.2">
      <c r="D435" s="323"/>
      <c r="E435" s="323"/>
      <c r="F435" s="323"/>
    </row>
    <row r="436" spans="4:6" x14ac:dyDescent="0.2">
      <c r="D436" s="323"/>
      <c r="E436" s="323"/>
      <c r="F436" s="323"/>
    </row>
    <row r="437" spans="4:6" x14ac:dyDescent="0.2">
      <c r="D437" s="323"/>
      <c r="E437" s="323"/>
      <c r="F437" s="323"/>
    </row>
    <row r="438" spans="4:6" x14ac:dyDescent="0.2">
      <c r="D438" s="323"/>
      <c r="E438" s="323"/>
      <c r="F438" s="323"/>
    </row>
    <row r="439" spans="4:6" x14ac:dyDescent="0.2">
      <c r="D439" s="323"/>
      <c r="E439" s="323"/>
      <c r="F439" s="323"/>
    </row>
    <row r="440" spans="4:6" x14ac:dyDescent="0.2">
      <c r="D440" s="323"/>
      <c r="E440" s="323"/>
      <c r="F440" s="323"/>
    </row>
    <row r="441" spans="4:6" x14ac:dyDescent="0.2">
      <c r="D441" s="323"/>
      <c r="E441" s="323"/>
      <c r="F441" s="323"/>
    </row>
  </sheetData>
  <mergeCells count="5">
    <mergeCell ref="A1:C1"/>
    <mergeCell ref="A4:D4"/>
    <mergeCell ref="A47:C47"/>
    <mergeCell ref="J2:L2"/>
    <mergeCell ref="J3:L3"/>
  </mergeCells>
  <printOptions horizontalCentered="1" verticalCentered="1"/>
  <pageMargins left="0.1" right="0.1" top="0.5" bottom="0.4" header="0.1" footer="0.1"/>
  <pageSetup scale="80" orientation="landscape" r:id="rId1"/>
  <headerFooter>
    <oddHeader>&amp;C&amp;"Arial,Bold"TWIN FALLS SCHOOL DISTRICT 411</oddHeader>
    <oddFooter>&amp;L&amp;"Arial,Bold"&amp;Z&amp;F&amp;R&amp;"Arial,Bold"Page &amp;P of &amp;N</oddFooter>
  </headerFooter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>
    <pageSetUpPr fitToPage="1"/>
  </sheetPr>
  <dimension ref="A1:M48"/>
  <sheetViews>
    <sheetView defaultGridColor="0" colorId="22" zoomScaleNormal="100" workbookViewId="0">
      <pane xSplit="3" ySplit="7" topLeftCell="D8" activePane="bottomRight" state="frozen"/>
      <selection activeCell="P31" sqref="P31"/>
      <selection pane="topRight" activeCell="P31" sqref="P31"/>
      <selection pane="bottomLeft" activeCell="P31" sqref="P31"/>
      <selection pane="bottomRight" activeCell="P31" sqref="P31"/>
    </sheetView>
  </sheetViews>
  <sheetFormatPr defaultColWidth="9.77734375" defaultRowHeight="15.75" x14ac:dyDescent="0.25"/>
  <cols>
    <col min="1" max="1" width="3.77734375" style="397" customWidth="1"/>
    <col min="2" max="2" width="6.77734375" style="397" customWidth="1"/>
    <col min="3" max="3" width="30.77734375" style="398" customWidth="1"/>
    <col min="4" max="13" width="11.77734375" style="397" customWidth="1"/>
    <col min="14" max="16384" width="9.77734375" style="397"/>
  </cols>
  <sheetData>
    <row r="1" spans="1:13" ht="20.25" x14ac:dyDescent="0.3">
      <c r="A1" s="600" t="s">
        <v>47</v>
      </c>
      <c r="B1" s="600"/>
      <c r="C1" s="600"/>
      <c r="E1" s="449" t="s">
        <v>510</v>
      </c>
      <c r="F1" s="447"/>
      <c r="G1" s="447"/>
      <c r="I1" s="451"/>
      <c r="K1" s="446"/>
      <c r="L1" s="446"/>
      <c r="M1" s="450" t="s">
        <v>700</v>
      </c>
    </row>
    <row r="2" spans="1:13" x14ac:dyDescent="0.25">
      <c r="E2" s="449" t="s">
        <v>16</v>
      </c>
      <c r="F2" s="447"/>
      <c r="G2" s="447"/>
      <c r="K2" s="446"/>
      <c r="L2" s="445"/>
      <c r="M2" s="542" t="s">
        <v>733</v>
      </c>
    </row>
    <row r="3" spans="1:13" x14ac:dyDescent="0.25">
      <c r="E3" s="448" t="s">
        <v>507</v>
      </c>
      <c r="F3" s="447"/>
      <c r="G3" s="447"/>
      <c r="K3" s="446"/>
      <c r="L3" s="445"/>
      <c r="M3" s="542" t="s">
        <v>731</v>
      </c>
    </row>
    <row r="4" spans="1:13" ht="12" customHeight="1" x14ac:dyDescent="0.2">
      <c r="A4" s="601" t="s">
        <v>505</v>
      </c>
      <c r="B4" s="601"/>
      <c r="C4" s="601"/>
      <c r="D4" s="434"/>
      <c r="E4" s="434"/>
      <c r="F4" s="434"/>
      <c r="G4" s="434"/>
      <c r="H4" s="434"/>
      <c r="I4" s="434"/>
      <c r="J4" s="434"/>
      <c r="K4" s="434"/>
      <c r="L4" s="434"/>
      <c r="M4" s="434"/>
    </row>
    <row r="5" spans="1:13" ht="15" x14ac:dyDescent="0.2">
      <c r="A5" s="443"/>
      <c r="B5" s="442"/>
      <c r="C5" s="441" t="s">
        <v>16</v>
      </c>
      <c r="D5" s="437" t="s">
        <v>503</v>
      </c>
      <c r="E5" s="440" t="s">
        <v>502</v>
      </c>
      <c r="F5" s="439" t="s">
        <v>85</v>
      </c>
      <c r="G5" s="439" t="s">
        <v>83</v>
      </c>
      <c r="H5" s="439" t="s">
        <v>81</v>
      </c>
      <c r="I5" s="439" t="s">
        <v>79</v>
      </c>
      <c r="J5" s="439" t="s">
        <v>77</v>
      </c>
      <c r="K5" s="438" t="s">
        <v>75</v>
      </c>
      <c r="L5" s="437" t="s">
        <v>73</v>
      </c>
      <c r="M5" s="437" t="s">
        <v>70</v>
      </c>
    </row>
    <row r="6" spans="1:13" ht="15" x14ac:dyDescent="0.2">
      <c r="A6" s="436"/>
      <c r="B6" s="429"/>
      <c r="C6" s="435"/>
      <c r="D6" s="429"/>
      <c r="E6" s="429"/>
      <c r="F6" s="434"/>
      <c r="G6" s="433"/>
      <c r="H6" s="432" t="s">
        <v>560</v>
      </c>
      <c r="I6" s="432" t="s">
        <v>559</v>
      </c>
      <c r="J6" s="431" t="s">
        <v>558</v>
      </c>
      <c r="K6" s="430" t="s">
        <v>557</v>
      </c>
      <c r="L6" s="430" t="s">
        <v>556</v>
      </c>
      <c r="M6" s="429"/>
    </row>
    <row r="7" spans="1:13" ht="15" x14ac:dyDescent="0.2">
      <c r="A7" s="416" t="s">
        <v>87</v>
      </c>
      <c r="B7" s="415" t="s">
        <v>500</v>
      </c>
      <c r="C7" s="428" t="s">
        <v>555</v>
      </c>
      <c r="D7" s="415" t="s">
        <v>88</v>
      </c>
      <c r="E7" s="415" t="s">
        <v>88</v>
      </c>
      <c r="F7" s="427" t="s">
        <v>84</v>
      </c>
      <c r="G7" s="426" t="s">
        <v>82</v>
      </c>
      <c r="H7" s="426" t="s">
        <v>554</v>
      </c>
      <c r="I7" s="426" t="s">
        <v>553</v>
      </c>
      <c r="J7" s="416" t="s">
        <v>552</v>
      </c>
      <c r="K7" s="415" t="s">
        <v>551</v>
      </c>
      <c r="L7" s="415" t="s">
        <v>550</v>
      </c>
      <c r="M7" s="415" t="s">
        <v>184</v>
      </c>
    </row>
    <row r="8" spans="1:13" ht="15" x14ac:dyDescent="0.2">
      <c r="A8" s="416" t="s">
        <v>496</v>
      </c>
      <c r="B8" s="415" t="s">
        <v>549</v>
      </c>
      <c r="C8" s="407" t="s">
        <v>282</v>
      </c>
      <c r="D8" s="410"/>
      <c r="E8" s="414">
        <f t="shared" ref="E8:E19" si="0">SUM(F8:M8)</f>
        <v>0</v>
      </c>
      <c r="F8" s="413"/>
      <c r="G8" s="412"/>
      <c r="H8" s="411"/>
      <c r="I8" s="410"/>
      <c r="J8" s="410"/>
      <c r="K8" s="410"/>
      <c r="L8" s="410"/>
      <c r="M8" s="410"/>
    </row>
    <row r="9" spans="1:13" ht="15" x14ac:dyDescent="0.2">
      <c r="A9" s="416" t="s">
        <v>491</v>
      </c>
      <c r="B9" s="415" t="s">
        <v>548</v>
      </c>
      <c r="C9" s="407" t="s">
        <v>280</v>
      </c>
      <c r="D9" s="410"/>
      <c r="E9" s="414">
        <f t="shared" si="0"/>
        <v>0</v>
      </c>
      <c r="F9" s="413"/>
      <c r="G9" s="412"/>
      <c r="H9" s="411"/>
      <c r="I9" s="410"/>
      <c r="J9" s="410"/>
      <c r="K9" s="410"/>
      <c r="L9" s="410"/>
      <c r="M9" s="410"/>
    </row>
    <row r="10" spans="1:13" ht="15" x14ac:dyDescent="0.2">
      <c r="A10" s="416" t="s">
        <v>487</v>
      </c>
      <c r="B10" s="415" t="s">
        <v>547</v>
      </c>
      <c r="C10" s="407" t="s">
        <v>278</v>
      </c>
      <c r="D10" s="410"/>
      <c r="E10" s="414">
        <f t="shared" si="0"/>
        <v>0</v>
      </c>
      <c r="F10" s="413"/>
      <c r="G10" s="412"/>
      <c r="H10" s="411"/>
      <c r="I10" s="410"/>
      <c r="J10" s="410"/>
      <c r="K10" s="410"/>
      <c r="L10" s="410"/>
      <c r="M10" s="410"/>
    </row>
    <row r="11" spans="1:13" ht="15" x14ac:dyDescent="0.2">
      <c r="A11" s="425" t="s">
        <v>484</v>
      </c>
      <c r="B11" s="415">
        <v>519</v>
      </c>
      <c r="C11" s="407" t="s">
        <v>276</v>
      </c>
      <c r="D11" s="410"/>
      <c r="E11" s="414">
        <f t="shared" si="0"/>
        <v>0</v>
      </c>
      <c r="F11" s="413"/>
      <c r="G11" s="412"/>
      <c r="H11" s="411"/>
      <c r="I11" s="410"/>
      <c r="J11" s="410"/>
      <c r="K11" s="410"/>
      <c r="L11" s="410"/>
      <c r="M11" s="410"/>
    </row>
    <row r="12" spans="1:13" ht="15" x14ac:dyDescent="0.2">
      <c r="A12" s="416" t="s">
        <v>480</v>
      </c>
      <c r="B12" s="415" t="s">
        <v>546</v>
      </c>
      <c r="C12" s="407" t="s">
        <v>545</v>
      </c>
      <c r="D12" s="410"/>
      <c r="E12" s="414">
        <f t="shared" si="0"/>
        <v>0</v>
      </c>
      <c r="F12" s="413"/>
      <c r="G12" s="412"/>
      <c r="H12" s="411"/>
      <c r="I12" s="410"/>
      <c r="J12" s="410"/>
      <c r="K12" s="410"/>
      <c r="L12" s="410"/>
      <c r="M12" s="410"/>
    </row>
    <row r="13" spans="1:13" ht="15" x14ac:dyDescent="0.2">
      <c r="A13" s="416" t="s">
        <v>476</v>
      </c>
      <c r="B13" s="415" t="s">
        <v>544</v>
      </c>
      <c r="C13" s="407" t="s">
        <v>543</v>
      </c>
      <c r="D13" s="410"/>
      <c r="E13" s="414">
        <f t="shared" si="0"/>
        <v>0</v>
      </c>
      <c r="F13" s="413"/>
      <c r="G13" s="412"/>
      <c r="H13" s="411"/>
      <c r="I13" s="410"/>
      <c r="J13" s="410"/>
      <c r="K13" s="410"/>
      <c r="L13" s="410"/>
      <c r="M13" s="410"/>
    </row>
    <row r="14" spans="1:13" ht="15" x14ac:dyDescent="0.2">
      <c r="A14" s="416" t="s">
        <v>471</v>
      </c>
      <c r="B14" s="415" t="s">
        <v>542</v>
      </c>
      <c r="C14" s="407" t="s">
        <v>270</v>
      </c>
      <c r="D14" s="410"/>
      <c r="E14" s="414">
        <f t="shared" si="0"/>
        <v>0</v>
      </c>
      <c r="F14" s="413"/>
      <c r="G14" s="412"/>
      <c r="H14" s="411"/>
      <c r="I14" s="410"/>
      <c r="J14" s="410"/>
      <c r="K14" s="410"/>
      <c r="L14" s="410"/>
      <c r="M14" s="410"/>
    </row>
    <row r="15" spans="1:13" ht="15" x14ac:dyDescent="0.2">
      <c r="A15" s="416" t="s">
        <v>467</v>
      </c>
      <c r="B15" s="415" t="s">
        <v>541</v>
      </c>
      <c r="C15" s="407" t="s">
        <v>268</v>
      </c>
      <c r="D15" s="410"/>
      <c r="E15" s="414">
        <f t="shared" si="0"/>
        <v>0</v>
      </c>
      <c r="F15" s="413"/>
      <c r="G15" s="412"/>
      <c r="H15" s="411"/>
      <c r="I15" s="410"/>
      <c r="J15" s="410"/>
      <c r="K15" s="410"/>
      <c r="L15" s="410"/>
      <c r="M15" s="410"/>
    </row>
    <row r="16" spans="1:13" ht="15" x14ac:dyDescent="0.2">
      <c r="A16" s="416" t="s">
        <v>463</v>
      </c>
      <c r="B16" s="415" t="s">
        <v>540</v>
      </c>
      <c r="C16" s="407" t="s">
        <v>266</v>
      </c>
      <c r="D16" s="410"/>
      <c r="E16" s="414">
        <f t="shared" si="0"/>
        <v>0</v>
      </c>
      <c r="F16" s="413"/>
      <c r="G16" s="412"/>
      <c r="H16" s="411"/>
      <c r="I16" s="410"/>
      <c r="J16" s="410"/>
      <c r="K16" s="410"/>
      <c r="L16" s="410"/>
      <c r="M16" s="410"/>
    </row>
    <row r="17" spans="1:13" ht="15" x14ac:dyDescent="0.2">
      <c r="A17" s="416" t="s">
        <v>459</v>
      </c>
      <c r="B17" s="415" t="s">
        <v>539</v>
      </c>
      <c r="C17" s="407" t="s">
        <v>264</v>
      </c>
      <c r="D17" s="410"/>
      <c r="E17" s="414">
        <f t="shared" si="0"/>
        <v>0</v>
      </c>
      <c r="F17" s="413"/>
      <c r="G17" s="412"/>
      <c r="H17" s="411"/>
      <c r="I17" s="410"/>
      <c r="J17" s="410"/>
      <c r="K17" s="410"/>
      <c r="L17" s="410"/>
      <c r="M17" s="410"/>
    </row>
    <row r="18" spans="1:13" ht="15" x14ac:dyDescent="0.2">
      <c r="A18" s="416" t="s">
        <v>455</v>
      </c>
      <c r="B18" s="415" t="s">
        <v>538</v>
      </c>
      <c r="C18" s="407" t="s">
        <v>262</v>
      </c>
      <c r="D18" s="410"/>
      <c r="E18" s="414">
        <f t="shared" si="0"/>
        <v>0</v>
      </c>
      <c r="F18" s="413"/>
      <c r="G18" s="412"/>
      <c r="H18" s="411"/>
      <c r="I18" s="410"/>
      <c r="J18" s="410"/>
      <c r="K18" s="410"/>
      <c r="L18" s="410"/>
      <c r="M18" s="410"/>
    </row>
    <row r="19" spans="1:13" ht="15" x14ac:dyDescent="0.2">
      <c r="A19" s="416" t="s">
        <v>451</v>
      </c>
      <c r="B19" s="415" t="s">
        <v>537</v>
      </c>
      <c r="C19" s="407" t="s">
        <v>260</v>
      </c>
      <c r="D19" s="410"/>
      <c r="E19" s="414">
        <f t="shared" si="0"/>
        <v>0</v>
      </c>
      <c r="F19" s="413"/>
      <c r="G19" s="412"/>
      <c r="H19" s="411"/>
      <c r="I19" s="410"/>
      <c r="J19" s="410"/>
      <c r="K19" s="410"/>
      <c r="L19" s="410"/>
      <c r="M19" s="410"/>
    </row>
    <row r="20" spans="1:13" ht="15" x14ac:dyDescent="0.2">
      <c r="A20" s="416" t="s">
        <v>447</v>
      </c>
      <c r="B20" s="418"/>
      <c r="C20" s="407"/>
      <c r="D20" s="421"/>
      <c r="E20" s="421"/>
      <c r="F20" s="424"/>
      <c r="G20" s="423"/>
      <c r="H20" s="422"/>
      <c r="I20" s="421"/>
      <c r="J20" s="421"/>
      <c r="K20" s="421"/>
      <c r="L20" s="421"/>
      <c r="M20" s="421"/>
    </row>
    <row r="21" spans="1:13" ht="15" x14ac:dyDescent="0.2">
      <c r="A21" s="416" t="s">
        <v>444</v>
      </c>
      <c r="B21" s="415" t="s">
        <v>77</v>
      </c>
      <c r="C21" s="420" t="s">
        <v>536</v>
      </c>
      <c r="D21" s="419">
        <f t="shared" ref="D21:M21" si="1">SUM(D8:D19)</f>
        <v>0</v>
      </c>
      <c r="E21" s="419">
        <f t="shared" si="1"/>
        <v>0</v>
      </c>
      <c r="F21" s="419">
        <f t="shared" si="1"/>
        <v>0</v>
      </c>
      <c r="G21" s="419">
        <f t="shared" si="1"/>
        <v>0</v>
      </c>
      <c r="H21" s="419">
        <f t="shared" si="1"/>
        <v>0</v>
      </c>
      <c r="I21" s="419">
        <f t="shared" si="1"/>
        <v>0</v>
      </c>
      <c r="J21" s="419">
        <f t="shared" si="1"/>
        <v>0</v>
      </c>
      <c r="K21" s="419">
        <f t="shared" si="1"/>
        <v>0</v>
      </c>
      <c r="L21" s="419">
        <f t="shared" si="1"/>
        <v>0</v>
      </c>
      <c r="M21" s="419">
        <f t="shared" si="1"/>
        <v>0</v>
      </c>
    </row>
    <row r="22" spans="1:13" ht="15" x14ac:dyDescent="0.2">
      <c r="A22" s="416" t="s">
        <v>439</v>
      </c>
      <c r="B22" s="418"/>
      <c r="C22" s="407"/>
      <c r="D22" s="403"/>
      <c r="E22" s="403"/>
      <c r="F22" s="406"/>
      <c r="G22" s="405"/>
      <c r="H22" s="404"/>
      <c r="I22" s="403"/>
      <c r="J22" s="403"/>
      <c r="K22" s="403"/>
      <c r="L22" s="403"/>
      <c r="M22" s="403"/>
    </row>
    <row r="23" spans="1:13" ht="15" x14ac:dyDescent="0.2">
      <c r="A23" s="416" t="s">
        <v>436</v>
      </c>
      <c r="B23" s="415" t="s">
        <v>535</v>
      </c>
      <c r="C23" s="407" t="s">
        <v>534</v>
      </c>
      <c r="D23" s="410">
        <v>64851</v>
      </c>
      <c r="E23" s="414">
        <f>SUM(F23:M23)</f>
        <v>59136</v>
      </c>
      <c r="F23" s="413">
        <f>7726-93</f>
        <v>7633</v>
      </c>
      <c r="G23" s="412">
        <v>1999</v>
      </c>
      <c r="H23" s="411">
        <v>38337</v>
      </c>
      <c r="I23" s="410">
        <f>11074+93</f>
        <v>11167</v>
      </c>
      <c r="J23" s="410"/>
      <c r="K23" s="410"/>
      <c r="L23" s="410"/>
      <c r="M23" s="410"/>
    </row>
    <row r="24" spans="1:13" ht="15" x14ac:dyDescent="0.2">
      <c r="A24" s="416" t="s">
        <v>431</v>
      </c>
      <c r="B24" s="415" t="s">
        <v>533</v>
      </c>
      <c r="C24" s="407" t="s">
        <v>532</v>
      </c>
      <c r="D24" s="410"/>
      <c r="E24" s="414">
        <f>SUM(F24:M24)</f>
        <v>0</v>
      </c>
      <c r="F24" s="413"/>
      <c r="G24" s="412"/>
      <c r="H24" s="411"/>
      <c r="I24" s="410"/>
      <c r="J24" s="410"/>
      <c r="K24" s="410"/>
      <c r="L24" s="410"/>
      <c r="M24" s="410"/>
    </row>
    <row r="25" spans="1:13" ht="15" x14ac:dyDescent="0.2">
      <c r="A25" s="416" t="s">
        <v>428</v>
      </c>
      <c r="B25" s="415"/>
      <c r="C25" s="407"/>
      <c r="D25" s="403"/>
      <c r="E25" s="403"/>
      <c r="F25" s="406"/>
      <c r="G25" s="405"/>
      <c r="H25" s="404"/>
      <c r="I25" s="403"/>
      <c r="J25" s="403"/>
      <c r="K25" s="403"/>
      <c r="L25" s="403"/>
      <c r="M25" s="403"/>
    </row>
    <row r="26" spans="1:13" ht="15" x14ac:dyDescent="0.2">
      <c r="A26" s="416" t="s">
        <v>425</v>
      </c>
      <c r="B26" s="415" t="s">
        <v>531</v>
      </c>
      <c r="C26" s="407" t="s">
        <v>254</v>
      </c>
      <c r="D26" s="410">
        <v>24000</v>
      </c>
      <c r="E26" s="414">
        <f>SUM(F26:M26)</f>
        <v>61140</v>
      </c>
      <c r="F26" s="413"/>
      <c r="G26" s="412"/>
      <c r="H26" s="411">
        <v>42000</v>
      </c>
      <c r="I26" s="410">
        <v>19140</v>
      </c>
      <c r="J26" s="410"/>
      <c r="K26" s="410"/>
      <c r="L26" s="410"/>
      <c r="M26" s="410"/>
    </row>
    <row r="27" spans="1:13" ht="15" x14ac:dyDescent="0.2">
      <c r="A27" s="416" t="s">
        <v>422</v>
      </c>
      <c r="B27" s="415" t="s">
        <v>530</v>
      </c>
      <c r="C27" s="407" t="s">
        <v>252</v>
      </c>
      <c r="D27" s="410"/>
      <c r="E27" s="414">
        <f>SUM(F27:M27)</f>
        <v>0</v>
      </c>
      <c r="F27" s="413"/>
      <c r="G27" s="412"/>
      <c r="H27" s="411"/>
      <c r="I27" s="410"/>
      <c r="J27" s="410"/>
      <c r="K27" s="410"/>
      <c r="L27" s="410"/>
      <c r="M27" s="410"/>
    </row>
    <row r="28" spans="1:13" ht="15" x14ac:dyDescent="0.2">
      <c r="A28" s="416" t="s">
        <v>418</v>
      </c>
      <c r="B28" s="415">
        <v>623</v>
      </c>
      <c r="C28" s="407" t="s">
        <v>250</v>
      </c>
      <c r="D28" s="410"/>
      <c r="E28" s="414">
        <f>SUM(F28:M28)</f>
        <v>0</v>
      </c>
      <c r="F28" s="413"/>
      <c r="G28" s="412"/>
      <c r="H28" s="411"/>
      <c r="I28" s="410"/>
      <c r="J28" s="410"/>
      <c r="K28" s="410"/>
      <c r="L28" s="410"/>
      <c r="M28" s="410"/>
    </row>
    <row r="29" spans="1:13" ht="15" x14ac:dyDescent="0.2">
      <c r="A29" s="416" t="s">
        <v>415</v>
      </c>
      <c r="B29" s="415" t="s">
        <v>529</v>
      </c>
      <c r="C29" s="407" t="s">
        <v>248</v>
      </c>
      <c r="D29" s="410"/>
      <c r="E29" s="414">
        <f>SUM(F29:M29)</f>
        <v>0</v>
      </c>
      <c r="F29" s="413"/>
      <c r="G29" s="412"/>
      <c r="H29" s="411"/>
      <c r="I29" s="410"/>
      <c r="J29" s="410"/>
      <c r="K29" s="410"/>
      <c r="L29" s="410"/>
      <c r="M29" s="410"/>
    </row>
    <row r="30" spans="1:13" ht="15" x14ac:dyDescent="0.2">
      <c r="A30" s="416" t="s">
        <v>410</v>
      </c>
      <c r="B30" s="415" t="s">
        <v>528</v>
      </c>
      <c r="C30" s="407" t="s">
        <v>246</v>
      </c>
      <c r="D30" s="410"/>
      <c r="E30" s="414">
        <f>SUM(F30:M30)</f>
        <v>0</v>
      </c>
      <c r="F30" s="413"/>
      <c r="G30" s="412"/>
      <c r="H30" s="411"/>
      <c r="I30" s="410"/>
      <c r="J30" s="410"/>
      <c r="K30" s="410"/>
      <c r="L30" s="410"/>
      <c r="M30" s="410"/>
    </row>
    <row r="31" spans="1:13" ht="15" x14ac:dyDescent="0.2">
      <c r="A31" s="416" t="s">
        <v>405</v>
      </c>
      <c r="B31" s="415"/>
      <c r="C31" s="407"/>
      <c r="D31" s="403"/>
      <c r="E31" s="403"/>
      <c r="F31" s="406"/>
      <c r="G31" s="405"/>
      <c r="H31" s="404"/>
      <c r="I31" s="403"/>
      <c r="J31" s="403"/>
      <c r="K31" s="403"/>
      <c r="L31" s="403"/>
      <c r="M31" s="403"/>
    </row>
    <row r="32" spans="1:13" ht="15" x14ac:dyDescent="0.2">
      <c r="A32" s="416" t="s">
        <v>401</v>
      </c>
      <c r="B32" s="415" t="s">
        <v>527</v>
      </c>
      <c r="C32" s="407" t="s">
        <v>244</v>
      </c>
      <c r="D32" s="410"/>
      <c r="E32" s="414">
        <f>SUM(F32:M32)</f>
        <v>0</v>
      </c>
      <c r="F32" s="413"/>
      <c r="G32" s="412"/>
      <c r="H32" s="411"/>
      <c r="I32" s="410"/>
      <c r="J32" s="410"/>
      <c r="K32" s="410"/>
      <c r="L32" s="410"/>
      <c r="M32" s="410"/>
    </row>
    <row r="33" spans="1:13" ht="15" x14ac:dyDescent="0.2">
      <c r="A33" s="416" t="s">
        <v>398</v>
      </c>
      <c r="B33" s="415"/>
      <c r="C33" s="407"/>
      <c r="D33" s="403"/>
      <c r="E33" s="403"/>
      <c r="F33" s="406"/>
      <c r="G33" s="405"/>
      <c r="H33" s="404"/>
      <c r="I33" s="403"/>
      <c r="J33" s="403"/>
      <c r="K33" s="403"/>
      <c r="L33" s="403"/>
      <c r="M33" s="403"/>
    </row>
    <row r="34" spans="1:13" ht="15" x14ac:dyDescent="0.2">
      <c r="A34" s="416" t="s">
        <v>394</v>
      </c>
      <c r="B34" s="415" t="s">
        <v>526</v>
      </c>
      <c r="C34" s="407" t="s">
        <v>242</v>
      </c>
      <c r="D34" s="410"/>
      <c r="E34" s="414">
        <f t="shared" ref="E34:E41" si="2">SUM(F34:M34)</f>
        <v>0</v>
      </c>
      <c r="F34" s="413"/>
      <c r="G34" s="412"/>
      <c r="H34" s="411"/>
      <c r="I34" s="410"/>
      <c r="J34" s="410"/>
      <c r="K34" s="410"/>
      <c r="L34" s="410"/>
      <c r="M34" s="410"/>
    </row>
    <row r="35" spans="1:13" ht="15" x14ac:dyDescent="0.2">
      <c r="A35" s="416" t="s">
        <v>390</v>
      </c>
      <c r="B35" s="415" t="s">
        <v>525</v>
      </c>
      <c r="C35" s="407" t="s">
        <v>240</v>
      </c>
      <c r="D35" s="410"/>
      <c r="E35" s="414">
        <f t="shared" si="2"/>
        <v>0</v>
      </c>
      <c r="F35" s="413"/>
      <c r="G35" s="412"/>
      <c r="H35" s="411"/>
      <c r="I35" s="410"/>
      <c r="J35" s="410"/>
      <c r="K35" s="410"/>
      <c r="L35" s="410"/>
      <c r="M35" s="410"/>
    </row>
    <row r="36" spans="1:13" ht="15" x14ac:dyDescent="0.2">
      <c r="A36" s="416" t="s">
        <v>385</v>
      </c>
      <c r="B36" s="415">
        <v>656</v>
      </c>
      <c r="C36" s="407" t="s">
        <v>524</v>
      </c>
      <c r="D36" s="410"/>
      <c r="E36" s="414">
        <f t="shared" si="2"/>
        <v>0</v>
      </c>
      <c r="F36" s="413"/>
      <c r="G36" s="412"/>
      <c r="H36" s="411"/>
      <c r="I36" s="410"/>
      <c r="J36" s="410"/>
      <c r="K36" s="410"/>
      <c r="L36" s="410"/>
      <c r="M36" s="410"/>
    </row>
    <row r="37" spans="1:13" ht="15" x14ac:dyDescent="0.2">
      <c r="A37" s="416" t="s">
        <v>380</v>
      </c>
      <c r="B37" s="415" t="s">
        <v>523</v>
      </c>
      <c r="C37" s="407" t="s">
        <v>522</v>
      </c>
      <c r="D37" s="410"/>
      <c r="E37" s="414">
        <f t="shared" si="2"/>
        <v>0</v>
      </c>
      <c r="F37" s="413"/>
      <c r="G37" s="412"/>
      <c r="H37" s="411"/>
      <c r="I37" s="410"/>
      <c r="J37" s="410"/>
      <c r="K37" s="410"/>
      <c r="L37" s="410"/>
      <c r="M37" s="410"/>
    </row>
    <row r="38" spans="1:13" ht="15" x14ac:dyDescent="0.2">
      <c r="A38" s="416" t="s">
        <v>377</v>
      </c>
      <c r="B38" s="415">
        <v>663</v>
      </c>
      <c r="C38" s="407" t="s">
        <v>521</v>
      </c>
      <c r="D38" s="410"/>
      <c r="E38" s="414">
        <f t="shared" si="2"/>
        <v>0</v>
      </c>
      <c r="F38" s="413"/>
      <c r="G38" s="412"/>
      <c r="H38" s="411"/>
      <c r="I38" s="410"/>
      <c r="J38" s="410"/>
      <c r="K38" s="410"/>
      <c r="L38" s="410"/>
      <c r="M38" s="410"/>
    </row>
    <row r="39" spans="1:13" ht="15" x14ac:dyDescent="0.2">
      <c r="A39" s="416" t="s">
        <v>373</v>
      </c>
      <c r="B39" s="415" t="s">
        <v>520</v>
      </c>
      <c r="C39" s="407" t="s">
        <v>519</v>
      </c>
      <c r="D39" s="410"/>
      <c r="E39" s="414">
        <f t="shared" si="2"/>
        <v>0</v>
      </c>
      <c r="F39" s="413"/>
      <c r="G39" s="412"/>
      <c r="H39" s="411"/>
      <c r="I39" s="410"/>
      <c r="J39" s="410"/>
      <c r="K39" s="410"/>
      <c r="L39" s="410"/>
      <c r="M39" s="410"/>
    </row>
    <row r="40" spans="1:13" ht="15" x14ac:dyDescent="0.2">
      <c r="A40" s="416" t="s">
        <v>369</v>
      </c>
      <c r="B40" s="415" t="s">
        <v>518</v>
      </c>
      <c r="C40" s="407" t="s">
        <v>230</v>
      </c>
      <c r="D40" s="410"/>
      <c r="E40" s="414">
        <f t="shared" si="2"/>
        <v>0</v>
      </c>
      <c r="F40" s="413"/>
      <c r="G40" s="412"/>
      <c r="H40" s="411"/>
      <c r="I40" s="410"/>
      <c r="J40" s="410"/>
      <c r="K40" s="410"/>
      <c r="L40" s="410"/>
      <c r="M40" s="410"/>
    </row>
    <row r="41" spans="1:13" ht="15" x14ac:dyDescent="0.2">
      <c r="A41" s="416" t="s">
        <v>365</v>
      </c>
      <c r="B41" s="415" t="s">
        <v>517</v>
      </c>
      <c r="C41" s="407" t="s">
        <v>228</v>
      </c>
      <c r="D41" s="410"/>
      <c r="E41" s="414">
        <f t="shared" si="2"/>
        <v>0</v>
      </c>
      <c r="F41" s="413"/>
      <c r="G41" s="412"/>
      <c r="H41" s="411"/>
      <c r="I41" s="410"/>
      <c r="J41" s="410"/>
      <c r="K41" s="410"/>
      <c r="L41" s="410"/>
      <c r="M41" s="410"/>
    </row>
    <row r="42" spans="1:13" ht="15" x14ac:dyDescent="0.2">
      <c r="A42" s="416" t="s">
        <v>362</v>
      </c>
      <c r="B42" s="415"/>
      <c r="C42" s="407"/>
      <c r="D42" s="403"/>
      <c r="E42" s="403"/>
      <c r="F42" s="406"/>
      <c r="G42" s="405"/>
      <c r="H42" s="404"/>
      <c r="I42" s="403"/>
      <c r="J42" s="403"/>
      <c r="K42" s="403"/>
      <c r="L42" s="403"/>
      <c r="M42" s="403"/>
    </row>
    <row r="43" spans="1:13" ht="15" x14ac:dyDescent="0.2">
      <c r="A43" s="416" t="s">
        <v>359</v>
      </c>
      <c r="B43" s="415" t="s">
        <v>516</v>
      </c>
      <c r="C43" s="407" t="s">
        <v>515</v>
      </c>
      <c r="D43" s="410"/>
      <c r="E43" s="414">
        <f>SUM(F43:M43)</f>
        <v>0</v>
      </c>
      <c r="F43" s="413"/>
      <c r="G43" s="412"/>
      <c r="H43" s="411"/>
      <c r="I43" s="410"/>
      <c r="J43" s="410"/>
      <c r="K43" s="410"/>
      <c r="L43" s="410"/>
      <c r="M43" s="410"/>
    </row>
    <row r="44" spans="1:13" ht="15" x14ac:dyDescent="0.2">
      <c r="A44" s="416" t="s">
        <v>357</v>
      </c>
      <c r="B44" s="415" t="s">
        <v>514</v>
      </c>
      <c r="C44" s="407" t="s">
        <v>513</v>
      </c>
      <c r="D44" s="410">
        <v>2159</v>
      </c>
      <c r="E44" s="414">
        <f>SUM(F44:M44)</f>
        <v>4949</v>
      </c>
      <c r="F44" s="413"/>
      <c r="G44" s="412"/>
      <c r="H44" s="411">
        <v>4949</v>
      </c>
      <c r="I44" s="410"/>
      <c r="J44" s="410"/>
      <c r="K44" s="410"/>
      <c r="L44" s="410"/>
      <c r="M44" s="410"/>
    </row>
    <row r="45" spans="1:13" ht="15" x14ac:dyDescent="0.2">
      <c r="A45" s="416" t="s">
        <v>353</v>
      </c>
      <c r="B45" s="415" t="s">
        <v>512</v>
      </c>
      <c r="C45" s="407" t="s">
        <v>222</v>
      </c>
      <c r="D45" s="410"/>
      <c r="E45" s="414">
        <f>SUM(F45:M45)</f>
        <v>0</v>
      </c>
      <c r="F45" s="413"/>
      <c r="G45" s="412"/>
      <c r="H45" s="411"/>
      <c r="I45" s="410"/>
      <c r="J45" s="410"/>
      <c r="K45" s="410"/>
      <c r="L45" s="410"/>
      <c r="M45" s="410"/>
    </row>
    <row r="46" spans="1:13" ht="15" x14ac:dyDescent="0.2">
      <c r="A46" s="409"/>
      <c r="B46" s="408"/>
      <c r="C46" s="407"/>
      <c r="D46" s="403"/>
      <c r="E46" s="403"/>
      <c r="F46" s="406"/>
      <c r="G46" s="405"/>
      <c r="H46" s="404"/>
      <c r="I46" s="403"/>
      <c r="J46" s="403"/>
      <c r="K46" s="403"/>
      <c r="L46" s="403"/>
      <c r="M46" s="403"/>
    </row>
    <row r="47" spans="1:13" ht="12" customHeight="1" x14ac:dyDescent="0.2">
      <c r="A47" s="602" t="str">
        <f ca="1">CELL("filename",A47)</f>
        <v>R:\Finance\Annual Budget\Amended 2016-2017\[2016-2017 Amended Budget.xlsx]246a</v>
      </c>
      <c r="B47" s="602"/>
      <c r="C47" s="602"/>
      <c r="D47" s="402"/>
      <c r="E47" s="402"/>
      <c r="F47" s="402"/>
      <c r="G47" s="402"/>
      <c r="H47" s="402"/>
      <c r="I47" s="402"/>
      <c r="J47" s="402"/>
      <c r="K47" s="402"/>
      <c r="L47" s="402"/>
      <c r="M47" s="402"/>
    </row>
    <row r="48" spans="1:13" ht="12" customHeight="1" x14ac:dyDescent="0.2">
      <c r="A48" s="401"/>
      <c r="B48" s="401"/>
      <c r="C48" s="400" t="s">
        <v>511</v>
      </c>
      <c r="D48" s="399">
        <f t="shared" ref="D48:M48" si="3">SUM(D23:D46)</f>
        <v>91010</v>
      </c>
      <c r="E48" s="399">
        <f t="shared" si="3"/>
        <v>125225</v>
      </c>
      <c r="F48" s="399">
        <f t="shared" si="3"/>
        <v>7633</v>
      </c>
      <c r="G48" s="399">
        <f t="shared" si="3"/>
        <v>1999</v>
      </c>
      <c r="H48" s="399">
        <f t="shared" si="3"/>
        <v>85286</v>
      </c>
      <c r="I48" s="399">
        <f t="shared" si="3"/>
        <v>30307</v>
      </c>
      <c r="J48" s="399">
        <f t="shared" si="3"/>
        <v>0</v>
      </c>
      <c r="K48" s="399">
        <f t="shared" si="3"/>
        <v>0</v>
      </c>
      <c r="L48" s="399">
        <f t="shared" si="3"/>
        <v>0</v>
      </c>
      <c r="M48" s="399">
        <f t="shared" si="3"/>
        <v>0</v>
      </c>
    </row>
  </sheetData>
  <mergeCells count="3">
    <mergeCell ref="A1:C1"/>
    <mergeCell ref="A4:C4"/>
    <mergeCell ref="A47:C47"/>
  </mergeCells>
  <printOptions horizontalCentered="1" verticalCentered="1"/>
  <pageMargins left="0.1" right="0.1" top="0.4" bottom="0.4" header="0.1" footer="0.1"/>
  <pageSetup scale="81" fitToHeight="2" orientation="landscape" r:id="rId1"/>
  <headerFooter>
    <oddHeader>&amp;C&amp;"Arial,Bold"TWIN FALLS SCHOOL DISTRICT 411</oddHeader>
    <oddFooter>&amp;L&amp;"Arial,Bold"&amp;Z&amp;F&amp;R&amp;"Arial,Bold"Page &amp;P of &amp;N</oddFooter>
  </headerFooter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C49"/>
  <sheetViews>
    <sheetView zoomScaleNormal="100" workbookViewId="0">
      <pane xSplit="3" ySplit="7" topLeftCell="D17" activePane="bottomRight" state="frozen"/>
      <selection activeCell="P31" sqref="P31"/>
      <selection pane="topRight" activeCell="P31" sqref="P31"/>
      <selection pane="bottomLeft" activeCell="P31" sqref="P31"/>
      <selection pane="bottomRight" activeCell="P31" sqref="P31"/>
    </sheetView>
  </sheetViews>
  <sheetFormatPr defaultRowHeight="15.75" x14ac:dyDescent="0.25"/>
  <cols>
    <col min="1" max="1" width="3.77734375" style="397" customWidth="1"/>
    <col min="2" max="2" width="6.77734375" style="452" customWidth="1"/>
    <col min="3" max="3" width="30.77734375" style="398" customWidth="1"/>
    <col min="4" max="13" width="11.77734375" style="397" customWidth="1"/>
    <col min="14" max="16384" width="8.88671875" style="397"/>
  </cols>
  <sheetData>
    <row r="1" spans="1:22" ht="20.25" x14ac:dyDescent="0.3">
      <c r="A1" s="600" t="s">
        <v>47</v>
      </c>
      <c r="B1" s="600"/>
      <c r="C1" s="600"/>
      <c r="E1" s="530" t="s">
        <v>510</v>
      </c>
      <c r="F1" s="529"/>
      <c r="G1" s="529"/>
      <c r="H1" s="529"/>
      <c r="I1" s="451"/>
      <c r="K1" s="446"/>
      <c r="L1" s="445"/>
      <c r="M1" s="556" t="s">
        <v>701</v>
      </c>
    </row>
    <row r="2" spans="1:22" x14ac:dyDescent="0.25">
      <c r="E2" s="530" t="s">
        <v>16</v>
      </c>
      <c r="F2" s="529"/>
      <c r="G2" s="529"/>
      <c r="H2" s="528"/>
      <c r="K2" s="446"/>
      <c r="L2" s="445"/>
      <c r="M2" s="444" t="s">
        <v>733</v>
      </c>
    </row>
    <row r="3" spans="1:22" ht="15" customHeight="1" x14ac:dyDescent="0.25">
      <c r="E3" s="447" t="s">
        <v>507</v>
      </c>
      <c r="F3" s="447"/>
      <c r="G3" s="447"/>
      <c r="H3" s="528"/>
      <c r="J3" s="527" t="s">
        <v>5</v>
      </c>
      <c r="K3" s="446"/>
      <c r="L3" s="445"/>
      <c r="M3" s="444" t="s">
        <v>734</v>
      </c>
    </row>
    <row r="4" spans="1:22" ht="12.6" customHeight="1" x14ac:dyDescent="0.2">
      <c r="A4" s="603" t="s">
        <v>505</v>
      </c>
      <c r="B4" s="603"/>
      <c r="C4" s="603"/>
      <c r="D4" s="401"/>
      <c r="E4" s="401"/>
      <c r="F4" s="401"/>
      <c r="G4" s="401"/>
      <c r="H4" s="401"/>
      <c r="I4" s="401"/>
      <c r="J4" s="401"/>
      <c r="K4" s="401"/>
      <c r="L4" s="401"/>
    </row>
    <row r="5" spans="1:22" ht="15" x14ac:dyDescent="0.2">
      <c r="A5" s="526"/>
      <c r="B5" s="522"/>
      <c r="C5" s="525" t="s">
        <v>16</v>
      </c>
      <c r="D5" s="522" t="s">
        <v>503</v>
      </c>
      <c r="E5" s="522" t="s">
        <v>90</v>
      </c>
      <c r="F5" s="524" t="s">
        <v>85</v>
      </c>
      <c r="G5" s="524" t="s">
        <v>83</v>
      </c>
      <c r="H5" s="524" t="s">
        <v>81</v>
      </c>
      <c r="I5" s="524" t="s">
        <v>79</v>
      </c>
      <c r="J5" s="524" t="s">
        <v>77</v>
      </c>
      <c r="K5" s="523" t="s">
        <v>75</v>
      </c>
      <c r="L5" s="522" t="s">
        <v>73</v>
      </c>
      <c r="M5" s="522" t="s">
        <v>70</v>
      </c>
    </row>
    <row r="6" spans="1:22" ht="15" x14ac:dyDescent="0.2">
      <c r="A6" s="521"/>
      <c r="B6" s="481"/>
      <c r="C6" s="480"/>
      <c r="D6" s="516"/>
      <c r="E6" s="520"/>
      <c r="F6" s="401"/>
      <c r="G6" s="519"/>
      <c r="H6" s="518" t="s">
        <v>560</v>
      </c>
      <c r="I6" s="518" t="s">
        <v>559</v>
      </c>
      <c r="J6" s="517" t="s">
        <v>558</v>
      </c>
      <c r="K6" s="481" t="s">
        <v>557</v>
      </c>
      <c r="L6" s="481" t="s">
        <v>556</v>
      </c>
      <c r="M6" s="516"/>
    </row>
    <row r="7" spans="1:22" ht="15" x14ac:dyDescent="0.2">
      <c r="A7" s="482" t="s">
        <v>87</v>
      </c>
      <c r="B7" s="484" t="s">
        <v>500</v>
      </c>
      <c r="C7" s="515" t="s">
        <v>555</v>
      </c>
      <c r="D7" s="484" t="s">
        <v>88</v>
      </c>
      <c r="E7" s="484" t="s">
        <v>88</v>
      </c>
      <c r="F7" s="514" t="s">
        <v>84</v>
      </c>
      <c r="G7" s="459" t="s">
        <v>82</v>
      </c>
      <c r="H7" s="459" t="s">
        <v>554</v>
      </c>
      <c r="I7" s="459" t="s">
        <v>553</v>
      </c>
      <c r="J7" s="482" t="s">
        <v>552</v>
      </c>
      <c r="K7" s="484" t="s">
        <v>551</v>
      </c>
      <c r="L7" s="484" t="s">
        <v>550</v>
      </c>
      <c r="M7" s="484" t="s">
        <v>184</v>
      </c>
    </row>
    <row r="8" spans="1:22" ht="15" x14ac:dyDescent="0.2">
      <c r="A8" s="482" t="s">
        <v>350</v>
      </c>
      <c r="B8" s="484" t="s">
        <v>597</v>
      </c>
      <c r="C8" s="463" t="s">
        <v>220</v>
      </c>
      <c r="D8" s="497"/>
      <c r="E8" s="414">
        <f>SUM(F8:M8)</f>
        <v>0</v>
      </c>
      <c r="F8" s="500"/>
      <c r="G8" s="499"/>
      <c r="H8" s="498"/>
      <c r="I8" s="497"/>
      <c r="J8" s="497"/>
      <c r="K8" s="497"/>
      <c r="L8" s="497"/>
      <c r="M8" s="497"/>
    </row>
    <row r="9" spans="1:22" ht="15" x14ac:dyDescent="0.2">
      <c r="A9" s="482" t="s">
        <v>493</v>
      </c>
      <c r="B9" s="484"/>
      <c r="C9" s="463"/>
      <c r="D9" s="509"/>
      <c r="E9" s="509"/>
      <c r="F9" s="512"/>
      <c r="G9" s="511"/>
      <c r="H9" s="510"/>
      <c r="I9" s="509"/>
      <c r="J9" s="509"/>
      <c r="K9" s="509"/>
      <c r="L9" s="509"/>
      <c r="M9" s="509"/>
    </row>
    <row r="10" spans="1:22" ht="15" x14ac:dyDescent="0.2">
      <c r="A10" s="482" t="s">
        <v>490</v>
      </c>
      <c r="B10" s="484" t="s">
        <v>75</v>
      </c>
      <c r="C10" s="473" t="s">
        <v>596</v>
      </c>
      <c r="D10" s="472">
        <f>+D8+'246a'!D48</f>
        <v>91010</v>
      </c>
      <c r="E10" s="472">
        <f>+E8+'246a'!E48</f>
        <v>125225</v>
      </c>
      <c r="F10" s="472">
        <f>+F8+'246a'!F48</f>
        <v>7633</v>
      </c>
      <c r="G10" s="472">
        <f>+G8+'246a'!G48</f>
        <v>1999</v>
      </c>
      <c r="H10" s="472">
        <f>+H8+'246a'!H48</f>
        <v>85286</v>
      </c>
      <c r="I10" s="472">
        <f>+I8+'246a'!I48</f>
        <v>30307</v>
      </c>
      <c r="J10" s="472">
        <f>+J8+'246a'!J48</f>
        <v>0</v>
      </c>
      <c r="K10" s="472">
        <f>+K8+'246a'!K48</f>
        <v>0</v>
      </c>
      <c r="L10" s="472">
        <f>+L8+'246a'!L48</f>
        <v>0</v>
      </c>
      <c r="M10" s="472">
        <f>+M8+'246a'!M48</f>
        <v>0</v>
      </c>
    </row>
    <row r="11" spans="1:22" x14ac:dyDescent="0.25">
      <c r="A11" s="482" t="s">
        <v>485</v>
      </c>
      <c r="B11" s="513"/>
      <c r="C11" s="486"/>
      <c r="D11" s="501"/>
      <c r="E11" s="501"/>
      <c r="F11" s="504"/>
      <c r="G11" s="503"/>
      <c r="H11" s="502"/>
      <c r="I11" s="501"/>
      <c r="J11" s="501"/>
      <c r="K11" s="501"/>
      <c r="L11" s="501"/>
      <c r="M11" s="501"/>
    </row>
    <row r="12" spans="1:22" ht="15" x14ac:dyDescent="0.2">
      <c r="A12" s="482" t="s">
        <v>478</v>
      </c>
      <c r="B12" s="484" t="s">
        <v>595</v>
      </c>
      <c r="C12" s="463" t="s">
        <v>218</v>
      </c>
      <c r="D12" s="497"/>
      <c r="E12" s="414">
        <f>SUM(F12:M12)</f>
        <v>0</v>
      </c>
      <c r="F12" s="500"/>
      <c r="G12" s="499"/>
      <c r="H12" s="498"/>
      <c r="I12" s="497"/>
      <c r="J12" s="497"/>
      <c r="K12" s="497"/>
      <c r="L12" s="497"/>
      <c r="M12" s="497"/>
    </row>
    <row r="13" spans="1:22" ht="15" x14ac:dyDescent="0.2">
      <c r="A13" s="482" t="s">
        <v>474</v>
      </c>
      <c r="B13" s="484" t="s">
        <v>594</v>
      </c>
      <c r="C13" s="463" t="s">
        <v>216</v>
      </c>
      <c r="D13" s="497"/>
      <c r="E13" s="414">
        <f>SUM(F13:M13)</f>
        <v>0</v>
      </c>
      <c r="F13" s="500"/>
      <c r="G13" s="499"/>
      <c r="H13" s="498"/>
      <c r="I13" s="497"/>
      <c r="J13" s="497"/>
      <c r="K13" s="497"/>
      <c r="L13" s="497"/>
      <c r="M13" s="497"/>
    </row>
    <row r="14" spans="1:22" ht="15" x14ac:dyDescent="0.2">
      <c r="A14" s="482" t="s">
        <v>469</v>
      </c>
      <c r="B14" s="484">
        <v>730</v>
      </c>
      <c r="C14" s="463" t="s">
        <v>593</v>
      </c>
      <c r="D14" s="497"/>
      <c r="E14" s="414">
        <f>SUM(F14:M14)</f>
        <v>0</v>
      </c>
      <c r="F14" s="500"/>
      <c r="G14" s="499"/>
      <c r="H14" s="498"/>
      <c r="I14" s="497"/>
      <c r="J14" s="497"/>
      <c r="K14" s="497"/>
      <c r="L14" s="497"/>
      <c r="M14" s="497"/>
    </row>
    <row r="15" spans="1:22" ht="15" x14ac:dyDescent="0.2">
      <c r="A15" s="482" t="s">
        <v>465</v>
      </c>
      <c r="B15" s="484"/>
      <c r="C15" s="463"/>
      <c r="D15" s="501"/>
      <c r="E15" s="501"/>
      <c r="F15" s="512"/>
      <c r="G15" s="511"/>
      <c r="H15" s="510"/>
      <c r="I15" s="509"/>
      <c r="J15" s="509"/>
      <c r="K15" s="509"/>
      <c r="L15" s="509"/>
      <c r="M15" s="509"/>
    </row>
    <row r="16" spans="1:22" ht="15" x14ac:dyDescent="0.2">
      <c r="A16" s="482" t="s">
        <v>461</v>
      </c>
      <c r="B16" s="484" t="s">
        <v>73</v>
      </c>
      <c r="C16" s="463" t="s">
        <v>592</v>
      </c>
      <c r="D16" s="472">
        <f t="shared" ref="D16:M16" si="0">SUM(D12:D14)</f>
        <v>0</v>
      </c>
      <c r="E16" s="472">
        <f t="shared" si="0"/>
        <v>0</v>
      </c>
      <c r="F16" s="472">
        <f t="shared" si="0"/>
        <v>0</v>
      </c>
      <c r="G16" s="472">
        <f t="shared" si="0"/>
        <v>0</v>
      </c>
      <c r="H16" s="472">
        <f t="shared" si="0"/>
        <v>0</v>
      </c>
      <c r="I16" s="472">
        <f t="shared" si="0"/>
        <v>0</v>
      </c>
      <c r="J16" s="472">
        <f t="shared" si="0"/>
        <v>0</v>
      </c>
      <c r="K16" s="472">
        <f t="shared" si="0"/>
        <v>0</v>
      </c>
      <c r="L16" s="472">
        <f t="shared" si="0"/>
        <v>0</v>
      </c>
      <c r="M16" s="472">
        <f t="shared" si="0"/>
        <v>0</v>
      </c>
      <c r="N16" s="492"/>
      <c r="O16" s="492"/>
      <c r="P16" s="492"/>
      <c r="Q16" s="492"/>
      <c r="R16" s="492"/>
      <c r="S16" s="492"/>
      <c r="T16" s="492"/>
      <c r="U16" s="492"/>
      <c r="V16" s="492"/>
    </row>
    <row r="17" spans="1:55" ht="15" x14ac:dyDescent="0.2">
      <c r="A17" s="482" t="s">
        <v>457</v>
      </c>
      <c r="B17" s="484"/>
      <c r="C17" s="463"/>
      <c r="D17" s="501"/>
      <c r="E17" s="501"/>
      <c r="F17" s="504"/>
      <c r="G17" s="503"/>
      <c r="H17" s="502"/>
      <c r="I17" s="501"/>
      <c r="J17" s="501"/>
      <c r="K17" s="501"/>
      <c r="L17" s="501"/>
      <c r="M17" s="501"/>
    </row>
    <row r="18" spans="1:55" ht="15" x14ac:dyDescent="0.2">
      <c r="A18" s="482" t="s">
        <v>453</v>
      </c>
      <c r="B18" s="484" t="s">
        <v>591</v>
      </c>
      <c r="C18" s="463" t="s">
        <v>590</v>
      </c>
      <c r="D18" s="497">
        <v>14608</v>
      </c>
      <c r="E18" s="414">
        <f>SUM(F18:M18)</f>
        <v>40590</v>
      </c>
      <c r="F18" s="500"/>
      <c r="G18" s="499"/>
      <c r="H18" s="498"/>
      <c r="I18" s="497">
        <v>40590</v>
      </c>
      <c r="J18" s="497"/>
      <c r="K18" s="497"/>
      <c r="L18" s="497"/>
      <c r="M18" s="497"/>
    </row>
    <row r="19" spans="1:55" ht="15" x14ac:dyDescent="0.2">
      <c r="A19" s="482" t="s">
        <v>449</v>
      </c>
      <c r="B19" s="484">
        <v>811</v>
      </c>
      <c r="C19" s="463" t="s">
        <v>589</v>
      </c>
      <c r="D19" s="497"/>
      <c r="E19" s="414">
        <f>SUM(F19:M19)</f>
        <v>0</v>
      </c>
      <c r="F19" s="500"/>
      <c r="G19" s="499"/>
      <c r="H19" s="498"/>
      <c r="I19" s="497"/>
      <c r="J19" s="497"/>
      <c r="K19" s="497"/>
      <c r="L19" s="497"/>
      <c r="M19" s="497"/>
    </row>
    <row r="20" spans="1:55" ht="15" x14ac:dyDescent="0.2">
      <c r="A20" s="482" t="s">
        <v>445</v>
      </c>
      <c r="B20" s="484"/>
      <c r="C20" s="463"/>
      <c r="D20" s="509"/>
      <c r="E20" s="509"/>
      <c r="F20" s="512"/>
      <c r="G20" s="511"/>
      <c r="H20" s="510"/>
      <c r="I20" s="509"/>
      <c r="J20" s="509"/>
      <c r="K20" s="509"/>
      <c r="L20" s="509"/>
      <c r="M20" s="509"/>
    </row>
    <row r="21" spans="1:55" s="505" customFormat="1" ht="15" x14ac:dyDescent="0.2">
      <c r="A21" s="482" t="s">
        <v>442</v>
      </c>
      <c r="B21" s="508">
        <v>800</v>
      </c>
      <c r="C21" s="507" t="s">
        <v>588</v>
      </c>
      <c r="D21" s="472">
        <f t="shared" ref="D21:M21" si="1">SUM(D17:D19)</f>
        <v>14608</v>
      </c>
      <c r="E21" s="472">
        <f t="shared" si="1"/>
        <v>40590</v>
      </c>
      <c r="F21" s="472">
        <f t="shared" si="1"/>
        <v>0</v>
      </c>
      <c r="G21" s="472">
        <f t="shared" si="1"/>
        <v>0</v>
      </c>
      <c r="H21" s="472">
        <f t="shared" si="1"/>
        <v>0</v>
      </c>
      <c r="I21" s="472">
        <f t="shared" si="1"/>
        <v>40590</v>
      </c>
      <c r="J21" s="472">
        <f t="shared" si="1"/>
        <v>0</v>
      </c>
      <c r="K21" s="472">
        <f t="shared" si="1"/>
        <v>0</v>
      </c>
      <c r="L21" s="472">
        <f t="shared" si="1"/>
        <v>0</v>
      </c>
      <c r="M21" s="472">
        <f t="shared" si="1"/>
        <v>0</v>
      </c>
    </row>
    <row r="22" spans="1:55" ht="15" x14ac:dyDescent="0.2">
      <c r="A22" s="482" t="s">
        <v>438</v>
      </c>
      <c r="B22" s="484"/>
      <c r="C22" s="463"/>
      <c r="D22" s="501"/>
      <c r="E22" s="501"/>
      <c r="F22" s="504"/>
      <c r="G22" s="503"/>
      <c r="H22" s="502"/>
      <c r="I22" s="501"/>
      <c r="J22" s="501"/>
      <c r="K22" s="501"/>
      <c r="L22" s="501"/>
      <c r="M22" s="501"/>
    </row>
    <row r="23" spans="1:55" ht="15" x14ac:dyDescent="0.2">
      <c r="A23" s="482" t="s">
        <v>434</v>
      </c>
      <c r="B23" s="484" t="s">
        <v>587</v>
      </c>
      <c r="C23" s="463" t="s">
        <v>205</v>
      </c>
      <c r="D23" s="410"/>
      <c r="E23" s="414">
        <f>SUM(F23:M23)</f>
        <v>0</v>
      </c>
      <c r="F23" s="500"/>
      <c r="G23" s="499"/>
      <c r="H23" s="498"/>
      <c r="I23" s="497"/>
      <c r="J23" s="497"/>
      <c r="K23" s="497"/>
      <c r="L23" s="497"/>
      <c r="M23" s="497"/>
    </row>
    <row r="24" spans="1:55" ht="15" x14ac:dyDescent="0.2">
      <c r="A24" s="482" t="s">
        <v>429</v>
      </c>
      <c r="B24" s="484" t="s">
        <v>586</v>
      </c>
      <c r="C24" s="463" t="s">
        <v>203</v>
      </c>
      <c r="D24" s="410"/>
      <c r="E24" s="414">
        <f>SUM(F24:M24)</f>
        <v>0</v>
      </c>
      <c r="F24" s="500"/>
      <c r="G24" s="499"/>
      <c r="H24" s="498"/>
      <c r="I24" s="497"/>
      <c r="J24" s="497"/>
      <c r="K24" s="497"/>
      <c r="L24" s="497"/>
      <c r="M24" s="497"/>
    </row>
    <row r="25" spans="1:55" ht="15" x14ac:dyDescent="0.2">
      <c r="A25" s="482" t="s">
        <v>426</v>
      </c>
      <c r="B25" s="484" t="s">
        <v>585</v>
      </c>
      <c r="C25" s="463" t="s">
        <v>201</v>
      </c>
      <c r="D25" s="410"/>
      <c r="E25" s="414">
        <f>SUM(F25:M25)</f>
        <v>0</v>
      </c>
      <c r="F25" s="500"/>
      <c r="G25" s="499"/>
      <c r="H25" s="498"/>
      <c r="I25" s="497"/>
      <c r="J25" s="497"/>
      <c r="K25" s="497"/>
      <c r="L25" s="497"/>
      <c r="M25" s="497"/>
    </row>
    <row r="26" spans="1:55" ht="15" x14ac:dyDescent="0.2">
      <c r="A26" s="482" t="s">
        <v>424</v>
      </c>
      <c r="B26" s="484" t="s">
        <v>584</v>
      </c>
      <c r="C26" s="463" t="s">
        <v>583</v>
      </c>
      <c r="D26" s="410"/>
      <c r="E26" s="414">
        <f>SUM(F26:M26)</f>
        <v>0</v>
      </c>
      <c r="F26" s="500"/>
      <c r="G26" s="499"/>
      <c r="H26" s="498"/>
      <c r="I26" s="497"/>
      <c r="J26" s="497"/>
      <c r="K26" s="497"/>
      <c r="L26" s="497"/>
      <c r="M26" s="497"/>
    </row>
    <row r="27" spans="1:55" ht="15" x14ac:dyDescent="0.2">
      <c r="A27" s="482" t="s">
        <v>420</v>
      </c>
      <c r="B27" s="484"/>
      <c r="C27" s="463"/>
      <c r="D27" s="485"/>
      <c r="E27" s="485"/>
      <c r="F27" s="496"/>
      <c r="G27" s="495"/>
      <c r="H27" s="494"/>
      <c r="I27" s="493"/>
      <c r="J27" s="493"/>
      <c r="K27" s="493"/>
      <c r="L27" s="493"/>
      <c r="M27" s="493"/>
    </row>
    <row r="28" spans="1:55" ht="15" x14ac:dyDescent="0.2">
      <c r="A28" s="482" t="s">
        <v>417</v>
      </c>
      <c r="B28" s="484" t="s">
        <v>582</v>
      </c>
      <c r="C28" s="463" t="s">
        <v>581</v>
      </c>
      <c r="D28" s="472">
        <f t="shared" ref="D28:M28" si="2">SUM(D23:D27)</f>
        <v>0</v>
      </c>
      <c r="E28" s="472">
        <f t="shared" si="2"/>
        <v>0</v>
      </c>
      <c r="F28" s="472">
        <f t="shared" si="2"/>
        <v>0</v>
      </c>
      <c r="G28" s="472">
        <f t="shared" si="2"/>
        <v>0</v>
      </c>
      <c r="H28" s="472">
        <f t="shared" si="2"/>
        <v>0</v>
      </c>
      <c r="I28" s="472">
        <f t="shared" si="2"/>
        <v>0</v>
      </c>
      <c r="J28" s="472">
        <f t="shared" si="2"/>
        <v>0</v>
      </c>
      <c r="K28" s="472">
        <f t="shared" si="2"/>
        <v>0</v>
      </c>
      <c r="L28" s="472">
        <f t="shared" si="2"/>
        <v>0</v>
      </c>
      <c r="M28" s="472">
        <f t="shared" si="2"/>
        <v>0</v>
      </c>
      <c r="N28" s="492"/>
      <c r="O28" s="492"/>
      <c r="P28" s="492"/>
      <c r="Q28" s="492"/>
      <c r="R28" s="492"/>
      <c r="S28" s="492"/>
      <c r="T28" s="492"/>
      <c r="U28" s="492"/>
      <c r="V28" s="492"/>
      <c r="W28" s="492"/>
      <c r="X28" s="492"/>
      <c r="Y28" s="492"/>
      <c r="Z28" s="492"/>
      <c r="AA28" s="492"/>
      <c r="AB28" s="492"/>
      <c r="AC28" s="492"/>
      <c r="AD28" s="492"/>
      <c r="AE28" s="492"/>
      <c r="AF28" s="492"/>
      <c r="AG28" s="492"/>
      <c r="AH28" s="492"/>
      <c r="AI28" s="492"/>
      <c r="AJ28" s="492"/>
      <c r="AK28" s="492"/>
      <c r="AL28" s="492"/>
      <c r="AM28" s="492"/>
      <c r="AN28" s="492"/>
      <c r="AO28" s="492"/>
      <c r="AP28" s="492"/>
      <c r="AQ28" s="492"/>
      <c r="AR28" s="492"/>
      <c r="AS28" s="492"/>
      <c r="AT28" s="492"/>
      <c r="AU28" s="492"/>
      <c r="AV28" s="492"/>
      <c r="AW28" s="492"/>
      <c r="AX28" s="492"/>
      <c r="AY28" s="492"/>
      <c r="AZ28" s="492"/>
      <c r="BA28" s="492"/>
      <c r="BB28" s="492"/>
      <c r="BC28" s="492"/>
    </row>
    <row r="29" spans="1:55" ht="15" x14ac:dyDescent="0.2">
      <c r="A29" s="482" t="s">
        <v>413</v>
      </c>
      <c r="B29" s="484"/>
      <c r="C29" s="463"/>
      <c r="D29" s="485"/>
      <c r="E29" s="485"/>
      <c r="F29" s="485"/>
      <c r="G29" s="485"/>
      <c r="H29" s="485"/>
      <c r="I29" s="485"/>
      <c r="J29" s="485"/>
      <c r="K29" s="485"/>
      <c r="L29" s="485"/>
      <c r="M29" s="485"/>
    </row>
    <row r="30" spans="1:55" ht="15" x14ac:dyDescent="0.2">
      <c r="A30" s="482" t="s">
        <v>407</v>
      </c>
      <c r="B30" s="481"/>
      <c r="C30" s="480" t="s">
        <v>580</v>
      </c>
      <c r="D30" s="460"/>
      <c r="E30" s="460"/>
      <c r="F30" s="460"/>
      <c r="G30" s="460"/>
      <c r="H30" s="460"/>
      <c r="I30" s="460"/>
      <c r="J30" s="460"/>
      <c r="K30" s="460"/>
      <c r="L30" s="460"/>
      <c r="M30" s="460"/>
    </row>
    <row r="31" spans="1:55" ht="15" x14ac:dyDescent="0.2">
      <c r="A31" s="482" t="s">
        <v>403</v>
      </c>
      <c r="B31" s="484"/>
      <c r="C31" s="491" t="s">
        <v>579</v>
      </c>
      <c r="D31" s="472">
        <f>SUM(D28,D21,D16,D10,'246a'!D21)</f>
        <v>105618</v>
      </c>
      <c r="E31" s="472">
        <f>SUM(E28,E21,E16,E10,'246a'!E21)</f>
        <v>165815</v>
      </c>
      <c r="F31" s="472">
        <f>SUM(F28,F21,F16,F10,'246a'!F21)</f>
        <v>7633</v>
      </c>
      <c r="G31" s="472">
        <f>SUM(G28,G21,G16,G10,'246a'!G21)</f>
        <v>1999</v>
      </c>
      <c r="H31" s="472">
        <f>SUM(H28,H21,H16,H10,'246a'!H21)</f>
        <v>85286</v>
      </c>
      <c r="I31" s="472">
        <f>SUM(I28,I21,I16,I10,'246a'!I21)</f>
        <v>70897</v>
      </c>
      <c r="J31" s="472">
        <f>SUM(J28,J21,J16,J10,'246a'!J21)</f>
        <v>0</v>
      </c>
      <c r="K31" s="472">
        <f>SUM(K28,K21,K16,K10,'246a'!K21)</f>
        <v>0</v>
      </c>
      <c r="L31" s="472">
        <f>SUM(L28,L21,L16,L10,'246a'!L21)</f>
        <v>0</v>
      </c>
      <c r="M31" s="472">
        <f>SUM(M28,M21,M16,M10,'246a'!M21)</f>
        <v>0</v>
      </c>
    </row>
    <row r="32" spans="1:55" ht="15" x14ac:dyDescent="0.2">
      <c r="A32" s="482" t="s">
        <v>400</v>
      </c>
      <c r="B32" s="484"/>
      <c r="C32" s="463"/>
      <c r="D32" s="485"/>
      <c r="E32" s="485"/>
      <c r="F32" s="490"/>
      <c r="G32" s="489"/>
      <c r="H32" s="488"/>
      <c r="I32" s="485"/>
      <c r="J32" s="485"/>
      <c r="K32" s="485"/>
      <c r="L32" s="485"/>
      <c r="M32" s="485"/>
    </row>
    <row r="33" spans="1:13" ht="15" x14ac:dyDescent="0.2">
      <c r="A33" s="482" t="s">
        <v>397</v>
      </c>
      <c r="B33" s="481">
        <v>950</v>
      </c>
      <c r="C33" s="480" t="s">
        <v>578</v>
      </c>
      <c r="D33" s="493"/>
      <c r="E33" s="493"/>
      <c r="F33" s="417"/>
      <c r="G33" s="417"/>
      <c r="H33" s="417"/>
      <c r="I33" s="417"/>
      <c r="J33" s="417"/>
      <c r="K33" s="417"/>
      <c r="L33" s="417"/>
      <c r="M33" s="460"/>
    </row>
    <row r="34" spans="1:13" ht="15" x14ac:dyDescent="0.2">
      <c r="A34" s="482" t="s">
        <v>393</v>
      </c>
      <c r="B34" s="484"/>
      <c r="C34" s="483" t="s">
        <v>577</v>
      </c>
      <c r="D34" s="552"/>
      <c r="E34" s="552"/>
      <c r="F34" s="417"/>
      <c r="G34" s="417"/>
      <c r="H34" s="417"/>
      <c r="I34" s="417"/>
      <c r="J34" s="417"/>
      <c r="K34" s="417"/>
      <c r="L34" s="417"/>
      <c r="M34" s="460"/>
    </row>
    <row r="35" spans="1:13" x14ac:dyDescent="0.25">
      <c r="A35" s="482" t="s">
        <v>388</v>
      </c>
      <c r="B35" s="484"/>
      <c r="C35" s="486"/>
      <c r="D35" s="485"/>
      <c r="E35" s="485"/>
      <c r="F35" s="417"/>
      <c r="G35" s="417"/>
      <c r="H35" s="417"/>
      <c r="I35" s="417"/>
      <c r="J35" s="417"/>
      <c r="K35" s="417"/>
      <c r="L35" s="417"/>
      <c r="M35" s="460"/>
    </row>
    <row r="36" spans="1:13" ht="15" x14ac:dyDescent="0.2">
      <c r="A36" s="482" t="s">
        <v>383</v>
      </c>
      <c r="B36" s="481"/>
      <c r="C36" s="480" t="s">
        <v>576</v>
      </c>
      <c r="D36" s="604">
        <f>+D31+D34</f>
        <v>105618</v>
      </c>
      <c r="E36" s="604">
        <f>+E31+E34</f>
        <v>165815</v>
      </c>
      <c r="F36" s="417"/>
      <c r="G36" s="417"/>
      <c r="H36" s="417"/>
      <c r="I36" s="417"/>
      <c r="J36" s="417"/>
      <c r="K36" s="417"/>
      <c r="L36" s="417"/>
      <c r="M36" s="460"/>
    </row>
    <row r="37" spans="1:13" ht="15" x14ac:dyDescent="0.2">
      <c r="A37" s="482" t="s">
        <v>379</v>
      </c>
      <c r="B37" s="484"/>
      <c r="C37" s="483" t="s">
        <v>575</v>
      </c>
      <c r="D37" s="605"/>
      <c r="E37" s="605"/>
      <c r="F37" s="417"/>
      <c r="G37" s="417"/>
      <c r="H37" s="417"/>
      <c r="I37" s="417"/>
      <c r="J37" s="417"/>
      <c r="K37" s="417"/>
      <c r="L37" s="417"/>
      <c r="M37" s="460"/>
    </row>
    <row r="38" spans="1:13" ht="15" x14ac:dyDescent="0.2">
      <c r="A38" s="482" t="s">
        <v>376</v>
      </c>
      <c r="B38" s="481"/>
      <c r="C38" s="480"/>
      <c r="D38" s="460"/>
      <c r="E38" s="460"/>
      <c r="F38" s="417"/>
      <c r="G38" s="417"/>
      <c r="H38" s="417"/>
      <c r="I38" s="417"/>
      <c r="J38" s="417"/>
      <c r="K38" s="417"/>
      <c r="L38" s="417"/>
      <c r="M38" s="460"/>
    </row>
    <row r="39" spans="1:13" thickBot="1" x14ac:dyDescent="0.25">
      <c r="A39" s="482" t="s">
        <v>372</v>
      </c>
      <c r="B39" s="481"/>
      <c r="C39" s="480"/>
      <c r="D39" s="460"/>
      <c r="E39" s="460"/>
      <c r="F39" s="465"/>
      <c r="G39" s="465"/>
      <c r="H39" s="465"/>
      <c r="I39" s="465"/>
      <c r="J39" s="465"/>
      <c r="K39" s="417"/>
      <c r="L39" s="417"/>
      <c r="M39" s="460"/>
    </row>
    <row r="40" spans="1:13" x14ac:dyDescent="0.25">
      <c r="A40" s="459" t="s">
        <v>368</v>
      </c>
      <c r="B40" s="479"/>
      <c r="C40" s="478" t="s">
        <v>574</v>
      </c>
      <c r="D40" s="477"/>
      <c r="E40" s="476"/>
      <c r="F40" s="417"/>
      <c r="G40" s="470"/>
      <c r="H40" s="470"/>
      <c r="I40" s="470"/>
      <c r="J40" s="465"/>
      <c r="K40" s="417"/>
      <c r="L40" s="475"/>
      <c r="M40" s="460"/>
    </row>
    <row r="41" spans="1:13" x14ac:dyDescent="0.25">
      <c r="A41" s="459" t="s">
        <v>364</v>
      </c>
      <c r="B41" s="464"/>
      <c r="C41" s="463"/>
      <c r="D41" s="460"/>
      <c r="E41" s="474"/>
      <c r="F41" s="417"/>
      <c r="G41" s="470"/>
      <c r="H41" s="470"/>
      <c r="I41" s="470"/>
      <c r="J41" s="465"/>
      <c r="K41" s="417"/>
      <c r="L41" s="417"/>
      <c r="M41" s="460"/>
    </row>
    <row r="42" spans="1:13" x14ac:dyDescent="0.25">
      <c r="A42" s="459" t="s">
        <v>361</v>
      </c>
      <c r="B42" s="464"/>
      <c r="C42" s="473" t="s">
        <v>573</v>
      </c>
      <c r="D42" s="472">
        <v>1911</v>
      </c>
      <c r="E42" s="471">
        <v>60942</v>
      </c>
      <c r="F42" s="470" t="s">
        <v>572</v>
      </c>
      <c r="G42" s="470"/>
      <c r="H42" s="470"/>
      <c r="I42" s="470"/>
      <c r="J42" s="465"/>
      <c r="K42" s="417"/>
      <c r="L42" s="417"/>
      <c r="M42" s="460"/>
    </row>
    <row r="43" spans="1:13" x14ac:dyDescent="0.25">
      <c r="A43" s="459" t="s">
        <v>358</v>
      </c>
      <c r="B43" s="464"/>
      <c r="C43" s="473" t="s">
        <v>571</v>
      </c>
      <c r="D43" s="472">
        <v>103707</v>
      </c>
      <c r="E43" s="471">
        <v>115229</v>
      </c>
      <c r="F43" s="470"/>
      <c r="G43" s="465"/>
      <c r="H43" s="465"/>
      <c r="I43" s="465"/>
      <c r="J43" s="465"/>
      <c r="K43" s="417"/>
      <c r="L43" s="417"/>
      <c r="M43" s="460"/>
    </row>
    <row r="44" spans="1:13" x14ac:dyDescent="0.25">
      <c r="A44" s="459" t="s">
        <v>356</v>
      </c>
      <c r="B44" s="464"/>
      <c r="C44" s="473" t="s">
        <v>570</v>
      </c>
      <c r="D44" s="472">
        <f>SUM(D42:D43)</f>
        <v>105618</v>
      </c>
      <c r="E44" s="471">
        <f>SUM(E42:E43)</f>
        <v>176171</v>
      </c>
      <c r="F44" s="470" t="s">
        <v>569</v>
      </c>
      <c r="G44" s="465"/>
      <c r="H44" s="465"/>
      <c r="I44" s="465"/>
      <c r="J44" s="465"/>
      <c r="K44" s="417"/>
      <c r="L44" s="417"/>
      <c r="M44" s="460"/>
    </row>
    <row r="45" spans="1:13" ht="15" x14ac:dyDescent="0.2">
      <c r="A45" s="459" t="s">
        <v>351</v>
      </c>
      <c r="B45" s="464"/>
      <c r="C45" s="463"/>
      <c r="D45" s="469"/>
      <c r="E45" s="468"/>
      <c r="F45" s="465"/>
      <c r="G45" s="465"/>
      <c r="H45" s="465"/>
      <c r="I45" s="465"/>
      <c r="J45" s="465"/>
      <c r="K45" s="417"/>
      <c r="L45" s="417"/>
      <c r="M45" s="460"/>
    </row>
    <row r="46" spans="1:13" ht="15" x14ac:dyDescent="0.2">
      <c r="A46" s="459" t="s">
        <v>568</v>
      </c>
      <c r="B46" s="464"/>
      <c r="C46" s="463" t="s">
        <v>567</v>
      </c>
      <c r="D46" s="467">
        <f>D36</f>
        <v>105618</v>
      </c>
      <c r="E46" s="466">
        <f>E36</f>
        <v>165815</v>
      </c>
      <c r="F46" s="465"/>
      <c r="G46" s="465"/>
      <c r="H46" s="465"/>
      <c r="I46" s="465"/>
      <c r="J46" s="465"/>
      <c r="K46" s="417"/>
      <c r="L46" s="417"/>
      <c r="M46" s="460"/>
    </row>
    <row r="47" spans="1:13" ht="15" x14ac:dyDescent="0.2">
      <c r="A47" s="459" t="s">
        <v>566</v>
      </c>
      <c r="B47" s="464"/>
      <c r="C47" s="463" t="s">
        <v>565</v>
      </c>
      <c r="D47" s="462">
        <f>D48-D46</f>
        <v>0</v>
      </c>
      <c r="E47" s="461">
        <f>E48-E46</f>
        <v>10356</v>
      </c>
      <c r="F47" s="417"/>
      <c r="G47" s="417"/>
      <c r="H47" s="417"/>
      <c r="I47" s="417"/>
      <c r="J47" s="417"/>
      <c r="K47" s="417"/>
      <c r="L47" s="417"/>
      <c r="M47" s="460"/>
    </row>
    <row r="48" spans="1:13" thickBot="1" x14ac:dyDescent="0.25">
      <c r="A48" s="459" t="s">
        <v>564</v>
      </c>
      <c r="B48" s="458"/>
      <c r="C48" s="457" t="s">
        <v>563</v>
      </c>
      <c r="D48" s="456">
        <f>D44</f>
        <v>105618</v>
      </c>
      <c r="E48" s="455">
        <f>E44</f>
        <v>176171</v>
      </c>
      <c r="F48" s="454"/>
      <c r="G48" s="454"/>
      <c r="H48" s="454"/>
      <c r="I48" s="454"/>
      <c r="J48" s="454"/>
      <c r="K48" s="454"/>
      <c r="L48" s="454"/>
      <c r="M48" s="453"/>
    </row>
    <row r="49" spans="1:3" ht="15.75" customHeight="1" x14ac:dyDescent="0.2">
      <c r="A49" s="606" t="str">
        <f ca="1">CELL("FILENAME",A2)</f>
        <v>R:\Finance\Annual Budget\Amended 2016-2017\[2016-2017 Amended Budget.xlsx]246b</v>
      </c>
      <c r="B49" s="606"/>
      <c r="C49" s="606"/>
    </row>
  </sheetData>
  <mergeCells count="5">
    <mergeCell ref="A1:C1"/>
    <mergeCell ref="A4:C4"/>
    <mergeCell ref="D36:D37"/>
    <mergeCell ref="E36:E37"/>
    <mergeCell ref="A49:C49"/>
  </mergeCells>
  <printOptions horizontalCentered="1" verticalCentered="1"/>
  <pageMargins left="0.1" right="0.1" top="0.4" bottom="0.4" header="0.1" footer="0.1"/>
  <pageSetup scale="73" fitToHeight="2" orientation="landscape" r:id="rId1"/>
  <headerFooter>
    <oddHeader>&amp;C&amp;"Arial,Bold"TWIN FALLS SCHOOL DISTIRCT 411</oddHeader>
    <oddFooter>&amp;L&amp;"Arial,Bold"&amp;Z&amp;F&amp;R&amp;"Arial,Bold"Page &amp;P of &amp;N</oddFooter>
  </headerFooter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441"/>
  <sheetViews>
    <sheetView zoomScaleNormal="100" workbookViewId="0">
      <pane xSplit="3" ySplit="6" topLeftCell="D7" activePane="bottomRight" state="frozen"/>
      <selection activeCell="P31" sqref="P31"/>
      <selection pane="topRight" activeCell="P31" sqref="P31"/>
      <selection pane="bottomLeft" activeCell="P31" sqref="P31"/>
      <selection pane="bottomRight" activeCell="P31" sqref="P31"/>
    </sheetView>
  </sheetViews>
  <sheetFormatPr defaultColWidth="9.77734375" defaultRowHeight="11.25" x14ac:dyDescent="0.2"/>
  <cols>
    <col min="1" max="1" width="3.77734375" style="321" customWidth="1"/>
    <col min="2" max="2" width="6.77734375" style="321" customWidth="1"/>
    <col min="3" max="3" width="27.77734375" style="322" customWidth="1"/>
    <col min="4" max="6" width="10.77734375" style="321" customWidth="1"/>
    <col min="7" max="7" width="3.77734375" style="321" customWidth="1"/>
    <col min="8" max="8" width="6.77734375" style="321" customWidth="1"/>
    <col min="9" max="9" width="27.77734375" style="322" customWidth="1"/>
    <col min="10" max="12" width="10.77734375" style="321" customWidth="1"/>
    <col min="13" max="16384" width="9.77734375" style="321"/>
  </cols>
  <sheetData>
    <row r="1" spans="1:12" ht="20.25" x14ac:dyDescent="0.3">
      <c r="A1" s="596" t="s">
        <v>47</v>
      </c>
      <c r="B1" s="596"/>
      <c r="C1" s="596"/>
      <c r="D1" s="393"/>
      <c r="E1" s="394" t="s">
        <v>510</v>
      </c>
      <c r="F1" s="394"/>
      <c r="G1" s="390"/>
      <c r="H1" s="390"/>
      <c r="I1" s="396"/>
      <c r="J1" s="393"/>
      <c r="L1" s="395" t="s">
        <v>681</v>
      </c>
    </row>
    <row r="2" spans="1:12" ht="15.75" x14ac:dyDescent="0.25">
      <c r="A2" s="393"/>
      <c r="B2" s="393"/>
      <c r="C2" s="389"/>
      <c r="D2" s="393"/>
      <c r="E2" s="394" t="s">
        <v>504</v>
      </c>
      <c r="F2" s="392"/>
      <c r="G2" s="390"/>
      <c r="H2" s="390"/>
      <c r="I2" s="389"/>
      <c r="J2" s="561"/>
      <c r="K2" s="561"/>
      <c r="L2" s="560" t="s">
        <v>736</v>
      </c>
    </row>
    <row r="3" spans="1:12" ht="15.75" x14ac:dyDescent="0.25">
      <c r="A3" s="393"/>
      <c r="B3" s="393"/>
      <c r="C3" s="389"/>
      <c r="D3" s="393"/>
      <c r="E3" s="392" t="s">
        <v>507</v>
      </c>
      <c r="F3" s="391"/>
      <c r="G3" s="390"/>
      <c r="H3" s="390"/>
      <c r="I3" s="389"/>
      <c r="J3" s="607" t="s">
        <v>735</v>
      </c>
      <c r="K3" s="607"/>
      <c r="L3" s="607"/>
    </row>
    <row r="4" spans="1:12" ht="13.9" customHeight="1" x14ac:dyDescent="0.2">
      <c r="A4" s="597" t="s">
        <v>505</v>
      </c>
      <c r="B4" s="597"/>
      <c r="C4" s="597"/>
      <c r="D4" s="597"/>
      <c r="E4" s="324"/>
      <c r="F4" s="324"/>
      <c r="G4" s="324"/>
      <c r="H4" s="324"/>
      <c r="I4" s="325"/>
      <c r="J4" s="324"/>
      <c r="K4" s="324"/>
      <c r="L4" s="324"/>
    </row>
    <row r="5" spans="1:12" ht="12.75" x14ac:dyDescent="0.2">
      <c r="A5" s="388"/>
      <c r="B5" s="387"/>
      <c r="C5" s="386" t="s">
        <v>504</v>
      </c>
      <c r="D5" s="385" t="s">
        <v>503</v>
      </c>
      <c r="E5" s="384" t="s">
        <v>502</v>
      </c>
      <c r="F5" s="383" t="s">
        <v>501</v>
      </c>
      <c r="G5" s="382"/>
      <c r="H5" s="381"/>
      <c r="I5" s="380" t="s">
        <v>504</v>
      </c>
      <c r="J5" s="379" t="s">
        <v>503</v>
      </c>
      <c r="K5" s="378" t="s">
        <v>502</v>
      </c>
      <c r="L5" s="377" t="s">
        <v>501</v>
      </c>
    </row>
    <row r="6" spans="1:12" ht="12.75" x14ac:dyDescent="0.2">
      <c r="A6" s="351" t="s">
        <v>87</v>
      </c>
      <c r="B6" s="334" t="s">
        <v>500</v>
      </c>
      <c r="C6" s="328" t="s">
        <v>499</v>
      </c>
      <c r="D6" s="334" t="s">
        <v>88</v>
      </c>
      <c r="E6" s="334" t="s">
        <v>498</v>
      </c>
      <c r="F6" s="376" t="s">
        <v>497</v>
      </c>
      <c r="G6" s="355" t="s">
        <v>87</v>
      </c>
      <c r="H6" s="375" t="s">
        <v>500</v>
      </c>
      <c r="I6" s="374" t="s">
        <v>499</v>
      </c>
      <c r="J6" s="351" t="s">
        <v>88</v>
      </c>
      <c r="K6" s="334" t="s">
        <v>498</v>
      </c>
      <c r="L6" s="334" t="s">
        <v>497</v>
      </c>
    </row>
    <row r="7" spans="1:12" ht="12.75" x14ac:dyDescent="0.2">
      <c r="A7" s="351" t="s">
        <v>496</v>
      </c>
      <c r="B7" s="334" t="s">
        <v>495</v>
      </c>
      <c r="C7" s="333" t="s">
        <v>494</v>
      </c>
      <c r="D7" s="354">
        <v>10754</v>
      </c>
      <c r="E7" s="373" t="s">
        <v>346</v>
      </c>
      <c r="F7" s="372">
        <v>21851</v>
      </c>
      <c r="G7" s="348" t="s">
        <v>493</v>
      </c>
      <c r="H7" s="351" t="s">
        <v>492</v>
      </c>
      <c r="I7" s="333" t="s">
        <v>170</v>
      </c>
      <c r="J7" s="353">
        <v>0</v>
      </c>
      <c r="K7" s="353">
        <v>0</v>
      </c>
      <c r="L7" s="357"/>
    </row>
    <row r="8" spans="1:12" ht="12.75" x14ac:dyDescent="0.2">
      <c r="A8" s="351" t="s">
        <v>491</v>
      </c>
      <c r="B8" s="334"/>
      <c r="C8" s="333"/>
      <c r="D8" s="360"/>
      <c r="E8" s="353"/>
      <c r="F8" s="356"/>
      <c r="G8" s="355" t="s">
        <v>490</v>
      </c>
      <c r="H8" s="351" t="s">
        <v>489</v>
      </c>
      <c r="I8" s="365" t="s">
        <v>488</v>
      </c>
      <c r="J8" s="352">
        <f>J7</f>
        <v>0</v>
      </c>
      <c r="K8" s="358" t="s">
        <v>346</v>
      </c>
      <c r="L8" s="352">
        <f>K7</f>
        <v>0</v>
      </c>
    </row>
    <row r="9" spans="1:12" ht="12.75" x14ac:dyDescent="0.2">
      <c r="A9" s="351" t="s">
        <v>487</v>
      </c>
      <c r="B9" s="334" t="s">
        <v>486</v>
      </c>
      <c r="C9" s="333" t="s">
        <v>171</v>
      </c>
      <c r="D9" s="353">
        <v>0</v>
      </c>
      <c r="E9" s="353">
        <v>0</v>
      </c>
      <c r="F9" s="356"/>
      <c r="G9" s="355" t="s">
        <v>485</v>
      </c>
      <c r="H9" s="335"/>
      <c r="I9" s="333"/>
      <c r="J9" s="347"/>
      <c r="K9" s="347"/>
      <c r="L9" s="357"/>
    </row>
    <row r="10" spans="1:12" ht="12.75" x14ac:dyDescent="0.2">
      <c r="A10" s="351" t="s">
        <v>484</v>
      </c>
      <c r="B10" s="334" t="s">
        <v>483</v>
      </c>
      <c r="C10" s="333" t="s">
        <v>169</v>
      </c>
      <c r="D10" s="353">
        <v>0</v>
      </c>
      <c r="E10" s="353">
        <v>0</v>
      </c>
      <c r="F10" s="356"/>
      <c r="G10" s="355" t="s">
        <v>482</v>
      </c>
      <c r="H10" s="351" t="s">
        <v>481</v>
      </c>
      <c r="I10" s="333" t="s">
        <v>165</v>
      </c>
      <c r="J10" s="353">
        <v>0</v>
      </c>
      <c r="K10" s="353">
        <v>0</v>
      </c>
      <c r="L10" s="357"/>
    </row>
    <row r="11" spans="1:12" ht="12.75" x14ac:dyDescent="0.2">
      <c r="A11" s="351" t="s">
        <v>480</v>
      </c>
      <c r="B11" s="334" t="s">
        <v>479</v>
      </c>
      <c r="C11" s="333" t="s">
        <v>168</v>
      </c>
      <c r="D11" s="353">
        <v>0</v>
      </c>
      <c r="E11" s="353">
        <v>0</v>
      </c>
      <c r="F11" s="356"/>
      <c r="G11" s="355" t="s">
        <v>478</v>
      </c>
      <c r="H11" s="351" t="s">
        <v>477</v>
      </c>
      <c r="I11" s="333" t="s">
        <v>163</v>
      </c>
      <c r="J11" s="353">
        <v>0</v>
      </c>
      <c r="K11" s="353">
        <v>0</v>
      </c>
      <c r="L11" s="357"/>
    </row>
    <row r="12" spans="1:12" ht="12.75" x14ac:dyDescent="0.2">
      <c r="A12" s="351" t="s">
        <v>476</v>
      </c>
      <c r="B12" s="334" t="s">
        <v>475</v>
      </c>
      <c r="C12" s="333" t="s">
        <v>166</v>
      </c>
      <c r="D12" s="353">
        <v>0</v>
      </c>
      <c r="E12" s="353">
        <v>0</v>
      </c>
      <c r="F12" s="356"/>
      <c r="G12" s="355" t="s">
        <v>474</v>
      </c>
      <c r="H12" s="351" t="s">
        <v>473</v>
      </c>
      <c r="I12" s="333" t="s">
        <v>472</v>
      </c>
      <c r="J12" s="353">
        <v>0</v>
      </c>
      <c r="K12" s="353">
        <v>0</v>
      </c>
      <c r="L12" s="357"/>
    </row>
    <row r="13" spans="1:12" ht="12.75" x14ac:dyDescent="0.2">
      <c r="A13" s="351" t="s">
        <v>471</v>
      </c>
      <c r="B13" s="334" t="s">
        <v>470</v>
      </c>
      <c r="C13" s="333" t="s">
        <v>164</v>
      </c>
      <c r="D13" s="353">
        <v>0</v>
      </c>
      <c r="E13" s="353">
        <v>0</v>
      </c>
      <c r="F13" s="356"/>
      <c r="G13" s="355" t="s">
        <v>469</v>
      </c>
      <c r="H13" s="351" t="s">
        <v>468</v>
      </c>
      <c r="I13" s="333" t="s">
        <v>159</v>
      </c>
      <c r="J13" s="353">
        <v>0</v>
      </c>
      <c r="K13" s="353">
        <v>0</v>
      </c>
      <c r="L13" s="357"/>
    </row>
    <row r="14" spans="1:12" ht="12.75" x14ac:dyDescent="0.2">
      <c r="A14" s="351" t="s">
        <v>467</v>
      </c>
      <c r="B14" s="334" t="s">
        <v>466</v>
      </c>
      <c r="C14" s="333" t="s">
        <v>162</v>
      </c>
      <c r="D14" s="353">
        <v>0</v>
      </c>
      <c r="E14" s="353">
        <v>0</v>
      </c>
      <c r="F14" s="356"/>
      <c r="G14" s="355" t="s">
        <v>465</v>
      </c>
      <c r="H14" s="351" t="s">
        <v>464</v>
      </c>
      <c r="I14" s="333" t="s">
        <v>157</v>
      </c>
      <c r="J14" s="353">
        <v>0</v>
      </c>
      <c r="K14" s="353">
        <v>0</v>
      </c>
      <c r="L14" s="357"/>
    </row>
    <row r="15" spans="1:12" ht="12.75" x14ac:dyDescent="0.2">
      <c r="A15" s="351" t="s">
        <v>463</v>
      </c>
      <c r="B15" s="334" t="s">
        <v>462</v>
      </c>
      <c r="C15" s="333" t="s">
        <v>160</v>
      </c>
      <c r="D15" s="353">
        <v>0</v>
      </c>
      <c r="E15" s="353">
        <v>0</v>
      </c>
      <c r="F15" s="356"/>
      <c r="G15" s="355" t="s">
        <v>461</v>
      </c>
      <c r="H15" s="351" t="s">
        <v>460</v>
      </c>
      <c r="I15" s="333" t="s">
        <v>155</v>
      </c>
      <c r="J15" s="353">
        <v>0</v>
      </c>
      <c r="K15" s="353">
        <v>0</v>
      </c>
      <c r="L15" s="357"/>
    </row>
    <row r="16" spans="1:12" ht="12.75" x14ac:dyDescent="0.2">
      <c r="A16" s="351" t="s">
        <v>459</v>
      </c>
      <c r="B16" s="334" t="s">
        <v>458</v>
      </c>
      <c r="C16" s="333" t="s">
        <v>158</v>
      </c>
      <c r="D16" s="353">
        <v>0</v>
      </c>
      <c r="E16" s="353">
        <v>0</v>
      </c>
      <c r="F16" s="356"/>
      <c r="G16" s="355" t="s">
        <v>457</v>
      </c>
      <c r="H16" s="351" t="s">
        <v>456</v>
      </c>
      <c r="I16" s="333" t="s">
        <v>153</v>
      </c>
      <c r="J16" s="353">
        <v>103000</v>
      </c>
      <c r="K16" s="353">
        <v>103000</v>
      </c>
      <c r="L16" s="357"/>
    </row>
    <row r="17" spans="1:12" ht="12.75" x14ac:dyDescent="0.2">
      <c r="A17" s="351" t="s">
        <v>455</v>
      </c>
      <c r="B17" s="334" t="s">
        <v>454</v>
      </c>
      <c r="C17" s="333" t="s">
        <v>156</v>
      </c>
      <c r="D17" s="537">
        <v>0</v>
      </c>
      <c r="E17" s="536">
        <v>0</v>
      </c>
      <c r="F17" s="356"/>
      <c r="G17" s="355" t="s">
        <v>453</v>
      </c>
      <c r="H17" s="351" t="s">
        <v>452</v>
      </c>
      <c r="I17" s="333" t="s">
        <v>152</v>
      </c>
      <c r="J17" s="353">
        <v>0</v>
      </c>
      <c r="K17" s="353">
        <v>0</v>
      </c>
      <c r="L17" s="357"/>
    </row>
    <row r="18" spans="1:12" ht="12.75" x14ac:dyDescent="0.2">
      <c r="A18" s="351" t="s">
        <v>451</v>
      </c>
      <c r="B18" s="334" t="s">
        <v>450</v>
      </c>
      <c r="C18" s="365" t="s">
        <v>154</v>
      </c>
      <c r="D18" s="534">
        <v>0</v>
      </c>
      <c r="E18" s="535">
        <v>0</v>
      </c>
      <c r="F18" s="356"/>
      <c r="G18" s="355" t="s">
        <v>449</v>
      </c>
      <c r="H18" s="351" t="s">
        <v>448</v>
      </c>
      <c r="I18" s="333" t="s">
        <v>150</v>
      </c>
      <c r="J18" s="536">
        <v>0</v>
      </c>
      <c r="K18" s="536">
        <v>0</v>
      </c>
      <c r="L18" s="357"/>
    </row>
    <row r="19" spans="1:12" ht="12.75" x14ac:dyDescent="0.2">
      <c r="A19" s="351" t="s">
        <v>447</v>
      </c>
      <c r="B19" s="334"/>
      <c r="C19" s="371" t="s">
        <v>446</v>
      </c>
      <c r="D19" s="370">
        <f>SUBTOTAL(9,D9:D18)</f>
        <v>0</v>
      </c>
      <c r="E19" s="369" t="s">
        <v>346</v>
      </c>
      <c r="F19" s="349">
        <f>SUBTOTAL(9,E8:E18)</f>
        <v>0</v>
      </c>
      <c r="G19" s="368" t="s">
        <v>445</v>
      </c>
      <c r="H19" s="367">
        <v>437000</v>
      </c>
      <c r="I19" s="366" t="s">
        <v>149</v>
      </c>
      <c r="J19" s="535">
        <v>0</v>
      </c>
      <c r="K19" s="535">
        <v>0</v>
      </c>
      <c r="L19" s="357"/>
    </row>
    <row r="20" spans="1:12" ht="12.75" x14ac:dyDescent="0.2">
      <c r="A20" s="351" t="s">
        <v>444</v>
      </c>
      <c r="B20" s="334" t="s">
        <v>443</v>
      </c>
      <c r="C20" s="333" t="s">
        <v>151</v>
      </c>
      <c r="D20" s="353">
        <v>0</v>
      </c>
      <c r="E20" s="353">
        <v>0</v>
      </c>
      <c r="F20" s="356"/>
      <c r="G20" s="361" t="s">
        <v>442</v>
      </c>
      <c r="H20" s="364" t="s">
        <v>441</v>
      </c>
      <c r="I20" s="333" t="s">
        <v>440</v>
      </c>
      <c r="J20" s="353">
        <v>0</v>
      </c>
      <c r="K20" s="353">
        <v>0</v>
      </c>
      <c r="L20" s="357"/>
    </row>
    <row r="21" spans="1:12" ht="12.75" x14ac:dyDescent="0.2">
      <c r="A21" s="351" t="s">
        <v>439</v>
      </c>
      <c r="B21" s="364"/>
      <c r="C21" s="363"/>
      <c r="D21" s="362"/>
      <c r="E21" s="362"/>
      <c r="F21" s="356"/>
      <c r="G21" s="361" t="s">
        <v>438</v>
      </c>
      <c r="H21" s="351" t="s">
        <v>437</v>
      </c>
      <c r="I21" s="333" t="s">
        <v>145</v>
      </c>
      <c r="J21" s="353">
        <v>0</v>
      </c>
      <c r="K21" s="353">
        <v>0</v>
      </c>
      <c r="L21" s="357"/>
    </row>
    <row r="22" spans="1:12" ht="12.75" x14ac:dyDescent="0.2">
      <c r="A22" s="351" t="s">
        <v>436</v>
      </c>
      <c r="B22" s="334" t="s">
        <v>435</v>
      </c>
      <c r="C22" s="333" t="s">
        <v>148</v>
      </c>
      <c r="D22" s="353">
        <v>0</v>
      </c>
      <c r="E22" s="353">
        <v>0</v>
      </c>
      <c r="F22" s="356"/>
      <c r="G22" s="355" t="s">
        <v>434</v>
      </c>
      <c r="H22" s="351" t="s">
        <v>433</v>
      </c>
      <c r="I22" s="365" t="s">
        <v>432</v>
      </c>
      <c r="J22" s="352">
        <f>SUBTOTAL(9,J10:J21)</f>
        <v>103000</v>
      </c>
      <c r="K22" s="358" t="s">
        <v>346</v>
      </c>
      <c r="L22" s="352">
        <f>SUBTOTAL(9,K10:K21)</f>
        <v>103000</v>
      </c>
    </row>
    <row r="23" spans="1:12" ht="12.75" x14ac:dyDescent="0.2">
      <c r="A23" s="351" t="s">
        <v>431</v>
      </c>
      <c r="B23" s="334" t="s">
        <v>430</v>
      </c>
      <c r="C23" s="333" t="s">
        <v>146</v>
      </c>
      <c r="D23" s="353">
        <v>0</v>
      </c>
      <c r="E23" s="353">
        <v>0</v>
      </c>
      <c r="F23" s="356"/>
      <c r="G23" s="355" t="s">
        <v>429</v>
      </c>
      <c r="H23" s="335"/>
      <c r="I23" s="333"/>
      <c r="J23" s="347"/>
      <c r="K23" s="347"/>
      <c r="L23" s="357"/>
    </row>
    <row r="24" spans="1:12" ht="12.75" x14ac:dyDescent="0.2">
      <c r="A24" s="351" t="s">
        <v>428</v>
      </c>
      <c r="B24" s="334" t="s">
        <v>427</v>
      </c>
      <c r="C24" s="333" t="s">
        <v>144</v>
      </c>
      <c r="D24" s="353">
        <v>0</v>
      </c>
      <c r="E24" s="353">
        <v>0</v>
      </c>
      <c r="F24" s="356"/>
      <c r="G24" s="355" t="s">
        <v>426</v>
      </c>
      <c r="H24" s="335"/>
      <c r="I24" s="333"/>
      <c r="J24" s="347"/>
      <c r="K24" s="347"/>
      <c r="L24" s="357"/>
    </row>
    <row r="25" spans="1:12" ht="12.75" x14ac:dyDescent="0.2">
      <c r="A25" s="351" t="s">
        <v>425</v>
      </c>
      <c r="B25" s="364"/>
      <c r="C25" s="363"/>
      <c r="D25" s="362"/>
      <c r="E25" s="360"/>
      <c r="F25" s="356"/>
      <c r="G25" s="355" t="s">
        <v>424</v>
      </c>
      <c r="H25" s="351" t="s">
        <v>423</v>
      </c>
      <c r="I25" s="333" t="s">
        <v>141</v>
      </c>
      <c r="J25" s="353">
        <v>0</v>
      </c>
      <c r="K25" s="353">
        <v>0</v>
      </c>
      <c r="L25" s="357"/>
    </row>
    <row r="26" spans="1:12" ht="12.75" x14ac:dyDescent="0.2">
      <c r="A26" s="351" t="s">
        <v>422</v>
      </c>
      <c r="B26" s="334" t="s">
        <v>421</v>
      </c>
      <c r="C26" s="333" t="s">
        <v>142</v>
      </c>
      <c r="D26" s="353">
        <v>0</v>
      </c>
      <c r="E26" s="353">
        <v>0</v>
      </c>
      <c r="F26" s="356"/>
      <c r="G26" s="355" t="s">
        <v>420</v>
      </c>
      <c r="H26" s="351" t="s">
        <v>419</v>
      </c>
      <c r="I26" s="333" t="s">
        <v>140</v>
      </c>
      <c r="J26" s="353">
        <v>0</v>
      </c>
      <c r="K26" s="353">
        <v>0</v>
      </c>
      <c r="L26" s="357"/>
    </row>
    <row r="27" spans="1:12" ht="12.75" x14ac:dyDescent="0.2">
      <c r="A27" s="351" t="s">
        <v>418</v>
      </c>
      <c r="B27" s="334"/>
      <c r="C27" s="333"/>
      <c r="D27" s="360"/>
      <c r="E27" s="360"/>
      <c r="F27" s="356"/>
      <c r="G27" s="355" t="s">
        <v>417</v>
      </c>
      <c r="H27" s="351" t="s">
        <v>416</v>
      </c>
      <c r="I27" s="333" t="s">
        <v>138</v>
      </c>
      <c r="J27" s="353">
        <v>0</v>
      </c>
      <c r="K27" s="353">
        <v>0</v>
      </c>
      <c r="L27" s="357"/>
    </row>
    <row r="28" spans="1:12" ht="25.5" x14ac:dyDescent="0.2">
      <c r="A28" s="351" t="s">
        <v>415</v>
      </c>
      <c r="B28" s="334" t="s">
        <v>414</v>
      </c>
      <c r="C28" s="333" t="s">
        <v>139</v>
      </c>
      <c r="D28" s="353">
        <v>0</v>
      </c>
      <c r="E28" s="353">
        <v>0</v>
      </c>
      <c r="F28" s="356"/>
      <c r="G28" s="355" t="s">
        <v>413</v>
      </c>
      <c r="H28" s="351" t="s">
        <v>412</v>
      </c>
      <c r="I28" s="333" t="s">
        <v>411</v>
      </c>
      <c r="J28" s="353">
        <v>0</v>
      </c>
      <c r="K28" s="353">
        <v>0</v>
      </c>
      <c r="L28" s="357"/>
    </row>
    <row r="29" spans="1:12" ht="12.75" x14ac:dyDescent="0.2">
      <c r="A29" s="351" t="s">
        <v>410</v>
      </c>
      <c r="B29" s="334" t="s">
        <v>409</v>
      </c>
      <c r="C29" s="333" t="s">
        <v>408</v>
      </c>
      <c r="D29" s="353">
        <v>0</v>
      </c>
      <c r="E29" s="353">
        <v>0</v>
      </c>
      <c r="F29" s="356"/>
      <c r="G29" s="355" t="s">
        <v>407</v>
      </c>
      <c r="H29" s="351" t="s">
        <v>406</v>
      </c>
      <c r="I29" s="333" t="s">
        <v>134</v>
      </c>
      <c r="J29" s="353">
        <v>0</v>
      </c>
      <c r="K29" s="353">
        <v>0</v>
      </c>
      <c r="L29" s="357"/>
    </row>
    <row r="30" spans="1:12" ht="12.75" x14ac:dyDescent="0.2">
      <c r="A30" s="351" t="s">
        <v>405</v>
      </c>
      <c r="B30" s="334" t="s">
        <v>404</v>
      </c>
      <c r="C30" s="333" t="s">
        <v>135</v>
      </c>
      <c r="D30" s="353">
        <v>0</v>
      </c>
      <c r="E30" s="353">
        <v>0</v>
      </c>
      <c r="F30" s="356"/>
      <c r="G30" s="355" t="s">
        <v>403</v>
      </c>
      <c r="H30" s="351" t="s">
        <v>402</v>
      </c>
      <c r="I30" s="333" t="s">
        <v>133</v>
      </c>
      <c r="J30" s="353">
        <v>0</v>
      </c>
      <c r="K30" s="353">
        <v>0</v>
      </c>
      <c r="L30" s="357"/>
    </row>
    <row r="31" spans="1:12" ht="12.75" x14ac:dyDescent="0.2">
      <c r="A31" s="351" t="s">
        <v>401</v>
      </c>
      <c r="B31" s="334"/>
      <c r="C31" s="333"/>
      <c r="D31" s="360"/>
      <c r="E31" s="360"/>
      <c r="F31" s="356"/>
      <c r="G31" s="355" t="s">
        <v>400</v>
      </c>
      <c r="H31" s="351" t="s">
        <v>399</v>
      </c>
      <c r="I31" s="333" t="s">
        <v>131</v>
      </c>
      <c r="J31" s="353">
        <v>0</v>
      </c>
      <c r="K31" s="353">
        <v>0</v>
      </c>
      <c r="L31" s="357"/>
    </row>
    <row r="32" spans="1:12" ht="12.75" x14ac:dyDescent="0.2">
      <c r="A32" s="351" t="s">
        <v>398</v>
      </c>
      <c r="B32" s="334">
        <v>417100</v>
      </c>
      <c r="C32" s="333" t="s">
        <v>132</v>
      </c>
      <c r="D32" s="353">
        <v>0</v>
      </c>
      <c r="E32" s="353">
        <v>0</v>
      </c>
      <c r="F32" s="356"/>
      <c r="G32" s="355" t="s">
        <v>397</v>
      </c>
      <c r="H32" s="351" t="s">
        <v>396</v>
      </c>
      <c r="I32" s="333" t="s">
        <v>395</v>
      </c>
      <c r="J32" s="353">
        <v>0</v>
      </c>
      <c r="K32" s="353">
        <v>0</v>
      </c>
      <c r="L32" s="357"/>
    </row>
    <row r="33" spans="1:12" ht="12.75" x14ac:dyDescent="0.2">
      <c r="A33" s="351" t="s">
        <v>394</v>
      </c>
      <c r="B33" s="334">
        <v>417200</v>
      </c>
      <c r="C33" s="333" t="s">
        <v>130</v>
      </c>
      <c r="D33" s="353">
        <v>0</v>
      </c>
      <c r="E33" s="353">
        <v>0</v>
      </c>
      <c r="F33" s="356"/>
      <c r="G33" s="361" t="s">
        <v>393</v>
      </c>
      <c r="H33" s="334" t="s">
        <v>392</v>
      </c>
      <c r="I33" s="333" t="s">
        <v>391</v>
      </c>
      <c r="J33" s="353">
        <v>0</v>
      </c>
      <c r="K33" s="353">
        <v>0</v>
      </c>
      <c r="L33" s="357"/>
    </row>
    <row r="34" spans="1:12" ht="12.75" x14ac:dyDescent="0.2">
      <c r="A34" s="351" t="s">
        <v>390</v>
      </c>
      <c r="B34" s="334">
        <v>417300</v>
      </c>
      <c r="C34" s="333" t="s">
        <v>389</v>
      </c>
      <c r="D34" s="353">
        <v>0</v>
      </c>
      <c r="E34" s="353">
        <v>0</v>
      </c>
      <c r="F34" s="356"/>
      <c r="G34" s="355" t="s">
        <v>388</v>
      </c>
      <c r="H34" s="351" t="s">
        <v>387</v>
      </c>
      <c r="I34" s="333" t="s">
        <v>386</v>
      </c>
      <c r="J34" s="353">
        <v>0</v>
      </c>
      <c r="K34" s="353">
        <v>0</v>
      </c>
      <c r="L34" s="357"/>
    </row>
    <row r="35" spans="1:12" ht="12.75" x14ac:dyDescent="0.2">
      <c r="A35" s="351" t="s">
        <v>385</v>
      </c>
      <c r="B35" s="334">
        <v>417400</v>
      </c>
      <c r="C35" s="333" t="s">
        <v>384</v>
      </c>
      <c r="D35" s="353">
        <v>0</v>
      </c>
      <c r="E35" s="353">
        <v>0</v>
      </c>
      <c r="F35" s="356"/>
      <c r="G35" s="355" t="s">
        <v>383</v>
      </c>
      <c r="H35" s="351" t="s">
        <v>382</v>
      </c>
      <c r="I35" s="333" t="s">
        <v>381</v>
      </c>
      <c r="J35" s="359">
        <f>SUBTOTAL(9,J25:J34)</f>
        <v>0</v>
      </c>
      <c r="K35" s="358" t="s">
        <v>346</v>
      </c>
      <c r="L35" s="352">
        <f>SUBTOTAL(9,K25:K34)</f>
        <v>0</v>
      </c>
    </row>
    <row r="36" spans="1:12" ht="12.75" x14ac:dyDescent="0.2">
      <c r="A36" s="351" t="s">
        <v>380</v>
      </c>
      <c r="B36" s="334">
        <v>417900</v>
      </c>
      <c r="C36" s="333" t="s">
        <v>124</v>
      </c>
      <c r="D36" s="353">
        <v>0</v>
      </c>
      <c r="E36" s="353">
        <v>0</v>
      </c>
      <c r="F36" s="356"/>
      <c r="G36" s="355" t="s">
        <v>379</v>
      </c>
      <c r="H36" s="335"/>
      <c r="I36" s="333" t="s">
        <v>378</v>
      </c>
      <c r="J36" s="347"/>
      <c r="K36" s="347"/>
      <c r="L36" s="357"/>
    </row>
    <row r="37" spans="1:12" ht="25.5" x14ac:dyDescent="0.2">
      <c r="A37" s="351" t="s">
        <v>377</v>
      </c>
      <c r="B37" s="334"/>
      <c r="C37" s="333"/>
      <c r="D37" s="360"/>
      <c r="E37" s="360"/>
      <c r="F37" s="356"/>
      <c r="G37" s="355" t="s">
        <v>376</v>
      </c>
      <c r="H37" s="351" t="s">
        <v>375</v>
      </c>
      <c r="I37" s="333" t="s">
        <v>374</v>
      </c>
      <c r="J37" s="353">
        <v>0</v>
      </c>
      <c r="K37" s="353">
        <v>0</v>
      </c>
      <c r="L37" s="357"/>
    </row>
    <row r="38" spans="1:12" ht="12.75" x14ac:dyDescent="0.2">
      <c r="A38" s="351" t="s">
        <v>373</v>
      </c>
      <c r="B38" s="334">
        <v>418100</v>
      </c>
      <c r="C38" s="333" t="s">
        <v>123</v>
      </c>
      <c r="D38" s="353">
        <v>0</v>
      </c>
      <c r="E38" s="353">
        <v>0</v>
      </c>
      <c r="F38" s="356"/>
      <c r="G38" s="355" t="s">
        <v>372</v>
      </c>
      <c r="H38" s="351" t="s">
        <v>371</v>
      </c>
      <c r="I38" s="333" t="s">
        <v>370</v>
      </c>
      <c r="J38" s="353">
        <v>0</v>
      </c>
      <c r="K38" s="353">
        <v>0</v>
      </c>
      <c r="L38" s="357"/>
    </row>
    <row r="39" spans="1:12" ht="12.75" x14ac:dyDescent="0.2">
      <c r="A39" s="351" t="s">
        <v>369</v>
      </c>
      <c r="B39" s="334"/>
      <c r="C39" s="333"/>
      <c r="D39" s="360"/>
      <c r="E39" s="353"/>
      <c r="F39" s="356"/>
      <c r="G39" s="355" t="s">
        <v>368</v>
      </c>
      <c r="H39" s="351" t="s">
        <v>367</v>
      </c>
      <c r="I39" s="333" t="s">
        <v>366</v>
      </c>
      <c r="J39" s="359">
        <f>SUBTOTAL(9,J37:J38)</f>
        <v>0</v>
      </c>
      <c r="K39" s="358" t="s">
        <v>346</v>
      </c>
      <c r="L39" s="352">
        <f>SUBTOTAL(9,K37:K38)</f>
        <v>0</v>
      </c>
    </row>
    <row r="40" spans="1:12" ht="12.75" x14ac:dyDescent="0.2">
      <c r="A40" s="351" t="s">
        <v>365</v>
      </c>
      <c r="B40" s="334">
        <v>419100</v>
      </c>
      <c r="C40" s="333" t="s">
        <v>120</v>
      </c>
      <c r="D40" s="353">
        <v>0</v>
      </c>
      <c r="E40" s="353">
        <v>0</v>
      </c>
      <c r="F40" s="356"/>
      <c r="G40" s="355" t="s">
        <v>364</v>
      </c>
      <c r="H40" s="351" t="s">
        <v>363</v>
      </c>
      <c r="I40" s="333"/>
      <c r="J40" s="347"/>
      <c r="K40" s="357"/>
      <c r="L40" s="357"/>
    </row>
    <row r="41" spans="1:12" ht="12.75" x14ac:dyDescent="0.2">
      <c r="A41" s="351" t="s">
        <v>362</v>
      </c>
      <c r="B41" s="334">
        <v>419200</v>
      </c>
      <c r="C41" s="333" t="s">
        <v>118</v>
      </c>
      <c r="D41" s="353">
        <v>0</v>
      </c>
      <c r="E41" s="353">
        <v>0</v>
      </c>
      <c r="F41" s="356"/>
      <c r="G41" s="355" t="s">
        <v>361</v>
      </c>
      <c r="H41" s="335"/>
      <c r="I41" s="333" t="s">
        <v>360</v>
      </c>
      <c r="J41" s="359">
        <f>SUM(D46,J8,J22,J35,J39)</f>
        <v>103000</v>
      </c>
      <c r="K41" s="358" t="s">
        <v>346</v>
      </c>
      <c r="L41" s="352">
        <f>SUM(F46,L8,L22,L35,L39)</f>
        <v>103000</v>
      </c>
    </row>
    <row r="42" spans="1:12" ht="12.75" x14ac:dyDescent="0.2">
      <c r="A42" s="351" t="s">
        <v>359</v>
      </c>
      <c r="B42" s="334">
        <v>419300</v>
      </c>
      <c r="C42" s="333" t="s">
        <v>116</v>
      </c>
      <c r="D42" s="353">
        <v>0</v>
      </c>
      <c r="E42" s="353">
        <v>0</v>
      </c>
      <c r="F42" s="356"/>
      <c r="G42" s="355" t="s">
        <v>358</v>
      </c>
      <c r="H42" s="335"/>
      <c r="I42" s="333"/>
      <c r="J42" s="347"/>
      <c r="K42" s="347"/>
      <c r="L42" s="357"/>
    </row>
    <row r="43" spans="1:12" ht="12.75" x14ac:dyDescent="0.2">
      <c r="A43" s="351" t="s">
        <v>357</v>
      </c>
      <c r="B43" s="334">
        <v>419900</v>
      </c>
      <c r="C43" s="333" t="s">
        <v>115</v>
      </c>
      <c r="D43" s="353">
        <v>0</v>
      </c>
      <c r="E43" s="534">
        <v>0</v>
      </c>
      <c r="F43" s="356"/>
      <c r="G43" s="355" t="s">
        <v>356</v>
      </c>
      <c r="H43" s="351" t="s">
        <v>355</v>
      </c>
      <c r="I43" s="333" t="s">
        <v>354</v>
      </c>
      <c r="J43" s="533">
        <v>0</v>
      </c>
      <c r="K43" s="532">
        <v>0</v>
      </c>
      <c r="L43" s="352">
        <f>+K43</f>
        <v>0</v>
      </c>
    </row>
    <row r="44" spans="1:12" ht="12.75" x14ac:dyDescent="0.2">
      <c r="A44" s="351" t="s">
        <v>353</v>
      </c>
      <c r="B44" s="334"/>
      <c r="C44" s="333" t="s">
        <v>352</v>
      </c>
      <c r="D44" s="332">
        <f>SUBTOTAL(9,D19:D43)</f>
        <v>0</v>
      </c>
      <c r="E44" s="350" t="s">
        <v>346</v>
      </c>
      <c r="F44" s="349">
        <f>SUBTOTAL(9,E20:E43)</f>
        <v>0</v>
      </c>
      <c r="G44" s="348" t="s">
        <v>351</v>
      </c>
      <c r="H44" s="335"/>
      <c r="I44" s="333"/>
      <c r="J44" s="347"/>
      <c r="K44" s="347"/>
      <c r="L44" s="347"/>
    </row>
    <row r="45" spans="1:12" ht="24" x14ac:dyDescent="0.2">
      <c r="A45" s="346" t="s">
        <v>350</v>
      </c>
      <c r="B45" s="340">
        <v>410000</v>
      </c>
      <c r="C45" s="345" t="s">
        <v>349</v>
      </c>
      <c r="D45" s="344"/>
      <c r="E45" s="343" t="s">
        <v>346</v>
      </c>
      <c r="F45" s="342"/>
      <c r="G45" s="341"/>
      <c r="H45" s="340" t="s">
        <v>348</v>
      </c>
      <c r="I45" s="339" t="s">
        <v>347</v>
      </c>
      <c r="J45" s="338"/>
      <c r="K45" s="337" t="s">
        <v>346</v>
      </c>
      <c r="L45" s="336"/>
    </row>
    <row r="46" spans="1:12" ht="12.75" x14ac:dyDescent="0.2">
      <c r="A46" s="335"/>
      <c r="B46" s="334"/>
      <c r="C46" s="333"/>
      <c r="D46" s="332">
        <f>(D19+D44)</f>
        <v>0</v>
      </c>
      <c r="E46" s="332"/>
      <c r="F46" s="331">
        <f>SUM(F19+F44)</f>
        <v>0</v>
      </c>
      <c r="G46" s="330"/>
      <c r="H46" s="329"/>
      <c r="I46" s="328" t="s">
        <v>345</v>
      </c>
      <c r="J46" s="326">
        <f>(D7+J41+J43)</f>
        <v>113754</v>
      </c>
      <c r="K46" s="327"/>
      <c r="L46" s="326">
        <f>(F7+L41+K43)</f>
        <v>124851</v>
      </c>
    </row>
    <row r="47" spans="1:12" ht="12.95" customHeight="1" x14ac:dyDescent="0.2">
      <c r="A47" s="598" t="str">
        <f ca="1">CELL("FILENAME",A1)</f>
        <v>R:\Finance\Annual Budget\Amended 2016-2017\[2016-2017 Amended Budget.xlsx]247</v>
      </c>
      <c r="B47" s="598"/>
      <c r="C47" s="598"/>
      <c r="D47" s="324"/>
      <c r="E47" s="324"/>
      <c r="F47" s="324"/>
      <c r="G47" s="324"/>
      <c r="H47" s="324"/>
      <c r="I47" s="325"/>
      <c r="J47" s="324"/>
      <c r="K47" s="324"/>
      <c r="L47" s="324"/>
    </row>
    <row r="48" spans="1:12" x14ac:dyDescent="0.2">
      <c r="D48" s="323"/>
      <c r="E48" s="323"/>
      <c r="F48" s="323"/>
    </row>
    <row r="49" spans="4:6" x14ac:dyDescent="0.2">
      <c r="D49" s="323"/>
      <c r="E49" s="323"/>
      <c r="F49" s="323"/>
    </row>
    <row r="50" spans="4:6" x14ac:dyDescent="0.2">
      <c r="D50" s="323"/>
      <c r="E50" s="323"/>
      <c r="F50" s="323"/>
    </row>
    <row r="51" spans="4:6" x14ac:dyDescent="0.2">
      <c r="D51" s="323"/>
      <c r="E51" s="323"/>
      <c r="F51" s="323"/>
    </row>
    <row r="52" spans="4:6" x14ac:dyDescent="0.2">
      <c r="D52" s="323"/>
      <c r="E52" s="323"/>
      <c r="F52" s="323"/>
    </row>
    <row r="53" spans="4:6" x14ac:dyDescent="0.2">
      <c r="D53" s="323"/>
      <c r="E53" s="323"/>
      <c r="F53" s="323"/>
    </row>
    <row r="54" spans="4:6" x14ac:dyDescent="0.2">
      <c r="D54" s="323"/>
      <c r="E54" s="323"/>
      <c r="F54" s="323"/>
    </row>
    <row r="55" spans="4:6" x14ac:dyDescent="0.2">
      <c r="D55" s="323"/>
      <c r="E55" s="323"/>
      <c r="F55" s="323"/>
    </row>
    <row r="56" spans="4:6" x14ac:dyDescent="0.2">
      <c r="D56" s="323"/>
      <c r="E56" s="323"/>
      <c r="F56" s="323"/>
    </row>
    <row r="57" spans="4:6" x14ac:dyDescent="0.2">
      <c r="D57" s="323"/>
      <c r="E57" s="323"/>
      <c r="F57" s="323"/>
    </row>
    <row r="58" spans="4:6" x14ac:dyDescent="0.2">
      <c r="D58" s="323"/>
      <c r="E58" s="323"/>
      <c r="F58" s="323"/>
    </row>
    <row r="59" spans="4:6" x14ac:dyDescent="0.2">
      <c r="D59" s="323"/>
      <c r="E59" s="323"/>
      <c r="F59" s="323"/>
    </row>
    <row r="60" spans="4:6" x14ac:dyDescent="0.2">
      <c r="D60" s="323"/>
      <c r="E60" s="323"/>
      <c r="F60" s="323"/>
    </row>
    <row r="61" spans="4:6" x14ac:dyDescent="0.2">
      <c r="D61" s="323"/>
      <c r="E61" s="323"/>
      <c r="F61" s="323"/>
    </row>
    <row r="62" spans="4:6" x14ac:dyDescent="0.2">
      <c r="D62" s="323"/>
      <c r="E62" s="323"/>
      <c r="F62" s="323"/>
    </row>
    <row r="63" spans="4:6" x14ac:dyDescent="0.2">
      <c r="D63" s="323"/>
      <c r="E63" s="323"/>
      <c r="F63" s="323"/>
    </row>
    <row r="64" spans="4:6" x14ac:dyDescent="0.2">
      <c r="D64" s="323"/>
      <c r="E64" s="323"/>
      <c r="F64" s="323"/>
    </row>
    <row r="65" spans="4:6" x14ac:dyDescent="0.2">
      <c r="D65" s="323"/>
      <c r="E65" s="323"/>
      <c r="F65" s="323"/>
    </row>
    <row r="66" spans="4:6" x14ac:dyDescent="0.2">
      <c r="D66" s="323"/>
      <c r="E66" s="323"/>
      <c r="F66" s="323"/>
    </row>
    <row r="67" spans="4:6" x14ac:dyDescent="0.2">
      <c r="D67" s="323"/>
      <c r="E67" s="323"/>
      <c r="F67" s="323"/>
    </row>
    <row r="68" spans="4:6" x14ac:dyDescent="0.2">
      <c r="D68" s="323"/>
      <c r="E68" s="323"/>
      <c r="F68" s="323"/>
    </row>
    <row r="69" spans="4:6" x14ac:dyDescent="0.2">
      <c r="D69" s="323"/>
      <c r="E69" s="323"/>
      <c r="F69" s="323"/>
    </row>
    <row r="70" spans="4:6" x14ac:dyDescent="0.2">
      <c r="D70" s="323"/>
      <c r="E70" s="323"/>
      <c r="F70" s="323"/>
    </row>
    <row r="71" spans="4:6" x14ac:dyDescent="0.2">
      <c r="D71" s="323"/>
      <c r="E71" s="323"/>
      <c r="F71" s="323"/>
    </row>
    <row r="72" spans="4:6" x14ac:dyDescent="0.2">
      <c r="D72" s="323"/>
      <c r="E72" s="323"/>
      <c r="F72" s="323"/>
    </row>
    <row r="73" spans="4:6" x14ac:dyDescent="0.2">
      <c r="D73" s="323"/>
      <c r="E73" s="323"/>
      <c r="F73" s="323"/>
    </row>
    <row r="74" spans="4:6" x14ac:dyDescent="0.2">
      <c r="D74" s="323"/>
      <c r="E74" s="323"/>
      <c r="F74" s="323"/>
    </row>
    <row r="75" spans="4:6" x14ac:dyDescent="0.2">
      <c r="D75" s="323"/>
      <c r="E75" s="323"/>
      <c r="F75" s="323"/>
    </row>
    <row r="76" spans="4:6" x14ac:dyDescent="0.2">
      <c r="D76" s="323"/>
      <c r="E76" s="323"/>
      <c r="F76" s="323"/>
    </row>
    <row r="77" spans="4:6" x14ac:dyDescent="0.2">
      <c r="D77" s="323"/>
      <c r="E77" s="323"/>
      <c r="F77" s="323"/>
    </row>
    <row r="78" spans="4:6" x14ac:dyDescent="0.2">
      <c r="D78" s="323"/>
      <c r="E78" s="323"/>
      <c r="F78" s="323"/>
    </row>
    <row r="79" spans="4:6" x14ac:dyDescent="0.2">
      <c r="D79" s="323"/>
      <c r="E79" s="323"/>
      <c r="F79" s="323"/>
    </row>
    <row r="80" spans="4:6" x14ac:dyDescent="0.2">
      <c r="D80" s="323"/>
      <c r="E80" s="323"/>
      <c r="F80" s="323"/>
    </row>
    <row r="81" spans="4:6" x14ac:dyDescent="0.2">
      <c r="D81" s="323"/>
      <c r="E81" s="323"/>
      <c r="F81" s="323"/>
    </row>
    <row r="82" spans="4:6" x14ac:dyDescent="0.2">
      <c r="D82" s="323"/>
      <c r="E82" s="323"/>
      <c r="F82" s="323"/>
    </row>
    <row r="83" spans="4:6" x14ac:dyDescent="0.2">
      <c r="D83" s="323"/>
      <c r="E83" s="323"/>
      <c r="F83" s="323"/>
    </row>
    <row r="84" spans="4:6" x14ac:dyDescent="0.2">
      <c r="D84" s="323"/>
      <c r="E84" s="323"/>
      <c r="F84" s="323"/>
    </row>
    <row r="85" spans="4:6" x14ac:dyDescent="0.2">
      <c r="D85" s="323"/>
      <c r="E85" s="323"/>
      <c r="F85" s="323"/>
    </row>
    <row r="86" spans="4:6" x14ac:dyDescent="0.2">
      <c r="D86" s="323"/>
      <c r="E86" s="323"/>
      <c r="F86" s="323"/>
    </row>
    <row r="87" spans="4:6" x14ac:dyDescent="0.2">
      <c r="D87" s="323"/>
      <c r="E87" s="323"/>
      <c r="F87" s="323"/>
    </row>
    <row r="88" spans="4:6" x14ac:dyDescent="0.2">
      <c r="D88" s="323"/>
      <c r="E88" s="323"/>
      <c r="F88" s="323"/>
    </row>
    <row r="89" spans="4:6" x14ac:dyDescent="0.2">
      <c r="D89" s="323"/>
      <c r="E89" s="323"/>
      <c r="F89" s="323"/>
    </row>
    <row r="90" spans="4:6" x14ac:dyDescent="0.2">
      <c r="D90" s="323"/>
      <c r="E90" s="323"/>
      <c r="F90" s="323"/>
    </row>
    <row r="91" spans="4:6" x14ac:dyDescent="0.2">
      <c r="D91" s="323"/>
      <c r="E91" s="323"/>
      <c r="F91" s="323"/>
    </row>
    <row r="92" spans="4:6" x14ac:dyDescent="0.2">
      <c r="D92" s="323"/>
      <c r="E92" s="323"/>
      <c r="F92" s="323"/>
    </row>
    <row r="93" spans="4:6" x14ac:dyDescent="0.2">
      <c r="D93" s="323"/>
      <c r="E93" s="323"/>
      <c r="F93" s="323"/>
    </row>
    <row r="94" spans="4:6" x14ac:dyDescent="0.2">
      <c r="D94" s="323"/>
      <c r="E94" s="323"/>
      <c r="F94" s="323"/>
    </row>
    <row r="95" spans="4:6" x14ac:dyDescent="0.2">
      <c r="D95" s="323"/>
      <c r="E95" s="323"/>
      <c r="F95" s="323"/>
    </row>
    <row r="96" spans="4:6" x14ac:dyDescent="0.2">
      <c r="D96" s="323"/>
      <c r="E96" s="323"/>
      <c r="F96" s="323"/>
    </row>
    <row r="97" spans="4:6" x14ac:dyDescent="0.2">
      <c r="D97" s="323"/>
      <c r="E97" s="323"/>
      <c r="F97" s="323"/>
    </row>
    <row r="98" spans="4:6" x14ac:dyDescent="0.2">
      <c r="D98" s="323"/>
      <c r="E98" s="323"/>
      <c r="F98" s="323"/>
    </row>
    <row r="99" spans="4:6" x14ac:dyDescent="0.2">
      <c r="D99" s="323"/>
      <c r="E99" s="323"/>
      <c r="F99" s="323"/>
    </row>
    <row r="100" spans="4:6" x14ac:dyDescent="0.2">
      <c r="D100" s="323"/>
      <c r="E100" s="323"/>
      <c r="F100" s="323"/>
    </row>
    <row r="101" spans="4:6" x14ac:dyDescent="0.2">
      <c r="D101" s="323"/>
      <c r="E101" s="323"/>
      <c r="F101" s="323"/>
    </row>
    <row r="102" spans="4:6" x14ac:dyDescent="0.2">
      <c r="D102" s="323"/>
      <c r="E102" s="323"/>
      <c r="F102" s="323"/>
    </row>
    <row r="103" spans="4:6" x14ac:dyDescent="0.2">
      <c r="D103" s="323"/>
      <c r="E103" s="323"/>
      <c r="F103" s="323"/>
    </row>
    <row r="104" spans="4:6" x14ac:dyDescent="0.2">
      <c r="D104" s="323"/>
      <c r="E104" s="323"/>
      <c r="F104" s="323"/>
    </row>
    <row r="105" spans="4:6" x14ac:dyDescent="0.2">
      <c r="D105" s="323"/>
      <c r="E105" s="323"/>
      <c r="F105" s="323"/>
    </row>
    <row r="106" spans="4:6" x14ac:dyDescent="0.2">
      <c r="D106" s="323"/>
      <c r="E106" s="323"/>
      <c r="F106" s="323"/>
    </row>
    <row r="107" spans="4:6" x14ac:dyDescent="0.2">
      <c r="D107" s="323"/>
      <c r="E107" s="323"/>
      <c r="F107" s="323"/>
    </row>
    <row r="108" spans="4:6" x14ac:dyDescent="0.2">
      <c r="D108" s="323"/>
      <c r="E108" s="323"/>
      <c r="F108" s="323"/>
    </row>
    <row r="109" spans="4:6" x14ac:dyDescent="0.2">
      <c r="D109" s="323"/>
      <c r="E109" s="323"/>
      <c r="F109" s="323"/>
    </row>
    <row r="110" spans="4:6" x14ac:dyDescent="0.2">
      <c r="D110" s="323"/>
      <c r="E110" s="323"/>
      <c r="F110" s="323"/>
    </row>
    <row r="111" spans="4:6" x14ac:dyDescent="0.2">
      <c r="D111" s="323"/>
      <c r="E111" s="323"/>
      <c r="F111" s="323"/>
    </row>
    <row r="112" spans="4:6" x14ac:dyDescent="0.2">
      <c r="D112" s="323"/>
      <c r="E112" s="323"/>
      <c r="F112" s="323"/>
    </row>
    <row r="113" spans="4:6" x14ac:dyDescent="0.2">
      <c r="D113" s="323"/>
      <c r="E113" s="323"/>
      <c r="F113" s="323"/>
    </row>
    <row r="114" spans="4:6" x14ac:dyDescent="0.2">
      <c r="D114" s="323"/>
      <c r="E114" s="323"/>
      <c r="F114" s="323"/>
    </row>
    <row r="115" spans="4:6" x14ac:dyDescent="0.2">
      <c r="D115" s="323"/>
      <c r="E115" s="323"/>
      <c r="F115" s="323"/>
    </row>
    <row r="116" spans="4:6" x14ac:dyDescent="0.2">
      <c r="D116" s="323"/>
      <c r="E116" s="323"/>
      <c r="F116" s="323"/>
    </row>
    <row r="117" spans="4:6" x14ac:dyDescent="0.2">
      <c r="D117" s="323"/>
      <c r="E117" s="323"/>
      <c r="F117" s="323"/>
    </row>
    <row r="118" spans="4:6" x14ac:dyDescent="0.2">
      <c r="D118" s="323"/>
      <c r="E118" s="323"/>
      <c r="F118" s="323"/>
    </row>
    <row r="119" spans="4:6" x14ac:dyDescent="0.2">
      <c r="D119" s="323"/>
      <c r="E119" s="323"/>
      <c r="F119" s="323"/>
    </row>
    <row r="120" spans="4:6" x14ac:dyDescent="0.2">
      <c r="D120" s="323"/>
      <c r="E120" s="323"/>
      <c r="F120" s="323"/>
    </row>
    <row r="121" spans="4:6" x14ac:dyDescent="0.2">
      <c r="D121" s="323"/>
      <c r="E121" s="323"/>
      <c r="F121" s="323"/>
    </row>
    <row r="122" spans="4:6" x14ac:dyDescent="0.2">
      <c r="D122" s="323"/>
      <c r="E122" s="323"/>
      <c r="F122" s="323"/>
    </row>
    <row r="123" spans="4:6" x14ac:dyDescent="0.2">
      <c r="D123" s="323"/>
      <c r="E123" s="323"/>
      <c r="F123" s="323"/>
    </row>
    <row r="124" spans="4:6" x14ac:dyDescent="0.2">
      <c r="D124" s="323"/>
      <c r="E124" s="323"/>
      <c r="F124" s="323"/>
    </row>
    <row r="125" spans="4:6" x14ac:dyDescent="0.2">
      <c r="D125" s="323"/>
      <c r="E125" s="323"/>
      <c r="F125" s="323"/>
    </row>
    <row r="126" spans="4:6" x14ac:dyDescent="0.2">
      <c r="D126" s="323"/>
      <c r="E126" s="323"/>
      <c r="F126" s="323"/>
    </row>
    <row r="127" spans="4:6" x14ac:dyDescent="0.2">
      <c r="D127" s="323"/>
      <c r="E127" s="323"/>
      <c r="F127" s="323"/>
    </row>
    <row r="128" spans="4:6" x14ac:dyDescent="0.2">
      <c r="D128" s="323"/>
      <c r="E128" s="323"/>
      <c r="F128" s="323"/>
    </row>
    <row r="129" spans="4:6" x14ac:dyDescent="0.2">
      <c r="D129" s="323"/>
      <c r="E129" s="323"/>
      <c r="F129" s="323"/>
    </row>
    <row r="130" spans="4:6" x14ac:dyDescent="0.2">
      <c r="D130" s="323"/>
      <c r="E130" s="323"/>
      <c r="F130" s="323"/>
    </row>
    <row r="131" spans="4:6" x14ac:dyDescent="0.2">
      <c r="D131" s="323"/>
      <c r="E131" s="323"/>
      <c r="F131" s="323"/>
    </row>
    <row r="132" spans="4:6" x14ac:dyDescent="0.2">
      <c r="D132" s="323"/>
      <c r="E132" s="323"/>
      <c r="F132" s="323"/>
    </row>
    <row r="133" spans="4:6" x14ac:dyDescent="0.2">
      <c r="D133" s="323"/>
      <c r="E133" s="323"/>
      <c r="F133" s="323"/>
    </row>
    <row r="134" spans="4:6" x14ac:dyDescent="0.2">
      <c r="D134" s="323"/>
      <c r="E134" s="323"/>
      <c r="F134" s="323"/>
    </row>
    <row r="135" spans="4:6" x14ac:dyDescent="0.2">
      <c r="D135" s="323"/>
      <c r="E135" s="323"/>
      <c r="F135" s="323"/>
    </row>
    <row r="136" spans="4:6" x14ac:dyDescent="0.2">
      <c r="D136" s="323"/>
      <c r="E136" s="323"/>
      <c r="F136" s="323"/>
    </row>
    <row r="137" spans="4:6" x14ac:dyDescent="0.2">
      <c r="D137" s="323"/>
      <c r="E137" s="323"/>
      <c r="F137" s="323"/>
    </row>
    <row r="138" spans="4:6" x14ac:dyDescent="0.2">
      <c r="D138" s="323"/>
      <c r="E138" s="323"/>
      <c r="F138" s="323"/>
    </row>
    <row r="139" spans="4:6" x14ac:dyDescent="0.2">
      <c r="D139" s="323"/>
      <c r="E139" s="323"/>
      <c r="F139" s="323"/>
    </row>
    <row r="140" spans="4:6" x14ac:dyDescent="0.2">
      <c r="D140" s="323"/>
      <c r="E140" s="323"/>
      <c r="F140" s="323"/>
    </row>
    <row r="141" spans="4:6" x14ac:dyDescent="0.2">
      <c r="D141" s="323"/>
      <c r="E141" s="323"/>
      <c r="F141" s="323"/>
    </row>
    <row r="142" spans="4:6" x14ac:dyDescent="0.2">
      <c r="D142" s="323"/>
      <c r="E142" s="323"/>
      <c r="F142" s="323"/>
    </row>
    <row r="143" spans="4:6" x14ac:dyDescent="0.2">
      <c r="D143" s="323"/>
      <c r="E143" s="323"/>
      <c r="F143" s="323"/>
    </row>
    <row r="144" spans="4:6" x14ac:dyDescent="0.2">
      <c r="D144" s="323"/>
      <c r="E144" s="323"/>
      <c r="F144" s="323"/>
    </row>
    <row r="145" spans="4:6" x14ac:dyDescent="0.2">
      <c r="D145" s="323"/>
      <c r="E145" s="323"/>
      <c r="F145" s="323"/>
    </row>
    <row r="146" spans="4:6" x14ac:dyDescent="0.2">
      <c r="D146" s="323"/>
      <c r="E146" s="323"/>
      <c r="F146" s="323"/>
    </row>
    <row r="147" spans="4:6" x14ac:dyDescent="0.2">
      <c r="D147" s="323"/>
      <c r="E147" s="323"/>
      <c r="F147" s="323"/>
    </row>
    <row r="148" spans="4:6" x14ac:dyDescent="0.2">
      <c r="D148" s="323"/>
      <c r="E148" s="323"/>
      <c r="F148" s="323"/>
    </row>
    <row r="149" spans="4:6" x14ac:dyDescent="0.2">
      <c r="D149" s="323"/>
      <c r="E149" s="323"/>
      <c r="F149" s="323"/>
    </row>
    <row r="150" spans="4:6" x14ac:dyDescent="0.2">
      <c r="D150" s="323"/>
      <c r="E150" s="323"/>
      <c r="F150" s="323"/>
    </row>
    <row r="151" spans="4:6" x14ac:dyDescent="0.2">
      <c r="D151" s="323"/>
      <c r="E151" s="323"/>
      <c r="F151" s="323"/>
    </row>
    <row r="152" spans="4:6" x14ac:dyDescent="0.2">
      <c r="D152" s="323"/>
      <c r="E152" s="323"/>
      <c r="F152" s="323"/>
    </row>
    <row r="153" spans="4:6" x14ac:dyDescent="0.2">
      <c r="D153" s="323"/>
      <c r="E153" s="323"/>
      <c r="F153" s="323"/>
    </row>
    <row r="154" spans="4:6" x14ac:dyDescent="0.2">
      <c r="D154" s="323"/>
      <c r="E154" s="323"/>
      <c r="F154" s="323"/>
    </row>
    <row r="155" spans="4:6" x14ac:dyDescent="0.2">
      <c r="D155" s="323"/>
      <c r="E155" s="323"/>
      <c r="F155" s="323"/>
    </row>
    <row r="156" spans="4:6" x14ac:dyDescent="0.2">
      <c r="D156" s="323"/>
      <c r="E156" s="323"/>
      <c r="F156" s="323"/>
    </row>
    <row r="157" spans="4:6" x14ac:dyDescent="0.2">
      <c r="D157" s="323"/>
      <c r="E157" s="323"/>
      <c r="F157" s="323"/>
    </row>
    <row r="158" spans="4:6" x14ac:dyDescent="0.2">
      <c r="D158" s="323"/>
      <c r="E158" s="323"/>
      <c r="F158" s="323"/>
    </row>
    <row r="159" spans="4:6" x14ac:dyDescent="0.2">
      <c r="D159" s="323"/>
      <c r="E159" s="323"/>
      <c r="F159" s="323"/>
    </row>
    <row r="160" spans="4:6" x14ac:dyDescent="0.2">
      <c r="D160" s="323"/>
      <c r="E160" s="323"/>
      <c r="F160" s="323"/>
    </row>
    <row r="161" spans="4:6" x14ac:dyDescent="0.2">
      <c r="D161" s="323"/>
      <c r="E161" s="323"/>
      <c r="F161" s="323"/>
    </row>
    <row r="162" spans="4:6" x14ac:dyDescent="0.2">
      <c r="D162" s="323"/>
      <c r="E162" s="323"/>
      <c r="F162" s="323"/>
    </row>
    <row r="163" spans="4:6" x14ac:dyDescent="0.2">
      <c r="D163" s="323"/>
      <c r="E163" s="323"/>
      <c r="F163" s="323"/>
    </row>
    <row r="164" spans="4:6" x14ac:dyDescent="0.2">
      <c r="D164" s="323"/>
      <c r="E164" s="323"/>
      <c r="F164" s="323"/>
    </row>
    <row r="165" spans="4:6" x14ac:dyDescent="0.2">
      <c r="D165" s="323"/>
      <c r="E165" s="323"/>
      <c r="F165" s="323"/>
    </row>
    <row r="166" spans="4:6" x14ac:dyDescent="0.2">
      <c r="D166" s="323"/>
      <c r="E166" s="323"/>
      <c r="F166" s="323"/>
    </row>
    <row r="167" spans="4:6" x14ac:dyDescent="0.2">
      <c r="D167" s="323"/>
      <c r="E167" s="323"/>
      <c r="F167" s="323"/>
    </row>
    <row r="168" spans="4:6" x14ac:dyDescent="0.2">
      <c r="D168" s="323"/>
      <c r="E168" s="323"/>
      <c r="F168" s="323"/>
    </row>
    <row r="169" spans="4:6" x14ac:dyDescent="0.2">
      <c r="D169" s="323"/>
      <c r="E169" s="323"/>
      <c r="F169" s="323"/>
    </row>
    <row r="170" spans="4:6" x14ac:dyDescent="0.2">
      <c r="D170" s="323"/>
      <c r="E170" s="323"/>
      <c r="F170" s="323"/>
    </row>
    <row r="171" spans="4:6" x14ac:dyDescent="0.2">
      <c r="D171" s="323"/>
      <c r="E171" s="323"/>
      <c r="F171" s="323"/>
    </row>
    <row r="172" spans="4:6" x14ac:dyDescent="0.2">
      <c r="D172" s="323"/>
      <c r="E172" s="323"/>
      <c r="F172" s="323"/>
    </row>
    <row r="173" spans="4:6" x14ac:dyDescent="0.2">
      <c r="D173" s="323"/>
      <c r="E173" s="323"/>
      <c r="F173" s="323"/>
    </row>
    <row r="174" spans="4:6" x14ac:dyDescent="0.2">
      <c r="D174" s="323"/>
      <c r="E174" s="323"/>
      <c r="F174" s="323"/>
    </row>
    <row r="175" spans="4:6" x14ac:dyDescent="0.2">
      <c r="D175" s="323"/>
      <c r="E175" s="323"/>
      <c r="F175" s="323"/>
    </row>
    <row r="176" spans="4:6" x14ac:dyDescent="0.2">
      <c r="D176" s="323"/>
      <c r="E176" s="323"/>
      <c r="F176" s="323"/>
    </row>
    <row r="177" spans="4:6" x14ac:dyDescent="0.2">
      <c r="D177" s="323"/>
      <c r="E177" s="323"/>
      <c r="F177" s="323"/>
    </row>
    <row r="178" spans="4:6" x14ac:dyDescent="0.2">
      <c r="D178" s="323"/>
      <c r="E178" s="323"/>
      <c r="F178" s="323"/>
    </row>
    <row r="179" spans="4:6" x14ac:dyDescent="0.2">
      <c r="D179" s="323"/>
      <c r="E179" s="323"/>
      <c r="F179" s="323"/>
    </row>
    <row r="180" spans="4:6" x14ac:dyDescent="0.2">
      <c r="D180" s="323"/>
      <c r="E180" s="323"/>
      <c r="F180" s="323"/>
    </row>
    <row r="181" spans="4:6" x14ac:dyDescent="0.2">
      <c r="D181" s="323"/>
      <c r="E181" s="323"/>
      <c r="F181" s="323"/>
    </row>
    <row r="182" spans="4:6" x14ac:dyDescent="0.2">
      <c r="D182" s="323"/>
      <c r="E182" s="323"/>
      <c r="F182" s="323"/>
    </row>
    <row r="183" spans="4:6" x14ac:dyDescent="0.2">
      <c r="D183" s="323"/>
      <c r="E183" s="323"/>
      <c r="F183" s="323"/>
    </row>
    <row r="184" spans="4:6" x14ac:dyDescent="0.2">
      <c r="D184" s="323"/>
      <c r="E184" s="323"/>
      <c r="F184" s="323"/>
    </row>
    <row r="185" spans="4:6" x14ac:dyDescent="0.2">
      <c r="D185" s="323"/>
      <c r="E185" s="323"/>
      <c r="F185" s="323"/>
    </row>
    <row r="186" spans="4:6" x14ac:dyDescent="0.2">
      <c r="D186" s="323"/>
      <c r="E186" s="323"/>
      <c r="F186" s="323"/>
    </row>
    <row r="187" spans="4:6" x14ac:dyDescent="0.2">
      <c r="D187" s="323"/>
      <c r="E187" s="323"/>
      <c r="F187" s="323"/>
    </row>
    <row r="188" spans="4:6" x14ac:dyDescent="0.2">
      <c r="D188" s="323"/>
      <c r="E188" s="323"/>
      <c r="F188" s="323"/>
    </row>
    <row r="189" spans="4:6" x14ac:dyDescent="0.2">
      <c r="D189" s="323"/>
      <c r="E189" s="323"/>
      <c r="F189" s="323"/>
    </row>
    <row r="190" spans="4:6" x14ac:dyDescent="0.2">
      <c r="D190" s="323"/>
      <c r="E190" s="323"/>
      <c r="F190" s="323"/>
    </row>
    <row r="191" spans="4:6" x14ac:dyDescent="0.2">
      <c r="D191" s="323"/>
      <c r="E191" s="323"/>
      <c r="F191" s="323"/>
    </row>
    <row r="192" spans="4:6" x14ac:dyDescent="0.2">
      <c r="D192" s="323"/>
      <c r="E192" s="323"/>
      <c r="F192" s="323"/>
    </row>
    <row r="193" spans="4:6" x14ac:dyDescent="0.2">
      <c r="D193" s="323"/>
      <c r="E193" s="323"/>
      <c r="F193" s="323"/>
    </row>
    <row r="194" spans="4:6" x14ac:dyDescent="0.2">
      <c r="D194" s="323"/>
      <c r="E194" s="323"/>
      <c r="F194" s="323"/>
    </row>
    <row r="195" spans="4:6" x14ac:dyDescent="0.2">
      <c r="D195" s="323"/>
      <c r="E195" s="323"/>
      <c r="F195" s="323"/>
    </row>
    <row r="196" spans="4:6" x14ac:dyDescent="0.2">
      <c r="D196" s="323"/>
      <c r="E196" s="323"/>
      <c r="F196" s="323"/>
    </row>
    <row r="197" spans="4:6" x14ac:dyDescent="0.2">
      <c r="D197" s="323"/>
      <c r="E197" s="323"/>
      <c r="F197" s="323"/>
    </row>
    <row r="198" spans="4:6" x14ac:dyDescent="0.2">
      <c r="D198" s="323"/>
      <c r="E198" s="323"/>
      <c r="F198" s="323"/>
    </row>
    <row r="199" spans="4:6" x14ac:dyDescent="0.2">
      <c r="D199" s="323"/>
      <c r="E199" s="323"/>
      <c r="F199" s="323"/>
    </row>
    <row r="200" spans="4:6" x14ac:dyDescent="0.2">
      <c r="D200" s="323"/>
      <c r="E200" s="323"/>
      <c r="F200" s="323"/>
    </row>
    <row r="201" spans="4:6" x14ac:dyDescent="0.2">
      <c r="D201" s="323"/>
      <c r="E201" s="323"/>
      <c r="F201" s="323"/>
    </row>
    <row r="202" spans="4:6" x14ac:dyDescent="0.2">
      <c r="D202" s="323"/>
      <c r="E202" s="323"/>
      <c r="F202" s="323"/>
    </row>
    <row r="203" spans="4:6" x14ac:dyDescent="0.2">
      <c r="D203" s="323"/>
      <c r="E203" s="323"/>
      <c r="F203" s="323"/>
    </row>
    <row r="204" spans="4:6" x14ac:dyDescent="0.2">
      <c r="D204" s="323"/>
      <c r="E204" s="323"/>
      <c r="F204" s="323"/>
    </row>
    <row r="205" spans="4:6" x14ac:dyDescent="0.2">
      <c r="D205" s="323"/>
      <c r="E205" s="323"/>
      <c r="F205" s="323"/>
    </row>
    <row r="206" spans="4:6" x14ac:dyDescent="0.2">
      <c r="D206" s="323"/>
      <c r="E206" s="323"/>
      <c r="F206" s="323"/>
    </row>
    <row r="207" spans="4:6" x14ac:dyDescent="0.2">
      <c r="D207" s="323"/>
      <c r="E207" s="323"/>
      <c r="F207" s="323"/>
    </row>
    <row r="208" spans="4:6" x14ac:dyDescent="0.2">
      <c r="D208" s="323"/>
      <c r="E208" s="323"/>
      <c r="F208" s="323"/>
    </row>
    <row r="209" spans="4:6" x14ac:dyDescent="0.2">
      <c r="D209" s="323"/>
      <c r="E209" s="323"/>
      <c r="F209" s="323"/>
    </row>
    <row r="210" spans="4:6" x14ac:dyDescent="0.2">
      <c r="D210" s="323"/>
      <c r="E210" s="323"/>
      <c r="F210" s="323"/>
    </row>
    <row r="211" spans="4:6" x14ac:dyDescent="0.2">
      <c r="D211" s="323"/>
      <c r="E211" s="323"/>
      <c r="F211" s="323"/>
    </row>
    <row r="212" spans="4:6" x14ac:dyDescent="0.2">
      <c r="D212" s="323"/>
      <c r="E212" s="323"/>
      <c r="F212" s="323"/>
    </row>
    <row r="213" spans="4:6" x14ac:dyDescent="0.2">
      <c r="D213" s="323"/>
      <c r="E213" s="323"/>
      <c r="F213" s="323"/>
    </row>
    <row r="214" spans="4:6" x14ac:dyDescent="0.2">
      <c r="D214" s="323"/>
      <c r="E214" s="323"/>
      <c r="F214" s="323"/>
    </row>
    <row r="215" spans="4:6" x14ac:dyDescent="0.2">
      <c r="D215" s="323"/>
      <c r="E215" s="323"/>
      <c r="F215" s="323"/>
    </row>
    <row r="216" spans="4:6" x14ac:dyDescent="0.2">
      <c r="D216" s="323"/>
      <c r="E216" s="323"/>
      <c r="F216" s="323"/>
    </row>
    <row r="217" spans="4:6" x14ac:dyDescent="0.2">
      <c r="D217" s="323"/>
      <c r="E217" s="323"/>
      <c r="F217" s="323"/>
    </row>
    <row r="218" spans="4:6" x14ac:dyDescent="0.2">
      <c r="D218" s="323"/>
      <c r="E218" s="323"/>
      <c r="F218" s="323"/>
    </row>
    <row r="219" spans="4:6" x14ac:dyDescent="0.2">
      <c r="D219" s="323"/>
      <c r="E219" s="323"/>
      <c r="F219" s="323"/>
    </row>
    <row r="220" spans="4:6" x14ac:dyDescent="0.2">
      <c r="D220" s="323"/>
      <c r="E220" s="323"/>
      <c r="F220" s="323"/>
    </row>
    <row r="221" spans="4:6" x14ac:dyDescent="0.2">
      <c r="D221" s="323"/>
      <c r="E221" s="323"/>
      <c r="F221" s="323"/>
    </row>
    <row r="222" spans="4:6" x14ac:dyDescent="0.2">
      <c r="D222" s="323"/>
      <c r="E222" s="323"/>
      <c r="F222" s="323"/>
    </row>
    <row r="223" spans="4:6" x14ac:dyDescent="0.2">
      <c r="D223" s="323"/>
      <c r="E223" s="323"/>
      <c r="F223" s="323"/>
    </row>
    <row r="224" spans="4:6" x14ac:dyDescent="0.2">
      <c r="D224" s="323"/>
      <c r="E224" s="323"/>
      <c r="F224" s="323"/>
    </row>
    <row r="225" spans="4:6" x14ac:dyDescent="0.2">
      <c r="D225" s="323"/>
      <c r="E225" s="323"/>
      <c r="F225" s="323"/>
    </row>
    <row r="226" spans="4:6" x14ac:dyDescent="0.2">
      <c r="D226" s="323"/>
      <c r="E226" s="323"/>
      <c r="F226" s="323"/>
    </row>
    <row r="227" spans="4:6" x14ac:dyDescent="0.2">
      <c r="D227" s="323"/>
      <c r="E227" s="323"/>
      <c r="F227" s="323"/>
    </row>
    <row r="228" spans="4:6" x14ac:dyDescent="0.2">
      <c r="D228" s="323"/>
      <c r="E228" s="323"/>
      <c r="F228" s="323"/>
    </row>
    <row r="229" spans="4:6" x14ac:dyDescent="0.2">
      <c r="D229" s="323"/>
      <c r="E229" s="323"/>
      <c r="F229" s="323"/>
    </row>
    <row r="230" spans="4:6" x14ac:dyDescent="0.2">
      <c r="D230" s="323"/>
      <c r="E230" s="323"/>
      <c r="F230" s="323"/>
    </row>
    <row r="231" spans="4:6" x14ac:dyDescent="0.2">
      <c r="D231" s="323"/>
      <c r="E231" s="323"/>
      <c r="F231" s="323"/>
    </row>
    <row r="232" spans="4:6" x14ac:dyDescent="0.2">
      <c r="D232" s="323"/>
      <c r="E232" s="323"/>
      <c r="F232" s="323"/>
    </row>
    <row r="233" spans="4:6" x14ac:dyDescent="0.2">
      <c r="D233" s="323"/>
      <c r="E233" s="323"/>
      <c r="F233" s="323"/>
    </row>
    <row r="234" spans="4:6" x14ac:dyDescent="0.2">
      <c r="D234" s="323"/>
      <c r="E234" s="323"/>
      <c r="F234" s="323"/>
    </row>
    <row r="235" spans="4:6" x14ac:dyDescent="0.2">
      <c r="D235" s="323"/>
      <c r="E235" s="323"/>
      <c r="F235" s="323"/>
    </row>
    <row r="236" spans="4:6" x14ac:dyDescent="0.2">
      <c r="D236" s="323"/>
      <c r="E236" s="323"/>
      <c r="F236" s="323"/>
    </row>
    <row r="237" spans="4:6" x14ac:dyDescent="0.2">
      <c r="D237" s="323"/>
      <c r="E237" s="323"/>
      <c r="F237" s="323"/>
    </row>
    <row r="238" spans="4:6" x14ac:dyDescent="0.2">
      <c r="D238" s="323"/>
      <c r="E238" s="323"/>
      <c r="F238" s="323"/>
    </row>
    <row r="239" spans="4:6" x14ac:dyDescent="0.2">
      <c r="D239" s="323"/>
      <c r="E239" s="323"/>
      <c r="F239" s="323"/>
    </row>
    <row r="240" spans="4:6" x14ac:dyDescent="0.2">
      <c r="D240" s="323"/>
      <c r="E240" s="323"/>
      <c r="F240" s="323"/>
    </row>
    <row r="241" spans="4:6" x14ac:dyDescent="0.2">
      <c r="D241" s="323"/>
      <c r="E241" s="323"/>
      <c r="F241" s="323"/>
    </row>
    <row r="242" spans="4:6" x14ac:dyDescent="0.2">
      <c r="D242" s="323"/>
      <c r="E242" s="323"/>
      <c r="F242" s="323"/>
    </row>
    <row r="243" spans="4:6" x14ac:dyDescent="0.2">
      <c r="D243" s="323"/>
      <c r="E243" s="323"/>
      <c r="F243" s="323"/>
    </row>
    <row r="244" spans="4:6" x14ac:dyDescent="0.2">
      <c r="D244" s="323"/>
      <c r="E244" s="323"/>
      <c r="F244" s="323"/>
    </row>
    <row r="245" spans="4:6" x14ac:dyDescent="0.2">
      <c r="D245" s="323"/>
      <c r="E245" s="323"/>
      <c r="F245" s="323"/>
    </row>
    <row r="246" spans="4:6" x14ac:dyDescent="0.2">
      <c r="D246" s="323"/>
      <c r="E246" s="323"/>
      <c r="F246" s="323"/>
    </row>
    <row r="247" spans="4:6" x14ac:dyDescent="0.2">
      <c r="D247" s="323"/>
      <c r="E247" s="323"/>
      <c r="F247" s="323"/>
    </row>
    <row r="248" spans="4:6" x14ac:dyDescent="0.2">
      <c r="D248" s="323"/>
      <c r="E248" s="323"/>
      <c r="F248" s="323"/>
    </row>
    <row r="249" spans="4:6" x14ac:dyDescent="0.2">
      <c r="D249" s="323"/>
      <c r="E249" s="323"/>
      <c r="F249" s="323"/>
    </row>
    <row r="250" spans="4:6" x14ac:dyDescent="0.2">
      <c r="D250" s="323"/>
      <c r="E250" s="323"/>
      <c r="F250" s="323"/>
    </row>
    <row r="251" spans="4:6" x14ac:dyDescent="0.2">
      <c r="D251" s="323"/>
      <c r="E251" s="323"/>
      <c r="F251" s="323"/>
    </row>
    <row r="252" spans="4:6" x14ac:dyDescent="0.2">
      <c r="D252" s="323"/>
      <c r="E252" s="323"/>
      <c r="F252" s="323"/>
    </row>
    <row r="253" spans="4:6" x14ac:dyDescent="0.2">
      <c r="D253" s="323"/>
      <c r="E253" s="323"/>
      <c r="F253" s="323"/>
    </row>
    <row r="254" spans="4:6" x14ac:dyDescent="0.2">
      <c r="D254" s="323"/>
      <c r="E254" s="323"/>
      <c r="F254" s="323"/>
    </row>
    <row r="255" spans="4:6" x14ac:dyDescent="0.2">
      <c r="D255" s="323"/>
      <c r="E255" s="323"/>
      <c r="F255" s="323"/>
    </row>
    <row r="256" spans="4:6" x14ac:dyDescent="0.2">
      <c r="D256" s="323"/>
      <c r="E256" s="323"/>
      <c r="F256" s="323"/>
    </row>
    <row r="257" spans="4:6" x14ac:dyDescent="0.2">
      <c r="D257" s="323"/>
      <c r="E257" s="323"/>
      <c r="F257" s="323"/>
    </row>
    <row r="258" spans="4:6" x14ac:dyDescent="0.2">
      <c r="D258" s="323"/>
      <c r="E258" s="323"/>
      <c r="F258" s="323"/>
    </row>
    <row r="259" spans="4:6" x14ac:dyDescent="0.2">
      <c r="D259" s="323"/>
      <c r="E259" s="323"/>
      <c r="F259" s="323"/>
    </row>
    <row r="260" spans="4:6" x14ac:dyDescent="0.2">
      <c r="D260" s="323"/>
      <c r="E260" s="323"/>
      <c r="F260" s="323"/>
    </row>
    <row r="261" spans="4:6" x14ac:dyDescent="0.2">
      <c r="D261" s="323"/>
      <c r="E261" s="323"/>
      <c r="F261" s="323"/>
    </row>
    <row r="262" spans="4:6" x14ac:dyDescent="0.2">
      <c r="D262" s="323"/>
      <c r="E262" s="323"/>
      <c r="F262" s="323"/>
    </row>
    <row r="263" spans="4:6" x14ac:dyDescent="0.2">
      <c r="D263" s="323"/>
      <c r="E263" s="323"/>
      <c r="F263" s="323"/>
    </row>
    <row r="264" spans="4:6" x14ac:dyDescent="0.2">
      <c r="D264" s="323"/>
      <c r="E264" s="323"/>
      <c r="F264" s="323"/>
    </row>
    <row r="265" spans="4:6" x14ac:dyDescent="0.2">
      <c r="D265" s="323"/>
      <c r="E265" s="323"/>
      <c r="F265" s="323"/>
    </row>
    <row r="266" spans="4:6" x14ac:dyDescent="0.2">
      <c r="D266" s="323"/>
      <c r="E266" s="323"/>
      <c r="F266" s="323"/>
    </row>
    <row r="267" spans="4:6" x14ac:dyDescent="0.2">
      <c r="D267" s="323"/>
      <c r="E267" s="323"/>
      <c r="F267" s="323"/>
    </row>
    <row r="268" spans="4:6" x14ac:dyDescent="0.2">
      <c r="D268" s="323"/>
      <c r="E268" s="323"/>
      <c r="F268" s="323"/>
    </row>
    <row r="269" spans="4:6" x14ac:dyDescent="0.2">
      <c r="D269" s="323"/>
      <c r="E269" s="323"/>
      <c r="F269" s="323"/>
    </row>
    <row r="270" spans="4:6" x14ac:dyDescent="0.2">
      <c r="D270" s="323"/>
      <c r="E270" s="323"/>
      <c r="F270" s="323"/>
    </row>
    <row r="271" spans="4:6" x14ac:dyDescent="0.2">
      <c r="D271" s="323"/>
      <c r="E271" s="323"/>
      <c r="F271" s="323"/>
    </row>
    <row r="272" spans="4:6" x14ac:dyDescent="0.2">
      <c r="D272" s="323"/>
      <c r="E272" s="323"/>
      <c r="F272" s="323"/>
    </row>
    <row r="273" spans="4:6" x14ac:dyDescent="0.2">
      <c r="D273" s="323"/>
      <c r="E273" s="323"/>
      <c r="F273" s="323"/>
    </row>
    <row r="274" spans="4:6" x14ac:dyDescent="0.2">
      <c r="D274" s="323"/>
      <c r="E274" s="323"/>
      <c r="F274" s="323"/>
    </row>
    <row r="275" spans="4:6" x14ac:dyDescent="0.2">
      <c r="D275" s="323"/>
      <c r="E275" s="323"/>
      <c r="F275" s="323"/>
    </row>
    <row r="276" spans="4:6" x14ac:dyDescent="0.2">
      <c r="D276" s="323"/>
      <c r="E276" s="323"/>
      <c r="F276" s="323"/>
    </row>
    <row r="277" spans="4:6" x14ac:dyDescent="0.2">
      <c r="D277" s="323"/>
      <c r="E277" s="323"/>
      <c r="F277" s="323"/>
    </row>
    <row r="278" spans="4:6" x14ac:dyDescent="0.2">
      <c r="D278" s="323"/>
      <c r="E278" s="323"/>
      <c r="F278" s="323"/>
    </row>
    <row r="279" spans="4:6" x14ac:dyDescent="0.2">
      <c r="D279" s="323"/>
      <c r="E279" s="323"/>
      <c r="F279" s="323"/>
    </row>
    <row r="280" spans="4:6" x14ac:dyDescent="0.2">
      <c r="D280" s="323"/>
      <c r="E280" s="323"/>
      <c r="F280" s="323"/>
    </row>
    <row r="281" spans="4:6" x14ac:dyDescent="0.2">
      <c r="D281" s="323"/>
      <c r="E281" s="323"/>
      <c r="F281" s="323"/>
    </row>
    <row r="282" spans="4:6" x14ac:dyDescent="0.2">
      <c r="D282" s="323"/>
      <c r="E282" s="323"/>
      <c r="F282" s="323"/>
    </row>
    <row r="283" spans="4:6" x14ac:dyDescent="0.2">
      <c r="D283" s="323"/>
      <c r="E283" s="323"/>
      <c r="F283" s="323"/>
    </row>
    <row r="284" spans="4:6" x14ac:dyDescent="0.2">
      <c r="D284" s="323"/>
      <c r="E284" s="323"/>
      <c r="F284" s="323"/>
    </row>
    <row r="285" spans="4:6" x14ac:dyDescent="0.2">
      <c r="D285" s="323"/>
      <c r="E285" s="323"/>
      <c r="F285" s="323"/>
    </row>
    <row r="286" spans="4:6" x14ac:dyDescent="0.2">
      <c r="D286" s="323"/>
      <c r="E286" s="323"/>
      <c r="F286" s="323"/>
    </row>
    <row r="287" spans="4:6" x14ac:dyDescent="0.2">
      <c r="D287" s="323"/>
      <c r="E287" s="323"/>
      <c r="F287" s="323"/>
    </row>
    <row r="288" spans="4:6" x14ac:dyDescent="0.2">
      <c r="D288" s="323"/>
      <c r="E288" s="323"/>
      <c r="F288" s="323"/>
    </row>
    <row r="289" spans="4:6" x14ac:dyDescent="0.2">
      <c r="D289" s="323"/>
      <c r="E289" s="323"/>
      <c r="F289" s="323"/>
    </row>
    <row r="290" spans="4:6" x14ac:dyDescent="0.2">
      <c r="D290" s="323"/>
      <c r="E290" s="323"/>
      <c r="F290" s="323"/>
    </row>
    <row r="291" spans="4:6" x14ac:dyDescent="0.2">
      <c r="D291" s="323"/>
      <c r="E291" s="323"/>
      <c r="F291" s="323"/>
    </row>
    <row r="292" spans="4:6" x14ac:dyDescent="0.2">
      <c r="D292" s="323"/>
      <c r="E292" s="323"/>
      <c r="F292" s="323"/>
    </row>
    <row r="293" spans="4:6" x14ac:dyDescent="0.2">
      <c r="D293" s="323"/>
      <c r="E293" s="323"/>
      <c r="F293" s="323"/>
    </row>
    <row r="294" spans="4:6" x14ac:dyDescent="0.2">
      <c r="D294" s="323"/>
      <c r="E294" s="323"/>
      <c r="F294" s="323"/>
    </row>
    <row r="295" spans="4:6" x14ac:dyDescent="0.2">
      <c r="D295" s="323"/>
      <c r="E295" s="323"/>
      <c r="F295" s="323"/>
    </row>
    <row r="296" spans="4:6" x14ac:dyDescent="0.2">
      <c r="D296" s="323"/>
      <c r="E296" s="323"/>
      <c r="F296" s="323"/>
    </row>
    <row r="297" spans="4:6" x14ac:dyDescent="0.2">
      <c r="D297" s="323"/>
      <c r="E297" s="323"/>
      <c r="F297" s="323"/>
    </row>
    <row r="298" spans="4:6" x14ac:dyDescent="0.2">
      <c r="D298" s="323"/>
      <c r="E298" s="323"/>
      <c r="F298" s="323"/>
    </row>
    <row r="299" spans="4:6" x14ac:dyDescent="0.2">
      <c r="D299" s="323"/>
      <c r="E299" s="323"/>
      <c r="F299" s="323"/>
    </row>
    <row r="300" spans="4:6" x14ac:dyDescent="0.2">
      <c r="D300" s="323"/>
      <c r="E300" s="323"/>
      <c r="F300" s="323"/>
    </row>
    <row r="301" spans="4:6" x14ac:dyDescent="0.2">
      <c r="D301" s="323"/>
      <c r="E301" s="323"/>
      <c r="F301" s="323"/>
    </row>
    <row r="302" spans="4:6" x14ac:dyDescent="0.2">
      <c r="D302" s="323"/>
      <c r="E302" s="323"/>
      <c r="F302" s="323"/>
    </row>
    <row r="303" spans="4:6" x14ac:dyDescent="0.2">
      <c r="D303" s="323"/>
      <c r="E303" s="323"/>
      <c r="F303" s="323"/>
    </row>
    <row r="304" spans="4:6" x14ac:dyDescent="0.2">
      <c r="D304" s="323"/>
      <c r="E304" s="323"/>
      <c r="F304" s="323"/>
    </row>
    <row r="305" spans="4:6" x14ac:dyDescent="0.2">
      <c r="D305" s="323"/>
      <c r="E305" s="323"/>
      <c r="F305" s="323"/>
    </row>
    <row r="306" spans="4:6" x14ac:dyDescent="0.2">
      <c r="D306" s="323"/>
      <c r="E306" s="323"/>
      <c r="F306" s="323"/>
    </row>
    <row r="307" spans="4:6" x14ac:dyDescent="0.2">
      <c r="D307" s="323"/>
      <c r="E307" s="323"/>
      <c r="F307" s="323"/>
    </row>
    <row r="308" spans="4:6" x14ac:dyDescent="0.2">
      <c r="D308" s="323"/>
      <c r="E308" s="323"/>
      <c r="F308" s="323"/>
    </row>
    <row r="309" spans="4:6" x14ac:dyDescent="0.2">
      <c r="D309" s="323"/>
      <c r="E309" s="323"/>
      <c r="F309" s="323"/>
    </row>
    <row r="310" spans="4:6" x14ac:dyDescent="0.2">
      <c r="D310" s="323"/>
      <c r="E310" s="323"/>
      <c r="F310" s="323"/>
    </row>
    <row r="311" spans="4:6" x14ac:dyDescent="0.2">
      <c r="D311" s="323"/>
      <c r="E311" s="323"/>
      <c r="F311" s="323"/>
    </row>
    <row r="312" spans="4:6" x14ac:dyDescent="0.2">
      <c r="D312" s="323"/>
      <c r="E312" s="323"/>
      <c r="F312" s="323"/>
    </row>
    <row r="313" spans="4:6" x14ac:dyDescent="0.2">
      <c r="D313" s="323"/>
      <c r="E313" s="323"/>
      <c r="F313" s="323"/>
    </row>
    <row r="314" spans="4:6" x14ac:dyDescent="0.2">
      <c r="D314" s="323"/>
      <c r="E314" s="323"/>
      <c r="F314" s="323"/>
    </row>
    <row r="315" spans="4:6" x14ac:dyDescent="0.2">
      <c r="D315" s="323"/>
      <c r="E315" s="323"/>
      <c r="F315" s="323"/>
    </row>
    <row r="316" spans="4:6" x14ac:dyDescent="0.2">
      <c r="D316" s="323"/>
      <c r="E316" s="323"/>
      <c r="F316" s="323"/>
    </row>
    <row r="317" spans="4:6" x14ac:dyDescent="0.2">
      <c r="D317" s="323"/>
      <c r="E317" s="323"/>
      <c r="F317" s="323"/>
    </row>
    <row r="318" spans="4:6" x14ac:dyDescent="0.2">
      <c r="D318" s="323"/>
      <c r="E318" s="323"/>
      <c r="F318" s="323"/>
    </row>
    <row r="319" spans="4:6" x14ac:dyDescent="0.2">
      <c r="D319" s="323"/>
      <c r="E319" s="323"/>
      <c r="F319" s="323"/>
    </row>
    <row r="320" spans="4:6" x14ac:dyDescent="0.2">
      <c r="D320" s="323"/>
      <c r="E320" s="323"/>
      <c r="F320" s="323"/>
    </row>
    <row r="321" spans="4:6" x14ac:dyDescent="0.2">
      <c r="D321" s="323"/>
      <c r="E321" s="323"/>
      <c r="F321" s="323"/>
    </row>
    <row r="322" spans="4:6" x14ac:dyDescent="0.2">
      <c r="D322" s="323"/>
      <c r="E322" s="323"/>
      <c r="F322" s="323"/>
    </row>
    <row r="323" spans="4:6" x14ac:dyDescent="0.2">
      <c r="D323" s="323"/>
      <c r="E323" s="323"/>
      <c r="F323" s="323"/>
    </row>
    <row r="324" spans="4:6" x14ac:dyDescent="0.2">
      <c r="D324" s="323"/>
      <c r="E324" s="323"/>
      <c r="F324" s="323"/>
    </row>
    <row r="325" spans="4:6" x14ac:dyDescent="0.2">
      <c r="D325" s="323"/>
      <c r="E325" s="323"/>
      <c r="F325" s="323"/>
    </row>
    <row r="326" spans="4:6" x14ac:dyDescent="0.2">
      <c r="D326" s="323"/>
      <c r="E326" s="323"/>
      <c r="F326" s="323"/>
    </row>
    <row r="327" spans="4:6" x14ac:dyDescent="0.2">
      <c r="D327" s="323"/>
      <c r="E327" s="323"/>
      <c r="F327" s="323"/>
    </row>
    <row r="328" spans="4:6" x14ac:dyDescent="0.2">
      <c r="D328" s="323"/>
      <c r="E328" s="323"/>
      <c r="F328" s="323"/>
    </row>
    <row r="329" spans="4:6" x14ac:dyDescent="0.2">
      <c r="D329" s="323"/>
      <c r="E329" s="323"/>
      <c r="F329" s="323"/>
    </row>
    <row r="330" spans="4:6" x14ac:dyDescent="0.2">
      <c r="D330" s="323"/>
      <c r="E330" s="323"/>
      <c r="F330" s="323"/>
    </row>
    <row r="331" spans="4:6" x14ac:dyDescent="0.2">
      <c r="D331" s="323"/>
      <c r="E331" s="323"/>
      <c r="F331" s="323"/>
    </row>
    <row r="332" spans="4:6" x14ac:dyDescent="0.2">
      <c r="D332" s="323"/>
      <c r="E332" s="323"/>
      <c r="F332" s="323"/>
    </row>
    <row r="333" spans="4:6" x14ac:dyDescent="0.2">
      <c r="D333" s="323"/>
      <c r="E333" s="323"/>
      <c r="F333" s="323"/>
    </row>
    <row r="334" spans="4:6" x14ac:dyDescent="0.2">
      <c r="D334" s="323"/>
      <c r="E334" s="323"/>
      <c r="F334" s="323"/>
    </row>
    <row r="335" spans="4:6" x14ac:dyDescent="0.2">
      <c r="D335" s="323"/>
      <c r="E335" s="323"/>
      <c r="F335" s="323"/>
    </row>
    <row r="336" spans="4:6" x14ac:dyDescent="0.2">
      <c r="D336" s="323"/>
      <c r="E336" s="323"/>
      <c r="F336" s="323"/>
    </row>
    <row r="337" spans="4:6" x14ac:dyDescent="0.2">
      <c r="D337" s="323"/>
      <c r="E337" s="323"/>
      <c r="F337" s="323"/>
    </row>
    <row r="338" spans="4:6" x14ac:dyDescent="0.2">
      <c r="D338" s="323"/>
      <c r="E338" s="323"/>
      <c r="F338" s="323"/>
    </row>
    <row r="339" spans="4:6" x14ac:dyDescent="0.2">
      <c r="D339" s="323"/>
      <c r="E339" s="323"/>
      <c r="F339" s="323"/>
    </row>
    <row r="340" spans="4:6" x14ac:dyDescent="0.2">
      <c r="D340" s="323"/>
      <c r="E340" s="323"/>
      <c r="F340" s="323"/>
    </row>
    <row r="341" spans="4:6" x14ac:dyDescent="0.2">
      <c r="D341" s="323"/>
      <c r="E341" s="323"/>
      <c r="F341" s="323"/>
    </row>
    <row r="342" spans="4:6" x14ac:dyDescent="0.2">
      <c r="D342" s="323"/>
      <c r="E342" s="323"/>
      <c r="F342" s="323"/>
    </row>
    <row r="343" spans="4:6" x14ac:dyDescent="0.2">
      <c r="D343" s="323"/>
      <c r="E343" s="323"/>
      <c r="F343" s="323"/>
    </row>
    <row r="344" spans="4:6" x14ac:dyDescent="0.2">
      <c r="D344" s="323"/>
      <c r="E344" s="323"/>
      <c r="F344" s="323"/>
    </row>
    <row r="345" spans="4:6" x14ac:dyDescent="0.2">
      <c r="D345" s="323"/>
      <c r="E345" s="323"/>
      <c r="F345" s="323"/>
    </row>
    <row r="346" spans="4:6" x14ac:dyDescent="0.2">
      <c r="D346" s="323"/>
      <c r="E346" s="323"/>
      <c r="F346" s="323"/>
    </row>
    <row r="347" spans="4:6" x14ac:dyDescent="0.2">
      <c r="D347" s="323"/>
      <c r="E347" s="323"/>
      <c r="F347" s="323"/>
    </row>
    <row r="348" spans="4:6" x14ac:dyDescent="0.2">
      <c r="D348" s="323"/>
      <c r="E348" s="323"/>
      <c r="F348" s="323"/>
    </row>
    <row r="349" spans="4:6" x14ac:dyDescent="0.2">
      <c r="D349" s="323"/>
      <c r="E349" s="323"/>
      <c r="F349" s="323"/>
    </row>
    <row r="350" spans="4:6" x14ac:dyDescent="0.2">
      <c r="D350" s="323"/>
      <c r="E350" s="323"/>
      <c r="F350" s="323"/>
    </row>
    <row r="351" spans="4:6" x14ac:dyDescent="0.2">
      <c r="D351" s="323"/>
      <c r="E351" s="323"/>
      <c r="F351" s="323"/>
    </row>
    <row r="352" spans="4:6" x14ac:dyDescent="0.2">
      <c r="D352" s="323"/>
      <c r="E352" s="323"/>
      <c r="F352" s="323"/>
    </row>
    <row r="353" spans="4:6" x14ac:dyDescent="0.2">
      <c r="D353" s="323"/>
      <c r="E353" s="323"/>
      <c r="F353" s="323"/>
    </row>
    <row r="354" spans="4:6" x14ac:dyDescent="0.2">
      <c r="D354" s="323"/>
      <c r="E354" s="323"/>
      <c r="F354" s="323"/>
    </row>
    <row r="355" spans="4:6" x14ac:dyDescent="0.2">
      <c r="D355" s="323"/>
      <c r="E355" s="323"/>
      <c r="F355" s="323"/>
    </row>
    <row r="356" spans="4:6" x14ac:dyDescent="0.2">
      <c r="D356" s="323"/>
      <c r="E356" s="323"/>
      <c r="F356" s="323"/>
    </row>
    <row r="357" spans="4:6" x14ac:dyDescent="0.2">
      <c r="D357" s="323"/>
      <c r="E357" s="323"/>
      <c r="F357" s="323"/>
    </row>
    <row r="358" spans="4:6" x14ac:dyDescent="0.2">
      <c r="D358" s="323"/>
      <c r="E358" s="323"/>
      <c r="F358" s="323"/>
    </row>
    <row r="359" spans="4:6" x14ac:dyDescent="0.2">
      <c r="D359" s="323"/>
      <c r="E359" s="323"/>
      <c r="F359" s="323"/>
    </row>
    <row r="360" spans="4:6" x14ac:dyDescent="0.2">
      <c r="D360" s="323"/>
      <c r="E360" s="323"/>
      <c r="F360" s="323"/>
    </row>
    <row r="361" spans="4:6" x14ac:dyDescent="0.2">
      <c r="D361" s="323"/>
      <c r="E361" s="323"/>
      <c r="F361" s="323"/>
    </row>
    <row r="362" spans="4:6" x14ac:dyDescent="0.2">
      <c r="D362" s="323"/>
      <c r="E362" s="323"/>
      <c r="F362" s="323"/>
    </row>
    <row r="363" spans="4:6" x14ac:dyDescent="0.2">
      <c r="D363" s="323"/>
      <c r="E363" s="323"/>
      <c r="F363" s="323"/>
    </row>
    <row r="364" spans="4:6" x14ac:dyDescent="0.2">
      <c r="D364" s="323"/>
      <c r="E364" s="323"/>
      <c r="F364" s="323"/>
    </row>
    <row r="365" spans="4:6" x14ac:dyDescent="0.2">
      <c r="D365" s="323"/>
      <c r="E365" s="323"/>
      <c r="F365" s="323"/>
    </row>
    <row r="366" spans="4:6" x14ac:dyDescent="0.2">
      <c r="D366" s="323"/>
      <c r="E366" s="323"/>
      <c r="F366" s="323"/>
    </row>
    <row r="367" spans="4:6" x14ac:dyDescent="0.2">
      <c r="D367" s="323"/>
      <c r="E367" s="323"/>
      <c r="F367" s="323"/>
    </row>
    <row r="368" spans="4:6" x14ac:dyDescent="0.2">
      <c r="D368" s="323"/>
      <c r="E368" s="323"/>
      <c r="F368" s="323"/>
    </row>
    <row r="369" spans="4:6" x14ac:dyDescent="0.2">
      <c r="D369" s="323"/>
      <c r="E369" s="323"/>
      <c r="F369" s="323"/>
    </row>
    <row r="370" spans="4:6" x14ac:dyDescent="0.2">
      <c r="D370" s="323"/>
      <c r="E370" s="323"/>
      <c r="F370" s="323"/>
    </row>
    <row r="371" spans="4:6" x14ac:dyDescent="0.2">
      <c r="D371" s="323"/>
      <c r="E371" s="323"/>
      <c r="F371" s="323"/>
    </row>
    <row r="372" spans="4:6" x14ac:dyDescent="0.2">
      <c r="D372" s="323"/>
      <c r="E372" s="323"/>
      <c r="F372" s="323"/>
    </row>
    <row r="373" spans="4:6" x14ac:dyDescent="0.2">
      <c r="D373" s="323"/>
      <c r="E373" s="323"/>
      <c r="F373" s="323"/>
    </row>
    <row r="374" spans="4:6" x14ac:dyDescent="0.2">
      <c r="D374" s="323"/>
      <c r="E374" s="323"/>
      <c r="F374" s="323"/>
    </row>
    <row r="375" spans="4:6" x14ac:dyDescent="0.2">
      <c r="D375" s="323"/>
      <c r="E375" s="323"/>
      <c r="F375" s="323"/>
    </row>
    <row r="376" spans="4:6" x14ac:dyDescent="0.2">
      <c r="D376" s="323"/>
      <c r="E376" s="323"/>
      <c r="F376" s="323"/>
    </row>
    <row r="377" spans="4:6" x14ac:dyDescent="0.2">
      <c r="D377" s="323"/>
      <c r="E377" s="323"/>
      <c r="F377" s="323"/>
    </row>
    <row r="378" spans="4:6" x14ac:dyDescent="0.2">
      <c r="D378" s="323"/>
      <c r="E378" s="323"/>
      <c r="F378" s="323"/>
    </row>
    <row r="379" spans="4:6" x14ac:dyDescent="0.2">
      <c r="D379" s="323"/>
      <c r="E379" s="323"/>
      <c r="F379" s="323"/>
    </row>
    <row r="380" spans="4:6" x14ac:dyDescent="0.2">
      <c r="D380" s="323"/>
      <c r="E380" s="323"/>
      <c r="F380" s="323"/>
    </row>
    <row r="381" spans="4:6" x14ac:dyDescent="0.2">
      <c r="D381" s="323"/>
      <c r="E381" s="323"/>
      <c r="F381" s="323"/>
    </row>
    <row r="382" spans="4:6" x14ac:dyDescent="0.2">
      <c r="D382" s="323"/>
      <c r="E382" s="323"/>
      <c r="F382" s="323"/>
    </row>
    <row r="383" spans="4:6" x14ac:dyDescent="0.2">
      <c r="D383" s="323"/>
      <c r="E383" s="323"/>
      <c r="F383" s="323"/>
    </row>
    <row r="384" spans="4:6" x14ac:dyDescent="0.2">
      <c r="D384" s="323"/>
      <c r="E384" s="323"/>
      <c r="F384" s="323"/>
    </row>
    <row r="385" spans="4:6" x14ac:dyDescent="0.2">
      <c r="D385" s="323"/>
      <c r="E385" s="323"/>
      <c r="F385" s="323"/>
    </row>
    <row r="386" spans="4:6" x14ac:dyDescent="0.2">
      <c r="D386" s="323"/>
      <c r="E386" s="323"/>
      <c r="F386" s="323"/>
    </row>
    <row r="387" spans="4:6" x14ac:dyDescent="0.2">
      <c r="D387" s="323"/>
      <c r="E387" s="323"/>
      <c r="F387" s="323"/>
    </row>
    <row r="388" spans="4:6" x14ac:dyDescent="0.2">
      <c r="D388" s="323"/>
      <c r="E388" s="323"/>
      <c r="F388" s="323"/>
    </row>
    <row r="389" spans="4:6" x14ac:dyDescent="0.2">
      <c r="D389" s="323"/>
      <c r="E389" s="323"/>
      <c r="F389" s="323"/>
    </row>
    <row r="390" spans="4:6" x14ac:dyDescent="0.2">
      <c r="D390" s="323"/>
      <c r="E390" s="323"/>
      <c r="F390" s="323"/>
    </row>
    <row r="391" spans="4:6" x14ac:dyDescent="0.2">
      <c r="D391" s="323"/>
      <c r="E391" s="323"/>
      <c r="F391" s="323"/>
    </row>
    <row r="392" spans="4:6" x14ac:dyDescent="0.2">
      <c r="D392" s="323"/>
      <c r="E392" s="323"/>
      <c r="F392" s="323"/>
    </row>
    <row r="393" spans="4:6" x14ac:dyDescent="0.2">
      <c r="D393" s="323"/>
      <c r="E393" s="323"/>
      <c r="F393" s="323"/>
    </row>
    <row r="394" spans="4:6" x14ac:dyDescent="0.2">
      <c r="D394" s="323"/>
      <c r="E394" s="323"/>
      <c r="F394" s="323"/>
    </row>
    <row r="395" spans="4:6" x14ac:dyDescent="0.2">
      <c r="D395" s="323"/>
      <c r="E395" s="323"/>
      <c r="F395" s="323"/>
    </row>
    <row r="396" spans="4:6" x14ac:dyDescent="0.2">
      <c r="D396" s="323"/>
      <c r="E396" s="323"/>
      <c r="F396" s="323"/>
    </row>
    <row r="397" spans="4:6" x14ac:dyDescent="0.2">
      <c r="D397" s="323"/>
      <c r="E397" s="323"/>
      <c r="F397" s="323"/>
    </row>
    <row r="398" spans="4:6" x14ac:dyDescent="0.2">
      <c r="D398" s="323"/>
      <c r="E398" s="323"/>
      <c r="F398" s="323"/>
    </row>
    <row r="399" spans="4:6" x14ac:dyDescent="0.2">
      <c r="D399" s="323"/>
      <c r="E399" s="323"/>
      <c r="F399" s="323"/>
    </row>
    <row r="400" spans="4:6" x14ac:dyDescent="0.2">
      <c r="D400" s="323"/>
      <c r="E400" s="323"/>
      <c r="F400" s="323"/>
    </row>
    <row r="401" spans="4:6" x14ac:dyDescent="0.2">
      <c r="D401" s="323"/>
      <c r="E401" s="323"/>
      <c r="F401" s="323"/>
    </row>
    <row r="402" spans="4:6" x14ac:dyDescent="0.2">
      <c r="D402" s="323"/>
      <c r="E402" s="323"/>
      <c r="F402" s="323"/>
    </row>
    <row r="403" spans="4:6" x14ac:dyDescent="0.2">
      <c r="D403" s="323"/>
      <c r="E403" s="323"/>
      <c r="F403" s="323"/>
    </row>
    <row r="404" spans="4:6" x14ac:dyDescent="0.2">
      <c r="D404" s="323"/>
      <c r="E404" s="323"/>
      <c r="F404" s="323"/>
    </row>
    <row r="405" spans="4:6" x14ac:dyDescent="0.2">
      <c r="D405" s="323"/>
      <c r="E405" s="323"/>
      <c r="F405" s="323"/>
    </row>
    <row r="406" spans="4:6" x14ac:dyDescent="0.2">
      <c r="D406" s="323"/>
      <c r="E406" s="323"/>
      <c r="F406" s="323"/>
    </row>
    <row r="407" spans="4:6" x14ac:dyDescent="0.2">
      <c r="D407" s="323"/>
      <c r="E407" s="323"/>
      <c r="F407" s="323"/>
    </row>
    <row r="408" spans="4:6" x14ac:dyDescent="0.2">
      <c r="D408" s="323"/>
      <c r="E408" s="323"/>
      <c r="F408" s="323"/>
    </row>
    <row r="409" spans="4:6" x14ac:dyDescent="0.2">
      <c r="D409" s="323"/>
      <c r="E409" s="323"/>
      <c r="F409" s="323"/>
    </row>
    <row r="410" spans="4:6" x14ac:dyDescent="0.2">
      <c r="D410" s="323"/>
      <c r="E410" s="323"/>
      <c r="F410" s="323"/>
    </row>
    <row r="411" spans="4:6" x14ac:dyDescent="0.2">
      <c r="D411" s="323"/>
      <c r="E411" s="323"/>
      <c r="F411" s="323"/>
    </row>
    <row r="412" spans="4:6" x14ac:dyDescent="0.2">
      <c r="D412" s="323"/>
      <c r="E412" s="323"/>
      <c r="F412" s="323"/>
    </row>
    <row r="413" spans="4:6" x14ac:dyDescent="0.2">
      <c r="D413" s="323"/>
      <c r="E413" s="323"/>
      <c r="F413" s="323"/>
    </row>
    <row r="414" spans="4:6" x14ac:dyDescent="0.2">
      <c r="D414" s="323"/>
      <c r="E414" s="323"/>
      <c r="F414" s="323"/>
    </row>
    <row r="415" spans="4:6" x14ac:dyDescent="0.2">
      <c r="D415" s="323"/>
      <c r="E415" s="323"/>
      <c r="F415" s="323"/>
    </row>
    <row r="416" spans="4:6" x14ac:dyDescent="0.2">
      <c r="D416" s="323"/>
      <c r="E416" s="323"/>
      <c r="F416" s="323"/>
    </row>
    <row r="417" spans="4:6" x14ac:dyDescent="0.2">
      <c r="D417" s="323"/>
      <c r="E417" s="323"/>
      <c r="F417" s="323"/>
    </row>
    <row r="418" spans="4:6" x14ac:dyDescent="0.2">
      <c r="D418" s="323"/>
      <c r="E418" s="323"/>
      <c r="F418" s="323"/>
    </row>
    <row r="419" spans="4:6" x14ac:dyDescent="0.2">
      <c r="D419" s="323"/>
      <c r="E419" s="323"/>
      <c r="F419" s="323"/>
    </row>
    <row r="420" spans="4:6" x14ac:dyDescent="0.2">
      <c r="D420" s="323"/>
      <c r="E420" s="323"/>
      <c r="F420" s="323"/>
    </row>
    <row r="421" spans="4:6" x14ac:dyDescent="0.2">
      <c r="D421" s="323"/>
      <c r="E421" s="323"/>
      <c r="F421" s="323"/>
    </row>
    <row r="422" spans="4:6" x14ac:dyDescent="0.2">
      <c r="D422" s="323"/>
      <c r="E422" s="323"/>
      <c r="F422" s="323"/>
    </row>
    <row r="423" spans="4:6" x14ac:dyDescent="0.2">
      <c r="D423" s="323"/>
      <c r="E423" s="323"/>
      <c r="F423" s="323"/>
    </row>
    <row r="424" spans="4:6" x14ac:dyDescent="0.2">
      <c r="D424" s="323"/>
      <c r="E424" s="323"/>
      <c r="F424" s="323"/>
    </row>
    <row r="425" spans="4:6" x14ac:dyDescent="0.2">
      <c r="D425" s="323"/>
      <c r="E425" s="323"/>
      <c r="F425" s="323"/>
    </row>
    <row r="426" spans="4:6" x14ac:dyDescent="0.2">
      <c r="D426" s="323"/>
      <c r="E426" s="323"/>
      <c r="F426" s="323"/>
    </row>
    <row r="427" spans="4:6" x14ac:dyDescent="0.2">
      <c r="D427" s="323"/>
      <c r="E427" s="323"/>
      <c r="F427" s="323"/>
    </row>
    <row r="428" spans="4:6" x14ac:dyDescent="0.2">
      <c r="D428" s="323"/>
      <c r="E428" s="323"/>
      <c r="F428" s="323"/>
    </row>
    <row r="429" spans="4:6" x14ac:dyDescent="0.2">
      <c r="D429" s="323"/>
      <c r="E429" s="323"/>
      <c r="F429" s="323"/>
    </row>
    <row r="430" spans="4:6" x14ac:dyDescent="0.2">
      <c r="D430" s="323"/>
      <c r="E430" s="323"/>
      <c r="F430" s="323"/>
    </row>
    <row r="431" spans="4:6" x14ac:dyDescent="0.2">
      <c r="D431" s="323"/>
      <c r="E431" s="323"/>
      <c r="F431" s="323"/>
    </row>
    <row r="432" spans="4:6" x14ac:dyDescent="0.2">
      <c r="D432" s="323"/>
      <c r="E432" s="323"/>
      <c r="F432" s="323"/>
    </row>
    <row r="433" spans="4:6" x14ac:dyDescent="0.2">
      <c r="D433" s="323"/>
      <c r="E433" s="323"/>
      <c r="F433" s="323"/>
    </row>
    <row r="434" spans="4:6" x14ac:dyDescent="0.2">
      <c r="D434" s="323"/>
      <c r="E434" s="323"/>
      <c r="F434" s="323"/>
    </row>
    <row r="435" spans="4:6" x14ac:dyDescent="0.2">
      <c r="D435" s="323"/>
      <c r="E435" s="323"/>
      <c r="F435" s="323"/>
    </row>
    <row r="436" spans="4:6" x14ac:dyDescent="0.2">
      <c r="D436" s="323"/>
      <c r="E436" s="323"/>
      <c r="F436" s="323"/>
    </row>
    <row r="437" spans="4:6" x14ac:dyDescent="0.2">
      <c r="D437" s="323"/>
      <c r="E437" s="323"/>
      <c r="F437" s="323"/>
    </row>
    <row r="438" spans="4:6" x14ac:dyDescent="0.2">
      <c r="D438" s="323"/>
      <c r="E438" s="323"/>
      <c r="F438" s="323"/>
    </row>
    <row r="439" spans="4:6" x14ac:dyDescent="0.2">
      <c r="D439" s="323"/>
      <c r="E439" s="323"/>
      <c r="F439" s="323"/>
    </row>
    <row r="440" spans="4:6" x14ac:dyDescent="0.2">
      <c r="D440" s="323"/>
      <c r="E440" s="323"/>
      <c r="F440" s="323"/>
    </row>
    <row r="441" spans="4:6" x14ac:dyDescent="0.2">
      <c r="D441" s="323"/>
      <c r="E441" s="323"/>
      <c r="F441" s="323"/>
    </row>
  </sheetData>
  <mergeCells count="4">
    <mergeCell ref="A1:C1"/>
    <mergeCell ref="A4:D4"/>
    <mergeCell ref="A47:C47"/>
    <mergeCell ref="J3:L3"/>
  </mergeCells>
  <printOptions horizontalCentered="1" verticalCentered="1"/>
  <pageMargins left="0.1" right="0.1" top="0.5" bottom="0.4" header="0.1" footer="0.1"/>
  <pageSetup scale="80" orientation="landscape" r:id="rId1"/>
  <headerFooter>
    <oddHeader>&amp;C&amp;"Arial,Bold"TWIN FALLS SCHOOL DISTRICT 411</oddHeader>
    <oddFooter>&amp;L&amp;"Arial,Bold"&amp;Z&amp;F&amp;R&amp;"Arial,Bold"Page &amp;P of &amp;N</oddFooter>
  </headerFooter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>
    <pageSetUpPr fitToPage="1"/>
  </sheetPr>
  <dimension ref="A1:M48"/>
  <sheetViews>
    <sheetView defaultGridColor="0" colorId="22" zoomScaleNormal="100" workbookViewId="0">
      <pane xSplit="3" ySplit="7" topLeftCell="D8" activePane="bottomRight" state="frozen"/>
      <selection activeCell="P31" sqref="P31"/>
      <selection pane="topRight" activeCell="P31" sqref="P31"/>
      <selection pane="bottomLeft" activeCell="P31" sqref="P31"/>
      <selection pane="bottomRight" activeCell="P31" sqref="P31"/>
    </sheetView>
  </sheetViews>
  <sheetFormatPr defaultColWidth="9.77734375" defaultRowHeight="15.75" x14ac:dyDescent="0.25"/>
  <cols>
    <col min="1" max="1" width="3.77734375" style="397" customWidth="1"/>
    <col min="2" max="2" width="6.77734375" style="397" customWidth="1"/>
    <col min="3" max="3" width="30.77734375" style="398" customWidth="1"/>
    <col min="4" max="13" width="11.77734375" style="397" customWidth="1"/>
    <col min="14" max="16384" width="9.77734375" style="397"/>
  </cols>
  <sheetData>
    <row r="1" spans="1:13" ht="20.25" x14ac:dyDescent="0.3">
      <c r="A1" s="600" t="s">
        <v>47</v>
      </c>
      <c r="B1" s="600"/>
      <c r="C1" s="600"/>
      <c r="E1" s="449" t="s">
        <v>510</v>
      </c>
      <c r="F1" s="447"/>
      <c r="G1" s="447"/>
      <c r="I1" s="451"/>
      <c r="K1" s="446"/>
      <c r="L1" s="446"/>
      <c r="M1" s="450" t="s">
        <v>700</v>
      </c>
    </row>
    <row r="2" spans="1:13" x14ac:dyDescent="0.25">
      <c r="E2" s="449" t="s">
        <v>16</v>
      </c>
      <c r="F2" s="447"/>
      <c r="G2" s="447"/>
      <c r="K2" s="446"/>
      <c r="L2" s="445"/>
      <c r="M2" s="542" t="s">
        <v>736</v>
      </c>
    </row>
    <row r="3" spans="1:13" x14ac:dyDescent="0.25">
      <c r="E3" s="448" t="s">
        <v>507</v>
      </c>
      <c r="F3" s="447"/>
      <c r="G3" s="447"/>
      <c r="K3" s="446"/>
      <c r="L3" s="445"/>
      <c r="M3" s="542" t="s">
        <v>735</v>
      </c>
    </row>
    <row r="4" spans="1:13" ht="12" customHeight="1" x14ac:dyDescent="0.2">
      <c r="A4" s="601" t="s">
        <v>505</v>
      </c>
      <c r="B4" s="601"/>
      <c r="C4" s="601"/>
      <c r="D4" s="434"/>
      <c r="E4" s="434"/>
      <c r="F4" s="434"/>
      <c r="G4" s="434"/>
      <c r="H4" s="434"/>
      <c r="I4" s="434"/>
      <c r="J4" s="434"/>
      <c r="K4" s="434"/>
      <c r="L4" s="434"/>
      <c r="M4" s="434"/>
    </row>
    <row r="5" spans="1:13" ht="15" x14ac:dyDescent="0.2">
      <c r="A5" s="443"/>
      <c r="B5" s="442"/>
      <c r="C5" s="441" t="s">
        <v>16</v>
      </c>
      <c r="D5" s="437" t="s">
        <v>503</v>
      </c>
      <c r="E5" s="440" t="s">
        <v>502</v>
      </c>
      <c r="F5" s="439" t="s">
        <v>85</v>
      </c>
      <c r="G5" s="439" t="s">
        <v>83</v>
      </c>
      <c r="H5" s="439" t="s">
        <v>81</v>
      </c>
      <c r="I5" s="439" t="s">
        <v>79</v>
      </c>
      <c r="J5" s="439" t="s">
        <v>77</v>
      </c>
      <c r="K5" s="438" t="s">
        <v>75</v>
      </c>
      <c r="L5" s="437" t="s">
        <v>73</v>
      </c>
      <c r="M5" s="437" t="s">
        <v>70</v>
      </c>
    </row>
    <row r="6" spans="1:13" ht="15" x14ac:dyDescent="0.2">
      <c r="A6" s="436"/>
      <c r="B6" s="429"/>
      <c r="C6" s="435"/>
      <c r="D6" s="429"/>
      <c r="E6" s="429"/>
      <c r="F6" s="434"/>
      <c r="G6" s="433"/>
      <c r="H6" s="432" t="s">
        <v>560</v>
      </c>
      <c r="I6" s="432" t="s">
        <v>559</v>
      </c>
      <c r="J6" s="431" t="s">
        <v>558</v>
      </c>
      <c r="K6" s="430" t="s">
        <v>557</v>
      </c>
      <c r="L6" s="430" t="s">
        <v>556</v>
      </c>
      <c r="M6" s="429"/>
    </row>
    <row r="7" spans="1:13" ht="15" x14ac:dyDescent="0.2">
      <c r="A7" s="416" t="s">
        <v>87</v>
      </c>
      <c r="B7" s="415" t="s">
        <v>500</v>
      </c>
      <c r="C7" s="428" t="s">
        <v>555</v>
      </c>
      <c r="D7" s="415" t="s">
        <v>88</v>
      </c>
      <c r="E7" s="415" t="s">
        <v>88</v>
      </c>
      <c r="F7" s="427" t="s">
        <v>84</v>
      </c>
      <c r="G7" s="426" t="s">
        <v>82</v>
      </c>
      <c r="H7" s="426" t="s">
        <v>554</v>
      </c>
      <c r="I7" s="426" t="s">
        <v>553</v>
      </c>
      <c r="J7" s="416" t="s">
        <v>552</v>
      </c>
      <c r="K7" s="415" t="s">
        <v>551</v>
      </c>
      <c r="L7" s="415" t="s">
        <v>550</v>
      </c>
      <c r="M7" s="415" t="s">
        <v>184</v>
      </c>
    </row>
    <row r="8" spans="1:13" ht="15" x14ac:dyDescent="0.2">
      <c r="A8" s="416" t="s">
        <v>496</v>
      </c>
      <c r="B8" s="415" t="s">
        <v>549</v>
      </c>
      <c r="C8" s="407" t="s">
        <v>282</v>
      </c>
      <c r="D8" s="410">
        <v>37852</v>
      </c>
      <c r="E8" s="414">
        <f t="shared" ref="E8:E19" si="0">SUM(F8:M8)</f>
        <v>53575</v>
      </c>
      <c r="F8" s="413">
        <v>43947</v>
      </c>
      <c r="G8" s="412">
        <v>9628</v>
      </c>
      <c r="H8" s="411"/>
      <c r="I8" s="410"/>
      <c r="J8" s="410"/>
      <c r="K8" s="410"/>
      <c r="L8" s="410"/>
      <c r="M8" s="410"/>
    </row>
    <row r="9" spans="1:13" ht="15" x14ac:dyDescent="0.2">
      <c r="A9" s="416" t="s">
        <v>491</v>
      </c>
      <c r="B9" s="415" t="s">
        <v>548</v>
      </c>
      <c r="C9" s="407" t="s">
        <v>280</v>
      </c>
      <c r="D9" s="410">
        <v>75902</v>
      </c>
      <c r="E9" s="414">
        <f t="shared" si="0"/>
        <v>65906</v>
      </c>
      <c r="F9" s="413">
        <f>47819-2554</f>
        <v>45265</v>
      </c>
      <c r="G9" s="412">
        <f>18087+2554</f>
        <v>20641</v>
      </c>
      <c r="H9" s="411"/>
      <c r="I9" s="410"/>
      <c r="J9" s="410"/>
      <c r="K9" s="410"/>
      <c r="L9" s="410"/>
      <c r="M9" s="410"/>
    </row>
    <row r="10" spans="1:13" ht="15" x14ac:dyDescent="0.2">
      <c r="A10" s="416" t="s">
        <v>487</v>
      </c>
      <c r="B10" s="415" t="s">
        <v>547</v>
      </c>
      <c r="C10" s="407" t="s">
        <v>278</v>
      </c>
      <c r="D10" s="410"/>
      <c r="E10" s="414">
        <f t="shared" si="0"/>
        <v>0</v>
      </c>
      <c r="F10" s="413"/>
      <c r="G10" s="412"/>
      <c r="H10" s="411"/>
      <c r="I10" s="410"/>
      <c r="J10" s="410"/>
      <c r="K10" s="410"/>
      <c r="L10" s="410"/>
      <c r="M10" s="410"/>
    </row>
    <row r="11" spans="1:13" ht="15" x14ac:dyDescent="0.2">
      <c r="A11" s="425" t="s">
        <v>484</v>
      </c>
      <c r="B11" s="415">
        <v>519</v>
      </c>
      <c r="C11" s="407" t="s">
        <v>276</v>
      </c>
      <c r="D11" s="410"/>
      <c r="E11" s="414">
        <f t="shared" si="0"/>
        <v>0</v>
      </c>
      <c r="F11" s="413"/>
      <c r="G11" s="412"/>
      <c r="H11" s="411"/>
      <c r="I11" s="410"/>
      <c r="J11" s="410"/>
      <c r="K11" s="410"/>
      <c r="L11" s="410"/>
      <c r="M11" s="410"/>
    </row>
    <row r="12" spans="1:13" ht="15" x14ac:dyDescent="0.2">
      <c r="A12" s="416" t="s">
        <v>480</v>
      </c>
      <c r="B12" s="415" t="s">
        <v>546</v>
      </c>
      <c r="C12" s="407" t="s">
        <v>545</v>
      </c>
      <c r="D12" s="410"/>
      <c r="E12" s="414">
        <f t="shared" si="0"/>
        <v>0</v>
      </c>
      <c r="F12" s="413"/>
      <c r="G12" s="412"/>
      <c r="H12" s="411"/>
      <c r="I12" s="410"/>
      <c r="J12" s="410"/>
      <c r="K12" s="410"/>
      <c r="L12" s="410"/>
      <c r="M12" s="410"/>
    </row>
    <row r="13" spans="1:13" ht="15" x14ac:dyDescent="0.2">
      <c r="A13" s="416" t="s">
        <v>476</v>
      </c>
      <c r="B13" s="415" t="s">
        <v>544</v>
      </c>
      <c r="C13" s="407" t="s">
        <v>543</v>
      </c>
      <c r="D13" s="410"/>
      <c r="E13" s="414">
        <f t="shared" si="0"/>
        <v>0</v>
      </c>
      <c r="F13" s="413"/>
      <c r="G13" s="412"/>
      <c r="H13" s="411"/>
      <c r="I13" s="410"/>
      <c r="J13" s="410"/>
      <c r="K13" s="410"/>
      <c r="L13" s="410"/>
      <c r="M13" s="410"/>
    </row>
    <row r="14" spans="1:13" ht="15" x14ac:dyDescent="0.2">
      <c r="A14" s="416" t="s">
        <v>471</v>
      </c>
      <c r="B14" s="415" t="s">
        <v>542</v>
      </c>
      <c r="C14" s="407" t="s">
        <v>270</v>
      </c>
      <c r="D14" s="410"/>
      <c r="E14" s="414">
        <f t="shared" si="0"/>
        <v>0</v>
      </c>
      <c r="F14" s="413"/>
      <c r="G14" s="412"/>
      <c r="H14" s="411"/>
      <c r="I14" s="410"/>
      <c r="J14" s="410"/>
      <c r="K14" s="410"/>
      <c r="L14" s="410"/>
      <c r="M14" s="410"/>
    </row>
    <row r="15" spans="1:13" ht="15" x14ac:dyDescent="0.2">
      <c r="A15" s="416" t="s">
        <v>467</v>
      </c>
      <c r="B15" s="415" t="s">
        <v>541</v>
      </c>
      <c r="C15" s="407" t="s">
        <v>268</v>
      </c>
      <c r="D15" s="410"/>
      <c r="E15" s="414">
        <f t="shared" si="0"/>
        <v>0</v>
      </c>
      <c r="F15" s="413"/>
      <c r="G15" s="412"/>
      <c r="H15" s="411"/>
      <c r="I15" s="410"/>
      <c r="J15" s="410"/>
      <c r="K15" s="410"/>
      <c r="L15" s="410"/>
      <c r="M15" s="410"/>
    </row>
    <row r="16" spans="1:13" ht="15" x14ac:dyDescent="0.2">
      <c r="A16" s="416" t="s">
        <v>463</v>
      </c>
      <c r="B16" s="415" t="s">
        <v>540</v>
      </c>
      <c r="C16" s="407" t="s">
        <v>266</v>
      </c>
      <c r="D16" s="410"/>
      <c r="E16" s="414">
        <f t="shared" si="0"/>
        <v>0</v>
      </c>
      <c r="F16" s="413"/>
      <c r="G16" s="412"/>
      <c r="H16" s="411"/>
      <c r="I16" s="410"/>
      <c r="J16" s="410"/>
      <c r="K16" s="410"/>
      <c r="L16" s="410"/>
      <c r="M16" s="410"/>
    </row>
    <row r="17" spans="1:13" ht="15" x14ac:dyDescent="0.2">
      <c r="A17" s="416" t="s">
        <v>459</v>
      </c>
      <c r="B17" s="415" t="s">
        <v>539</v>
      </c>
      <c r="C17" s="407" t="s">
        <v>264</v>
      </c>
      <c r="D17" s="410"/>
      <c r="E17" s="414">
        <f t="shared" si="0"/>
        <v>0</v>
      </c>
      <c r="F17" s="413"/>
      <c r="G17" s="412"/>
      <c r="H17" s="411"/>
      <c r="I17" s="410"/>
      <c r="J17" s="410"/>
      <c r="K17" s="410"/>
      <c r="L17" s="410"/>
      <c r="M17" s="410"/>
    </row>
    <row r="18" spans="1:13" ht="15" x14ac:dyDescent="0.2">
      <c r="A18" s="416" t="s">
        <v>455</v>
      </c>
      <c r="B18" s="415" t="s">
        <v>538</v>
      </c>
      <c r="C18" s="407" t="s">
        <v>262</v>
      </c>
      <c r="D18" s="410"/>
      <c r="E18" s="414">
        <f t="shared" si="0"/>
        <v>0</v>
      </c>
      <c r="F18" s="413"/>
      <c r="G18" s="412"/>
      <c r="H18" s="411"/>
      <c r="I18" s="410"/>
      <c r="J18" s="410"/>
      <c r="K18" s="410"/>
      <c r="L18" s="410"/>
      <c r="M18" s="410"/>
    </row>
    <row r="19" spans="1:13" ht="15" x14ac:dyDescent="0.2">
      <c r="A19" s="416" t="s">
        <v>451</v>
      </c>
      <c r="B19" s="415" t="s">
        <v>537</v>
      </c>
      <c r="C19" s="407" t="s">
        <v>260</v>
      </c>
      <c r="D19" s="410"/>
      <c r="E19" s="414">
        <f t="shared" si="0"/>
        <v>0</v>
      </c>
      <c r="F19" s="413"/>
      <c r="G19" s="412"/>
      <c r="H19" s="411"/>
      <c r="I19" s="410"/>
      <c r="J19" s="410"/>
      <c r="K19" s="410"/>
      <c r="L19" s="410"/>
      <c r="M19" s="410"/>
    </row>
    <row r="20" spans="1:13" ht="15" x14ac:dyDescent="0.2">
      <c r="A20" s="416" t="s">
        <v>447</v>
      </c>
      <c r="B20" s="418"/>
      <c r="C20" s="407"/>
      <c r="D20" s="421"/>
      <c r="E20" s="421"/>
      <c r="F20" s="424"/>
      <c r="G20" s="423"/>
      <c r="H20" s="422"/>
      <c r="I20" s="421"/>
      <c r="J20" s="421"/>
      <c r="K20" s="421"/>
      <c r="L20" s="421"/>
      <c r="M20" s="421"/>
    </row>
    <row r="21" spans="1:13" ht="15" x14ac:dyDescent="0.2">
      <c r="A21" s="416" t="s">
        <v>444</v>
      </c>
      <c r="B21" s="415" t="s">
        <v>77</v>
      </c>
      <c r="C21" s="420" t="s">
        <v>536</v>
      </c>
      <c r="D21" s="419">
        <f t="shared" ref="D21:M21" si="1">SUM(D8:D19)</f>
        <v>113754</v>
      </c>
      <c r="E21" s="419">
        <f t="shared" si="1"/>
        <v>119481</v>
      </c>
      <c r="F21" s="419">
        <f t="shared" si="1"/>
        <v>89212</v>
      </c>
      <c r="G21" s="419">
        <f t="shared" si="1"/>
        <v>30269</v>
      </c>
      <c r="H21" s="419">
        <f t="shared" si="1"/>
        <v>0</v>
      </c>
      <c r="I21" s="419">
        <f t="shared" si="1"/>
        <v>0</v>
      </c>
      <c r="J21" s="419">
        <f t="shared" si="1"/>
        <v>0</v>
      </c>
      <c r="K21" s="419">
        <f t="shared" si="1"/>
        <v>0</v>
      </c>
      <c r="L21" s="419">
        <f t="shared" si="1"/>
        <v>0</v>
      </c>
      <c r="M21" s="419">
        <f t="shared" si="1"/>
        <v>0</v>
      </c>
    </row>
    <row r="22" spans="1:13" ht="15" x14ac:dyDescent="0.2">
      <c r="A22" s="416" t="s">
        <v>439</v>
      </c>
      <c r="B22" s="418"/>
      <c r="C22" s="407"/>
      <c r="D22" s="403"/>
      <c r="E22" s="403"/>
      <c r="F22" s="406"/>
      <c r="G22" s="405"/>
      <c r="H22" s="404"/>
      <c r="I22" s="403"/>
      <c r="J22" s="403"/>
      <c r="K22" s="403"/>
      <c r="L22" s="403"/>
      <c r="M22" s="403"/>
    </row>
    <row r="23" spans="1:13" ht="15" x14ac:dyDescent="0.2">
      <c r="A23" s="416" t="s">
        <v>436</v>
      </c>
      <c r="B23" s="415" t="s">
        <v>535</v>
      </c>
      <c r="C23" s="407" t="s">
        <v>534</v>
      </c>
      <c r="D23" s="410"/>
      <c r="E23" s="414">
        <f>SUM(F23:M23)</f>
        <v>0</v>
      </c>
      <c r="F23" s="413"/>
      <c r="G23" s="412"/>
      <c r="H23" s="411"/>
      <c r="I23" s="410"/>
      <c r="J23" s="410"/>
      <c r="K23" s="410"/>
      <c r="L23" s="410"/>
      <c r="M23" s="410"/>
    </row>
    <row r="24" spans="1:13" ht="15" x14ac:dyDescent="0.2">
      <c r="A24" s="416" t="s">
        <v>431</v>
      </c>
      <c r="B24" s="415" t="s">
        <v>533</v>
      </c>
      <c r="C24" s="407" t="s">
        <v>532</v>
      </c>
      <c r="D24" s="410"/>
      <c r="E24" s="414">
        <f>SUM(F24:M24)</f>
        <v>0</v>
      </c>
      <c r="F24" s="413"/>
      <c r="G24" s="412"/>
      <c r="H24" s="411"/>
      <c r="I24" s="410"/>
      <c r="J24" s="410"/>
      <c r="K24" s="410"/>
      <c r="L24" s="410"/>
      <c r="M24" s="410"/>
    </row>
    <row r="25" spans="1:13" ht="15" x14ac:dyDescent="0.2">
      <c r="A25" s="416" t="s">
        <v>428</v>
      </c>
      <c r="B25" s="415"/>
      <c r="C25" s="407"/>
      <c r="D25" s="403"/>
      <c r="E25" s="403"/>
      <c r="F25" s="406"/>
      <c r="G25" s="405"/>
      <c r="H25" s="404"/>
      <c r="I25" s="403"/>
      <c r="J25" s="403"/>
      <c r="K25" s="403"/>
      <c r="L25" s="403"/>
      <c r="M25" s="403"/>
    </row>
    <row r="26" spans="1:13" ht="15" x14ac:dyDescent="0.2">
      <c r="A26" s="416" t="s">
        <v>425</v>
      </c>
      <c r="B26" s="415" t="s">
        <v>531</v>
      </c>
      <c r="C26" s="407" t="s">
        <v>254</v>
      </c>
      <c r="D26" s="410"/>
      <c r="E26" s="414">
        <f>SUM(F26:M26)</f>
        <v>0</v>
      </c>
      <c r="F26" s="413"/>
      <c r="G26" s="412"/>
      <c r="H26" s="411"/>
      <c r="I26" s="410"/>
      <c r="J26" s="410"/>
      <c r="K26" s="410"/>
      <c r="L26" s="410"/>
      <c r="M26" s="410"/>
    </row>
    <row r="27" spans="1:13" ht="15" x14ac:dyDescent="0.2">
      <c r="A27" s="416" t="s">
        <v>422</v>
      </c>
      <c r="B27" s="415" t="s">
        <v>530</v>
      </c>
      <c r="C27" s="407" t="s">
        <v>252</v>
      </c>
      <c r="D27" s="410"/>
      <c r="E27" s="414">
        <f>SUM(F27:M27)</f>
        <v>0</v>
      </c>
      <c r="F27" s="413"/>
      <c r="G27" s="412"/>
      <c r="H27" s="411"/>
      <c r="I27" s="410"/>
      <c r="J27" s="410"/>
      <c r="K27" s="410"/>
      <c r="L27" s="410"/>
      <c r="M27" s="410"/>
    </row>
    <row r="28" spans="1:13" ht="15" x14ac:dyDescent="0.2">
      <c r="A28" s="416" t="s">
        <v>418</v>
      </c>
      <c r="B28" s="415">
        <v>623</v>
      </c>
      <c r="C28" s="407" t="s">
        <v>250</v>
      </c>
      <c r="D28" s="410"/>
      <c r="E28" s="414">
        <f>SUM(F28:M28)</f>
        <v>0</v>
      </c>
      <c r="F28" s="413"/>
      <c r="G28" s="412"/>
      <c r="H28" s="411"/>
      <c r="I28" s="410"/>
      <c r="J28" s="410"/>
      <c r="K28" s="410"/>
      <c r="L28" s="410"/>
      <c r="M28" s="410"/>
    </row>
    <row r="29" spans="1:13" ht="15" x14ac:dyDescent="0.2">
      <c r="A29" s="416" t="s">
        <v>415</v>
      </c>
      <c r="B29" s="415" t="s">
        <v>529</v>
      </c>
      <c r="C29" s="407" t="s">
        <v>248</v>
      </c>
      <c r="D29" s="410"/>
      <c r="E29" s="414">
        <f>SUM(F29:M29)</f>
        <v>0</v>
      </c>
      <c r="F29" s="413"/>
      <c r="G29" s="412"/>
      <c r="H29" s="411"/>
      <c r="I29" s="410"/>
      <c r="J29" s="410"/>
      <c r="K29" s="410"/>
      <c r="L29" s="410"/>
      <c r="M29" s="410"/>
    </row>
    <row r="30" spans="1:13" ht="15" x14ac:dyDescent="0.2">
      <c r="A30" s="416" t="s">
        <v>410</v>
      </c>
      <c r="B30" s="415" t="s">
        <v>528</v>
      </c>
      <c r="C30" s="407" t="s">
        <v>246</v>
      </c>
      <c r="D30" s="410"/>
      <c r="E30" s="414">
        <f>SUM(F30:M30)</f>
        <v>0</v>
      </c>
      <c r="F30" s="413"/>
      <c r="G30" s="412"/>
      <c r="H30" s="411"/>
      <c r="I30" s="410"/>
      <c r="J30" s="410"/>
      <c r="K30" s="410"/>
      <c r="L30" s="410"/>
      <c r="M30" s="410"/>
    </row>
    <row r="31" spans="1:13" ht="15" x14ac:dyDescent="0.2">
      <c r="A31" s="416" t="s">
        <v>405</v>
      </c>
      <c r="B31" s="415"/>
      <c r="C31" s="407"/>
      <c r="D31" s="403"/>
      <c r="E31" s="403"/>
      <c r="F31" s="406"/>
      <c r="G31" s="405"/>
      <c r="H31" s="404"/>
      <c r="I31" s="403"/>
      <c r="J31" s="403"/>
      <c r="K31" s="403"/>
      <c r="L31" s="403"/>
      <c r="M31" s="403"/>
    </row>
    <row r="32" spans="1:13" ht="15" x14ac:dyDescent="0.2">
      <c r="A32" s="416" t="s">
        <v>401</v>
      </c>
      <c r="B32" s="415" t="s">
        <v>527</v>
      </c>
      <c r="C32" s="407" t="s">
        <v>244</v>
      </c>
      <c r="D32" s="410"/>
      <c r="E32" s="414">
        <f>SUM(F32:M32)</f>
        <v>0</v>
      </c>
      <c r="F32" s="413"/>
      <c r="G32" s="412"/>
      <c r="H32" s="411"/>
      <c r="I32" s="410"/>
      <c r="J32" s="410"/>
      <c r="K32" s="410"/>
      <c r="L32" s="410"/>
      <c r="M32" s="410"/>
    </row>
    <row r="33" spans="1:13" ht="15" x14ac:dyDescent="0.2">
      <c r="A33" s="416" t="s">
        <v>398</v>
      </c>
      <c r="B33" s="415"/>
      <c r="C33" s="407"/>
      <c r="D33" s="403"/>
      <c r="E33" s="403"/>
      <c r="F33" s="406"/>
      <c r="G33" s="405"/>
      <c r="H33" s="404"/>
      <c r="I33" s="403"/>
      <c r="J33" s="403"/>
      <c r="K33" s="403"/>
      <c r="L33" s="403"/>
      <c r="M33" s="403"/>
    </row>
    <row r="34" spans="1:13" ht="15" x14ac:dyDescent="0.2">
      <c r="A34" s="416" t="s">
        <v>394</v>
      </c>
      <c r="B34" s="415" t="s">
        <v>526</v>
      </c>
      <c r="C34" s="407" t="s">
        <v>242</v>
      </c>
      <c r="D34" s="410"/>
      <c r="E34" s="414">
        <f t="shared" ref="E34:E41" si="2">SUM(F34:M34)</f>
        <v>0</v>
      </c>
      <c r="F34" s="413"/>
      <c r="G34" s="412"/>
      <c r="H34" s="411"/>
      <c r="I34" s="410"/>
      <c r="J34" s="410"/>
      <c r="K34" s="410"/>
      <c r="L34" s="410"/>
      <c r="M34" s="410"/>
    </row>
    <row r="35" spans="1:13" ht="15" x14ac:dyDescent="0.2">
      <c r="A35" s="416" t="s">
        <v>390</v>
      </c>
      <c r="B35" s="415" t="s">
        <v>525</v>
      </c>
      <c r="C35" s="407" t="s">
        <v>240</v>
      </c>
      <c r="D35" s="410"/>
      <c r="E35" s="414">
        <f t="shared" si="2"/>
        <v>0</v>
      </c>
      <c r="F35" s="413"/>
      <c r="G35" s="412"/>
      <c r="H35" s="411"/>
      <c r="I35" s="410"/>
      <c r="J35" s="410"/>
      <c r="K35" s="410"/>
      <c r="L35" s="410"/>
      <c r="M35" s="410"/>
    </row>
    <row r="36" spans="1:13" ht="15" x14ac:dyDescent="0.2">
      <c r="A36" s="416" t="s">
        <v>385</v>
      </c>
      <c r="B36" s="415">
        <v>656</v>
      </c>
      <c r="C36" s="407" t="s">
        <v>524</v>
      </c>
      <c r="D36" s="410"/>
      <c r="E36" s="414">
        <f t="shared" si="2"/>
        <v>0</v>
      </c>
      <c r="F36" s="413"/>
      <c r="G36" s="412"/>
      <c r="H36" s="411"/>
      <c r="I36" s="410"/>
      <c r="J36" s="410"/>
      <c r="K36" s="410"/>
      <c r="L36" s="410"/>
      <c r="M36" s="410"/>
    </row>
    <row r="37" spans="1:13" ht="15" x14ac:dyDescent="0.2">
      <c r="A37" s="416" t="s">
        <v>380</v>
      </c>
      <c r="B37" s="415" t="s">
        <v>523</v>
      </c>
      <c r="C37" s="407" t="s">
        <v>522</v>
      </c>
      <c r="D37" s="410"/>
      <c r="E37" s="414">
        <f t="shared" si="2"/>
        <v>0</v>
      </c>
      <c r="F37" s="413"/>
      <c r="G37" s="412"/>
      <c r="H37" s="411"/>
      <c r="I37" s="410"/>
      <c r="J37" s="410"/>
      <c r="K37" s="410"/>
      <c r="L37" s="410"/>
      <c r="M37" s="410"/>
    </row>
    <row r="38" spans="1:13" ht="15" x14ac:dyDescent="0.2">
      <c r="A38" s="416" t="s">
        <v>377</v>
      </c>
      <c r="B38" s="415">
        <v>663</v>
      </c>
      <c r="C38" s="407" t="s">
        <v>521</v>
      </c>
      <c r="D38" s="410"/>
      <c r="E38" s="414">
        <f t="shared" si="2"/>
        <v>0</v>
      </c>
      <c r="F38" s="413"/>
      <c r="G38" s="412"/>
      <c r="H38" s="411"/>
      <c r="I38" s="410"/>
      <c r="J38" s="410"/>
      <c r="K38" s="410"/>
      <c r="L38" s="410"/>
      <c r="M38" s="410"/>
    </row>
    <row r="39" spans="1:13" ht="15" x14ac:dyDescent="0.2">
      <c r="A39" s="416" t="s">
        <v>373</v>
      </c>
      <c r="B39" s="415" t="s">
        <v>520</v>
      </c>
      <c r="C39" s="407" t="s">
        <v>519</v>
      </c>
      <c r="D39" s="410"/>
      <c r="E39" s="414">
        <f t="shared" si="2"/>
        <v>0</v>
      </c>
      <c r="F39" s="413"/>
      <c r="G39" s="412"/>
      <c r="H39" s="411"/>
      <c r="I39" s="410"/>
      <c r="J39" s="410"/>
      <c r="K39" s="410"/>
      <c r="L39" s="410"/>
      <c r="M39" s="410"/>
    </row>
    <row r="40" spans="1:13" ht="15" x14ac:dyDescent="0.2">
      <c r="A40" s="416" t="s">
        <v>369</v>
      </c>
      <c r="B40" s="415" t="s">
        <v>518</v>
      </c>
      <c r="C40" s="407" t="s">
        <v>230</v>
      </c>
      <c r="D40" s="410"/>
      <c r="E40" s="414">
        <f t="shared" si="2"/>
        <v>0</v>
      </c>
      <c r="F40" s="413"/>
      <c r="G40" s="412"/>
      <c r="H40" s="411"/>
      <c r="I40" s="410"/>
      <c r="J40" s="410"/>
      <c r="K40" s="410"/>
      <c r="L40" s="410"/>
      <c r="M40" s="410"/>
    </row>
    <row r="41" spans="1:13" ht="15" x14ac:dyDescent="0.2">
      <c r="A41" s="416" t="s">
        <v>365</v>
      </c>
      <c r="B41" s="415" t="s">
        <v>517</v>
      </c>
      <c r="C41" s="407" t="s">
        <v>228</v>
      </c>
      <c r="D41" s="410"/>
      <c r="E41" s="414">
        <f t="shared" si="2"/>
        <v>0</v>
      </c>
      <c r="F41" s="413"/>
      <c r="G41" s="412"/>
      <c r="H41" s="411"/>
      <c r="I41" s="410"/>
      <c r="J41" s="410"/>
      <c r="K41" s="410"/>
      <c r="L41" s="410"/>
      <c r="M41" s="410"/>
    </row>
    <row r="42" spans="1:13" ht="15" x14ac:dyDescent="0.2">
      <c r="A42" s="416" t="s">
        <v>362</v>
      </c>
      <c r="B42" s="415"/>
      <c r="C42" s="407"/>
      <c r="D42" s="403"/>
      <c r="E42" s="403"/>
      <c r="F42" s="406"/>
      <c r="G42" s="405"/>
      <c r="H42" s="404"/>
      <c r="I42" s="403"/>
      <c r="J42" s="403"/>
      <c r="K42" s="403"/>
      <c r="L42" s="403"/>
      <c r="M42" s="403"/>
    </row>
    <row r="43" spans="1:13" ht="15" x14ac:dyDescent="0.2">
      <c r="A43" s="416" t="s">
        <v>359</v>
      </c>
      <c r="B43" s="415" t="s">
        <v>516</v>
      </c>
      <c r="C43" s="407" t="s">
        <v>515</v>
      </c>
      <c r="D43" s="410"/>
      <c r="E43" s="414">
        <f>SUM(F43:M43)</f>
        <v>0</v>
      </c>
      <c r="F43" s="413"/>
      <c r="G43" s="412"/>
      <c r="H43" s="411"/>
      <c r="I43" s="410"/>
      <c r="J43" s="410"/>
      <c r="K43" s="410"/>
      <c r="L43" s="410"/>
      <c r="M43" s="410"/>
    </row>
    <row r="44" spans="1:13" ht="15" x14ac:dyDescent="0.2">
      <c r="A44" s="416" t="s">
        <v>357</v>
      </c>
      <c r="B44" s="415" t="s">
        <v>514</v>
      </c>
      <c r="C44" s="407" t="s">
        <v>513</v>
      </c>
      <c r="D44" s="410"/>
      <c r="E44" s="414">
        <f>SUM(F44:M44)</f>
        <v>0</v>
      </c>
      <c r="F44" s="413"/>
      <c r="G44" s="412"/>
      <c r="H44" s="411"/>
      <c r="I44" s="410"/>
      <c r="J44" s="410"/>
      <c r="K44" s="410"/>
      <c r="L44" s="410"/>
      <c r="M44" s="410"/>
    </row>
    <row r="45" spans="1:13" ht="15" x14ac:dyDescent="0.2">
      <c r="A45" s="416" t="s">
        <v>353</v>
      </c>
      <c r="B45" s="415" t="s">
        <v>512</v>
      </c>
      <c r="C45" s="407" t="s">
        <v>222</v>
      </c>
      <c r="D45" s="410"/>
      <c r="E45" s="414">
        <f>SUM(F45:M45)</f>
        <v>0</v>
      </c>
      <c r="F45" s="413"/>
      <c r="G45" s="412"/>
      <c r="H45" s="411"/>
      <c r="I45" s="410"/>
      <c r="J45" s="410"/>
      <c r="K45" s="410"/>
      <c r="L45" s="410"/>
      <c r="M45" s="410"/>
    </row>
    <row r="46" spans="1:13" ht="15" x14ac:dyDescent="0.2">
      <c r="A46" s="409"/>
      <c r="B46" s="408"/>
      <c r="C46" s="407"/>
      <c r="D46" s="403"/>
      <c r="E46" s="403"/>
      <c r="F46" s="406"/>
      <c r="G46" s="405"/>
      <c r="H46" s="404"/>
      <c r="I46" s="403"/>
      <c r="J46" s="403"/>
      <c r="K46" s="403"/>
      <c r="L46" s="403"/>
      <c r="M46" s="403"/>
    </row>
    <row r="47" spans="1:13" ht="12" customHeight="1" x14ac:dyDescent="0.2">
      <c r="A47" s="602" t="str">
        <f ca="1">CELL("filename",A47)</f>
        <v>R:\Finance\Annual Budget\Amended 2016-2017\[2016-2017 Amended Budget.xlsx]247a</v>
      </c>
      <c r="B47" s="602"/>
      <c r="C47" s="602"/>
      <c r="D47" s="402"/>
      <c r="E47" s="402"/>
      <c r="F47" s="402"/>
      <c r="G47" s="402"/>
      <c r="H47" s="402"/>
      <c r="I47" s="402"/>
      <c r="J47" s="402"/>
      <c r="K47" s="402"/>
      <c r="L47" s="402"/>
      <c r="M47" s="402"/>
    </row>
    <row r="48" spans="1:13" ht="12" customHeight="1" x14ac:dyDescent="0.2">
      <c r="A48" s="401"/>
      <c r="B48" s="401"/>
      <c r="C48" s="400" t="s">
        <v>511</v>
      </c>
      <c r="D48" s="399">
        <f t="shared" ref="D48:M48" si="3">SUM(D23:D46)</f>
        <v>0</v>
      </c>
      <c r="E48" s="399">
        <f t="shared" si="3"/>
        <v>0</v>
      </c>
      <c r="F48" s="399">
        <f t="shared" si="3"/>
        <v>0</v>
      </c>
      <c r="G48" s="399">
        <f t="shared" si="3"/>
        <v>0</v>
      </c>
      <c r="H48" s="399">
        <f t="shared" si="3"/>
        <v>0</v>
      </c>
      <c r="I48" s="399">
        <f t="shared" si="3"/>
        <v>0</v>
      </c>
      <c r="J48" s="399">
        <f t="shared" si="3"/>
        <v>0</v>
      </c>
      <c r="K48" s="399">
        <f t="shared" si="3"/>
        <v>0</v>
      </c>
      <c r="L48" s="399">
        <f t="shared" si="3"/>
        <v>0</v>
      </c>
      <c r="M48" s="399">
        <f t="shared" si="3"/>
        <v>0</v>
      </c>
    </row>
  </sheetData>
  <mergeCells count="3">
    <mergeCell ref="A1:C1"/>
    <mergeCell ref="A4:C4"/>
    <mergeCell ref="A47:C47"/>
  </mergeCells>
  <printOptions horizontalCentered="1" verticalCentered="1"/>
  <pageMargins left="0.1" right="0.1" top="0.4" bottom="0.4" header="0.1" footer="0.1"/>
  <pageSetup scale="81" fitToHeight="2" orientation="landscape" r:id="rId1"/>
  <headerFooter>
    <oddHeader>&amp;C&amp;"Arial,Bold"TWIN FALLS SCHOOL DISTRICT 411</oddHeader>
    <oddFooter>&amp;L&amp;"Arial,Bold"&amp;Z&amp;F&amp;R&amp;"Arial,Bold"Page &amp;P of &amp;N</oddFooter>
  </headerFooter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C49"/>
  <sheetViews>
    <sheetView zoomScaleNormal="100" workbookViewId="0">
      <pane xSplit="3" ySplit="7" topLeftCell="D14" activePane="bottomRight" state="frozen"/>
      <selection activeCell="P31" sqref="P31"/>
      <selection pane="topRight" activeCell="P31" sqref="P31"/>
      <selection pane="bottomLeft" activeCell="P31" sqref="P31"/>
      <selection pane="bottomRight" activeCell="P31" sqref="P31"/>
    </sheetView>
  </sheetViews>
  <sheetFormatPr defaultRowHeight="15.75" x14ac:dyDescent="0.25"/>
  <cols>
    <col min="1" max="1" width="3.77734375" style="397" customWidth="1"/>
    <col min="2" max="2" width="6.77734375" style="452" customWidth="1"/>
    <col min="3" max="3" width="30.77734375" style="398" customWidth="1"/>
    <col min="4" max="13" width="11.77734375" style="397" customWidth="1"/>
    <col min="14" max="16384" width="8.88671875" style="397"/>
  </cols>
  <sheetData>
    <row r="1" spans="1:22" ht="20.25" x14ac:dyDescent="0.3">
      <c r="A1" s="600" t="s">
        <v>47</v>
      </c>
      <c r="B1" s="600"/>
      <c r="C1" s="600"/>
      <c r="E1" s="530" t="s">
        <v>510</v>
      </c>
      <c r="F1" s="529"/>
      <c r="G1" s="529"/>
      <c r="H1" s="529"/>
      <c r="I1" s="451"/>
      <c r="K1" s="446"/>
      <c r="L1" s="445"/>
      <c r="M1" s="556" t="s">
        <v>701</v>
      </c>
    </row>
    <row r="2" spans="1:22" x14ac:dyDescent="0.25">
      <c r="E2" s="530" t="s">
        <v>16</v>
      </c>
      <c r="F2" s="529"/>
      <c r="G2" s="529"/>
      <c r="H2" s="528"/>
      <c r="K2" s="446"/>
      <c r="L2" s="445"/>
      <c r="M2" s="542" t="s">
        <v>736</v>
      </c>
    </row>
    <row r="3" spans="1:22" ht="15" customHeight="1" x14ac:dyDescent="0.25">
      <c r="E3" s="447" t="s">
        <v>507</v>
      </c>
      <c r="F3" s="447"/>
      <c r="G3" s="447"/>
      <c r="H3" s="528"/>
      <c r="J3" s="527" t="s">
        <v>5</v>
      </c>
      <c r="K3" s="446"/>
      <c r="L3" s="445"/>
      <c r="M3" s="542" t="s">
        <v>735</v>
      </c>
    </row>
    <row r="4" spans="1:22" ht="12.6" customHeight="1" x14ac:dyDescent="0.2">
      <c r="A4" s="603" t="s">
        <v>505</v>
      </c>
      <c r="B4" s="603"/>
      <c r="C4" s="603"/>
      <c r="D4" s="401"/>
      <c r="E4" s="401"/>
      <c r="F4" s="401"/>
      <c r="G4" s="401"/>
      <c r="H4" s="401"/>
      <c r="I4" s="401"/>
      <c r="J4" s="401"/>
      <c r="K4" s="401"/>
      <c r="L4" s="401"/>
    </row>
    <row r="5" spans="1:22" ht="15" x14ac:dyDescent="0.2">
      <c r="A5" s="526"/>
      <c r="B5" s="522"/>
      <c r="C5" s="525" t="s">
        <v>16</v>
      </c>
      <c r="D5" s="522" t="s">
        <v>503</v>
      </c>
      <c r="E5" s="522" t="s">
        <v>90</v>
      </c>
      <c r="F5" s="524" t="s">
        <v>85</v>
      </c>
      <c r="G5" s="524" t="s">
        <v>83</v>
      </c>
      <c r="H5" s="524" t="s">
        <v>81</v>
      </c>
      <c r="I5" s="524" t="s">
        <v>79</v>
      </c>
      <c r="J5" s="524" t="s">
        <v>77</v>
      </c>
      <c r="K5" s="523" t="s">
        <v>75</v>
      </c>
      <c r="L5" s="522" t="s">
        <v>73</v>
      </c>
      <c r="M5" s="522" t="s">
        <v>70</v>
      </c>
    </row>
    <row r="6" spans="1:22" ht="15" x14ac:dyDescent="0.2">
      <c r="A6" s="521"/>
      <c r="B6" s="481"/>
      <c r="C6" s="480"/>
      <c r="D6" s="516"/>
      <c r="E6" s="520"/>
      <c r="F6" s="401"/>
      <c r="G6" s="519"/>
      <c r="H6" s="518" t="s">
        <v>560</v>
      </c>
      <c r="I6" s="518" t="s">
        <v>559</v>
      </c>
      <c r="J6" s="517" t="s">
        <v>558</v>
      </c>
      <c r="K6" s="481" t="s">
        <v>557</v>
      </c>
      <c r="L6" s="481" t="s">
        <v>556</v>
      </c>
      <c r="M6" s="516"/>
    </row>
    <row r="7" spans="1:22" ht="15" x14ac:dyDescent="0.2">
      <c r="A7" s="482" t="s">
        <v>87</v>
      </c>
      <c r="B7" s="484" t="s">
        <v>500</v>
      </c>
      <c r="C7" s="515" t="s">
        <v>555</v>
      </c>
      <c r="D7" s="484" t="s">
        <v>88</v>
      </c>
      <c r="E7" s="484" t="s">
        <v>88</v>
      </c>
      <c r="F7" s="514" t="s">
        <v>84</v>
      </c>
      <c r="G7" s="459" t="s">
        <v>82</v>
      </c>
      <c r="H7" s="459" t="s">
        <v>554</v>
      </c>
      <c r="I7" s="459" t="s">
        <v>553</v>
      </c>
      <c r="J7" s="482" t="s">
        <v>552</v>
      </c>
      <c r="K7" s="484" t="s">
        <v>551</v>
      </c>
      <c r="L7" s="484" t="s">
        <v>550</v>
      </c>
      <c r="M7" s="484" t="s">
        <v>184</v>
      </c>
    </row>
    <row r="8" spans="1:22" ht="15" x14ac:dyDescent="0.2">
      <c r="A8" s="482" t="s">
        <v>350</v>
      </c>
      <c r="B8" s="484" t="s">
        <v>597</v>
      </c>
      <c r="C8" s="463" t="s">
        <v>220</v>
      </c>
      <c r="D8" s="497"/>
      <c r="E8" s="414">
        <f>SUM(F8:M8)</f>
        <v>0</v>
      </c>
      <c r="F8" s="500"/>
      <c r="G8" s="499"/>
      <c r="H8" s="498"/>
      <c r="I8" s="497"/>
      <c r="J8" s="497"/>
      <c r="K8" s="497"/>
      <c r="L8" s="497"/>
      <c r="M8" s="497"/>
    </row>
    <row r="9" spans="1:22" ht="15" x14ac:dyDescent="0.2">
      <c r="A9" s="482" t="s">
        <v>493</v>
      </c>
      <c r="B9" s="484"/>
      <c r="C9" s="463"/>
      <c r="D9" s="509"/>
      <c r="E9" s="509"/>
      <c r="F9" s="512"/>
      <c r="G9" s="511"/>
      <c r="H9" s="510"/>
      <c r="I9" s="509"/>
      <c r="J9" s="509"/>
      <c r="K9" s="509"/>
      <c r="L9" s="509"/>
      <c r="M9" s="509"/>
    </row>
    <row r="10" spans="1:22" ht="15" x14ac:dyDescent="0.2">
      <c r="A10" s="482" t="s">
        <v>490</v>
      </c>
      <c r="B10" s="484" t="s">
        <v>75</v>
      </c>
      <c r="C10" s="473" t="s">
        <v>596</v>
      </c>
      <c r="D10" s="472">
        <f>+D8+'247a'!D48</f>
        <v>0</v>
      </c>
      <c r="E10" s="472">
        <f>+E8+'247a'!E48</f>
        <v>0</v>
      </c>
      <c r="F10" s="472">
        <f>+F8+'247a'!F48</f>
        <v>0</v>
      </c>
      <c r="G10" s="472">
        <f>+G8+'247a'!G48</f>
        <v>0</v>
      </c>
      <c r="H10" s="472">
        <f>+H8+'247a'!H48</f>
        <v>0</v>
      </c>
      <c r="I10" s="472">
        <f>+I8+'247a'!I48</f>
        <v>0</v>
      </c>
      <c r="J10" s="472">
        <f>+J8+'247a'!J48</f>
        <v>0</v>
      </c>
      <c r="K10" s="472">
        <f>+K8+'247a'!K48</f>
        <v>0</v>
      </c>
      <c r="L10" s="472">
        <f>+L8+'247a'!L48</f>
        <v>0</v>
      </c>
      <c r="M10" s="472">
        <f>+M8+'247a'!M48</f>
        <v>0</v>
      </c>
    </row>
    <row r="11" spans="1:22" x14ac:dyDescent="0.25">
      <c r="A11" s="482" t="s">
        <v>485</v>
      </c>
      <c r="B11" s="513"/>
      <c r="C11" s="486"/>
      <c r="D11" s="501"/>
      <c r="E11" s="501"/>
      <c r="F11" s="504"/>
      <c r="G11" s="503"/>
      <c r="H11" s="502"/>
      <c r="I11" s="501"/>
      <c r="J11" s="501"/>
      <c r="K11" s="501"/>
      <c r="L11" s="501"/>
      <c r="M11" s="501"/>
    </row>
    <row r="12" spans="1:22" ht="15" x14ac:dyDescent="0.2">
      <c r="A12" s="482" t="s">
        <v>478</v>
      </c>
      <c r="B12" s="484" t="s">
        <v>595</v>
      </c>
      <c r="C12" s="463" t="s">
        <v>218</v>
      </c>
      <c r="D12" s="497"/>
      <c r="E12" s="414">
        <f>SUM(F12:M12)</f>
        <v>0</v>
      </c>
      <c r="F12" s="500"/>
      <c r="G12" s="499"/>
      <c r="H12" s="498"/>
      <c r="I12" s="497"/>
      <c r="J12" s="497"/>
      <c r="K12" s="497"/>
      <c r="L12" s="497"/>
      <c r="M12" s="497"/>
    </row>
    <row r="13" spans="1:22" ht="15" x14ac:dyDescent="0.2">
      <c r="A13" s="482" t="s">
        <v>474</v>
      </c>
      <c r="B13" s="484" t="s">
        <v>594</v>
      </c>
      <c r="C13" s="463" t="s">
        <v>216</v>
      </c>
      <c r="D13" s="497"/>
      <c r="E13" s="414">
        <f>SUM(F13:M13)</f>
        <v>0</v>
      </c>
      <c r="F13" s="500"/>
      <c r="G13" s="499"/>
      <c r="H13" s="498"/>
      <c r="I13" s="497"/>
      <c r="J13" s="497"/>
      <c r="K13" s="497"/>
      <c r="L13" s="497"/>
      <c r="M13" s="497"/>
    </row>
    <row r="14" spans="1:22" ht="15" x14ac:dyDescent="0.2">
      <c r="A14" s="482" t="s">
        <v>469</v>
      </c>
      <c r="B14" s="484">
        <v>730</v>
      </c>
      <c r="C14" s="463" t="s">
        <v>593</v>
      </c>
      <c r="D14" s="497"/>
      <c r="E14" s="414">
        <f>SUM(F14:M14)</f>
        <v>0</v>
      </c>
      <c r="F14" s="500"/>
      <c r="G14" s="499"/>
      <c r="H14" s="498"/>
      <c r="I14" s="497"/>
      <c r="J14" s="497"/>
      <c r="K14" s="497"/>
      <c r="L14" s="497"/>
      <c r="M14" s="497"/>
    </row>
    <row r="15" spans="1:22" ht="15" x14ac:dyDescent="0.2">
      <c r="A15" s="482" t="s">
        <v>465</v>
      </c>
      <c r="B15" s="484"/>
      <c r="C15" s="463"/>
      <c r="D15" s="501"/>
      <c r="E15" s="501"/>
      <c r="F15" s="512"/>
      <c r="G15" s="511"/>
      <c r="H15" s="510"/>
      <c r="I15" s="509"/>
      <c r="J15" s="509"/>
      <c r="K15" s="509"/>
      <c r="L15" s="509"/>
      <c r="M15" s="509"/>
    </row>
    <row r="16" spans="1:22" ht="15" x14ac:dyDescent="0.2">
      <c r="A16" s="482" t="s">
        <v>461</v>
      </c>
      <c r="B16" s="484" t="s">
        <v>73</v>
      </c>
      <c r="C16" s="463" t="s">
        <v>592</v>
      </c>
      <c r="D16" s="472">
        <f t="shared" ref="D16:M16" si="0">SUM(D12:D14)</f>
        <v>0</v>
      </c>
      <c r="E16" s="472">
        <f t="shared" si="0"/>
        <v>0</v>
      </c>
      <c r="F16" s="472">
        <f t="shared" si="0"/>
        <v>0</v>
      </c>
      <c r="G16" s="472">
        <f t="shared" si="0"/>
        <v>0</v>
      </c>
      <c r="H16" s="472">
        <f t="shared" si="0"/>
        <v>0</v>
      </c>
      <c r="I16" s="472">
        <f t="shared" si="0"/>
        <v>0</v>
      </c>
      <c r="J16" s="472">
        <f t="shared" si="0"/>
        <v>0</v>
      </c>
      <c r="K16" s="472">
        <f t="shared" si="0"/>
        <v>0</v>
      </c>
      <c r="L16" s="472">
        <f t="shared" si="0"/>
        <v>0</v>
      </c>
      <c r="M16" s="472">
        <f t="shared" si="0"/>
        <v>0</v>
      </c>
      <c r="N16" s="492"/>
      <c r="O16" s="492"/>
      <c r="P16" s="492"/>
      <c r="Q16" s="492"/>
      <c r="R16" s="492"/>
      <c r="S16" s="492"/>
      <c r="T16" s="492"/>
      <c r="U16" s="492"/>
      <c r="V16" s="492"/>
    </row>
    <row r="17" spans="1:55" ht="15" x14ac:dyDescent="0.2">
      <c r="A17" s="482" t="s">
        <v>457</v>
      </c>
      <c r="B17" s="484"/>
      <c r="C17" s="463"/>
      <c r="D17" s="501"/>
      <c r="E17" s="501"/>
      <c r="F17" s="504"/>
      <c r="G17" s="503"/>
      <c r="H17" s="502"/>
      <c r="I17" s="501"/>
      <c r="J17" s="501"/>
      <c r="K17" s="501"/>
      <c r="L17" s="501"/>
      <c r="M17" s="501"/>
    </row>
    <row r="18" spans="1:55" ht="15" x14ac:dyDescent="0.2">
      <c r="A18" s="482" t="s">
        <v>453</v>
      </c>
      <c r="B18" s="484" t="s">
        <v>591</v>
      </c>
      <c r="C18" s="463" t="s">
        <v>590</v>
      </c>
      <c r="D18" s="497"/>
      <c r="E18" s="414">
        <f>SUM(F18:M18)</f>
        <v>0</v>
      </c>
      <c r="F18" s="500"/>
      <c r="G18" s="499"/>
      <c r="H18" s="498"/>
      <c r="I18" s="497"/>
      <c r="J18" s="497"/>
      <c r="K18" s="497"/>
      <c r="L18" s="497"/>
      <c r="M18" s="497"/>
    </row>
    <row r="19" spans="1:55" ht="15" x14ac:dyDescent="0.2">
      <c r="A19" s="482" t="s">
        <v>449</v>
      </c>
      <c r="B19" s="484">
        <v>811</v>
      </c>
      <c r="C19" s="463" t="s">
        <v>589</v>
      </c>
      <c r="D19" s="497"/>
      <c r="E19" s="414">
        <f>SUM(F19:M19)</f>
        <v>0</v>
      </c>
      <c r="F19" s="500"/>
      <c r="G19" s="499"/>
      <c r="H19" s="498"/>
      <c r="I19" s="497"/>
      <c r="J19" s="497"/>
      <c r="K19" s="497"/>
      <c r="L19" s="497"/>
      <c r="M19" s="497"/>
    </row>
    <row r="20" spans="1:55" ht="15" x14ac:dyDescent="0.2">
      <c r="A20" s="482" t="s">
        <v>445</v>
      </c>
      <c r="B20" s="484"/>
      <c r="C20" s="463"/>
      <c r="D20" s="509"/>
      <c r="E20" s="509"/>
      <c r="F20" s="512"/>
      <c r="G20" s="511"/>
      <c r="H20" s="510"/>
      <c r="I20" s="509"/>
      <c r="J20" s="509"/>
      <c r="K20" s="509"/>
      <c r="L20" s="509"/>
      <c r="M20" s="509"/>
    </row>
    <row r="21" spans="1:55" s="505" customFormat="1" ht="15" x14ac:dyDescent="0.2">
      <c r="A21" s="482" t="s">
        <v>442</v>
      </c>
      <c r="B21" s="508">
        <v>800</v>
      </c>
      <c r="C21" s="507" t="s">
        <v>588</v>
      </c>
      <c r="D21" s="472">
        <f t="shared" ref="D21:M21" si="1">SUM(D17:D19)</f>
        <v>0</v>
      </c>
      <c r="E21" s="472">
        <f t="shared" si="1"/>
        <v>0</v>
      </c>
      <c r="F21" s="472">
        <f t="shared" si="1"/>
        <v>0</v>
      </c>
      <c r="G21" s="472">
        <f t="shared" si="1"/>
        <v>0</v>
      </c>
      <c r="H21" s="472">
        <f t="shared" si="1"/>
        <v>0</v>
      </c>
      <c r="I21" s="472">
        <f t="shared" si="1"/>
        <v>0</v>
      </c>
      <c r="J21" s="472">
        <f t="shared" si="1"/>
        <v>0</v>
      </c>
      <c r="K21" s="472">
        <f t="shared" si="1"/>
        <v>0</v>
      </c>
      <c r="L21" s="472">
        <f t="shared" si="1"/>
        <v>0</v>
      </c>
      <c r="M21" s="472">
        <f t="shared" si="1"/>
        <v>0</v>
      </c>
    </row>
    <row r="22" spans="1:55" ht="15" x14ac:dyDescent="0.2">
      <c r="A22" s="482" t="s">
        <v>438</v>
      </c>
      <c r="B22" s="484"/>
      <c r="C22" s="463"/>
      <c r="D22" s="501"/>
      <c r="E22" s="501"/>
      <c r="F22" s="504"/>
      <c r="G22" s="503"/>
      <c r="H22" s="502"/>
      <c r="I22" s="501"/>
      <c r="J22" s="501"/>
      <c r="K22" s="501"/>
      <c r="L22" s="501"/>
      <c r="M22" s="501"/>
    </row>
    <row r="23" spans="1:55" ht="15" x14ac:dyDescent="0.2">
      <c r="A23" s="482" t="s">
        <v>434</v>
      </c>
      <c r="B23" s="484" t="s">
        <v>587</v>
      </c>
      <c r="C23" s="463" t="s">
        <v>205</v>
      </c>
      <c r="D23" s="410"/>
      <c r="E23" s="414">
        <f>SUM(F23:M23)</f>
        <v>0</v>
      </c>
      <c r="F23" s="500"/>
      <c r="G23" s="499"/>
      <c r="H23" s="498"/>
      <c r="I23" s="497"/>
      <c r="J23" s="497"/>
      <c r="K23" s="497"/>
      <c r="L23" s="497"/>
      <c r="M23" s="497"/>
    </row>
    <row r="24" spans="1:55" ht="15" x14ac:dyDescent="0.2">
      <c r="A24" s="482" t="s">
        <v>429</v>
      </c>
      <c r="B24" s="484" t="s">
        <v>586</v>
      </c>
      <c r="C24" s="463" t="s">
        <v>203</v>
      </c>
      <c r="D24" s="410"/>
      <c r="E24" s="414">
        <f>SUM(F24:M24)</f>
        <v>0</v>
      </c>
      <c r="F24" s="500"/>
      <c r="G24" s="499"/>
      <c r="H24" s="498"/>
      <c r="I24" s="497"/>
      <c r="J24" s="497"/>
      <c r="K24" s="497"/>
      <c r="L24" s="497"/>
      <c r="M24" s="497"/>
    </row>
    <row r="25" spans="1:55" ht="15" x14ac:dyDescent="0.2">
      <c r="A25" s="482" t="s">
        <v>426</v>
      </c>
      <c r="B25" s="484" t="s">
        <v>585</v>
      </c>
      <c r="C25" s="463" t="s">
        <v>201</v>
      </c>
      <c r="D25" s="410"/>
      <c r="E25" s="414">
        <f>SUM(F25:M25)</f>
        <v>0</v>
      </c>
      <c r="F25" s="500"/>
      <c r="G25" s="499"/>
      <c r="H25" s="498"/>
      <c r="I25" s="497"/>
      <c r="J25" s="497"/>
      <c r="K25" s="497"/>
      <c r="L25" s="497"/>
      <c r="M25" s="497"/>
    </row>
    <row r="26" spans="1:55" ht="15" x14ac:dyDescent="0.2">
      <c r="A26" s="482" t="s">
        <v>424</v>
      </c>
      <c r="B26" s="484" t="s">
        <v>584</v>
      </c>
      <c r="C26" s="463" t="s">
        <v>583</v>
      </c>
      <c r="D26" s="410"/>
      <c r="E26" s="414">
        <f>SUM(F26:M26)</f>
        <v>0</v>
      </c>
      <c r="F26" s="500"/>
      <c r="G26" s="499"/>
      <c r="H26" s="498"/>
      <c r="I26" s="497"/>
      <c r="J26" s="497"/>
      <c r="K26" s="497"/>
      <c r="L26" s="497"/>
      <c r="M26" s="497"/>
    </row>
    <row r="27" spans="1:55" ht="15" x14ac:dyDescent="0.2">
      <c r="A27" s="482" t="s">
        <v>420</v>
      </c>
      <c r="B27" s="484"/>
      <c r="C27" s="463"/>
      <c r="D27" s="485"/>
      <c r="E27" s="485"/>
      <c r="F27" s="496"/>
      <c r="G27" s="495"/>
      <c r="H27" s="494"/>
      <c r="I27" s="493"/>
      <c r="J27" s="493"/>
      <c r="K27" s="493"/>
      <c r="L27" s="493"/>
      <c r="M27" s="493"/>
    </row>
    <row r="28" spans="1:55" ht="15" x14ac:dyDescent="0.2">
      <c r="A28" s="482" t="s">
        <v>417</v>
      </c>
      <c r="B28" s="484" t="s">
        <v>582</v>
      </c>
      <c r="C28" s="463" t="s">
        <v>581</v>
      </c>
      <c r="D28" s="472">
        <f t="shared" ref="D28:M28" si="2">SUM(D23:D27)</f>
        <v>0</v>
      </c>
      <c r="E28" s="472">
        <f t="shared" si="2"/>
        <v>0</v>
      </c>
      <c r="F28" s="472">
        <f t="shared" si="2"/>
        <v>0</v>
      </c>
      <c r="G28" s="472">
        <f t="shared" si="2"/>
        <v>0</v>
      </c>
      <c r="H28" s="472">
        <f t="shared" si="2"/>
        <v>0</v>
      </c>
      <c r="I28" s="472">
        <f t="shared" si="2"/>
        <v>0</v>
      </c>
      <c r="J28" s="472">
        <f t="shared" si="2"/>
        <v>0</v>
      </c>
      <c r="K28" s="472">
        <f t="shared" si="2"/>
        <v>0</v>
      </c>
      <c r="L28" s="472">
        <f t="shared" si="2"/>
        <v>0</v>
      </c>
      <c r="M28" s="472">
        <f t="shared" si="2"/>
        <v>0</v>
      </c>
      <c r="N28" s="492"/>
      <c r="O28" s="492"/>
      <c r="P28" s="492"/>
      <c r="Q28" s="492"/>
      <c r="R28" s="492"/>
      <c r="S28" s="492"/>
      <c r="T28" s="492"/>
      <c r="U28" s="492"/>
      <c r="V28" s="492"/>
      <c r="W28" s="492"/>
      <c r="X28" s="492"/>
      <c r="Y28" s="492"/>
      <c r="Z28" s="492"/>
      <c r="AA28" s="492"/>
      <c r="AB28" s="492"/>
      <c r="AC28" s="492"/>
      <c r="AD28" s="492"/>
      <c r="AE28" s="492"/>
      <c r="AF28" s="492"/>
      <c r="AG28" s="492"/>
      <c r="AH28" s="492"/>
      <c r="AI28" s="492"/>
      <c r="AJ28" s="492"/>
      <c r="AK28" s="492"/>
      <c r="AL28" s="492"/>
      <c r="AM28" s="492"/>
      <c r="AN28" s="492"/>
      <c r="AO28" s="492"/>
      <c r="AP28" s="492"/>
      <c r="AQ28" s="492"/>
      <c r="AR28" s="492"/>
      <c r="AS28" s="492"/>
      <c r="AT28" s="492"/>
      <c r="AU28" s="492"/>
      <c r="AV28" s="492"/>
      <c r="AW28" s="492"/>
      <c r="AX28" s="492"/>
      <c r="AY28" s="492"/>
      <c r="AZ28" s="492"/>
      <c r="BA28" s="492"/>
      <c r="BB28" s="492"/>
      <c r="BC28" s="492"/>
    </row>
    <row r="29" spans="1:55" ht="15" x14ac:dyDescent="0.2">
      <c r="A29" s="482" t="s">
        <v>413</v>
      </c>
      <c r="B29" s="484"/>
      <c r="C29" s="463"/>
      <c r="D29" s="485"/>
      <c r="E29" s="485"/>
      <c r="F29" s="485"/>
      <c r="G29" s="485"/>
      <c r="H29" s="485"/>
      <c r="I29" s="485"/>
      <c r="J29" s="485"/>
      <c r="K29" s="485"/>
      <c r="L29" s="485"/>
      <c r="M29" s="485"/>
    </row>
    <row r="30" spans="1:55" ht="15" x14ac:dyDescent="0.2">
      <c r="A30" s="482" t="s">
        <v>407</v>
      </c>
      <c r="B30" s="481"/>
      <c r="C30" s="480" t="s">
        <v>580</v>
      </c>
      <c r="D30" s="460"/>
      <c r="E30" s="460"/>
      <c r="F30" s="460"/>
      <c r="G30" s="460"/>
      <c r="H30" s="460"/>
      <c r="I30" s="460"/>
      <c r="J30" s="460"/>
      <c r="K30" s="460"/>
      <c r="L30" s="460"/>
      <c r="M30" s="460"/>
    </row>
    <row r="31" spans="1:55" ht="15" x14ac:dyDescent="0.2">
      <c r="A31" s="482" t="s">
        <v>403</v>
      </c>
      <c r="B31" s="484"/>
      <c r="C31" s="491" t="s">
        <v>579</v>
      </c>
      <c r="D31" s="472">
        <f>SUM(D28,D21,D16,D10,'247a'!D21)</f>
        <v>113754</v>
      </c>
      <c r="E31" s="472">
        <f>SUM(E28,E21,E16,E10,'247a'!E21)</f>
        <v>119481</v>
      </c>
      <c r="F31" s="472">
        <f>SUM(F28,F21,F16,F10,'247a'!F21)</f>
        <v>89212</v>
      </c>
      <c r="G31" s="472">
        <f>SUM(G28,G21,G16,G10,'247a'!G21)</f>
        <v>30269</v>
      </c>
      <c r="H31" s="472">
        <f>SUM(H28,H21,H16,H10,'247a'!H21)</f>
        <v>0</v>
      </c>
      <c r="I31" s="472">
        <f>SUM(I28,I21,I16,I10,'247a'!I21)</f>
        <v>0</v>
      </c>
      <c r="J31" s="472">
        <f>SUM(J28,J21,J16,J10,'247a'!J21)</f>
        <v>0</v>
      </c>
      <c r="K31" s="472">
        <f>SUM(K28,K21,K16,K10,'247a'!K21)</f>
        <v>0</v>
      </c>
      <c r="L31" s="472">
        <f>SUM(L28,L21,L16,L10,'247a'!L21)</f>
        <v>0</v>
      </c>
      <c r="M31" s="472">
        <f>SUM(M28,M21,M16,M10,'247a'!M21)</f>
        <v>0</v>
      </c>
    </row>
    <row r="32" spans="1:55" ht="15" x14ac:dyDescent="0.2">
      <c r="A32" s="482" t="s">
        <v>400</v>
      </c>
      <c r="B32" s="484"/>
      <c r="C32" s="463"/>
      <c r="D32" s="485"/>
      <c r="E32" s="485"/>
      <c r="F32" s="490"/>
      <c r="G32" s="489"/>
      <c r="H32" s="488"/>
      <c r="I32" s="485"/>
      <c r="J32" s="485"/>
      <c r="K32" s="485"/>
      <c r="L32" s="485"/>
      <c r="M32" s="485"/>
    </row>
    <row r="33" spans="1:13" ht="15" x14ac:dyDescent="0.2">
      <c r="A33" s="482" t="s">
        <v>397</v>
      </c>
      <c r="B33" s="481">
        <v>950</v>
      </c>
      <c r="C33" s="480" t="s">
        <v>578</v>
      </c>
      <c r="D33" s="493"/>
      <c r="E33" s="493"/>
      <c r="F33" s="417"/>
      <c r="G33" s="417"/>
      <c r="H33" s="417"/>
      <c r="I33" s="417"/>
      <c r="J33" s="417"/>
      <c r="K33" s="417"/>
      <c r="L33" s="417"/>
      <c r="M33" s="460"/>
    </row>
    <row r="34" spans="1:13" ht="15" x14ac:dyDescent="0.2">
      <c r="A34" s="482" t="s">
        <v>393</v>
      </c>
      <c r="B34" s="484"/>
      <c r="C34" s="483" t="s">
        <v>577</v>
      </c>
      <c r="D34" s="552"/>
      <c r="E34" s="552"/>
      <c r="F34" s="417"/>
      <c r="G34" s="417"/>
      <c r="H34" s="417"/>
      <c r="I34" s="417"/>
      <c r="J34" s="417"/>
      <c r="K34" s="417"/>
      <c r="L34" s="417"/>
      <c r="M34" s="460"/>
    </row>
    <row r="35" spans="1:13" x14ac:dyDescent="0.25">
      <c r="A35" s="482" t="s">
        <v>388</v>
      </c>
      <c r="B35" s="484"/>
      <c r="C35" s="486"/>
      <c r="D35" s="485"/>
      <c r="E35" s="485"/>
      <c r="F35" s="417"/>
      <c r="G35" s="417"/>
      <c r="H35" s="417"/>
      <c r="I35" s="417"/>
      <c r="J35" s="417"/>
      <c r="K35" s="417"/>
      <c r="L35" s="417"/>
      <c r="M35" s="460"/>
    </row>
    <row r="36" spans="1:13" ht="15" x14ac:dyDescent="0.2">
      <c r="A36" s="482" t="s">
        <v>383</v>
      </c>
      <c r="B36" s="481"/>
      <c r="C36" s="480" t="s">
        <v>576</v>
      </c>
      <c r="D36" s="604">
        <f>+D31+D34</f>
        <v>113754</v>
      </c>
      <c r="E36" s="604">
        <f>+E31+E34</f>
        <v>119481</v>
      </c>
      <c r="F36" s="417"/>
      <c r="G36" s="417"/>
      <c r="H36" s="417"/>
      <c r="I36" s="417"/>
      <c r="J36" s="417"/>
      <c r="K36" s="417"/>
      <c r="L36" s="417"/>
      <c r="M36" s="460"/>
    </row>
    <row r="37" spans="1:13" ht="15" x14ac:dyDescent="0.2">
      <c r="A37" s="482" t="s">
        <v>379</v>
      </c>
      <c r="B37" s="484"/>
      <c r="C37" s="483" t="s">
        <v>575</v>
      </c>
      <c r="D37" s="605"/>
      <c r="E37" s="605"/>
      <c r="F37" s="417"/>
      <c r="G37" s="417"/>
      <c r="H37" s="417"/>
      <c r="I37" s="417"/>
      <c r="J37" s="417"/>
      <c r="K37" s="417"/>
      <c r="L37" s="417"/>
      <c r="M37" s="460"/>
    </row>
    <row r="38" spans="1:13" ht="15" x14ac:dyDescent="0.2">
      <c r="A38" s="482" t="s">
        <v>376</v>
      </c>
      <c r="B38" s="481"/>
      <c r="C38" s="480"/>
      <c r="D38" s="460"/>
      <c r="E38" s="460"/>
      <c r="F38" s="417"/>
      <c r="G38" s="417"/>
      <c r="H38" s="417"/>
      <c r="I38" s="417"/>
      <c r="J38" s="417"/>
      <c r="K38" s="417"/>
      <c r="L38" s="417"/>
      <c r="M38" s="460"/>
    </row>
    <row r="39" spans="1:13" thickBot="1" x14ac:dyDescent="0.25">
      <c r="A39" s="482" t="s">
        <v>372</v>
      </c>
      <c r="B39" s="481"/>
      <c r="C39" s="480"/>
      <c r="D39" s="460"/>
      <c r="E39" s="460"/>
      <c r="F39" s="465"/>
      <c r="G39" s="465"/>
      <c r="H39" s="465"/>
      <c r="I39" s="465"/>
      <c r="J39" s="465"/>
      <c r="K39" s="417"/>
      <c r="L39" s="417"/>
      <c r="M39" s="460"/>
    </row>
    <row r="40" spans="1:13" x14ac:dyDescent="0.25">
      <c r="A40" s="459" t="s">
        <v>368</v>
      </c>
      <c r="B40" s="479"/>
      <c r="C40" s="478" t="s">
        <v>574</v>
      </c>
      <c r="D40" s="477"/>
      <c r="E40" s="476"/>
      <c r="F40" s="417"/>
      <c r="G40" s="470"/>
      <c r="H40" s="470"/>
      <c r="I40" s="470"/>
      <c r="J40" s="465"/>
      <c r="K40" s="417"/>
      <c r="L40" s="475"/>
      <c r="M40" s="460"/>
    </row>
    <row r="41" spans="1:13" x14ac:dyDescent="0.25">
      <c r="A41" s="459" t="s">
        <v>364</v>
      </c>
      <c r="B41" s="464"/>
      <c r="C41" s="463"/>
      <c r="D41" s="460"/>
      <c r="E41" s="474"/>
      <c r="F41" s="417"/>
      <c r="G41" s="470"/>
      <c r="H41" s="470"/>
      <c r="I41" s="470"/>
      <c r="J41" s="465"/>
      <c r="K41" s="417"/>
      <c r="L41" s="417"/>
      <c r="M41" s="460"/>
    </row>
    <row r="42" spans="1:13" x14ac:dyDescent="0.25">
      <c r="A42" s="459" t="s">
        <v>361</v>
      </c>
      <c r="B42" s="464"/>
      <c r="C42" s="473" t="s">
        <v>573</v>
      </c>
      <c r="D42" s="472">
        <v>10754</v>
      </c>
      <c r="E42" s="471">
        <v>21851</v>
      </c>
      <c r="F42" s="470" t="s">
        <v>572</v>
      </c>
      <c r="G42" s="470"/>
      <c r="H42" s="470"/>
      <c r="I42" s="470"/>
      <c r="J42" s="465"/>
      <c r="K42" s="417"/>
      <c r="L42" s="417"/>
      <c r="M42" s="460"/>
    </row>
    <row r="43" spans="1:13" x14ac:dyDescent="0.25">
      <c r="A43" s="459" t="s">
        <v>358</v>
      </c>
      <c r="B43" s="464"/>
      <c r="C43" s="473" t="s">
        <v>571</v>
      </c>
      <c r="D43" s="472">
        <v>103000</v>
      </c>
      <c r="E43" s="471">
        <v>103000</v>
      </c>
      <c r="F43" s="470"/>
      <c r="G43" s="465"/>
      <c r="H43" s="465"/>
      <c r="I43" s="465"/>
      <c r="J43" s="465"/>
      <c r="K43" s="417"/>
      <c r="L43" s="417"/>
      <c r="M43" s="460"/>
    </row>
    <row r="44" spans="1:13" x14ac:dyDescent="0.25">
      <c r="A44" s="459" t="s">
        <v>356</v>
      </c>
      <c r="B44" s="464"/>
      <c r="C44" s="473" t="s">
        <v>570</v>
      </c>
      <c r="D44" s="472">
        <f>SUM(D42:D43)</f>
        <v>113754</v>
      </c>
      <c r="E44" s="471">
        <f>SUM(E42:E43)</f>
        <v>124851</v>
      </c>
      <c r="F44" s="470" t="s">
        <v>569</v>
      </c>
      <c r="G44" s="465"/>
      <c r="H44" s="465"/>
      <c r="I44" s="465"/>
      <c r="J44" s="465"/>
      <c r="K44" s="417"/>
      <c r="L44" s="417"/>
      <c r="M44" s="460"/>
    </row>
    <row r="45" spans="1:13" ht="15" x14ac:dyDescent="0.2">
      <c r="A45" s="459" t="s">
        <v>351</v>
      </c>
      <c r="B45" s="464"/>
      <c r="C45" s="463"/>
      <c r="D45" s="469"/>
      <c r="E45" s="468"/>
      <c r="F45" s="465"/>
      <c r="G45" s="465"/>
      <c r="H45" s="465"/>
      <c r="I45" s="465"/>
      <c r="J45" s="465"/>
      <c r="K45" s="417"/>
      <c r="L45" s="417"/>
      <c r="M45" s="460"/>
    </row>
    <row r="46" spans="1:13" ht="15" x14ac:dyDescent="0.2">
      <c r="A46" s="459" t="s">
        <v>568</v>
      </c>
      <c r="B46" s="464"/>
      <c r="C46" s="463" t="s">
        <v>567</v>
      </c>
      <c r="D46" s="467">
        <f>D36</f>
        <v>113754</v>
      </c>
      <c r="E46" s="466">
        <f>E36</f>
        <v>119481</v>
      </c>
      <c r="F46" s="465"/>
      <c r="G46" s="465"/>
      <c r="H46" s="465"/>
      <c r="I46" s="465"/>
      <c r="J46" s="465"/>
      <c r="K46" s="417"/>
      <c r="L46" s="417"/>
      <c r="M46" s="460"/>
    </row>
    <row r="47" spans="1:13" ht="15" x14ac:dyDescent="0.2">
      <c r="A47" s="459" t="s">
        <v>566</v>
      </c>
      <c r="B47" s="464"/>
      <c r="C47" s="463" t="s">
        <v>565</v>
      </c>
      <c r="D47" s="462">
        <f>D48-D46</f>
        <v>0</v>
      </c>
      <c r="E47" s="461">
        <f>E48-E46</f>
        <v>5370</v>
      </c>
      <c r="F47" s="417"/>
      <c r="G47" s="417"/>
      <c r="H47" s="417"/>
      <c r="I47" s="417"/>
      <c r="J47" s="417"/>
      <c r="K47" s="417"/>
      <c r="L47" s="417"/>
      <c r="M47" s="460"/>
    </row>
    <row r="48" spans="1:13" thickBot="1" x14ac:dyDescent="0.25">
      <c r="A48" s="459" t="s">
        <v>564</v>
      </c>
      <c r="B48" s="458"/>
      <c r="C48" s="457" t="s">
        <v>563</v>
      </c>
      <c r="D48" s="456">
        <f>D44</f>
        <v>113754</v>
      </c>
      <c r="E48" s="455">
        <f>E44</f>
        <v>124851</v>
      </c>
      <c r="F48" s="454"/>
      <c r="G48" s="454"/>
      <c r="H48" s="454"/>
      <c r="I48" s="454"/>
      <c r="J48" s="454"/>
      <c r="K48" s="454"/>
      <c r="L48" s="454"/>
      <c r="M48" s="453"/>
    </row>
    <row r="49" spans="1:3" ht="15.75" customHeight="1" x14ac:dyDescent="0.2">
      <c r="A49" s="606" t="str">
        <f ca="1">CELL("FILENAME",A2)</f>
        <v>R:\Finance\Annual Budget\Amended 2016-2017\[2016-2017 Amended Budget.xlsx]247b</v>
      </c>
      <c r="B49" s="606"/>
      <c r="C49" s="606"/>
    </row>
  </sheetData>
  <mergeCells count="5">
    <mergeCell ref="A1:C1"/>
    <mergeCell ref="A4:C4"/>
    <mergeCell ref="D36:D37"/>
    <mergeCell ref="E36:E37"/>
    <mergeCell ref="A49:C49"/>
  </mergeCells>
  <printOptions horizontalCentered="1" verticalCentered="1"/>
  <pageMargins left="0.1" right="0.1" top="0.4" bottom="0.4" header="0.1" footer="0.1"/>
  <pageSetup scale="73" fitToHeight="2" orientation="landscape" r:id="rId1"/>
  <headerFooter>
    <oddHeader>&amp;C&amp;"Arial,Bold"TWIN FALLS SCHOOL DISTIRCT 411</oddHeader>
    <oddFooter>&amp;L&amp;"Arial,Bold"&amp;Z&amp;F&amp;R&amp;"Arial,Bold"Page &amp;P of &amp;N</oddFooter>
  </headerFooter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441"/>
  <sheetViews>
    <sheetView zoomScaleNormal="100" workbookViewId="0">
      <pane xSplit="3" ySplit="6" topLeftCell="D7" activePane="bottomRight" state="frozen"/>
      <selection activeCell="P31" sqref="P31"/>
      <selection pane="topRight" activeCell="P31" sqref="P31"/>
      <selection pane="bottomLeft" activeCell="P31" sqref="P31"/>
      <selection pane="bottomRight" activeCell="P31" sqref="P31"/>
    </sheetView>
  </sheetViews>
  <sheetFormatPr defaultColWidth="9.77734375" defaultRowHeight="11.25" x14ac:dyDescent="0.2"/>
  <cols>
    <col min="1" max="1" width="3.77734375" style="321" customWidth="1"/>
    <col min="2" max="2" width="6.77734375" style="321" customWidth="1"/>
    <col min="3" max="3" width="27.77734375" style="322" customWidth="1"/>
    <col min="4" max="6" width="10.77734375" style="321" customWidth="1"/>
    <col min="7" max="7" width="3.77734375" style="321" customWidth="1"/>
    <col min="8" max="8" width="6.77734375" style="321" customWidth="1"/>
    <col min="9" max="9" width="27.77734375" style="322" customWidth="1"/>
    <col min="10" max="12" width="10.77734375" style="321" customWidth="1"/>
    <col min="13" max="16384" width="9.77734375" style="321"/>
  </cols>
  <sheetData>
    <row r="1" spans="1:12" ht="20.25" x14ac:dyDescent="0.3">
      <c r="A1" s="596" t="s">
        <v>47</v>
      </c>
      <c r="B1" s="596"/>
      <c r="C1" s="596"/>
      <c r="D1" s="393"/>
      <c r="E1" s="394" t="s">
        <v>510</v>
      </c>
      <c r="F1" s="394"/>
      <c r="G1" s="390"/>
      <c r="H1" s="390"/>
      <c r="I1" s="396"/>
      <c r="J1" s="393"/>
      <c r="L1" s="395" t="s">
        <v>681</v>
      </c>
    </row>
    <row r="2" spans="1:12" ht="15.75" x14ac:dyDescent="0.25">
      <c r="A2" s="393"/>
      <c r="B2" s="393"/>
      <c r="C2" s="389"/>
      <c r="D2" s="393"/>
      <c r="E2" s="394" t="s">
        <v>504</v>
      </c>
      <c r="F2" s="392"/>
      <c r="G2" s="390"/>
      <c r="H2" s="390"/>
      <c r="I2" s="389"/>
      <c r="J2" s="561"/>
      <c r="K2" s="561"/>
      <c r="L2" s="560" t="s">
        <v>738</v>
      </c>
    </row>
    <row r="3" spans="1:12" ht="15.75" x14ac:dyDescent="0.25">
      <c r="A3" s="393"/>
      <c r="B3" s="393"/>
      <c r="C3" s="389"/>
      <c r="D3" s="393"/>
      <c r="E3" s="392" t="s">
        <v>507</v>
      </c>
      <c r="F3" s="391"/>
      <c r="G3" s="390"/>
      <c r="H3" s="390"/>
      <c r="I3" s="389"/>
      <c r="J3" s="607" t="s">
        <v>737</v>
      </c>
      <c r="K3" s="607"/>
      <c r="L3" s="607"/>
    </row>
    <row r="4" spans="1:12" ht="13.9" customHeight="1" x14ac:dyDescent="0.2">
      <c r="A4" s="597" t="s">
        <v>505</v>
      </c>
      <c r="B4" s="597"/>
      <c r="C4" s="597"/>
      <c r="D4" s="597"/>
      <c r="E4" s="324"/>
      <c r="F4" s="324"/>
      <c r="G4" s="324"/>
      <c r="H4" s="324"/>
      <c r="I4" s="325"/>
      <c r="J4" s="324"/>
      <c r="K4" s="324"/>
      <c r="L4" s="324"/>
    </row>
    <row r="5" spans="1:12" ht="12.75" x14ac:dyDescent="0.2">
      <c r="A5" s="388"/>
      <c r="B5" s="387"/>
      <c r="C5" s="386" t="s">
        <v>504</v>
      </c>
      <c r="D5" s="385" t="s">
        <v>503</v>
      </c>
      <c r="E5" s="384" t="s">
        <v>502</v>
      </c>
      <c r="F5" s="383" t="s">
        <v>501</v>
      </c>
      <c r="G5" s="382"/>
      <c r="H5" s="381"/>
      <c r="I5" s="380" t="s">
        <v>504</v>
      </c>
      <c r="J5" s="379" t="s">
        <v>503</v>
      </c>
      <c r="K5" s="378" t="s">
        <v>502</v>
      </c>
      <c r="L5" s="377" t="s">
        <v>501</v>
      </c>
    </row>
    <row r="6" spans="1:12" ht="12.75" x14ac:dyDescent="0.2">
      <c r="A6" s="351" t="s">
        <v>87</v>
      </c>
      <c r="B6" s="334" t="s">
        <v>500</v>
      </c>
      <c r="C6" s="328" t="s">
        <v>499</v>
      </c>
      <c r="D6" s="334" t="s">
        <v>88</v>
      </c>
      <c r="E6" s="334" t="s">
        <v>498</v>
      </c>
      <c r="F6" s="376" t="s">
        <v>497</v>
      </c>
      <c r="G6" s="355" t="s">
        <v>87</v>
      </c>
      <c r="H6" s="375" t="s">
        <v>500</v>
      </c>
      <c r="I6" s="374" t="s">
        <v>499</v>
      </c>
      <c r="J6" s="351" t="s">
        <v>88</v>
      </c>
      <c r="K6" s="334" t="s">
        <v>498</v>
      </c>
      <c r="L6" s="334" t="s">
        <v>497</v>
      </c>
    </row>
    <row r="7" spans="1:12" ht="12.75" x14ac:dyDescent="0.2">
      <c r="A7" s="351" t="s">
        <v>496</v>
      </c>
      <c r="B7" s="334" t="s">
        <v>495</v>
      </c>
      <c r="C7" s="333" t="s">
        <v>494</v>
      </c>
      <c r="D7" s="354">
        <v>0</v>
      </c>
      <c r="E7" s="373" t="s">
        <v>346</v>
      </c>
      <c r="F7" s="372">
        <v>0</v>
      </c>
      <c r="G7" s="348" t="s">
        <v>493</v>
      </c>
      <c r="H7" s="351" t="s">
        <v>492</v>
      </c>
      <c r="I7" s="333" t="s">
        <v>170</v>
      </c>
      <c r="J7" s="353">
        <v>0</v>
      </c>
      <c r="K7" s="353">
        <v>0</v>
      </c>
      <c r="L7" s="357"/>
    </row>
    <row r="8" spans="1:12" ht="12.75" x14ac:dyDescent="0.2">
      <c r="A8" s="351" t="s">
        <v>491</v>
      </c>
      <c r="B8" s="334"/>
      <c r="C8" s="333"/>
      <c r="D8" s="360"/>
      <c r="E8" s="353"/>
      <c r="F8" s="356"/>
      <c r="G8" s="355" t="s">
        <v>490</v>
      </c>
      <c r="H8" s="351" t="s">
        <v>489</v>
      </c>
      <c r="I8" s="365" t="s">
        <v>488</v>
      </c>
      <c r="J8" s="352">
        <f>J7</f>
        <v>0</v>
      </c>
      <c r="K8" s="358" t="s">
        <v>346</v>
      </c>
      <c r="L8" s="352">
        <f>K7</f>
        <v>0</v>
      </c>
    </row>
    <row r="9" spans="1:12" ht="12.75" x14ac:dyDescent="0.2">
      <c r="A9" s="351" t="s">
        <v>487</v>
      </c>
      <c r="B9" s="334" t="s">
        <v>486</v>
      </c>
      <c r="C9" s="333" t="s">
        <v>171</v>
      </c>
      <c r="D9" s="353">
        <v>0</v>
      </c>
      <c r="E9" s="353">
        <v>0</v>
      </c>
      <c r="F9" s="356"/>
      <c r="G9" s="355" t="s">
        <v>485</v>
      </c>
      <c r="H9" s="335"/>
      <c r="I9" s="333"/>
      <c r="J9" s="347"/>
      <c r="K9" s="347"/>
      <c r="L9" s="357"/>
    </row>
    <row r="10" spans="1:12" ht="12.75" x14ac:dyDescent="0.2">
      <c r="A10" s="351" t="s">
        <v>484</v>
      </c>
      <c r="B10" s="334" t="s">
        <v>483</v>
      </c>
      <c r="C10" s="333" t="s">
        <v>169</v>
      </c>
      <c r="D10" s="353">
        <v>0</v>
      </c>
      <c r="E10" s="353">
        <v>0</v>
      </c>
      <c r="F10" s="356"/>
      <c r="G10" s="355" t="s">
        <v>482</v>
      </c>
      <c r="H10" s="351" t="s">
        <v>481</v>
      </c>
      <c r="I10" s="333" t="s">
        <v>165</v>
      </c>
      <c r="J10" s="353">
        <v>0</v>
      </c>
      <c r="K10" s="353">
        <v>0</v>
      </c>
      <c r="L10" s="357"/>
    </row>
    <row r="11" spans="1:12" ht="12.75" x14ac:dyDescent="0.2">
      <c r="A11" s="351" t="s">
        <v>480</v>
      </c>
      <c r="B11" s="334" t="s">
        <v>479</v>
      </c>
      <c r="C11" s="333" t="s">
        <v>168</v>
      </c>
      <c r="D11" s="353">
        <v>0</v>
      </c>
      <c r="E11" s="353">
        <v>0</v>
      </c>
      <c r="F11" s="356"/>
      <c r="G11" s="355" t="s">
        <v>478</v>
      </c>
      <c r="H11" s="351" t="s">
        <v>477</v>
      </c>
      <c r="I11" s="333" t="s">
        <v>163</v>
      </c>
      <c r="J11" s="353">
        <v>0</v>
      </c>
      <c r="K11" s="353">
        <v>0</v>
      </c>
      <c r="L11" s="357"/>
    </row>
    <row r="12" spans="1:12" ht="12.75" x14ac:dyDescent="0.2">
      <c r="A12" s="351" t="s">
        <v>476</v>
      </c>
      <c r="B12" s="334" t="s">
        <v>475</v>
      </c>
      <c r="C12" s="333" t="s">
        <v>166</v>
      </c>
      <c r="D12" s="353">
        <v>0</v>
      </c>
      <c r="E12" s="353">
        <v>0</v>
      </c>
      <c r="F12" s="356"/>
      <c r="G12" s="355" t="s">
        <v>474</v>
      </c>
      <c r="H12" s="351" t="s">
        <v>473</v>
      </c>
      <c r="I12" s="333" t="s">
        <v>472</v>
      </c>
      <c r="J12" s="353">
        <v>0</v>
      </c>
      <c r="K12" s="353">
        <v>0</v>
      </c>
      <c r="L12" s="357"/>
    </row>
    <row r="13" spans="1:12" ht="12.75" x14ac:dyDescent="0.2">
      <c r="A13" s="351" t="s">
        <v>471</v>
      </c>
      <c r="B13" s="334" t="s">
        <v>470</v>
      </c>
      <c r="C13" s="333" t="s">
        <v>164</v>
      </c>
      <c r="D13" s="353">
        <v>0</v>
      </c>
      <c r="E13" s="353">
        <v>0</v>
      </c>
      <c r="F13" s="356"/>
      <c r="G13" s="355" t="s">
        <v>469</v>
      </c>
      <c r="H13" s="351" t="s">
        <v>468</v>
      </c>
      <c r="I13" s="333" t="s">
        <v>159</v>
      </c>
      <c r="J13" s="353">
        <v>0</v>
      </c>
      <c r="K13" s="353">
        <v>0</v>
      </c>
      <c r="L13" s="357"/>
    </row>
    <row r="14" spans="1:12" ht="12.75" x14ac:dyDescent="0.2">
      <c r="A14" s="351" t="s">
        <v>467</v>
      </c>
      <c r="B14" s="334" t="s">
        <v>466</v>
      </c>
      <c r="C14" s="333" t="s">
        <v>162</v>
      </c>
      <c r="D14" s="353">
        <v>0</v>
      </c>
      <c r="E14" s="353">
        <v>0</v>
      </c>
      <c r="F14" s="356"/>
      <c r="G14" s="355" t="s">
        <v>465</v>
      </c>
      <c r="H14" s="351" t="s">
        <v>464</v>
      </c>
      <c r="I14" s="333" t="s">
        <v>157</v>
      </c>
      <c r="J14" s="353">
        <v>0</v>
      </c>
      <c r="K14" s="353">
        <v>0</v>
      </c>
      <c r="L14" s="357"/>
    </row>
    <row r="15" spans="1:12" ht="12.75" x14ac:dyDescent="0.2">
      <c r="A15" s="351" t="s">
        <v>463</v>
      </c>
      <c r="B15" s="334" t="s">
        <v>462</v>
      </c>
      <c r="C15" s="333" t="s">
        <v>160</v>
      </c>
      <c r="D15" s="353">
        <v>0</v>
      </c>
      <c r="E15" s="353">
        <v>0</v>
      </c>
      <c r="F15" s="356"/>
      <c r="G15" s="355" t="s">
        <v>461</v>
      </c>
      <c r="H15" s="351" t="s">
        <v>460</v>
      </c>
      <c r="I15" s="333" t="s">
        <v>155</v>
      </c>
      <c r="J15" s="353">
        <v>0</v>
      </c>
      <c r="K15" s="353">
        <v>0</v>
      </c>
      <c r="L15" s="357"/>
    </row>
    <row r="16" spans="1:12" ht="12.75" x14ac:dyDescent="0.2">
      <c r="A16" s="351" t="s">
        <v>459</v>
      </c>
      <c r="B16" s="334" t="s">
        <v>458</v>
      </c>
      <c r="C16" s="333" t="s">
        <v>158</v>
      </c>
      <c r="D16" s="353">
        <v>0</v>
      </c>
      <c r="E16" s="353">
        <v>0</v>
      </c>
      <c r="F16" s="356"/>
      <c r="G16" s="355" t="s">
        <v>457</v>
      </c>
      <c r="H16" s="351" t="s">
        <v>456</v>
      </c>
      <c r="I16" s="333" t="s">
        <v>153</v>
      </c>
      <c r="J16" s="353">
        <v>0</v>
      </c>
      <c r="K16" s="353">
        <v>0</v>
      </c>
      <c r="L16" s="357"/>
    </row>
    <row r="17" spans="1:12" ht="12.75" x14ac:dyDescent="0.2">
      <c r="A17" s="351" t="s">
        <v>455</v>
      </c>
      <c r="B17" s="334" t="s">
        <v>454</v>
      </c>
      <c r="C17" s="333" t="s">
        <v>156</v>
      </c>
      <c r="D17" s="537">
        <v>0</v>
      </c>
      <c r="E17" s="536">
        <v>0</v>
      </c>
      <c r="F17" s="356"/>
      <c r="G17" s="355" t="s">
        <v>453</v>
      </c>
      <c r="H17" s="351" t="s">
        <v>452</v>
      </c>
      <c r="I17" s="333" t="s">
        <v>152</v>
      </c>
      <c r="J17" s="353">
        <v>0</v>
      </c>
      <c r="K17" s="353">
        <v>0</v>
      </c>
      <c r="L17" s="357"/>
    </row>
    <row r="18" spans="1:12" ht="12.75" x14ac:dyDescent="0.2">
      <c r="A18" s="351" t="s">
        <v>451</v>
      </c>
      <c r="B18" s="334" t="s">
        <v>450</v>
      </c>
      <c r="C18" s="365" t="s">
        <v>154</v>
      </c>
      <c r="D18" s="534">
        <v>0</v>
      </c>
      <c r="E18" s="535">
        <v>0</v>
      </c>
      <c r="F18" s="356"/>
      <c r="G18" s="355" t="s">
        <v>449</v>
      </c>
      <c r="H18" s="351" t="s">
        <v>448</v>
      </c>
      <c r="I18" s="333" t="s">
        <v>150</v>
      </c>
      <c r="J18" s="536">
        <v>0</v>
      </c>
      <c r="K18" s="536">
        <v>0</v>
      </c>
      <c r="L18" s="357"/>
    </row>
    <row r="19" spans="1:12" ht="12.75" x14ac:dyDescent="0.2">
      <c r="A19" s="351" t="s">
        <v>447</v>
      </c>
      <c r="B19" s="334"/>
      <c r="C19" s="371" t="s">
        <v>446</v>
      </c>
      <c r="D19" s="370">
        <f>SUBTOTAL(9,D9:D18)</f>
        <v>0</v>
      </c>
      <c r="E19" s="369" t="s">
        <v>346</v>
      </c>
      <c r="F19" s="349">
        <f>SUBTOTAL(9,E8:E18)</f>
        <v>0</v>
      </c>
      <c r="G19" s="368" t="s">
        <v>445</v>
      </c>
      <c r="H19" s="367">
        <v>437000</v>
      </c>
      <c r="I19" s="366" t="s">
        <v>149</v>
      </c>
      <c r="J19" s="535">
        <v>0</v>
      </c>
      <c r="K19" s="535">
        <v>0</v>
      </c>
      <c r="L19" s="357"/>
    </row>
    <row r="20" spans="1:12" ht="12.75" x14ac:dyDescent="0.2">
      <c r="A20" s="351" t="s">
        <v>444</v>
      </c>
      <c r="B20" s="334" t="s">
        <v>443</v>
      </c>
      <c r="C20" s="333" t="s">
        <v>151</v>
      </c>
      <c r="D20" s="353">
        <v>0</v>
      </c>
      <c r="E20" s="353">
        <v>0</v>
      </c>
      <c r="F20" s="356"/>
      <c r="G20" s="361" t="s">
        <v>442</v>
      </c>
      <c r="H20" s="364" t="s">
        <v>441</v>
      </c>
      <c r="I20" s="333" t="s">
        <v>440</v>
      </c>
      <c r="J20" s="353">
        <v>0</v>
      </c>
      <c r="K20" s="353">
        <v>0</v>
      </c>
      <c r="L20" s="357"/>
    </row>
    <row r="21" spans="1:12" ht="12.75" x14ac:dyDescent="0.2">
      <c r="A21" s="351" t="s">
        <v>439</v>
      </c>
      <c r="B21" s="364"/>
      <c r="C21" s="363"/>
      <c r="D21" s="362"/>
      <c r="E21" s="362"/>
      <c r="F21" s="356"/>
      <c r="G21" s="361" t="s">
        <v>438</v>
      </c>
      <c r="H21" s="351" t="s">
        <v>437</v>
      </c>
      <c r="I21" s="333" t="s">
        <v>145</v>
      </c>
      <c r="J21" s="353">
        <v>1851064</v>
      </c>
      <c r="K21" s="353">
        <v>2490084</v>
      </c>
      <c r="L21" s="357"/>
    </row>
    <row r="22" spans="1:12" ht="12.75" x14ac:dyDescent="0.2">
      <c r="A22" s="351" t="s">
        <v>436</v>
      </c>
      <c r="B22" s="334" t="s">
        <v>435</v>
      </c>
      <c r="C22" s="333" t="s">
        <v>148</v>
      </c>
      <c r="D22" s="353">
        <v>0</v>
      </c>
      <c r="E22" s="353">
        <v>0</v>
      </c>
      <c r="F22" s="356"/>
      <c r="G22" s="355" t="s">
        <v>434</v>
      </c>
      <c r="H22" s="351" t="s">
        <v>433</v>
      </c>
      <c r="I22" s="365" t="s">
        <v>432</v>
      </c>
      <c r="J22" s="352">
        <f>SUBTOTAL(9,J10:J21)</f>
        <v>1851064</v>
      </c>
      <c r="K22" s="358" t="s">
        <v>346</v>
      </c>
      <c r="L22" s="352">
        <f>SUBTOTAL(9,K10:K21)</f>
        <v>2490084</v>
      </c>
    </row>
    <row r="23" spans="1:12" ht="12.75" x14ac:dyDescent="0.2">
      <c r="A23" s="351" t="s">
        <v>431</v>
      </c>
      <c r="B23" s="334" t="s">
        <v>430</v>
      </c>
      <c r="C23" s="333" t="s">
        <v>146</v>
      </c>
      <c r="D23" s="353">
        <v>0</v>
      </c>
      <c r="E23" s="353">
        <v>0</v>
      </c>
      <c r="F23" s="356"/>
      <c r="G23" s="355" t="s">
        <v>429</v>
      </c>
      <c r="H23" s="335"/>
      <c r="I23" s="333"/>
      <c r="J23" s="347"/>
      <c r="K23" s="347"/>
      <c r="L23" s="357"/>
    </row>
    <row r="24" spans="1:12" ht="12.75" x14ac:dyDescent="0.2">
      <c r="A24" s="351" t="s">
        <v>428</v>
      </c>
      <c r="B24" s="334" t="s">
        <v>427</v>
      </c>
      <c r="C24" s="333" t="s">
        <v>144</v>
      </c>
      <c r="D24" s="353">
        <v>0</v>
      </c>
      <c r="E24" s="353">
        <v>0</v>
      </c>
      <c r="F24" s="356"/>
      <c r="G24" s="355" t="s">
        <v>426</v>
      </c>
      <c r="H24" s="335"/>
      <c r="I24" s="333"/>
      <c r="J24" s="347"/>
      <c r="K24" s="347"/>
      <c r="L24" s="357"/>
    </row>
    <row r="25" spans="1:12" ht="12.75" x14ac:dyDescent="0.2">
      <c r="A25" s="351" t="s">
        <v>425</v>
      </c>
      <c r="B25" s="364"/>
      <c r="C25" s="363"/>
      <c r="D25" s="362"/>
      <c r="E25" s="360"/>
      <c r="F25" s="356"/>
      <c r="G25" s="355" t="s">
        <v>424</v>
      </c>
      <c r="H25" s="351" t="s">
        <v>423</v>
      </c>
      <c r="I25" s="333" t="s">
        <v>141</v>
      </c>
      <c r="J25" s="353">
        <v>0</v>
      </c>
      <c r="K25" s="353">
        <v>0</v>
      </c>
      <c r="L25" s="357"/>
    </row>
    <row r="26" spans="1:12" ht="12.75" x14ac:dyDescent="0.2">
      <c r="A26" s="351" t="s">
        <v>422</v>
      </c>
      <c r="B26" s="334" t="s">
        <v>421</v>
      </c>
      <c r="C26" s="333" t="s">
        <v>142</v>
      </c>
      <c r="D26" s="353">
        <v>2850</v>
      </c>
      <c r="E26" s="353">
        <v>2500</v>
      </c>
      <c r="F26" s="356"/>
      <c r="G26" s="355" t="s">
        <v>420</v>
      </c>
      <c r="H26" s="351" t="s">
        <v>419</v>
      </c>
      <c r="I26" s="333" t="s">
        <v>140</v>
      </c>
      <c r="J26" s="353">
        <v>0</v>
      </c>
      <c r="K26" s="353">
        <v>0</v>
      </c>
      <c r="L26" s="357"/>
    </row>
    <row r="27" spans="1:12" ht="12.75" x14ac:dyDescent="0.2">
      <c r="A27" s="351" t="s">
        <v>418</v>
      </c>
      <c r="B27" s="334"/>
      <c r="C27" s="333"/>
      <c r="D27" s="360"/>
      <c r="E27" s="360"/>
      <c r="F27" s="356"/>
      <c r="G27" s="355" t="s">
        <v>417</v>
      </c>
      <c r="H27" s="351" t="s">
        <v>416</v>
      </c>
      <c r="I27" s="333" t="s">
        <v>138</v>
      </c>
      <c r="J27" s="353">
        <v>0</v>
      </c>
      <c r="K27" s="353">
        <v>0</v>
      </c>
      <c r="L27" s="357"/>
    </row>
    <row r="28" spans="1:12" ht="25.5" x14ac:dyDescent="0.2">
      <c r="A28" s="351" t="s">
        <v>415</v>
      </c>
      <c r="B28" s="334" t="s">
        <v>414</v>
      </c>
      <c r="C28" s="333" t="s">
        <v>139</v>
      </c>
      <c r="D28" s="353">
        <v>0</v>
      </c>
      <c r="E28" s="353">
        <v>0</v>
      </c>
      <c r="F28" s="356"/>
      <c r="G28" s="355" t="s">
        <v>413</v>
      </c>
      <c r="H28" s="351" t="s">
        <v>412</v>
      </c>
      <c r="I28" s="333" t="s">
        <v>411</v>
      </c>
      <c r="J28" s="353">
        <v>0</v>
      </c>
      <c r="K28" s="353">
        <v>0</v>
      </c>
      <c r="L28" s="357"/>
    </row>
    <row r="29" spans="1:12" ht="12.75" x14ac:dyDescent="0.2">
      <c r="A29" s="351" t="s">
        <v>410</v>
      </c>
      <c r="B29" s="334" t="s">
        <v>409</v>
      </c>
      <c r="C29" s="333" t="s">
        <v>408</v>
      </c>
      <c r="D29" s="353">
        <v>0</v>
      </c>
      <c r="E29" s="353">
        <v>0</v>
      </c>
      <c r="F29" s="356"/>
      <c r="G29" s="355" t="s">
        <v>407</v>
      </c>
      <c r="H29" s="351" t="s">
        <v>406</v>
      </c>
      <c r="I29" s="333" t="s">
        <v>134</v>
      </c>
      <c r="J29" s="353">
        <v>0</v>
      </c>
      <c r="K29" s="353">
        <v>0</v>
      </c>
      <c r="L29" s="357"/>
    </row>
    <row r="30" spans="1:12" ht="12.75" x14ac:dyDescent="0.2">
      <c r="A30" s="351" t="s">
        <v>405</v>
      </c>
      <c r="B30" s="334" t="s">
        <v>404</v>
      </c>
      <c r="C30" s="333" t="s">
        <v>135</v>
      </c>
      <c r="D30" s="353">
        <v>0</v>
      </c>
      <c r="E30" s="353">
        <v>0</v>
      </c>
      <c r="F30" s="356"/>
      <c r="G30" s="355" t="s">
        <v>403</v>
      </c>
      <c r="H30" s="351" t="s">
        <v>402</v>
      </c>
      <c r="I30" s="333" t="s">
        <v>133</v>
      </c>
      <c r="J30" s="353">
        <v>0</v>
      </c>
      <c r="K30" s="353">
        <v>0</v>
      </c>
      <c r="L30" s="357"/>
    </row>
    <row r="31" spans="1:12" ht="12.75" x14ac:dyDescent="0.2">
      <c r="A31" s="351" t="s">
        <v>401</v>
      </c>
      <c r="B31" s="334"/>
      <c r="C31" s="333"/>
      <c r="D31" s="360"/>
      <c r="E31" s="360"/>
      <c r="F31" s="356"/>
      <c r="G31" s="355" t="s">
        <v>400</v>
      </c>
      <c r="H31" s="351" t="s">
        <v>399</v>
      </c>
      <c r="I31" s="333" t="s">
        <v>131</v>
      </c>
      <c r="J31" s="353">
        <v>0</v>
      </c>
      <c r="K31" s="353">
        <v>0</v>
      </c>
      <c r="L31" s="357"/>
    </row>
    <row r="32" spans="1:12" ht="12.75" x14ac:dyDescent="0.2">
      <c r="A32" s="351" t="s">
        <v>398</v>
      </c>
      <c r="B32" s="334">
        <v>417100</v>
      </c>
      <c r="C32" s="333" t="s">
        <v>132</v>
      </c>
      <c r="D32" s="353">
        <v>0</v>
      </c>
      <c r="E32" s="353">
        <v>0</v>
      </c>
      <c r="F32" s="356"/>
      <c r="G32" s="355" t="s">
        <v>397</v>
      </c>
      <c r="H32" s="351" t="s">
        <v>396</v>
      </c>
      <c r="I32" s="333" t="s">
        <v>395</v>
      </c>
      <c r="J32" s="353">
        <v>0</v>
      </c>
      <c r="K32" s="353">
        <v>0</v>
      </c>
      <c r="L32" s="357"/>
    </row>
    <row r="33" spans="1:12" ht="12.75" x14ac:dyDescent="0.2">
      <c r="A33" s="351" t="s">
        <v>394</v>
      </c>
      <c r="B33" s="334">
        <v>417200</v>
      </c>
      <c r="C33" s="333" t="s">
        <v>130</v>
      </c>
      <c r="D33" s="353">
        <v>0</v>
      </c>
      <c r="E33" s="353">
        <v>0</v>
      </c>
      <c r="F33" s="356"/>
      <c r="G33" s="361" t="s">
        <v>393</v>
      </c>
      <c r="H33" s="334" t="s">
        <v>392</v>
      </c>
      <c r="I33" s="333" t="s">
        <v>391</v>
      </c>
      <c r="J33" s="353">
        <v>0</v>
      </c>
      <c r="K33" s="353">
        <v>0</v>
      </c>
      <c r="L33" s="357"/>
    </row>
    <row r="34" spans="1:12" ht="12.75" x14ac:dyDescent="0.2">
      <c r="A34" s="351" t="s">
        <v>390</v>
      </c>
      <c r="B34" s="334">
        <v>417300</v>
      </c>
      <c r="C34" s="333" t="s">
        <v>389</v>
      </c>
      <c r="D34" s="353">
        <v>0</v>
      </c>
      <c r="E34" s="353">
        <v>0</v>
      </c>
      <c r="F34" s="356"/>
      <c r="G34" s="355" t="s">
        <v>388</v>
      </c>
      <c r="H34" s="351" t="s">
        <v>387</v>
      </c>
      <c r="I34" s="333" t="s">
        <v>386</v>
      </c>
      <c r="J34" s="353">
        <v>0</v>
      </c>
      <c r="K34" s="353">
        <v>0</v>
      </c>
      <c r="L34" s="357"/>
    </row>
    <row r="35" spans="1:12" ht="12.75" x14ac:dyDescent="0.2">
      <c r="A35" s="351" t="s">
        <v>385</v>
      </c>
      <c r="B35" s="334">
        <v>417400</v>
      </c>
      <c r="C35" s="333" t="s">
        <v>384</v>
      </c>
      <c r="D35" s="353">
        <v>0</v>
      </c>
      <c r="E35" s="353">
        <v>0</v>
      </c>
      <c r="F35" s="356"/>
      <c r="G35" s="355" t="s">
        <v>383</v>
      </c>
      <c r="H35" s="351" t="s">
        <v>382</v>
      </c>
      <c r="I35" s="333" t="s">
        <v>381</v>
      </c>
      <c r="J35" s="359">
        <f>SUBTOTAL(9,J25:J34)</f>
        <v>0</v>
      </c>
      <c r="K35" s="358" t="s">
        <v>346</v>
      </c>
      <c r="L35" s="352">
        <f>SUBTOTAL(9,K25:K34)</f>
        <v>0</v>
      </c>
    </row>
    <row r="36" spans="1:12" ht="12.75" x14ac:dyDescent="0.2">
      <c r="A36" s="351" t="s">
        <v>380</v>
      </c>
      <c r="B36" s="334">
        <v>417900</v>
      </c>
      <c r="C36" s="333" t="s">
        <v>124</v>
      </c>
      <c r="D36" s="353">
        <v>0</v>
      </c>
      <c r="E36" s="353">
        <v>0</v>
      </c>
      <c r="F36" s="356"/>
      <c r="G36" s="355" t="s">
        <v>379</v>
      </c>
      <c r="H36" s="335"/>
      <c r="I36" s="333" t="s">
        <v>378</v>
      </c>
      <c r="J36" s="347"/>
      <c r="K36" s="347"/>
      <c r="L36" s="357"/>
    </row>
    <row r="37" spans="1:12" ht="25.5" x14ac:dyDescent="0.2">
      <c r="A37" s="351" t="s">
        <v>377</v>
      </c>
      <c r="B37" s="334"/>
      <c r="C37" s="333"/>
      <c r="D37" s="360"/>
      <c r="E37" s="360"/>
      <c r="F37" s="356"/>
      <c r="G37" s="355" t="s">
        <v>376</v>
      </c>
      <c r="H37" s="351" t="s">
        <v>375</v>
      </c>
      <c r="I37" s="333" t="s">
        <v>374</v>
      </c>
      <c r="J37" s="353">
        <v>0</v>
      </c>
      <c r="K37" s="353">
        <v>0</v>
      </c>
      <c r="L37" s="357"/>
    </row>
    <row r="38" spans="1:12" ht="12.75" x14ac:dyDescent="0.2">
      <c r="A38" s="351" t="s">
        <v>373</v>
      </c>
      <c r="B38" s="334">
        <v>418100</v>
      </c>
      <c r="C38" s="333" t="s">
        <v>123</v>
      </c>
      <c r="D38" s="353">
        <v>0</v>
      </c>
      <c r="E38" s="353">
        <v>0</v>
      </c>
      <c r="F38" s="356"/>
      <c r="G38" s="355" t="s">
        <v>372</v>
      </c>
      <c r="H38" s="351" t="s">
        <v>371</v>
      </c>
      <c r="I38" s="333" t="s">
        <v>370</v>
      </c>
      <c r="J38" s="353">
        <v>0</v>
      </c>
      <c r="K38" s="353">
        <v>0</v>
      </c>
      <c r="L38" s="357"/>
    </row>
    <row r="39" spans="1:12" ht="12.75" x14ac:dyDescent="0.2">
      <c r="A39" s="351" t="s">
        <v>369</v>
      </c>
      <c r="B39" s="334"/>
      <c r="C39" s="333"/>
      <c r="D39" s="360"/>
      <c r="E39" s="353"/>
      <c r="F39" s="356"/>
      <c r="G39" s="355" t="s">
        <v>368</v>
      </c>
      <c r="H39" s="351" t="s">
        <v>367</v>
      </c>
      <c r="I39" s="333" t="s">
        <v>366</v>
      </c>
      <c r="J39" s="359">
        <f>SUBTOTAL(9,J37:J38)</f>
        <v>0</v>
      </c>
      <c r="K39" s="358" t="s">
        <v>346</v>
      </c>
      <c r="L39" s="352">
        <f>SUBTOTAL(9,K37:K38)</f>
        <v>0</v>
      </c>
    </row>
    <row r="40" spans="1:12" ht="12.75" x14ac:dyDescent="0.2">
      <c r="A40" s="351" t="s">
        <v>365</v>
      </c>
      <c r="B40" s="334">
        <v>419100</v>
      </c>
      <c r="C40" s="333" t="s">
        <v>120</v>
      </c>
      <c r="D40" s="353">
        <v>0</v>
      </c>
      <c r="E40" s="353">
        <v>0</v>
      </c>
      <c r="F40" s="356"/>
      <c r="G40" s="355" t="s">
        <v>364</v>
      </c>
      <c r="H40" s="351" t="s">
        <v>363</v>
      </c>
      <c r="I40" s="333"/>
      <c r="J40" s="347"/>
      <c r="K40" s="357"/>
      <c r="L40" s="357"/>
    </row>
    <row r="41" spans="1:12" ht="12.75" x14ac:dyDescent="0.2">
      <c r="A41" s="351" t="s">
        <v>362</v>
      </c>
      <c r="B41" s="334">
        <v>419200</v>
      </c>
      <c r="C41" s="333" t="s">
        <v>118</v>
      </c>
      <c r="D41" s="353">
        <v>0</v>
      </c>
      <c r="E41" s="353">
        <v>0</v>
      </c>
      <c r="F41" s="356"/>
      <c r="G41" s="355" t="s">
        <v>361</v>
      </c>
      <c r="H41" s="335"/>
      <c r="I41" s="333" t="s">
        <v>360</v>
      </c>
      <c r="J41" s="359">
        <f>SUM(D46,J8,J22,J35,J39)</f>
        <v>1853914</v>
      </c>
      <c r="K41" s="358" t="s">
        <v>346</v>
      </c>
      <c r="L41" s="352">
        <f>SUM(F46,L8,L22,L35,L39)</f>
        <v>2492584</v>
      </c>
    </row>
    <row r="42" spans="1:12" ht="12.75" x14ac:dyDescent="0.2">
      <c r="A42" s="351" t="s">
        <v>359</v>
      </c>
      <c r="B42" s="334">
        <v>419300</v>
      </c>
      <c r="C42" s="333" t="s">
        <v>116</v>
      </c>
      <c r="D42" s="353">
        <v>0</v>
      </c>
      <c r="E42" s="353">
        <v>0</v>
      </c>
      <c r="F42" s="356"/>
      <c r="G42" s="355" t="s">
        <v>358</v>
      </c>
      <c r="H42" s="335"/>
      <c r="I42" s="333"/>
      <c r="J42" s="347"/>
      <c r="K42" s="347"/>
      <c r="L42" s="357"/>
    </row>
    <row r="43" spans="1:12" ht="12.75" x14ac:dyDescent="0.2">
      <c r="A43" s="351" t="s">
        <v>357</v>
      </c>
      <c r="B43" s="334">
        <v>419900</v>
      </c>
      <c r="C43" s="333" t="s">
        <v>115</v>
      </c>
      <c r="D43" s="353">
        <v>0</v>
      </c>
      <c r="E43" s="534">
        <v>0</v>
      </c>
      <c r="F43" s="356"/>
      <c r="G43" s="355" t="s">
        <v>356</v>
      </c>
      <c r="H43" s="351" t="s">
        <v>355</v>
      </c>
      <c r="I43" s="333" t="s">
        <v>354</v>
      </c>
      <c r="J43" s="533">
        <v>0</v>
      </c>
      <c r="K43" s="532">
        <v>0</v>
      </c>
      <c r="L43" s="352">
        <f>+K43</f>
        <v>0</v>
      </c>
    </row>
    <row r="44" spans="1:12" ht="12.75" x14ac:dyDescent="0.2">
      <c r="A44" s="351" t="s">
        <v>353</v>
      </c>
      <c r="B44" s="334"/>
      <c r="C44" s="333" t="s">
        <v>352</v>
      </c>
      <c r="D44" s="332">
        <f>SUBTOTAL(9,D19:D43)</f>
        <v>2850</v>
      </c>
      <c r="E44" s="350" t="s">
        <v>346</v>
      </c>
      <c r="F44" s="349">
        <f>SUBTOTAL(9,E20:E43)</f>
        <v>2500</v>
      </c>
      <c r="G44" s="348" t="s">
        <v>351</v>
      </c>
      <c r="H44" s="335"/>
      <c r="I44" s="333"/>
      <c r="J44" s="347"/>
      <c r="K44" s="347"/>
      <c r="L44" s="347"/>
    </row>
    <row r="45" spans="1:12" ht="24" x14ac:dyDescent="0.2">
      <c r="A45" s="346" t="s">
        <v>350</v>
      </c>
      <c r="B45" s="340">
        <v>410000</v>
      </c>
      <c r="C45" s="345" t="s">
        <v>349</v>
      </c>
      <c r="D45" s="344"/>
      <c r="E45" s="343" t="s">
        <v>346</v>
      </c>
      <c r="F45" s="342"/>
      <c r="G45" s="341"/>
      <c r="H45" s="340" t="s">
        <v>348</v>
      </c>
      <c r="I45" s="339" t="s">
        <v>347</v>
      </c>
      <c r="J45" s="338"/>
      <c r="K45" s="337" t="s">
        <v>346</v>
      </c>
      <c r="L45" s="336"/>
    </row>
    <row r="46" spans="1:12" ht="12.75" x14ac:dyDescent="0.2">
      <c r="A46" s="335"/>
      <c r="B46" s="334"/>
      <c r="C46" s="333"/>
      <c r="D46" s="332">
        <f>(D19+D44)</f>
        <v>2850</v>
      </c>
      <c r="E46" s="332"/>
      <c r="F46" s="331">
        <f>SUM(F19+F44)</f>
        <v>2500</v>
      </c>
      <c r="G46" s="330"/>
      <c r="H46" s="329"/>
      <c r="I46" s="328" t="s">
        <v>345</v>
      </c>
      <c r="J46" s="326">
        <f>(D7+J41+J43)</f>
        <v>1853914</v>
      </c>
      <c r="K46" s="327"/>
      <c r="L46" s="326">
        <f>(F7+L41+K43)</f>
        <v>2492584</v>
      </c>
    </row>
    <row r="47" spans="1:12" ht="12.95" customHeight="1" x14ac:dyDescent="0.2">
      <c r="A47" s="598" t="str">
        <f ca="1">CELL("FILENAME",A1)</f>
        <v>R:\Finance\Annual Budget\Amended 2016-2017\[2016-2017 Amended Budget.xlsx]248</v>
      </c>
      <c r="B47" s="598"/>
      <c r="C47" s="598"/>
      <c r="D47" s="324"/>
      <c r="E47" s="324"/>
      <c r="F47" s="324"/>
      <c r="G47" s="324"/>
      <c r="H47" s="324"/>
      <c r="I47" s="325"/>
      <c r="J47" s="324"/>
      <c r="K47" s="324"/>
      <c r="L47" s="324"/>
    </row>
    <row r="48" spans="1:12" x14ac:dyDescent="0.2">
      <c r="D48" s="323"/>
      <c r="E48" s="323"/>
      <c r="F48" s="323"/>
    </row>
    <row r="49" spans="4:6" x14ac:dyDescent="0.2">
      <c r="D49" s="323"/>
      <c r="E49" s="323"/>
      <c r="F49" s="323"/>
    </row>
    <row r="50" spans="4:6" x14ac:dyDescent="0.2">
      <c r="D50" s="323"/>
      <c r="E50" s="323"/>
      <c r="F50" s="323"/>
    </row>
    <row r="51" spans="4:6" x14ac:dyDescent="0.2">
      <c r="D51" s="323"/>
      <c r="E51" s="323"/>
      <c r="F51" s="323"/>
    </row>
    <row r="52" spans="4:6" x14ac:dyDescent="0.2">
      <c r="D52" s="323"/>
      <c r="E52" s="323"/>
      <c r="F52" s="323"/>
    </row>
    <row r="53" spans="4:6" x14ac:dyDescent="0.2">
      <c r="D53" s="323"/>
      <c r="E53" s="323"/>
      <c r="F53" s="323"/>
    </row>
    <row r="54" spans="4:6" x14ac:dyDescent="0.2">
      <c r="D54" s="323"/>
      <c r="E54" s="323"/>
      <c r="F54" s="323"/>
    </row>
    <row r="55" spans="4:6" x14ac:dyDescent="0.2">
      <c r="D55" s="323"/>
      <c r="E55" s="323"/>
      <c r="F55" s="323"/>
    </row>
    <row r="56" spans="4:6" x14ac:dyDescent="0.2">
      <c r="D56" s="323"/>
      <c r="E56" s="323"/>
      <c r="F56" s="323"/>
    </row>
    <row r="57" spans="4:6" x14ac:dyDescent="0.2">
      <c r="D57" s="323"/>
      <c r="E57" s="323"/>
      <c r="F57" s="323"/>
    </row>
    <row r="58" spans="4:6" x14ac:dyDescent="0.2">
      <c r="D58" s="323"/>
      <c r="E58" s="323"/>
      <c r="F58" s="323"/>
    </row>
    <row r="59" spans="4:6" x14ac:dyDescent="0.2">
      <c r="D59" s="323"/>
      <c r="E59" s="323"/>
      <c r="F59" s="323"/>
    </row>
    <row r="60" spans="4:6" x14ac:dyDescent="0.2">
      <c r="D60" s="323"/>
      <c r="E60" s="323"/>
      <c r="F60" s="323"/>
    </row>
    <row r="61" spans="4:6" x14ac:dyDescent="0.2">
      <c r="D61" s="323"/>
      <c r="E61" s="323"/>
      <c r="F61" s="323"/>
    </row>
    <row r="62" spans="4:6" x14ac:dyDescent="0.2">
      <c r="D62" s="323"/>
      <c r="E62" s="323"/>
      <c r="F62" s="323"/>
    </row>
    <row r="63" spans="4:6" x14ac:dyDescent="0.2">
      <c r="D63" s="323"/>
      <c r="E63" s="323"/>
      <c r="F63" s="323"/>
    </row>
    <row r="64" spans="4:6" x14ac:dyDescent="0.2">
      <c r="D64" s="323"/>
      <c r="E64" s="323"/>
      <c r="F64" s="323"/>
    </row>
    <row r="65" spans="4:6" x14ac:dyDescent="0.2">
      <c r="D65" s="323"/>
      <c r="E65" s="323"/>
      <c r="F65" s="323"/>
    </row>
    <row r="66" spans="4:6" x14ac:dyDescent="0.2">
      <c r="D66" s="323"/>
      <c r="E66" s="323"/>
      <c r="F66" s="323"/>
    </row>
    <row r="67" spans="4:6" x14ac:dyDescent="0.2">
      <c r="D67" s="323"/>
      <c r="E67" s="323"/>
      <c r="F67" s="323"/>
    </row>
    <row r="68" spans="4:6" x14ac:dyDescent="0.2">
      <c r="D68" s="323"/>
      <c r="E68" s="323"/>
      <c r="F68" s="323"/>
    </row>
    <row r="69" spans="4:6" x14ac:dyDescent="0.2">
      <c r="D69" s="323"/>
      <c r="E69" s="323"/>
      <c r="F69" s="323"/>
    </row>
    <row r="70" spans="4:6" x14ac:dyDescent="0.2">
      <c r="D70" s="323"/>
      <c r="E70" s="323"/>
      <c r="F70" s="323"/>
    </row>
    <row r="71" spans="4:6" x14ac:dyDescent="0.2">
      <c r="D71" s="323"/>
      <c r="E71" s="323"/>
      <c r="F71" s="323"/>
    </row>
    <row r="72" spans="4:6" x14ac:dyDescent="0.2">
      <c r="D72" s="323"/>
      <c r="E72" s="323"/>
      <c r="F72" s="323"/>
    </row>
    <row r="73" spans="4:6" x14ac:dyDescent="0.2">
      <c r="D73" s="323"/>
      <c r="E73" s="323"/>
      <c r="F73" s="323"/>
    </row>
    <row r="74" spans="4:6" x14ac:dyDescent="0.2">
      <c r="D74" s="323"/>
      <c r="E74" s="323"/>
      <c r="F74" s="323"/>
    </row>
    <row r="75" spans="4:6" x14ac:dyDescent="0.2">
      <c r="D75" s="323"/>
      <c r="E75" s="323"/>
      <c r="F75" s="323"/>
    </row>
    <row r="76" spans="4:6" x14ac:dyDescent="0.2">
      <c r="D76" s="323"/>
      <c r="E76" s="323"/>
      <c r="F76" s="323"/>
    </row>
    <row r="77" spans="4:6" x14ac:dyDescent="0.2">
      <c r="D77" s="323"/>
      <c r="E77" s="323"/>
      <c r="F77" s="323"/>
    </row>
    <row r="78" spans="4:6" x14ac:dyDescent="0.2">
      <c r="D78" s="323"/>
      <c r="E78" s="323"/>
      <c r="F78" s="323"/>
    </row>
    <row r="79" spans="4:6" x14ac:dyDescent="0.2">
      <c r="D79" s="323"/>
      <c r="E79" s="323"/>
      <c r="F79" s="323"/>
    </row>
    <row r="80" spans="4:6" x14ac:dyDescent="0.2">
      <c r="D80" s="323"/>
      <c r="E80" s="323"/>
      <c r="F80" s="323"/>
    </row>
    <row r="81" spans="4:6" x14ac:dyDescent="0.2">
      <c r="D81" s="323"/>
      <c r="E81" s="323"/>
      <c r="F81" s="323"/>
    </row>
    <row r="82" spans="4:6" x14ac:dyDescent="0.2">
      <c r="D82" s="323"/>
      <c r="E82" s="323"/>
      <c r="F82" s="323"/>
    </row>
    <row r="83" spans="4:6" x14ac:dyDescent="0.2">
      <c r="D83" s="323"/>
      <c r="E83" s="323"/>
      <c r="F83" s="323"/>
    </row>
    <row r="84" spans="4:6" x14ac:dyDescent="0.2">
      <c r="D84" s="323"/>
      <c r="E84" s="323"/>
      <c r="F84" s="323"/>
    </row>
    <row r="85" spans="4:6" x14ac:dyDescent="0.2">
      <c r="D85" s="323"/>
      <c r="E85" s="323"/>
      <c r="F85" s="323"/>
    </row>
    <row r="86" spans="4:6" x14ac:dyDescent="0.2">
      <c r="D86" s="323"/>
      <c r="E86" s="323"/>
      <c r="F86" s="323"/>
    </row>
    <row r="87" spans="4:6" x14ac:dyDescent="0.2">
      <c r="D87" s="323"/>
      <c r="E87" s="323"/>
      <c r="F87" s="323"/>
    </row>
    <row r="88" spans="4:6" x14ac:dyDescent="0.2">
      <c r="D88" s="323"/>
      <c r="E88" s="323"/>
      <c r="F88" s="323"/>
    </row>
    <row r="89" spans="4:6" x14ac:dyDescent="0.2">
      <c r="D89" s="323"/>
      <c r="E89" s="323"/>
      <c r="F89" s="323"/>
    </row>
    <row r="90" spans="4:6" x14ac:dyDescent="0.2">
      <c r="D90" s="323"/>
      <c r="E90" s="323"/>
      <c r="F90" s="323"/>
    </row>
    <row r="91" spans="4:6" x14ac:dyDescent="0.2">
      <c r="D91" s="323"/>
      <c r="E91" s="323"/>
      <c r="F91" s="323"/>
    </row>
    <row r="92" spans="4:6" x14ac:dyDescent="0.2">
      <c r="D92" s="323"/>
      <c r="E92" s="323"/>
      <c r="F92" s="323"/>
    </row>
    <row r="93" spans="4:6" x14ac:dyDescent="0.2">
      <c r="D93" s="323"/>
      <c r="E93" s="323"/>
      <c r="F93" s="323"/>
    </row>
    <row r="94" spans="4:6" x14ac:dyDescent="0.2">
      <c r="D94" s="323"/>
      <c r="E94" s="323"/>
      <c r="F94" s="323"/>
    </row>
    <row r="95" spans="4:6" x14ac:dyDescent="0.2">
      <c r="D95" s="323"/>
      <c r="E95" s="323"/>
      <c r="F95" s="323"/>
    </row>
    <row r="96" spans="4:6" x14ac:dyDescent="0.2">
      <c r="D96" s="323"/>
      <c r="E96" s="323"/>
      <c r="F96" s="323"/>
    </row>
    <row r="97" spans="4:6" x14ac:dyDescent="0.2">
      <c r="D97" s="323"/>
      <c r="E97" s="323"/>
      <c r="F97" s="323"/>
    </row>
    <row r="98" spans="4:6" x14ac:dyDescent="0.2">
      <c r="D98" s="323"/>
      <c r="E98" s="323"/>
      <c r="F98" s="323"/>
    </row>
    <row r="99" spans="4:6" x14ac:dyDescent="0.2">
      <c r="D99" s="323"/>
      <c r="E99" s="323"/>
      <c r="F99" s="323"/>
    </row>
    <row r="100" spans="4:6" x14ac:dyDescent="0.2">
      <c r="D100" s="323"/>
      <c r="E100" s="323"/>
      <c r="F100" s="323"/>
    </row>
    <row r="101" spans="4:6" x14ac:dyDescent="0.2">
      <c r="D101" s="323"/>
      <c r="E101" s="323"/>
      <c r="F101" s="323"/>
    </row>
    <row r="102" spans="4:6" x14ac:dyDescent="0.2">
      <c r="D102" s="323"/>
      <c r="E102" s="323"/>
      <c r="F102" s="323"/>
    </row>
    <row r="103" spans="4:6" x14ac:dyDescent="0.2">
      <c r="D103" s="323"/>
      <c r="E103" s="323"/>
      <c r="F103" s="323"/>
    </row>
    <row r="104" spans="4:6" x14ac:dyDescent="0.2">
      <c r="D104" s="323"/>
      <c r="E104" s="323"/>
      <c r="F104" s="323"/>
    </row>
    <row r="105" spans="4:6" x14ac:dyDescent="0.2">
      <c r="D105" s="323"/>
      <c r="E105" s="323"/>
      <c r="F105" s="323"/>
    </row>
    <row r="106" spans="4:6" x14ac:dyDescent="0.2">
      <c r="D106" s="323"/>
      <c r="E106" s="323"/>
      <c r="F106" s="323"/>
    </row>
    <row r="107" spans="4:6" x14ac:dyDescent="0.2">
      <c r="D107" s="323"/>
      <c r="E107" s="323"/>
      <c r="F107" s="323"/>
    </row>
    <row r="108" spans="4:6" x14ac:dyDescent="0.2">
      <c r="D108" s="323"/>
      <c r="E108" s="323"/>
      <c r="F108" s="323"/>
    </row>
    <row r="109" spans="4:6" x14ac:dyDescent="0.2">
      <c r="D109" s="323"/>
      <c r="E109" s="323"/>
      <c r="F109" s="323"/>
    </row>
    <row r="110" spans="4:6" x14ac:dyDescent="0.2">
      <c r="D110" s="323"/>
      <c r="E110" s="323"/>
      <c r="F110" s="323"/>
    </row>
    <row r="111" spans="4:6" x14ac:dyDescent="0.2">
      <c r="D111" s="323"/>
      <c r="E111" s="323"/>
      <c r="F111" s="323"/>
    </row>
    <row r="112" spans="4:6" x14ac:dyDescent="0.2">
      <c r="D112" s="323"/>
      <c r="E112" s="323"/>
      <c r="F112" s="323"/>
    </row>
    <row r="113" spans="4:6" x14ac:dyDescent="0.2">
      <c r="D113" s="323"/>
      <c r="E113" s="323"/>
      <c r="F113" s="323"/>
    </row>
    <row r="114" spans="4:6" x14ac:dyDescent="0.2">
      <c r="D114" s="323"/>
      <c r="E114" s="323"/>
      <c r="F114" s="323"/>
    </row>
    <row r="115" spans="4:6" x14ac:dyDescent="0.2">
      <c r="D115" s="323"/>
      <c r="E115" s="323"/>
      <c r="F115" s="323"/>
    </row>
    <row r="116" spans="4:6" x14ac:dyDescent="0.2">
      <c r="D116" s="323"/>
      <c r="E116" s="323"/>
      <c r="F116" s="323"/>
    </row>
    <row r="117" spans="4:6" x14ac:dyDescent="0.2">
      <c r="D117" s="323"/>
      <c r="E117" s="323"/>
      <c r="F117" s="323"/>
    </row>
    <row r="118" spans="4:6" x14ac:dyDescent="0.2">
      <c r="D118" s="323"/>
      <c r="E118" s="323"/>
      <c r="F118" s="323"/>
    </row>
    <row r="119" spans="4:6" x14ac:dyDescent="0.2">
      <c r="D119" s="323"/>
      <c r="E119" s="323"/>
      <c r="F119" s="323"/>
    </row>
    <row r="120" spans="4:6" x14ac:dyDescent="0.2">
      <c r="D120" s="323"/>
      <c r="E120" s="323"/>
      <c r="F120" s="323"/>
    </row>
    <row r="121" spans="4:6" x14ac:dyDescent="0.2">
      <c r="D121" s="323"/>
      <c r="E121" s="323"/>
      <c r="F121" s="323"/>
    </row>
    <row r="122" spans="4:6" x14ac:dyDescent="0.2">
      <c r="D122" s="323"/>
      <c r="E122" s="323"/>
      <c r="F122" s="323"/>
    </row>
    <row r="123" spans="4:6" x14ac:dyDescent="0.2">
      <c r="D123" s="323"/>
      <c r="E123" s="323"/>
      <c r="F123" s="323"/>
    </row>
    <row r="124" spans="4:6" x14ac:dyDescent="0.2">
      <c r="D124" s="323"/>
      <c r="E124" s="323"/>
      <c r="F124" s="323"/>
    </row>
    <row r="125" spans="4:6" x14ac:dyDescent="0.2">
      <c r="D125" s="323"/>
      <c r="E125" s="323"/>
      <c r="F125" s="323"/>
    </row>
    <row r="126" spans="4:6" x14ac:dyDescent="0.2">
      <c r="D126" s="323"/>
      <c r="E126" s="323"/>
      <c r="F126" s="323"/>
    </row>
    <row r="127" spans="4:6" x14ac:dyDescent="0.2">
      <c r="D127" s="323"/>
      <c r="E127" s="323"/>
      <c r="F127" s="323"/>
    </row>
    <row r="128" spans="4:6" x14ac:dyDescent="0.2">
      <c r="D128" s="323"/>
      <c r="E128" s="323"/>
      <c r="F128" s="323"/>
    </row>
    <row r="129" spans="4:6" x14ac:dyDescent="0.2">
      <c r="D129" s="323"/>
      <c r="E129" s="323"/>
      <c r="F129" s="323"/>
    </row>
    <row r="130" spans="4:6" x14ac:dyDescent="0.2">
      <c r="D130" s="323"/>
      <c r="E130" s="323"/>
      <c r="F130" s="323"/>
    </row>
    <row r="131" spans="4:6" x14ac:dyDescent="0.2">
      <c r="D131" s="323"/>
      <c r="E131" s="323"/>
      <c r="F131" s="323"/>
    </row>
    <row r="132" spans="4:6" x14ac:dyDescent="0.2">
      <c r="D132" s="323"/>
      <c r="E132" s="323"/>
      <c r="F132" s="323"/>
    </row>
    <row r="133" spans="4:6" x14ac:dyDescent="0.2">
      <c r="D133" s="323"/>
      <c r="E133" s="323"/>
      <c r="F133" s="323"/>
    </row>
    <row r="134" spans="4:6" x14ac:dyDescent="0.2">
      <c r="D134" s="323"/>
      <c r="E134" s="323"/>
      <c r="F134" s="323"/>
    </row>
    <row r="135" spans="4:6" x14ac:dyDescent="0.2">
      <c r="D135" s="323"/>
      <c r="E135" s="323"/>
      <c r="F135" s="323"/>
    </row>
    <row r="136" spans="4:6" x14ac:dyDescent="0.2">
      <c r="D136" s="323"/>
      <c r="E136" s="323"/>
      <c r="F136" s="323"/>
    </row>
    <row r="137" spans="4:6" x14ac:dyDescent="0.2">
      <c r="D137" s="323"/>
      <c r="E137" s="323"/>
      <c r="F137" s="323"/>
    </row>
    <row r="138" spans="4:6" x14ac:dyDescent="0.2">
      <c r="D138" s="323"/>
      <c r="E138" s="323"/>
      <c r="F138" s="323"/>
    </row>
    <row r="139" spans="4:6" x14ac:dyDescent="0.2">
      <c r="D139" s="323"/>
      <c r="E139" s="323"/>
      <c r="F139" s="323"/>
    </row>
    <row r="140" spans="4:6" x14ac:dyDescent="0.2">
      <c r="D140" s="323"/>
      <c r="E140" s="323"/>
      <c r="F140" s="323"/>
    </row>
    <row r="141" spans="4:6" x14ac:dyDescent="0.2">
      <c r="D141" s="323"/>
      <c r="E141" s="323"/>
      <c r="F141" s="323"/>
    </row>
    <row r="142" spans="4:6" x14ac:dyDescent="0.2">
      <c r="D142" s="323"/>
      <c r="E142" s="323"/>
      <c r="F142" s="323"/>
    </row>
    <row r="143" spans="4:6" x14ac:dyDescent="0.2">
      <c r="D143" s="323"/>
      <c r="E143" s="323"/>
      <c r="F143" s="323"/>
    </row>
    <row r="144" spans="4:6" x14ac:dyDescent="0.2">
      <c r="D144" s="323"/>
      <c r="E144" s="323"/>
      <c r="F144" s="323"/>
    </row>
    <row r="145" spans="4:6" x14ac:dyDescent="0.2">
      <c r="D145" s="323"/>
      <c r="E145" s="323"/>
      <c r="F145" s="323"/>
    </row>
    <row r="146" spans="4:6" x14ac:dyDescent="0.2">
      <c r="D146" s="323"/>
      <c r="E146" s="323"/>
      <c r="F146" s="323"/>
    </row>
    <row r="147" spans="4:6" x14ac:dyDescent="0.2">
      <c r="D147" s="323"/>
      <c r="E147" s="323"/>
      <c r="F147" s="323"/>
    </row>
    <row r="148" spans="4:6" x14ac:dyDescent="0.2">
      <c r="D148" s="323"/>
      <c r="E148" s="323"/>
      <c r="F148" s="323"/>
    </row>
    <row r="149" spans="4:6" x14ac:dyDescent="0.2">
      <c r="D149" s="323"/>
      <c r="E149" s="323"/>
      <c r="F149" s="323"/>
    </row>
    <row r="150" spans="4:6" x14ac:dyDescent="0.2">
      <c r="D150" s="323"/>
      <c r="E150" s="323"/>
      <c r="F150" s="323"/>
    </row>
    <row r="151" spans="4:6" x14ac:dyDescent="0.2">
      <c r="D151" s="323"/>
      <c r="E151" s="323"/>
      <c r="F151" s="323"/>
    </row>
    <row r="152" spans="4:6" x14ac:dyDescent="0.2">
      <c r="D152" s="323"/>
      <c r="E152" s="323"/>
      <c r="F152" s="323"/>
    </row>
    <row r="153" spans="4:6" x14ac:dyDescent="0.2">
      <c r="D153" s="323"/>
      <c r="E153" s="323"/>
      <c r="F153" s="323"/>
    </row>
    <row r="154" spans="4:6" x14ac:dyDescent="0.2">
      <c r="D154" s="323"/>
      <c r="E154" s="323"/>
      <c r="F154" s="323"/>
    </row>
    <row r="155" spans="4:6" x14ac:dyDescent="0.2">
      <c r="D155" s="323"/>
      <c r="E155" s="323"/>
      <c r="F155" s="323"/>
    </row>
    <row r="156" spans="4:6" x14ac:dyDescent="0.2">
      <c r="D156" s="323"/>
      <c r="E156" s="323"/>
      <c r="F156" s="323"/>
    </row>
    <row r="157" spans="4:6" x14ac:dyDescent="0.2">
      <c r="D157" s="323"/>
      <c r="E157" s="323"/>
      <c r="F157" s="323"/>
    </row>
    <row r="158" spans="4:6" x14ac:dyDescent="0.2">
      <c r="D158" s="323"/>
      <c r="E158" s="323"/>
      <c r="F158" s="323"/>
    </row>
    <row r="159" spans="4:6" x14ac:dyDescent="0.2">
      <c r="D159" s="323"/>
      <c r="E159" s="323"/>
      <c r="F159" s="323"/>
    </row>
    <row r="160" spans="4:6" x14ac:dyDescent="0.2">
      <c r="D160" s="323"/>
      <c r="E160" s="323"/>
      <c r="F160" s="323"/>
    </row>
    <row r="161" spans="4:6" x14ac:dyDescent="0.2">
      <c r="D161" s="323"/>
      <c r="E161" s="323"/>
      <c r="F161" s="323"/>
    </row>
    <row r="162" spans="4:6" x14ac:dyDescent="0.2">
      <c r="D162" s="323"/>
      <c r="E162" s="323"/>
      <c r="F162" s="323"/>
    </row>
    <row r="163" spans="4:6" x14ac:dyDescent="0.2">
      <c r="D163" s="323"/>
      <c r="E163" s="323"/>
      <c r="F163" s="323"/>
    </row>
    <row r="164" spans="4:6" x14ac:dyDescent="0.2">
      <c r="D164" s="323"/>
      <c r="E164" s="323"/>
      <c r="F164" s="323"/>
    </row>
    <row r="165" spans="4:6" x14ac:dyDescent="0.2">
      <c r="D165" s="323"/>
      <c r="E165" s="323"/>
      <c r="F165" s="323"/>
    </row>
    <row r="166" spans="4:6" x14ac:dyDescent="0.2">
      <c r="D166" s="323"/>
      <c r="E166" s="323"/>
      <c r="F166" s="323"/>
    </row>
    <row r="167" spans="4:6" x14ac:dyDescent="0.2">
      <c r="D167" s="323"/>
      <c r="E167" s="323"/>
      <c r="F167" s="323"/>
    </row>
    <row r="168" spans="4:6" x14ac:dyDescent="0.2">
      <c r="D168" s="323"/>
      <c r="E168" s="323"/>
      <c r="F168" s="323"/>
    </row>
    <row r="169" spans="4:6" x14ac:dyDescent="0.2">
      <c r="D169" s="323"/>
      <c r="E169" s="323"/>
      <c r="F169" s="323"/>
    </row>
    <row r="170" spans="4:6" x14ac:dyDescent="0.2">
      <c r="D170" s="323"/>
      <c r="E170" s="323"/>
      <c r="F170" s="323"/>
    </row>
    <row r="171" spans="4:6" x14ac:dyDescent="0.2">
      <c r="D171" s="323"/>
      <c r="E171" s="323"/>
      <c r="F171" s="323"/>
    </row>
    <row r="172" spans="4:6" x14ac:dyDescent="0.2">
      <c r="D172" s="323"/>
      <c r="E172" s="323"/>
      <c r="F172" s="323"/>
    </row>
    <row r="173" spans="4:6" x14ac:dyDescent="0.2">
      <c r="D173" s="323"/>
      <c r="E173" s="323"/>
      <c r="F173" s="323"/>
    </row>
    <row r="174" spans="4:6" x14ac:dyDescent="0.2">
      <c r="D174" s="323"/>
      <c r="E174" s="323"/>
      <c r="F174" s="323"/>
    </row>
    <row r="175" spans="4:6" x14ac:dyDescent="0.2">
      <c r="D175" s="323"/>
      <c r="E175" s="323"/>
      <c r="F175" s="323"/>
    </row>
    <row r="176" spans="4:6" x14ac:dyDescent="0.2">
      <c r="D176" s="323"/>
      <c r="E176" s="323"/>
      <c r="F176" s="323"/>
    </row>
    <row r="177" spans="4:6" x14ac:dyDescent="0.2">
      <c r="D177" s="323"/>
      <c r="E177" s="323"/>
      <c r="F177" s="323"/>
    </row>
    <row r="178" spans="4:6" x14ac:dyDescent="0.2">
      <c r="D178" s="323"/>
      <c r="E178" s="323"/>
      <c r="F178" s="323"/>
    </row>
    <row r="179" spans="4:6" x14ac:dyDescent="0.2">
      <c r="D179" s="323"/>
      <c r="E179" s="323"/>
      <c r="F179" s="323"/>
    </row>
    <row r="180" spans="4:6" x14ac:dyDescent="0.2">
      <c r="D180" s="323"/>
      <c r="E180" s="323"/>
      <c r="F180" s="323"/>
    </row>
    <row r="181" spans="4:6" x14ac:dyDescent="0.2">
      <c r="D181" s="323"/>
      <c r="E181" s="323"/>
      <c r="F181" s="323"/>
    </row>
    <row r="182" spans="4:6" x14ac:dyDescent="0.2">
      <c r="D182" s="323"/>
      <c r="E182" s="323"/>
      <c r="F182" s="323"/>
    </row>
    <row r="183" spans="4:6" x14ac:dyDescent="0.2">
      <c r="D183" s="323"/>
      <c r="E183" s="323"/>
      <c r="F183" s="323"/>
    </row>
    <row r="184" spans="4:6" x14ac:dyDescent="0.2">
      <c r="D184" s="323"/>
      <c r="E184" s="323"/>
      <c r="F184" s="323"/>
    </row>
    <row r="185" spans="4:6" x14ac:dyDescent="0.2">
      <c r="D185" s="323"/>
      <c r="E185" s="323"/>
      <c r="F185" s="323"/>
    </row>
    <row r="186" spans="4:6" x14ac:dyDescent="0.2">
      <c r="D186" s="323"/>
      <c r="E186" s="323"/>
      <c r="F186" s="323"/>
    </row>
    <row r="187" spans="4:6" x14ac:dyDescent="0.2">
      <c r="D187" s="323"/>
      <c r="E187" s="323"/>
      <c r="F187" s="323"/>
    </row>
    <row r="188" spans="4:6" x14ac:dyDescent="0.2">
      <c r="D188" s="323"/>
      <c r="E188" s="323"/>
      <c r="F188" s="323"/>
    </row>
    <row r="189" spans="4:6" x14ac:dyDescent="0.2">
      <c r="D189" s="323"/>
      <c r="E189" s="323"/>
      <c r="F189" s="323"/>
    </row>
    <row r="190" spans="4:6" x14ac:dyDescent="0.2">
      <c r="D190" s="323"/>
      <c r="E190" s="323"/>
      <c r="F190" s="323"/>
    </row>
    <row r="191" spans="4:6" x14ac:dyDescent="0.2">
      <c r="D191" s="323"/>
      <c r="E191" s="323"/>
      <c r="F191" s="323"/>
    </row>
    <row r="192" spans="4:6" x14ac:dyDescent="0.2">
      <c r="D192" s="323"/>
      <c r="E192" s="323"/>
      <c r="F192" s="323"/>
    </row>
    <row r="193" spans="4:6" x14ac:dyDescent="0.2">
      <c r="D193" s="323"/>
      <c r="E193" s="323"/>
      <c r="F193" s="323"/>
    </row>
    <row r="194" spans="4:6" x14ac:dyDescent="0.2">
      <c r="D194" s="323"/>
      <c r="E194" s="323"/>
      <c r="F194" s="323"/>
    </row>
    <row r="195" spans="4:6" x14ac:dyDescent="0.2">
      <c r="D195" s="323"/>
      <c r="E195" s="323"/>
      <c r="F195" s="323"/>
    </row>
    <row r="196" spans="4:6" x14ac:dyDescent="0.2">
      <c r="D196" s="323"/>
      <c r="E196" s="323"/>
      <c r="F196" s="323"/>
    </row>
    <row r="197" spans="4:6" x14ac:dyDescent="0.2">
      <c r="D197" s="323"/>
      <c r="E197" s="323"/>
      <c r="F197" s="323"/>
    </row>
    <row r="198" spans="4:6" x14ac:dyDescent="0.2">
      <c r="D198" s="323"/>
      <c r="E198" s="323"/>
      <c r="F198" s="323"/>
    </row>
    <row r="199" spans="4:6" x14ac:dyDescent="0.2">
      <c r="D199" s="323"/>
      <c r="E199" s="323"/>
      <c r="F199" s="323"/>
    </row>
    <row r="200" spans="4:6" x14ac:dyDescent="0.2">
      <c r="D200" s="323"/>
      <c r="E200" s="323"/>
      <c r="F200" s="323"/>
    </row>
    <row r="201" spans="4:6" x14ac:dyDescent="0.2">
      <c r="D201" s="323"/>
      <c r="E201" s="323"/>
      <c r="F201" s="323"/>
    </row>
    <row r="202" spans="4:6" x14ac:dyDescent="0.2">
      <c r="D202" s="323"/>
      <c r="E202" s="323"/>
      <c r="F202" s="323"/>
    </row>
    <row r="203" spans="4:6" x14ac:dyDescent="0.2">
      <c r="D203" s="323"/>
      <c r="E203" s="323"/>
      <c r="F203" s="323"/>
    </row>
    <row r="204" spans="4:6" x14ac:dyDescent="0.2">
      <c r="D204" s="323"/>
      <c r="E204" s="323"/>
      <c r="F204" s="323"/>
    </row>
    <row r="205" spans="4:6" x14ac:dyDescent="0.2">
      <c r="D205" s="323"/>
      <c r="E205" s="323"/>
      <c r="F205" s="323"/>
    </row>
    <row r="206" spans="4:6" x14ac:dyDescent="0.2">
      <c r="D206" s="323"/>
      <c r="E206" s="323"/>
      <c r="F206" s="323"/>
    </row>
    <row r="207" spans="4:6" x14ac:dyDescent="0.2">
      <c r="D207" s="323"/>
      <c r="E207" s="323"/>
      <c r="F207" s="323"/>
    </row>
    <row r="208" spans="4:6" x14ac:dyDescent="0.2">
      <c r="D208" s="323"/>
      <c r="E208" s="323"/>
      <c r="F208" s="323"/>
    </row>
    <row r="209" spans="4:6" x14ac:dyDescent="0.2">
      <c r="D209" s="323"/>
      <c r="E209" s="323"/>
      <c r="F209" s="323"/>
    </row>
    <row r="210" spans="4:6" x14ac:dyDescent="0.2">
      <c r="D210" s="323"/>
      <c r="E210" s="323"/>
      <c r="F210" s="323"/>
    </row>
    <row r="211" spans="4:6" x14ac:dyDescent="0.2">
      <c r="D211" s="323"/>
      <c r="E211" s="323"/>
      <c r="F211" s="323"/>
    </row>
    <row r="212" spans="4:6" x14ac:dyDescent="0.2">
      <c r="D212" s="323"/>
      <c r="E212" s="323"/>
      <c r="F212" s="323"/>
    </row>
    <row r="213" spans="4:6" x14ac:dyDescent="0.2">
      <c r="D213" s="323"/>
      <c r="E213" s="323"/>
      <c r="F213" s="323"/>
    </row>
    <row r="214" spans="4:6" x14ac:dyDescent="0.2">
      <c r="D214" s="323"/>
      <c r="E214" s="323"/>
      <c r="F214" s="323"/>
    </row>
    <row r="215" spans="4:6" x14ac:dyDescent="0.2">
      <c r="D215" s="323"/>
      <c r="E215" s="323"/>
      <c r="F215" s="323"/>
    </row>
    <row r="216" spans="4:6" x14ac:dyDescent="0.2">
      <c r="D216" s="323"/>
      <c r="E216" s="323"/>
      <c r="F216" s="323"/>
    </row>
    <row r="217" spans="4:6" x14ac:dyDescent="0.2">
      <c r="D217" s="323"/>
      <c r="E217" s="323"/>
      <c r="F217" s="323"/>
    </row>
    <row r="218" spans="4:6" x14ac:dyDescent="0.2">
      <c r="D218" s="323"/>
      <c r="E218" s="323"/>
      <c r="F218" s="323"/>
    </row>
    <row r="219" spans="4:6" x14ac:dyDescent="0.2">
      <c r="D219" s="323"/>
      <c r="E219" s="323"/>
      <c r="F219" s="323"/>
    </row>
    <row r="220" spans="4:6" x14ac:dyDescent="0.2">
      <c r="D220" s="323"/>
      <c r="E220" s="323"/>
      <c r="F220" s="323"/>
    </row>
    <row r="221" spans="4:6" x14ac:dyDescent="0.2">
      <c r="D221" s="323"/>
      <c r="E221" s="323"/>
      <c r="F221" s="323"/>
    </row>
    <row r="222" spans="4:6" x14ac:dyDescent="0.2">
      <c r="D222" s="323"/>
      <c r="E222" s="323"/>
      <c r="F222" s="323"/>
    </row>
    <row r="223" spans="4:6" x14ac:dyDescent="0.2">
      <c r="D223" s="323"/>
      <c r="E223" s="323"/>
      <c r="F223" s="323"/>
    </row>
    <row r="224" spans="4:6" x14ac:dyDescent="0.2">
      <c r="D224" s="323"/>
      <c r="E224" s="323"/>
      <c r="F224" s="323"/>
    </row>
    <row r="225" spans="4:6" x14ac:dyDescent="0.2">
      <c r="D225" s="323"/>
      <c r="E225" s="323"/>
      <c r="F225" s="323"/>
    </row>
    <row r="226" spans="4:6" x14ac:dyDescent="0.2">
      <c r="D226" s="323"/>
      <c r="E226" s="323"/>
      <c r="F226" s="323"/>
    </row>
    <row r="227" spans="4:6" x14ac:dyDescent="0.2">
      <c r="D227" s="323"/>
      <c r="E227" s="323"/>
      <c r="F227" s="323"/>
    </row>
    <row r="228" spans="4:6" x14ac:dyDescent="0.2">
      <c r="D228" s="323"/>
      <c r="E228" s="323"/>
      <c r="F228" s="323"/>
    </row>
    <row r="229" spans="4:6" x14ac:dyDescent="0.2">
      <c r="D229" s="323"/>
      <c r="E229" s="323"/>
      <c r="F229" s="323"/>
    </row>
    <row r="230" spans="4:6" x14ac:dyDescent="0.2">
      <c r="D230" s="323"/>
      <c r="E230" s="323"/>
      <c r="F230" s="323"/>
    </row>
    <row r="231" spans="4:6" x14ac:dyDescent="0.2">
      <c r="D231" s="323"/>
      <c r="E231" s="323"/>
      <c r="F231" s="323"/>
    </row>
    <row r="232" spans="4:6" x14ac:dyDescent="0.2">
      <c r="D232" s="323"/>
      <c r="E232" s="323"/>
      <c r="F232" s="323"/>
    </row>
    <row r="233" spans="4:6" x14ac:dyDescent="0.2">
      <c r="D233" s="323"/>
      <c r="E233" s="323"/>
      <c r="F233" s="323"/>
    </row>
    <row r="234" spans="4:6" x14ac:dyDescent="0.2">
      <c r="D234" s="323"/>
      <c r="E234" s="323"/>
      <c r="F234" s="323"/>
    </row>
    <row r="235" spans="4:6" x14ac:dyDescent="0.2">
      <c r="D235" s="323"/>
      <c r="E235" s="323"/>
      <c r="F235" s="323"/>
    </row>
    <row r="236" spans="4:6" x14ac:dyDescent="0.2">
      <c r="D236" s="323"/>
      <c r="E236" s="323"/>
      <c r="F236" s="323"/>
    </row>
    <row r="237" spans="4:6" x14ac:dyDescent="0.2">
      <c r="D237" s="323"/>
      <c r="E237" s="323"/>
      <c r="F237" s="323"/>
    </row>
    <row r="238" spans="4:6" x14ac:dyDescent="0.2">
      <c r="D238" s="323"/>
      <c r="E238" s="323"/>
      <c r="F238" s="323"/>
    </row>
    <row r="239" spans="4:6" x14ac:dyDescent="0.2">
      <c r="D239" s="323"/>
      <c r="E239" s="323"/>
      <c r="F239" s="323"/>
    </row>
    <row r="240" spans="4:6" x14ac:dyDescent="0.2">
      <c r="D240" s="323"/>
      <c r="E240" s="323"/>
      <c r="F240" s="323"/>
    </row>
    <row r="241" spans="4:6" x14ac:dyDescent="0.2">
      <c r="D241" s="323"/>
      <c r="E241" s="323"/>
      <c r="F241" s="323"/>
    </row>
    <row r="242" spans="4:6" x14ac:dyDescent="0.2">
      <c r="D242" s="323"/>
      <c r="E242" s="323"/>
      <c r="F242" s="323"/>
    </row>
    <row r="243" spans="4:6" x14ac:dyDescent="0.2">
      <c r="D243" s="323"/>
      <c r="E243" s="323"/>
      <c r="F243" s="323"/>
    </row>
    <row r="244" spans="4:6" x14ac:dyDescent="0.2">
      <c r="D244" s="323"/>
      <c r="E244" s="323"/>
      <c r="F244" s="323"/>
    </row>
    <row r="245" spans="4:6" x14ac:dyDescent="0.2">
      <c r="D245" s="323"/>
      <c r="E245" s="323"/>
      <c r="F245" s="323"/>
    </row>
    <row r="246" spans="4:6" x14ac:dyDescent="0.2">
      <c r="D246" s="323"/>
      <c r="E246" s="323"/>
      <c r="F246" s="323"/>
    </row>
    <row r="247" spans="4:6" x14ac:dyDescent="0.2">
      <c r="D247" s="323"/>
      <c r="E247" s="323"/>
      <c r="F247" s="323"/>
    </row>
    <row r="248" spans="4:6" x14ac:dyDescent="0.2">
      <c r="D248" s="323"/>
      <c r="E248" s="323"/>
      <c r="F248" s="323"/>
    </row>
    <row r="249" spans="4:6" x14ac:dyDescent="0.2">
      <c r="D249" s="323"/>
      <c r="E249" s="323"/>
      <c r="F249" s="323"/>
    </row>
    <row r="250" spans="4:6" x14ac:dyDescent="0.2">
      <c r="D250" s="323"/>
      <c r="E250" s="323"/>
      <c r="F250" s="323"/>
    </row>
    <row r="251" spans="4:6" x14ac:dyDescent="0.2">
      <c r="D251" s="323"/>
      <c r="E251" s="323"/>
      <c r="F251" s="323"/>
    </row>
    <row r="252" spans="4:6" x14ac:dyDescent="0.2">
      <c r="D252" s="323"/>
      <c r="E252" s="323"/>
      <c r="F252" s="323"/>
    </row>
    <row r="253" spans="4:6" x14ac:dyDescent="0.2">
      <c r="D253" s="323"/>
      <c r="E253" s="323"/>
      <c r="F253" s="323"/>
    </row>
    <row r="254" spans="4:6" x14ac:dyDescent="0.2">
      <c r="D254" s="323"/>
      <c r="E254" s="323"/>
      <c r="F254" s="323"/>
    </row>
    <row r="255" spans="4:6" x14ac:dyDescent="0.2">
      <c r="D255" s="323"/>
      <c r="E255" s="323"/>
      <c r="F255" s="323"/>
    </row>
    <row r="256" spans="4:6" x14ac:dyDescent="0.2">
      <c r="D256" s="323"/>
      <c r="E256" s="323"/>
      <c r="F256" s="323"/>
    </row>
    <row r="257" spans="4:6" x14ac:dyDescent="0.2">
      <c r="D257" s="323"/>
      <c r="E257" s="323"/>
      <c r="F257" s="323"/>
    </row>
    <row r="258" spans="4:6" x14ac:dyDescent="0.2">
      <c r="D258" s="323"/>
      <c r="E258" s="323"/>
      <c r="F258" s="323"/>
    </row>
    <row r="259" spans="4:6" x14ac:dyDescent="0.2">
      <c r="D259" s="323"/>
      <c r="E259" s="323"/>
      <c r="F259" s="323"/>
    </row>
    <row r="260" spans="4:6" x14ac:dyDescent="0.2">
      <c r="D260" s="323"/>
      <c r="E260" s="323"/>
      <c r="F260" s="323"/>
    </row>
    <row r="261" spans="4:6" x14ac:dyDescent="0.2">
      <c r="D261" s="323"/>
      <c r="E261" s="323"/>
      <c r="F261" s="323"/>
    </row>
    <row r="262" spans="4:6" x14ac:dyDescent="0.2">
      <c r="D262" s="323"/>
      <c r="E262" s="323"/>
      <c r="F262" s="323"/>
    </row>
    <row r="263" spans="4:6" x14ac:dyDescent="0.2">
      <c r="D263" s="323"/>
      <c r="E263" s="323"/>
      <c r="F263" s="323"/>
    </row>
    <row r="264" spans="4:6" x14ac:dyDescent="0.2">
      <c r="D264" s="323"/>
      <c r="E264" s="323"/>
      <c r="F264" s="323"/>
    </row>
    <row r="265" spans="4:6" x14ac:dyDescent="0.2">
      <c r="D265" s="323"/>
      <c r="E265" s="323"/>
      <c r="F265" s="323"/>
    </row>
    <row r="266" spans="4:6" x14ac:dyDescent="0.2">
      <c r="D266" s="323"/>
      <c r="E266" s="323"/>
      <c r="F266" s="323"/>
    </row>
    <row r="267" spans="4:6" x14ac:dyDescent="0.2">
      <c r="D267" s="323"/>
      <c r="E267" s="323"/>
      <c r="F267" s="323"/>
    </row>
    <row r="268" spans="4:6" x14ac:dyDescent="0.2">
      <c r="D268" s="323"/>
      <c r="E268" s="323"/>
      <c r="F268" s="323"/>
    </row>
    <row r="269" spans="4:6" x14ac:dyDescent="0.2">
      <c r="D269" s="323"/>
      <c r="E269" s="323"/>
      <c r="F269" s="323"/>
    </row>
    <row r="270" spans="4:6" x14ac:dyDescent="0.2">
      <c r="D270" s="323"/>
      <c r="E270" s="323"/>
      <c r="F270" s="323"/>
    </row>
    <row r="271" spans="4:6" x14ac:dyDescent="0.2">
      <c r="D271" s="323"/>
      <c r="E271" s="323"/>
      <c r="F271" s="323"/>
    </row>
    <row r="272" spans="4:6" x14ac:dyDescent="0.2">
      <c r="D272" s="323"/>
      <c r="E272" s="323"/>
      <c r="F272" s="323"/>
    </row>
    <row r="273" spans="4:6" x14ac:dyDescent="0.2">
      <c r="D273" s="323"/>
      <c r="E273" s="323"/>
      <c r="F273" s="323"/>
    </row>
    <row r="274" spans="4:6" x14ac:dyDescent="0.2">
      <c r="D274" s="323"/>
      <c r="E274" s="323"/>
      <c r="F274" s="323"/>
    </row>
    <row r="275" spans="4:6" x14ac:dyDescent="0.2">
      <c r="D275" s="323"/>
      <c r="E275" s="323"/>
      <c r="F275" s="323"/>
    </row>
    <row r="276" spans="4:6" x14ac:dyDescent="0.2">
      <c r="D276" s="323"/>
      <c r="E276" s="323"/>
      <c r="F276" s="323"/>
    </row>
    <row r="277" spans="4:6" x14ac:dyDescent="0.2">
      <c r="D277" s="323"/>
      <c r="E277" s="323"/>
      <c r="F277" s="323"/>
    </row>
    <row r="278" spans="4:6" x14ac:dyDescent="0.2">
      <c r="D278" s="323"/>
      <c r="E278" s="323"/>
      <c r="F278" s="323"/>
    </row>
    <row r="279" spans="4:6" x14ac:dyDescent="0.2">
      <c r="D279" s="323"/>
      <c r="E279" s="323"/>
      <c r="F279" s="323"/>
    </row>
    <row r="280" spans="4:6" x14ac:dyDescent="0.2">
      <c r="D280" s="323"/>
      <c r="E280" s="323"/>
      <c r="F280" s="323"/>
    </row>
    <row r="281" spans="4:6" x14ac:dyDescent="0.2">
      <c r="D281" s="323"/>
      <c r="E281" s="323"/>
      <c r="F281" s="323"/>
    </row>
    <row r="282" spans="4:6" x14ac:dyDescent="0.2">
      <c r="D282" s="323"/>
      <c r="E282" s="323"/>
      <c r="F282" s="323"/>
    </row>
    <row r="283" spans="4:6" x14ac:dyDescent="0.2">
      <c r="D283" s="323"/>
      <c r="E283" s="323"/>
      <c r="F283" s="323"/>
    </row>
    <row r="284" spans="4:6" x14ac:dyDescent="0.2">
      <c r="D284" s="323"/>
      <c r="E284" s="323"/>
      <c r="F284" s="323"/>
    </row>
    <row r="285" spans="4:6" x14ac:dyDescent="0.2">
      <c r="D285" s="323"/>
      <c r="E285" s="323"/>
      <c r="F285" s="323"/>
    </row>
    <row r="286" spans="4:6" x14ac:dyDescent="0.2">
      <c r="D286" s="323"/>
      <c r="E286" s="323"/>
      <c r="F286" s="323"/>
    </row>
    <row r="287" spans="4:6" x14ac:dyDescent="0.2">
      <c r="D287" s="323"/>
      <c r="E287" s="323"/>
      <c r="F287" s="323"/>
    </row>
    <row r="288" spans="4:6" x14ac:dyDescent="0.2">
      <c r="D288" s="323"/>
      <c r="E288" s="323"/>
      <c r="F288" s="323"/>
    </row>
    <row r="289" spans="4:6" x14ac:dyDescent="0.2">
      <c r="D289" s="323"/>
      <c r="E289" s="323"/>
      <c r="F289" s="323"/>
    </row>
    <row r="290" spans="4:6" x14ac:dyDescent="0.2">
      <c r="D290" s="323"/>
      <c r="E290" s="323"/>
      <c r="F290" s="323"/>
    </row>
    <row r="291" spans="4:6" x14ac:dyDescent="0.2">
      <c r="D291" s="323"/>
      <c r="E291" s="323"/>
      <c r="F291" s="323"/>
    </row>
    <row r="292" spans="4:6" x14ac:dyDescent="0.2">
      <c r="D292" s="323"/>
      <c r="E292" s="323"/>
      <c r="F292" s="323"/>
    </row>
    <row r="293" spans="4:6" x14ac:dyDescent="0.2">
      <c r="D293" s="323"/>
      <c r="E293" s="323"/>
      <c r="F293" s="323"/>
    </row>
    <row r="294" spans="4:6" x14ac:dyDescent="0.2">
      <c r="D294" s="323"/>
      <c r="E294" s="323"/>
      <c r="F294" s="323"/>
    </row>
    <row r="295" spans="4:6" x14ac:dyDescent="0.2">
      <c r="D295" s="323"/>
      <c r="E295" s="323"/>
      <c r="F295" s="323"/>
    </row>
    <row r="296" spans="4:6" x14ac:dyDescent="0.2">
      <c r="D296" s="323"/>
      <c r="E296" s="323"/>
      <c r="F296" s="323"/>
    </row>
    <row r="297" spans="4:6" x14ac:dyDescent="0.2">
      <c r="D297" s="323"/>
      <c r="E297" s="323"/>
      <c r="F297" s="323"/>
    </row>
    <row r="298" spans="4:6" x14ac:dyDescent="0.2">
      <c r="D298" s="323"/>
      <c r="E298" s="323"/>
      <c r="F298" s="323"/>
    </row>
    <row r="299" spans="4:6" x14ac:dyDescent="0.2">
      <c r="D299" s="323"/>
      <c r="E299" s="323"/>
      <c r="F299" s="323"/>
    </row>
    <row r="300" spans="4:6" x14ac:dyDescent="0.2">
      <c r="D300" s="323"/>
      <c r="E300" s="323"/>
      <c r="F300" s="323"/>
    </row>
    <row r="301" spans="4:6" x14ac:dyDescent="0.2">
      <c r="D301" s="323"/>
      <c r="E301" s="323"/>
      <c r="F301" s="323"/>
    </row>
    <row r="302" spans="4:6" x14ac:dyDescent="0.2">
      <c r="D302" s="323"/>
      <c r="E302" s="323"/>
      <c r="F302" s="323"/>
    </row>
    <row r="303" spans="4:6" x14ac:dyDescent="0.2">
      <c r="D303" s="323"/>
      <c r="E303" s="323"/>
      <c r="F303" s="323"/>
    </row>
    <row r="304" spans="4:6" x14ac:dyDescent="0.2">
      <c r="D304" s="323"/>
      <c r="E304" s="323"/>
      <c r="F304" s="323"/>
    </row>
    <row r="305" spans="4:6" x14ac:dyDescent="0.2">
      <c r="D305" s="323"/>
      <c r="E305" s="323"/>
      <c r="F305" s="323"/>
    </row>
    <row r="306" spans="4:6" x14ac:dyDescent="0.2">
      <c r="D306" s="323"/>
      <c r="E306" s="323"/>
      <c r="F306" s="323"/>
    </row>
    <row r="307" spans="4:6" x14ac:dyDescent="0.2">
      <c r="D307" s="323"/>
      <c r="E307" s="323"/>
      <c r="F307" s="323"/>
    </row>
    <row r="308" spans="4:6" x14ac:dyDescent="0.2">
      <c r="D308" s="323"/>
      <c r="E308" s="323"/>
      <c r="F308" s="323"/>
    </row>
    <row r="309" spans="4:6" x14ac:dyDescent="0.2">
      <c r="D309" s="323"/>
      <c r="E309" s="323"/>
      <c r="F309" s="323"/>
    </row>
    <row r="310" spans="4:6" x14ac:dyDescent="0.2">
      <c r="D310" s="323"/>
      <c r="E310" s="323"/>
      <c r="F310" s="323"/>
    </row>
    <row r="311" spans="4:6" x14ac:dyDescent="0.2">
      <c r="D311" s="323"/>
      <c r="E311" s="323"/>
      <c r="F311" s="323"/>
    </row>
    <row r="312" spans="4:6" x14ac:dyDescent="0.2">
      <c r="D312" s="323"/>
      <c r="E312" s="323"/>
      <c r="F312" s="323"/>
    </row>
    <row r="313" spans="4:6" x14ac:dyDescent="0.2">
      <c r="D313" s="323"/>
      <c r="E313" s="323"/>
      <c r="F313" s="323"/>
    </row>
    <row r="314" spans="4:6" x14ac:dyDescent="0.2">
      <c r="D314" s="323"/>
      <c r="E314" s="323"/>
      <c r="F314" s="323"/>
    </row>
    <row r="315" spans="4:6" x14ac:dyDescent="0.2">
      <c r="D315" s="323"/>
      <c r="E315" s="323"/>
      <c r="F315" s="323"/>
    </row>
    <row r="316" spans="4:6" x14ac:dyDescent="0.2">
      <c r="D316" s="323"/>
      <c r="E316" s="323"/>
      <c r="F316" s="323"/>
    </row>
    <row r="317" spans="4:6" x14ac:dyDescent="0.2">
      <c r="D317" s="323"/>
      <c r="E317" s="323"/>
      <c r="F317" s="323"/>
    </row>
    <row r="318" spans="4:6" x14ac:dyDescent="0.2">
      <c r="D318" s="323"/>
      <c r="E318" s="323"/>
      <c r="F318" s="323"/>
    </row>
    <row r="319" spans="4:6" x14ac:dyDescent="0.2">
      <c r="D319" s="323"/>
      <c r="E319" s="323"/>
      <c r="F319" s="323"/>
    </row>
    <row r="320" spans="4:6" x14ac:dyDescent="0.2">
      <c r="D320" s="323"/>
      <c r="E320" s="323"/>
      <c r="F320" s="323"/>
    </row>
    <row r="321" spans="4:6" x14ac:dyDescent="0.2">
      <c r="D321" s="323"/>
      <c r="E321" s="323"/>
      <c r="F321" s="323"/>
    </row>
    <row r="322" spans="4:6" x14ac:dyDescent="0.2">
      <c r="D322" s="323"/>
      <c r="E322" s="323"/>
      <c r="F322" s="323"/>
    </row>
    <row r="323" spans="4:6" x14ac:dyDescent="0.2">
      <c r="D323" s="323"/>
      <c r="E323" s="323"/>
      <c r="F323" s="323"/>
    </row>
    <row r="324" spans="4:6" x14ac:dyDescent="0.2">
      <c r="D324" s="323"/>
      <c r="E324" s="323"/>
      <c r="F324" s="323"/>
    </row>
    <row r="325" spans="4:6" x14ac:dyDescent="0.2">
      <c r="D325" s="323"/>
      <c r="E325" s="323"/>
      <c r="F325" s="323"/>
    </row>
    <row r="326" spans="4:6" x14ac:dyDescent="0.2">
      <c r="D326" s="323"/>
      <c r="E326" s="323"/>
      <c r="F326" s="323"/>
    </row>
    <row r="327" spans="4:6" x14ac:dyDescent="0.2">
      <c r="D327" s="323"/>
      <c r="E327" s="323"/>
      <c r="F327" s="323"/>
    </row>
    <row r="328" spans="4:6" x14ac:dyDescent="0.2">
      <c r="D328" s="323"/>
      <c r="E328" s="323"/>
      <c r="F328" s="323"/>
    </row>
    <row r="329" spans="4:6" x14ac:dyDescent="0.2">
      <c r="D329" s="323"/>
      <c r="E329" s="323"/>
      <c r="F329" s="323"/>
    </row>
    <row r="330" spans="4:6" x14ac:dyDescent="0.2">
      <c r="D330" s="323"/>
      <c r="E330" s="323"/>
      <c r="F330" s="323"/>
    </row>
    <row r="331" spans="4:6" x14ac:dyDescent="0.2">
      <c r="D331" s="323"/>
      <c r="E331" s="323"/>
      <c r="F331" s="323"/>
    </row>
    <row r="332" spans="4:6" x14ac:dyDescent="0.2">
      <c r="D332" s="323"/>
      <c r="E332" s="323"/>
      <c r="F332" s="323"/>
    </row>
    <row r="333" spans="4:6" x14ac:dyDescent="0.2">
      <c r="D333" s="323"/>
      <c r="E333" s="323"/>
      <c r="F333" s="323"/>
    </row>
    <row r="334" spans="4:6" x14ac:dyDescent="0.2">
      <c r="D334" s="323"/>
      <c r="E334" s="323"/>
      <c r="F334" s="323"/>
    </row>
    <row r="335" spans="4:6" x14ac:dyDescent="0.2">
      <c r="D335" s="323"/>
      <c r="E335" s="323"/>
      <c r="F335" s="323"/>
    </row>
    <row r="336" spans="4:6" x14ac:dyDescent="0.2">
      <c r="D336" s="323"/>
      <c r="E336" s="323"/>
      <c r="F336" s="323"/>
    </row>
    <row r="337" spans="4:6" x14ac:dyDescent="0.2">
      <c r="D337" s="323"/>
      <c r="E337" s="323"/>
      <c r="F337" s="323"/>
    </row>
    <row r="338" spans="4:6" x14ac:dyDescent="0.2">
      <c r="D338" s="323"/>
      <c r="E338" s="323"/>
      <c r="F338" s="323"/>
    </row>
    <row r="339" spans="4:6" x14ac:dyDescent="0.2">
      <c r="D339" s="323"/>
      <c r="E339" s="323"/>
      <c r="F339" s="323"/>
    </row>
    <row r="340" spans="4:6" x14ac:dyDescent="0.2">
      <c r="D340" s="323"/>
      <c r="E340" s="323"/>
      <c r="F340" s="323"/>
    </row>
    <row r="341" spans="4:6" x14ac:dyDescent="0.2">
      <c r="D341" s="323"/>
      <c r="E341" s="323"/>
      <c r="F341" s="323"/>
    </row>
    <row r="342" spans="4:6" x14ac:dyDescent="0.2">
      <c r="D342" s="323"/>
      <c r="E342" s="323"/>
      <c r="F342" s="323"/>
    </row>
    <row r="343" spans="4:6" x14ac:dyDescent="0.2">
      <c r="D343" s="323"/>
      <c r="E343" s="323"/>
      <c r="F343" s="323"/>
    </row>
    <row r="344" spans="4:6" x14ac:dyDescent="0.2">
      <c r="D344" s="323"/>
      <c r="E344" s="323"/>
      <c r="F344" s="323"/>
    </row>
    <row r="345" spans="4:6" x14ac:dyDescent="0.2">
      <c r="D345" s="323"/>
      <c r="E345" s="323"/>
      <c r="F345" s="323"/>
    </row>
    <row r="346" spans="4:6" x14ac:dyDescent="0.2">
      <c r="D346" s="323"/>
      <c r="E346" s="323"/>
      <c r="F346" s="323"/>
    </row>
    <row r="347" spans="4:6" x14ac:dyDescent="0.2">
      <c r="D347" s="323"/>
      <c r="E347" s="323"/>
      <c r="F347" s="323"/>
    </row>
    <row r="348" spans="4:6" x14ac:dyDescent="0.2">
      <c r="D348" s="323"/>
      <c r="E348" s="323"/>
      <c r="F348" s="323"/>
    </row>
    <row r="349" spans="4:6" x14ac:dyDescent="0.2">
      <c r="D349" s="323"/>
      <c r="E349" s="323"/>
      <c r="F349" s="323"/>
    </row>
    <row r="350" spans="4:6" x14ac:dyDescent="0.2">
      <c r="D350" s="323"/>
      <c r="E350" s="323"/>
      <c r="F350" s="323"/>
    </row>
    <row r="351" spans="4:6" x14ac:dyDescent="0.2">
      <c r="D351" s="323"/>
      <c r="E351" s="323"/>
      <c r="F351" s="323"/>
    </row>
    <row r="352" spans="4:6" x14ac:dyDescent="0.2">
      <c r="D352" s="323"/>
      <c r="E352" s="323"/>
      <c r="F352" s="323"/>
    </row>
    <row r="353" spans="4:6" x14ac:dyDescent="0.2">
      <c r="D353" s="323"/>
      <c r="E353" s="323"/>
      <c r="F353" s="323"/>
    </row>
    <row r="354" spans="4:6" x14ac:dyDescent="0.2">
      <c r="D354" s="323"/>
      <c r="E354" s="323"/>
      <c r="F354" s="323"/>
    </row>
    <row r="355" spans="4:6" x14ac:dyDescent="0.2">
      <c r="D355" s="323"/>
      <c r="E355" s="323"/>
      <c r="F355" s="323"/>
    </row>
    <row r="356" spans="4:6" x14ac:dyDescent="0.2">
      <c r="D356" s="323"/>
      <c r="E356" s="323"/>
      <c r="F356" s="323"/>
    </row>
    <row r="357" spans="4:6" x14ac:dyDescent="0.2">
      <c r="D357" s="323"/>
      <c r="E357" s="323"/>
      <c r="F357" s="323"/>
    </row>
    <row r="358" spans="4:6" x14ac:dyDescent="0.2">
      <c r="D358" s="323"/>
      <c r="E358" s="323"/>
      <c r="F358" s="323"/>
    </row>
    <row r="359" spans="4:6" x14ac:dyDescent="0.2">
      <c r="D359" s="323"/>
      <c r="E359" s="323"/>
      <c r="F359" s="323"/>
    </row>
    <row r="360" spans="4:6" x14ac:dyDescent="0.2">
      <c r="D360" s="323"/>
      <c r="E360" s="323"/>
      <c r="F360" s="323"/>
    </row>
    <row r="361" spans="4:6" x14ac:dyDescent="0.2">
      <c r="D361" s="323"/>
      <c r="E361" s="323"/>
      <c r="F361" s="323"/>
    </row>
    <row r="362" spans="4:6" x14ac:dyDescent="0.2">
      <c r="D362" s="323"/>
      <c r="E362" s="323"/>
      <c r="F362" s="323"/>
    </row>
    <row r="363" spans="4:6" x14ac:dyDescent="0.2">
      <c r="D363" s="323"/>
      <c r="E363" s="323"/>
      <c r="F363" s="323"/>
    </row>
    <row r="364" spans="4:6" x14ac:dyDescent="0.2">
      <c r="D364" s="323"/>
      <c r="E364" s="323"/>
      <c r="F364" s="323"/>
    </row>
    <row r="365" spans="4:6" x14ac:dyDescent="0.2">
      <c r="D365" s="323"/>
      <c r="E365" s="323"/>
      <c r="F365" s="323"/>
    </row>
    <row r="366" spans="4:6" x14ac:dyDescent="0.2">
      <c r="D366" s="323"/>
      <c r="E366" s="323"/>
      <c r="F366" s="323"/>
    </row>
    <row r="367" spans="4:6" x14ac:dyDescent="0.2">
      <c r="D367" s="323"/>
      <c r="E367" s="323"/>
      <c r="F367" s="323"/>
    </row>
    <row r="368" spans="4:6" x14ac:dyDescent="0.2">
      <c r="D368" s="323"/>
      <c r="E368" s="323"/>
      <c r="F368" s="323"/>
    </row>
    <row r="369" spans="4:6" x14ac:dyDescent="0.2">
      <c r="D369" s="323"/>
      <c r="E369" s="323"/>
      <c r="F369" s="323"/>
    </row>
    <row r="370" spans="4:6" x14ac:dyDescent="0.2">
      <c r="D370" s="323"/>
      <c r="E370" s="323"/>
      <c r="F370" s="323"/>
    </row>
    <row r="371" spans="4:6" x14ac:dyDescent="0.2">
      <c r="D371" s="323"/>
      <c r="E371" s="323"/>
      <c r="F371" s="323"/>
    </row>
    <row r="372" spans="4:6" x14ac:dyDescent="0.2">
      <c r="D372" s="323"/>
      <c r="E372" s="323"/>
      <c r="F372" s="323"/>
    </row>
    <row r="373" spans="4:6" x14ac:dyDescent="0.2">
      <c r="D373" s="323"/>
      <c r="E373" s="323"/>
      <c r="F373" s="323"/>
    </row>
    <row r="374" spans="4:6" x14ac:dyDescent="0.2">
      <c r="D374" s="323"/>
      <c r="E374" s="323"/>
      <c r="F374" s="323"/>
    </row>
    <row r="375" spans="4:6" x14ac:dyDescent="0.2">
      <c r="D375" s="323"/>
      <c r="E375" s="323"/>
      <c r="F375" s="323"/>
    </row>
    <row r="376" spans="4:6" x14ac:dyDescent="0.2">
      <c r="D376" s="323"/>
      <c r="E376" s="323"/>
      <c r="F376" s="323"/>
    </row>
    <row r="377" spans="4:6" x14ac:dyDescent="0.2">
      <c r="D377" s="323"/>
      <c r="E377" s="323"/>
      <c r="F377" s="323"/>
    </row>
    <row r="378" spans="4:6" x14ac:dyDescent="0.2">
      <c r="D378" s="323"/>
      <c r="E378" s="323"/>
      <c r="F378" s="323"/>
    </row>
    <row r="379" spans="4:6" x14ac:dyDescent="0.2">
      <c r="D379" s="323"/>
      <c r="E379" s="323"/>
      <c r="F379" s="323"/>
    </row>
    <row r="380" spans="4:6" x14ac:dyDescent="0.2">
      <c r="D380" s="323"/>
      <c r="E380" s="323"/>
      <c r="F380" s="323"/>
    </row>
    <row r="381" spans="4:6" x14ac:dyDescent="0.2">
      <c r="D381" s="323"/>
      <c r="E381" s="323"/>
      <c r="F381" s="323"/>
    </row>
    <row r="382" spans="4:6" x14ac:dyDescent="0.2">
      <c r="D382" s="323"/>
      <c r="E382" s="323"/>
      <c r="F382" s="323"/>
    </row>
    <row r="383" spans="4:6" x14ac:dyDescent="0.2">
      <c r="D383" s="323"/>
      <c r="E383" s="323"/>
      <c r="F383" s="323"/>
    </row>
    <row r="384" spans="4:6" x14ac:dyDescent="0.2">
      <c r="D384" s="323"/>
      <c r="E384" s="323"/>
      <c r="F384" s="323"/>
    </row>
    <row r="385" spans="4:6" x14ac:dyDescent="0.2">
      <c r="D385" s="323"/>
      <c r="E385" s="323"/>
      <c r="F385" s="323"/>
    </row>
    <row r="386" spans="4:6" x14ac:dyDescent="0.2">
      <c r="D386" s="323"/>
      <c r="E386" s="323"/>
      <c r="F386" s="323"/>
    </row>
    <row r="387" spans="4:6" x14ac:dyDescent="0.2">
      <c r="D387" s="323"/>
      <c r="E387" s="323"/>
      <c r="F387" s="323"/>
    </row>
    <row r="388" spans="4:6" x14ac:dyDescent="0.2">
      <c r="D388" s="323"/>
      <c r="E388" s="323"/>
      <c r="F388" s="323"/>
    </row>
    <row r="389" spans="4:6" x14ac:dyDescent="0.2">
      <c r="D389" s="323"/>
      <c r="E389" s="323"/>
      <c r="F389" s="323"/>
    </row>
    <row r="390" spans="4:6" x14ac:dyDescent="0.2">
      <c r="D390" s="323"/>
      <c r="E390" s="323"/>
      <c r="F390" s="323"/>
    </row>
    <row r="391" spans="4:6" x14ac:dyDescent="0.2">
      <c r="D391" s="323"/>
      <c r="E391" s="323"/>
      <c r="F391" s="323"/>
    </row>
    <row r="392" spans="4:6" x14ac:dyDescent="0.2">
      <c r="D392" s="323"/>
      <c r="E392" s="323"/>
      <c r="F392" s="323"/>
    </row>
    <row r="393" spans="4:6" x14ac:dyDescent="0.2">
      <c r="D393" s="323"/>
      <c r="E393" s="323"/>
      <c r="F393" s="323"/>
    </row>
    <row r="394" spans="4:6" x14ac:dyDescent="0.2">
      <c r="D394" s="323"/>
      <c r="E394" s="323"/>
      <c r="F394" s="323"/>
    </row>
    <row r="395" spans="4:6" x14ac:dyDescent="0.2">
      <c r="D395" s="323"/>
      <c r="E395" s="323"/>
      <c r="F395" s="323"/>
    </row>
    <row r="396" spans="4:6" x14ac:dyDescent="0.2">
      <c r="D396" s="323"/>
      <c r="E396" s="323"/>
      <c r="F396" s="323"/>
    </row>
    <row r="397" spans="4:6" x14ac:dyDescent="0.2">
      <c r="D397" s="323"/>
      <c r="E397" s="323"/>
      <c r="F397" s="323"/>
    </row>
    <row r="398" spans="4:6" x14ac:dyDescent="0.2">
      <c r="D398" s="323"/>
      <c r="E398" s="323"/>
      <c r="F398" s="323"/>
    </row>
    <row r="399" spans="4:6" x14ac:dyDescent="0.2">
      <c r="D399" s="323"/>
      <c r="E399" s="323"/>
      <c r="F399" s="323"/>
    </row>
    <row r="400" spans="4:6" x14ac:dyDescent="0.2">
      <c r="D400" s="323"/>
      <c r="E400" s="323"/>
      <c r="F400" s="323"/>
    </row>
    <row r="401" spans="4:6" x14ac:dyDescent="0.2">
      <c r="D401" s="323"/>
      <c r="E401" s="323"/>
      <c r="F401" s="323"/>
    </row>
    <row r="402" spans="4:6" x14ac:dyDescent="0.2">
      <c r="D402" s="323"/>
      <c r="E402" s="323"/>
      <c r="F402" s="323"/>
    </row>
    <row r="403" spans="4:6" x14ac:dyDescent="0.2">
      <c r="D403" s="323"/>
      <c r="E403" s="323"/>
      <c r="F403" s="323"/>
    </row>
    <row r="404" spans="4:6" x14ac:dyDescent="0.2">
      <c r="D404" s="323"/>
      <c r="E404" s="323"/>
      <c r="F404" s="323"/>
    </row>
    <row r="405" spans="4:6" x14ac:dyDescent="0.2">
      <c r="D405" s="323"/>
      <c r="E405" s="323"/>
      <c r="F405" s="323"/>
    </row>
    <row r="406" spans="4:6" x14ac:dyDescent="0.2">
      <c r="D406" s="323"/>
      <c r="E406" s="323"/>
      <c r="F406" s="323"/>
    </row>
    <row r="407" spans="4:6" x14ac:dyDescent="0.2">
      <c r="D407" s="323"/>
      <c r="E407" s="323"/>
      <c r="F407" s="323"/>
    </row>
    <row r="408" spans="4:6" x14ac:dyDescent="0.2">
      <c r="D408" s="323"/>
      <c r="E408" s="323"/>
      <c r="F408" s="323"/>
    </row>
    <row r="409" spans="4:6" x14ac:dyDescent="0.2">
      <c r="D409" s="323"/>
      <c r="E409" s="323"/>
      <c r="F409" s="323"/>
    </row>
    <row r="410" spans="4:6" x14ac:dyDescent="0.2">
      <c r="D410" s="323"/>
      <c r="E410" s="323"/>
      <c r="F410" s="323"/>
    </row>
    <row r="411" spans="4:6" x14ac:dyDescent="0.2">
      <c r="D411" s="323"/>
      <c r="E411" s="323"/>
      <c r="F411" s="323"/>
    </row>
    <row r="412" spans="4:6" x14ac:dyDescent="0.2">
      <c r="D412" s="323"/>
      <c r="E412" s="323"/>
      <c r="F412" s="323"/>
    </row>
    <row r="413" spans="4:6" x14ac:dyDescent="0.2">
      <c r="D413" s="323"/>
      <c r="E413" s="323"/>
      <c r="F413" s="323"/>
    </row>
    <row r="414" spans="4:6" x14ac:dyDescent="0.2">
      <c r="D414" s="323"/>
      <c r="E414" s="323"/>
      <c r="F414" s="323"/>
    </row>
    <row r="415" spans="4:6" x14ac:dyDescent="0.2">
      <c r="D415" s="323"/>
      <c r="E415" s="323"/>
      <c r="F415" s="323"/>
    </row>
    <row r="416" spans="4:6" x14ac:dyDescent="0.2">
      <c r="D416" s="323"/>
      <c r="E416" s="323"/>
      <c r="F416" s="323"/>
    </row>
    <row r="417" spans="4:6" x14ac:dyDescent="0.2">
      <c r="D417" s="323"/>
      <c r="E417" s="323"/>
      <c r="F417" s="323"/>
    </row>
    <row r="418" spans="4:6" x14ac:dyDescent="0.2">
      <c r="D418" s="323"/>
      <c r="E418" s="323"/>
      <c r="F418" s="323"/>
    </row>
    <row r="419" spans="4:6" x14ac:dyDescent="0.2">
      <c r="D419" s="323"/>
      <c r="E419" s="323"/>
      <c r="F419" s="323"/>
    </row>
    <row r="420" spans="4:6" x14ac:dyDescent="0.2">
      <c r="D420" s="323"/>
      <c r="E420" s="323"/>
      <c r="F420" s="323"/>
    </row>
    <row r="421" spans="4:6" x14ac:dyDescent="0.2">
      <c r="D421" s="323"/>
      <c r="E421" s="323"/>
      <c r="F421" s="323"/>
    </row>
    <row r="422" spans="4:6" x14ac:dyDescent="0.2">
      <c r="D422" s="323"/>
      <c r="E422" s="323"/>
      <c r="F422" s="323"/>
    </row>
    <row r="423" spans="4:6" x14ac:dyDescent="0.2">
      <c r="D423" s="323"/>
      <c r="E423" s="323"/>
      <c r="F423" s="323"/>
    </row>
    <row r="424" spans="4:6" x14ac:dyDescent="0.2">
      <c r="D424" s="323"/>
      <c r="E424" s="323"/>
      <c r="F424" s="323"/>
    </row>
    <row r="425" spans="4:6" x14ac:dyDescent="0.2">
      <c r="D425" s="323"/>
      <c r="E425" s="323"/>
      <c r="F425" s="323"/>
    </row>
    <row r="426" spans="4:6" x14ac:dyDescent="0.2">
      <c r="D426" s="323"/>
      <c r="E426" s="323"/>
      <c r="F426" s="323"/>
    </row>
    <row r="427" spans="4:6" x14ac:dyDescent="0.2">
      <c r="D427" s="323"/>
      <c r="E427" s="323"/>
      <c r="F427" s="323"/>
    </row>
    <row r="428" spans="4:6" x14ac:dyDescent="0.2">
      <c r="D428" s="323"/>
      <c r="E428" s="323"/>
      <c r="F428" s="323"/>
    </row>
    <row r="429" spans="4:6" x14ac:dyDescent="0.2">
      <c r="D429" s="323"/>
      <c r="E429" s="323"/>
      <c r="F429" s="323"/>
    </row>
    <row r="430" spans="4:6" x14ac:dyDescent="0.2">
      <c r="D430" s="323"/>
      <c r="E430" s="323"/>
      <c r="F430" s="323"/>
    </row>
    <row r="431" spans="4:6" x14ac:dyDescent="0.2">
      <c r="D431" s="323"/>
      <c r="E431" s="323"/>
      <c r="F431" s="323"/>
    </row>
    <row r="432" spans="4:6" x14ac:dyDescent="0.2">
      <c r="D432" s="323"/>
      <c r="E432" s="323"/>
      <c r="F432" s="323"/>
    </row>
    <row r="433" spans="4:6" x14ac:dyDescent="0.2">
      <c r="D433" s="323"/>
      <c r="E433" s="323"/>
      <c r="F433" s="323"/>
    </row>
    <row r="434" spans="4:6" x14ac:dyDescent="0.2">
      <c r="D434" s="323"/>
      <c r="E434" s="323"/>
      <c r="F434" s="323"/>
    </row>
    <row r="435" spans="4:6" x14ac:dyDescent="0.2">
      <c r="D435" s="323"/>
      <c r="E435" s="323"/>
      <c r="F435" s="323"/>
    </row>
    <row r="436" spans="4:6" x14ac:dyDescent="0.2">
      <c r="D436" s="323"/>
      <c r="E436" s="323"/>
      <c r="F436" s="323"/>
    </row>
    <row r="437" spans="4:6" x14ac:dyDescent="0.2">
      <c r="D437" s="323"/>
      <c r="E437" s="323"/>
      <c r="F437" s="323"/>
    </row>
    <row r="438" spans="4:6" x14ac:dyDescent="0.2">
      <c r="D438" s="323"/>
      <c r="E438" s="323"/>
      <c r="F438" s="323"/>
    </row>
    <row r="439" spans="4:6" x14ac:dyDescent="0.2">
      <c r="D439" s="323"/>
      <c r="E439" s="323"/>
      <c r="F439" s="323"/>
    </row>
    <row r="440" spans="4:6" x14ac:dyDescent="0.2">
      <c r="D440" s="323"/>
      <c r="E440" s="323"/>
      <c r="F440" s="323"/>
    </row>
    <row r="441" spans="4:6" x14ac:dyDescent="0.2">
      <c r="D441" s="323"/>
      <c r="E441" s="323"/>
      <c r="F441" s="323"/>
    </row>
  </sheetData>
  <mergeCells count="4">
    <mergeCell ref="A1:C1"/>
    <mergeCell ref="A4:D4"/>
    <mergeCell ref="A47:C47"/>
    <mergeCell ref="J3:L3"/>
  </mergeCells>
  <printOptions horizontalCentered="1" verticalCentered="1"/>
  <pageMargins left="0.1" right="0.1" top="0.5" bottom="0.4" header="0.1" footer="0.1"/>
  <pageSetup scale="80" orientation="landscape" r:id="rId1"/>
  <headerFooter>
    <oddHeader>&amp;C&amp;"Arial,Bold"TWIN FALLS SCHOOL DISTRICT 411</oddHeader>
    <oddFooter>&amp;L&amp;"Arial,Bold"&amp;Z&amp;F&amp;R&amp;"Arial,Bold"Page &amp;P of &amp;N</oddFooter>
  </headerFooter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>
    <pageSetUpPr fitToPage="1"/>
  </sheetPr>
  <dimension ref="A1:M48"/>
  <sheetViews>
    <sheetView defaultGridColor="0" colorId="22" zoomScaleNormal="100" workbookViewId="0">
      <pane xSplit="3" ySplit="7" topLeftCell="D8" activePane="bottomRight" state="frozen"/>
      <selection activeCell="P31" sqref="P31"/>
      <selection pane="topRight" activeCell="P31" sqref="P31"/>
      <selection pane="bottomLeft" activeCell="P31" sqref="P31"/>
      <selection pane="bottomRight" activeCell="P31" sqref="P31"/>
    </sheetView>
  </sheetViews>
  <sheetFormatPr defaultColWidth="9.77734375" defaultRowHeight="15.75" x14ac:dyDescent="0.25"/>
  <cols>
    <col min="1" max="1" width="3.77734375" style="397" customWidth="1"/>
    <col min="2" max="2" width="6.77734375" style="397" customWidth="1"/>
    <col min="3" max="3" width="30.77734375" style="398" customWidth="1"/>
    <col min="4" max="13" width="11.77734375" style="397" customWidth="1"/>
    <col min="14" max="16384" width="9.77734375" style="397"/>
  </cols>
  <sheetData>
    <row r="1" spans="1:13" ht="20.25" x14ac:dyDescent="0.3">
      <c r="A1" s="600" t="s">
        <v>47</v>
      </c>
      <c r="B1" s="600"/>
      <c r="C1" s="600"/>
      <c r="E1" s="449" t="s">
        <v>510</v>
      </c>
      <c r="F1" s="447"/>
      <c r="G1" s="447"/>
      <c r="I1" s="451"/>
      <c r="K1" s="446"/>
      <c r="L1" s="446"/>
      <c r="M1" s="450" t="s">
        <v>700</v>
      </c>
    </row>
    <row r="2" spans="1:13" x14ac:dyDescent="0.25">
      <c r="E2" s="449" t="s">
        <v>16</v>
      </c>
      <c r="F2" s="447"/>
      <c r="G2" s="447"/>
      <c r="K2" s="446"/>
      <c r="L2" s="445"/>
      <c r="M2" s="542" t="s">
        <v>738</v>
      </c>
    </row>
    <row r="3" spans="1:13" x14ac:dyDescent="0.25">
      <c r="E3" s="448" t="s">
        <v>507</v>
      </c>
      <c r="F3" s="447"/>
      <c r="G3" s="447"/>
      <c r="K3" s="446"/>
      <c r="L3" s="445"/>
      <c r="M3" s="542" t="s">
        <v>737</v>
      </c>
    </row>
    <row r="4" spans="1:13" ht="12" customHeight="1" x14ac:dyDescent="0.2">
      <c r="A4" s="601" t="s">
        <v>505</v>
      </c>
      <c r="B4" s="601"/>
      <c r="C4" s="601"/>
      <c r="D4" s="434"/>
      <c r="E4" s="434"/>
      <c r="F4" s="434"/>
      <c r="G4" s="434"/>
      <c r="H4" s="434"/>
      <c r="I4" s="434"/>
      <c r="J4" s="434"/>
      <c r="K4" s="434"/>
      <c r="L4" s="434"/>
      <c r="M4" s="434"/>
    </row>
    <row r="5" spans="1:13" ht="15" x14ac:dyDescent="0.2">
      <c r="A5" s="443"/>
      <c r="B5" s="442"/>
      <c r="C5" s="441" t="s">
        <v>16</v>
      </c>
      <c r="D5" s="437" t="s">
        <v>503</v>
      </c>
      <c r="E5" s="440" t="s">
        <v>502</v>
      </c>
      <c r="F5" s="439" t="s">
        <v>85</v>
      </c>
      <c r="G5" s="439" t="s">
        <v>83</v>
      </c>
      <c r="H5" s="439" t="s">
        <v>81</v>
      </c>
      <c r="I5" s="439" t="s">
        <v>79</v>
      </c>
      <c r="J5" s="439" t="s">
        <v>77</v>
      </c>
      <c r="K5" s="438" t="s">
        <v>75</v>
      </c>
      <c r="L5" s="437" t="s">
        <v>73</v>
      </c>
      <c r="M5" s="437" t="s">
        <v>70</v>
      </c>
    </row>
    <row r="6" spans="1:13" ht="15" x14ac:dyDescent="0.2">
      <c r="A6" s="436"/>
      <c r="B6" s="429"/>
      <c r="C6" s="435"/>
      <c r="D6" s="429"/>
      <c r="E6" s="429"/>
      <c r="F6" s="434"/>
      <c r="G6" s="433"/>
      <c r="H6" s="432" t="s">
        <v>560</v>
      </c>
      <c r="I6" s="432" t="s">
        <v>559</v>
      </c>
      <c r="J6" s="431" t="s">
        <v>558</v>
      </c>
      <c r="K6" s="430" t="s">
        <v>557</v>
      </c>
      <c r="L6" s="430" t="s">
        <v>556</v>
      </c>
      <c r="M6" s="429"/>
    </row>
    <row r="7" spans="1:13" ht="15" x14ac:dyDescent="0.2">
      <c r="A7" s="416" t="s">
        <v>87</v>
      </c>
      <c r="B7" s="415" t="s">
        <v>500</v>
      </c>
      <c r="C7" s="428" t="s">
        <v>555</v>
      </c>
      <c r="D7" s="415" t="s">
        <v>88</v>
      </c>
      <c r="E7" s="415" t="s">
        <v>88</v>
      </c>
      <c r="F7" s="427" t="s">
        <v>84</v>
      </c>
      <c r="G7" s="426" t="s">
        <v>82</v>
      </c>
      <c r="H7" s="426" t="s">
        <v>554</v>
      </c>
      <c r="I7" s="426" t="s">
        <v>553</v>
      </c>
      <c r="J7" s="416" t="s">
        <v>552</v>
      </c>
      <c r="K7" s="415" t="s">
        <v>551</v>
      </c>
      <c r="L7" s="415" t="s">
        <v>550</v>
      </c>
      <c r="M7" s="415" t="s">
        <v>184</v>
      </c>
    </row>
    <row r="8" spans="1:13" ht="15" x14ac:dyDescent="0.2">
      <c r="A8" s="416" t="s">
        <v>496</v>
      </c>
      <c r="B8" s="415" t="s">
        <v>549</v>
      </c>
      <c r="C8" s="407" t="s">
        <v>282</v>
      </c>
      <c r="D8" s="410"/>
      <c r="E8" s="414">
        <f t="shared" ref="E8:E19" si="0">SUM(F8:M8)</f>
        <v>0</v>
      </c>
      <c r="F8" s="413"/>
      <c r="G8" s="412"/>
      <c r="H8" s="411"/>
      <c r="I8" s="410"/>
      <c r="J8" s="410"/>
      <c r="K8" s="410"/>
      <c r="L8" s="410"/>
      <c r="M8" s="410"/>
    </row>
    <row r="9" spans="1:13" ht="15" x14ac:dyDescent="0.2">
      <c r="A9" s="416" t="s">
        <v>491</v>
      </c>
      <c r="B9" s="415" t="s">
        <v>548</v>
      </c>
      <c r="C9" s="407" t="s">
        <v>280</v>
      </c>
      <c r="D9" s="410"/>
      <c r="E9" s="414">
        <f t="shared" si="0"/>
        <v>0</v>
      </c>
      <c r="F9" s="413"/>
      <c r="G9" s="412"/>
      <c r="H9" s="411"/>
      <c r="I9" s="410"/>
      <c r="J9" s="410"/>
      <c r="K9" s="410"/>
      <c r="L9" s="410"/>
      <c r="M9" s="410"/>
    </row>
    <row r="10" spans="1:13" ht="15" x14ac:dyDescent="0.2">
      <c r="A10" s="416" t="s">
        <v>487</v>
      </c>
      <c r="B10" s="415" t="s">
        <v>547</v>
      </c>
      <c r="C10" s="407" t="s">
        <v>278</v>
      </c>
      <c r="D10" s="410"/>
      <c r="E10" s="414">
        <f t="shared" si="0"/>
        <v>0</v>
      </c>
      <c r="F10" s="413"/>
      <c r="G10" s="412"/>
      <c r="H10" s="411"/>
      <c r="I10" s="410"/>
      <c r="J10" s="410"/>
      <c r="K10" s="410"/>
      <c r="L10" s="410"/>
      <c r="M10" s="410"/>
    </row>
    <row r="11" spans="1:13" ht="15" x14ac:dyDescent="0.2">
      <c r="A11" s="425" t="s">
        <v>484</v>
      </c>
      <c r="B11" s="415">
        <v>519</v>
      </c>
      <c r="C11" s="407" t="s">
        <v>276</v>
      </c>
      <c r="D11" s="410"/>
      <c r="E11" s="414">
        <f t="shared" si="0"/>
        <v>0</v>
      </c>
      <c r="F11" s="413"/>
      <c r="G11" s="412"/>
      <c r="H11" s="411"/>
      <c r="I11" s="410"/>
      <c r="J11" s="410"/>
      <c r="K11" s="410"/>
      <c r="L11" s="410"/>
      <c r="M11" s="410"/>
    </row>
    <row r="12" spans="1:13" ht="15" x14ac:dyDescent="0.2">
      <c r="A12" s="416" t="s">
        <v>480</v>
      </c>
      <c r="B12" s="415" t="s">
        <v>546</v>
      </c>
      <c r="C12" s="407" t="s">
        <v>545</v>
      </c>
      <c r="D12" s="410"/>
      <c r="E12" s="414">
        <f t="shared" si="0"/>
        <v>0</v>
      </c>
      <c r="F12" s="413"/>
      <c r="G12" s="412"/>
      <c r="H12" s="411"/>
      <c r="I12" s="410"/>
      <c r="J12" s="410"/>
      <c r="K12" s="410"/>
      <c r="L12" s="410"/>
      <c r="M12" s="410"/>
    </row>
    <row r="13" spans="1:13" ht="15" x14ac:dyDescent="0.2">
      <c r="A13" s="416" t="s">
        <v>476</v>
      </c>
      <c r="B13" s="415" t="s">
        <v>544</v>
      </c>
      <c r="C13" s="407" t="s">
        <v>543</v>
      </c>
      <c r="D13" s="410"/>
      <c r="E13" s="414">
        <f t="shared" si="0"/>
        <v>0</v>
      </c>
      <c r="F13" s="413"/>
      <c r="G13" s="412"/>
      <c r="H13" s="411"/>
      <c r="I13" s="410"/>
      <c r="J13" s="410"/>
      <c r="K13" s="410"/>
      <c r="L13" s="410"/>
      <c r="M13" s="410"/>
    </row>
    <row r="14" spans="1:13" ht="15" x14ac:dyDescent="0.2">
      <c r="A14" s="416" t="s">
        <v>471</v>
      </c>
      <c r="B14" s="415" t="s">
        <v>542</v>
      </c>
      <c r="C14" s="407" t="s">
        <v>270</v>
      </c>
      <c r="D14" s="410"/>
      <c r="E14" s="414">
        <f t="shared" si="0"/>
        <v>0</v>
      </c>
      <c r="F14" s="413"/>
      <c r="G14" s="412"/>
      <c r="H14" s="411"/>
      <c r="I14" s="410"/>
      <c r="J14" s="410"/>
      <c r="K14" s="410"/>
      <c r="L14" s="410"/>
      <c r="M14" s="410"/>
    </row>
    <row r="15" spans="1:13" ht="15" x14ac:dyDescent="0.2">
      <c r="A15" s="416" t="s">
        <v>467</v>
      </c>
      <c r="B15" s="415" t="s">
        <v>541</v>
      </c>
      <c r="C15" s="407" t="s">
        <v>268</v>
      </c>
      <c r="D15" s="410"/>
      <c r="E15" s="414">
        <f t="shared" si="0"/>
        <v>0</v>
      </c>
      <c r="F15" s="413"/>
      <c r="G15" s="412"/>
      <c r="H15" s="411"/>
      <c r="I15" s="410"/>
      <c r="J15" s="410"/>
      <c r="K15" s="410"/>
      <c r="L15" s="410"/>
      <c r="M15" s="410"/>
    </row>
    <row r="16" spans="1:13" ht="15" x14ac:dyDescent="0.2">
      <c r="A16" s="416" t="s">
        <v>463</v>
      </c>
      <c r="B16" s="415" t="s">
        <v>540</v>
      </c>
      <c r="C16" s="407" t="s">
        <v>266</v>
      </c>
      <c r="D16" s="410"/>
      <c r="E16" s="414">
        <f t="shared" si="0"/>
        <v>0</v>
      </c>
      <c r="F16" s="413"/>
      <c r="G16" s="412"/>
      <c r="H16" s="411"/>
      <c r="I16" s="410"/>
      <c r="J16" s="410"/>
      <c r="K16" s="410"/>
      <c r="L16" s="410"/>
      <c r="M16" s="410"/>
    </row>
    <row r="17" spans="1:13" ht="15" x14ac:dyDescent="0.2">
      <c r="A17" s="416" t="s">
        <v>459</v>
      </c>
      <c r="B17" s="415" t="s">
        <v>539</v>
      </c>
      <c r="C17" s="407" t="s">
        <v>264</v>
      </c>
      <c r="D17" s="410"/>
      <c r="E17" s="414">
        <f t="shared" si="0"/>
        <v>0</v>
      </c>
      <c r="F17" s="413"/>
      <c r="G17" s="412"/>
      <c r="H17" s="411"/>
      <c r="I17" s="410"/>
      <c r="J17" s="410"/>
      <c r="K17" s="410"/>
      <c r="L17" s="410"/>
      <c r="M17" s="410"/>
    </row>
    <row r="18" spans="1:13" ht="15" x14ac:dyDescent="0.2">
      <c r="A18" s="416" t="s">
        <v>455</v>
      </c>
      <c r="B18" s="415" t="s">
        <v>538</v>
      </c>
      <c r="C18" s="407" t="s">
        <v>262</v>
      </c>
      <c r="D18" s="410"/>
      <c r="E18" s="414">
        <f t="shared" si="0"/>
        <v>0</v>
      </c>
      <c r="F18" s="413"/>
      <c r="G18" s="412"/>
      <c r="H18" s="411"/>
      <c r="I18" s="410"/>
      <c r="J18" s="410"/>
      <c r="K18" s="410"/>
      <c r="L18" s="410"/>
      <c r="M18" s="410"/>
    </row>
    <row r="19" spans="1:13" ht="15" x14ac:dyDescent="0.2">
      <c r="A19" s="416" t="s">
        <v>451</v>
      </c>
      <c r="B19" s="415" t="s">
        <v>537</v>
      </c>
      <c r="C19" s="407" t="s">
        <v>260</v>
      </c>
      <c r="D19" s="410"/>
      <c r="E19" s="414">
        <f t="shared" si="0"/>
        <v>0</v>
      </c>
      <c r="F19" s="413"/>
      <c r="G19" s="412"/>
      <c r="H19" s="411"/>
      <c r="I19" s="410"/>
      <c r="J19" s="410"/>
      <c r="K19" s="410"/>
      <c r="L19" s="410"/>
      <c r="M19" s="410"/>
    </row>
    <row r="20" spans="1:13" ht="15" x14ac:dyDescent="0.2">
      <c r="A20" s="416" t="s">
        <v>447</v>
      </c>
      <c r="B20" s="418"/>
      <c r="C20" s="407"/>
      <c r="D20" s="421"/>
      <c r="E20" s="421"/>
      <c r="F20" s="424"/>
      <c r="G20" s="423"/>
      <c r="H20" s="422"/>
      <c r="I20" s="421"/>
      <c r="J20" s="421"/>
      <c r="K20" s="421"/>
      <c r="L20" s="421"/>
      <c r="M20" s="421"/>
    </row>
    <row r="21" spans="1:13" ht="15" x14ac:dyDescent="0.2">
      <c r="A21" s="416" t="s">
        <v>444</v>
      </c>
      <c r="B21" s="415" t="s">
        <v>77</v>
      </c>
      <c r="C21" s="420" t="s">
        <v>536</v>
      </c>
      <c r="D21" s="419">
        <f t="shared" ref="D21:M21" si="1">SUM(D8:D19)</f>
        <v>0</v>
      </c>
      <c r="E21" s="419">
        <f t="shared" si="1"/>
        <v>0</v>
      </c>
      <c r="F21" s="419">
        <f t="shared" si="1"/>
        <v>0</v>
      </c>
      <c r="G21" s="419">
        <f t="shared" si="1"/>
        <v>0</v>
      </c>
      <c r="H21" s="419">
        <f t="shared" si="1"/>
        <v>0</v>
      </c>
      <c r="I21" s="419">
        <f t="shared" si="1"/>
        <v>0</v>
      </c>
      <c r="J21" s="419">
        <f t="shared" si="1"/>
        <v>0</v>
      </c>
      <c r="K21" s="419">
        <f t="shared" si="1"/>
        <v>0</v>
      </c>
      <c r="L21" s="419">
        <f t="shared" si="1"/>
        <v>0</v>
      </c>
      <c r="M21" s="419">
        <f t="shared" si="1"/>
        <v>0</v>
      </c>
    </row>
    <row r="22" spans="1:13" ht="15" x14ac:dyDescent="0.2">
      <c r="A22" s="416" t="s">
        <v>439</v>
      </c>
      <c r="B22" s="418"/>
      <c r="C22" s="407"/>
      <c r="D22" s="403"/>
      <c r="E22" s="403"/>
      <c r="F22" s="406"/>
      <c r="G22" s="405"/>
      <c r="H22" s="404"/>
      <c r="I22" s="403"/>
      <c r="J22" s="403"/>
      <c r="K22" s="403"/>
      <c r="L22" s="403"/>
      <c r="M22" s="403"/>
    </row>
    <row r="23" spans="1:13" ht="15" x14ac:dyDescent="0.2">
      <c r="A23" s="416" t="s">
        <v>436</v>
      </c>
      <c r="B23" s="415" t="s">
        <v>535</v>
      </c>
      <c r="C23" s="407" t="s">
        <v>534</v>
      </c>
      <c r="D23" s="410"/>
      <c r="E23" s="414">
        <f>SUM(F23:M23)</f>
        <v>0</v>
      </c>
      <c r="F23" s="413"/>
      <c r="G23" s="412"/>
      <c r="H23" s="411"/>
      <c r="I23" s="410"/>
      <c r="J23" s="410"/>
      <c r="K23" s="410"/>
      <c r="L23" s="410"/>
      <c r="M23" s="410"/>
    </row>
    <row r="24" spans="1:13" ht="15" x14ac:dyDescent="0.2">
      <c r="A24" s="416" t="s">
        <v>431</v>
      </c>
      <c r="B24" s="415" t="s">
        <v>533</v>
      </c>
      <c r="C24" s="407" t="s">
        <v>532</v>
      </c>
      <c r="D24" s="410">
        <v>1853914</v>
      </c>
      <c r="E24" s="414">
        <f>SUM(F24:M24)</f>
        <v>2492584</v>
      </c>
      <c r="F24" s="413"/>
      <c r="G24" s="412"/>
      <c r="H24" s="411">
        <v>2492584</v>
      </c>
      <c r="I24" s="410"/>
      <c r="J24" s="410"/>
      <c r="K24" s="410"/>
      <c r="L24" s="410"/>
      <c r="M24" s="410"/>
    </row>
    <row r="25" spans="1:13" ht="15" x14ac:dyDescent="0.2">
      <c r="A25" s="416" t="s">
        <v>428</v>
      </c>
      <c r="B25" s="415"/>
      <c r="C25" s="407"/>
      <c r="D25" s="403"/>
      <c r="E25" s="403"/>
      <c r="F25" s="406"/>
      <c r="G25" s="405"/>
      <c r="H25" s="404"/>
      <c r="I25" s="403"/>
      <c r="J25" s="403"/>
      <c r="K25" s="403"/>
      <c r="L25" s="403"/>
      <c r="M25" s="403"/>
    </row>
    <row r="26" spans="1:13" ht="15" x14ac:dyDescent="0.2">
      <c r="A26" s="416" t="s">
        <v>425</v>
      </c>
      <c r="B26" s="415" t="s">
        <v>531</v>
      </c>
      <c r="C26" s="407" t="s">
        <v>254</v>
      </c>
      <c r="D26" s="410"/>
      <c r="E26" s="414">
        <f>SUM(F26:M26)</f>
        <v>0</v>
      </c>
      <c r="F26" s="413"/>
      <c r="G26" s="412"/>
      <c r="H26" s="411"/>
      <c r="I26" s="410"/>
      <c r="J26" s="410"/>
      <c r="K26" s="410"/>
      <c r="L26" s="410"/>
      <c r="M26" s="410"/>
    </row>
    <row r="27" spans="1:13" ht="15" x14ac:dyDescent="0.2">
      <c r="A27" s="416" t="s">
        <v>422</v>
      </c>
      <c r="B27" s="415" t="s">
        <v>530</v>
      </c>
      <c r="C27" s="407" t="s">
        <v>252</v>
      </c>
      <c r="D27" s="410"/>
      <c r="E27" s="414">
        <f>SUM(F27:M27)</f>
        <v>0</v>
      </c>
      <c r="F27" s="413"/>
      <c r="G27" s="412"/>
      <c r="H27" s="411"/>
      <c r="I27" s="410"/>
      <c r="J27" s="410"/>
      <c r="K27" s="410"/>
      <c r="L27" s="410"/>
      <c r="M27" s="410"/>
    </row>
    <row r="28" spans="1:13" ht="15" x14ac:dyDescent="0.2">
      <c r="A28" s="416" t="s">
        <v>418</v>
      </c>
      <c r="B28" s="415">
        <v>623</v>
      </c>
      <c r="C28" s="407" t="s">
        <v>250</v>
      </c>
      <c r="D28" s="410"/>
      <c r="E28" s="414">
        <f>SUM(F28:M28)</f>
        <v>0</v>
      </c>
      <c r="F28" s="413"/>
      <c r="G28" s="412"/>
      <c r="H28" s="411"/>
      <c r="I28" s="410"/>
      <c r="J28" s="410"/>
      <c r="K28" s="410"/>
      <c r="L28" s="410"/>
      <c r="M28" s="410"/>
    </row>
    <row r="29" spans="1:13" ht="15" x14ac:dyDescent="0.2">
      <c r="A29" s="416" t="s">
        <v>415</v>
      </c>
      <c r="B29" s="415" t="s">
        <v>529</v>
      </c>
      <c r="C29" s="407" t="s">
        <v>248</v>
      </c>
      <c r="D29" s="410"/>
      <c r="E29" s="414">
        <f>SUM(F29:M29)</f>
        <v>0</v>
      </c>
      <c r="F29" s="413"/>
      <c r="G29" s="412"/>
      <c r="H29" s="411"/>
      <c r="I29" s="410"/>
      <c r="J29" s="410"/>
      <c r="K29" s="410"/>
      <c r="L29" s="410"/>
      <c r="M29" s="410"/>
    </row>
    <row r="30" spans="1:13" ht="15" x14ac:dyDescent="0.2">
      <c r="A30" s="416" t="s">
        <v>410</v>
      </c>
      <c r="B30" s="415" t="s">
        <v>528</v>
      </c>
      <c r="C30" s="407" t="s">
        <v>246</v>
      </c>
      <c r="D30" s="410"/>
      <c r="E30" s="414">
        <f>SUM(F30:M30)</f>
        <v>0</v>
      </c>
      <c r="F30" s="413"/>
      <c r="G30" s="412"/>
      <c r="H30" s="411"/>
      <c r="I30" s="410"/>
      <c r="J30" s="410"/>
      <c r="K30" s="410"/>
      <c r="L30" s="410"/>
      <c r="M30" s="410"/>
    </row>
    <row r="31" spans="1:13" ht="15" x14ac:dyDescent="0.2">
      <c r="A31" s="416" t="s">
        <v>405</v>
      </c>
      <c r="B31" s="415"/>
      <c r="C31" s="407"/>
      <c r="D31" s="403"/>
      <c r="E31" s="403"/>
      <c r="F31" s="406"/>
      <c r="G31" s="405"/>
      <c r="H31" s="404"/>
      <c r="I31" s="403"/>
      <c r="J31" s="403"/>
      <c r="K31" s="403"/>
      <c r="L31" s="403"/>
      <c r="M31" s="403"/>
    </row>
    <row r="32" spans="1:13" ht="15" x14ac:dyDescent="0.2">
      <c r="A32" s="416" t="s">
        <v>401</v>
      </c>
      <c r="B32" s="415" t="s">
        <v>527</v>
      </c>
      <c r="C32" s="407" t="s">
        <v>244</v>
      </c>
      <c r="D32" s="410"/>
      <c r="E32" s="414">
        <f>SUM(F32:M32)</f>
        <v>0</v>
      </c>
      <c r="F32" s="413"/>
      <c r="G32" s="412"/>
      <c r="H32" s="411"/>
      <c r="I32" s="410"/>
      <c r="J32" s="410"/>
      <c r="K32" s="410"/>
      <c r="L32" s="410"/>
      <c r="M32" s="410"/>
    </row>
    <row r="33" spans="1:13" ht="15" x14ac:dyDescent="0.2">
      <c r="A33" s="416" t="s">
        <v>398</v>
      </c>
      <c r="B33" s="415"/>
      <c r="C33" s="407"/>
      <c r="D33" s="403"/>
      <c r="E33" s="403"/>
      <c r="F33" s="406"/>
      <c r="G33" s="405"/>
      <c r="H33" s="404"/>
      <c r="I33" s="403"/>
      <c r="J33" s="403"/>
      <c r="K33" s="403"/>
      <c r="L33" s="403"/>
      <c r="M33" s="403"/>
    </row>
    <row r="34" spans="1:13" ht="15" x14ac:dyDescent="0.2">
      <c r="A34" s="416" t="s">
        <v>394</v>
      </c>
      <c r="B34" s="415" t="s">
        <v>526</v>
      </c>
      <c r="C34" s="407" t="s">
        <v>242</v>
      </c>
      <c r="D34" s="410"/>
      <c r="E34" s="414">
        <f t="shared" ref="E34:E41" si="2">SUM(F34:M34)</f>
        <v>0</v>
      </c>
      <c r="F34" s="413"/>
      <c r="G34" s="412"/>
      <c r="H34" s="411"/>
      <c r="I34" s="410"/>
      <c r="J34" s="410"/>
      <c r="K34" s="410"/>
      <c r="L34" s="410"/>
      <c r="M34" s="410"/>
    </row>
    <row r="35" spans="1:13" ht="15" x14ac:dyDescent="0.2">
      <c r="A35" s="416" t="s">
        <v>390</v>
      </c>
      <c r="B35" s="415" t="s">
        <v>525</v>
      </c>
      <c r="C35" s="407" t="s">
        <v>240</v>
      </c>
      <c r="D35" s="410"/>
      <c r="E35" s="414">
        <f t="shared" si="2"/>
        <v>0</v>
      </c>
      <c r="F35" s="413"/>
      <c r="G35" s="412"/>
      <c r="H35" s="411"/>
      <c r="I35" s="410"/>
      <c r="J35" s="410"/>
      <c r="K35" s="410"/>
      <c r="L35" s="410"/>
      <c r="M35" s="410"/>
    </row>
    <row r="36" spans="1:13" ht="15" x14ac:dyDescent="0.2">
      <c r="A36" s="416" t="s">
        <v>385</v>
      </c>
      <c r="B36" s="415">
        <v>656</v>
      </c>
      <c r="C36" s="407" t="s">
        <v>524</v>
      </c>
      <c r="D36" s="410"/>
      <c r="E36" s="414">
        <f t="shared" si="2"/>
        <v>0</v>
      </c>
      <c r="F36" s="413"/>
      <c r="G36" s="412"/>
      <c r="H36" s="411"/>
      <c r="I36" s="410"/>
      <c r="J36" s="410"/>
      <c r="K36" s="410"/>
      <c r="L36" s="410"/>
      <c r="M36" s="410"/>
    </row>
    <row r="37" spans="1:13" ht="15" x14ac:dyDescent="0.2">
      <c r="A37" s="416" t="s">
        <v>380</v>
      </c>
      <c r="B37" s="415" t="s">
        <v>523</v>
      </c>
      <c r="C37" s="407" t="s">
        <v>522</v>
      </c>
      <c r="D37" s="410"/>
      <c r="E37" s="414">
        <f t="shared" si="2"/>
        <v>0</v>
      </c>
      <c r="F37" s="413"/>
      <c r="G37" s="412"/>
      <c r="H37" s="411"/>
      <c r="I37" s="410"/>
      <c r="J37" s="410"/>
      <c r="K37" s="410"/>
      <c r="L37" s="410"/>
      <c r="M37" s="410"/>
    </row>
    <row r="38" spans="1:13" ht="15" x14ac:dyDescent="0.2">
      <c r="A38" s="416" t="s">
        <v>377</v>
      </c>
      <c r="B38" s="415">
        <v>663</v>
      </c>
      <c r="C38" s="407" t="s">
        <v>521</v>
      </c>
      <c r="D38" s="410"/>
      <c r="E38" s="414">
        <f t="shared" si="2"/>
        <v>0</v>
      </c>
      <c r="F38" s="413"/>
      <c r="G38" s="412"/>
      <c r="H38" s="411"/>
      <c r="I38" s="410"/>
      <c r="J38" s="410"/>
      <c r="K38" s="410"/>
      <c r="L38" s="410"/>
      <c r="M38" s="410"/>
    </row>
    <row r="39" spans="1:13" ht="15" x14ac:dyDescent="0.2">
      <c r="A39" s="416" t="s">
        <v>373</v>
      </c>
      <c r="B39" s="415" t="s">
        <v>520</v>
      </c>
      <c r="C39" s="407" t="s">
        <v>519</v>
      </c>
      <c r="D39" s="410"/>
      <c r="E39" s="414">
        <f t="shared" si="2"/>
        <v>0</v>
      </c>
      <c r="F39" s="413"/>
      <c r="G39" s="412"/>
      <c r="H39" s="411"/>
      <c r="I39" s="410"/>
      <c r="J39" s="410"/>
      <c r="K39" s="410"/>
      <c r="L39" s="410"/>
      <c r="M39" s="410"/>
    </row>
    <row r="40" spans="1:13" ht="15" x14ac:dyDescent="0.2">
      <c r="A40" s="416" t="s">
        <v>369</v>
      </c>
      <c r="B40" s="415" t="s">
        <v>518</v>
      </c>
      <c r="C40" s="407" t="s">
        <v>230</v>
      </c>
      <c r="D40" s="410"/>
      <c r="E40" s="414">
        <f t="shared" si="2"/>
        <v>0</v>
      </c>
      <c r="F40" s="413"/>
      <c r="G40" s="412"/>
      <c r="H40" s="411"/>
      <c r="I40" s="410"/>
      <c r="J40" s="410"/>
      <c r="K40" s="410"/>
      <c r="L40" s="410"/>
      <c r="M40" s="410"/>
    </row>
    <row r="41" spans="1:13" ht="15" x14ac:dyDescent="0.2">
      <c r="A41" s="416" t="s">
        <v>365</v>
      </c>
      <c r="B41" s="415" t="s">
        <v>517</v>
      </c>
      <c r="C41" s="407" t="s">
        <v>228</v>
      </c>
      <c r="D41" s="410"/>
      <c r="E41" s="414">
        <f t="shared" si="2"/>
        <v>0</v>
      </c>
      <c r="F41" s="413"/>
      <c r="G41" s="412"/>
      <c r="H41" s="411"/>
      <c r="I41" s="410"/>
      <c r="J41" s="410"/>
      <c r="K41" s="410"/>
      <c r="L41" s="410"/>
      <c r="M41" s="410"/>
    </row>
    <row r="42" spans="1:13" ht="15" x14ac:dyDescent="0.2">
      <c r="A42" s="416" t="s">
        <v>362</v>
      </c>
      <c r="B42" s="415"/>
      <c r="C42" s="407"/>
      <c r="D42" s="403"/>
      <c r="E42" s="403"/>
      <c r="F42" s="406"/>
      <c r="G42" s="405"/>
      <c r="H42" s="404"/>
      <c r="I42" s="403"/>
      <c r="J42" s="403"/>
      <c r="K42" s="403"/>
      <c r="L42" s="403"/>
      <c r="M42" s="403"/>
    </row>
    <row r="43" spans="1:13" ht="15" x14ac:dyDescent="0.2">
      <c r="A43" s="416" t="s">
        <v>359</v>
      </c>
      <c r="B43" s="415" t="s">
        <v>516</v>
      </c>
      <c r="C43" s="407" t="s">
        <v>515</v>
      </c>
      <c r="D43" s="410"/>
      <c r="E43" s="414">
        <f>SUM(F43:M43)</f>
        <v>0</v>
      </c>
      <c r="F43" s="413"/>
      <c r="G43" s="412"/>
      <c r="H43" s="411"/>
      <c r="I43" s="410"/>
      <c r="J43" s="410"/>
      <c r="K43" s="410"/>
      <c r="L43" s="410"/>
      <c r="M43" s="410"/>
    </row>
    <row r="44" spans="1:13" ht="15" x14ac:dyDescent="0.2">
      <c r="A44" s="416" t="s">
        <v>357</v>
      </c>
      <c r="B44" s="415" t="s">
        <v>514</v>
      </c>
      <c r="C44" s="407" t="s">
        <v>513</v>
      </c>
      <c r="D44" s="410"/>
      <c r="E44" s="414">
        <f>SUM(F44:M44)</f>
        <v>0</v>
      </c>
      <c r="F44" s="413"/>
      <c r="G44" s="412"/>
      <c r="H44" s="411"/>
      <c r="I44" s="410"/>
      <c r="J44" s="410"/>
      <c r="K44" s="410"/>
      <c r="L44" s="410"/>
      <c r="M44" s="410"/>
    </row>
    <row r="45" spans="1:13" ht="15" x14ac:dyDescent="0.2">
      <c r="A45" s="416" t="s">
        <v>353</v>
      </c>
      <c r="B45" s="415" t="s">
        <v>512</v>
      </c>
      <c r="C45" s="407" t="s">
        <v>222</v>
      </c>
      <c r="D45" s="410"/>
      <c r="E45" s="414">
        <f>SUM(F45:M45)</f>
        <v>0</v>
      </c>
      <c r="F45" s="413"/>
      <c r="G45" s="412"/>
      <c r="H45" s="411"/>
      <c r="I45" s="410"/>
      <c r="J45" s="410"/>
      <c r="K45" s="410"/>
      <c r="L45" s="410"/>
      <c r="M45" s="410"/>
    </row>
    <row r="46" spans="1:13" ht="15" x14ac:dyDescent="0.2">
      <c r="A46" s="409"/>
      <c r="B46" s="408"/>
      <c r="C46" s="407"/>
      <c r="D46" s="403"/>
      <c r="E46" s="403"/>
      <c r="F46" s="406"/>
      <c r="G46" s="405"/>
      <c r="H46" s="404"/>
      <c r="I46" s="403"/>
      <c r="J46" s="403"/>
      <c r="K46" s="403"/>
      <c r="L46" s="403"/>
      <c r="M46" s="403"/>
    </row>
    <row r="47" spans="1:13" ht="12" customHeight="1" x14ac:dyDescent="0.2">
      <c r="A47" s="602" t="str">
        <f ca="1">CELL("filename",A47)</f>
        <v>R:\Finance\Annual Budget\Amended 2016-2017\[2016-2017 Amended Budget.xlsx]248a</v>
      </c>
      <c r="B47" s="602"/>
      <c r="C47" s="602"/>
      <c r="D47" s="402"/>
      <c r="E47" s="402"/>
      <c r="F47" s="402"/>
      <c r="G47" s="402"/>
      <c r="H47" s="402"/>
      <c r="I47" s="402"/>
      <c r="J47" s="402"/>
      <c r="K47" s="402"/>
      <c r="L47" s="402"/>
      <c r="M47" s="402"/>
    </row>
    <row r="48" spans="1:13" ht="12" customHeight="1" x14ac:dyDescent="0.2">
      <c r="A48" s="401"/>
      <c r="B48" s="401"/>
      <c r="C48" s="400" t="s">
        <v>511</v>
      </c>
      <c r="D48" s="399">
        <f t="shared" ref="D48:M48" si="3">SUM(D23:D46)</f>
        <v>1853914</v>
      </c>
      <c r="E48" s="399">
        <f t="shared" si="3"/>
        <v>2492584</v>
      </c>
      <c r="F48" s="399">
        <f t="shared" si="3"/>
        <v>0</v>
      </c>
      <c r="G48" s="399">
        <f t="shared" si="3"/>
        <v>0</v>
      </c>
      <c r="H48" s="399">
        <f t="shared" si="3"/>
        <v>2492584</v>
      </c>
      <c r="I48" s="399">
        <f t="shared" si="3"/>
        <v>0</v>
      </c>
      <c r="J48" s="399">
        <f t="shared" si="3"/>
        <v>0</v>
      </c>
      <c r="K48" s="399">
        <f t="shared" si="3"/>
        <v>0</v>
      </c>
      <c r="L48" s="399">
        <f t="shared" si="3"/>
        <v>0</v>
      </c>
      <c r="M48" s="399">
        <f t="shared" si="3"/>
        <v>0</v>
      </c>
    </row>
  </sheetData>
  <mergeCells count="3">
    <mergeCell ref="A1:C1"/>
    <mergeCell ref="A4:C4"/>
    <mergeCell ref="A47:C47"/>
  </mergeCells>
  <printOptions horizontalCentered="1" verticalCentered="1"/>
  <pageMargins left="0.1" right="0.1" top="0.4" bottom="0.4" header="0.1" footer="0.1"/>
  <pageSetup scale="81" fitToHeight="2" orientation="landscape" r:id="rId1"/>
  <headerFooter>
    <oddHeader>&amp;C&amp;"Arial,Bold"TWIN FALLS SCHOOL DISTRICT 411</oddHeader>
    <oddFooter>&amp;L&amp;"Arial,Bold"&amp;Z&amp;F&amp;R&amp;"Arial,Bold"Page &amp;P of &amp;N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C49"/>
  <sheetViews>
    <sheetView zoomScaleNormal="100" workbookViewId="0">
      <pane xSplit="3" ySplit="7" topLeftCell="D17" activePane="bottomRight" state="frozen"/>
      <selection activeCell="P31" sqref="P31"/>
      <selection pane="topRight" activeCell="P31" sqref="P31"/>
      <selection pane="bottomLeft" activeCell="P31" sqref="P31"/>
      <selection pane="bottomRight" activeCell="P31" sqref="P31"/>
    </sheetView>
  </sheetViews>
  <sheetFormatPr defaultRowHeight="15.75" x14ac:dyDescent="0.25"/>
  <cols>
    <col min="1" max="1" width="3.77734375" style="397" customWidth="1"/>
    <col min="2" max="2" width="6.77734375" style="452" customWidth="1"/>
    <col min="3" max="3" width="30.77734375" style="398" customWidth="1"/>
    <col min="4" max="13" width="11.77734375" style="397" customWidth="1"/>
    <col min="14" max="16384" width="8.88671875" style="397"/>
  </cols>
  <sheetData>
    <row r="1" spans="1:22" ht="20.25" x14ac:dyDescent="0.3">
      <c r="A1" s="600" t="s">
        <v>47</v>
      </c>
      <c r="B1" s="600"/>
      <c r="C1" s="600"/>
      <c r="E1" s="530" t="s">
        <v>510</v>
      </c>
      <c r="F1" s="529"/>
      <c r="G1" s="529"/>
      <c r="H1" s="529"/>
      <c r="I1" s="451"/>
      <c r="L1" s="540"/>
      <c r="M1" s="450" t="s">
        <v>598</v>
      </c>
    </row>
    <row r="2" spans="1:22" x14ac:dyDescent="0.25">
      <c r="E2" s="530" t="s">
        <v>16</v>
      </c>
      <c r="F2" s="529"/>
      <c r="G2" s="529"/>
      <c r="H2" s="528"/>
      <c r="K2" s="446"/>
      <c r="L2" s="445"/>
      <c r="M2" s="444" t="s">
        <v>607</v>
      </c>
    </row>
    <row r="3" spans="1:22" ht="15" customHeight="1" x14ac:dyDescent="0.25">
      <c r="E3" s="447" t="s">
        <v>507</v>
      </c>
      <c r="F3" s="447"/>
      <c r="G3" s="447"/>
      <c r="H3" s="528"/>
      <c r="J3" s="527" t="s">
        <v>5</v>
      </c>
      <c r="K3" s="446"/>
      <c r="L3" s="445"/>
      <c r="M3" s="444" t="s">
        <v>608</v>
      </c>
    </row>
    <row r="4" spans="1:22" ht="12.6" customHeight="1" x14ac:dyDescent="0.2">
      <c r="A4" s="603" t="s">
        <v>505</v>
      </c>
      <c r="B4" s="603"/>
      <c r="C4" s="603"/>
      <c r="D4" s="401"/>
      <c r="E4" s="401"/>
      <c r="F4" s="401"/>
      <c r="G4" s="401"/>
      <c r="H4" s="401"/>
      <c r="I4" s="401"/>
      <c r="J4" s="401"/>
      <c r="K4" s="401"/>
      <c r="L4" s="401"/>
    </row>
    <row r="5" spans="1:22" ht="15" x14ac:dyDescent="0.2">
      <c r="A5" s="526"/>
      <c r="B5" s="522"/>
      <c r="C5" s="525" t="s">
        <v>16</v>
      </c>
      <c r="D5" s="522" t="s">
        <v>503</v>
      </c>
      <c r="E5" s="522" t="s">
        <v>90</v>
      </c>
      <c r="F5" s="524" t="s">
        <v>85</v>
      </c>
      <c r="G5" s="524" t="s">
        <v>83</v>
      </c>
      <c r="H5" s="524" t="s">
        <v>81</v>
      </c>
      <c r="I5" s="524" t="s">
        <v>79</v>
      </c>
      <c r="J5" s="524" t="s">
        <v>77</v>
      </c>
      <c r="K5" s="523" t="s">
        <v>75</v>
      </c>
      <c r="L5" s="522" t="s">
        <v>73</v>
      </c>
      <c r="M5" s="522" t="s">
        <v>70</v>
      </c>
    </row>
    <row r="6" spans="1:22" ht="15" x14ac:dyDescent="0.2">
      <c r="A6" s="521"/>
      <c r="B6" s="481"/>
      <c r="C6" s="480"/>
      <c r="D6" s="516"/>
      <c r="E6" s="520"/>
      <c r="F6" s="401"/>
      <c r="G6" s="519"/>
      <c r="H6" s="518" t="s">
        <v>560</v>
      </c>
      <c r="I6" s="518" t="s">
        <v>559</v>
      </c>
      <c r="J6" s="517" t="s">
        <v>558</v>
      </c>
      <c r="K6" s="481" t="s">
        <v>557</v>
      </c>
      <c r="L6" s="481" t="s">
        <v>556</v>
      </c>
      <c r="M6" s="516"/>
    </row>
    <row r="7" spans="1:22" ht="15" x14ac:dyDescent="0.2">
      <c r="A7" s="482" t="s">
        <v>87</v>
      </c>
      <c r="B7" s="484" t="s">
        <v>500</v>
      </c>
      <c r="C7" s="515" t="s">
        <v>555</v>
      </c>
      <c r="D7" s="484" t="s">
        <v>88</v>
      </c>
      <c r="E7" s="484" t="s">
        <v>88</v>
      </c>
      <c r="F7" s="514" t="s">
        <v>84</v>
      </c>
      <c r="G7" s="459" t="s">
        <v>82</v>
      </c>
      <c r="H7" s="459" t="s">
        <v>554</v>
      </c>
      <c r="I7" s="459" t="s">
        <v>553</v>
      </c>
      <c r="J7" s="482" t="s">
        <v>552</v>
      </c>
      <c r="K7" s="484" t="s">
        <v>551</v>
      </c>
      <c r="L7" s="484" t="s">
        <v>550</v>
      </c>
      <c r="M7" s="484" t="s">
        <v>184</v>
      </c>
    </row>
    <row r="8" spans="1:22" ht="15" x14ac:dyDescent="0.2">
      <c r="A8" s="482" t="s">
        <v>350</v>
      </c>
      <c r="B8" s="484" t="s">
        <v>597</v>
      </c>
      <c r="C8" s="463" t="s">
        <v>220</v>
      </c>
      <c r="D8" s="497"/>
      <c r="E8" s="414">
        <f>SUM(F8:M8)</f>
        <v>0</v>
      </c>
      <c r="F8" s="500"/>
      <c r="G8" s="499"/>
      <c r="H8" s="498"/>
      <c r="I8" s="497"/>
      <c r="J8" s="497"/>
      <c r="K8" s="497"/>
      <c r="L8" s="497"/>
      <c r="M8" s="497"/>
    </row>
    <row r="9" spans="1:22" ht="15" x14ac:dyDescent="0.2">
      <c r="A9" s="482" t="s">
        <v>493</v>
      </c>
      <c r="B9" s="484"/>
      <c r="C9" s="463"/>
      <c r="D9" s="509"/>
      <c r="E9" s="509"/>
      <c r="F9" s="512"/>
      <c r="G9" s="511"/>
      <c r="H9" s="510"/>
      <c r="I9" s="509"/>
      <c r="J9" s="509"/>
      <c r="K9" s="509"/>
      <c r="L9" s="509"/>
      <c r="M9" s="509"/>
    </row>
    <row r="10" spans="1:22" ht="15" x14ac:dyDescent="0.2">
      <c r="A10" s="482" t="s">
        <v>490</v>
      </c>
      <c r="B10" s="484" t="s">
        <v>75</v>
      </c>
      <c r="C10" s="473" t="s">
        <v>596</v>
      </c>
      <c r="D10" s="472">
        <f>+D8+'102a'!D48</f>
        <v>3364</v>
      </c>
      <c r="E10" s="472">
        <f>+E8+'102a'!E48</f>
        <v>3829</v>
      </c>
      <c r="F10" s="472">
        <f>+F8+'102a'!F48</f>
        <v>0</v>
      </c>
      <c r="G10" s="472">
        <f>+G8+'102a'!G48</f>
        <v>0</v>
      </c>
      <c r="H10" s="472">
        <f>+H8+'102a'!H48</f>
        <v>130</v>
      </c>
      <c r="I10" s="472">
        <f>+I8+'102a'!I48</f>
        <v>3699</v>
      </c>
      <c r="J10" s="472">
        <f>+J8+'102a'!J48</f>
        <v>0</v>
      </c>
      <c r="K10" s="472">
        <f>+K8+'102a'!K48</f>
        <v>0</v>
      </c>
      <c r="L10" s="472">
        <f>+L8+'102a'!L48</f>
        <v>0</v>
      </c>
      <c r="M10" s="472">
        <f>+M8+'102a'!M48</f>
        <v>0</v>
      </c>
    </row>
    <row r="11" spans="1:22" x14ac:dyDescent="0.25">
      <c r="A11" s="482" t="s">
        <v>485</v>
      </c>
      <c r="B11" s="513"/>
      <c r="C11" s="486"/>
      <c r="D11" s="501"/>
      <c r="E11" s="501"/>
      <c r="F11" s="504"/>
      <c r="G11" s="503"/>
      <c r="H11" s="502"/>
      <c r="I11" s="501"/>
      <c r="J11" s="501"/>
      <c r="K11" s="501"/>
      <c r="L11" s="501"/>
      <c r="M11" s="501"/>
    </row>
    <row r="12" spans="1:22" ht="15" x14ac:dyDescent="0.2">
      <c r="A12" s="482" t="s">
        <v>478</v>
      </c>
      <c r="B12" s="484" t="s">
        <v>595</v>
      </c>
      <c r="C12" s="463" t="s">
        <v>218</v>
      </c>
      <c r="D12" s="497"/>
      <c r="E12" s="414">
        <f>SUM(F12:M12)</f>
        <v>0</v>
      </c>
      <c r="F12" s="500"/>
      <c r="G12" s="499"/>
      <c r="H12" s="498"/>
      <c r="I12" s="497"/>
      <c r="J12" s="497"/>
      <c r="K12" s="497"/>
      <c r="L12" s="497"/>
      <c r="M12" s="497"/>
    </row>
    <row r="13" spans="1:22" ht="15" x14ac:dyDescent="0.2">
      <c r="A13" s="482" t="s">
        <v>474</v>
      </c>
      <c r="B13" s="484" t="s">
        <v>594</v>
      </c>
      <c r="C13" s="463" t="s">
        <v>216</v>
      </c>
      <c r="D13" s="497"/>
      <c r="E13" s="414">
        <f>SUM(F13:M13)</f>
        <v>0</v>
      </c>
      <c r="F13" s="500"/>
      <c r="G13" s="499"/>
      <c r="H13" s="498"/>
      <c r="I13" s="497"/>
      <c r="J13" s="497"/>
      <c r="K13" s="497"/>
      <c r="L13" s="497"/>
      <c r="M13" s="497"/>
    </row>
    <row r="14" spans="1:22" ht="15" x14ac:dyDescent="0.2">
      <c r="A14" s="482" t="s">
        <v>469</v>
      </c>
      <c r="B14" s="484">
        <v>730</v>
      </c>
      <c r="C14" s="463" t="s">
        <v>593</v>
      </c>
      <c r="D14" s="497"/>
      <c r="E14" s="414">
        <f>SUM(F14:M14)</f>
        <v>0</v>
      </c>
      <c r="F14" s="500"/>
      <c r="G14" s="499"/>
      <c r="H14" s="498"/>
      <c r="I14" s="497"/>
      <c r="J14" s="497"/>
      <c r="K14" s="497"/>
      <c r="L14" s="497"/>
      <c r="M14" s="497"/>
    </row>
    <row r="15" spans="1:22" ht="15" x14ac:dyDescent="0.2">
      <c r="A15" s="482" t="s">
        <v>465</v>
      </c>
      <c r="B15" s="484"/>
      <c r="C15" s="463"/>
      <c r="D15" s="501"/>
      <c r="E15" s="501"/>
      <c r="F15" s="512"/>
      <c r="G15" s="511"/>
      <c r="H15" s="510"/>
      <c r="I15" s="509"/>
      <c r="J15" s="509"/>
      <c r="K15" s="509"/>
      <c r="L15" s="509"/>
      <c r="M15" s="509"/>
    </row>
    <row r="16" spans="1:22" ht="15" x14ac:dyDescent="0.2">
      <c r="A16" s="482" t="s">
        <v>461</v>
      </c>
      <c r="B16" s="484" t="s">
        <v>73</v>
      </c>
      <c r="C16" s="463" t="s">
        <v>592</v>
      </c>
      <c r="D16" s="472">
        <f t="shared" ref="D16:M16" si="0">SUM(D12:D14)</f>
        <v>0</v>
      </c>
      <c r="E16" s="472">
        <f t="shared" si="0"/>
        <v>0</v>
      </c>
      <c r="F16" s="472">
        <f t="shared" si="0"/>
        <v>0</v>
      </c>
      <c r="G16" s="472">
        <f t="shared" si="0"/>
        <v>0</v>
      </c>
      <c r="H16" s="472">
        <f t="shared" si="0"/>
        <v>0</v>
      </c>
      <c r="I16" s="472">
        <f t="shared" si="0"/>
        <v>0</v>
      </c>
      <c r="J16" s="472">
        <f t="shared" si="0"/>
        <v>0</v>
      </c>
      <c r="K16" s="472">
        <f t="shared" si="0"/>
        <v>0</v>
      </c>
      <c r="L16" s="472">
        <f t="shared" si="0"/>
        <v>0</v>
      </c>
      <c r="M16" s="472">
        <f t="shared" si="0"/>
        <v>0</v>
      </c>
      <c r="N16" s="492"/>
      <c r="O16" s="492"/>
      <c r="P16" s="492"/>
      <c r="Q16" s="492"/>
      <c r="R16" s="492"/>
      <c r="S16" s="492"/>
      <c r="T16" s="492"/>
      <c r="U16" s="492"/>
      <c r="V16" s="492"/>
    </row>
    <row r="17" spans="1:55" ht="15" x14ac:dyDescent="0.2">
      <c r="A17" s="482" t="s">
        <v>457</v>
      </c>
      <c r="B17" s="484"/>
      <c r="C17" s="463"/>
      <c r="D17" s="501"/>
      <c r="E17" s="501"/>
      <c r="F17" s="504"/>
      <c r="G17" s="503"/>
      <c r="H17" s="502"/>
      <c r="I17" s="501"/>
      <c r="J17" s="501"/>
      <c r="K17" s="501"/>
      <c r="L17" s="501"/>
      <c r="M17" s="501"/>
    </row>
    <row r="18" spans="1:55" ht="15" x14ac:dyDescent="0.2">
      <c r="A18" s="482" t="s">
        <v>453</v>
      </c>
      <c r="B18" s="484" t="s">
        <v>591</v>
      </c>
      <c r="C18" s="463" t="s">
        <v>590</v>
      </c>
      <c r="D18" s="497"/>
      <c r="E18" s="414">
        <f>SUM(F18:M18)</f>
        <v>0</v>
      </c>
      <c r="F18" s="500"/>
      <c r="G18" s="499"/>
      <c r="H18" s="498"/>
      <c r="I18" s="497"/>
      <c r="J18" s="497"/>
      <c r="K18" s="497"/>
      <c r="L18" s="497"/>
      <c r="M18" s="497"/>
    </row>
    <row r="19" spans="1:55" ht="15" x14ac:dyDescent="0.2">
      <c r="A19" s="482" t="s">
        <v>449</v>
      </c>
      <c r="B19" s="484">
        <v>811</v>
      </c>
      <c r="C19" s="463" t="s">
        <v>589</v>
      </c>
      <c r="D19" s="497"/>
      <c r="E19" s="414">
        <f>SUM(F19:M19)</f>
        <v>0</v>
      </c>
      <c r="F19" s="500"/>
      <c r="G19" s="499"/>
      <c r="H19" s="498"/>
      <c r="I19" s="497"/>
      <c r="J19" s="497"/>
      <c r="K19" s="497"/>
      <c r="L19" s="497"/>
      <c r="M19" s="497"/>
    </row>
    <row r="20" spans="1:55" ht="15" x14ac:dyDescent="0.2">
      <c r="A20" s="482" t="s">
        <v>445</v>
      </c>
      <c r="B20" s="484"/>
      <c r="C20" s="463"/>
      <c r="D20" s="509"/>
      <c r="E20" s="509"/>
      <c r="F20" s="512"/>
      <c r="G20" s="511"/>
      <c r="H20" s="510"/>
      <c r="I20" s="509"/>
      <c r="J20" s="509"/>
      <c r="K20" s="509"/>
      <c r="L20" s="509"/>
      <c r="M20" s="509"/>
    </row>
    <row r="21" spans="1:55" s="505" customFormat="1" ht="15" x14ac:dyDescent="0.2">
      <c r="A21" s="482" t="s">
        <v>442</v>
      </c>
      <c r="B21" s="508">
        <v>800</v>
      </c>
      <c r="C21" s="507" t="s">
        <v>588</v>
      </c>
      <c r="D21" s="472">
        <f t="shared" ref="D21:M21" si="1">SUM(D17:D19)</f>
        <v>0</v>
      </c>
      <c r="E21" s="472">
        <f t="shared" si="1"/>
        <v>0</v>
      </c>
      <c r="F21" s="472">
        <f t="shared" si="1"/>
        <v>0</v>
      </c>
      <c r="G21" s="472">
        <f t="shared" si="1"/>
        <v>0</v>
      </c>
      <c r="H21" s="472">
        <f t="shared" si="1"/>
        <v>0</v>
      </c>
      <c r="I21" s="472">
        <f t="shared" si="1"/>
        <v>0</v>
      </c>
      <c r="J21" s="472">
        <f t="shared" si="1"/>
        <v>0</v>
      </c>
      <c r="K21" s="472">
        <f t="shared" si="1"/>
        <v>0</v>
      </c>
      <c r="L21" s="472">
        <f t="shared" si="1"/>
        <v>0</v>
      </c>
      <c r="M21" s="472">
        <f t="shared" si="1"/>
        <v>0</v>
      </c>
    </row>
    <row r="22" spans="1:55" ht="15" x14ac:dyDescent="0.2">
      <c r="A22" s="482" t="s">
        <v>438</v>
      </c>
      <c r="B22" s="484"/>
      <c r="C22" s="463"/>
      <c r="D22" s="501"/>
      <c r="E22" s="501"/>
      <c r="F22" s="504"/>
      <c r="G22" s="503"/>
      <c r="H22" s="502"/>
      <c r="I22" s="501"/>
      <c r="J22" s="501"/>
      <c r="K22" s="501"/>
      <c r="L22" s="501"/>
      <c r="M22" s="501"/>
    </row>
    <row r="23" spans="1:55" ht="15" x14ac:dyDescent="0.2">
      <c r="A23" s="482" t="s">
        <v>434</v>
      </c>
      <c r="B23" s="484" t="s">
        <v>587</v>
      </c>
      <c r="C23" s="463" t="s">
        <v>205</v>
      </c>
      <c r="D23" s="410"/>
      <c r="E23" s="414">
        <f>SUM(F23:M23)</f>
        <v>0</v>
      </c>
      <c r="F23" s="500"/>
      <c r="G23" s="499"/>
      <c r="H23" s="498"/>
      <c r="I23" s="497"/>
      <c r="J23" s="497"/>
      <c r="K23" s="497"/>
      <c r="L23" s="497"/>
      <c r="M23" s="497"/>
    </row>
    <row r="24" spans="1:55" ht="15" x14ac:dyDescent="0.2">
      <c r="A24" s="482" t="s">
        <v>429</v>
      </c>
      <c r="B24" s="484" t="s">
        <v>586</v>
      </c>
      <c r="C24" s="463" t="s">
        <v>203</v>
      </c>
      <c r="D24" s="410"/>
      <c r="E24" s="414">
        <f>SUM(F24:M24)</f>
        <v>0</v>
      </c>
      <c r="F24" s="500"/>
      <c r="G24" s="499"/>
      <c r="H24" s="498"/>
      <c r="I24" s="497"/>
      <c r="J24" s="497"/>
      <c r="K24" s="497"/>
      <c r="L24" s="497"/>
      <c r="M24" s="497"/>
    </row>
    <row r="25" spans="1:55" ht="15" x14ac:dyDescent="0.2">
      <c r="A25" s="482" t="s">
        <v>426</v>
      </c>
      <c r="B25" s="484" t="s">
        <v>585</v>
      </c>
      <c r="C25" s="463" t="s">
        <v>201</v>
      </c>
      <c r="D25" s="410"/>
      <c r="E25" s="414">
        <f>SUM(F25:M25)</f>
        <v>0</v>
      </c>
      <c r="F25" s="500"/>
      <c r="G25" s="499"/>
      <c r="H25" s="498"/>
      <c r="I25" s="497"/>
      <c r="J25" s="497"/>
      <c r="K25" s="497"/>
      <c r="L25" s="497"/>
      <c r="M25" s="497"/>
    </row>
    <row r="26" spans="1:55" ht="15" x14ac:dyDescent="0.2">
      <c r="A26" s="482" t="s">
        <v>424</v>
      </c>
      <c r="B26" s="484" t="s">
        <v>584</v>
      </c>
      <c r="C26" s="463" t="s">
        <v>583</v>
      </c>
      <c r="D26" s="410"/>
      <c r="E26" s="414">
        <f>SUM(F26:M26)</f>
        <v>0</v>
      </c>
      <c r="F26" s="500"/>
      <c r="G26" s="499"/>
      <c r="H26" s="498"/>
      <c r="I26" s="497"/>
      <c r="J26" s="497"/>
      <c r="K26" s="497"/>
      <c r="L26" s="497"/>
      <c r="M26" s="497"/>
    </row>
    <row r="27" spans="1:55" ht="15" x14ac:dyDescent="0.2">
      <c r="A27" s="482" t="s">
        <v>420</v>
      </c>
      <c r="B27" s="484"/>
      <c r="C27" s="463"/>
      <c r="D27" s="485"/>
      <c r="E27" s="485"/>
      <c r="F27" s="496"/>
      <c r="G27" s="495"/>
      <c r="H27" s="494"/>
      <c r="I27" s="493"/>
      <c r="J27" s="493"/>
      <c r="K27" s="493"/>
      <c r="L27" s="493"/>
      <c r="M27" s="493"/>
    </row>
    <row r="28" spans="1:55" ht="15" x14ac:dyDescent="0.2">
      <c r="A28" s="482" t="s">
        <v>417</v>
      </c>
      <c r="B28" s="484" t="s">
        <v>582</v>
      </c>
      <c r="C28" s="463" t="s">
        <v>581</v>
      </c>
      <c r="D28" s="472">
        <f t="shared" ref="D28:M28" si="2">SUM(D23:D27)</f>
        <v>0</v>
      </c>
      <c r="E28" s="472">
        <f t="shared" si="2"/>
        <v>0</v>
      </c>
      <c r="F28" s="472">
        <f t="shared" si="2"/>
        <v>0</v>
      </c>
      <c r="G28" s="472">
        <f t="shared" si="2"/>
        <v>0</v>
      </c>
      <c r="H28" s="472">
        <f t="shared" si="2"/>
        <v>0</v>
      </c>
      <c r="I28" s="472">
        <f t="shared" si="2"/>
        <v>0</v>
      </c>
      <c r="J28" s="472">
        <f t="shared" si="2"/>
        <v>0</v>
      </c>
      <c r="K28" s="472">
        <f t="shared" si="2"/>
        <v>0</v>
      </c>
      <c r="L28" s="472">
        <f t="shared" si="2"/>
        <v>0</v>
      </c>
      <c r="M28" s="472">
        <f t="shared" si="2"/>
        <v>0</v>
      </c>
      <c r="N28" s="492"/>
      <c r="O28" s="492"/>
      <c r="P28" s="492"/>
      <c r="Q28" s="492"/>
      <c r="R28" s="492"/>
      <c r="S28" s="492"/>
      <c r="T28" s="492"/>
      <c r="U28" s="492"/>
      <c r="V28" s="492"/>
      <c r="W28" s="492"/>
      <c r="X28" s="492"/>
      <c r="Y28" s="492"/>
      <c r="Z28" s="492"/>
      <c r="AA28" s="492"/>
      <c r="AB28" s="492"/>
      <c r="AC28" s="492"/>
      <c r="AD28" s="492"/>
      <c r="AE28" s="492"/>
      <c r="AF28" s="492"/>
      <c r="AG28" s="492"/>
      <c r="AH28" s="492"/>
      <c r="AI28" s="492"/>
      <c r="AJ28" s="492"/>
      <c r="AK28" s="492"/>
      <c r="AL28" s="492"/>
      <c r="AM28" s="492"/>
      <c r="AN28" s="492"/>
      <c r="AO28" s="492"/>
      <c r="AP28" s="492"/>
      <c r="AQ28" s="492"/>
      <c r="AR28" s="492"/>
      <c r="AS28" s="492"/>
      <c r="AT28" s="492"/>
      <c r="AU28" s="492"/>
      <c r="AV28" s="492"/>
      <c r="AW28" s="492"/>
      <c r="AX28" s="492"/>
      <c r="AY28" s="492"/>
      <c r="AZ28" s="492"/>
      <c r="BA28" s="492"/>
      <c r="BB28" s="492"/>
      <c r="BC28" s="492"/>
    </row>
    <row r="29" spans="1:55" ht="15" x14ac:dyDescent="0.2">
      <c r="A29" s="482" t="s">
        <v>413</v>
      </c>
      <c r="B29" s="484"/>
      <c r="C29" s="463"/>
      <c r="D29" s="485"/>
      <c r="E29" s="485"/>
      <c r="F29" s="485"/>
      <c r="G29" s="485"/>
      <c r="H29" s="485"/>
      <c r="I29" s="485"/>
      <c r="J29" s="485"/>
      <c r="K29" s="485"/>
      <c r="L29" s="485"/>
      <c r="M29" s="485"/>
    </row>
    <row r="30" spans="1:55" ht="15" x14ac:dyDescent="0.2">
      <c r="A30" s="482" t="s">
        <v>407</v>
      </c>
      <c r="B30" s="481"/>
      <c r="C30" s="480" t="s">
        <v>580</v>
      </c>
      <c r="D30" s="460"/>
      <c r="E30" s="460"/>
      <c r="F30" s="460"/>
      <c r="G30" s="460"/>
      <c r="H30" s="460"/>
      <c r="I30" s="460"/>
      <c r="J30" s="460"/>
      <c r="K30" s="460"/>
      <c r="L30" s="460"/>
      <c r="M30" s="460"/>
    </row>
    <row r="31" spans="1:55" ht="15" x14ac:dyDescent="0.2">
      <c r="A31" s="482" t="s">
        <v>403</v>
      </c>
      <c r="B31" s="484"/>
      <c r="C31" s="491" t="s">
        <v>579</v>
      </c>
      <c r="D31" s="472">
        <f>SUM(D28,D21,D16,D10,'102a'!D21)</f>
        <v>3369</v>
      </c>
      <c r="E31" s="472">
        <f>SUM(E28,E21,E16,E10,'102a'!E21)</f>
        <v>3834</v>
      </c>
      <c r="F31" s="472">
        <f>SUM(F28,F21,F16,F10,'102a'!F21)</f>
        <v>0</v>
      </c>
      <c r="G31" s="472">
        <f>SUM(G28,G21,G16,G10,'102a'!G21)</f>
        <v>0</v>
      </c>
      <c r="H31" s="472">
        <f>SUM(H28,H21,H16,H10,'102a'!H21)</f>
        <v>130</v>
      </c>
      <c r="I31" s="472">
        <f>SUM(I28,I21,I16,I10,'102a'!I21)</f>
        <v>3704</v>
      </c>
      <c r="J31" s="472">
        <f>SUM(J28,J21,J16,J10,'102a'!J21)</f>
        <v>0</v>
      </c>
      <c r="K31" s="472">
        <f>SUM(K28,K21,K16,K10,'102a'!K21)</f>
        <v>0</v>
      </c>
      <c r="L31" s="472">
        <f>SUM(L28,L21,L16,L10,'102a'!L21)</f>
        <v>0</v>
      </c>
      <c r="M31" s="472">
        <f>SUM(M28,M21,M16,M10,'102a'!M21)</f>
        <v>0</v>
      </c>
    </row>
    <row r="32" spans="1:55" ht="15" x14ac:dyDescent="0.2">
      <c r="A32" s="482" t="s">
        <v>400</v>
      </c>
      <c r="B32" s="484"/>
      <c r="C32" s="463"/>
      <c r="D32" s="485"/>
      <c r="E32" s="485"/>
      <c r="F32" s="490"/>
      <c r="G32" s="489"/>
      <c r="H32" s="488"/>
      <c r="I32" s="485"/>
      <c r="J32" s="485"/>
      <c r="K32" s="485"/>
      <c r="L32" s="485"/>
      <c r="M32" s="485"/>
    </row>
    <row r="33" spans="1:13" ht="15" x14ac:dyDescent="0.2">
      <c r="A33" s="482" t="s">
        <v>397</v>
      </c>
      <c r="B33" s="481">
        <v>950</v>
      </c>
      <c r="C33" s="480" t="s">
        <v>578</v>
      </c>
      <c r="D33" s="487"/>
      <c r="E33" s="487"/>
      <c r="F33" s="417"/>
      <c r="G33" s="417"/>
      <c r="H33" s="417"/>
      <c r="I33" s="417"/>
      <c r="J33" s="417"/>
      <c r="K33" s="417"/>
      <c r="L33" s="417"/>
      <c r="M33" s="460"/>
    </row>
    <row r="34" spans="1:13" ht="15" x14ac:dyDescent="0.2">
      <c r="A34" s="482" t="s">
        <v>393</v>
      </c>
      <c r="B34" s="484"/>
      <c r="C34" s="483" t="s">
        <v>577</v>
      </c>
      <c r="D34" s="469"/>
      <c r="E34" s="469"/>
      <c r="F34" s="417"/>
      <c r="G34" s="417"/>
      <c r="H34" s="417"/>
      <c r="I34" s="417"/>
      <c r="J34" s="417"/>
      <c r="K34" s="417"/>
      <c r="L34" s="417"/>
      <c r="M34" s="460"/>
    </row>
    <row r="35" spans="1:13" x14ac:dyDescent="0.25">
      <c r="A35" s="482" t="s">
        <v>388</v>
      </c>
      <c r="B35" s="484"/>
      <c r="C35" s="486"/>
      <c r="D35" s="485"/>
      <c r="E35" s="485"/>
      <c r="F35" s="417"/>
      <c r="G35" s="417"/>
      <c r="H35" s="417"/>
      <c r="I35" s="417"/>
      <c r="J35" s="417"/>
      <c r="K35" s="417"/>
      <c r="L35" s="417"/>
      <c r="M35" s="460"/>
    </row>
    <row r="36" spans="1:13" ht="15" x14ac:dyDescent="0.2">
      <c r="A36" s="482" t="s">
        <v>383</v>
      </c>
      <c r="B36" s="481"/>
      <c r="C36" s="480" t="s">
        <v>576</v>
      </c>
      <c r="D36" s="604">
        <f>+D31+D34</f>
        <v>3369</v>
      </c>
      <c r="E36" s="604">
        <f>+E31+E34</f>
        <v>3834</v>
      </c>
      <c r="F36" s="417"/>
      <c r="G36" s="417"/>
      <c r="H36" s="417"/>
      <c r="I36" s="417"/>
      <c r="J36" s="417"/>
      <c r="K36" s="417"/>
      <c r="L36" s="417"/>
      <c r="M36" s="460"/>
    </row>
    <row r="37" spans="1:13" ht="15" x14ac:dyDescent="0.2">
      <c r="A37" s="482" t="s">
        <v>379</v>
      </c>
      <c r="B37" s="484"/>
      <c r="C37" s="483" t="s">
        <v>575</v>
      </c>
      <c r="D37" s="605"/>
      <c r="E37" s="605"/>
      <c r="F37" s="417"/>
      <c r="G37" s="417"/>
      <c r="H37" s="417"/>
      <c r="I37" s="417"/>
      <c r="J37" s="417"/>
      <c r="K37" s="417"/>
      <c r="L37" s="417"/>
      <c r="M37" s="460"/>
    </row>
    <row r="38" spans="1:13" ht="15" x14ac:dyDescent="0.2">
      <c r="A38" s="482" t="s">
        <v>376</v>
      </c>
      <c r="B38" s="481"/>
      <c r="C38" s="480"/>
      <c r="D38" s="460"/>
      <c r="E38" s="460"/>
      <c r="F38" s="417"/>
      <c r="G38" s="417"/>
      <c r="H38" s="417"/>
      <c r="I38" s="417"/>
      <c r="J38" s="417"/>
      <c r="K38" s="417"/>
      <c r="L38" s="417"/>
      <c r="M38" s="460"/>
    </row>
    <row r="39" spans="1:13" thickBot="1" x14ac:dyDescent="0.25">
      <c r="A39" s="482" t="s">
        <v>372</v>
      </c>
      <c r="B39" s="481"/>
      <c r="C39" s="480"/>
      <c r="D39" s="460"/>
      <c r="E39" s="460"/>
      <c r="F39" s="465"/>
      <c r="G39" s="465"/>
      <c r="H39" s="465"/>
      <c r="I39" s="465"/>
      <c r="J39" s="465"/>
      <c r="K39" s="417"/>
      <c r="L39" s="417"/>
      <c r="M39" s="460"/>
    </row>
    <row r="40" spans="1:13" x14ac:dyDescent="0.25">
      <c r="A40" s="459" t="s">
        <v>368</v>
      </c>
      <c r="B40" s="479"/>
      <c r="C40" s="478" t="s">
        <v>574</v>
      </c>
      <c r="D40" s="477"/>
      <c r="E40" s="476"/>
      <c r="F40" s="417"/>
      <c r="G40" s="470"/>
      <c r="H40" s="470"/>
      <c r="I40" s="470"/>
      <c r="J40" s="465"/>
      <c r="K40" s="417"/>
      <c r="L40" s="475"/>
      <c r="M40" s="460"/>
    </row>
    <row r="41" spans="1:13" x14ac:dyDescent="0.25">
      <c r="A41" s="459" t="s">
        <v>364</v>
      </c>
      <c r="B41" s="464"/>
      <c r="C41" s="463"/>
      <c r="D41" s="460"/>
      <c r="E41" s="474"/>
      <c r="F41" s="417"/>
      <c r="G41" s="470"/>
      <c r="H41" s="470"/>
      <c r="I41" s="470"/>
      <c r="J41" s="465"/>
      <c r="K41" s="417"/>
      <c r="L41" s="417"/>
      <c r="M41" s="460"/>
    </row>
    <row r="42" spans="1:13" x14ac:dyDescent="0.25">
      <c r="A42" s="459" t="s">
        <v>361</v>
      </c>
      <c r="B42" s="464"/>
      <c r="C42" s="473" t="s">
        <v>573</v>
      </c>
      <c r="D42" s="472">
        <v>3369</v>
      </c>
      <c r="E42" s="471">
        <v>1916</v>
      </c>
      <c r="F42" s="470" t="s">
        <v>572</v>
      </c>
      <c r="G42" s="470"/>
      <c r="H42" s="470"/>
      <c r="I42" s="470"/>
      <c r="J42" s="465"/>
      <c r="K42" s="417"/>
      <c r="L42" s="417"/>
      <c r="M42" s="460"/>
    </row>
    <row r="43" spans="1:13" x14ac:dyDescent="0.25">
      <c r="A43" s="459" t="s">
        <v>358</v>
      </c>
      <c r="B43" s="464"/>
      <c r="C43" s="473" t="s">
        <v>571</v>
      </c>
      <c r="D43" s="472"/>
      <c r="E43" s="471">
        <v>1918</v>
      </c>
      <c r="F43" s="470"/>
      <c r="G43" s="465"/>
      <c r="H43" s="465"/>
      <c r="I43" s="465"/>
      <c r="J43" s="465"/>
      <c r="K43" s="417"/>
      <c r="L43" s="417"/>
      <c r="M43" s="460"/>
    </row>
    <row r="44" spans="1:13" x14ac:dyDescent="0.25">
      <c r="A44" s="459" t="s">
        <v>356</v>
      </c>
      <c r="B44" s="464"/>
      <c r="C44" s="473" t="s">
        <v>570</v>
      </c>
      <c r="D44" s="472">
        <f>SUM(D42:D43)</f>
        <v>3369</v>
      </c>
      <c r="E44" s="471">
        <f>SUM(E42:E43)</f>
        <v>3834</v>
      </c>
      <c r="F44" s="470" t="s">
        <v>569</v>
      </c>
      <c r="G44" s="465"/>
      <c r="H44" s="465"/>
      <c r="I44" s="465"/>
      <c r="J44" s="465"/>
      <c r="K44" s="417"/>
      <c r="L44" s="417"/>
      <c r="M44" s="460"/>
    </row>
    <row r="45" spans="1:13" ht="15" x14ac:dyDescent="0.2">
      <c r="A45" s="459" t="s">
        <v>351</v>
      </c>
      <c r="B45" s="464"/>
      <c r="C45" s="463"/>
      <c r="D45" s="469"/>
      <c r="E45" s="468"/>
      <c r="F45" s="465"/>
      <c r="G45" s="465"/>
      <c r="H45" s="465"/>
      <c r="I45" s="465"/>
      <c r="J45" s="465"/>
      <c r="K45" s="417"/>
      <c r="L45" s="417"/>
      <c r="M45" s="460"/>
    </row>
    <row r="46" spans="1:13" ht="15" x14ac:dyDescent="0.2">
      <c r="A46" s="459" t="s">
        <v>568</v>
      </c>
      <c r="B46" s="464"/>
      <c r="C46" s="463" t="s">
        <v>567</v>
      </c>
      <c r="D46" s="467">
        <f>D36</f>
        <v>3369</v>
      </c>
      <c r="E46" s="466">
        <f>E36</f>
        <v>3834</v>
      </c>
      <c r="F46" s="465"/>
      <c r="G46" s="465"/>
      <c r="H46" s="465"/>
      <c r="I46" s="465"/>
      <c r="J46" s="465"/>
      <c r="K46" s="417"/>
      <c r="L46" s="417"/>
      <c r="M46" s="460"/>
    </row>
    <row r="47" spans="1:13" ht="15" x14ac:dyDescent="0.2">
      <c r="A47" s="459" t="s">
        <v>566</v>
      </c>
      <c r="B47" s="464"/>
      <c r="C47" s="463" t="s">
        <v>565</v>
      </c>
      <c r="D47" s="462">
        <f>D48-D46</f>
        <v>0</v>
      </c>
      <c r="E47" s="461">
        <f>E48-E46</f>
        <v>0</v>
      </c>
      <c r="F47" s="417"/>
      <c r="G47" s="417"/>
      <c r="H47" s="417"/>
      <c r="I47" s="417"/>
      <c r="J47" s="417"/>
      <c r="K47" s="417"/>
      <c r="L47" s="417"/>
      <c r="M47" s="460"/>
    </row>
    <row r="48" spans="1:13" thickBot="1" x14ac:dyDescent="0.25">
      <c r="A48" s="459" t="s">
        <v>564</v>
      </c>
      <c r="B48" s="458"/>
      <c r="C48" s="457" t="s">
        <v>563</v>
      </c>
      <c r="D48" s="456">
        <f>D44</f>
        <v>3369</v>
      </c>
      <c r="E48" s="455">
        <f>E44</f>
        <v>3834</v>
      </c>
      <c r="F48" s="454"/>
      <c r="G48" s="454"/>
      <c r="H48" s="454"/>
      <c r="I48" s="454"/>
      <c r="J48" s="454"/>
      <c r="K48" s="454"/>
      <c r="L48" s="454"/>
      <c r="M48" s="453"/>
    </row>
    <row r="49" spans="1:3" ht="15.75" customHeight="1" x14ac:dyDescent="0.2">
      <c r="A49" s="606" t="str">
        <f ca="1">CELL("FILENAME",A2)</f>
        <v>R:\Finance\Annual Budget\Amended 2016-2017\[2016-2017 Amended Budget.xlsx]102b</v>
      </c>
      <c r="B49" s="606"/>
      <c r="C49" s="606"/>
    </row>
  </sheetData>
  <mergeCells count="5">
    <mergeCell ref="A1:C1"/>
    <mergeCell ref="A4:C4"/>
    <mergeCell ref="D36:D37"/>
    <mergeCell ref="E36:E37"/>
    <mergeCell ref="A49:C49"/>
  </mergeCells>
  <printOptions horizontalCentered="1" verticalCentered="1"/>
  <pageMargins left="0.1" right="0.1" top="0.4" bottom="0.4" header="0.1" footer="0.1"/>
  <pageSetup scale="73" fitToHeight="2" orientation="landscape" r:id="rId1"/>
  <headerFooter>
    <oddHeader>&amp;C&amp;"Arial,Bold"TWIN FALLS SCHOOL DISTIRCT 411</oddHeader>
    <oddFooter>&amp;L&amp;"Arial,Bold"&amp;Z&amp;F&amp;R&amp;"Arial,Bold"Page &amp;P of &amp;N</oddFooter>
  </headerFooter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C49"/>
  <sheetViews>
    <sheetView zoomScaleNormal="100" workbookViewId="0">
      <pane xSplit="3" ySplit="7" topLeftCell="D17" activePane="bottomRight" state="frozen"/>
      <selection activeCell="P31" sqref="P31"/>
      <selection pane="topRight" activeCell="P31" sqref="P31"/>
      <selection pane="bottomLeft" activeCell="P31" sqref="P31"/>
      <selection pane="bottomRight" activeCell="P31" sqref="P31"/>
    </sheetView>
  </sheetViews>
  <sheetFormatPr defaultRowHeight="15.75" x14ac:dyDescent="0.25"/>
  <cols>
    <col min="1" max="1" width="3.77734375" style="397" customWidth="1"/>
    <col min="2" max="2" width="6.77734375" style="452" customWidth="1"/>
    <col min="3" max="3" width="30.77734375" style="398" customWidth="1"/>
    <col min="4" max="13" width="11.77734375" style="397" customWidth="1"/>
    <col min="14" max="16384" width="8.88671875" style="397"/>
  </cols>
  <sheetData>
    <row r="1" spans="1:22" ht="20.25" x14ac:dyDescent="0.3">
      <c r="A1" s="600" t="s">
        <v>47</v>
      </c>
      <c r="B1" s="600"/>
      <c r="C1" s="600"/>
      <c r="E1" s="530" t="s">
        <v>510</v>
      </c>
      <c r="F1" s="529"/>
      <c r="G1" s="529"/>
      <c r="H1" s="529"/>
      <c r="I1" s="451"/>
      <c r="K1" s="446"/>
      <c r="L1" s="445"/>
      <c r="M1" s="556" t="s">
        <v>701</v>
      </c>
    </row>
    <row r="2" spans="1:22" x14ac:dyDescent="0.25">
      <c r="E2" s="530" t="s">
        <v>16</v>
      </c>
      <c r="F2" s="529"/>
      <c r="G2" s="529"/>
      <c r="H2" s="528"/>
      <c r="K2" s="446"/>
      <c r="L2" s="445"/>
      <c r="M2" s="542" t="s">
        <v>738</v>
      </c>
    </row>
    <row r="3" spans="1:22" ht="15" customHeight="1" x14ac:dyDescent="0.25">
      <c r="E3" s="447" t="s">
        <v>507</v>
      </c>
      <c r="F3" s="447"/>
      <c r="G3" s="447"/>
      <c r="H3" s="528"/>
      <c r="J3" s="527" t="s">
        <v>5</v>
      </c>
      <c r="K3" s="446"/>
      <c r="L3" s="445"/>
      <c r="M3" s="542" t="s">
        <v>737</v>
      </c>
    </row>
    <row r="4" spans="1:22" ht="12.6" customHeight="1" x14ac:dyDescent="0.2">
      <c r="A4" s="603" t="s">
        <v>505</v>
      </c>
      <c r="B4" s="603"/>
      <c r="C4" s="603"/>
      <c r="D4" s="401"/>
      <c r="E4" s="401"/>
      <c r="F4" s="401"/>
      <c r="G4" s="401"/>
      <c r="H4" s="401"/>
      <c r="I4" s="401"/>
      <c r="J4" s="401"/>
      <c r="K4" s="401"/>
      <c r="L4" s="401"/>
    </row>
    <row r="5" spans="1:22" ht="15" x14ac:dyDescent="0.2">
      <c r="A5" s="526"/>
      <c r="B5" s="522"/>
      <c r="C5" s="525" t="s">
        <v>16</v>
      </c>
      <c r="D5" s="522" t="s">
        <v>503</v>
      </c>
      <c r="E5" s="522" t="s">
        <v>90</v>
      </c>
      <c r="F5" s="524" t="s">
        <v>85</v>
      </c>
      <c r="G5" s="524" t="s">
        <v>83</v>
      </c>
      <c r="H5" s="524" t="s">
        <v>81</v>
      </c>
      <c r="I5" s="524" t="s">
        <v>79</v>
      </c>
      <c r="J5" s="524" t="s">
        <v>77</v>
      </c>
      <c r="K5" s="523" t="s">
        <v>75</v>
      </c>
      <c r="L5" s="522" t="s">
        <v>73</v>
      </c>
      <c r="M5" s="522" t="s">
        <v>70</v>
      </c>
    </row>
    <row r="6" spans="1:22" ht="15" x14ac:dyDescent="0.2">
      <c r="A6" s="521"/>
      <c r="B6" s="481"/>
      <c r="C6" s="480"/>
      <c r="D6" s="516"/>
      <c r="E6" s="520"/>
      <c r="F6" s="401"/>
      <c r="G6" s="519"/>
      <c r="H6" s="518" t="s">
        <v>560</v>
      </c>
      <c r="I6" s="518" t="s">
        <v>559</v>
      </c>
      <c r="J6" s="517" t="s">
        <v>558</v>
      </c>
      <c r="K6" s="481" t="s">
        <v>557</v>
      </c>
      <c r="L6" s="481" t="s">
        <v>556</v>
      </c>
      <c r="M6" s="516"/>
    </row>
    <row r="7" spans="1:22" ht="15" x14ac:dyDescent="0.2">
      <c r="A7" s="482" t="s">
        <v>87</v>
      </c>
      <c r="B7" s="484" t="s">
        <v>500</v>
      </c>
      <c r="C7" s="515" t="s">
        <v>555</v>
      </c>
      <c r="D7" s="484" t="s">
        <v>88</v>
      </c>
      <c r="E7" s="484" t="s">
        <v>88</v>
      </c>
      <c r="F7" s="514" t="s">
        <v>84</v>
      </c>
      <c r="G7" s="459" t="s">
        <v>82</v>
      </c>
      <c r="H7" s="459" t="s">
        <v>554</v>
      </c>
      <c r="I7" s="459" t="s">
        <v>553</v>
      </c>
      <c r="J7" s="482" t="s">
        <v>552</v>
      </c>
      <c r="K7" s="484" t="s">
        <v>551</v>
      </c>
      <c r="L7" s="484" t="s">
        <v>550</v>
      </c>
      <c r="M7" s="484" t="s">
        <v>184</v>
      </c>
    </row>
    <row r="8" spans="1:22" ht="15" x14ac:dyDescent="0.2">
      <c r="A8" s="482" t="s">
        <v>350</v>
      </c>
      <c r="B8" s="484" t="s">
        <v>597</v>
      </c>
      <c r="C8" s="463" t="s">
        <v>220</v>
      </c>
      <c r="D8" s="497"/>
      <c r="E8" s="414">
        <f>SUM(F8:M8)</f>
        <v>0</v>
      </c>
      <c r="F8" s="500"/>
      <c r="G8" s="499"/>
      <c r="H8" s="498"/>
      <c r="I8" s="497"/>
      <c r="J8" s="497"/>
      <c r="K8" s="497"/>
      <c r="L8" s="497"/>
      <c r="M8" s="497"/>
    </row>
    <row r="9" spans="1:22" ht="15" x14ac:dyDescent="0.2">
      <c r="A9" s="482" t="s">
        <v>493</v>
      </c>
      <c r="B9" s="484"/>
      <c r="C9" s="463"/>
      <c r="D9" s="509"/>
      <c r="E9" s="509"/>
      <c r="F9" s="512"/>
      <c r="G9" s="511"/>
      <c r="H9" s="510"/>
      <c r="I9" s="509"/>
      <c r="J9" s="509"/>
      <c r="K9" s="509"/>
      <c r="L9" s="509"/>
      <c r="M9" s="509"/>
    </row>
    <row r="10" spans="1:22" ht="15" x14ac:dyDescent="0.2">
      <c r="A10" s="482" t="s">
        <v>490</v>
      </c>
      <c r="B10" s="484" t="s">
        <v>75</v>
      </c>
      <c r="C10" s="473" t="s">
        <v>596</v>
      </c>
      <c r="D10" s="472">
        <f>+D8+'248a'!D48</f>
        <v>1853914</v>
      </c>
      <c r="E10" s="472">
        <f>+E8+'248a'!E48</f>
        <v>2492584</v>
      </c>
      <c r="F10" s="472">
        <f>+F8+'248a'!F48</f>
        <v>0</v>
      </c>
      <c r="G10" s="472">
        <f>+G8+'248a'!G48</f>
        <v>0</v>
      </c>
      <c r="H10" s="472">
        <f>+H8+'248a'!H48</f>
        <v>2492584</v>
      </c>
      <c r="I10" s="472">
        <f>+I8+'248a'!I48</f>
        <v>0</v>
      </c>
      <c r="J10" s="472">
        <f>+J8+'248a'!J48</f>
        <v>0</v>
      </c>
      <c r="K10" s="472">
        <f>+K8+'248a'!K48</f>
        <v>0</v>
      </c>
      <c r="L10" s="472">
        <f>+L8+'248a'!L48</f>
        <v>0</v>
      </c>
      <c r="M10" s="472">
        <f>+M8+'248a'!M48</f>
        <v>0</v>
      </c>
    </row>
    <row r="11" spans="1:22" x14ac:dyDescent="0.25">
      <c r="A11" s="482" t="s">
        <v>485</v>
      </c>
      <c r="B11" s="513"/>
      <c r="C11" s="486"/>
      <c r="D11" s="501"/>
      <c r="E11" s="501"/>
      <c r="F11" s="504"/>
      <c r="G11" s="503"/>
      <c r="H11" s="502"/>
      <c r="I11" s="501"/>
      <c r="J11" s="501"/>
      <c r="K11" s="501"/>
      <c r="L11" s="501"/>
      <c r="M11" s="501"/>
    </row>
    <row r="12" spans="1:22" ht="15" x14ac:dyDescent="0.2">
      <c r="A12" s="482" t="s">
        <v>478</v>
      </c>
      <c r="B12" s="484" t="s">
        <v>595</v>
      </c>
      <c r="C12" s="463" t="s">
        <v>218</v>
      </c>
      <c r="D12" s="497"/>
      <c r="E12" s="414">
        <f>SUM(F12:M12)</f>
        <v>0</v>
      </c>
      <c r="F12" s="500"/>
      <c r="G12" s="499"/>
      <c r="H12" s="498"/>
      <c r="I12" s="497"/>
      <c r="J12" s="497"/>
      <c r="K12" s="497"/>
      <c r="L12" s="497"/>
      <c r="M12" s="497"/>
    </row>
    <row r="13" spans="1:22" ht="15" x14ac:dyDescent="0.2">
      <c r="A13" s="482" t="s">
        <v>474</v>
      </c>
      <c r="B13" s="484" t="s">
        <v>594</v>
      </c>
      <c r="C13" s="463" t="s">
        <v>216</v>
      </c>
      <c r="D13" s="497"/>
      <c r="E13" s="414">
        <f>SUM(F13:M13)</f>
        <v>0</v>
      </c>
      <c r="F13" s="500"/>
      <c r="G13" s="499"/>
      <c r="H13" s="498"/>
      <c r="I13" s="497"/>
      <c r="J13" s="497"/>
      <c r="K13" s="497"/>
      <c r="L13" s="497"/>
      <c r="M13" s="497"/>
    </row>
    <row r="14" spans="1:22" ht="15" x14ac:dyDescent="0.2">
      <c r="A14" s="482" t="s">
        <v>469</v>
      </c>
      <c r="B14" s="484">
        <v>730</v>
      </c>
      <c r="C14" s="463" t="s">
        <v>593</v>
      </c>
      <c r="D14" s="497"/>
      <c r="E14" s="414">
        <f>SUM(F14:M14)</f>
        <v>0</v>
      </c>
      <c r="F14" s="500"/>
      <c r="G14" s="499"/>
      <c r="H14" s="498"/>
      <c r="I14" s="497"/>
      <c r="J14" s="497"/>
      <c r="K14" s="497"/>
      <c r="L14" s="497"/>
      <c r="M14" s="497"/>
    </row>
    <row r="15" spans="1:22" ht="15" x14ac:dyDescent="0.2">
      <c r="A15" s="482" t="s">
        <v>465</v>
      </c>
      <c r="B15" s="484"/>
      <c r="C15" s="463"/>
      <c r="D15" s="501"/>
      <c r="E15" s="501"/>
      <c r="F15" s="512"/>
      <c r="G15" s="511"/>
      <c r="H15" s="510"/>
      <c r="I15" s="509"/>
      <c r="J15" s="509"/>
      <c r="K15" s="509"/>
      <c r="L15" s="509"/>
      <c r="M15" s="509"/>
    </row>
    <row r="16" spans="1:22" ht="15" x14ac:dyDescent="0.2">
      <c r="A16" s="482" t="s">
        <v>461</v>
      </c>
      <c r="B16" s="484" t="s">
        <v>73</v>
      </c>
      <c r="C16" s="463" t="s">
        <v>592</v>
      </c>
      <c r="D16" s="472">
        <f t="shared" ref="D16:M16" si="0">SUM(D12:D14)</f>
        <v>0</v>
      </c>
      <c r="E16" s="472">
        <f t="shared" si="0"/>
        <v>0</v>
      </c>
      <c r="F16" s="472">
        <f t="shared" si="0"/>
        <v>0</v>
      </c>
      <c r="G16" s="472">
        <f t="shared" si="0"/>
        <v>0</v>
      </c>
      <c r="H16" s="472">
        <f t="shared" si="0"/>
        <v>0</v>
      </c>
      <c r="I16" s="472">
        <f t="shared" si="0"/>
        <v>0</v>
      </c>
      <c r="J16" s="472">
        <f t="shared" si="0"/>
        <v>0</v>
      </c>
      <c r="K16" s="472">
        <f t="shared" si="0"/>
        <v>0</v>
      </c>
      <c r="L16" s="472">
        <f t="shared" si="0"/>
        <v>0</v>
      </c>
      <c r="M16" s="472">
        <f t="shared" si="0"/>
        <v>0</v>
      </c>
      <c r="N16" s="492"/>
      <c r="O16" s="492"/>
      <c r="P16" s="492"/>
      <c r="Q16" s="492"/>
      <c r="R16" s="492"/>
      <c r="S16" s="492"/>
      <c r="T16" s="492"/>
      <c r="U16" s="492"/>
      <c r="V16" s="492"/>
    </row>
    <row r="17" spans="1:55" ht="15" x14ac:dyDescent="0.2">
      <c r="A17" s="482" t="s">
        <v>457</v>
      </c>
      <c r="B17" s="484"/>
      <c r="C17" s="463"/>
      <c r="D17" s="501"/>
      <c r="E17" s="501"/>
      <c r="F17" s="504"/>
      <c r="G17" s="503"/>
      <c r="H17" s="502"/>
      <c r="I17" s="501"/>
      <c r="J17" s="501"/>
      <c r="K17" s="501"/>
      <c r="L17" s="501"/>
      <c r="M17" s="501"/>
    </row>
    <row r="18" spans="1:55" ht="15" x14ac:dyDescent="0.2">
      <c r="A18" s="482" t="s">
        <v>453</v>
      </c>
      <c r="B18" s="484" t="s">
        <v>591</v>
      </c>
      <c r="C18" s="463" t="s">
        <v>590</v>
      </c>
      <c r="D18" s="497"/>
      <c r="E18" s="414">
        <f>SUM(F18:M18)</f>
        <v>0</v>
      </c>
      <c r="F18" s="500"/>
      <c r="G18" s="499"/>
      <c r="H18" s="498"/>
      <c r="I18" s="497"/>
      <c r="J18" s="497"/>
      <c r="K18" s="497"/>
      <c r="L18" s="497"/>
      <c r="M18" s="497"/>
    </row>
    <row r="19" spans="1:55" ht="15" x14ac:dyDescent="0.2">
      <c r="A19" s="482" t="s">
        <v>449</v>
      </c>
      <c r="B19" s="484">
        <v>811</v>
      </c>
      <c r="C19" s="463" t="s">
        <v>589</v>
      </c>
      <c r="D19" s="497"/>
      <c r="E19" s="414">
        <f>SUM(F19:M19)</f>
        <v>0</v>
      </c>
      <c r="F19" s="500"/>
      <c r="G19" s="499"/>
      <c r="H19" s="498"/>
      <c r="I19" s="497"/>
      <c r="J19" s="497"/>
      <c r="K19" s="497"/>
      <c r="L19" s="497"/>
      <c r="M19" s="497"/>
    </row>
    <row r="20" spans="1:55" ht="15" x14ac:dyDescent="0.2">
      <c r="A20" s="482" t="s">
        <v>445</v>
      </c>
      <c r="B20" s="484"/>
      <c r="C20" s="463"/>
      <c r="D20" s="509"/>
      <c r="E20" s="509"/>
      <c r="F20" s="512"/>
      <c r="G20" s="511"/>
      <c r="H20" s="510"/>
      <c r="I20" s="509"/>
      <c r="J20" s="509"/>
      <c r="K20" s="509"/>
      <c r="L20" s="509"/>
      <c r="M20" s="509"/>
    </row>
    <row r="21" spans="1:55" s="505" customFormat="1" ht="15" x14ac:dyDescent="0.2">
      <c r="A21" s="482" t="s">
        <v>442</v>
      </c>
      <c r="B21" s="508">
        <v>800</v>
      </c>
      <c r="C21" s="507" t="s">
        <v>588</v>
      </c>
      <c r="D21" s="472">
        <f t="shared" ref="D21:M21" si="1">SUM(D17:D19)</f>
        <v>0</v>
      </c>
      <c r="E21" s="472">
        <f t="shared" si="1"/>
        <v>0</v>
      </c>
      <c r="F21" s="472">
        <f t="shared" si="1"/>
        <v>0</v>
      </c>
      <c r="G21" s="472">
        <f t="shared" si="1"/>
        <v>0</v>
      </c>
      <c r="H21" s="472">
        <f t="shared" si="1"/>
        <v>0</v>
      </c>
      <c r="I21" s="472">
        <f t="shared" si="1"/>
        <v>0</v>
      </c>
      <c r="J21" s="472">
        <f t="shared" si="1"/>
        <v>0</v>
      </c>
      <c r="K21" s="472">
        <f t="shared" si="1"/>
        <v>0</v>
      </c>
      <c r="L21" s="472">
        <f t="shared" si="1"/>
        <v>0</v>
      </c>
      <c r="M21" s="472">
        <f t="shared" si="1"/>
        <v>0</v>
      </c>
    </row>
    <row r="22" spans="1:55" ht="15" x14ac:dyDescent="0.2">
      <c r="A22" s="482" t="s">
        <v>438</v>
      </c>
      <c r="B22" s="484"/>
      <c r="C22" s="463"/>
      <c r="D22" s="501"/>
      <c r="E22" s="501"/>
      <c r="F22" s="504"/>
      <c r="G22" s="503"/>
      <c r="H22" s="502"/>
      <c r="I22" s="501"/>
      <c r="J22" s="501"/>
      <c r="K22" s="501"/>
      <c r="L22" s="501"/>
      <c r="M22" s="501"/>
    </row>
    <row r="23" spans="1:55" ht="15" x14ac:dyDescent="0.2">
      <c r="A23" s="482" t="s">
        <v>434</v>
      </c>
      <c r="B23" s="484" t="s">
        <v>587</v>
      </c>
      <c r="C23" s="463" t="s">
        <v>205</v>
      </c>
      <c r="D23" s="410"/>
      <c r="E23" s="414">
        <f>SUM(F23:M23)</f>
        <v>0</v>
      </c>
      <c r="F23" s="500"/>
      <c r="G23" s="499"/>
      <c r="H23" s="498"/>
      <c r="I23" s="497"/>
      <c r="J23" s="497"/>
      <c r="K23" s="497"/>
      <c r="L23" s="497"/>
      <c r="M23" s="497"/>
    </row>
    <row r="24" spans="1:55" ht="15" x14ac:dyDescent="0.2">
      <c r="A24" s="482" t="s">
        <v>429</v>
      </c>
      <c r="B24" s="484" t="s">
        <v>586</v>
      </c>
      <c r="C24" s="463" t="s">
        <v>203</v>
      </c>
      <c r="D24" s="410"/>
      <c r="E24" s="414">
        <f>SUM(F24:M24)</f>
        <v>0</v>
      </c>
      <c r="F24" s="500"/>
      <c r="G24" s="499"/>
      <c r="H24" s="498"/>
      <c r="I24" s="497"/>
      <c r="J24" s="497"/>
      <c r="K24" s="497"/>
      <c r="L24" s="497"/>
      <c r="M24" s="497"/>
    </row>
    <row r="25" spans="1:55" ht="15" x14ac:dyDescent="0.2">
      <c r="A25" s="482" t="s">
        <v>426</v>
      </c>
      <c r="B25" s="484" t="s">
        <v>585</v>
      </c>
      <c r="C25" s="463" t="s">
        <v>201</v>
      </c>
      <c r="D25" s="410"/>
      <c r="E25" s="414">
        <f>SUM(F25:M25)</f>
        <v>0</v>
      </c>
      <c r="F25" s="500"/>
      <c r="G25" s="499"/>
      <c r="H25" s="498"/>
      <c r="I25" s="497"/>
      <c r="J25" s="497"/>
      <c r="K25" s="497"/>
      <c r="L25" s="497"/>
      <c r="M25" s="497"/>
    </row>
    <row r="26" spans="1:55" ht="15" x14ac:dyDescent="0.2">
      <c r="A26" s="482" t="s">
        <v>424</v>
      </c>
      <c r="B26" s="484" t="s">
        <v>584</v>
      </c>
      <c r="C26" s="463" t="s">
        <v>583</v>
      </c>
      <c r="D26" s="410"/>
      <c r="E26" s="414">
        <f>SUM(F26:M26)</f>
        <v>0</v>
      </c>
      <c r="F26" s="500"/>
      <c r="G26" s="499"/>
      <c r="H26" s="498"/>
      <c r="I26" s="497"/>
      <c r="J26" s="497"/>
      <c r="K26" s="497"/>
      <c r="L26" s="497"/>
      <c r="M26" s="497"/>
    </row>
    <row r="27" spans="1:55" ht="15" x14ac:dyDescent="0.2">
      <c r="A27" s="482" t="s">
        <v>420</v>
      </c>
      <c r="B27" s="484"/>
      <c r="C27" s="463"/>
      <c r="D27" s="485"/>
      <c r="E27" s="485"/>
      <c r="F27" s="496"/>
      <c r="G27" s="495"/>
      <c r="H27" s="494"/>
      <c r="I27" s="493"/>
      <c r="J27" s="493"/>
      <c r="K27" s="493"/>
      <c r="L27" s="493"/>
      <c r="M27" s="493"/>
    </row>
    <row r="28" spans="1:55" ht="15" x14ac:dyDescent="0.2">
      <c r="A28" s="482" t="s">
        <v>417</v>
      </c>
      <c r="B28" s="484" t="s">
        <v>582</v>
      </c>
      <c r="C28" s="463" t="s">
        <v>581</v>
      </c>
      <c r="D28" s="472">
        <f t="shared" ref="D28:M28" si="2">SUM(D23:D27)</f>
        <v>0</v>
      </c>
      <c r="E28" s="472">
        <f t="shared" si="2"/>
        <v>0</v>
      </c>
      <c r="F28" s="472">
        <f t="shared" si="2"/>
        <v>0</v>
      </c>
      <c r="G28" s="472">
        <f t="shared" si="2"/>
        <v>0</v>
      </c>
      <c r="H28" s="472">
        <f t="shared" si="2"/>
        <v>0</v>
      </c>
      <c r="I28" s="472">
        <f t="shared" si="2"/>
        <v>0</v>
      </c>
      <c r="J28" s="472">
        <f t="shared" si="2"/>
        <v>0</v>
      </c>
      <c r="K28" s="472">
        <f t="shared" si="2"/>
        <v>0</v>
      </c>
      <c r="L28" s="472">
        <f t="shared" si="2"/>
        <v>0</v>
      </c>
      <c r="M28" s="472">
        <f t="shared" si="2"/>
        <v>0</v>
      </c>
      <c r="N28" s="492"/>
      <c r="O28" s="492"/>
      <c r="P28" s="492"/>
      <c r="Q28" s="492"/>
      <c r="R28" s="492"/>
      <c r="S28" s="492"/>
      <c r="T28" s="492"/>
      <c r="U28" s="492"/>
      <c r="V28" s="492"/>
      <c r="W28" s="492"/>
      <c r="X28" s="492"/>
      <c r="Y28" s="492"/>
      <c r="Z28" s="492"/>
      <c r="AA28" s="492"/>
      <c r="AB28" s="492"/>
      <c r="AC28" s="492"/>
      <c r="AD28" s="492"/>
      <c r="AE28" s="492"/>
      <c r="AF28" s="492"/>
      <c r="AG28" s="492"/>
      <c r="AH28" s="492"/>
      <c r="AI28" s="492"/>
      <c r="AJ28" s="492"/>
      <c r="AK28" s="492"/>
      <c r="AL28" s="492"/>
      <c r="AM28" s="492"/>
      <c r="AN28" s="492"/>
      <c r="AO28" s="492"/>
      <c r="AP28" s="492"/>
      <c r="AQ28" s="492"/>
      <c r="AR28" s="492"/>
      <c r="AS28" s="492"/>
      <c r="AT28" s="492"/>
      <c r="AU28" s="492"/>
      <c r="AV28" s="492"/>
      <c r="AW28" s="492"/>
      <c r="AX28" s="492"/>
      <c r="AY28" s="492"/>
      <c r="AZ28" s="492"/>
      <c r="BA28" s="492"/>
      <c r="BB28" s="492"/>
      <c r="BC28" s="492"/>
    </row>
    <row r="29" spans="1:55" ht="15" x14ac:dyDescent="0.2">
      <c r="A29" s="482" t="s">
        <v>413</v>
      </c>
      <c r="B29" s="484"/>
      <c r="C29" s="463"/>
      <c r="D29" s="485"/>
      <c r="E29" s="485"/>
      <c r="F29" s="485"/>
      <c r="G29" s="485"/>
      <c r="H29" s="485"/>
      <c r="I29" s="485"/>
      <c r="J29" s="485"/>
      <c r="K29" s="485"/>
      <c r="L29" s="485"/>
      <c r="M29" s="485"/>
    </row>
    <row r="30" spans="1:55" ht="15" x14ac:dyDescent="0.2">
      <c r="A30" s="482" t="s">
        <v>407</v>
      </c>
      <c r="B30" s="481"/>
      <c r="C30" s="480" t="s">
        <v>580</v>
      </c>
      <c r="D30" s="460"/>
      <c r="E30" s="460"/>
      <c r="F30" s="460"/>
      <c r="G30" s="460"/>
      <c r="H30" s="460"/>
      <c r="I30" s="460"/>
      <c r="J30" s="460"/>
      <c r="K30" s="460"/>
      <c r="L30" s="460"/>
      <c r="M30" s="460"/>
    </row>
    <row r="31" spans="1:55" ht="15" x14ac:dyDescent="0.2">
      <c r="A31" s="482" t="s">
        <v>403</v>
      </c>
      <c r="B31" s="484"/>
      <c r="C31" s="491" t="s">
        <v>579</v>
      </c>
      <c r="D31" s="472">
        <f>SUM(D28,D21,D16,D10,'248a'!D21)</f>
        <v>1853914</v>
      </c>
      <c r="E31" s="472">
        <f>SUM(E28,E21,E16,E10,'248a'!E21)</f>
        <v>2492584</v>
      </c>
      <c r="F31" s="472">
        <f>SUM(F28,F21,F16,F10,'248a'!F21)</f>
        <v>0</v>
      </c>
      <c r="G31" s="472">
        <f>SUM(G28,G21,G16,G10,'248a'!G21)</f>
        <v>0</v>
      </c>
      <c r="H31" s="472">
        <f>SUM(H28,H21,H16,H10,'248a'!H21)</f>
        <v>2492584</v>
      </c>
      <c r="I31" s="472">
        <f>SUM(I28,I21,I16,I10,'248a'!I21)</f>
        <v>0</v>
      </c>
      <c r="J31" s="472">
        <f>SUM(J28,J21,J16,J10,'248a'!J21)</f>
        <v>0</v>
      </c>
      <c r="K31" s="472">
        <f>SUM(K28,K21,K16,K10,'248a'!K21)</f>
        <v>0</v>
      </c>
      <c r="L31" s="472">
        <f>SUM(L28,L21,L16,L10,'248a'!L21)</f>
        <v>0</v>
      </c>
      <c r="M31" s="472">
        <f>SUM(M28,M21,M16,M10,'248a'!M21)</f>
        <v>0</v>
      </c>
    </row>
    <row r="32" spans="1:55" ht="15" x14ac:dyDescent="0.2">
      <c r="A32" s="482" t="s">
        <v>400</v>
      </c>
      <c r="B32" s="484"/>
      <c r="C32" s="463"/>
      <c r="D32" s="485"/>
      <c r="E32" s="485"/>
      <c r="F32" s="490"/>
      <c r="G32" s="489"/>
      <c r="H32" s="488"/>
      <c r="I32" s="485"/>
      <c r="J32" s="485"/>
      <c r="K32" s="485"/>
      <c r="L32" s="485"/>
      <c r="M32" s="485"/>
    </row>
    <row r="33" spans="1:13" ht="15" x14ac:dyDescent="0.2">
      <c r="A33" s="482" t="s">
        <v>397</v>
      </c>
      <c r="B33" s="481">
        <v>950</v>
      </c>
      <c r="C33" s="480" t="s">
        <v>578</v>
      </c>
      <c r="D33" s="493"/>
      <c r="E33" s="493"/>
      <c r="F33" s="417"/>
      <c r="G33" s="417"/>
      <c r="H33" s="417"/>
      <c r="I33" s="417"/>
      <c r="J33" s="417"/>
      <c r="K33" s="417"/>
      <c r="L33" s="417"/>
      <c r="M33" s="460"/>
    </row>
    <row r="34" spans="1:13" ht="15" x14ac:dyDescent="0.2">
      <c r="A34" s="482" t="s">
        <v>393</v>
      </c>
      <c r="B34" s="484"/>
      <c r="C34" s="483" t="s">
        <v>577</v>
      </c>
      <c r="D34" s="552"/>
      <c r="E34" s="552"/>
      <c r="F34" s="417"/>
      <c r="G34" s="417"/>
      <c r="H34" s="417"/>
      <c r="I34" s="417"/>
      <c r="J34" s="417"/>
      <c r="K34" s="417"/>
      <c r="L34" s="417"/>
      <c r="M34" s="460"/>
    </row>
    <row r="35" spans="1:13" x14ac:dyDescent="0.25">
      <c r="A35" s="482" t="s">
        <v>388</v>
      </c>
      <c r="B35" s="484"/>
      <c r="C35" s="486"/>
      <c r="D35" s="485"/>
      <c r="E35" s="485"/>
      <c r="F35" s="417"/>
      <c r="G35" s="417"/>
      <c r="H35" s="417"/>
      <c r="I35" s="417"/>
      <c r="J35" s="417"/>
      <c r="K35" s="417"/>
      <c r="L35" s="417"/>
      <c r="M35" s="460"/>
    </row>
    <row r="36" spans="1:13" ht="15" x14ac:dyDescent="0.2">
      <c r="A36" s="482" t="s">
        <v>383</v>
      </c>
      <c r="B36" s="481"/>
      <c r="C36" s="480" t="s">
        <v>576</v>
      </c>
      <c r="D36" s="604">
        <f>+D31+D34</f>
        <v>1853914</v>
      </c>
      <c r="E36" s="604">
        <f>+E31+E34</f>
        <v>2492584</v>
      </c>
      <c r="F36" s="417"/>
      <c r="G36" s="417"/>
      <c r="H36" s="417"/>
      <c r="I36" s="417"/>
      <c r="J36" s="417"/>
      <c r="K36" s="417"/>
      <c r="L36" s="417"/>
      <c r="M36" s="460"/>
    </row>
    <row r="37" spans="1:13" ht="15" x14ac:dyDescent="0.2">
      <c r="A37" s="482" t="s">
        <v>379</v>
      </c>
      <c r="B37" s="484"/>
      <c r="C37" s="483" t="s">
        <v>575</v>
      </c>
      <c r="D37" s="605"/>
      <c r="E37" s="605"/>
      <c r="F37" s="417"/>
      <c r="G37" s="417"/>
      <c r="H37" s="417"/>
      <c r="I37" s="417"/>
      <c r="J37" s="417"/>
      <c r="K37" s="417"/>
      <c r="L37" s="417"/>
      <c r="M37" s="460"/>
    </row>
    <row r="38" spans="1:13" ht="15" x14ac:dyDescent="0.2">
      <c r="A38" s="482" t="s">
        <v>376</v>
      </c>
      <c r="B38" s="481"/>
      <c r="C38" s="480"/>
      <c r="D38" s="460"/>
      <c r="E38" s="460"/>
      <c r="F38" s="417"/>
      <c r="G38" s="417"/>
      <c r="H38" s="417"/>
      <c r="I38" s="417"/>
      <c r="J38" s="417"/>
      <c r="K38" s="417"/>
      <c r="L38" s="417"/>
      <c r="M38" s="460"/>
    </row>
    <row r="39" spans="1:13" thickBot="1" x14ac:dyDescent="0.25">
      <c r="A39" s="482" t="s">
        <v>372</v>
      </c>
      <c r="B39" s="481"/>
      <c r="C39" s="480"/>
      <c r="D39" s="460"/>
      <c r="E39" s="460"/>
      <c r="F39" s="465"/>
      <c r="G39" s="465"/>
      <c r="H39" s="465"/>
      <c r="I39" s="465"/>
      <c r="J39" s="465"/>
      <c r="K39" s="417"/>
      <c r="L39" s="417"/>
      <c r="M39" s="460"/>
    </row>
    <row r="40" spans="1:13" x14ac:dyDescent="0.25">
      <c r="A40" s="459" t="s">
        <v>368</v>
      </c>
      <c r="B40" s="479"/>
      <c r="C40" s="478" t="s">
        <v>574</v>
      </c>
      <c r="D40" s="477"/>
      <c r="E40" s="476"/>
      <c r="F40" s="417"/>
      <c r="G40" s="470"/>
      <c r="H40" s="470"/>
      <c r="I40" s="470"/>
      <c r="J40" s="465"/>
      <c r="K40" s="417"/>
      <c r="L40" s="475"/>
      <c r="M40" s="460"/>
    </row>
    <row r="41" spans="1:13" x14ac:dyDescent="0.25">
      <c r="A41" s="459" t="s">
        <v>364</v>
      </c>
      <c r="B41" s="464"/>
      <c r="C41" s="463"/>
      <c r="D41" s="460"/>
      <c r="E41" s="474"/>
      <c r="F41" s="417"/>
      <c r="G41" s="470"/>
      <c r="H41" s="470"/>
      <c r="I41" s="470"/>
      <c r="J41" s="465"/>
      <c r="K41" s="417"/>
      <c r="L41" s="417"/>
      <c r="M41" s="460"/>
    </row>
    <row r="42" spans="1:13" x14ac:dyDescent="0.25">
      <c r="A42" s="459" t="s">
        <v>361</v>
      </c>
      <c r="B42" s="464"/>
      <c r="C42" s="473" t="s">
        <v>573</v>
      </c>
      <c r="D42" s="472">
        <v>0</v>
      </c>
      <c r="E42" s="471">
        <v>0</v>
      </c>
      <c r="F42" s="470" t="s">
        <v>572</v>
      </c>
      <c r="G42" s="470"/>
      <c r="H42" s="470"/>
      <c r="I42" s="470"/>
      <c r="J42" s="465"/>
      <c r="K42" s="417"/>
      <c r="L42" s="417"/>
      <c r="M42" s="460"/>
    </row>
    <row r="43" spans="1:13" x14ac:dyDescent="0.25">
      <c r="A43" s="459" t="s">
        <v>358</v>
      </c>
      <c r="B43" s="464"/>
      <c r="C43" s="473" t="s">
        <v>571</v>
      </c>
      <c r="D43" s="472">
        <v>1853914</v>
      </c>
      <c r="E43" s="471">
        <v>2492584</v>
      </c>
      <c r="F43" s="470"/>
      <c r="G43" s="465"/>
      <c r="H43" s="465"/>
      <c r="I43" s="465"/>
      <c r="J43" s="465"/>
      <c r="K43" s="417"/>
      <c r="L43" s="417"/>
      <c r="M43" s="460"/>
    </row>
    <row r="44" spans="1:13" x14ac:dyDescent="0.25">
      <c r="A44" s="459" t="s">
        <v>356</v>
      </c>
      <c r="B44" s="464"/>
      <c r="C44" s="473" t="s">
        <v>570</v>
      </c>
      <c r="D44" s="472">
        <f>SUM(D42:D43)</f>
        <v>1853914</v>
      </c>
      <c r="E44" s="471">
        <f>SUM(E42:E43)</f>
        <v>2492584</v>
      </c>
      <c r="F44" s="470" t="s">
        <v>569</v>
      </c>
      <c r="G44" s="465"/>
      <c r="H44" s="465"/>
      <c r="I44" s="465"/>
      <c r="J44" s="465"/>
      <c r="K44" s="417"/>
      <c r="L44" s="417"/>
      <c r="M44" s="460"/>
    </row>
    <row r="45" spans="1:13" ht="15" x14ac:dyDescent="0.2">
      <c r="A45" s="459" t="s">
        <v>351</v>
      </c>
      <c r="B45" s="464"/>
      <c r="C45" s="463"/>
      <c r="D45" s="469"/>
      <c r="E45" s="468"/>
      <c r="F45" s="465"/>
      <c r="G45" s="465"/>
      <c r="H45" s="465"/>
      <c r="I45" s="465"/>
      <c r="J45" s="465"/>
      <c r="K45" s="417"/>
      <c r="L45" s="417"/>
      <c r="M45" s="460"/>
    </row>
    <row r="46" spans="1:13" ht="15" x14ac:dyDescent="0.2">
      <c r="A46" s="459" t="s">
        <v>568</v>
      </c>
      <c r="B46" s="464"/>
      <c r="C46" s="463" t="s">
        <v>567</v>
      </c>
      <c r="D46" s="467">
        <f>D36</f>
        <v>1853914</v>
      </c>
      <c r="E46" s="466">
        <f>E36</f>
        <v>2492584</v>
      </c>
      <c r="F46" s="465"/>
      <c r="G46" s="465"/>
      <c r="H46" s="465"/>
      <c r="I46" s="465"/>
      <c r="J46" s="465"/>
      <c r="K46" s="417"/>
      <c r="L46" s="417"/>
      <c r="M46" s="460"/>
    </row>
    <row r="47" spans="1:13" ht="15" x14ac:dyDescent="0.2">
      <c r="A47" s="459" t="s">
        <v>566</v>
      </c>
      <c r="B47" s="464"/>
      <c r="C47" s="463" t="s">
        <v>565</v>
      </c>
      <c r="D47" s="462">
        <f>D48-D46</f>
        <v>0</v>
      </c>
      <c r="E47" s="461">
        <f>E48-E46</f>
        <v>0</v>
      </c>
      <c r="F47" s="417"/>
      <c r="G47" s="417"/>
      <c r="H47" s="417"/>
      <c r="I47" s="417"/>
      <c r="J47" s="417"/>
      <c r="K47" s="417"/>
      <c r="L47" s="417"/>
      <c r="M47" s="460"/>
    </row>
    <row r="48" spans="1:13" thickBot="1" x14ac:dyDescent="0.25">
      <c r="A48" s="459" t="s">
        <v>564</v>
      </c>
      <c r="B48" s="458"/>
      <c r="C48" s="457" t="s">
        <v>563</v>
      </c>
      <c r="D48" s="456">
        <f>D44</f>
        <v>1853914</v>
      </c>
      <c r="E48" s="455">
        <f>E44</f>
        <v>2492584</v>
      </c>
      <c r="F48" s="454"/>
      <c r="G48" s="454"/>
      <c r="H48" s="454"/>
      <c r="I48" s="454"/>
      <c r="J48" s="454"/>
      <c r="K48" s="454"/>
      <c r="L48" s="454"/>
      <c r="M48" s="453"/>
    </row>
    <row r="49" spans="1:3" ht="15.75" customHeight="1" x14ac:dyDescent="0.2">
      <c r="A49" s="606" t="str">
        <f ca="1">CELL("FILENAME",A2)</f>
        <v>R:\Finance\Annual Budget\Amended 2016-2017\[2016-2017 Amended Budget.xlsx]248b</v>
      </c>
      <c r="B49" s="606"/>
      <c r="C49" s="606"/>
    </row>
  </sheetData>
  <mergeCells count="5">
    <mergeCell ref="A1:C1"/>
    <mergeCell ref="A4:C4"/>
    <mergeCell ref="D36:D37"/>
    <mergeCell ref="E36:E37"/>
    <mergeCell ref="A49:C49"/>
  </mergeCells>
  <printOptions horizontalCentered="1" verticalCentered="1"/>
  <pageMargins left="0.1" right="0.1" top="0.4" bottom="0.4" header="0.1" footer="0.1"/>
  <pageSetup scale="73" fitToHeight="2" orientation="landscape" r:id="rId1"/>
  <headerFooter>
    <oddHeader>&amp;C&amp;"Arial,Bold"TWIN FALLS SCHOOL DISTIRCT 411</oddHeader>
    <oddFooter>&amp;L&amp;"Arial,Bold"&amp;Z&amp;F&amp;R&amp;"Arial,Bold"Page &amp;P of &amp;N</oddFooter>
  </headerFooter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441"/>
  <sheetViews>
    <sheetView topLeftCell="A4" zoomScaleNormal="100" workbookViewId="0">
      <selection activeCell="P31" sqref="P31"/>
    </sheetView>
  </sheetViews>
  <sheetFormatPr defaultColWidth="9.77734375" defaultRowHeight="11.25" x14ac:dyDescent="0.2"/>
  <cols>
    <col min="1" max="1" width="3.77734375" style="321" customWidth="1"/>
    <col min="2" max="2" width="6.77734375" style="321" customWidth="1"/>
    <col min="3" max="3" width="27.77734375" style="322" customWidth="1"/>
    <col min="4" max="6" width="10.77734375" style="321" customWidth="1"/>
    <col min="7" max="7" width="3.77734375" style="321" customWidth="1"/>
    <col min="8" max="8" width="6.77734375" style="321" customWidth="1"/>
    <col min="9" max="9" width="27.77734375" style="322" customWidth="1"/>
    <col min="10" max="12" width="10.77734375" style="321" customWidth="1"/>
    <col min="13" max="16384" width="9.77734375" style="321"/>
  </cols>
  <sheetData>
    <row r="1" spans="1:12" ht="20.25" x14ac:dyDescent="0.3">
      <c r="A1" s="596" t="s">
        <v>47</v>
      </c>
      <c r="B1" s="596"/>
      <c r="C1" s="596"/>
      <c r="D1" s="393"/>
      <c r="E1" s="394" t="s">
        <v>510</v>
      </c>
      <c r="F1" s="394"/>
      <c r="G1" s="390"/>
      <c r="H1" s="390"/>
      <c r="I1" s="396"/>
      <c r="J1" s="393"/>
      <c r="L1" s="395" t="s">
        <v>598</v>
      </c>
    </row>
    <row r="2" spans="1:12" ht="15.75" x14ac:dyDescent="0.25">
      <c r="A2" s="393"/>
      <c r="B2" s="393"/>
      <c r="C2" s="389"/>
      <c r="D2" s="393"/>
      <c r="E2" s="394" t="s">
        <v>504</v>
      </c>
      <c r="F2" s="392"/>
      <c r="G2" s="390"/>
      <c r="H2" s="390"/>
      <c r="I2" s="572" t="s">
        <v>742</v>
      </c>
      <c r="J2" s="611" t="s">
        <v>741</v>
      </c>
      <c r="K2" s="611"/>
      <c r="L2" s="611"/>
    </row>
    <row r="3" spans="1:12" ht="15.75" x14ac:dyDescent="0.25">
      <c r="A3" s="393"/>
      <c r="B3" s="393"/>
      <c r="C3" s="389"/>
      <c r="D3" s="393"/>
      <c r="E3" s="392" t="s">
        <v>507</v>
      </c>
      <c r="F3" s="391"/>
      <c r="G3" s="390"/>
      <c r="H3" s="390"/>
      <c r="I3" s="572" t="s">
        <v>740</v>
      </c>
      <c r="J3" s="607" t="s">
        <v>739</v>
      </c>
      <c r="K3" s="607"/>
      <c r="L3" s="607"/>
    </row>
    <row r="4" spans="1:12" ht="13.9" customHeight="1" x14ac:dyDescent="0.2">
      <c r="A4" s="597" t="s">
        <v>505</v>
      </c>
      <c r="B4" s="597"/>
      <c r="C4" s="597"/>
      <c r="D4" s="597"/>
      <c r="E4" s="324"/>
      <c r="F4" s="324"/>
      <c r="G4" s="324"/>
      <c r="H4" s="324"/>
      <c r="I4" s="325"/>
      <c r="J4" s="324"/>
      <c r="K4" s="324"/>
      <c r="L4" s="324"/>
    </row>
    <row r="5" spans="1:12" ht="12.75" x14ac:dyDescent="0.2">
      <c r="A5" s="388"/>
      <c r="B5" s="387"/>
      <c r="C5" s="386" t="s">
        <v>504</v>
      </c>
      <c r="D5" s="385" t="s">
        <v>503</v>
      </c>
      <c r="E5" s="384" t="s">
        <v>502</v>
      </c>
      <c r="F5" s="383" t="s">
        <v>501</v>
      </c>
      <c r="G5" s="382"/>
      <c r="H5" s="381"/>
      <c r="I5" s="380" t="s">
        <v>504</v>
      </c>
      <c r="J5" s="379" t="s">
        <v>503</v>
      </c>
      <c r="K5" s="378" t="s">
        <v>502</v>
      </c>
      <c r="L5" s="377" t="s">
        <v>501</v>
      </c>
    </row>
    <row r="6" spans="1:12" ht="12.75" x14ac:dyDescent="0.2">
      <c r="A6" s="351" t="s">
        <v>87</v>
      </c>
      <c r="B6" s="334" t="s">
        <v>500</v>
      </c>
      <c r="C6" s="328" t="s">
        <v>499</v>
      </c>
      <c r="D6" s="334" t="s">
        <v>88</v>
      </c>
      <c r="E6" s="334" t="s">
        <v>498</v>
      </c>
      <c r="F6" s="376" t="s">
        <v>497</v>
      </c>
      <c r="G6" s="355" t="s">
        <v>87</v>
      </c>
      <c r="H6" s="375" t="s">
        <v>500</v>
      </c>
      <c r="I6" s="374" t="s">
        <v>499</v>
      </c>
      <c r="J6" s="351" t="s">
        <v>88</v>
      </c>
      <c r="K6" s="334" t="s">
        <v>498</v>
      </c>
      <c r="L6" s="334" t="s">
        <v>497</v>
      </c>
    </row>
    <row r="7" spans="1:12" ht="12.75" x14ac:dyDescent="0.2">
      <c r="A7" s="351" t="s">
        <v>496</v>
      </c>
      <c r="B7" s="334" t="s">
        <v>495</v>
      </c>
      <c r="C7" s="333" t="s">
        <v>494</v>
      </c>
      <c r="D7" s="354">
        <f>'240'!D7+'241'!D7+'243'!D7+'245'!D7+'246'!D7+'247'!D7+'248'!D7+'244'!D7</f>
        <v>18264.150000000001</v>
      </c>
      <c r="E7" s="373" t="s">
        <v>346</v>
      </c>
      <c r="F7" s="372">
        <f>'240'!F7+'241'!F7+'243'!F7+'245'!F7+'246'!F7+'247'!F7+'248'!F7+'244'!F7</f>
        <v>124321</v>
      </c>
      <c r="G7" s="348" t="s">
        <v>493</v>
      </c>
      <c r="H7" s="351" t="s">
        <v>492</v>
      </c>
      <c r="I7" s="333" t="s">
        <v>170</v>
      </c>
      <c r="J7" s="353">
        <v>0</v>
      </c>
      <c r="K7" s="353">
        <v>0</v>
      </c>
      <c r="L7" s="357"/>
    </row>
    <row r="8" spans="1:12" ht="12.75" x14ac:dyDescent="0.2">
      <c r="A8" s="351" t="s">
        <v>491</v>
      </c>
      <c r="B8" s="334"/>
      <c r="C8" s="333"/>
      <c r="D8" s="360"/>
      <c r="E8" s="353"/>
      <c r="F8" s="356"/>
      <c r="G8" s="355" t="s">
        <v>490</v>
      </c>
      <c r="H8" s="351" t="s">
        <v>489</v>
      </c>
      <c r="I8" s="365" t="s">
        <v>488</v>
      </c>
      <c r="J8" s="352">
        <f>J7</f>
        <v>0</v>
      </c>
      <c r="K8" s="358" t="s">
        <v>346</v>
      </c>
      <c r="L8" s="352">
        <f>K7</f>
        <v>0</v>
      </c>
    </row>
    <row r="9" spans="1:12" ht="12.75" x14ac:dyDescent="0.2">
      <c r="A9" s="351" t="s">
        <v>487</v>
      </c>
      <c r="B9" s="334" t="s">
        <v>486</v>
      </c>
      <c r="C9" s="333" t="s">
        <v>171</v>
      </c>
      <c r="D9" s="353">
        <f>'240'!D9+'241'!D9+'243'!D9+'245'!D9+'246'!D9+'247'!D9+'248'!D9+'244'!D9</f>
        <v>0</v>
      </c>
      <c r="E9" s="353">
        <f>'240'!E9+'241'!E9+'243'!E9+'245'!E9+'246'!E9+'247'!E9+'248'!E9+'244'!E9</f>
        <v>0</v>
      </c>
      <c r="F9" s="356"/>
      <c r="G9" s="355" t="s">
        <v>485</v>
      </c>
      <c r="H9" s="335"/>
      <c r="I9" s="333"/>
      <c r="J9" s="347"/>
      <c r="K9" s="347"/>
      <c r="L9" s="357"/>
    </row>
    <row r="10" spans="1:12" ht="12.75" x14ac:dyDescent="0.2">
      <c r="A10" s="351" t="s">
        <v>484</v>
      </c>
      <c r="B10" s="334" t="s">
        <v>483</v>
      </c>
      <c r="C10" s="333" t="s">
        <v>169</v>
      </c>
      <c r="D10" s="353">
        <f>'240'!D10+'241'!D10+'243'!D10+'245'!D10+'246'!D10+'247'!D10+'248'!D10+'244'!D10</f>
        <v>0</v>
      </c>
      <c r="E10" s="353">
        <f>'240'!E10+'241'!E10+'243'!E10+'245'!E10+'246'!E10+'247'!E10+'248'!E10+'244'!E10</f>
        <v>0</v>
      </c>
      <c r="F10" s="356"/>
      <c r="G10" s="355" t="s">
        <v>482</v>
      </c>
      <c r="H10" s="351" t="s">
        <v>481</v>
      </c>
      <c r="I10" s="333" t="s">
        <v>165</v>
      </c>
      <c r="J10" s="353">
        <f>'240'!J10+'241'!J10+'243'!J10+'245'!J10+'246'!J10+'247'!J10+'248'!J10+'244'!J10</f>
        <v>0</v>
      </c>
      <c r="K10" s="353">
        <f>'240'!K10+'241'!K10+'243'!K10+'245'!K10+'246'!K10+'247'!K10+'248'!K10+'244'!K10</f>
        <v>0</v>
      </c>
      <c r="L10" s="357"/>
    </row>
    <row r="11" spans="1:12" ht="12.75" x14ac:dyDescent="0.2">
      <c r="A11" s="351" t="s">
        <v>480</v>
      </c>
      <c r="B11" s="334" t="s">
        <v>479</v>
      </c>
      <c r="C11" s="333" t="s">
        <v>168</v>
      </c>
      <c r="D11" s="353">
        <f>'240'!D11+'241'!D11+'243'!D11+'245'!D11+'246'!D11+'247'!D11+'248'!D11+'244'!D11</f>
        <v>0</v>
      </c>
      <c r="E11" s="353">
        <f>'240'!E11+'241'!E11+'243'!E11+'245'!E11+'246'!E11+'247'!E11+'248'!E11+'244'!E11</f>
        <v>0</v>
      </c>
      <c r="F11" s="356"/>
      <c r="G11" s="355" t="s">
        <v>478</v>
      </c>
      <c r="H11" s="351" t="s">
        <v>477</v>
      </c>
      <c r="I11" s="333" t="s">
        <v>163</v>
      </c>
      <c r="J11" s="353">
        <f>'240'!J11+'241'!J11+'243'!J11+'245'!J11+'246'!J11+'247'!J11+'248'!J11+'244'!J11</f>
        <v>0</v>
      </c>
      <c r="K11" s="353">
        <f>'240'!K11+'241'!K11+'243'!K11+'245'!K11+'246'!K11+'247'!K11+'248'!K11+'244'!K11</f>
        <v>0</v>
      </c>
      <c r="L11" s="357"/>
    </row>
    <row r="12" spans="1:12" ht="12.75" x14ac:dyDescent="0.2">
      <c r="A12" s="351" t="s">
        <v>476</v>
      </c>
      <c r="B12" s="334" t="s">
        <v>475</v>
      </c>
      <c r="C12" s="333" t="s">
        <v>166</v>
      </c>
      <c r="D12" s="353">
        <f>'240'!D12+'241'!D12+'243'!D12+'245'!D12+'246'!D12+'247'!D12+'248'!D12+'244'!D12</f>
        <v>0</v>
      </c>
      <c r="E12" s="353">
        <f>'240'!E12+'241'!E12+'243'!E12+'245'!E12+'246'!E12+'247'!E12+'248'!E12+'244'!E12</f>
        <v>0</v>
      </c>
      <c r="F12" s="356"/>
      <c r="G12" s="355" t="s">
        <v>474</v>
      </c>
      <c r="H12" s="351" t="s">
        <v>473</v>
      </c>
      <c r="I12" s="333" t="s">
        <v>472</v>
      </c>
      <c r="J12" s="353">
        <f>'240'!J12+'241'!J12+'243'!J12+'245'!J12+'246'!J12+'247'!J12+'248'!J12+'244'!J12</f>
        <v>0</v>
      </c>
      <c r="K12" s="353">
        <f>'240'!K12+'241'!K12+'243'!K12+'245'!K12+'246'!K12+'247'!K12+'248'!K12+'244'!K12</f>
        <v>0</v>
      </c>
      <c r="L12" s="357"/>
    </row>
    <row r="13" spans="1:12" ht="12.75" x14ac:dyDescent="0.2">
      <c r="A13" s="351" t="s">
        <v>471</v>
      </c>
      <c r="B13" s="334" t="s">
        <v>470</v>
      </c>
      <c r="C13" s="333" t="s">
        <v>164</v>
      </c>
      <c r="D13" s="353">
        <f>'240'!D13+'241'!D13+'243'!D13+'245'!D13+'246'!D13+'247'!D13+'248'!D13+'244'!D13</f>
        <v>0</v>
      </c>
      <c r="E13" s="353">
        <f>'240'!E13+'241'!E13+'243'!E13+'245'!E13+'246'!E13+'247'!E13+'248'!E13+'244'!E13</f>
        <v>0</v>
      </c>
      <c r="F13" s="356"/>
      <c r="G13" s="355" t="s">
        <v>469</v>
      </c>
      <c r="H13" s="351" t="s">
        <v>468</v>
      </c>
      <c r="I13" s="333" t="s">
        <v>159</v>
      </c>
      <c r="J13" s="353">
        <f>'240'!J13+'241'!J13+'243'!J13+'245'!J13+'246'!J13+'247'!J13+'248'!J13+'244'!J13</f>
        <v>0</v>
      </c>
      <c r="K13" s="353">
        <f>'240'!K13+'241'!K13+'243'!K13+'245'!K13+'246'!K13+'247'!K13+'248'!K13+'244'!K13</f>
        <v>0</v>
      </c>
      <c r="L13" s="357"/>
    </row>
    <row r="14" spans="1:12" ht="12.75" x14ac:dyDescent="0.2">
      <c r="A14" s="351" t="s">
        <v>467</v>
      </c>
      <c r="B14" s="334" t="s">
        <v>466</v>
      </c>
      <c r="C14" s="333" t="s">
        <v>162</v>
      </c>
      <c r="D14" s="353">
        <f>'240'!D14+'241'!D14+'243'!D14+'245'!D14+'246'!D14+'247'!D14+'248'!D14+'244'!D14</f>
        <v>0</v>
      </c>
      <c r="E14" s="353">
        <f>'240'!E14+'241'!E14+'243'!E14+'245'!E14+'246'!E14+'247'!E14+'248'!E14+'244'!E14</f>
        <v>0</v>
      </c>
      <c r="F14" s="356"/>
      <c r="G14" s="355" t="s">
        <v>465</v>
      </c>
      <c r="H14" s="351" t="s">
        <v>464</v>
      </c>
      <c r="I14" s="333" t="s">
        <v>157</v>
      </c>
      <c r="J14" s="353">
        <f>'240'!J14+'241'!J14+'243'!J14+'245'!J14+'246'!J14+'247'!J14+'248'!J14+'244'!J14</f>
        <v>0</v>
      </c>
      <c r="K14" s="353">
        <f>'240'!K14+'241'!K14+'243'!K14+'245'!K14+'246'!K14+'247'!K14+'248'!K14+'244'!K14</f>
        <v>0</v>
      </c>
      <c r="L14" s="357"/>
    </row>
    <row r="15" spans="1:12" ht="12.75" x14ac:dyDescent="0.2">
      <c r="A15" s="351" t="s">
        <v>463</v>
      </c>
      <c r="B15" s="334" t="s">
        <v>462</v>
      </c>
      <c r="C15" s="333" t="s">
        <v>160</v>
      </c>
      <c r="D15" s="353">
        <f>'240'!D15+'241'!D15+'243'!D15+'245'!D15+'246'!D15+'247'!D15+'248'!D15+'244'!D15</f>
        <v>0</v>
      </c>
      <c r="E15" s="353">
        <f>'240'!E15+'241'!E15+'243'!E15+'245'!E15+'246'!E15+'247'!E15+'248'!E15+'244'!E15</f>
        <v>0</v>
      </c>
      <c r="F15" s="356"/>
      <c r="G15" s="355" t="s">
        <v>461</v>
      </c>
      <c r="H15" s="351" t="s">
        <v>460</v>
      </c>
      <c r="I15" s="333" t="s">
        <v>155</v>
      </c>
      <c r="J15" s="353">
        <f>'240'!J15+'241'!J15+'243'!J15+'245'!J15+'246'!J15+'247'!J15+'248'!J15+'244'!J15</f>
        <v>0</v>
      </c>
      <c r="K15" s="353">
        <f>'240'!K15+'241'!K15+'243'!K15+'245'!K15+'246'!K15+'247'!K15+'248'!K15+'244'!K15</f>
        <v>0</v>
      </c>
      <c r="L15" s="357"/>
    </row>
    <row r="16" spans="1:12" ht="12.75" x14ac:dyDescent="0.2">
      <c r="A16" s="351" t="s">
        <v>459</v>
      </c>
      <c r="B16" s="334" t="s">
        <v>458</v>
      </c>
      <c r="C16" s="333" t="s">
        <v>158</v>
      </c>
      <c r="D16" s="353">
        <f>'240'!D16+'241'!D16+'243'!D16+'245'!D16+'246'!D16+'247'!D16+'248'!D16+'244'!D16</f>
        <v>0</v>
      </c>
      <c r="E16" s="353">
        <f>'240'!E16+'241'!E16+'243'!E16+'245'!E16+'246'!E16+'247'!E16+'248'!E16+'244'!E16</f>
        <v>0</v>
      </c>
      <c r="F16" s="356"/>
      <c r="G16" s="355" t="s">
        <v>457</v>
      </c>
      <c r="H16" s="351" t="s">
        <v>456</v>
      </c>
      <c r="I16" s="333" t="s">
        <v>153</v>
      </c>
      <c r="J16" s="353">
        <f>'240'!J16+'241'!J16+'243'!J16+'245'!J16+'246'!J16+'247'!J16+'248'!J16+'244'!J16</f>
        <v>505325</v>
      </c>
      <c r="K16" s="353">
        <f>'240'!K16+'241'!K16+'243'!K16+'245'!K16+'246'!K16+'247'!K16+'248'!K16+'244'!K16</f>
        <v>576963</v>
      </c>
      <c r="L16" s="357"/>
    </row>
    <row r="17" spans="1:12" ht="12.75" x14ac:dyDescent="0.2">
      <c r="A17" s="351" t="s">
        <v>455</v>
      </c>
      <c r="B17" s="334" t="s">
        <v>454</v>
      </c>
      <c r="C17" s="333" t="s">
        <v>156</v>
      </c>
      <c r="D17" s="353">
        <f>'240'!D17+'241'!D17+'243'!D17+'245'!D17+'246'!D17+'247'!D17+'248'!D17+'244'!D17</f>
        <v>0</v>
      </c>
      <c r="E17" s="353">
        <f>'240'!E17+'241'!E17+'243'!E17+'245'!E17+'246'!E17+'247'!E17+'248'!E17+'244'!E17</f>
        <v>0</v>
      </c>
      <c r="F17" s="356"/>
      <c r="G17" s="355" t="s">
        <v>453</v>
      </c>
      <c r="H17" s="351" t="s">
        <v>452</v>
      </c>
      <c r="I17" s="333" t="s">
        <v>152</v>
      </c>
      <c r="J17" s="353">
        <f>'240'!J17+'241'!J17+'243'!J17+'245'!J17+'246'!J17+'247'!J17+'248'!J17+'244'!J17</f>
        <v>44125</v>
      </c>
      <c r="K17" s="353">
        <f>'240'!K17+'241'!K17+'243'!K17+'245'!K17+'246'!K17+'247'!K17+'248'!K17+'244'!K17</f>
        <v>35000</v>
      </c>
      <c r="L17" s="357"/>
    </row>
    <row r="18" spans="1:12" ht="12.75" x14ac:dyDescent="0.2">
      <c r="A18" s="351" t="s">
        <v>451</v>
      </c>
      <c r="B18" s="334" t="s">
        <v>450</v>
      </c>
      <c r="C18" s="365" t="s">
        <v>154</v>
      </c>
      <c r="D18" s="353">
        <f>'240'!D18+'241'!D18+'243'!D18+'245'!D18+'246'!D18+'247'!D18+'248'!D18+'244'!D18</f>
        <v>0</v>
      </c>
      <c r="E18" s="353">
        <f>'240'!E18+'241'!E18+'243'!E18+'245'!E18+'246'!E18+'247'!E18+'248'!E18+'244'!E18</f>
        <v>0</v>
      </c>
      <c r="F18" s="356"/>
      <c r="G18" s="355" t="s">
        <v>449</v>
      </c>
      <c r="H18" s="351" t="s">
        <v>448</v>
      </c>
      <c r="I18" s="333" t="s">
        <v>150</v>
      </c>
      <c r="J18" s="353">
        <f>'240'!J18+'241'!J18+'243'!J18+'245'!J18+'246'!J18+'247'!J18+'248'!J18+'244'!J18</f>
        <v>178538</v>
      </c>
      <c r="K18" s="353">
        <f>'240'!K18+'241'!K18+'243'!K18+'245'!K18+'246'!K18+'247'!K18+'248'!K18+'244'!K18</f>
        <v>180911</v>
      </c>
      <c r="L18" s="357"/>
    </row>
    <row r="19" spans="1:12" ht="12.75" x14ac:dyDescent="0.2">
      <c r="A19" s="351" t="s">
        <v>447</v>
      </c>
      <c r="B19" s="334"/>
      <c r="C19" s="371" t="s">
        <v>446</v>
      </c>
      <c r="D19" s="370">
        <f>SUBTOTAL(9,D9:D18)</f>
        <v>0</v>
      </c>
      <c r="E19" s="369" t="s">
        <v>346</v>
      </c>
      <c r="F19" s="349">
        <f>SUBTOTAL(9,E8:E18)</f>
        <v>0</v>
      </c>
      <c r="G19" s="368" t="s">
        <v>445</v>
      </c>
      <c r="H19" s="367">
        <v>437000</v>
      </c>
      <c r="I19" s="366" t="s">
        <v>149</v>
      </c>
      <c r="J19" s="353">
        <f>'240'!J19+'241'!J19+'243'!J19+'245'!J19+'246'!J19+'247'!J19+'248'!J19+'244'!J19</f>
        <v>0</v>
      </c>
      <c r="K19" s="353">
        <f>'240'!K19+'241'!K19+'243'!K19+'245'!K19+'246'!K19+'247'!K19+'248'!K19+'244'!K19</f>
        <v>0</v>
      </c>
      <c r="L19" s="357"/>
    </row>
    <row r="20" spans="1:12" ht="12.75" x14ac:dyDescent="0.2">
      <c r="A20" s="351" t="s">
        <v>444</v>
      </c>
      <c r="B20" s="334" t="s">
        <v>443</v>
      </c>
      <c r="C20" s="333" t="s">
        <v>151</v>
      </c>
      <c r="D20" s="353">
        <f>'240'!D20+'241'!D20+'243'!D20+'245'!D20+'246'!D20+'247'!D20+'248'!D20+'244'!D20</f>
        <v>0</v>
      </c>
      <c r="E20" s="353">
        <f>'240'!E20+'241'!E20+'243'!E20+'245'!E20+'246'!E20+'247'!E20+'248'!E20+'244'!E20</f>
        <v>0</v>
      </c>
      <c r="F20" s="356"/>
      <c r="G20" s="361" t="s">
        <v>442</v>
      </c>
      <c r="H20" s="364" t="s">
        <v>441</v>
      </c>
      <c r="I20" s="333" t="s">
        <v>440</v>
      </c>
      <c r="J20" s="353">
        <f>'240'!J20+'241'!J20+'243'!J20+'245'!J20+'246'!J20+'247'!J20+'248'!J20+'244'!J20</f>
        <v>0</v>
      </c>
      <c r="K20" s="353">
        <f>'240'!K20+'241'!K20+'243'!K20+'245'!K20+'246'!K20+'247'!K20+'248'!K20+'244'!K20</f>
        <v>0</v>
      </c>
      <c r="L20" s="357"/>
    </row>
    <row r="21" spans="1:12" ht="12.75" x14ac:dyDescent="0.2">
      <c r="A21" s="351" t="s">
        <v>439</v>
      </c>
      <c r="B21" s="364"/>
      <c r="C21" s="363"/>
      <c r="D21" s="362"/>
      <c r="E21" s="362"/>
      <c r="F21" s="356"/>
      <c r="G21" s="361" t="s">
        <v>438</v>
      </c>
      <c r="H21" s="351" t="s">
        <v>437</v>
      </c>
      <c r="I21" s="333" t="s">
        <v>145</v>
      </c>
      <c r="J21" s="353">
        <f>'240'!J21+'241'!J21+'243'!J21+'245'!J21+'246'!J21+'247'!J21+'248'!J21+'244'!J21</f>
        <v>1957811</v>
      </c>
      <c r="K21" s="353">
        <f>'240'!K21+'241'!K21+'243'!K21+'245'!K21+'246'!K21+'247'!K21+'248'!K21+'244'!K21</f>
        <v>2615593</v>
      </c>
      <c r="L21" s="357"/>
    </row>
    <row r="22" spans="1:12" ht="12.75" x14ac:dyDescent="0.2">
      <c r="A22" s="351" t="s">
        <v>436</v>
      </c>
      <c r="B22" s="334" t="s">
        <v>435</v>
      </c>
      <c r="C22" s="333" t="s">
        <v>148</v>
      </c>
      <c r="D22" s="353">
        <f>'240'!D22+'241'!D22+'243'!D22+'245'!D22+'246'!D22+'247'!D22+'248'!D22+'244'!D22</f>
        <v>0</v>
      </c>
      <c r="E22" s="353">
        <f>'240'!E22+'241'!E22+'243'!E22+'245'!E22+'246'!E22+'247'!E22+'248'!E22+'244'!E22</f>
        <v>0</v>
      </c>
      <c r="F22" s="356"/>
      <c r="G22" s="355" t="s">
        <v>434</v>
      </c>
      <c r="H22" s="351" t="s">
        <v>433</v>
      </c>
      <c r="I22" s="365" t="s">
        <v>432</v>
      </c>
      <c r="J22" s="352">
        <f>SUBTOTAL(9,J10:J21)</f>
        <v>2685799</v>
      </c>
      <c r="K22" s="358" t="s">
        <v>346</v>
      </c>
      <c r="L22" s="352">
        <f>SUBTOTAL(9,K10:K21)</f>
        <v>3408467</v>
      </c>
    </row>
    <row r="23" spans="1:12" ht="12.75" x14ac:dyDescent="0.2">
      <c r="A23" s="351" t="s">
        <v>431</v>
      </c>
      <c r="B23" s="334" t="s">
        <v>430</v>
      </c>
      <c r="C23" s="333" t="s">
        <v>146</v>
      </c>
      <c r="D23" s="353">
        <f>'240'!D23+'241'!D23+'243'!D23+'245'!D23+'246'!D23+'247'!D23+'248'!D23+'244'!D23</f>
        <v>0</v>
      </c>
      <c r="E23" s="353">
        <f>'240'!E23+'241'!E23+'243'!E23+'245'!E23+'246'!E23+'247'!E23+'248'!E23+'244'!E23</f>
        <v>0</v>
      </c>
      <c r="F23" s="356"/>
      <c r="G23" s="355" t="s">
        <v>429</v>
      </c>
      <c r="H23" s="335"/>
      <c r="I23" s="333"/>
      <c r="J23" s="347"/>
      <c r="K23" s="347"/>
      <c r="L23" s="357"/>
    </row>
    <row r="24" spans="1:12" ht="12.75" x14ac:dyDescent="0.2">
      <c r="A24" s="351" t="s">
        <v>428</v>
      </c>
      <c r="B24" s="334" t="s">
        <v>427</v>
      </c>
      <c r="C24" s="333" t="s">
        <v>144</v>
      </c>
      <c r="D24" s="353">
        <f>'240'!D24+'241'!D24+'243'!D24+'245'!D24+'246'!D24+'247'!D24+'248'!D24+'244'!D24</f>
        <v>0</v>
      </c>
      <c r="E24" s="353">
        <f>'240'!E24+'241'!E24+'243'!E24+'245'!E24+'246'!E24+'247'!E24+'248'!E24+'244'!E24</f>
        <v>0</v>
      </c>
      <c r="F24" s="356"/>
      <c r="G24" s="355" t="s">
        <v>426</v>
      </c>
      <c r="H24" s="335"/>
      <c r="I24" s="333"/>
      <c r="J24" s="347"/>
      <c r="K24" s="347"/>
      <c r="L24" s="357"/>
    </row>
    <row r="25" spans="1:12" ht="12.75" x14ac:dyDescent="0.2">
      <c r="A25" s="351" t="s">
        <v>425</v>
      </c>
      <c r="B25" s="364"/>
      <c r="C25" s="363"/>
      <c r="D25" s="362"/>
      <c r="E25" s="360"/>
      <c r="F25" s="356"/>
      <c r="G25" s="355" t="s">
        <v>424</v>
      </c>
      <c r="H25" s="351" t="s">
        <v>423</v>
      </c>
      <c r="I25" s="333" t="s">
        <v>141</v>
      </c>
      <c r="J25" s="353">
        <f>'240'!J25+'241'!J25+'243'!J25+'245'!J25+'246'!J25+'247'!J25+'248'!J25+'244'!J25</f>
        <v>0</v>
      </c>
      <c r="K25" s="353">
        <f>'240'!K25+'241'!K25+'243'!K25+'245'!K25+'246'!K25+'247'!K25+'248'!K25+'244'!K25</f>
        <v>0</v>
      </c>
      <c r="L25" s="357"/>
    </row>
    <row r="26" spans="1:12" ht="12.75" x14ac:dyDescent="0.2">
      <c r="A26" s="351" t="s">
        <v>422</v>
      </c>
      <c r="B26" s="334" t="s">
        <v>421</v>
      </c>
      <c r="C26" s="333" t="s">
        <v>142</v>
      </c>
      <c r="D26" s="353">
        <f>'240'!D26+'241'!D26+'243'!D26+'245'!D26+'246'!D26+'247'!D26+'248'!D26+'244'!D26</f>
        <v>2850</v>
      </c>
      <c r="E26" s="353">
        <f>'240'!E26+'241'!E26+'243'!E26+'245'!E26+'246'!E26+'247'!E26+'248'!E26+'244'!E26</f>
        <v>2500</v>
      </c>
      <c r="F26" s="356"/>
      <c r="G26" s="355" t="s">
        <v>420</v>
      </c>
      <c r="H26" s="351" t="s">
        <v>419</v>
      </c>
      <c r="I26" s="333" t="s">
        <v>140</v>
      </c>
      <c r="J26" s="353">
        <f>'240'!J26+'241'!J26+'243'!J26+'245'!J26+'246'!J26+'247'!J26+'248'!J26+'244'!J26</f>
        <v>0</v>
      </c>
      <c r="K26" s="353">
        <f>'240'!K26+'241'!K26+'243'!K26+'245'!K26+'246'!K26+'247'!K26+'248'!K26+'244'!K26</f>
        <v>0</v>
      </c>
      <c r="L26" s="357"/>
    </row>
    <row r="27" spans="1:12" ht="12.75" x14ac:dyDescent="0.2">
      <c r="A27" s="351" t="s">
        <v>418</v>
      </c>
      <c r="B27" s="334"/>
      <c r="C27" s="333"/>
      <c r="D27" s="360"/>
      <c r="E27" s="360"/>
      <c r="F27" s="356"/>
      <c r="G27" s="355" t="s">
        <v>417</v>
      </c>
      <c r="H27" s="351" t="s">
        <v>416</v>
      </c>
      <c r="I27" s="333" t="s">
        <v>138</v>
      </c>
      <c r="J27" s="353">
        <f>'240'!J27+'241'!J27+'243'!J27+'245'!J27+'246'!J27+'247'!J27+'248'!J27+'244'!J27</f>
        <v>0</v>
      </c>
      <c r="K27" s="353">
        <f>'240'!K27+'241'!K27+'243'!K27+'245'!K27+'246'!K27+'247'!K27+'248'!K27+'244'!K27</f>
        <v>0</v>
      </c>
      <c r="L27" s="357"/>
    </row>
    <row r="28" spans="1:12" ht="25.5" x14ac:dyDescent="0.2">
      <c r="A28" s="351" t="s">
        <v>415</v>
      </c>
      <c r="B28" s="334" t="s">
        <v>414</v>
      </c>
      <c r="C28" s="333" t="s">
        <v>139</v>
      </c>
      <c r="D28" s="353">
        <f>'240'!D28+'241'!D28+'243'!D28+'245'!D28+'246'!D28+'247'!D28+'248'!D28+'244'!D28</f>
        <v>0</v>
      </c>
      <c r="E28" s="353">
        <f>'240'!E28+'241'!E28+'243'!E28+'245'!E28+'246'!E28+'247'!E28+'248'!E28+'244'!E28</f>
        <v>0</v>
      </c>
      <c r="F28" s="356"/>
      <c r="G28" s="355" t="s">
        <v>413</v>
      </c>
      <c r="H28" s="351" t="s">
        <v>412</v>
      </c>
      <c r="I28" s="333" t="s">
        <v>411</v>
      </c>
      <c r="J28" s="353">
        <f>'240'!J28+'241'!J28+'243'!J28+'245'!J28+'246'!J28+'247'!J28+'248'!J28+'244'!J28</f>
        <v>0</v>
      </c>
      <c r="K28" s="353">
        <f>'240'!K28+'241'!K28+'243'!K28+'245'!K28+'246'!K28+'247'!K28+'248'!K28+'244'!K28</f>
        <v>0</v>
      </c>
      <c r="L28" s="357"/>
    </row>
    <row r="29" spans="1:12" ht="12.75" x14ac:dyDescent="0.2">
      <c r="A29" s="351" t="s">
        <v>410</v>
      </c>
      <c r="B29" s="334" t="s">
        <v>409</v>
      </c>
      <c r="C29" s="333" t="s">
        <v>408</v>
      </c>
      <c r="D29" s="353">
        <f>'240'!D29+'241'!D29+'243'!D29+'245'!D29+'246'!D29+'247'!D29+'248'!D29+'244'!D29</f>
        <v>0</v>
      </c>
      <c r="E29" s="353">
        <f>'240'!E29+'241'!E29+'243'!E29+'245'!E29+'246'!E29+'247'!E29+'248'!E29+'244'!E29</f>
        <v>0</v>
      </c>
      <c r="F29" s="356"/>
      <c r="G29" s="355" t="s">
        <v>407</v>
      </c>
      <c r="H29" s="351" t="s">
        <v>406</v>
      </c>
      <c r="I29" s="333" t="s">
        <v>134</v>
      </c>
      <c r="J29" s="353">
        <f>'240'!J29+'241'!J29+'243'!J29+'245'!J29+'246'!J29+'247'!J29+'248'!J29+'244'!J29</f>
        <v>0</v>
      </c>
      <c r="K29" s="353">
        <f>'240'!K29+'241'!K29+'243'!K29+'245'!K29+'246'!K29+'247'!K29+'248'!K29+'244'!K29</f>
        <v>0</v>
      </c>
      <c r="L29" s="357"/>
    </row>
    <row r="30" spans="1:12" ht="12.75" x14ac:dyDescent="0.2">
      <c r="A30" s="351" t="s">
        <v>405</v>
      </c>
      <c r="B30" s="334" t="s">
        <v>404</v>
      </c>
      <c r="C30" s="333" t="s">
        <v>135</v>
      </c>
      <c r="D30" s="353">
        <f>'240'!D30+'241'!D30+'243'!D30+'245'!D30+'246'!D30+'247'!D30+'248'!D30+'244'!D30</f>
        <v>0</v>
      </c>
      <c r="E30" s="353">
        <f>'240'!E30+'241'!E30+'243'!E30+'245'!E30+'246'!E30+'247'!E30+'248'!E30+'244'!E30</f>
        <v>0</v>
      </c>
      <c r="F30" s="356"/>
      <c r="G30" s="355" t="s">
        <v>403</v>
      </c>
      <c r="H30" s="351" t="s">
        <v>402</v>
      </c>
      <c r="I30" s="333" t="s">
        <v>133</v>
      </c>
      <c r="J30" s="353">
        <f>'240'!J30+'241'!J30+'243'!J30+'245'!J30+'246'!J30+'247'!J30+'248'!J30+'244'!J30</f>
        <v>0</v>
      </c>
      <c r="K30" s="353">
        <f>'240'!K30+'241'!K30+'243'!K30+'245'!K30+'246'!K30+'247'!K30+'248'!K30+'244'!K30</f>
        <v>0</v>
      </c>
      <c r="L30" s="357"/>
    </row>
    <row r="31" spans="1:12" ht="12.75" x14ac:dyDescent="0.2">
      <c r="A31" s="351" t="s">
        <v>401</v>
      </c>
      <c r="B31" s="334"/>
      <c r="C31" s="333"/>
      <c r="D31" s="360"/>
      <c r="E31" s="360"/>
      <c r="F31" s="356"/>
      <c r="G31" s="355" t="s">
        <v>400</v>
      </c>
      <c r="H31" s="351" t="s">
        <v>399</v>
      </c>
      <c r="I31" s="333" t="s">
        <v>131</v>
      </c>
      <c r="J31" s="353">
        <f>'240'!J31+'241'!J31+'243'!J31+'245'!J31+'246'!J31+'247'!J31+'248'!J31+'244'!J31</f>
        <v>0</v>
      </c>
      <c r="K31" s="353">
        <f>'240'!K31+'241'!K31+'243'!K31+'245'!K31+'246'!K31+'247'!K31+'248'!K31+'244'!K31</f>
        <v>0</v>
      </c>
      <c r="L31" s="357"/>
    </row>
    <row r="32" spans="1:12" ht="12.75" x14ac:dyDescent="0.2">
      <c r="A32" s="351" t="s">
        <v>398</v>
      </c>
      <c r="B32" s="334">
        <v>417100</v>
      </c>
      <c r="C32" s="333" t="s">
        <v>132</v>
      </c>
      <c r="D32" s="353">
        <f>'240'!D32+'241'!D32+'243'!D32+'245'!D32+'246'!D32+'247'!D32+'248'!D32+'244'!D32</f>
        <v>0</v>
      </c>
      <c r="E32" s="353">
        <f>'240'!E32+'241'!E32+'243'!E32+'245'!E32+'246'!E32+'247'!E32+'248'!E32+'244'!E32</f>
        <v>0</v>
      </c>
      <c r="F32" s="356"/>
      <c r="G32" s="355" t="s">
        <v>397</v>
      </c>
      <c r="H32" s="351" t="s">
        <v>396</v>
      </c>
      <c r="I32" s="333" t="s">
        <v>395</v>
      </c>
      <c r="J32" s="353">
        <f>'240'!J32+'241'!J32+'243'!J32+'245'!J32+'246'!J32+'247'!J32+'248'!J32+'244'!J32</f>
        <v>0</v>
      </c>
      <c r="K32" s="353">
        <f>'240'!K32+'241'!K32+'243'!K32+'245'!K32+'246'!K32+'247'!K32+'248'!K32+'244'!K32</f>
        <v>0</v>
      </c>
      <c r="L32" s="357"/>
    </row>
    <row r="33" spans="1:12" ht="12.75" x14ac:dyDescent="0.2">
      <c r="A33" s="351" t="s">
        <v>394</v>
      </c>
      <c r="B33" s="334">
        <v>417200</v>
      </c>
      <c r="C33" s="333" t="s">
        <v>130</v>
      </c>
      <c r="D33" s="353">
        <f>'240'!D33+'241'!D33+'243'!D33+'245'!D33+'246'!D33+'247'!D33+'248'!D33+'244'!D33</f>
        <v>0</v>
      </c>
      <c r="E33" s="353">
        <f>'240'!E33+'241'!E33+'243'!E33+'245'!E33+'246'!E33+'247'!E33+'248'!E33+'244'!E33</f>
        <v>0</v>
      </c>
      <c r="F33" s="356"/>
      <c r="G33" s="361" t="s">
        <v>393</v>
      </c>
      <c r="H33" s="334" t="s">
        <v>392</v>
      </c>
      <c r="I33" s="333" t="s">
        <v>391</v>
      </c>
      <c r="J33" s="353">
        <f>'240'!J33+'241'!J33+'243'!J33+'245'!J33+'246'!J33+'247'!J33+'248'!J33+'244'!J33</f>
        <v>0</v>
      </c>
      <c r="K33" s="353">
        <f>'240'!K33+'241'!K33+'243'!K33+'245'!K33+'246'!K33+'247'!K33+'248'!K33+'244'!K33</f>
        <v>0</v>
      </c>
      <c r="L33" s="357"/>
    </row>
    <row r="34" spans="1:12" ht="12.75" x14ac:dyDescent="0.2">
      <c r="A34" s="351" t="s">
        <v>390</v>
      </c>
      <c r="B34" s="334">
        <v>417300</v>
      </c>
      <c r="C34" s="333" t="s">
        <v>389</v>
      </c>
      <c r="D34" s="353">
        <f>'240'!D34+'241'!D34+'243'!D34+'245'!D34+'246'!D34+'247'!D34+'248'!D34+'244'!D34</f>
        <v>0</v>
      </c>
      <c r="E34" s="353">
        <f>'240'!E34+'241'!E34+'243'!E34+'245'!E34+'246'!E34+'247'!E34+'248'!E34+'244'!E34</f>
        <v>0</v>
      </c>
      <c r="F34" s="356"/>
      <c r="G34" s="355" t="s">
        <v>388</v>
      </c>
      <c r="H34" s="351" t="s">
        <v>387</v>
      </c>
      <c r="I34" s="333" t="s">
        <v>386</v>
      </c>
      <c r="J34" s="353">
        <f>'240'!J34+'241'!J34+'243'!J34+'245'!J34+'246'!J34+'247'!J34+'248'!J34+'244'!J34</f>
        <v>0</v>
      </c>
      <c r="K34" s="353">
        <f>'240'!K34+'241'!K34+'243'!K34+'245'!K34+'246'!K34+'247'!K34+'248'!K34+'244'!K34</f>
        <v>0</v>
      </c>
      <c r="L34" s="357"/>
    </row>
    <row r="35" spans="1:12" ht="12.75" x14ac:dyDescent="0.2">
      <c r="A35" s="351" t="s">
        <v>385</v>
      </c>
      <c r="B35" s="334">
        <v>417400</v>
      </c>
      <c r="C35" s="333" t="s">
        <v>384</v>
      </c>
      <c r="D35" s="353">
        <f>'240'!D35+'241'!D35+'243'!D35+'245'!D35+'246'!D35+'247'!D35+'248'!D35+'244'!D35</f>
        <v>29650</v>
      </c>
      <c r="E35" s="353">
        <f>'240'!E35+'241'!E35+'243'!E35+'245'!E35+'246'!E35+'247'!E35+'248'!E35+'244'!E35</f>
        <v>25531</v>
      </c>
      <c r="F35" s="356"/>
      <c r="G35" s="355" t="s">
        <v>383</v>
      </c>
      <c r="H35" s="351" t="s">
        <v>382</v>
      </c>
      <c r="I35" s="333" t="s">
        <v>381</v>
      </c>
      <c r="J35" s="359">
        <f>SUBTOTAL(9,J25:J34)</f>
        <v>0</v>
      </c>
      <c r="K35" s="358" t="s">
        <v>346</v>
      </c>
      <c r="L35" s="352">
        <f>SUBTOTAL(9,K25:K34)</f>
        <v>0</v>
      </c>
    </row>
    <row r="36" spans="1:12" ht="12.75" x14ac:dyDescent="0.2">
      <c r="A36" s="351" t="s">
        <v>380</v>
      </c>
      <c r="B36" s="334">
        <v>417900</v>
      </c>
      <c r="C36" s="333" t="s">
        <v>124</v>
      </c>
      <c r="D36" s="353">
        <f>'240'!D36+'241'!D36+'243'!D36+'245'!D36+'246'!D36+'247'!D36+'248'!D36+'244'!D36</f>
        <v>0</v>
      </c>
      <c r="E36" s="353">
        <f>'240'!E36+'241'!E36+'243'!E36+'245'!E36+'246'!E36+'247'!E36+'248'!E36+'244'!E36</f>
        <v>0</v>
      </c>
      <c r="F36" s="356"/>
      <c r="G36" s="355" t="s">
        <v>379</v>
      </c>
      <c r="H36" s="335"/>
      <c r="I36" s="333" t="s">
        <v>378</v>
      </c>
      <c r="J36" s="347"/>
      <c r="K36" s="347"/>
      <c r="L36" s="357"/>
    </row>
    <row r="37" spans="1:12" ht="25.5" x14ac:dyDescent="0.2">
      <c r="A37" s="351" t="s">
        <v>377</v>
      </c>
      <c r="B37" s="334"/>
      <c r="C37" s="333"/>
      <c r="D37" s="360"/>
      <c r="E37" s="360"/>
      <c r="F37" s="356"/>
      <c r="G37" s="355" t="s">
        <v>376</v>
      </c>
      <c r="H37" s="351" t="s">
        <v>375</v>
      </c>
      <c r="I37" s="333" t="s">
        <v>374</v>
      </c>
      <c r="J37" s="353">
        <f>'240'!J37+'241'!J37+'243'!J37+'245'!J37+'246'!J37+'247'!J37+'248'!J37+'244'!J37</f>
        <v>0</v>
      </c>
      <c r="K37" s="353">
        <f>'240'!K37+'241'!K37+'243'!K37+'245'!K37+'246'!K37+'247'!K37+'248'!K37+'244'!K37</f>
        <v>0</v>
      </c>
      <c r="L37" s="357"/>
    </row>
    <row r="38" spans="1:12" ht="12.75" x14ac:dyDescent="0.2">
      <c r="A38" s="351" t="s">
        <v>373</v>
      </c>
      <c r="B38" s="334">
        <v>418100</v>
      </c>
      <c r="C38" s="333" t="s">
        <v>123</v>
      </c>
      <c r="D38" s="353">
        <f>'240'!D38+'241'!D38+'243'!D38+'245'!D38+'246'!D38+'247'!D38+'248'!D38+'244'!D38</f>
        <v>0</v>
      </c>
      <c r="E38" s="353">
        <f>'240'!E38+'241'!E38+'243'!E38+'245'!E38+'246'!E38+'247'!E38+'248'!E38+'244'!E38</f>
        <v>0</v>
      </c>
      <c r="F38" s="356"/>
      <c r="G38" s="355" t="s">
        <v>372</v>
      </c>
      <c r="H38" s="351" t="s">
        <v>371</v>
      </c>
      <c r="I38" s="333" t="s">
        <v>370</v>
      </c>
      <c r="J38" s="353">
        <f>'240'!J38+'241'!J38+'243'!J38+'245'!J38+'246'!J38+'247'!J38+'248'!J38+'244'!J38</f>
        <v>0</v>
      </c>
      <c r="K38" s="353">
        <f>'240'!K38+'241'!K38+'243'!K38+'245'!K38+'246'!K38+'247'!K38+'248'!K38+'244'!K38</f>
        <v>0</v>
      </c>
      <c r="L38" s="357"/>
    </row>
    <row r="39" spans="1:12" ht="12.75" x14ac:dyDescent="0.2">
      <c r="A39" s="351" t="s">
        <v>369</v>
      </c>
      <c r="B39" s="334"/>
      <c r="C39" s="333"/>
      <c r="D39" s="360"/>
      <c r="E39" s="353"/>
      <c r="F39" s="356"/>
      <c r="G39" s="355" t="s">
        <v>368</v>
      </c>
      <c r="H39" s="351" t="s">
        <v>367</v>
      </c>
      <c r="I39" s="333" t="s">
        <v>366</v>
      </c>
      <c r="J39" s="359">
        <f>SUBTOTAL(9,J37:J38)</f>
        <v>0</v>
      </c>
      <c r="K39" s="358" t="s">
        <v>346</v>
      </c>
      <c r="L39" s="352">
        <f>SUBTOTAL(9,K37:K38)</f>
        <v>0</v>
      </c>
    </row>
    <row r="40" spans="1:12" ht="12.75" x14ac:dyDescent="0.2">
      <c r="A40" s="351" t="s">
        <v>365</v>
      </c>
      <c r="B40" s="334">
        <v>419100</v>
      </c>
      <c r="C40" s="333" t="s">
        <v>120</v>
      </c>
      <c r="D40" s="353">
        <f>'240'!D40+'241'!D40+'243'!D40+'245'!D40+'246'!D40+'247'!D40+'248'!D40+'244'!D40</f>
        <v>0</v>
      </c>
      <c r="E40" s="353">
        <f>'240'!E40+'241'!E40+'243'!E40+'245'!E40+'246'!E40+'247'!E40+'248'!E40+'244'!E40</f>
        <v>0</v>
      </c>
      <c r="F40" s="356"/>
      <c r="G40" s="355" t="s">
        <v>364</v>
      </c>
      <c r="H40" s="351" t="s">
        <v>363</v>
      </c>
      <c r="I40" s="333"/>
      <c r="J40" s="347"/>
      <c r="K40" s="357"/>
      <c r="L40" s="357"/>
    </row>
    <row r="41" spans="1:12" ht="12.75" x14ac:dyDescent="0.2">
      <c r="A41" s="351" t="s">
        <v>362</v>
      </c>
      <c r="B41" s="334">
        <v>419200</v>
      </c>
      <c r="C41" s="333" t="s">
        <v>118</v>
      </c>
      <c r="D41" s="353">
        <f>'240'!D41+'241'!D41+'243'!D41+'245'!D41+'246'!D41+'247'!D41+'248'!D41+'244'!D41</f>
        <v>0</v>
      </c>
      <c r="E41" s="353">
        <f>'240'!E41+'241'!E41+'243'!E41+'245'!E41+'246'!E41+'247'!E41+'248'!E41+'244'!E41</f>
        <v>0</v>
      </c>
      <c r="F41" s="356"/>
      <c r="G41" s="355" t="s">
        <v>361</v>
      </c>
      <c r="H41" s="335"/>
      <c r="I41" s="333" t="s">
        <v>360</v>
      </c>
      <c r="J41" s="359">
        <f>SUM(D46,J8,J22,J35,J39)</f>
        <v>2735155</v>
      </c>
      <c r="K41" s="358" t="s">
        <v>346</v>
      </c>
      <c r="L41" s="352">
        <f>SUM(F46,L8,L22,L35,L39)</f>
        <v>3446490</v>
      </c>
    </row>
    <row r="42" spans="1:12" ht="12.75" x14ac:dyDescent="0.2">
      <c r="A42" s="351" t="s">
        <v>359</v>
      </c>
      <c r="B42" s="334">
        <v>419300</v>
      </c>
      <c r="C42" s="333" t="s">
        <v>116</v>
      </c>
      <c r="D42" s="353">
        <f>'240'!D42+'241'!D42+'243'!D42+'245'!D42+'246'!D42+'247'!D42+'248'!D42+'244'!D42</f>
        <v>0</v>
      </c>
      <c r="E42" s="353">
        <f>'240'!E42+'241'!E42+'243'!E42+'245'!E42+'246'!E42+'247'!E42+'248'!E42+'244'!E42</f>
        <v>0</v>
      </c>
      <c r="F42" s="356"/>
      <c r="G42" s="355" t="s">
        <v>358</v>
      </c>
      <c r="H42" s="335"/>
      <c r="I42" s="333"/>
      <c r="J42" s="347"/>
      <c r="K42" s="347"/>
      <c r="L42" s="357"/>
    </row>
    <row r="43" spans="1:12" ht="12.75" x14ac:dyDescent="0.2">
      <c r="A43" s="351" t="s">
        <v>357</v>
      </c>
      <c r="B43" s="334">
        <v>419900</v>
      </c>
      <c r="C43" s="333" t="s">
        <v>115</v>
      </c>
      <c r="D43" s="353">
        <f>'240'!D43+'241'!D43+'243'!D43+'245'!D43+'246'!D43+'247'!D43+'248'!D43+'244'!D43</f>
        <v>16856</v>
      </c>
      <c r="E43" s="353">
        <f>'240'!E43+'241'!E43+'243'!E43+'245'!E43+'246'!E43+'247'!E43+'248'!E43+'244'!E43</f>
        <v>9992</v>
      </c>
      <c r="F43" s="356"/>
      <c r="G43" s="355" t="s">
        <v>356</v>
      </c>
      <c r="H43" s="351" t="s">
        <v>355</v>
      </c>
      <c r="I43" s="333" t="s">
        <v>354</v>
      </c>
      <c r="J43" s="354">
        <f>'240'!J43+'241'!J43+'243'!J43+'245'!J43+'246'!J43+'247'!J43+'248'!J43+'244'!J43</f>
        <v>300000</v>
      </c>
      <c r="K43" s="353">
        <f>'240'!K43+'241'!K43+'243'!K43+'245'!K43+'246'!K43+'247'!K43+'248'!K43+'244'!K43</f>
        <v>300000</v>
      </c>
      <c r="L43" s="352">
        <f>+K43</f>
        <v>300000</v>
      </c>
    </row>
    <row r="44" spans="1:12" ht="12.75" x14ac:dyDescent="0.2">
      <c r="A44" s="351" t="s">
        <v>353</v>
      </c>
      <c r="B44" s="334"/>
      <c r="C44" s="333" t="s">
        <v>352</v>
      </c>
      <c r="D44" s="332">
        <f>SUBTOTAL(9,D19:D43)</f>
        <v>49356</v>
      </c>
      <c r="E44" s="350" t="s">
        <v>346</v>
      </c>
      <c r="F44" s="349">
        <f>SUBTOTAL(9,E20:E43)</f>
        <v>38023</v>
      </c>
      <c r="G44" s="348" t="s">
        <v>351</v>
      </c>
      <c r="H44" s="335"/>
      <c r="I44" s="333"/>
      <c r="J44" s="347"/>
      <c r="K44" s="347"/>
      <c r="L44" s="347"/>
    </row>
    <row r="45" spans="1:12" ht="24" x14ac:dyDescent="0.2">
      <c r="A45" s="346" t="s">
        <v>350</v>
      </c>
      <c r="B45" s="340">
        <v>410000</v>
      </c>
      <c r="C45" s="345" t="s">
        <v>349</v>
      </c>
      <c r="D45" s="344"/>
      <c r="E45" s="343" t="s">
        <v>346</v>
      </c>
      <c r="F45" s="342"/>
      <c r="G45" s="341"/>
      <c r="H45" s="340" t="s">
        <v>348</v>
      </c>
      <c r="I45" s="339" t="s">
        <v>347</v>
      </c>
      <c r="J45" s="338"/>
      <c r="K45" s="337" t="s">
        <v>346</v>
      </c>
      <c r="L45" s="336"/>
    </row>
    <row r="46" spans="1:12" ht="12.75" x14ac:dyDescent="0.2">
      <c r="A46" s="335"/>
      <c r="B46" s="334"/>
      <c r="C46" s="333"/>
      <c r="D46" s="332">
        <f>(D19+D44)</f>
        <v>49356</v>
      </c>
      <c r="E46" s="332"/>
      <c r="F46" s="331">
        <f>SUM(F19+F44)</f>
        <v>38023</v>
      </c>
      <c r="G46" s="330"/>
      <c r="H46" s="329"/>
      <c r="I46" s="328" t="s">
        <v>345</v>
      </c>
      <c r="J46" s="326">
        <f>(D7+J41+J43)</f>
        <v>3053419.15</v>
      </c>
      <c r="K46" s="327"/>
      <c r="L46" s="326">
        <f>(F7+L41+K43)</f>
        <v>3870811</v>
      </c>
    </row>
    <row r="47" spans="1:12" ht="12.95" customHeight="1" x14ac:dyDescent="0.2">
      <c r="A47" s="598" t="str">
        <f ca="1">CELL("FILENAME",A1)</f>
        <v>R:\Finance\Annual Budget\Amended 2016-2017\[2016-2017 Amended Budget.xlsx]240-249 Special State</v>
      </c>
      <c r="B47" s="598"/>
      <c r="C47" s="598"/>
      <c r="D47" s="324"/>
      <c r="E47" s="324"/>
      <c r="F47" s="324"/>
      <c r="G47" s="324"/>
      <c r="H47" s="324"/>
      <c r="I47" s="325"/>
      <c r="J47" s="324"/>
      <c r="K47" s="324"/>
      <c r="L47" s="324"/>
    </row>
    <row r="48" spans="1:12" x14ac:dyDescent="0.2">
      <c r="D48" s="323"/>
      <c r="E48" s="323"/>
      <c r="F48" s="323"/>
    </row>
    <row r="49" spans="4:6" x14ac:dyDescent="0.2">
      <c r="D49" s="323"/>
      <c r="E49" s="323"/>
      <c r="F49" s="323"/>
    </row>
    <row r="50" spans="4:6" x14ac:dyDescent="0.2">
      <c r="D50" s="323"/>
      <c r="E50" s="323"/>
      <c r="F50" s="323"/>
    </row>
    <row r="51" spans="4:6" x14ac:dyDescent="0.2">
      <c r="D51" s="323"/>
      <c r="E51" s="323"/>
      <c r="F51" s="323"/>
    </row>
    <row r="52" spans="4:6" x14ac:dyDescent="0.2">
      <c r="D52" s="323"/>
      <c r="E52" s="323"/>
      <c r="F52" s="323"/>
    </row>
    <row r="53" spans="4:6" x14ac:dyDescent="0.2">
      <c r="D53" s="323"/>
      <c r="E53" s="323"/>
      <c r="F53" s="323"/>
    </row>
    <row r="54" spans="4:6" x14ac:dyDescent="0.2">
      <c r="D54" s="323"/>
      <c r="E54" s="323"/>
      <c r="F54" s="323"/>
    </row>
    <row r="55" spans="4:6" x14ac:dyDescent="0.2">
      <c r="D55" s="323"/>
      <c r="E55" s="323"/>
      <c r="F55" s="323"/>
    </row>
    <row r="56" spans="4:6" x14ac:dyDescent="0.2">
      <c r="D56" s="323"/>
      <c r="E56" s="323"/>
      <c r="F56" s="323"/>
    </row>
    <row r="57" spans="4:6" x14ac:dyDescent="0.2">
      <c r="D57" s="323"/>
      <c r="E57" s="323"/>
      <c r="F57" s="323"/>
    </row>
    <row r="58" spans="4:6" x14ac:dyDescent="0.2">
      <c r="D58" s="323"/>
      <c r="E58" s="323"/>
      <c r="F58" s="323"/>
    </row>
    <row r="59" spans="4:6" x14ac:dyDescent="0.2">
      <c r="D59" s="323"/>
      <c r="E59" s="323"/>
      <c r="F59" s="323"/>
    </row>
    <row r="60" spans="4:6" x14ac:dyDescent="0.2">
      <c r="D60" s="323"/>
      <c r="E60" s="323"/>
      <c r="F60" s="323"/>
    </row>
    <row r="61" spans="4:6" x14ac:dyDescent="0.2">
      <c r="D61" s="323"/>
      <c r="E61" s="323"/>
      <c r="F61" s="323"/>
    </row>
    <row r="62" spans="4:6" x14ac:dyDescent="0.2">
      <c r="D62" s="323"/>
      <c r="E62" s="323"/>
      <c r="F62" s="323"/>
    </row>
    <row r="63" spans="4:6" x14ac:dyDescent="0.2">
      <c r="D63" s="323"/>
      <c r="E63" s="323"/>
      <c r="F63" s="323"/>
    </row>
    <row r="64" spans="4:6" x14ac:dyDescent="0.2">
      <c r="D64" s="323"/>
      <c r="E64" s="323"/>
      <c r="F64" s="323"/>
    </row>
    <row r="65" spans="4:6" x14ac:dyDescent="0.2">
      <c r="D65" s="323"/>
      <c r="E65" s="323"/>
      <c r="F65" s="323"/>
    </row>
    <row r="66" spans="4:6" x14ac:dyDescent="0.2">
      <c r="D66" s="323"/>
      <c r="E66" s="323"/>
      <c r="F66" s="323"/>
    </row>
    <row r="67" spans="4:6" x14ac:dyDescent="0.2">
      <c r="D67" s="323"/>
      <c r="E67" s="323"/>
      <c r="F67" s="323"/>
    </row>
    <row r="68" spans="4:6" x14ac:dyDescent="0.2">
      <c r="D68" s="323"/>
      <c r="E68" s="323"/>
      <c r="F68" s="323"/>
    </row>
    <row r="69" spans="4:6" x14ac:dyDescent="0.2">
      <c r="D69" s="323"/>
      <c r="E69" s="323"/>
      <c r="F69" s="323"/>
    </row>
    <row r="70" spans="4:6" x14ac:dyDescent="0.2">
      <c r="D70" s="323"/>
      <c r="E70" s="323"/>
      <c r="F70" s="323"/>
    </row>
    <row r="71" spans="4:6" x14ac:dyDescent="0.2">
      <c r="D71" s="323"/>
      <c r="E71" s="323"/>
      <c r="F71" s="323"/>
    </row>
    <row r="72" spans="4:6" x14ac:dyDescent="0.2">
      <c r="D72" s="323"/>
      <c r="E72" s="323"/>
      <c r="F72" s="323"/>
    </row>
    <row r="73" spans="4:6" x14ac:dyDescent="0.2">
      <c r="D73" s="323"/>
      <c r="E73" s="323"/>
      <c r="F73" s="323"/>
    </row>
    <row r="74" spans="4:6" x14ac:dyDescent="0.2">
      <c r="D74" s="323"/>
      <c r="E74" s="323"/>
      <c r="F74" s="323"/>
    </row>
    <row r="75" spans="4:6" x14ac:dyDescent="0.2">
      <c r="D75" s="323"/>
      <c r="E75" s="323"/>
      <c r="F75" s="323"/>
    </row>
    <row r="76" spans="4:6" x14ac:dyDescent="0.2">
      <c r="D76" s="323"/>
      <c r="E76" s="323"/>
      <c r="F76" s="323"/>
    </row>
    <row r="77" spans="4:6" x14ac:dyDescent="0.2">
      <c r="D77" s="323"/>
      <c r="E77" s="323"/>
      <c r="F77" s="323"/>
    </row>
    <row r="78" spans="4:6" x14ac:dyDescent="0.2">
      <c r="D78" s="323"/>
      <c r="E78" s="323"/>
      <c r="F78" s="323"/>
    </row>
    <row r="79" spans="4:6" x14ac:dyDescent="0.2">
      <c r="D79" s="323"/>
      <c r="E79" s="323"/>
      <c r="F79" s="323"/>
    </row>
    <row r="80" spans="4:6" x14ac:dyDescent="0.2">
      <c r="D80" s="323"/>
      <c r="E80" s="323"/>
      <c r="F80" s="323"/>
    </row>
    <row r="81" spans="4:6" x14ac:dyDescent="0.2">
      <c r="D81" s="323"/>
      <c r="E81" s="323"/>
      <c r="F81" s="323"/>
    </row>
    <row r="82" spans="4:6" x14ac:dyDescent="0.2">
      <c r="D82" s="323"/>
      <c r="E82" s="323"/>
      <c r="F82" s="323"/>
    </row>
    <row r="83" spans="4:6" x14ac:dyDescent="0.2">
      <c r="D83" s="323"/>
      <c r="E83" s="323"/>
      <c r="F83" s="323"/>
    </row>
    <row r="84" spans="4:6" x14ac:dyDescent="0.2">
      <c r="D84" s="323"/>
      <c r="E84" s="323"/>
      <c r="F84" s="323"/>
    </row>
    <row r="85" spans="4:6" x14ac:dyDescent="0.2">
      <c r="D85" s="323"/>
      <c r="E85" s="323"/>
      <c r="F85" s="323"/>
    </row>
    <row r="86" spans="4:6" x14ac:dyDescent="0.2">
      <c r="D86" s="323"/>
      <c r="E86" s="323"/>
      <c r="F86" s="323"/>
    </row>
    <row r="87" spans="4:6" x14ac:dyDescent="0.2">
      <c r="D87" s="323"/>
      <c r="E87" s="323"/>
      <c r="F87" s="323"/>
    </row>
    <row r="88" spans="4:6" x14ac:dyDescent="0.2">
      <c r="D88" s="323"/>
      <c r="E88" s="323"/>
      <c r="F88" s="323"/>
    </row>
    <row r="89" spans="4:6" x14ac:dyDescent="0.2">
      <c r="D89" s="323"/>
      <c r="E89" s="323"/>
      <c r="F89" s="323"/>
    </row>
    <row r="90" spans="4:6" x14ac:dyDescent="0.2">
      <c r="D90" s="323"/>
      <c r="E90" s="323"/>
      <c r="F90" s="323"/>
    </row>
    <row r="91" spans="4:6" x14ac:dyDescent="0.2">
      <c r="D91" s="323"/>
      <c r="E91" s="323"/>
      <c r="F91" s="323"/>
    </row>
    <row r="92" spans="4:6" x14ac:dyDescent="0.2">
      <c r="D92" s="323"/>
      <c r="E92" s="323"/>
      <c r="F92" s="323"/>
    </row>
    <row r="93" spans="4:6" x14ac:dyDescent="0.2">
      <c r="D93" s="323"/>
      <c r="E93" s="323"/>
      <c r="F93" s="323"/>
    </row>
    <row r="94" spans="4:6" x14ac:dyDescent="0.2">
      <c r="D94" s="323"/>
      <c r="E94" s="323"/>
      <c r="F94" s="323"/>
    </row>
    <row r="95" spans="4:6" x14ac:dyDescent="0.2">
      <c r="D95" s="323"/>
      <c r="E95" s="323"/>
      <c r="F95" s="323"/>
    </row>
    <row r="96" spans="4:6" x14ac:dyDescent="0.2">
      <c r="D96" s="323"/>
      <c r="E96" s="323"/>
      <c r="F96" s="323"/>
    </row>
    <row r="97" spans="4:6" x14ac:dyDescent="0.2">
      <c r="D97" s="323"/>
      <c r="E97" s="323"/>
      <c r="F97" s="323"/>
    </row>
    <row r="98" spans="4:6" x14ac:dyDescent="0.2">
      <c r="D98" s="323"/>
      <c r="E98" s="323"/>
      <c r="F98" s="323"/>
    </row>
    <row r="99" spans="4:6" x14ac:dyDescent="0.2">
      <c r="D99" s="323"/>
      <c r="E99" s="323"/>
      <c r="F99" s="323"/>
    </row>
    <row r="100" spans="4:6" x14ac:dyDescent="0.2">
      <c r="D100" s="323"/>
      <c r="E100" s="323"/>
      <c r="F100" s="323"/>
    </row>
    <row r="101" spans="4:6" x14ac:dyDescent="0.2">
      <c r="D101" s="323"/>
      <c r="E101" s="323"/>
      <c r="F101" s="323"/>
    </row>
    <row r="102" spans="4:6" x14ac:dyDescent="0.2">
      <c r="D102" s="323"/>
      <c r="E102" s="323"/>
      <c r="F102" s="323"/>
    </row>
    <row r="103" spans="4:6" x14ac:dyDescent="0.2">
      <c r="D103" s="323"/>
      <c r="E103" s="323"/>
      <c r="F103" s="323"/>
    </row>
    <row r="104" spans="4:6" x14ac:dyDescent="0.2">
      <c r="D104" s="323"/>
      <c r="E104" s="323"/>
      <c r="F104" s="323"/>
    </row>
    <row r="105" spans="4:6" x14ac:dyDescent="0.2">
      <c r="D105" s="323"/>
      <c r="E105" s="323"/>
      <c r="F105" s="323"/>
    </row>
    <row r="106" spans="4:6" x14ac:dyDescent="0.2">
      <c r="D106" s="323"/>
      <c r="E106" s="323"/>
      <c r="F106" s="323"/>
    </row>
    <row r="107" spans="4:6" x14ac:dyDescent="0.2">
      <c r="D107" s="323"/>
      <c r="E107" s="323"/>
      <c r="F107" s="323"/>
    </row>
    <row r="108" spans="4:6" x14ac:dyDescent="0.2">
      <c r="D108" s="323"/>
      <c r="E108" s="323"/>
      <c r="F108" s="323"/>
    </row>
    <row r="109" spans="4:6" x14ac:dyDescent="0.2">
      <c r="D109" s="323"/>
      <c r="E109" s="323"/>
      <c r="F109" s="323"/>
    </row>
    <row r="110" spans="4:6" x14ac:dyDescent="0.2">
      <c r="D110" s="323"/>
      <c r="E110" s="323"/>
      <c r="F110" s="323"/>
    </row>
    <row r="111" spans="4:6" x14ac:dyDescent="0.2">
      <c r="D111" s="323"/>
      <c r="E111" s="323"/>
      <c r="F111" s="323"/>
    </row>
    <row r="112" spans="4:6" x14ac:dyDescent="0.2">
      <c r="D112" s="323"/>
      <c r="E112" s="323"/>
      <c r="F112" s="323"/>
    </row>
    <row r="113" spans="4:6" x14ac:dyDescent="0.2">
      <c r="D113" s="323"/>
      <c r="E113" s="323"/>
      <c r="F113" s="323"/>
    </row>
    <row r="114" spans="4:6" x14ac:dyDescent="0.2">
      <c r="D114" s="323"/>
      <c r="E114" s="323"/>
      <c r="F114" s="323"/>
    </row>
    <row r="115" spans="4:6" x14ac:dyDescent="0.2">
      <c r="D115" s="323"/>
      <c r="E115" s="323"/>
      <c r="F115" s="323"/>
    </row>
    <row r="116" spans="4:6" x14ac:dyDescent="0.2">
      <c r="D116" s="323"/>
      <c r="E116" s="323"/>
      <c r="F116" s="323"/>
    </row>
    <row r="117" spans="4:6" x14ac:dyDescent="0.2">
      <c r="D117" s="323"/>
      <c r="E117" s="323"/>
      <c r="F117" s="323"/>
    </row>
    <row r="118" spans="4:6" x14ac:dyDescent="0.2">
      <c r="D118" s="323"/>
      <c r="E118" s="323"/>
      <c r="F118" s="323"/>
    </row>
    <row r="119" spans="4:6" x14ac:dyDescent="0.2">
      <c r="D119" s="323"/>
      <c r="E119" s="323"/>
      <c r="F119" s="323"/>
    </row>
    <row r="120" spans="4:6" x14ac:dyDescent="0.2">
      <c r="D120" s="323"/>
      <c r="E120" s="323"/>
      <c r="F120" s="323"/>
    </row>
    <row r="121" spans="4:6" x14ac:dyDescent="0.2">
      <c r="D121" s="323"/>
      <c r="E121" s="323"/>
      <c r="F121" s="323"/>
    </row>
    <row r="122" spans="4:6" x14ac:dyDescent="0.2">
      <c r="D122" s="323"/>
      <c r="E122" s="323"/>
      <c r="F122" s="323"/>
    </row>
    <row r="123" spans="4:6" x14ac:dyDescent="0.2">
      <c r="D123" s="323"/>
      <c r="E123" s="323"/>
      <c r="F123" s="323"/>
    </row>
    <row r="124" spans="4:6" x14ac:dyDescent="0.2">
      <c r="D124" s="323"/>
      <c r="E124" s="323"/>
      <c r="F124" s="323"/>
    </row>
    <row r="125" spans="4:6" x14ac:dyDescent="0.2">
      <c r="D125" s="323"/>
      <c r="E125" s="323"/>
      <c r="F125" s="323"/>
    </row>
    <row r="126" spans="4:6" x14ac:dyDescent="0.2">
      <c r="D126" s="323"/>
      <c r="E126" s="323"/>
      <c r="F126" s="323"/>
    </row>
    <row r="127" spans="4:6" x14ac:dyDescent="0.2">
      <c r="D127" s="323"/>
      <c r="E127" s="323"/>
      <c r="F127" s="323"/>
    </row>
    <row r="128" spans="4:6" x14ac:dyDescent="0.2">
      <c r="D128" s="323"/>
      <c r="E128" s="323"/>
      <c r="F128" s="323"/>
    </row>
    <row r="129" spans="4:6" x14ac:dyDescent="0.2">
      <c r="D129" s="323"/>
      <c r="E129" s="323"/>
      <c r="F129" s="323"/>
    </row>
    <row r="130" spans="4:6" x14ac:dyDescent="0.2">
      <c r="D130" s="323"/>
      <c r="E130" s="323"/>
      <c r="F130" s="323"/>
    </row>
    <row r="131" spans="4:6" x14ac:dyDescent="0.2">
      <c r="D131" s="323"/>
      <c r="E131" s="323"/>
      <c r="F131" s="323"/>
    </row>
    <row r="132" spans="4:6" x14ac:dyDescent="0.2">
      <c r="D132" s="323"/>
      <c r="E132" s="323"/>
      <c r="F132" s="323"/>
    </row>
    <row r="133" spans="4:6" x14ac:dyDescent="0.2">
      <c r="D133" s="323"/>
      <c r="E133" s="323"/>
      <c r="F133" s="323"/>
    </row>
    <row r="134" spans="4:6" x14ac:dyDescent="0.2">
      <c r="D134" s="323"/>
      <c r="E134" s="323"/>
      <c r="F134" s="323"/>
    </row>
    <row r="135" spans="4:6" x14ac:dyDescent="0.2">
      <c r="D135" s="323"/>
      <c r="E135" s="323"/>
      <c r="F135" s="323"/>
    </row>
    <row r="136" spans="4:6" x14ac:dyDescent="0.2">
      <c r="D136" s="323"/>
      <c r="E136" s="323"/>
      <c r="F136" s="323"/>
    </row>
    <row r="137" spans="4:6" x14ac:dyDescent="0.2">
      <c r="D137" s="323"/>
      <c r="E137" s="323"/>
      <c r="F137" s="323"/>
    </row>
    <row r="138" spans="4:6" x14ac:dyDescent="0.2">
      <c r="D138" s="323"/>
      <c r="E138" s="323"/>
      <c r="F138" s="323"/>
    </row>
    <row r="139" spans="4:6" x14ac:dyDescent="0.2">
      <c r="D139" s="323"/>
      <c r="E139" s="323"/>
      <c r="F139" s="323"/>
    </row>
    <row r="140" spans="4:6" x14ac:dyDescent="0.2">
      <c r="D140" s="323"/>
      <c r="E140" s="323"/>
      <c r="F140" s="323"/>
    </row>
    <row r="141" spans="4:6" x14ac:dyDescent="0.2">
      <c r="D141" s="323"/>
      <c r="E141" s="323"/>
      <c r="F141" s="323"/>
    </row>
    <row r="142" spans="4:6" x14ac:dyDescent="0.2">
      <c r="D142" s="323"/>
      <c r="E142" s="323"/>
      <c r="F142" s="323"/>
    </row>
    <row r="143" spans="4:6" x14ac:dyDescent="0.2">
      <c r="D143" s="323"/>
      <c r="E143" s="323"/>
      <c r="F143" s="323"/>
    </row>
    <row r="144" spans="4:6" x14ac:dyDescent="0.2">
      <c r="D144" s="323"/>
      <c r="E144" s="323"/>
      <c r="F144" s="323"/>
    </row>
    <row r="145" spans="4:6" x14ac:dyDescent="0.2">
      <c r="D145" s="323"/>
      <c r="E145" s="323"/>
      <c r="F145" s="323"/>
    </row>
    <row r="146" spans="4:6" x14ac:dyDescent="0.2">
      <c r="D146" s="323"/>
      <c r="E146" s="323"/>
      <c r="F146" s="323"/>
    </row>
    <row r="147" spans="4:6" x14ac:dyDescent="0.2">
      <c r="D147" s="323"/>
      <c r="E147" s="323"/>
      <c r="F147" s="323"/>
    </row>
    <row r="148" spans="4:6" x14ac:dyDescent="0.2">
      <c r="D148" s="323"/>
      <c r="E148" s="323"/>
      <c r="F148" s="323"/>
    </row>
    <row r="149" spans="4:6" x14ac:dyDescent="0.2">
      <c r="D149" s="323"/>
      <c r="E149" s="323"/>
      <c r="F149" s="323"/>
    </row>
    <row r="150" spans="4:6" x14ac:dyDescent="0.2">
      <c r="D150" s="323"/>
      <c r="E150" s="323"/>
      <c r="F150" s="323"/>
    </row>
    <row r="151" spans="4:6" x14ac:dyDescent="0.2">
      <c r="D151" s="323"/>
      <c r="E151" s="323"/>
      <c r="F151" s="323"/>
    </row>
    <row r="152" spans="4:6" x14ac:dyDescent="0.2">
      <c r="D152" s="323"/>
      <c r="E152" s="323"/>
      <c r="F152" s="323"/>
    </row>
    <row r="153" spans="4:6" x14ac:dyDescent="0.2">
      <c r="D153" s="323"/>
      <c r="E153" s="323"/>
      <c r="F153" s="323"/>
    </row>
    <row r="154" spans="4:6" x14ac:dyDescent="0.2">
      <c r="D154" s="323"/>
      <c r="E154" s="323"/>
      <c r="F154" s="323"/>
    </row>
    <row r="155" spans="4:6" x14ac:dyDescent="0.2">
      <c r="D155" s="323"/>
      <c r="E155" s="323"/>
      <c r="F155" s="323"/>
    </row>
    <row r="156" spans="4:6" x14ac:dyDescent="0.2">
      <c r="D156" s="323"/>
      <c r="E156" s="323"/>
      <c r="F156" s="323"/>
    </row>
    <row r="157" spans="4:6" x14ac:dyDescent="0.2">
      <c r="D157" s="323"/>
      <c r="E157" s="323"/>
      <c r="F157" s="323"/>
    </row>
    <row r="158" spans="4:6" x14ac:dyDescent="0.2">
      <c r="D158" s="323"/>
      <c r="E158" s="323"/>
      <c r="F158" s="323"/>
    </row>
    <row r="159" spans="4:6" x14ac:dyDescent="0.2">
      <c r="D159" s="323"/>
      <c r="E159" s="323"/>
      <c r="F159" s="323"/>
    </row>
    <row r="160" spans="4:6" x14ac:dyDescent="0.2">
      <c r="D160" s="323"/>
      <c r="E160" s="323"/>
      <c r="F160" s="323"/>
    </row>
    <row r="161" spans="4:6" x14ac:dyDescent="0.2">
      <c r="D161" s="323"/>
      <c r="E161" s="323"/>
      <c r="F161" s="323"/>
    </row>
    <row r="162" spans="4:6" x14ac:dyDescent="0.2">
      <c r="D162" s="323"/>
      <c r="E162" s="323"/>
      <c r="F162" s="323"/>
    </row>
    <row r="163" spans="4:6" x14ac:dyDescent="0.2">
      <c r="D163" s="323"/>
      <c r="E163" s="323"/>
      <c r="F163" s="323"/>
    </row>
    <row r="164" spans="4:6" x14ac:dyDescent="0.2">
      <c r="D164" s="323"/>
      <c r="E164" s="323"/>
      <c r="F164" s="323"/>
    </row>
    <row r="165" spans="4:6" x14ac:dyDescent="0.2">
      <c r="D165" s="323"/>
      <c r="E165" s="323"/>
      <c r="F165" s="323"/>
    </row>
    <row r="166" spans="4:6" x14ac:dyDescent="0.2">
      <c r="D166" s="323"/>
      <c r="E166" s="323"/>
      <c r="F166" s="323"/>
    </row>
    <row r="167" spans="4:6" x14ac:dyDescent="0.2">
      <c r="D167" s="323"/>
      <c r="E167" s="323"/>
      <c r="F167" s="323"/>
    </row>
    <row r="168" spans="4:6" x14ac:dyDescent="0.2">
      <c r="D168" s="323"/>
      <c r="E168" s="323"/>
      <c r="F168" s="323"/>
    </row>
    <row r="169" spans="4:6" x14ac:dyDescent="0.2">
      <c r="D169" s="323"/>
      <c r="E169" s="323"/>
      <c r="F169" s="323"/>
    </row>
    <row r="170" spans="4:6" x14ac:dyDescent="0.2">
      <c r="D170" s="323"/>
      <c r="E170" s="323"/>
      <c r="F170" s="323"/>
    </row>
    <row r="171" spans="4:6" x14ac:dyDescent="0.2">
      <c r="D171" s="323"/>
      <c r="E171" s="323"/>
      <c r="F171" s="323"/>
    </row>
    <row r="172" spans="4:6" x14ac:dyDescent="0.2">
      <c r="D172" s="323"/>
      <c r="E172" s="323"/>
      <c r="F172" s="323"/>
    </row>
    <row r="173" spans="4:6" x14ac:dyDescent="0.2">
      <c r="D173" s="323"/>
      <c r="E173" s="323"/>
      <c r="F173" s="323"/>
    </row>
    <row r="174" spans="4:6" x14ac:dyDescent="0.2">
      <c r="D174" s="323"/>
      <c r="E174" s="323"/>
      <c r="F174" s="323"/>
    </row>
    <row r="175" spans="4:6" x14ac:dyDescent="0.2">
      <c r="D175" s="323"/>
      <c r="E175" s="323"/>
      <c r="F175" s="323"/>
    </row>
    <row r="176" spans="4:6" x14ac:dyDescent="0.2">
      <c r="D176" s="323"/>
      <c r="E176" s="323"/>
      <c r="F176" s="323"/>
    </row>
    <row r="177" spans="4:6" x14ac:dyDescent="0.2">
      <c r="D177" s="323"/>
      <c r="E177" s="323"/>
      <c r="F177" s="323"/>
    </row>
    <row r="178" spans="4:6" x14ac:dyDescent="0.2">
      <c r="D178" s="323"/>
      <c r="E178" s="323"/>
      <c r="F178" s="323"/>
    </row>
    <row r="179" spans="4:6" x14ac:dyDescent="0.2">
      <c r="D179" s="323"/>
      <c r="E179" s="323"/>
      <c r="F179" s="323"/>
    </row>
    <row r="180" spans="4:6" x14ac:dyDescent="0.2">
      <c r="D180" s="323"/>
      <c r="E180" s="323"/>
      <c r="F180" s="323"/>
    </row>
    <row r="181" spans="4:6" x14ac:dyDescent="0.2">
      <c r="D181" s="323"/>
      <c r="E181" s="323"/>
      <c r="F181" s="323"/>
    </row>
    <row r="182" spans="4:6" x14ac:dyDescent="0.2">
      <c r="D182" s="323"/>
      <c r="E182" s="323"/>
      <c r="F182" s="323"/>
    </row>
    <row r="183" spans="4:6" x14ac:dyDescent="0.2">
      <c r="D183" s="323"/>
      <c r="E183" s="323"/>
      <c r="F183" s="323"/>
    </row>
    <row r="184" spans="4:6" x14ac:dyDescent="0.2">
      <c r="D184" s="323"/>
      <c r="E184" s="323"/>
      <c r="F184" s="323"/>
    </row>
    <row r="185" spans="4:6" x14ac:dyDescent="0.2">
      <c r="D185" s="323"/>
      <c r="E185" s="323"/>
      <c r="F185" s="323"/>
    </row>
    <row r="186" spans="4:6" x14ac:dyDescent="0.2">
      <c r="D186" s="323"/>
      <c r="E186" s="323"/>
      <c r="F186" s="323"/>
    </row>
    <row r="187" spans="4:6" x14ac:dyDescent="0.2">
      <c r="D187" s="323"/>
      <c r="E187" s="323"/>
      <c r="F187" s="323"/>
    </row>
    <row r="188" spans="4:6" x14ac:dyDescent="0.2">
      <c r="D188" s="323"/>
      <c r="E188" s="323"/>
      <c r="F188" s="323"/>
    </row>
    <row r="189" spans="4:6" x14ac:dyDescent="0.2">
      <c r="D189" s="323"/>
      <c r="E189" s="323"/>
      <c r="F189" s="323"/>
    </row>
    <row r="190" spans="4:6" x14ac:dyDescent="0.2">
      <c r="D190" s="323"/>
      <c r="E190" s="323"/>
      <c r="F190" s="323"/>
    </row>
    <row r="191" spans="4:6" x14ac:dyDescent="0.2">
      <c r="D191" s="323"/>
      <c r="E191" s="323"/>
      <c r="F191" s="323"/>
    </row>
    <row r="192" spans="4:6" x14ac:dyDescent="0.2">
      <c r="D192" s="323"/>
      <c r="E192" s="323"/>
      <c r="F192" s="323"/>
    </row>
    <row r="193" spans="4:6" x14ac:dyDescent="0.2">
      <c r="D193" s="323"/>
      <c r="E193" s="323"/>
      <c r="F193" s="323"/>
    </row>
    <row r="194" spans="4:6" x14ac:dyDescent="0.2">
      <c r="D194" s="323"/>
      <c r="E194" s="323"/>
      <c r="F194" s="323"/>
    </row>
    <row r="195" spans="4:6" x14ac:dyDescent="0.2">
      <c r="D195" s="323"/>
      <c r="E195" s="323"/>
      <c r="F195" s="323"/>
    </row>
    <row r="196" spans="4:6" x14ac:dyDescent="0.2">
      <c r="D196" s="323"/>
      <c r="E196" s="323"/>
      <c r="F196" s="323"/>
    </row>
    <row r="197" spans="4:6" x14ac:dyDescent="0.2">
      <c r="D197" s="323"/>
      <c r="E197" s="323"/>
      <c r="F197" s="323"/>
    </row>
    <row r="198" spans="4:6" x14ac:dyDescent="0.2">
      <c r="D198" s="323"/>
      <c r="E198" s="323"/>
      <c r="F198" s="323"/>
    </row>
    <row r="199" spans="4:6" x14ac:dyDescent="0.2">
      <c r="D199" s="323"/>
      <c r="E199" s="323"/>
      <c r="F199" s="323"/>
    </row>
    <row r="200" spans="4:6" x14ac:dyDescent="0.2">
      <c r="D200" s="323"/>
      <c r="E200" s="323"/>
      <c r="F200" s="323"/>
    </row>
    <row r="201" spans="4:6" x14ac:dyDescent="0.2">
      <c r="D201" s="323"/>
      <c r="E201" s="323"/>
      <c r="F201" s="323"/>
    </row>
    <row r="202" spans="4:6" x14ac:dyDescent="0.2">
      <c r="D202" s="323"/>
      <c r="E202" s="323"/>
      <c r="F202" s="323"/>
    </row>
    <row r="203" spans="4:6" x14ac:dyDescent="0.2">
      <c r="D203" s="323"/>
      <c r="E203" s="323"/>
      <c r="F203" s="323"/>
    </row>
    <row r="204" spans="4:6" x14ac:dyDescent="0.2">
      <c r="D204" s="323"/>
      <c r="E204" s="323"/>
      <c r="F204" s="323"/>
    </row>
    <row r="205" spans="4:6" x14ac:dyDescent="0.2">
      <c r="D205" s="323"/>
      <c r="E205" s="323"/>
      <c r="F205" s="323"/>
    </row>
    <row r="206" spans="4:6" x14ac:dyDescent="0.2">
      <c r="D206" s="323"/>
      <c r="E206" s="323"/>
      <c r="F206" s="323"/>
    </row>
    <row r="207" spans="4:6" x14ac:dyDescent="0.2">
      <c r="D207" s="323"/>
      <c r="E207" s="323"/>
      <c r="F207" s="323"/>
    </row>
    <row r="208" spans="4:6" x14ac:dyDescent="0.2">
      <c r="D208" s="323"/>
      <c r="E208" s="323"/>
      <c r="F208" s="323"/>
    </row>
    <row r="209" spans="4:6" x14ac:dyDescent="0.2">
      <c r="D209" s="323"/>
      <c r="E209" s="323"/>
      <c r="F209" s="323"/>
    </row>
    <row r="210" spans="4:6" x14ac:dyDescent="0.2">
      <c r="D210" s="323"/>
      <c r="E210" s="323"/>
      <c r="F210" s="323"/>
    </row>
    <row r="211" spans="4:6" x14ac:dyDescent="0.2">
      <c r="D211" s="323"/>
      <c r="E211" s="323"/>
      <c r="F211" s="323"/>
    </row>
    <row r="212" spans="4:6" x14ac:dyDescent="0.2">
      <c r="D212" s="323"/>
      <c r="E212" s="323"/>
      <c r="F212" s="323"/>
    </row>
    <row r="213" spans="4:6" x14ac:dyDescent="0.2">
      <c r="D213" s="323"/>
      <c r="E213" s="323"/>
      <c r="F213" s="323"/>
    </row>
    <row r="214" spans="4:6" x14ac:dyDescent="0.2">
      <c r="D214" s="323"/>
      <c r="E214" s="323"/>
      <c r="F214" s="323"/>
    </row>
    <row r="215" spans="4:6" x14ac:dyDescent="0.2">
      <c r="D215" s="323"/>
      <c r="E215" s="323"/>
      <c r="F215" s="323"/>
    </row>
    <row r="216" spans="4:6" x14ac:dyDescent="0.2">
      <c r="D216" s="323"/>
      <c r="E216" s="323"/>
      <c r="F216" s="323"/>
    </row>
    <row r="217" spans="4:6" x14ac:dyDescent="0.2">
      <c r="D217" s="323"/>
      <c r="E217" s="323"/>
      <c r="F217" s="323"/>
    </row>
    <row r="218" spans="4:6" x14ac:dyDescent="0.2">
      <c r="D218" s="323"/>
      <c r="E218" s="323"/>
      <c r="F218" s="323"/>
    </row>
    <row r="219" spans="4:6" x14ac:dyDescent="0.2">
      <c r="D219" s="323"/>
      <c r="E219" s="323"/>
      <c r="F219" s="323"/>
    </row>
    <row r="220" spans="4:6" x14ac:dyDescent="0.2">
      <c r="D220" s="323"/>
      <c r="E220" s="323"/>
      <c r="F220" s="323"/>
    </row>
    <row r="221" spans="4:6" x14ac:dyDescent="0.2">
      <c r="D221" s="323"/>
      <c r="E221" s="323"/>
      <c r="F221" s="323"/>
    </row>
    <row r="222" spans="4:6" x14ac:dyDescent="0.2">
      <c r="D222" s="323"/>
      <c r="E222" s="323"/>
      <c r="F222" s="323"/>
    </row>
    <row r="223" spans="4:6" x14ac:dyDescent="0.2">
      <c r="D223" s="323"/>
      <c r="E223" s="323"/>
      <c r="F223" s="323"/>
    </row>
    <row r="224" spans="4:6" x14ac:dyDescent="0.2">
      <c r="D224" s="323"/>
      <c r="E224" s="323"/>
      <c r="F224" s="323"/>
    </row>
    <row r="225" spans="4:6" x14ac:dyDescent="0.2">
      <c r="D225" s="323"/>
      <c r="E225" s="323"/>
      <c r="F225" s="323"/>
    </row>
    <row r="226" spans="4:6" x14ac:dyDescent="0.2">
      <c r="D226" s="323"/>
      <c r="E226" s="323"/>
      <c r="F226" s="323"/>
    </row>
    <row r="227" spans="4:6" x14ac:dyDescent="0.2">
      <c r="D227" s="323"/>
      <c r="E227" s="323"/>
      <c r="F227" s="323"/>
    </row>
    <row r="228" spans="4:6" x14ac:dyDescent="0.2">
      <c r="D228" s="323"/>
      <c r="E228" s="323"/>
      <c r="F228" s="323"/>
    </row>
    <row r="229" spans="4:6" x14ac:dyDescent="0.2">
      <c r="D229" s="323"/>
      <c r="E229" s="323"/>
      <c r="F229" s="323"/>
    </row>
    <row r="230" spans="4:6" x14ac:dyDescent="0.2">
      <c r="D230" s="323"/>
      <c r="E230" s="323"/>
      <c r="F230" s="323"/>
    </row>
    <row r="231" spans="4:6" x14ac:dyDescent="0.2">
      <c r="D231" s="323"/>
      <c r="E231" s="323"/>
      <c r="F231" s="323"/>
    </row>
    <row r="232" spans="4:6" x14ac:dyDescent="0.2">
      <c r="D232" s="323"/>
      <c r="E232" s="323"/>
      <c r="F232" s="323"/>
    </row>
    <row r="233" spans="4:6" x14ac:dyDescent="0.2">
      <c r="D233" s="323"/>
      <c r="E233" s="323"/>
      <c r="F233" s="323"/>
    </row>
    <row r="234" spans="4:6" x14ac:dyDescent="0.2">
      <c r="D234" s="323"/>
      <c r="E234" s="323"/>
      <c r="F234" s="323"/>
    </row>
    <row r="235" spans="4:6" x14ac:dyDescent="0.2">
      <c r="D235" s="323"/>
      <c r="E235" s="323"/>
      <c r="F235" s="323"/>
    </row>
    <row r="236" spans="4:6" x14ac:dyDescent="0.2">
      <c r="D236" s="323"/>
      <c r="E236" s="323"/>
      <c r="F236" s="323"/>
    </row>
    <row r="237" spans="4:6" x14ac:dyDescent="0.2">
      <c r="D237" s="323"/>
      <c r="E237" s="323"/>
      <c r="F237" s="323"/>
    </row>
    <row r="238" spans="4:6" x14ac:dyDescent="0.2">
      <c r="D238" s="323"/>
      <c r="E238" s="323"/>
      <c r="F238" s="323"/>
    </row>
    <row r="239" spans="4:6" x14ac:dyDescent="0.2">
      <c r="D239" s="323"/>
      <c r="E239" s="323"/>
      <c r="F239" s="323"/>
    </row>
    <row r="240" spans="4:6" x14ac:dyDescent="0.2">
      <c r="D240" s="323"/>
      <c r="E240" s="323"/>
      <c r="F240" s="323"/>
    </row>
    <row r="241" spans="4:6" x14ac:dyDescent="0.2">
      <c r="D241" s="323"/>
      <c r="E241" s="323"/>
      <c r="F241" s="323"/>
    </row>
    <row r="242" spans="4:6" x14ac:dyDescent="0.2">
      <c r="D242" s="323"/>
      <c r="E242" s="323"/>
      <c r="F242" s="323"/>
    </row>
    <row r="243" spans="4:6" x14ac:dyDescent="0.2">
      <c r="D243" s="323"/>
      <c r="E243" s="323"/>
      <c r="F243" s="323"/>
    </row>
    <row r="244" spans="4:6" x14ac:dyDescent="0.2">
      <c r="D244" s="323"/>
      <c r="E244" s="323"/>
      <c r="F244" s="323"/>
    </row>
    <row r="245" spans="4:6" x14ac:dyDescent="0.2">
      <c r="D245" s="323"/>
      <c r="E245" s="323"/>
      <c r="F245" s="323"/>
    </row>
    <row r="246" spans="4:6" x14ac:dyDescent="0.2">
      <c r="D246" s="323"/>
      <c r="E246" s="323"/>
      <c r="F246" s="323"/>
    </row>
    <row r="247" spans="4:6" x14ac:dyDescent="0.2">
      <c r="D247" s="323"/>
      <c r="E247" s="323"/>
      <c r="F247" s="323"/>
    </row>
    <row r="248" spans="4:6" x14ac:dyDescent="0.2">
      <c r="D248" s="323"/>
      <c r="E248" s="323"/>
      <c r="F248" s="323"/>
    </row>
    <row r="249" spans="4:6" x14ac:dyDescent="0.2">
      <c r="D249" s="323"/>
      <c r="E249" s="323"/>
      <c r="F249" s="323"/>
    </row>
    <row r="250" spans="4:6" x14ac:dyDescent="0.2">
      <c r="D250" s="323"/>
      <c r="E250" s="323"/>
      <c r="F250" s="323"/>
    </row>
    <row r="251" spans="4:6" x14ac:dyDescent="0.2">
      <c r="D251" s="323"/>
      <c r="E251" s="323"/>
      <c r="F251" s="323"/>
    </row>
    <row r="252" spans="4:6" x14ac:dyDescent="0.2">
      <c r="D252" s="323"/>
      <c r="E252" s="323"/>
      <c r="F252" s="323"/>
    </row>
    <row r="253" spans="4:6" x14ac:dyDescent="0.2">
      <c r="D253" s="323"/>
      <c r="E253" s="323"/>
      <c r="F253" s="323"/>
    </row>
    <row r="254" spans="4:6" x14ac:dyDescent="0.2">
      <c r="D254" s="323"/>
      <c r="E254" s="323"/>
      <c r="F254" s="323"/>
    </row>
    <row r="255" spans="4:6" x14ac:dyDescent="0.2">
      <c r="D255" s="323"/>
      <c r="E255" s="323"/>
      <c r="F255" s="323"/>
    </row>
    <row r="256" spans="4:6" x14ac:dyDescent="0.2">
      <c r="D256" s="323"/>
      <c r="E256" s="323"/>
      <c r="F256" s="323"/>
    </row>
    <row r="257" spans="4:6" x14ac:dyDescent="0.2">
      <c r="D257" s="323"/>
      <c r="E257" s="323"/>
      <c r="F257" s="323"/>
    </row>
    <row r="258" spans="4:6" x14ac:dyDescent="0.2">
      <c r="D258" s="323"/>
      <c r="E258" s="323"/>
      <c r="F258" s="323"/>
    </row>
    <row r="259" spans="4:6" x14ac:dyDescent="0.2">
      <c r="D259" s="323"/>
      <c r="E259" s="323"/>
      <c r="F259" s="323"/>
    </row>
    <row r="260" spans="4:6" x14ac:dyDescent="0.2">
      <c r="D260" s="323"/>
      <c r="E260" s="323"/>
      <c r="F260" s="323"/>
    </row>
    <row r="261" spans="4:6" x14ac:dyDescent="0.2">
      <c r="D261" s="323"/>
      <c r="E261" s="323"/>
      <c r="F261" s="323"/>
    </row>
    <row r="262" spans="4:6" x14ac:dyDescent="0.2">
      <c r="D262" s="323"/>
      <c r="E262" s="323"/>
      <c r="F262" s="323"/>
    </row>
    <row r="263" spans="4:6" x14ac:dyDescent="0.2">
      <c r="D263" s="323"/>
      <c r="E263" s="323"/>
      <c r="F263" s="323"/>
    </row>
    <row r="264" spans="4:6" x14ac:dyDescent="0.2">
      <c r="D264" s="323"/>
      <c r="E264" s="323"/>
      <c r="F264" s="323"/>
    </row>
    <row r="265" spans="4:6" x14ac:dyDescent="0.2">
      <c r="D265" s="323"/>
      <c r="E265" s="323"/>
      <c r="F265" s="323"/>
    </row>
    <row r="266" spans="4:6" x14ac:dyDescent="0.2">
      <c r="D266" s="323"/>
      <c r="E266" s="323"/>
      <c r="F266" s="323"/>
    </row>
    <row r="267" spans="4:6" x14ac:dyDescent="0.2">
      <c r="D267" s="323"/>
      <c r="E267" s="323"/>
      <c r="F267" s="323"/>
    </row>
    <row r="268" spans="4:6" x14ac:dyDescent="0.2">
      <c r="D268" s="323"/>
      <c r="E268" s="323"/>
      <c r="F268" s="323"/>
    </row>
    <row r="269" spans="4:6" x14ac:dyDescent="0.2">
      <c r="D269" s="323"/>
      <c r="E269" s="323"/>
      <c r="F269" s="323"/>
    </row>
    <row r="270" spans="4:6" x14ac:dyDescent="0.2">
      <c r="D270" s="323"/>
      <c r="E270" s="323"/>
      <c r="F270" s="323"/>
    </row>
    <row r="271" spans="4:6" x14ac:dyDescent="0.2">
      <c r="D271" s="323"/>
      <c r="E271" s="323"/>
      <c r="F271" s="323"/>
    </row>
    <row r="272" spans="4:6" x14ac:dyDescent="0.2">
      <c r="D272" s="323"/>
      <c r="E272" s="323"/>
      <c r="F272" s="323"/>
    </row>
    <row r="273" spans="4:6" x14ac:dyDescent="0.2">
      <c r="D273" s="323"/>
      <c r="E273" s="323"/>
      <c r="F273" s="323"/>
    </row>
    <row r="274" spans="4:6" x14ac:dyDescent="0.2">
      <c r="D274" s="323"/>
      <c r="E274" s="323"/>
      <c r="F274" s="323"/>
    </row>
    <row r="275" spans="4:6" x14ac:dyDescent="0.2">
      <c r="D275" s="323"/>
      <c r="E275" s="323"/>
      <c r="F275" s="323"/>
    </row>
    <row r="276" spans="4:6" x14ac:dyDescent="0.2">
      <c r="D276" s="323"/>
      <c r="E276" s="323"/>
      <c r="F276" s="323"/>
    </row>
    <row r="277" spans="4:6" x14ac:dyDescent="0.2">
      <c r="D277" s="323"/>
      <c r="E277" s="323"/>
      <c r="F277" s="323"/>
    </row>
    <row r="278" spans="4:6" x14ac:dyDescent="0.2">
      <c r="D278" s="323"/>
      <c r="E278" s="323"/>
      <c r="F278" s="323"/>
    </row>
    <row r="279" spans="4:6" x14ac:dyDescent="0.2">
      <c r="D279" s="323"/>
      <c r="E279" s="323"/>
      <c r="F279" s="323"/>
    </row>
    <row r="280" spans="4:6" x14ac:dyDescent="0.2">
      <c r="D280" s="323"/>
      <c r="E280" s="323"/>
      <c r="F280" s="323"/>
    </row>
    <row r="281" spans="4:6" x14ac:dyDescent="0.2">
      <c r="D281" s="323"/>
      <c r="E281" s="323"/>
      <c r="F281" s="323"/>
    </row>
    <row r="282" spans="4:6" x14ac:dyDescent="0.2">
      <c r="D282" s="323"/>
      <c r="E282" s="323"/>
      <c r="F282" s="323"/>
    </row>
    <row r="283" spans="4:6" x14ac:dyDescent="0.2">
      <c r="D283" s="323"/>
      <c r="E283" s="323"/>
      <c r="F283" s="323"/>
    </row>
    <row r="284" spans="4:6" x14ac:dyDescent="0.2">
      <c r="D284" s="323"/>
      <c r="E284" s="323"/>
      <c r="F284" s="323"/>
    </row>
    <row r="285" spans="4:6" x14ac:dyDescent="0.2">
      <c r="D285" s="323"/>
      <c r="E285" s="323"/>
      <c r="F285" s="323"/>
    </row>
    <row r="286" spans="4:6" x14ac:dyDescent="0.2">
      <c r="D286" s="323"/>
      <c r="E286" s="323"/>
      <c r="F286" s="323"/>
    </row>
    <row r="287" spans="4:6" x14ac:dyDescent="0.2">
      <c r="D287" s="323"/>
      <c r="E287" s="323"/>
      <c r="F287" s="323"/>
    </row>
    <row r="288" spans="4:6" x14ac:dyDescent="0.2">
      <c r="D288" s="323"/>
      <c r="E288" s="323"/>
      <c r="F288" s="323"/>
    </row>
    <row r="289" spans="4:6" x14ac:dyDescent="0.2">
      <c r="D289" s="323"/>
      <c r="E289" s="323"/>
      <c r="F289" s="323"/>
    </row>
    <row r="290" spans="4:6" x14ac:dyDescent="0.2">
      <c r="D290" s="323"/>
      <c r="E290" s="323"/>
      <c r="F290" s="323"/>
    </row>
    <row r="291" spans="4:6" x14ac:dyDescent="0.2">
      <c r="D291" s="323"/>
      <c r="E291" s="323"/>
      <c r="F291" s="323"/>
    </row>
    <row r="292" spans="4:6" x14ac:dyDescent="0.2">
      <c r="D292" s="323"/>
      <c r="E292" s="323"/>
      <c r="F292" s="323"/>
    </row>
    <row r="293" spans="4:6" x14ac:dyDescent="0.2">
      <c r="D293" s="323"/>
      <c r="E293" s="323"/>
      <c r="F293" s="323"/>
    </row>
    <row r="294" spans="4:6" x14ac:dyDescent="0.2">
      <c r="D294" s="323"/>
      <c r="E294" s="323"/>
      <c r="F294" s="323"/>
    </row>
    <row r="295" spans="4:6" x14ac:dyDescent="0.2">
      <c r="D295" s="323"/>
      <c r="E295" s="323"/>
      <c r="F295" s="323"/>
    </row>
    <row r="296" spans="4:6" x14ac:dyDescent="0.2">
      <c r="D296" s="323"/>
      <c r="E296" s="323"/>
      <c r="F296" s="323"/>
    </row>
    <row r="297" spans="4:6" x14ac:dyDescent="0.2">
      <c r="D297" s="323"/>
      <c r="E297" s="323"/>
      <c r="F297" s="323"/>
    </row>
    <row r="298" spans="4:6" x14ac:dyDescent="0.2">
      <c r="D298" s="323"/>
      <c r="E298" s="323"/>
      <c r="F298" s="323"/>
    </row>
    <row r="299" spans="4:6" x14ac:dyDescent="0.2">
      <c r="D299" s="323"/>
      <c r="E299" s="323"/>
      <c r="F299" s="323"/>
    </row>
    <row r="300" spans="4:6" x14ac:dyDescent="0.2">
      <c r="D300" s="323"/>
      <c r="E300" s="323"/>
      <c r="F300" s="323"/>
    </row>
    <row r="301" spans="4:6" x14ac:dyDescent="0.2">
      <c r="D301" s="323"/>
      <c r="E301" s="323"/>
      <c r="F301" s="323"/>
    </row>
    <row r="302" spans="4:6" x14ac:dyDescent="0.2">
      <c r="D302" s="323"/>
      <c r="E302" s="323"/>
      <c r="F302" s="323"/>
    </row>
    <row r="303" spans="4:6" x14ac:dyDescent="0.2">
      <c r="D303" s="323"/>
      <c r="E303" s="323"/>
      <c r="F303" s="323"/>
    </row>
    <row r="304" spans="4:6" x14ac:dyDescent="0.2">
      <c r="D304" s="323"/>
      <c r="E304" s="323"/>
      <c r="F304" s="323"/>
    </row>
    <row r="305" spans="4:6" x14ac:dyDescent="0.2">
      <c r="D305" s="323"/>
      <c r="E305" s="323"/>
      <c r="F305" s="323"/>
    </row>
    <row r="306" spans="4:6" x14ac:dyDescent="0.2">
      <c r="D306" s="323"/>
      <c r="E306" s="323"/>
      <c r="F306" s="323"/>
    </row>
    <row r="307" spans="4:6" x14ac:dyDescent="0.2">
      <c r="D307" s="323"/>
      <c r="E307" s="323"/>
      <c r="F307" s="323"/>
    </row>
    <row r="308" spans="4:6" x14ac:dyDescent="0.2">
      <c r="D308" s="323"/>
      <c r="E308" s="323"/>
      <c r="F308" s="323"/>
    </row>
    <row r="309" spans="4:6" x14ac:dyDescent="0.2">
      <c r="D309" s="323"/>
      <c r="E309" s="323"/>
      <c r="F309" s="323"/>
    </row>
    <row r="310" spans="4:6" x14ac:dyDescent="0.2">
      <c r="D310" s="323"/>
      <c r="E310" s="323"/>
      <c r="F310" s="323"/>
    </row>
    <row r="311" spans="4:6" x14ac:dyDescent="0.2">
      <c r="D311" s="323"/>
      <c r="E311" s="323"/>
      <c r="F311" s="323"/>
    </row>
    <row r="312" spans="4:6" x14ac:dyDescent="0.2">
      <c r="D312" s="323"/>
      <c r="E312" s="323"/>
      <c r="F312" s="323"/>
    </row>
    <row r="313" spans="4:6" x14ac:dyDescent="0.2">
      <c r="D313" s="323"/>
      <c r="E313" s="323"/>
      <c r="F313" s="323"/>
    </row>
    <row r="314" spans="4:6" x14ac:dyDescent="0.2">
      <c r="D314" s="323"/>
      <c r="E314" s="323"/>
      <c r="F314" s="323"/>
    </row>
    <row r="315" spans="4:6" x14ac:dyDescent="0.2">
      <c r="D315" s="323"/>
      <c r="E315" s="323"/>
      <c r="F315" s="323"/>
    </row>
    <row r="316" spans="4:6" x14ac:dyDescent="0.2">
      <c r="D316" s="323"/>
      <c r="E316" s="323"/>
      <c r="F316" s="323"/>
    </row>
    <row r="317" spans="4:6" x14ac:dyDescent="0.2">
      <c r="D317" s="323"/>
      <c r="E317" s="323"/>
      <c r="F317" s="323"/>
    </row>
    <row r="318" spans="4:6" x14ac:dyDescent="0.2">
      <c r="D318" s="323"/>
      <c r="E318" s="323"/>
      <c r="F318" s="323"/>
    </row>
    <row r="319" spans="4:6" x14ac:dyDescent="0.2">
      <c r="D319" s="323"/>
      <c r="E319" s="323"/>
      <c r="F319" s="323"/>
    </row>
    <row r="320" spans="4:6" x14ac:dyDescent="0.2">
      <c r="D320" s="323"/>
      <c r="E320" s="323"/>
      <c r="F320" s="323"/>
    </row>
    <row r="321" spans="4:6" x14ac:dyDescent="0.2">
      <c r="D321" s="323"/>
      <c r="E321" s="323"/>
      <c r="F321" s="323"/>
    </row>
    <row r="322" spans="4:6" x14ac:dyDescent="0.2">
      <c r="D322" s="323"/>
      <c r="E322" s="323"/>
      <c r="F322" s="323"/>
    </row>
    <row r="323" spans="4:6" x14ac:dyDescent="0.2">
      <c r="D323" s="323"/>
      <c r="E323" s="323"/>
      <c r="F323" s="323"/>
    </row>
    <row r="324" spans="4:6" x14ac:dyDescent="0.2">
      <c r="D324" s="323"/>
      <c r="E324" s="323"/>
      <c r="F324" s="323"/>
    </row>
    <row r="325" spans="4:6" x14ac:dyDescent="0.2">
      <c r="D325" s="323"/>
      <c r="E325" s="323"/>
      <c r="F325" s="323"/>
    </row>
    <row r="326" spans="4:6" x14ac:dyDescent="0.2">
      <c r="D326" s="323"/>
      <c r="E326" s="323"/>
      <c r="F326" s="323"/>
    </row>
    <row r="327" spans="4:6" x14ac:dyDescent="0.2">
      <c r="D327" s="323"/>
      <c r="E327" s="323"/>
      <c r="F327" s="323"/>
    </row>
    <row r="328" spans="4:6" x14ac:dyDescent="0.2">
      <c r="D328" s="323"/>
      <c r="E328" s="323"/>
      <c r="F328" s="323"/>
    </row>
    <row r="329" spans="4:6" x14ac:dyDescent="0.2">
      <c r="D329" s="323"/>
      <c r="E329" s="323"/>
      <c r="F329" s="323"/>
    </row>
    <row r="330" spans="4:6" x14ac:dyDescent="0.2">
      <c r="D330" s="323"/>
      <c r="E330" s="323"/>
      <c r="F330" s="323"/>
    </row>
    <row r="331" spans="4:6" x14ac:dyDescent="0.2">
      <c r="D331" s="323"/>
      <c r="E331" s="323"/>
      <c r="F331" s="323"/>
    </row>
    <row r="332" spans="4:6" x14ac:dyDescent="0.2">
      <c r="D332" s="323"/>
      <c r="E332" s="323"/>
      <c r="F332" s="323"/>
    </row>
    <row r="333" spans="4:6" x14ac:dyDescent="0.2">
      <c r="D333" s="323"/>
      <c r="E333" s="323"/>
      <c r="F333" s="323"/>
    </row>
    <row r="334" spans="4:6" x14ac:dyDescent="0.2">
      <c r="D334" s="323"/>
      <c r="E334" s="323"/>
      <c r="F334" s="323"/>
    </row>
    <row r="335" spans="4:6" x14ac:dyDescent="0.2">
      <c r="D335" s="323"/>
      <c r="E335" s="323"/>
      <c r="F335" s="323"/>
    </row>
    <row r="336" spans="4:6" x14ac:dyDescent="0.2">
      <c r="D336" s="323"/>
      <c r="E336" s="323"/>
      <c r="F336" s="323"/>
    </row>
    <row r="337" spans="4:6" x14ac:dyDescent="0.2">
      <c r="D337" s="323"/>
      <c r="E337" s="323"/>
      <c r="F337" s="323"/>
    </row>
    <row r="338" spans="4:6" x14ac:dyDescent="0.2">
      <c r="D338" s="323"/>
      <c r="E338" s="323"/>
      <c r="F338" s="323"/>
    </row>
    <row r="339" spans="4:6" x14ac:dyDescent="0.2">
      <c r="D339" s="323"/>
      <c r="E339" s="323"/>
      <c r="F339" s="323"/>
    </row>
    <row r="340" spans="4:6" x14ac:dyDescent="0.2">
      <c r="D340" s="323"/>
      <c r="E340" s="323"/>
      <c r="F340" s="323"/>
    </row>
    <row r="341" spans="4:6" x14ac:dyDescent="0.2">
      <c r="D341" s="323"/>
      <c r="E341" s="323"/>
      <c r="F341" s="323"/>
    </row>
    <row r="342" spans="4:6" x14ac:dyDescent="0.2">
      <c r="D342" s="323"/>
      <c r="E342" s="323"/>
      <c r="F342" s="323"/>
    </row>
    <row r="343" spans="4:6" x14ac:dyDescent="0.2">
      <c r="D343" s="323"/>
      <c r="E343" s="323"/>
      <c r="F343" s="323"/>
    </row>
    <row r="344" spans="4:6" x14ac:dyDescent="0.2">
      <c r="D344" s="323"/>
      <c r="E344" s="323"/>
      <c r="F344" s="323"/>
    </row>
    <row r="345" spans="4:6" x14ac:dyDescent="0.2">
      <c r="D345" s="323"/>
      <c r="E345" s="323"/>
      <c r="F345" s="323"/>
    </row>
    <row r="346" spans="4:6" x14ac:dyDescent="0.2">
      <c r="D346" s="323"/>
      <c r="E346" s="323"/>
      <c r="F346" s="323"/>
    </row>
    <row r="347" spans="4:6" x14ac:dyDescent="0.2">
      <c r="D347" s="323"/>
      <c r="E347" s="323"/>
      <c r="F347" s="323"/>
    </row>
    <row r="348" spans="4:6" x14ac:dyDescent="0.2">
      <c r="D348" s="323"/>
      <c r="E348" s="323"/>
      <c r="F348" s="323"/>
    </row>
    <row r="349" spans="4:6" x14ac:dyDescent="0.2">
      <c r="D349" s="323"/>
      <c r="E349" s="323"/>
      <c r="F349" s="323"/>
    </row>
    <row r="350" spans="4:6" x14ac:dyDescent="0.2">
      <c r="D350" s="323"/>
      <c r="E350" s="323"/>
      <c r="F350" s="323"/>
    </row>
    <row r="351" spans="4:6" x14ac:dyDescent="0.2">
      <c r="D351" s="323"/>
      <c r="E351" s="323"/>
      <c r="F351" s="323"/>
    </row>
    <row r="352" spans="4:6" x14ac:dyDescent="0.2">
      <c r="D352" s="323"/>
      <c r="E352" s="323"/>
      <c r="F352" s="323"/>
    </row>
    <row r="353" spans="4:6" x14ac:dyDescent="0.2">
      <c r="D353" s="323"/>
      <c r="E353" s="323"/>
      <c r="F353" s="323"/>
    </row>
    <row r="354" spans="4:6" x14ac:dyDescent="0.2">
      <c r="D354" s="323"/>
      <c r="E354" s="323"/>
      <c r="F354" s="323"/>
    </row>
    <row r="355" spans="4:6" x14ac:dyDescent="0.2">
      <c r="D355" s="323"/>
      <c r="E355" s="323"/>
      <c r="F355" s="323"/>
    </row>
    <row r="356" spans="4:6" x14ac:dyDescent="0.2">
      <c r="D356" s="323"/>
      <c r="E356" s="323"/>
      <c r="F356" s="323"/>
    </row>
    <row r="357" spans="4:6" x14ac:dyDescent="0.2">
      <c r="D357" s="323"/>
      <c r="E357" s="323"/>
      <c r="F357" s="323"/>
    </row>
    <row r="358" spans="4:6" x14ac:dyDescent="0.2">
      <c r="D358" s="323"/>
      <c r="E358" s="323"/>
      <c r="F358" s="323"/>
    </row>
    <row r="359" spans="4:6" x14ac:dyDescent="0.2">
      <c r="D359" s="323"/>
      <c r="E359" s="323"/>
      <c r="F359" s="323"/>
    </row>
    <row r="360" spans="4:6" x14ac:dyDescent="0.2">
      <c r="D360" s="323"/>
      <c r="E360" s="323"/>
      <c r="F360" s="323"/>
    </row>
    <row r="361" spans="4:6" x14ac:dyDescent="0.2">
      <c r="D361" s="323"/>
      <c r="E361" s="323"/>
      <c r="F361" s="323"/>
    </row>
    <row r="362" spans="4:6" x14ac:dyDescent="0.2">
      <c r="D362" s="323"/>
      <c r="E362" s="323"/>
      <c r="F362" s="323"/>
    </row>
    <row r="363" spans="4:6" x14ac:dyDescent="0.2">
      <c r="D363" s="323"/>
      <c r="E363" s="323"/>
      <c r="F363" s="323"/>
    </row>
    <row r="364" spans="4:6" x14ac:dyDescent="0.2">
      <c r="D364" s="323"/>
      <c r="E364" s="323"/>
      <c r="F364" s="323"/>
    </row>
    <row r="365" spans="4:6" x14ac:dyDescent="0.2">
      <c r="D365" s="323"/>
      <c r="E365" s="323"/>
      <c r="F365" s="323"/>
    </row>
    <row r="366" spans="4:6" x14ac:dyDescent="0.2">
      <c r="D366" s="323"/>
      <c r="E366" s="323"/>
      <c r="F366" s="323"/>
    </row>
    <row r="367" spans="4:6" x14ac:dyDescent="0.2">
      <c r="D367" s="323"/>
      <c r="E367" s="323"/>
      <c r="F367" s="323"/>
    </row>
    <row r="368" spans="4:6" x14ac:dyDescent="0.2">
      <c r="D368" s="323"/>
      <c r="E368" s="323"/>
      <c r="F368" s="323"/>
    </row>
    <row r="369" spans="4:6" x14ac:dyDescent="0.2">
      <c r="D369" s="323"/>
      <c r="E369" s="323"/>
      <c r="F369" s="323"/>
    </row>
    <row r="370" spans="4:6" x14ac:dyDescent="0.2">
      <c r="D370" s="323"/>
      <c r="E370" s="323"/>
      <c r="F370" s="323"/>
    </row>
    <row r="371" spans="4:6" x14ac:dyDescent="0.2">
      <c r="D371" s="323"/>
      <c r="E371" s="323"/>
      <c r="F371" s="323"/>
    </row>
    <row r="372" spans="4:6" x14ac:dyDescent="0.2">
      <c r="D372" s="323"/>
      <c r="E372" s="323"/>
      <c r="F372" s="323"/>
    </row>
    <row r="373" spans="4:6" x14ac:dyDescent="0.2">
      <c r="D373" s="323"/>
      <c r="E373" s="323"/>
      <c r="F373" s="323"/>
    </row>
    <row r="374" spans="4:6" x14ac:dyDescent="0.2">
      <c r="D374" s="323"/>
      <c r="E374" s="323"/>
      <c r="F374" s="323"/>
    </row>
    <row r="375" spans="4:6" x14ac:dyDescent="0.2">
      <c r="D375" s="323"/>
      <c r="E375" s="323"/>
      <c r="F375" s="323"/>
    </row>
    <row r="376" spans="4:6" x14ac:dyDescent="0.2">
      <c r="D376" s="323"/>
      <c r="E376" s="323"/>
      <c r="F376" s="323"/>
    </row>
    <row r="377" spans="4:6" x14ac:dyDescent="0.2">
      <c r="D377" s="323"/>
      <c r="E377" s="323"/>
      <c r="F377" s="323"/>
    </row>
    <row r="378" spans="4:6" x14ac:dyDescent="0.2">
      <c r="D378" s="323"/>
      <c r="E378" s="323"/>
      <c r="F378" s="323"/>
    </row>
    <row r="379" spans="4:6" x14ac:dyDescent="0.2">
      <c r="D379" s="323"/>
      <c r="E379" s="323"/>
      <c r="F379" s="323"/>
    </row>
    <row r="380" spans="4:6" x14ac:dyDescent="0.2">
      <c r="D380" s="323"/>
      <c r="E380" s="323"/>
      <c r="F380" s="323"/>
    </row>
    <row r="381" spans="4:6" x14ac:dyDescent="0.2">
      <c r="D381" s="323"/>
      <c r="E381" s="323"/>
      <c r="F381" s="323"/>
    </row>
    <row r="382" spans="4:6" x14ac:dyDescent="0.2">
      <c r="D382" s="323"/>
      <c r="E382" s="323"/>
      <c r="F382" s="323"/>
    </row>
    <row r="383" spans="4:6" x14ac:dyDescent="0.2">
      <c r="D383" s="323"/>
      <c r="E383" s="323"/>
      <c r="F383" s="323"/>
    </row>
    <row r="384" spans="4:6" x14ac:dyDescent="0.2">
      <c r="D384" s="323"/>
      <c r="E384" s="323"/>
      <c r="F384" s="323"/>
    </row>
    <row r="385" spans="4:6" x14ac:dyDescent="0.2">
      <c r="D385" s="323"/>
      <c r="E385" s="323"/>
      <c r="F385" s="323"/>
    </row>
    <row r="386" spans="4:6" x14ac:dyDescent="0.2">
      <c r="D386" s="323"/>
      <c r="E386" s="323"/>
      <c r="F386" s="323"/>
    </row>
    <row r="387" spans="4:6" x14ac:dyDescent="0.2">
      <c r="D387" s="323"/>
      <c r="E387" s="323"/>
      <c r="F387" s="323"/>
    </row>
    <row r="388" spans="4:6" x14ac:dyDescent="0.2">
      <c r="D388" s="323"/>
      <c r="E388" s="323"/>
      <c r="F388" s="323"/>
    </row>
    <row r="389" spans="4:6" x14ac:dyDescent="0.2">
      <c r="D389" s="323"/>
      <c r="E389" s="323"/>
      <c r="F389" s="323"/>
    </row>
    <row r="390" spans="4:6" x14ac:dyDescent="0.2">
      <c r="D390" s="323"/>
      <c r="E390" s="323"/>
      <c r="F390" s="323"/>
    </row>
    <row r="391" spans="4:6" x14ac:dyDescent="0.2">
      <c r="D391" s="323"/>
      <c r="E391" s="323"/>
      <c r="F391" s="323"/>
    </row>
    <row r="392" spans="4:6" x14ac:dyDescent="0.2">
      <c r="D392" s="323"/>
      <c r="E392" s="323"/>
      <c r="F392" s="323"/>
    </row>
    <row r="393" spans="4:6" x14ac:dyDescent="0.2">
      <c r="D393" s="323"/>
      <c r="E393" s="323"/>
      <c r="F393" s="323"/>
    </row>
    <row r="394" spans="4:6" x14ac:dyDescent="0.2">
      <c r="D394" s="323"/>
      <c r="E394" s="323"/>
      <c r="F394" s="323"/>
    </row>
    <row r="395" spans="4:6" x14ac:dyDescent="0.2">
      <c r="D395" s="323"/>
      <c r="E395" s="323"/>
      <c r="F395" s="323"/>
    </row>
    <row r="396" spans="4:6" x14ac:dyDescent="0.2">
      <c r="D396" s="323"/>
      <c r="E396" s="323"/>
      <c r="F396" s="323"/>
    </row>
    <row r="397" spans="4:6" x14ac:dyDescent="0.2">
      <c r="D397" s="323"/>
      <c r="E397" s="323"/>
      <c r="F397" s="323"/>
    </row>
    <row r="398" spans="4:6" x14ac:dyDescent="0.2">
      <c r="D398" s="323"/>
      <c r="E398" s="323"/>
      <c r="F398" s="323"/>
    </row>
    <row r="399" spans="4:6" x14ac:dyDescent="0.2">
      <c r="D399" s="323"/>
      <c r="E399" s="323"/>
      <c r="F399" s="323"/>
    </row>
    <row r="400" spans="4:6" x14ac:dyDescent="0.2">
      <c r="D400" s="323"/>
      <c r="E400" s="323"/>
      <c r="F400" s="323"/>
    </row>
    <row r="401" spans="4:6" x14ac:dyDescent="0.2">
      <c r="D401" s="323"/>
      <c r="E401" s="323"/>
      <c r="F401" s="323"/>
    </row>
    <row r="402" spans="4:6" x14ac:dyDescent="0.2">
      <c r="D402" s="323"/>
      <c r="E402" s="323"/>
      <c r="F402" s="323"/>
    </row>
    <row r="403" spans="4:6" x14ac:dyDescent="0.2">
      <c r="D403" s="323"/>
      <c r="E403" s="323"/>
      <c r="F403" s="323"/>
    </row>
    <row r="404" spans="4:6" x14ac:dyDescent="0.2">
      <c r="D404" s="323"/>
      <c r="E404" s="323"/>
      <c r="F404" s="323"/>
    </row>
    <row r="405" spans="4:6" x14ac:dyDescent="0.2">
      <c r="D405" s="323"/>
      <c r="E405" s="323"/>
      <c r="F405" s="323"/>
    </row>
    <row r="406" spans="4:6" x14ac:dyDescent="0.2">
      <c r="D406" s="323"/>
      <c r="E406" s="323"/>
      <c r="F406" s="323"/>
    </row>
    <row r="407" spans="4:6" x14ac:dyDescent="0.2">
      <c r="D407" s="323"/>
      <c r="E407" s="323"/>
      <c r="F407" s="323"/>
    </row>
    <row r="408" spans="4:6" x14ac:dyDescent="0.2">
      <c r="D408" s="323"/>
      <c r="E408" s="323"/>
      <c r="F408" s="323"/>
    </row>
    <row r="409" spans="4:6" x14ac:dyDescent="0.2">
      <c r="D409" s="323"/>
      <c r="E409" s="323"/>
      <c r="F409" s="323"/>
    </row>
    <row r="410" spans="4:6" x14ac:dyDescent="0.2">
      <c r="D410" s="323"/>
      <c r="E410" s="323"/>
      <c r="F410" s="323"/>
    </row>
    <row r="411" spans="4:6" x14ac:dyDescent="0.2">
      <c r="D411" s="323"/>
      <c r="E411" s="323"/>
      <c r="F411" s="323"/>
    </row>
    <row r="412" spans="4:6" x14ac:dyDescent="0.2">
      <c r="D412" s="323"/>
      <c r="E412" s="323"/>
      <c r="F412" s="323"/>
    </row>
    <row r="413" spans="4:6" x14ac:dyDescent="0.2">
      <c r="D413" s="323"/>
      <c r="E413" s="323"/>
      <c r="F413" s="323"/>
    </row>
    <row r="414" spans="4:6" x14ac:dyDescent="0.2">
      <c r="D414" s="323"/>
      <c r="E414" s="323"/>
      <c r="F414" s="323"/>
    </row>
    <row r="415" spans="4:6" x14ac:dyDescent="0.2">
      <c r="D415" s="323"/>
      <c r="E415" s="323"/>
      <c r="F415" s="323"/>
    </row>
    <row r="416" spans="4:6" x14ac:dyDescent="0.2">
      <c r="D416" s="323"/>
      <c r="E416" s="323"/>
      <c r="F416" s="323"/>
    </row>
    <row r="417" spans="4:6" x14ac:dyDescent="0.2">
      <c r="D417" s="323"/>
      <c r="E417" s="323"/>
      <c r="F417" s="323"/>
    </row>
    <row r="418" spans="4:6" x14ac:dyDescent="0.2">
      <c r="D418" s="323"/>
      <c r="E418" s="323"/>
      <c r="F418" s="323"/>
    </row>
    <row r="419" spans="4:6" x14ac:dyDescent="0.2">
      <c r="D419" s="323"/>
      <c r="E419" s="323"/>
      <c r="F419" s="323"/>
    </row>
    <row r="420" spans="4:6" x14ac:dyDescent="0.2">
      <c r="D420" s="323"/>
      <c r="E420" s="323"/>
      <c r="F420" s="323"/>
    </row>
    <row r="421" spans="4:6" x14ac:dyDescent="0.2">
      <c r="D421" s="323"/>
      <c r="E421" s="323"/>
      <c r="F421" s="323"/>
    </row>
    <row r="422" spans="4:6" x14ac:dyDescent="0.2">
      <c r="D422" s="323"/>
      <c r="E422" s="323"/>
      <c r="F422" s="323"/>
    </row>
    <row r="423" spans="4:6" x14ac:dyDescent="0.2">
      <c r="D423" s="323"/>
      <c r="E423" s="323"/>
      <c r="F423" s="323"/>
    </row>
    <row r="424" spans="4:6" x14ac:dyDescent="0.2">
      <c r="D424" s="323"/>
      <c r="E424" s="323"/>
      <c r="F424" s="323"/>
    </row>
    <row r="425" spans="4:6" x14ac:dyDescent="0.2">
      <c r="D425" s="323"/>
      <c r="E425" s="323"/>
      <c r="F425" s="323"/>
    </row>
    <row r="426" spans="4:6" x14ac:dyDescent="0.2">
      <c r="D426" s="323"/>
      <c r="E426" s="323"/>
      <c r="F426" s="323"/>
    </row>
    <row r="427" spans="4:6" x14ac:dyDescent="0.2">
      <c r="D427" s="323"/>
      <c r="E427" s="323"/>
      <c r="F427" s="323"/>
    </row>
    <row r="428" spans="4:6" x14ac:dyDescent="0.2">
      <c r="D428" s="323"/>
      <c r="E428" s="323"/>
      <c r="F428" s="323"/>
    </row>
    <row r="429" spans="4:6" x14ac:dyDescent="0.2">
      <c r="D429" s="323"/>
      <c r="E429" s="323"/>
      <c r="F429" s="323"/>
    </row>
    <row r="430" spans="4:6" x14ac:dyDescent="0.2">
      <c r="D430" s="323"/>
      <c r="E430" s="323"/>
      <c r="F430" s="323"/>
    </row>
    <row r="431" spans="4:6" x14ac:dyDescent="0.2">
      <c r="D431" s="323"/>
      <c r="E431" s="323"/>
      <c r="F431" s="323"/>
    </row>
    <row r="432" spans="4:6" x14ac:dyDescent="0.2">
      <c r="D432" s="323"/>
      <c r="E432" s="323"/>
      <c r="F432" s="323"/>
    </row>
    <row r="433" spans="4:6" x14ac:dyDescent="0.2">
      <c r="D433" s="323"/>
      <c r="E433" s="323"/>
      <c r="F433" s="323"/>
    </row>
    <row r="434" spans="4:6" x14ac:dyDescent="0.2">
      <c r="D434" s="323"/>
      <c r="E434" s="323"/>
      <c r="F434" s="323"/>
    </row>
    <row r="435" spans="4:6" x14ac:dyDescent="0.2">
      <c r="D435" s="323"/>
      <c r="E435" s="323"/>
      <c r="F435" s="323"/>
    </row>
    <row r="436" spans="4:6" x14ac:dyDescent="0.2">
      <c r="D436" s="323"/>
      <c r="E436" s="323"/>
      <c r="F436" s="323"/>
    </row>
    <row r="437" spans="4:6" x14ac:dyDescent="0.2">
      <c r="D437" s="323"/>
      <c r="E437" s="323"/>
      <c r="F437" s="323"/>
    </row>
    <row r="438" spans="4:6" x14ac:dyDescent="0.2">
      <c r="D438" s="323"/>
      <c r="E438" s="323"/>
      <c r="F438" s="323"/>
    </row>
    <row r="439" spans="4:6" x14ac:dyDescent="0.2">
      <c r="D439" s="323"/>
      <c r="E439" s="323"/>
      <c r="F439" s="323"/>
    </row>
    <row r="440" spans="4:6" x14ac:dyDescent="0.2">
      <c r="D440" s="323"/>
      <c r="E440" s="323"/>
      <c r="F440" s="323"/>
    </row>
    <row r="441" spans="4:6" x14ac:dyDescent="0.2">
      <c r="D441" s="323"/>
      <c r="E441" s="323"/>
      <c r="F441" s="323"/>
    </row>
  </sheetData>
  <mergeCells count="5">
    <mergeCell ref="A1:C1"/>
    <mergeCell ref="A4:D4"/>
    <mergeCell ref="A47:C47"/>
    <mergeCell ref="J2:L2"/>
    <mergeCell ref="J3:L3"/>
  </mergeCells>
  <printOptions horizontalCentered="1" verticalCentered="1"/>
  <pageMargins left="0.1" right="0.1" top="0.5" bottom="0.4" header="0.1" footer="0.1"/>
  <pageSetup scale="80" orientation="landscape" r:id="rId1"/>
  <headerFooter>
    <oddHeader>&amp;C&amp;"Arial,Bold"TWIN FALLS SCHOOL DISTRICT 411</oddHeader>
    <oddFooter>&amp;L&amp;"Arial,Bold"&amp;Z&amp;F&amp;R&amp;"Arial,Bold"Page &amp;P of &amp;N</oddFooter>
  </headerFooter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>
    <pageSetUpPr fitToPage="1"/>
  </sheetPr>
  <dimension ref="A1:M48"/>
  <sheetViews>
    <sheetView defaultGridColor="0" colorId="22" zoomScaleNormal="100" workbookViewId="0">
      <pane xSplit="3" ySplit="7" topLeftCell="D8" activePane="bottomRight" state="frozen"/>
      <selection activeCell="P31" sqref="P31"/>
      <selection pane="topRight" activeCell="P31" sqref="P31"/>
      <selection pane="bottomLeft" activeCell="P31" sqref="P31"/>
      <selection pane="bottomRight" activeCell="P31" sqref="P31"/>
    </sheetView>
  </sheetViews>
  <sheetFormatPr defaultColWidth="9.77734375" defaultRowHeight="15.75" x14ac:dyDescent="0.25"/>
  <cols>
    <col min="1" max="1" width="3.77734375" style="397" customWidth="1"/>
    <col min="2" max="2" width="6.77734375" style="397" customWidth="1"/>
    <col min="3" max="3" width="30.77734375" style="398" customWidth="1"/>
    <col min="4" max="13" width="11.77734375" style="397" customWidth="1"/>
    <col min="14" max="16384" width="9.77734375" style="397"/>
  </cols>
  <sheetData>
    <row r="1" spans="1:13" x14ac:dyDescent="0.25">
      <c r="A1" s="600" t="s">
        <v>47</v>
      </c>
      <c r="B1" s="600"/>
      <c r="C1" s="600"/>
      <c r="E1" s="449" t="s">
        <v>510</v>
      </c>
      <c r="F1" s="447"/>
      <c r="G1" s="447"/>
      <c r="M1" s="450" t="s">
        <v>713</v>
      </c>
    </row>
    <row r="2" spans="1:13" x14ac:dyDescent="0.25">
      <c r="E2" s="449" t="s">
        <v>16</v>
      </c>
      <c r="F2" s="447"/>
      <c r="G2" s="447"/>
      <c r="I2" s="574"/>
      <c r="J2" s="574"/>
      <c r="K2" s="446"/>
      <c r="L2" s="445"/>
      <c r="M2" s="573" t="s">
        <v>742</v>
      </c>
    </row>
    <row r="3" spans="1:13" x14ac:dyDescent="0.25">
      <c r="E3" s="448" t="s">
        <v>507</v>
      </c>
      <c r="F3" s="447"/>
      <c r="G3" s="447"/>
      <c r="I3" s="574"/>
      <c r="J3" s="574"/>
      <c r="K3" s="446"/>
      <c r="L3" s="445"/>
      <c r="M3" s="573" t="s">
        <v>740</v>
      </c>
    </row>
    <row r="4" spans="1:13" ht="12" customHeight="1" x14ac:dyDescent="0.2">
      <c r="A4" s="601" t="s">
        <v>505</v>
      </c>
      <c r="B4" s="601"/>
      <c r="C4" s="601"/>
      <c r="D4" s="434"/>
      <c r="E4" s="434"/>
      <c r="F4" s="434"/>
      <c r="G4" s="434"/>
      <c r="H4" s="434"/>
      <c r="I4" s="434"/>
      <c r="J4" s="434"/>
      <c r="K4" s="434"/>
      <c r="L4" s="434"/>
      <c r="M4" s="434"/>
    </row>
    <row r="5" spans="1:13" ht="15" x14ac:dyDescent="0.2">
      <c r="A5" s="443"/>
      <c r="B5" s="442"/>
      <c r="C5" s="441" t="s">
        <v>16</v>
      </c>
      <c r="D5" s="437" t="s">
        <v>503</v>
      </c>
      <c r="E5" s="440" t="s">
        <v>502</v>
      </c>
      <c r="F5" s="439" t="s">
        <v>85</v>
      </c>
      <c r="G5" s="439" t="s">
        <v>83</v>
      </c>
      <c r="H5" s="439" t="s">
        <v>81</v>
      </c>
      <c r="I5" s="439" t="s">
        <v>79</v>
      </c>
      <c r="J5" s="439" t="s">
        <v>77</v>
      </c>
      <c r="K5" s="438" t="s">
        <v>75</v>
      </c>
      <c r="L5" s="437" t="s">
        <v>73</v>
      </c>
      <c r="M5" s="437" t="s">
        <v>70</v>
      </c>
    </row>
    <row r="6" spans="1:13" ht="15" x14ac:dyDescent="0.2">
      <c r="A6" s="436"/>
      <c r="B6" s="429"/>
      <c r="C6" s="435"/>
      <c r="D6" s="429"/>
      <c r="E6" s="429"/>
      <c r="F6" s="434"/>
      <c r="G6" s="433"/>
      <c r="H6" s="432" t="s">
        <v>560</v>
      </c>
      <c r="I6" s="432" t="s">
        <v>559</v>
      </c>
      <c r="J6" s="431" t="s">
        <v>558</v>
      </c>
      <c r="K6" s="430" t="s">
        <v>557</v>
      </c>
      <c r="L6" s="430" t="s">
        <v>556</v>
      </c>
      <c r="M6" s="429"/>
    </row>
    <row r="7" spans="1:13" ht="15" x14ac:dyDescent="0.2">
      <c r="A7" s="416" t="s">
        <v>87</v>
      </c>
      <c r="B7" s="415" t="s">
        <v>500</v>
      </c>
      <c r="C7" s="428" t="s">
        <v>555</v>
      </c>
      <c r="D7" s="415" t="s">
        <v>88</v>
      </c>
      <c r="E7" s="415" t="s">
        <v>88</v>
      </c>
      <c r="F7" s="427" t="s">
        <v>84</v>
      </c>
      <c r="G7" s="426" t="s">
        <v>82</v>
      </c>
      <c r="H7" s="426" t="s">
        <v>554</v>
      </c>
      <c r="I7" s="426" t="s">
        <v>553</v>
      </c>
      <c r="J7" s="416" t="s">
        <v>552</v>
      </c>
      <c r="K7" s="415" t="s">
        <v>551</v>
      </c>
      <c r="L7" s="415" t="s">
        <v>550</v>
      </c>
      <c r="M7" s="415" t="s">
        <v>184</v>
      </c>
    </row>
    <row r="8" spans="1:13" ht="15" x14ac:dyDescent="0.2">
      <c r="A8" s="416" t="s">
        <v>496</v>
      </c>
      <c r="B8" s="415" t="s">
        <v>549</v>
      </c>
      <c r="C8" s="407" t="s">
        <v>282</v>
      </c>
      <c r="D8" s="410">
        <f>'240a'!D8+'241a'!D8+'243a'!D8+'244a'!D8+'245a'!D8+'246a'!D8+'247a'!D8+'248a'!D8</f>
        <v>37852</v>
      </c>
      <c r="E8" s="414">
        <f t="shared" ref="E8:E19" si="0">SUM(F8:M8)</f>
        <v>53575</v>
      </c>
      <c r="F8" s="410">
        <f>'240a'!F8+'241a'!F8+'243a'!F8+'244a'!F8+'245a'!F8+'246a'!F8+'247a'!F8+'248a'!F8</f>
        <v>43947</v>
      </c>
      <c r="G8" s="410">
        <f>'240a'!G8+'241a'!G8+'243a'!G8+'244a'!G8+'245a'!G8+'246a'!G8+'247a'!G8+'248a'!G8</f>
        <v>9628</v>
      </c>
      <c r="H8" s="410">
        <f>'240a'!H8+'241a'!H8+'243a'!H8+'244a'!H8+'245a'!H8+'246a'!H8+'247a'!H8+'248a'!H8</f>
        <v>0</v>
      </c>
      <c r="I8" s="410">
        <f>'240a'!I8+'241a'!I8+'243a'!I8+'244a'!I8+'245a'!I8+'246a'!I8+'247a'!I8+'248a'!I8</f>
        <v>0</v>
      </c>
      <c r="J8" s="410">
        <f>'240a'!J8+'241a'!J8+'243a'!J8+'244a'!J8+'245a'!J8+'246a'!J8+'247a'!J8+'248a'!J8</f>
        <v>0</v>
      </c>
      <c r="K8" s="410">
        <f>'240a'!K8+'241a'!K8+'243a'!K8+'244a'!K8+'245a'!K8+'246a'!K8+'247a'!K8+'248a'!K8</f>
        <v>0</v>
      </c>
      <c r="L8" s="410">
        <f>'240a'!L8+'241a'!L8+'243a'!L8+'244a'!L8+'245a'!L8+'246a'!L8+'247a'!L8+'248a'!L8</f>
        <v>0</v>
      </c>
      <c r="M8" s="410">
        <f>'240a'!M8+'241a'!M8+'243a'!M8+'244a'!M8+'245a'!M8+'246a'!M8+'247a'!M8+'248a'!M8</f>
        <v>0</v>
      </c>
    </row>
    <row r="9" spans="1:13" ht="15" x14ac:dyDescent="0.2">
      <c r="A9" s="416" t="s">
        <v>491</v>
      </c>
      <c r="B9" s="415" t="s">
        <v>548</v>
      </c>
      <c r="C9" s="407" t="s">
        <v>280</v>
      </c>
      <c r="D9" s="410">
        <f>'240a'!D9+'241a'!D9+'243a'!D9+'244a'!D9+'245a'!D9+'246a'!D9+'247a'!D9+'248a'!D9</f>
        <v>136902</v>
      </c>
      <c r="E9" s="414">
        <f t="shared" si="0"/>
        <v>135703</v>
      </c>
      <c r="F9" s="410">
        <f>'240a'!F9+'241a'!F9+'243a'!F9+'244a'!F9+'245a'!F9+'246a'!F9+'247a'!F9+'248a'!F9</f>
        <v>94462</v>
      </c>
      <c r="G9" s="410">
        <f>'240a'!G9+'241a'!G9+'243a'!G9+'244a'!G9+'245a'!G9+'246a'!G9+'247a'!G9+'248a'!G9</f>
        <v>30241</v>
      </c>
      <c r="H9" s="410">
        <f>'240a'!H9+'241a'!H9+'243a'!H9+'244a'!H9+'245a'!H9+'246a'!H9+'247a'!H9+'248a'!H9</f>
        <v>10000</v>
      </c>
      <c r="I9" s="410">
        <f>'240a'!I9+'241a'!I9+'243a'!I9+'244a'!I9+'245a'!I9+'246a'!I9+'247a'!I9+'248a'!I9</f>
        <v>1000</v>
      </c>
      <c r="J9" s="410">
        <f>'240a'!J9+'241a'!J9+'243a'!J9+'244a'!J9+'245a'!J9+'246a'!J9+'247a'!J9+'248a'!J9</f>
        <v>0</v>
      </c>
      <c r="K9" s="410">
        <f>'240a'!K9+'241a'!K9+'243a'!K9+'244a'!K9+'245a'!K9+'246a'!K9+'247a'!K9+'248a'!K9</f>
        <v>0</v>
      </c>
      <c r="L9" s="410">
        <f>'240a'!L9+'241a'!L9+'243a'!L9+'244a'!L9+'245a'!L9+'246a'!L9+'247a'!L9+'248a'!L9</f>
        <v>0</v>
      </c>
      <c r="M9" s="410">
        <f>'240a'!M9+'241a'!M9+'243a'!M9+'244a'!M9+'245a'!M9+'246a'!M9+'247a'!M9+'248a'!M9</f>
        <v>0</v>
      </c>
    </row>
    <row r="10" spans="1:13" ht="15" x14ac:dyDescent="0.2">
      <c r="A10" s="416" t="s">
        <v>487</v>
      </c>
      <c r="B10" s="415" t="s">
        <v>547</v>
      </c>
      <c r="C10" s="407" t="s">
        <v>278</v>
      </c>
      <c r="D10" s="410">
        <f>'240a'!D10+'241a'!D10+'243a'!D10+'244a'!D10+'245a'!D10+'246a'!D10+'247a'!D10+'248a'!D10</f>
        <v>0</v>
      </c>
      <c r="E10" s="414">
        <f t="shared" si="0"/>
        <v>0</v>
      </c>
      <c r="F10" s="410">
        <f>'240a'!F10+'241a'!F10+'243a'!F10+'244a'!F10+'245a'!F10+'246a'!F10+'247a'!F10+'248a'!F10</f>
        <v>0</v>
      </c>
      <c r="G10" s="410">
        <f>'240a'!G10+'241a'!G10+'243a'!G10+'244a'!G10+'245a'!G10+'246a'!G10+'247a'!G10+'248a'!G10</f>
        <v>0</v>
      </c>
      <c r="H10" s="410">
        <f>'240a'!H10+'241a'!H10+'243a'!H10+'244a'!H10+'245a'!H10+'246a'!H10+'247a'!H10+'248a'!H10</f>
        <v>0</v>
      </c>
      <c r="I10" s="410">
        <f>'240a'!I10+'241a'!I10+'243a'!I10+'244a'!I10+'245a'!I10+'246a'!I10+'247a'!I10+'248a'!I10</f>
        <v>0</v>
      </c>
      <c r="J10" s="410">
        <f>'240a'!J10+'241a'!J10+'243a'!J10+'244a'!J10+'245a'!J10+'246a'!J10+'247a'!J10+'248a'!J10</f>
        <v>0</v>
      </c>
      <c r="K10" s="410">
        <f>'240a'!K10+'241a'!K10+'243a'!K10+'244a'!K10+'245a'!K10+'246a'!K10+'247a'!K10+'248a'!K10</f>
        <v>0</v>
      </c>
      <c r="L10" s="410">
        <f>'240a'!L10+'241a'!L10+'243a'!L10+'244a'!L10+'245a'!L10+'246a'!L10+'247a'!L10+'248a'!L10</f>
        <v>0</v>
      </c>
      <c r="M10" s="410">
        <f>'240a'!M10+'241a'!M10+'243a'!M10+'244a'!M10+'245a'!M10+'246a'!M10+'247a'!M10+'248a'!M10</f>
        <v>0</v>
      </c>
    </row>
    <row r="11" spans="1:13" ht="15" x14ac:dyDescent="0.2">
      <c r="A11" s="425" t="s">
        <v>484</v>
      </c>
      <c r="B11" s="415">
        <v>519</v>
      </c>
      <c r="C11" s="407" t="s">
        <v>276</v>
      </c>
      <c r="D11" s="410">
        <f>'240a'!D11+'241a'!D11+'243a'!D11+'244a'!D11+'245a'!D11+'246a'!D11+'247a'!D11+'248a'!D11</f>
        <v>178538</v>
      </c>
      <c r="E11" s="414">
        <f t="shared" si="0"/>
        <v>178691</v>
      </c>
      <c r="F11" s="410">
        <f>'240a'!F11+'241a'!F11+'243a'!F11+'244a'!F11+'245a'!F11+'246a'!F11+'247a'!F11+'248a'!F11</f>
        <v>34590</v>
      </c>
      <c r="G11" s="410">
        <f>'240a'!G11+'241a'!G11+'243a'!G11+'244a'!G11+'245a'!G11+'246a'!G11+'247a'!G11+'248a'!G11</f>
        <v>7175</v>
      </c>
      <c r="H11" s="410">
        <f>'240a'!H11+'241a'!H11+'243a'!H11+'244a'!H11+'245a'!H11+'246a'!H11+'247a'!H11+'248a'!H11</f>
        <v>28132</v>
      </c>
      <c r="I11" s="410">
        <f>'240a'!I11+'241a'!I11+'243a'!I11+'244a'!I11+'245a'!I11+'246a'!I11+'247a'!I11+'248a'!I11</f>
        <v>108794</v>
      </c>
      <c r="J11" s="410">
        <f>'240a'!J11+'241a'!J11+'243a'!J11+'244a'!J11+'245a'!J11+'246a'!J11+'247a'!J11+'248a'!J11</f>
        <v>0</v>
      </c>
      <c r="K11" s="410">
        <f>'240a'!K11+'241a'!K11+'243a'!K11+'244a'!K11+'245a'!K11+'246a'!K11+'247a'!K11+'248a'!K11</f>
        <v>0</v>
      </c>
      <c r="L11" s="410">
        <f>'240a'!L11+'241a'!L11+'243a'!L11+'244a'!L11+'245a'!L11+'246a'!L11+'247a'!L11+'248a'!L11</f>
        <v>0</v>
      </c>
      <c r="M11" s="410">
        <f>'240a'!M11+'241a'!M11+'243a'!M11+'244a'!M11+'245a'!M11+'246a'!M11+'247a'!M11+'248a'!M11</f>
        <v>0</v>
      </c>
    </row>
    <row r="12" spans="1:13" ht="15" x14ac:dyDescent="0.2">
      <c r="A12" s="416" t="s">
        <v>480</v>
      </c>
      <c r="B12" s="415" t="s">
        <v>546</v>
      </c>
      <c r="C12" s="407" t="s">
        <v>545</v>
      </c>
      <c r="D12" s="410">
        <f>'240a'!D12+'241a'!D12+'243a'!D12+'244a'!D12+'245a'!D12+'246a'!D12+'247a'!D12+'248a'!D12</f>
        <v>0</v>
      </c>
      <c r="E12" s="414">
        <f t="shared" si="0"/>
        <v>0</v>
      </c>
      <c r="F12" s="410">
        <f>'240a'!F12+'241a'!F12+'243a'!F12+'244a'!F12+'245a'!F12+'246a'!F12+'247a'!F12+'248a'!F12</f>
        <v>0</v>
      </c>
      <c r="G12" s="410">
        <f>'240a'!G12+'241a'!G12+'243a'!G12+'244a'!G12+'245a'!G12+'246a'!G12+'247a'!G12+'248a'!G12</f>
        <v>0</v>
      </c>
      <c r="H12" s="410">
        <f>'240a'!H12+'241a'!H12+'243a'!H12+'244a'!H12+'245a'!H12+'246a'!H12+'247a'!H12+'248a'!H12</f>
        <v>0</v>
      </c>
      <c r="I12" s="410">
        <f>'240a'!I12+'241a'!I12+'243a'!I12+'244a'!I12+'245a'!I12+'246a'!I12+'247a'!I12+'248a'!I12</f>
        <v>0</v>
      </c>
      <c r="J12" s="410">
        <f>'240a'!J12+'241a'!J12+'243a'!J12+'244a'!J12+'245a'!J12+'246a'!J12+'247a'!J12+'248a'!J12</f>
        <v>0</v>
      </c>
      <c r="K12" s="410">
        <f>'240a'!K12+'241a'!K12+'243a'!K12+'244a'!K12+'245a'!K12+'246a'!K12+'247a'!K12+'248a'!K12</f>
        <v>0</v>
      </c>
      <c r="L12" s="410">
        <f>'240a'!L12+'241a'!L12+'243a'!L12+'244a'!L12+'245a'!L12+'246a'!L12+'247a'!L12+'248a'!L12</f>
        <v>0</v>
      </c>
      <c r="M12" s="410">
        <f>'240a'!M12+'241a'!M12+'243a'!M12+'244a'!M12+'245a'!M12+'246a'!M12+'247a'!M12+'248a'!M12</f>
        <v>0</v>
      </c>
    </row>
    <row r="13" spans="1:13" ht="15" x14ac:dyDescent="0.2">
      <c r="A13" s="416" t="s">
        <v>476</v>
      </c>
      <c r="B13" s="415" t="s">
        <v>544</v>
      </c>
      <c r="C13" s="407" t="s">
        <v>543</v>
      </c>
      <c r="D13" s="410">
        <f>'240a'!D13+'241a'!D13+'243a'!D13+'244a'!D13+'245a'!D13+'246a'!D13+'247a'!D13+'248a'!D13</f>
        <v>0</v>
      </c>
      <c r="E13" s="414">
        <f t="shared" si="0"/>
        <v>0</v>
      </c>
      <c r="F13" s="410">
        <f>'240a'!F13+'241a'!F13+'243a'!F13+'244a'!F13+'245a'!F13+'246a'!F13+'247a'!F13+'248a'!F13</f>
        <v>0</v>
      </c>
      <c r="G13" s="410">
        <f>'240a'!G13+'241a'!G13+'243a'!G13+'244a'!G13+'245a'!G13+'246a'!G13+'247a'!G13+'248a'!G13</f>
        <v>0</v>
      </c>
      <c r="H13" s="410">
        <f>'240a'!H13+'241a'!H13+'243a'!H13+'244a'!H13+'245a'!H13+'246a'!H13+'247a'!H13+'248a'!H13</f>
        <v>0</v>
      </c>
      <c r="I13" s="410">
        <f>'240a'!I13+'241a'!I13+'243a'!I13+'244a'!I13+'245a'!I13+'246a'!I13+'247a'!I13+'248a'!I13</f>
        <v>0</v>
      </c>
      <c r="J13" s="410">
        <f>'240a'!J13+'241a'!J13+'243a'!J13+'244a'!J13+'245a'!J13+'246a'!J13+'247a'!J13+'248a'!J13</f>
        <v>0</v>
      </c>
      <c r="K13" s="410">
        <f>'240a'!K13+'241a'!K13+'243a'!K13+'244a'!K13+'245a'!K13+'246a'!K13+'247a'!K13+'248a'!K13</f>
        <v>0</v>
      </c>
      <c r="L13" s="410">
        <f>'240a'!L13+'241a'!L13+'243a'!L13+'244a'!L13+'245a'!L13+'246a'!L13+'247a'!L13+'248a'!L13</f>
        <v>0</v>
      </c>
      <c r="M13" s="410">
        <f>'240a'!M13+'241a'!M13+'243a'!M13+'244a'!M13+'245a'!M13+'246a'!M13+'247a'!M13+'248a'!M13</f>
        <v>0</v>
      </c>
    </row>
    <row r="14" spans="1:13" ht="15" x14ac:dyDescent="0.2">
      <c r="A14" s="416" t="s">
        <v>471</v>
      </c>
      <c r="B14" s="415" t="s">
        <v>542</v>
      </c>
      <c r="C14" s="407" t="s">
        <v>270</v>
      </c>
      <c r="D14" s="410">
        <f>'240a'!D14+'241a'!D14+'243a'!D14+'244a'!D14+'245a'!D14+'246a'!D14+'247a'!D14+'248a'!D14</f>
        <v>0</v>
      </c>
      <c r="E14" s="414">
        <f t="shared" si="0"/>
        <v>0</v>
      </c>
      <c r="F14" s="410">
        <f>'240a'!F14+'241a'!F14+'243a'!F14+'244a'!F14+'245a'!F14+'246a'!F14+'247a'!F14+'248a'!F14</f>
        <v>0</v>
      </c>
      <c r="G14" s="410">
        <f>'240a'!G14+'241a'!G14+'243a'!G14+'244a'!G14+'245a'!G14+'246a'!G14+'247a'!G14+'248a'!G14</f>
        <v>0</v>
      </c>
      <c r="H14" s="410">
        <f>'240a'!H14+'241a'!H14+'243a'!H14+'244a'!H14+'245a'!H14+'246a'!H14+'247a'!H14+'248a'!H14</f>
        <v>0</v>
      </c>
      <c r="I14" s="410">
        <f>'240a'!I14+'241a'!I14+'243a'!I14+'244a'!I14+'245a'!I14+'246a'!I14+'247a'!I14+'248a'!I14</f>
        <v>0</v>
      </c>
      <c r="J14" s="410">
        <f>'240a'!J14+'241a'!J14+'243a'!J14+'244a'!J14+'245a'!J14+'246a'!J14+'247a'!J14+'248a'!J14</f>
        <v>0</v>
      </c>
      <c r="K14" s="410">
        <f>'240a'!K14+'241a'!K14+'243a'!K14+'244a'!K14+'245a'!K14+'246a'!K14+'247a'!K14+'248a'!K14</f>
        <v>0</v>
      </c>
      <c r="L14" s="410">
        <f>'240a'!L14+'241a'!L14+'243a'!L14+'244a'!L14+'245a'!L14+'246a'!L14+'247a'!L14+'248a'!L14</f>
        <v>0</v>
      </c>
      <c r="M14" s="410">
        <f>'240a'!M14+'241a'!M14+'243a'!M14+'244a'!M14+'245a'!M14+'246a'!M14+'247a'!M14+'248a'!M14</f>
        <v>0</v>
      </c>
    </row>
    <row r="15" spans="1:13" ht="15" x14ac:dyDescent="0.2">
      <c r="A15" s="416" t="s">
        <v>467</v>
      </c>
      <c r="B15" s="415" t="s">
        <v>541</v>
      </c>
      <c r="C15" s="407" t="s">
        <v>268</v>
      </c>
      <c r="D15" s="410">
        <f>'240a'!D15+'241a'!D15+'243a'!D15+'244a'!D15+'245a'!D15+'246a'!D15+'247a'!D15+'248a'!D15</f>
        <v>0</v>
      </c>
      <c r="E15" s="414">
        <f t="shared" si="0"/>
        <v>0</v>
      </c>
      <c r="F15" s="410">
        <f>'240a'!F15+'241a'!F15+'243a'!F15+'244a'!F15+'245a'!F15+'246a'!F15+'247a'!F15+'248a'!F15</f>
        <v>0</v>
      </c>
      <c r="G15" s="410">
        <f>'240a'!G15+'241a'!G15+'243a'!G15+'244a'!G15+'245a'!G15+'246a'!G15+'247a'!G15+'248a'!G15</f>
        <v>0</v>
      </c>
      <c r="H15" s="410">
        <f>'240a'!H15+'241a'!H15+'243a'!H15+'244a'!H15+'245a'!H15+'246a'!H15+'247a'!H15+'248a'!H15</f>
        <v>0</v>
      </c>
      <c r="I15" s="410">
        <f>'240a'!I15+'241a'!I15+'243a'!I15+'244a'!I15+'245a'!I15+'246a'!I15+'247a'!I15+'248a'!I15</f>
        <v>0</v>
      </c>
      <c r="J15" s="410">
        <f>'240a'!J15+'241a'!J15+'243a'!J15+'244a'!J15+'245a'!J15+'246a'!J15+'247a'!J15+'248a'!J15</f>
        <v>0</v>
      </c>
      <c r="K15" s="410">
        <f>'240a'!K15+'241a'!K15+'243a'!K15+'244a'!K15+'245a'!K15+'246a'!K15+'247a'!K15+'248a'!K15</f>
        <v>0</v>
      </c>
      <c r="L15" s="410">
        <f>'240a'!L15+'241a'!L15+'243a'!L15+'244a'!L15+'245a'!L15+'246a'!L15+'247a'!L15+'248a'!L15</f>
        <v>0</v>
      </c>
      <c r="M15" s="410">
        <f>'240a'!M15+'241a'!M15+'243a'!M15+'244a'!M15+'245a'!M15+'246a'!M15+'247a'!M15+'248a'!M15</f>
        <v>0</v>
      </c>
    </row>
    <row r="16" spans="1:13" ht="15" x14ac:dyDescent="0.2">
      <c r="A16" s="416" t="s">
        <v>463</v>
      </c>
      <c r="B16" s="415" t="s">
        <v>540</v>
      </c>
      <c r="C16" s="407" t="s">
        <v>266</v>
      </c>
      <c r="D16" s="410">
        <f>'240a'!D16+'241a'!D16+'243a'!D16+'244a'!D16+'245a'!D16+'246a'!D16+'247a'!D16+'248a'!D16</f>
        <v>0</v>
      </c>
      <c r="E16" s="414">
        <f t="shared" si="0"/>
        <v>0</v>
      </c>
      <c r="F16" s="410">
        <f>'240a'!F16+'241a'!F16+'243a'!F16+'244a'!F16+'245a'!F16+'246a'!F16+'247a'!F16+'248a'!F16</f>
        <v>0</v>
      </c>
      <c r="G16" s="410">
        <f>'240a'!G16+'241a'!G16+'243a'!G16+'244a'!G16+'245a'!G16+'246a'!G16+'247a'!G16+'248a'!G16</f>
        <v>0</v>
      </c>
      <c r="H16" s="410">
        <f>'240a'!H16+'241a'!H16+'243a'!H16+'244a'!H16+'245a'!H16+'246a'!H16+'247a'!H16+'248a'!H16</f>
        <v>0</v>
      </c>
      <c r="I16" s="410">
        <f>'240a'!I16+'241a'!I16+'243a'!I16+'244a'!I16+'245a'!I16+'246a'!I16+'247a'!I16+'248a'!I16</f>
        <v>0</v>
      </c>
      <c r="J16" s="410">
        <f>'240a'!J16+'241a'!J16+'243a'!J16+'244a'!J16+'245a'!J16+'246a'!J16+'247a'!J16+'248a'!J16</f>
        <v>0</v>
      </c>
      <c r="K16" s="410">
        <f>'240a'!K16+'241a'!K16+'243a'!K16+'244a'!K16+'245a'!K16+'246a'!K16+'247a'!K16+'248a'!K16</f>
        <v>0</v>
      </c>
      <c r="L16" s="410">
        <f>'240a'!L16+'241a'!L16+'243a'!L16+'244a'!L16+'245a'!L16+'246a'!L16+'247a'!L16+'248a'!L16</f>
        <v>0</v>
      </c>
      <c r="M16" s="410">
        <f>'240a'!M16+'241a'!M16+'243a'!M16+'244a'!M16+'245a'!M16+'246a'!M16+'247a'!M16+'248a'!M16</f>
        <v>0</v>
      </c>
    </row>
    <row r="17" spans="1:13" ht="15" x14ac:dyDescent="0.2">
      <c r="A17" s="416" t="s">
        <v>459</v>
      </c>
      <c r="B17" s="415" t="s">
        <v>539</v>
      </c>
      <c r="C17" s="407" t="s">
        <v>264</v>
      </c>
      <c r="D17" s="410">
        <f>'240a'!D17+'241a'!D17+'243a'!D17+'244a'!D17+'245a'!D17+'246a'!D17+'247a'!D17+'248a'!D17</f>
        <v>0</v>
      </c>
      <c r="E17" s="414">
        <f t="shared" si="0"/>
        <v>0</v>
      </c>
      <c r="F17" s="410">
        <f>'240a'!F17+'241a'!F17+'243a'!F17+'244a'!F17+'245a'!F17+'246a'!F17+'247a'!F17+'248a'!F17</f>
        <v>0</v>
      </c>
      <c r="G17" s="410">
        <f>'240a'!G17+'241a'!G17+'243a'!G17+'244a'!G17+'245a'!G17+'246a'!G17+'247a'!G17+'248a'!G17</f>
        <v>0</v>
      </c>
      <c r="H17" s="410">
        <f>'240a'!H17+'241a'!H17+'243a'!H17+'244a'!H17+'245a'!H17+'246a'!H17+'247a'!H17+'248a'!H17</f>
        <v>0</v>
      </c>
      <c r="I17" s="410">
        <f>'240a'!I17+'241a'!I17+'243a'!I17+'244a'!I17+'245a'!I17+'246a'!I17+'247a'!I17+'248a'!I17</f>
        <v>0</v>
      </c>
      <c r="J17" s="410">
        <f>'240a'!J17+'241a'!J17+'243a'!J17+'244a'!J17+'245a'!J17+'246a'!J17+'247a'!J17+'248a'!J17</f>
        <v>0</v>
      </c>
      <c r="K17" s="410">
        <f>'240a'!K17+'241a'!K17+'243a'!K17+'244a'!K17+'245a'!K17+'246a'!K17+'247a'!K17+'248a'!K17</f>
        <v>0</v>
      </c>
      <c r="L17" s="410">
        <f>'240a'!L17+'241a'!L17+'243a'!L17+'244a'!L17+'245a'!L17+'246a'!L17+'247a'!L17+'248a'!L17</f>
        <v>0</v>
      </c>
      <c r="M17" s="410">
        <f>'240a'!M17+'241a'!M17+'243a'!M17+'244a'!M17+'245a'!M17+'246a'!M17+'247a'!M17+'248a'!M17</f>
        <v>0</v>
      </c>
    </row>
    <row r="18" spans="1:13" ht="15" x14ac:dyDescent="0.2">
      <c r="A18" s="416" t="s">
        <v>455</v>
      </c>
      <c r="B18" s="415" t="s">
        <v>538</v>
      </c>
      <c r="C18" s="407" t="s">
        <v>262</v>
      </c>
      <c r="D18" s="410">
        <f>'240a'!D18+'241a'!D18+'243a'!D18+'244a'!D18+'245a'!D18+'246a'!D18+'247a'!D18+'248a'!D18</f>
        <v>0</v>
      </c>
      <c r="E18" s="414">
        <f t="shared" si="0"/>
        <v>0</v>
      </c>
      <c r="F18" s="410">
        <f>'240a'!F18+'241a'!F18+'243a'!F18+'244a'!F18+'245a'!F18+'246a'!F18+'247a'!F18+'248a'!F18</f>
        <v>0</v>
      </c>
      <c r="G18" s="410">
        <f>'240a'!G18+'241a'!G18+'243a'!G18+'244a'!G18+'245a'!G18+'246a'!G18+'247a'!G18+'248a'!G18</f>
        <v>0</v>
      </c>
      <c r="H18" s="410">
        <f>'240a'!H18+'241a'!H18+'243a'!H18+'244a'!H18+'245a'!H18+'246a'!H18+'247a'!H18+'248a'!H18</f>
        <v>0</v>
      </c>
      <c r="I18" s="410">
        <f>'240a'!I18+'241a'!I18+'243a'!I18+'244a'!I18+'245a'!I18+'246a'!I18+'247a'!I18+'248a'!I18</f>
        <v>0</v>
      </c>
      <c r="J18" s="410">
        <f>'240a'!J18+'241a'!J18+'243a'!J18+'244a'!J18+'245a'!J18+'246a'!J18+'247a'!J18+'248a'!J18</f>
        <v>0</v>
      </c>
      <c r="K18" s="410">
        <f>'240a'!K18+'241a'!K18+'243a'!K18+'244a'!K18+'245a'!K18+'246a'!K18+'247a'!K18+'248a'!K18</f>
        <v>0</v>
      </c>
      <c r="L18" s="410">
        <f>'240a'!L18+'241a'!L18+'243a'!L18+'244a'!L18+'245a'!L18+'246a'!L18+'247a'!L18+'248a'!L18</f>
        <v>0</v>
      </c>
      <c r="M18" s="410">
        <f>'240a'!M18+'241a'!M18+'243a'!M18+'244a'!M18+'245a'!M18+'246a'!M18+'247a'!M18+'248a'!M18</f>
        <v>0</v>
      </c>
    </row>
    <row r="19" spans="1:13" ht="15" x14ac:dyDescent="0.2">
      <c r="A19" s="416" t="s">
        <v>451</v>
      </c>
      <c r="B19" s="415" t="s">
        <v>537</v>
      </c>
      <c r="C19" s="407" t="s">
        <v>260</v>
      </c>
      <c r="D19" s="410">
        <f>'240a'!D19+'241a'!D19+'243a'!D19+'244a'!D19+'245a'!D19+'246a'!D19+'247a'!D19+'248a'!D19</f>
        <v>0</v>
      </c>
      <c r="E19" s="414">
        <f t="shared" si="0"/>
        <v>0</v>
      </c>
      <c r="F19" s="410">
        <f>'240a'!F19+'241a'!F19+'243a'!F19+'244a'!F19+'245a'!F19+'246a'!F19+'247a'!F19+'248a'!F19</f>
        <v>0</v>
      </c>
      <c r="G19" s="410">
        <f>'240a'!G19+'241a'!G19+'243a'!G19+'244a'!G19+'245a'!G19+'246a'!G19+'247a'!G19+'248a'!G19</f>
        <v>0</v>
      </c>
      <c r="H19" s="410">
        <f>'240a'!H19+'241a'!H19+'243a'!H19+'244a'!H19+'245a'!H19+'246a'!H19+'247a'!H19+'248a'!H19</f>
        <v>0</v>
      </c>
      <c r="I19" s="410">
        <f>'240a'!I19+'241a'!I19+'243a'!I19+'244a'!I19+'245a'!I19+'246a'!I19+'247a'!I19+'248a'!I19</f>
        <v>0</v>
      </c>
      <c r="J19" s="410">
        <f>'240a'!J19+'241a'!J19+'243a'!J19+'244a'!J19+'245a'!J19+'246a'!J19+'247a'!J19+'248a'!J19</f>
        <v>0</v>
      </c>
      <c r="K19" s="410">
        <f>'240a'!K19+'241a'!K19+'243a'!K19+'244a'!K19+'245a'!K19+'246a'!K19+'247a'!K19+'248a'!K19</f>
        <v>0</v>
      </c>
      <c r="L19" s="410">
        <f>'240a'!L19+'241a'!L19+'243a'!L19+'244a'!L19+'245a'!L19+'246a'!L19+'247a'!L19+'248a'!L19</f>
        <v>0</v>
      </c>
      <c r="M19" s="410">
        <f>'240a'!M19+'241a'!M19+'243a'!M19+'244a'!M19+'245a'!M19+'246a'!M19+'247a'!M19+'248a'!M19</f>
        <v>0</v>
      </c>
    </row>
    <row r="20" spans="1:13" ht="15" x14ac:dyDescent="0.2">
      <c r="A20" s="416" t="s">
        <v>447</v>
      </c>
      <c r="B20" s="418"/>
      <c r="C20" s="407"/>
      <c r="D20" s="421"/>
      <c r="E20" s="421"/>
      <c r="F20" s="424"/>
      <c r="G20" s="423"/>
      <c r="H20" s="422"/>
      <c r="I20" s="421"/>
      <c r="J20" s="421"/>
      <c r="K20" s="421"/>
      <c r="L20" s="421"/>
      <c r="M20" s="421"/>
    </row>
    <row r="21" spans="1:13" ht="15" x14ac:dyDescent="0.2">
      <c r="A21" s="416" t="s">
        <v>444</v>
      </c>
      <c r="B21" s="415" t="s">
        <v>77</v>
      </c>
      <c r="C21" s="420" t="s">
        <v>536</v>
      </c>
      <c r="D21" s="419">
        <f t="shared" ref="D21:M21" si="1">SUM(D8:D19)</f>
        <v>353292</v>
      </c>
      <c r="E21" s="419">
        <f t="shared" si="1"/>
        <v>367969</v>
      </c>
      <c r="F21" s="419">
        <f t="shared" si="1"/>
        <v>172999</v>
      </c>
      <c r="G21" s="419">
        <f t="shared" si="1"/>
        <v>47044</v>
      </c>
      <c r="H21" s="419">
        <f t="shared" si="1"/>
        <v>38132</v>
      </c>
      <c r="I21" s="419">
        <f t="shared" si="1"/>
        <v>109794</v>
      </c>
      <c r="J21" s="419">
        <f t="shared" si="1"/>
        <v>0</v>
      </c>
      <c r="K21" s="419">
        <f t="shared" si="1"/>
        <v>0</v>
      </c>
      <c r="L21" s="419">
        <f t="shared" si="1"/>
        <v>0</v>
      </c>
      <c r="M21" s="419">
        <f t="shared" si="1"/>
        <v>0</v>
      </c>
    </row>
    <row r="22" spans="1:13" ht="15" x14ac:dyDescent="0.2">
      <c r="A22" s="416" t="s">
        <v>439</v>
      </c>
      <c r="B22" s="418"/>
      <c r="C22" s="407"/>
      <c r="D22" s="403"/>
      <c r="E22" s="403"/>
      <c r="F22" s="406"/>
      <c r="G22" s="405"/>
      <c r="H22" s="404"/>
      <c r="I22" s="403"/>
      <c r="J22" s="403"/>
      <c r="K22" s="403"/>
      <c r="L22" s="403"/>
      <c r="M22" s="403"/>
    </row>
    <row r="23" spans="1:13" ht="15" x14ac:dyDescent="0.2">
      <c r="A23" s="416" t="s">
        <v>436</v>
      </c>
      <c r="B23" s="415" t="s">
        <v>535</v>
      </c>
      <c r="C23" s="407" t="s">
        <v>534</v>
      </c>
      <c r="D23" s="410">
        <f>'240a'!D23+'241a'!D23+'243a'!D23+'244a'!D23+'245a'!D23+'246a'!D23+'247a'!D23+'248a'!D23</f>
        <v>64851</v>
      </c>
      <c r="E23" s="414">
        <f>SUM(F23:M23)</f>
        <v>59136</v>
      </c>
      <c r="F23" s="410">
        <f>'240a'!F23+'241a'!F23+'243a'!F23+'244a'!F23+'245a'!F23+'246a'!F23+'247a'!F23+'248a'!F23</f>
        <v>7633</v>
      </c>
      <c r="G23" s="410">
        <f>'240a'!G23+'241a'!G23+'243a'!G23+'244a'!G23+'245a'!G23+'246a'!G23+'247a'!G23+'248a'!G23</f>
        <v>1999</v>
      </c>
      <c r="H23" s="410">
        <f>'240a'!H23+'241a'!H23+'243a'!H23+'244a'!H23+'245a'!H23+'246a'!H23+'247a'!H23+'248a'!H23</f>
        <v>38337</v>
      </c>
      <c r="I23" s="410">
        <f>'240a'!I23+'241a'!I23+'243a'!I23+'244a'!I23+'245a'!I23+'246a'!I23+'247a'!I23+'248a'!I23</f>
        <v>11167</v>
      </c>
      <c r="J23" s="410">
        <f>'240a'!J23+'241a'!J23+'243a'!J23+'244a'!J23+'245a'!J23+'246a'!J23+'247a'!J23+'248a'!J23</f>
        <v>0</v>
      </c>
      <c r="K23" s="410">
        <f>'240a'!K23+'241a'!K23+'243a'!K23+'244a'!K23+'245a'!K23+'246a'!K23+'247a'!K23+'248a'!K23</f>
        <v>0</v>
      </c>
      <c r="L23" s="410">
        <f>'240a'!L23+'241a'!L23+'243a'!L23+'244a'!L23+'245a'!L23+'246a'!L23+'247a'!L23+'248a'!L23</f>
        <v>0</v>
      </c>
      <c r="M23" s="410">
        <f>'240a'!M23+'241a'!M23+'243a'!M23+'244a'!M23+'245a'!M23+'246a'!M23+'247a'!M23+'248a'!M23</f>
        <v>0</v>
      </c>
    </row>
    <row r="24" spans="1:13" ht="15" x14ac:dyDescent="0.2">
      <c r="A24" s="416" t="s">
        <v>431</v>
      </c>
      <c r="B24" s="415" t="s">
        <v>533</v>
      </c>
      <c r="C24" s="407" t="s">
        <v>532</v>
      </c>
      <c r="D24" s="410">
        <f>'240a'!D24+'241a'!D24+'243a'!D24+'244a'!D24+'245a'!D24+'246a'!D24+'247a'!D24+'248a'!D24</f>
        <v>1853914</v>
      </c>
      <c r="E24" s="414">
        <f>SUM(F24:M24)</f>
        <v>2492584</v>
      </c>
      <c r="F24" s="410">
        <f>'240a'!F24+'241a'!F24+'243a'!F24+'244a'!F24+'245a'!F24+'246a'!F24+'247a'!F24+'248a'!F24</f>
        <v>0</v>
      </c>
      <c r="G24" s="410">
        <f>'240a'!G24+'241a'!G24+'243a'!G24+'244a'!G24+'245a'!G24+'246a'!G24+'247a'!G24+'248a'!G24</f>
        <v>0</v>
      </c>
      <c r="H24" s="410">
        <f>'240a'!H24+'241a'!H24+'243a'!H24+'244a'!H24+'245a'!H24+'246a'!H24+'247a'!H24+'248a'!H24</f>
        <v>2492584</v>
      </c>
      <c r="I24" s="410">
        <f>'240a'!I24+'241a'!I24+'243a'!I24+'244a'!I24+'245a'!I24+'246a'!I24+'247a'!I24+'248a'!I24</f>
        <v>0</v>
      </c>
      <c r="J24" s="410">
        <f>'240a'!J24+'241a'!J24+'243a'!J24+'244a'!J24+'245a'!J24+'246a'!J24+'247a'!J24+'248a'!J24</f>
        <v>0</v>
      </c>
      <c r="K24" s="410">
        <f>'240a'!K24+'241a'!K24+'243a'!K24+'244a'!K24+'245a'!K24+'246a'!K24+'247a'!K24+'248a'!K24</f>
        <v>0</v>
      </c>
      <c r="L24" s="410">
        <f>'240a'!L24+'241a'!L24+'243a'!L24+'244a'!L24+'245a'!L24+'246a'!L24+'247a'!L24+'248a'!L24</f>
        <v>0</v>
      </c>
      <c r="M24" s="410">
        <f>'240a'!M24+'241a'!M24+'243a'!M24+'244a'!M24+'245a'!M24+'246a'!M24+'247a'!M24+'248a'!M24</f>
        <v>0</v>
      </c>
    </row>
    <row r="25" spans="1:13" ht="15" x14ac:dyDescent="0.2">
      <c r="A25" s="416" t="s">
        <v>428</v>
      </c>
      <c r="B25" s="415"/>
      <c r="C25" s="407"/>
      <c r="D25" s="403"/>
      <c r="E25" s="403"/>
      <c r="F25" s="406"/>
      <c r="G25" s="405"/>
      <c r="H25" s="404"/>
      <c r="I25" s="403"/>
      <c r="J25" s="403"/>
      <c r="K25" s="403"/>
      <c r="L25" s="403"/>
      <c r="M25" s="403"/>
    </row>
    <row r="26" spans="1:13" ht="15" x14ac:dyDescent="0.2">
      <c r="A26" s="416" t="s">
        <v>425</v>
      </c>
      <c r="B26" s="415" t="s">
        <v>531</v>
      </c>
      <c r="C26" s="407" t="s">
        <v>254</v>
      </c>
      <c r="D26" s="410">
        <f>'240a'!D26+'241a'!D26+'243a'!D26+'244a'!D26+'245a'!D26+'246a'!D26+'247a'!D26+'248a'!D26</f>
        <v>24499</v>
      </c>
      <c r="E26" s="414">
        <f>SUM(F26:M26)</f>
        <v>61140</v>
      </c>
      <c r="F26" s="410">
        <f>'240a'!F26+'241a'!F26+'243a'!F26+'244a'!F26+'245a'!F26+'246a'!F26+'247a'!F26+'248a'!F26</f>
        <v>0</v>
      </c>
      <c r="G26" s="410">
        <f>'240a'!G26+'241a'!G26+'243a'!G26+'244a'!G26+'245a'!G26+'246a'!G26+'247a'!G26+'248a'!G26</f>
        <v>0</v>
      </c>
      <c r="H26" s="410">
        <f>'240a'!H26+'241a'!H26+'243a'!H26+'244a'!H26+'245a'!H26+'246a'!H26+'247a'!H26+'248a'!H26</f>
        <v>42000</v>
      </c>
      <c r="I26" s="410">
        <f>'240a'!I26+'241a'!I26+'243a'!I26+'244a'!I26+'245a'!I26+'246a'!I26+'247a'!I26+'248a'!I26</f>
        <v>19140</v>
      </c>
      <c r="J26" s="410">
        <f>'240a'!J26+'241a'!J26+'243a'!J26+'244a'!J26+'245a'!J26+'246a'!J26+'247a'!J26+'248a'!J26</f>
        <v>0</v>
      </c>
      <c r="K26" s="410">
        <f>'240a'!K26+'241a'!K26+'243a'!K26+'244a'!K26+'245a'!K26+'246a'!K26+'247a'!K26+'248a'!K26</f>
        <v>0</v>
      </c>
      <c r="L26" s="410">
        <f>'240a'!L26+'241a'!L26+'243a'!L26+'244a'!L26+'245a'!L26+'246a'!L26+'247a'!L26+'248a'!L26</f>
        <v>0</v>
      </c>
      <c r="M26" s="410">
        <f>'240a'!M26+'241a'!M26+'243a'!M26+'244a'!M26+'245a'!M26+'246a'!M26+'247a'!M26+'248a'!M26</f>
        <v>0</v>
      </c>
    </row>
    <row r="27" spans="1:13" ht="15" x14ac:dyDescent="0.2">
      <c r="A27" s="416" t="s">
        <v>422</v>
      </c>
      <c r="B27" s="415" t="s">
        <v>530</v>
      </c>
      <c r="C27" s="407" t="s">
        <v>252</v>
      </c>
      <c r="D27" s="410">
        <f>'240a'!D27+'241a'!D27+'243a'!D27+'244a'!D27+'245a'!D27+'246a'!D27+'247a'!D27+'248a'!D27</f>
        <v>0</v>
      </c>
      <c r="E27" s="414">
        <f>SUM(F27:M27)</f>
        <v>0</v>
      </c>
      <c r="F27" s="410">
        <f>'240a'!F27+'241a'!F27+'243a'!F27+'244a'!F27+'245a'!F27+'246a'!F27+'247a'!F27+'248a'!F27</f>
        <v>0</v>
      </c>
      <c r="G27" s="410">
        <f>'240a'!G27+'241a'!G27+'243a'!G27+'244a'!G27+'245a'!G27+'246a'!G27+'247a'!G27+'248a'!G27</f>
        <v>0</v>
      </c>
      <c r="H27" s="410">
        <f>'240a'!H27+'241a'!H27+'243a'!H27+'244a'!H27+'245a'!H27+'246a'!H27+'247a'!H27+'248a'!H27</f>
        <v>0</v>
      </c>
      <c r="I27" s="410">
        <f>'240a'!I27+'241a'!I27+'243a'!I27+'244a'!I27+'245a'!I27+'246a'!I27+'247a'!I27+'248a'!I27</f>
        <v>0</v>
      </c>
      <c r="J27" s="410">
        <f>'240a'!J27+'241a'!J27+'243a'!J27+'244a'!J27+'245a'!J27+'246a'!J27+'247a'!J27+'248a'!J27</f>
        <v>0</v>
      </c>
      <c r="K27" s="410">
        <f>'240a'!K27+'241a'!K27+'243a'!K27+'244a'!K27+'245a'!K27+'246a'!K27+'247a'!K27+'248a'!K27</f>
        <v>0</v>
      </c>
      <c r="L27" s="410">
        <f>'240a'!L27+'241a'!L27+'243a'!L27+'244a'!L27+'245a'!L27+'246a'!L27+'247a'!L27+'248a'!L27</f>
        <v>0</v>
      </c>
      <c r="M27" s="410">
        <f>'240a'!M27+'241a'!M27+'243a'!M27+'244a'!M27+'245a'!M27+'246a'!M27+'247a'!M27+'248a'!M27</f>
        <v>0</v>
      </c>
    </row>
    <row r="28" spans="1:13" ht="15" x14ac:dyDescent="0.2">
      <c r="A28" s="416" t="s">
        <v>418</v>
      </c>
      <c r="B28" s="415">
        <v>623</v>
      </c>
      <c r="C28" s="407" t="s">
        <v>250</v>
      </c>
      <c r="D28" s="410">
        <f>'240a'!D28+'241a'!D28+'243a'!D28+'244a'!D28+'245a'!D28+'246a'!D28+'247a'!D28+'248a'!D28</f>
        <v>0</v>
      </c>
      <c r="E28" s="414">
        <f>SUM(F28:M28)</f>
        <v>0</v>
      </c>
      <c r="F28" s="410">
        <f>'240a'!F28+'241a'!F28+'243a'!F28+'244a'!F28+'245a'!F28+'246a'!F28+'247a'!F28+'248a'!F28</f>
        <v>0</v>
      </c>
      <c r="G28" s="410">
        <f>'240a'!G28+'241a'!G28+'243a'!G28+'244a'!G28+'245a'!G28+'246a'!G28+'247a'!G28+'248a'!G28</f>
        <v>0</v>
      </c>
      <c r="H28" s="410">
        <f>'240a'!H28+'241a'!H28+'243a'!H28+'244a'!H28+'245a'!H28+'246a'!H28+'247a'!H28+'248a'!H28</f>
        <v>0</v>
      </c>
      <c r="I28" s="410">
        <f>'240a'!I28+'241a'!I28+'243a'!I28+'244a'!I28+'245a'!I28+'246a'!I28+'247a'!I28+'248a'!I28</f>
        <v>0</v>
      </c>
      <c r="J28" s="410">
        <f>'240a'!J28+'241a'!J28+'243a'!J28+'244a'!J28+'245a'!J28+'246a'!J28+'247a'!J28+'248a'!J28</f>
        <v>0</v>
      </c>
      <c r="K28" s="410">
        <f>'240a'!K28+'241a'!K28+'243a'!K28+'244a'!K28+'245a'!K28+'246a'!K28+'247a'!K28+'248a'!K28</f>
        <v>0</v>
      </c>
      <c r="L28" s="410">
        <f>'240a'!L28+'241a'!L28+'243a'!L28+'244a'!L28+'245a'!L28+'246a'!L28+'247a'!L28+'248a'!L28</f>
        <v>0</v>
      </c>
      <c r="M28" s="410">
        <f>'240a'!M28+'241a'!M28+'243a'!M28+'244a'!M28+'245a'!M28+'246a'!M28+'247a'!M28+'248a'!M28</f>
        <v>0</v>
      </c>
    </row>
    <row r="29" spans="1:13" ht="15" x14ac:dyDescent="0.2">
      <c r="A29" s="416" t="s">
        <v>415</v>
      </c>
      <c r="B29" s="415" t="s">
        <v>529</v>
      </c>
      <c r="C29" s="407" t="s">
        <v>248</v>
      </c>
      <c r="D29" s="410">
        <f>'240a'!D29+'241a'!D29+'243a'!D29+'244a'!D29+'245a'!D29+'246a'!D29+'247a'!D29+'248a'!D29</f>
        <v>0</v>
      </c>
      <c r="E29" s="414">
        <f>SUM(F29:M29)</f>
        <v>0</v>
      </c>
      <c r="F29" s="410">
        <f>'240a'!F29+'241a'!F29+'243a'!F29+'244a'!F29+'245a'!F29+'246a'!F29+'247a'!F29+'248a'!F29</f>
        <v>0</v>
      </c>
      <c r="G29" s="410">
        <f>'240a'!G29+'241a'!G29+'243a'!G29+'244a'!G29+'245a'!G29+'246a'!G29+'247a'!G29+'248a'!G29</f>
        <v>0</v>
      </c>
      <c r="H29" s="410">
        <f>'240a'!H29+'241a'!H29+'243a'!H29+'244a'!H29+'245a'!H29+'246a'!H29+'247a'!H29+'248a'!H29</f>
        <v>0</v>
      </c>
      <c r="I29" s="410">
        <f>'240a'!I29+'241a'!I29+'243a'!I29+'244a'!I29+'245a'!I29+'246a'!I29+'247a'!I29+'248a'!I29</f>
        <v>0</v>
      </c>
      <c r="J29" s="410">
        <f>'240a'!J29+'241a'!J29+'243a'!J29+'244a'!J29+'245a'!J29+'246a'!J29+'247a'!J29+'248a'!J29</f>
        <v>0</v>
      </c>
      <c r="K29" s="410">
        <f>'240a'!K29+'241a'!K29+'243a'!K29+'244a'!K29+'245a'!K29+'246a'!K29+'247a'!K29+'248a'!K29</f>
        <v>0</v>
      </c>
      <c r="L29" s="410">
        <f>'240a'!L29+'241a'!L29+'243a'!L29+'244a'!L29+'245a'!L29+'246a'!L29+'247a'!L29+'248a'!L29</f>
        <v>0</v>
      </c>
      <c r="M29" s="410">
        <f>'240a'!M29+'241a'!M29+'243a'!M29+'244a'!M29+'245a'!M29+'246a'!M29+'247a'!M29+'248a'!M29</f>
        <v>0</v>
      </c>
    </row>
    <row r="30" spans="1:13" ht="15" x14ac:dyDescent="0.2">
      <c r="A30" s="416" t="s">
        <v>410</v>
      </c>
      <c r="B30" s="415" t="s">
        <v>528</v>
      </c>
      <c r="C30" s="407" t="s">
        <v>246</v>
      </c>
      <c r="D30" s="410">
        <f>'240a'!D30+'241a'!D30+'243a'!D30+'244a'!D30+'245a'!D30+'246a'!D30+'247a'!D30+'248a'!D30</f>
        <v>0</v>
      </c>
      <c r="E30" s="414">
        <f>SUM(F30:M30)</f>
        <v>0</v>
      </c>
      <c r="F30" s="410">
        <f>'240a'!F30+'241a'!F30+'243a'!F30+'244a'!F30+'245a'!F30+'246a'!F30+'247a'!F30+'248a'!F30</f>
        <v>0</v>
      </c>
      <c r="G30" s="410">
        <f>'240a'!G30+'241a'!G30+'243a'!G30+'244a'!G30+'245a'!G30+'246a'!G30+'247a'!G30+'248a'!G30</f>
        <v>0</v>
      </c>
      <c r="H30" s="410">
        <f>'240a'!H30+'241a'!H30+'243a'!H30+'244a'!H30+'245a'!H30+'246a'!H30+'247a'!H30+'248a'!H30</f>
        <v>0</v>
      </c>
      <c r="I30" s="410">
        <f>'240a'!I30+'241a'!I30+'243a'!I30+'244a'!I30+'245a'!I30+'246a'!I30+'247a'!I30+'248a'!I30</f>
        <v>0</v>
      </c>
      <c r="J30" s="410">
        <f>'240a'!J30+'241a'!J30+'243a'!J30+'244a'!J30+'245a'!J30+'246a'!J30+'247a'!J30+'248a'!J30</f>
        <v>0</v>
      </c>
      <c r="K30" s="410">
        <f>'240a'!K30+'241a'!K30+'243a'!K30+'244a'!K30+'245a'!K30+'246a'!K30+'247a'!K30+'248a'!K30</f>
        <v>0</v>
      </c>
      <c r="L30" s="410">
        <f>'240a'!L30+'241a'!L30+'243a'!L30+'244a'!L30+'245a'!L30+'246a'!L30+'247a'!L30+'248a'!L30</f>
        <v>0</v>
      </c>
      <c r="M30" s="410">
        <f>'240a'!M30+'241a'!M30+'243a'!M30+'244a'!M30+'245a'!M30+'246a'!M30+'247a'!M30+'248a'!M30</f>
        <v>0</v>
      </c>
    </row>
    <row r="31" spans="1:13" ht="15" x14ac:dyDescent="0.2">
      <c r="A31" s="416" t="s">
        <v>405</v>
      </c>
      <c r="B31" s="415"/>
      <c r="C31" s="407"/>
      <c r="D31" s="403"/>
      <c r="E31" s="403"/>
      <c r="F31" s="406"/>
      <c r="G31" s="405"/>
      <c r="H31" s="404"/>
      <c r="I31" s="403"/>
      <c r="J31" s="403"/>
      <c r="K31" s="403"/>
      <c r="L31" s="403"/>
      <c r="M31" s="403"/>
    </row>
    <row r="32" spans="1:13" ht="15" x14ac:dyDescent="0.2">
      <c r="A32" s="416" t="s">
        <v>401</v>
      </c>
      <c r="B32" s="415" t="s">
        <v>527</v>
      </c>
      <c r="C32" s="407" t="s">
        <v>244</v>
      </c>
      <c r="D32" s="410">
        <f>'240a'!D32+'241a'!D32+'243a'!D32+'244a'!D32+'245a'!D32+'246a'!D32+'247a'!D32+'248a'!D32</f>
        <v>0</v>
      </c>
      <c r="E32" s="414">
        <f>SUM(F32:M32)</f>
        <v>0</v>
      </c>
      <c r="F32" s="410">
        <f>'240a'!F32+'241a'!F32+'243a'!F32+'244a'!F32+'245a'!F32+'246a'!F32+'247a'!F32+'248a'!F32</f>
        <v>0</v>
      </c>
      <c r="G32" s="410">
        <f>'240a'!G32+'241a'!G32+'243a'!G32+'244a'!G32+'245a'!G32+'246a'!G32+'247a'!G32+'248a'!G32</f>
        <v>0</v>
      </c>
      <c r="H32" s="410">
        <f>'240a'!H32+'241a'!H32+'243a'!H32+'244a'!H32+'245a'!H32+'246a'!H32+'247a'!H32+'248a'!H32</f>
        <v>0</v>
      </c>
      <c r="I32" s="410">
        <f>'240a'!I32+'241a'!I32+'243a'!I32+'244a'!I32+'245a'!I32+'246a'!I32+'247a'!I32+'248a'!I32</f>
        <v>0</v>
      </c>
      <c r="J32" s="410">
        <f>'240a'!J32+'241a'!J32+'243a'!J32+'244a'!J32+'245a'!J32+'246a'!J32+'247a'!J32+'248a'!J32</f>
        <v>0</v>
      </c>
      <c r="K32" s="410">
        <f>'240a'!K32+'241a'!K32+'243a'!K32+'244a'!K32+'245a'!K32+'246a'!K32+'247a'!K32+'248a'!K32</f>
        <v>0</v>
      </c>
      <c r="L32" s="410">
        <f>'240a'!L32+'241a'!L32+'243a'!L32+'244a'!L32+'245a'!L32+'246a'!L32+'247a'!L32+'248a'!L32</f>
        <v>0</v>
      </c>
      <c r="M32" s="410">
        <f>'240a'!M32+'241a'!M32+'243a'!M32+'244a'!M32+'245a'!M32+'246a'!M32+'247a'!M32+'248a'!M32</f>
        <v>0</v>
      </c>
    </row>
    <row r="33" spans="1:13" ht="15" x14ac:dyDescent="0.2">
      <c r="A33" s="416" t="s">
        <v>398</v>
      </c>
      <c r="B33" s="415"/>
      <c r="C33" s="407"/>
      <c r="D33" s="403"/>
      <c r="E33" s="403"/>
      <c r="F33" s="406"/>
      <c r="G33" s="405"/>
      <c r="H33" s="404"/>
      <c r="I33" s="403"/>
      <c r="J33" s="403"/>
      <c r="K33" s="403"/>
      <c r="L33" s="403"/>
      <c r="M33" s="403"/>
    </row>
    <row r="34" spans="1:13" ht="15" x14ac:dyDescent="0.2">
      <c r="A34" s="416" t="s">
        <v>394</v>
      </c>
      <c r="B34" s="415" t="s">
        <v>526</v>
      </c>
      <c r="C34" s="407" t="s">
        <v>242</v>
      </c>
      <c r="D34" s="410">
        <f>'240a'!D34+'241a'!D34+'243a'!D34+'244a'!D34+'245a'!D34+'246a'!D34+'247a'!D34+'248a'!D34</f>
        <v>0</v>
      </c>
      <c r="E34" s="414">
        <f t="shared" ref="E34:E41" si="2">SUM(F34:M34)</f>
        <v>0</v>
      </c>
      <c r="F34" s="410">
        <f>'240a'!F34+'241a'!F34+'243a'!F34+'244a'!F34+'245a'!F34+'246a'!F34+'247a'!F34+'248a'!F34</f>
        <v>0</v>
      </c>
      <c r="G34" s="410">
        <f>'240a'!G34+'241a'!G34+'243a'!G34+'244a'!G34+'245a'!G34+'246a'!G34+'247a'!G34+'248a'!G34</f>
        <v>0</v>
      </c>
      <c r="H34" s="410">
        <f>'240a'!H34+'241a'!H34+'243a'!H34+'244a'!H34+'245a'!H34+'246a'!H34+'247a'!H34+'248a'!H34</f>
        <v>0</v>
      </c>
      <c r="I34" s="410">
        <f>'240a'!I34+'241a'!I34+'243a'!I34+'244a'!I34+'245a'!I34+'246a'!I34+'247a'!I34+'248a'!I34</f>
        <v>0</v>
      </c>
      <c r="J34" s="410">
        <f>'240a'!J34+'241a'!J34+'243a'!J34+'244a'!J34+'245a'!J34+'246a'!J34+'247a'!J34+'248a'!J34</f>
        <v>0</v>
      </c>
      <c r="K34" s="410">
        <f>'240a'!K34+'241a'!K34+'243a'!K34+'244a'!K34+'245a'!K34+'246a'!K34+'247a'!K34+'248a'!K34</f>
        <v>0</v>
      </c>
      <c r="L34" s="410">
        <f>'240a'!L34+'241a'!L34+'243a'!L34+'244a'!L34+'245a'!L34+'246a'!L34+'247a'!L34+'248a'!L34</f>
        <v>0</v>
      </c>
      <c r="M34" s="410">
        <f>'240a'!M34+'241a'!M34+'243a'!M34+'244a'!M34+'245a'!M34+'246a'!M34+'247a'!M34+'248a'!M34</f>
        <v>0</v>
      </c>
    </row>
    <row r="35" spans="1:13" ht="15" x14ac:dyDescent="0.2">
      <c r="A35" s="416" t="s">
        <v>390</v>
      </c>
      <c r="B35" s="415" t="s">
        <v>525</v>
      </c>
      <c r="C35" s="407" t="s">
        <v>240</v>
      </c>
      <c r="D35" s="410">
        <f>'240a'!D35+'241a'!D35+'243a'!D35+'244a'!D35+'245a'!D35+'246a'!D35+'247a'!D35+'248a'!D35</f>
        <v>0</v>
      </c>
      <c r="E35" s="414">
        <f t="shared" si="2"/>
        <v>0</v>
      </c>
      <c r="F35" s="410">
        <f>'240a'!F35+'241a'!F35+'243a'!F35+'244a'!F35+'245a'!F35+'246a'!F35+'247a'!F35+'248a'!F35</f>
        <v>0</v>
      </c>
      <c r="G35" s="410">
        <f>'240a'!G35+'241a'!G35+'243a'!G35+'244a'!G35+'245a'!G35+'246a'!G35+'247a'!G35+'248a'!G35</f>
        <v>0</v>
      </c>
      <c r="H35" s="410">
        <f>'240a'!H35+'241a'!H35+'243a'!H35+'244a'!H35+'245a'!H35+'246a'!H35+'247a'!H35+'248a'!H35</f>
        <v>0</v>
      </c>
      <c r="I35" s="410">
        <f>'240a'!I35+'241a'!I35+'243a'!I35+'244a'!I35+'245a'!I35+'246a'!I35+'247a'!I35+'248a'!I35</f>
        <v>0</v>
      </c>
      <c r="J35" s="410">
        <f>'240a'!J35+'241a'!J35+'243a'!J35+'244a'!J35+'245a'!J35+'246a'!J35+'247a'!J35+'248a'!J35</f>
        <v>0</v>
      </c>
      <c r="K35" s="410">
        <f>'240a'!K35+'241a'!K35+'243a'!K35+'244a'!K35+'245a'!K35+'246a'!K35+'247a'!K35+'248a'!K35</f>
        <v>0</v>
      </c>
      <c r="L35" s="410">
        <f>'240a'!L35+'241a'!L35+'243a'!L35+'244a'!L35+'245a'!L35+'246a'!L35+'247a'!L35+'248a'!L35</f>
        <v>0</v>
      </c>
      <c r="M35" s="410">
        <f>'240a'!M35+'241a'!M35+'243a'!M35+'244a'!M35+'245a'!M35+'246a'!M35+'247a'!M35+'248a'!M35</f>
        <v>0</v>
      </c>
    </row>
    <row r="36" spans="1:13" ht="15" x14ac:dyDescent="0.2">
      <c r="A36" s="416" t="s">
        <v>385</v>
      </c>
      <c r="B36" s="415">
        <v>656</v>
      </c>
      <c r="C36" s="407" t="s">
        <v>524</v>
      </c>
      <c r="D36" s="410">
        <f>'240a'!D36+'241a'!D36+'243a'!D36+'244a'!D36+'245a'!D36+'246a'!D36+'247a'!D36+'248a'!D36</f>
        <v>0</v>
      </c>
      <c r="E36" s="414">
        <f t="shared" si="2"/>
        <v>0</v>
      </c>
      <c r="F36" s="410">
        <f>'240a'!F36+'241a'!F36+'243a'!F36+'244a'!F36+'245a'!F36+'246a'!F36+'247a'!F36+'248a'!F36</f>
        <v>0</v>
      </c>
      <c r="G36" s="410">
        <f>'240a'!G36+'241a'!G36+'243a'!G36+'244a'!G36+'245a'!G36+'246a'!G36+'247a'!G36+'248a'!G36</f>
        <v>0</v>
      </c>
      <c r="H36" s="410">
        <f>'240a'!H36+'241a'!H36+'243a'!H36+'244a'!H36+'245a'!H36+'246a'!H36+'247a'!H36+'248a'!H36</f>
        <v>0</v>
      </c>
      <c r="I36" s="410">
        <f>'240a'!I36+'241a'!I36+'243a'!I36+'244a'!I36+'245a'!I36+'246a'!I36+'247a'!I36+'248a'!I36</f>
        <v>0</v>
      </c>
      <c r="J36" s="410">
        <f>'240a'!J36+'241a'!J36+'243a'!J36+'244a'!J36+'245a'!J36+'246a'!J36+'247a'!J36+'248a'!J36</f>
        <v>0</v>
      </c>
      <c r="K36" s="410">
        <f>'240a'!K36+'241a'!K36+'243a'!K36+'244a'!K36+'245a'!K36+'246a'!K36+'247a'!K36+'248a'!K36</f>
        <v>0</v>
      </c>
      <c r="L36" s="410">
        <f>'240a'!L36+'241a'!L36+'243a'!L36+'244a'!L36+'245a'!L36+'246a'!L36+'247a'!L36+'248a'!L36</f>
        <v>0</v>
      </c>
      <c r="M36" s="410">
        <f>'240a'!M36+'241a'!M36+'243a'!M36+'244a'!M36+'245a'!M36+'246a'!M36+'247a'!M36+'248a'!M36</f>
        <v>0</v>
      </c>
    </row>
    <row r="37" spans="1:13" ht="15" x14ac:dyDescent="0.2">
      <c r="A37" s="416" t="s">
        <v>380</v>
      </c>
      <c r="B37" s="415" t="s">
        <v>523</v>
      </c>
      <c r="C37" s="407" t="s">
        <v>522</v>
      </c>
      <c r="D37" s="410">
        <f>'240a'!D37+'241a'!D37+'243a'!D37+'244a'!D37+'245a'!D37+'246a'!D37+'247a'!D37+'248a'!D37</f>
        <v>15900</v>
      </c>
      <c r="E37" s="414">
        <f t="shared" si="2"/>
        <v>12500</v>
      </c>
      <c r="F37" s="410">
        <f>'240a'!F37+'241a'!F37+'243a'!F37+'244a'!F37+'245a'!F37+'246a'!F37+'247a'!F37+'248a'!F37</f>
        <v>0</v>
      </c>
      <c r="G37" s="410">
        <f>'240a'!G37+'241a'!G37+'243a'!G37+'244a'!G37+'245a'!G37+'246a'!G37+'247a'!G37+'248a'!G37</f>
        <v>0</v>
      </c>
      <c r="H37" s="410">
        <f>'240a'!H37+'241a'!H37+'243a'!H37+'244a'!H37+'245a'!H37+'246a'!H37+'247a'!H37+'248a'!H37</f>
        <v>10000</v>
      </c>
      <c r="I37" s="410">
        <f>'240a'!I37+'241a'!I37+'243a'!I37+'244a'!I37+'245a'!I37+'246a'!I37+'247a'!I37+'248a'!I37</f>
        <v>0</v>
      </c>
      <c r="J37" s="410">
        <f>'240a'!J37+'241a'!J37+'243a'!J37+'244a'!J37+'245a'!J37+'246a'!J37+'247a'!J37+'248a'!J37</f>
        <v>0</v>
      </c>
      <c r="K37" s="410">
        <f>'240a'!K37+'241a'!K37+'243a'!K37+'244a'!K37+'245a'!K37+'246a'!K37+'247a'!K37+'248a'!K37</f>
        <v>0</v>
      </c>
      <c r="L37" s="410">
        <f>'240a'!L37+'241a'!L37+'243a'!L37+'244a'!L37+'245a'!L37+'246a'!L37+'247a'!L37+'248a'!L37</f>
        <v>2500</v>
      </c>
      <c r="M37" s="410">
        <f>'240a'!M37+'241a'!M37+'243a'!M37+'244a'!M37+'245a'!M37+'246a'!M37+'247a'!M37+'248a'!M37</f>
        <v>0</v>
      </c>
    </row>
    <row r="38" spans="1:13" ht="15" x14ac:dyDescent="0.2">
      <c r="A38" s="416" t="s">
        <v>377</v>
      </c>
      <c r="B38" s="415">
        <v>663</v>
      </c>
      <c r="C38" s="407" t="s">
        <v>521</v>
      </c>
      <c r="D38" s="410">
        <f>'240a'!D38+'241a'!D38+'243a'!D38+'244a'!D38+'245a'!D38+'246a'!D38+'247a'!D38+'248a'!D38</f>
        <v>717419</v>
      </c>
      <c r="E38" s="414">
        <f t="shared" si="2"/>
        <v>790271</v>
      </c>
      <c r="F38" s="410">
        <f>'240a'!F38+'241a'!F38+'243a'!F38+'244a'!F38+'245a'!F38+'246a'!F38+'247a'!F38+'248a'!F38</f>
        <v>0</v>
      </c>
      <c r="G38" s="410">
        <f>'240a'!G38+'241a'!G38+'243a'!G38+'244a'!G38+'245a'!G38+'246a'!G38+'247a'!G38+'248a'!G38</f>
        <v>0</v>
      </c>
      <c r="H38" s="410">
        <f>'240a'!H38+'241a'!H38+'243a'!H38+'244a'!H38+'245a'!H38+'246a'!H38+'247a'!H38+'248a'!H38</f>
        <v>376571</v>
      </c>
      <c r="I38" s="410">
        <f>'240a'!I38+'241a'!I38+'243a'!I38+'244a'!I38+'245a'!I38+'246a'!I38+'247a'!I38+'248a'!I38</f>
        <v>413700</v>
      </c>
      <c r="J38" s="410">
        <f>'240a'!J38+'241a'!J38+'243a'!J38+'244a'!J38+'245a'!J38+'246a'!J38+'247a'!J38+'248a'!J38</f>
        <v>0</v>
      </c>
      <c r="K38" s="410">
        <f>'240a'!K38+'241a'!K38+'243a'!K38+'244a'!K38+'245a'!K38+'246a'!K38+'247a'!K38+'248a'!K38</f>
        <v>0</v>
      </c>
      <c r="L38" s="410">
        <f>'240a'!L38+'241a'!L38+'243a'!L38+'244a'!L38+'245a'!L38+'246a'!L38+'247a'!L38+'248a'!L38</f>
        <v>0</v>
      </c>
      <c r="M38" s="410">
        <f>'240a'!M38+'241a'!M38+'243a'!M38+'244a'!M38+'245a'!M38+'246a'!M38+'247a'!M38+'248a'!M38</f>
        <v>0</v>
      </c>
    </row>
    <row r="39" spans="1:13" ht="15" x14ac:dyDescent="0.2">
      <c r="A39" s="416" t="s">
        <v>373</v>
      </c>
      <c r="B39" s="415" t="s">
        <v>520</v>
      </c>
      <c r="C39" s="407" t="s">
        <v>519</v>
      </c>
      <c r="D39" s="410">
        <f>'240a'!D39+'241a'!D39+'243a'!D39+'244a'!D39+'245a'!D39+'246a'!D39+'247a'!D39+'248a'!D39</f>
        <v>0</v>
      </c>
      <c r="E39" s="414">
        <f t="shared" si="2"/>
        <v>0</v>
      </c>
      <c r="F39" s="410">
        <f>'240a'!F39+'241a'!F39+'243a'!F39+'244a'!F39+'245a'!F39+'246a'!F39+'247a'!F39+'248a'!F39</f>
        <v>0</v>
      </c>
      <c r="G39" s="410">
        <f>'240a'!G39+'241a'!G39+'243a'!G39+'244a'!G39+'245a'!G39+'246a'!G39+'247a'!G39+'248a'!G39</f>
        <v>0</v>
      </c>
      <c r="H39" s="410">
        <f>'240a'!H39+'241a'!H39+'243a'!H39+'244a'!H39+'245a'!H39+'246a'!H39+'247a'!H39+'248a'!H39</f>
        <v>0</v>
      </c>
      <c r="I39" s="410">
        <f>'240a'!I39+'241a'!I39+'243a'!I39+'244a'!I39+'245a'!I39+'246a'!I39+'247a'!I39+'248a'!I39</f>
        <v>0</v>
      </c>
      <c r="J39" s="410">
        <f>'240a'!J39+'241a'!J39+'243a'!J39+'244a'!J39+'245a'!J39+'246a'!J39+'247a'!J39+'248a'!J39</f>
        <v>0</v>
      </c>
      <c r="K39" s="410">
        <f>'240a'!K39+'241a'!K39+'243a'!K39+'244a'!K39+'245a'!K39+'246a'!K39+'247a'!K39+'248a'!K39</f>
        <v>0</v>
      </c>
      <c r="L39" s="410">
        <f>'240a'!L39+'241a'!L39+'243a'!L39+'244a'!L39+'245a'!L39+'246a'!L39+'247a'!L39+'248a'!L39</f>
        <v>0</v>
      </c>
      <c r="M39" s="410">
        <f>'240a'!M39+'241a'!M39+'243a'!M39+'244a'!M39+'245a'!M39+'246a'!M39+'247a'!M39+'248a'!M39</f>
        <v>0</v>
      </c>
    </row>
    <row r="40" spans="1:13" ht="15" x14ac:dyDescent="0.2">
      <c r="A40" s="416" t="s">
        <v>369</v>
      </c>
      <c r="B40" s="415" t="s">
        <v>518</v>
      </c>
      <c r="C40" s="407" t="s">
        <v>230</v>
      </c>
      <c r="D40" s="410">
        <f>'240a'!D40+'241a'!D40+'243a'!D40+'244a'!D40+'245a'!D40+'246a'!D40+'247a'!D40+'248a'!D40</f>
        <v>0</v>
      </c>
      <c r="E40" s="414">
        <f t="shared" si="2"/>
        <v>0</v>
      </c>
      <c r="F40" s="410">
        <f>'240a'!F40+'241a'!F40+'243a'!F40+'244a'!F40+'245a'!F40+'246a'!F40+'247a'!F40+'248a'!F40</f>
        <v>0</v>
      </c>
      <c r="G40" s="410">
        <f>'240a'!G40+'241a'!G40+'243a'!G40+'244a'!G40+'245a'!G40+'246a'!G40+'247a'!G40+'248a'!G40</f>
        <v>0</v>
      </c>
      <c r="H40" s="410">
        <f>'240a'!H40+'241a'!H40+'243a'!H40+'244a'!H40+'245a'!H40+'246a'!H40+'247a'!H40+'248a'!H40</f>
        <v>0</v>
      </c>
      <c r="I40" s="410">
        <f>'240a'!I40+'241a'!I40+'243a'!I40+'244a'!I40+'245a'!I40+'246a'!I40+'247a'!I40+'248a'!I40</f>
        <v>0</v>
      </c>
      <c r="J40" s="410">
        <f>'240a'!J40+'241a'!J40+'243a'!J40+'244a'!J40+'245a'!J40+'246a'!J40+'247a'!J40+'248a'!J40</f>
        <v>0</v>
      </c>
      <c r="K40" s="410">
        <f>'240a'!K40+'241a'!K40+'243a'!K40+'244a'!K40+'245a'!K40+'246a'!K40+'247a'!K40+'248a'!K40</f>
        <v>0</v>
      </c>
      <c r="L40" s="410">
        <f>'240a'!L40+'241a'!L40+'243a'!L40+'244a'!L40+'245a'!L40+'246a'!L40+'247a'!L40+'248a'!L40</f>
        <v>0</v>
      </c>
      <c r="M40" s="410">
        <f>'240a'!M40+'241a'!M40+'243a'!M40+'244a'!M40+'245a'!M40+'246a'!M40+'247a'!M40+'248a'!M40</f>
        <v>0</v>
      </c>
    </row>
    <row r="41" spans="1:13" ht="15" x14ac:dyDescent="0.2">
      <c r="A41" s="416" t="s">
        <v>365</v>
      </c>
      <c r="B41" s="415" t="s">
        <v>517</v>
      </c>
      <c r="C41" s="407" t="s">
        <v>228</v>
      </c>
      <c r="D41" s="410">
        <f>'240a'!D41+'241a'!D41+'243a'!D41+'244a'!D41+'245a'!D41+'246a'!D41+'247a'!D41+'248a'!D41</f>
        <v>0</v>
      </c>
      <c r="E41" s="414">
        <f t="shared" si="2"/>
        <v>0</v>
      </c>
      <c r="F41" s="410">
        <f>'240a'!F41+'241a'!F41+'243a'!F41+'244a'!F41+'245a'!F41+'246a'!F41+'247a'!F41+'248a'!F41</f>
        <v>0</v>
      </c>
      <c r="G41" s="410">
        <f>'240a'!G41+'241a'!G41+'243a'!G41+'244a'!G41+'245a'!G41+'246a'!G41+'247a'!G41+'248a'!G41</f>
        <v>0</v>
      </c>
      <c r="H41" s="410">
        <f>'240a'!H41+'241a'!H41+'243a'!H41+'244a'!H41+'245a'!H41+'246a'!H41+'247a'!H41+'248a'!H41</f>
        <v>0</v>
      </c>
      <c r="I41" s="410">
        <f>'240a'!I41+'241a'!I41+'243a'!I41+'244a'!I41+'245a'!I41+'246a'!I41+'247a'!I41+'248a'!I41</f>
        <v>0</v>
      </c>
      <c r="J41" s="410">
        <f>'240a'!J41+'241a'!J41+'243a'!J41+'244a'!J41+'245a'!J41+'246a'!J41+'247a'!J41+'248a'!J41</f>
        <v>0</v>
      </c>
      <c r="K41" s="410">
        <f>'240a'!K41+'241a'!K41+'243a'!K41+'244a'!K41+'245a'!K41+'246a'!K41+'247a'!K41+'248a'!K41</f>
        <v>0</v>
      </c>
      <c r="L41" s="410">
        <f>'240a'!L41+'241a'!L41+'243a'!L41+'244a'!L41+'245a'!L41+'246a'!L41+'247a'!L41+'248a'!L41</f>
        <v>0</v>
      </c>
      <c r="M41" s="410">
        <f>'240a'!M41+'241a'!M41+'243a'!M41+'244a'!M41+'245a'!M41+'246a'!M41+'247a'!M41+'248a'!M41</f>
        <v>0</v>
      </c>
    </row>
    <row r="42" spans="1:13" ht="15" x14ac:dyDescent="0.2">
      <c r="A42" s="416" t="s">
        <v>362</v>
      </c>
      <c r="B42" s="415"/>
      <c r="C42" s="407"/>
      <c r="D42" s="403"/>
      <c r="E42" s="403"/>
      <c r="F42" s="406"/>
      <c r="G42" s="405"/>
      <c r="H42" s="404"/>
      <c r="I42" s="403"/>
      <c r="J42" s="403"/>
      <c r="K42" s="403"/>
      <c r="L42" s="403"/>
      <c r="M42" s="403"/>
    </row>
    <row r="43" spans="1:13" ht="15" x14ac:dyDescent="0.2">
      <c r="A43" s="416" t="s">
        <v>359</v>
      </c>
      <c r="B43" s="415" t="s">
        <v>516</v>
      </c>
      <c r="C43" s="407" t="s">
        <v>515</v>
      </c>
      <c r="D43" s="410">
        <f>'240a'!D43+'241a'!D43+'243a'!D43+'244a'!D43+'245a'!D43+'246a'!D43+'247a'!D43+'248a'!D43</f>
        <v>0</v>
      </c>
      <c r="E43" s="414">
        <f>SUM(F43:M43)</f>
        <v>0</v>
      </c>
      <c r="F43" s="410">
        <f>'240a'!F43+'241a'!F43+'243a'!F43+'244a'!F43+'245a'!F43+'246a'!F43+'247a'!F43+'248a'!F43</f>
        <v>0</v>
      </c>
      <c r="G43" s="410">
        <f>'240a'!G43+'241a'!G43+'243a'!G43+'244a'!G43+'245a'!G43+'246a'!G43+'247a'!G43+'248a'!G43</f>
        <v>0</v>
      </c>
      <c r="H43" s="410">
        <f>'240a'!H43+'241a'!H43+'243a'!H43+'244a'!H43+'245a'!H43+'246a'!H43+'247a'!H43+'248a'!H43</f>
        <v>0</v>
      </c>
      <c r="I43" s="410">
        <f>'240a'!I43+'241a'!I43+'243a'!I43+'244a'!I43+'245a'!I43+'246a'!I43+'247a'!I43+'248a'!I43</f>
        <v>0</v>
      </c>
      <c r="J43" s="410">
        <f>'240a'!J43+'241a'!J43+'243a'!J43+'244a'!J43+'245a'!J43+'246a'!J43+'247a'!J43+'248a'!J43</f>
        <v>0</v>
      </c>
      <c r="K43" s="410">
        <f>'240a'!K43+'241a'!K43+'243a'!K43+'244a'!K43+'245a'!K43+'246a'!K43+'247a'!K43+'248a'!K43</f>
        <v>0</v>
      </c>
      <c r="L43" s="410">
        <f>'240a'!L43+'241a'!L43+'243a'!L43+'244a'!L43+'245a'!L43+'246a'!L43+'247a'!L43+'248a'!L43</f>
        <v>0</v>
      </c>
      <c r="M43" s="410">
        <f>'240a'!M43+'241a'!M43+'243a'!M43+'244a'!M43+'245a'!M43+'246a'!M43+'247a'!M43+'248a'!M43</f>
        <v>0</v>
      </c>
    </row>
    <row r="44" spans="1:13" ht="15" x14ac:dyDescent="0.2">
      <c r="A44" s="416" t="s">
        <v>357</v>
      </c>
      <c r="B44" s="415" t="s">
        <v>514</v>
      </c>
      <c r="C44" s="407" t="s">
        <v>513</v>
      </c>
      <c r="D44" s="410">
        <f>'240a'!D44+'241a'!D44+'243a'!D44+'244a'!D44+'245a'!D44+'246a'!D44+'247a'!D44+'248a'!D44</f>
        <v>2159</v>
      </c>
      <c r="E44" s="414">
        <f>SUM(F44:M44)</f>
        <v>7169</v>
      </c>
      <c r="F44" s="410">
        <f>'240a'!F44+'241a'!F44+'243a'!F44+'244a'!F44+'245a'!F44+'246a'!F44+'247a'!F44+'248a'!F44</f>
        <v>0</v>
      </c>
      <c r="G44" s="410">
        <f>'240a'!G44+'241a'!G44+'243a'!G44+'244a'!G44+'245a'!G44+'246a'!G44+'247a'!G44+'248a'!G44</f>
        <v>0</v>
      </c>
      <c r="H44" s="410">
        <f>'240a'!H44+'241a'!H44+'243a'!H44+'244a'!H44+'245a'!H44+'246a'!H44+'247a'!H44+'248a'!H44</f>
        <v>7169</v>
      </c>
      <c r="I44" s="410">
        <f>'240a'!I44+'241a'!I44+'243a'!I44+'244a'!I44+'245a'!I44+'246a'!I44+'247a'!I44+'248a'!I44</f>
        <v>0</v>
      </c>
      <c r="J44" s="410">
        <f>'240a'!J44+'241a'!J44+'243a'!J44+'244a'!J44+'245a'!J44+'246a'!J44+'247a'!J44+'248a'!J44</f>
        <v>0</v>
      </c>
      <c r="K44" s="410">
        <f>'240a'!K44+'241a'!K44+'243a'!K44+'244a'!K44+'245a'!K44+'246a'!K44+'247a'!K44+'248a'!K44</f>
        <v>0</v>
      </c>
      <c r="L44" s="410">
        <f>'240a'!L44+'241a'!L44+'243a'!L44+'244a'!L44+'245a'!L44+'246a'!L44+'247a'!L44+'248a'!L44</f>
        <v>0</v>
      </c>
      <c r="M44" s="410">
        <f>'240a'!M44+'241a'!M44+'243a'!M44+'244a'!M44+'245a'!M44+'246a'!M44+'247a'!M44+'248a'!M44</f>
        <v>0</v>
      </c>
    </row>
    <row r="45" spans="1:13" ht="15" x14ac:dyDescent="0.2">
      <c r="A45" s="416" t="s">
        <v>353</v>
      </c>
      <c r="B45" s="415" t="s">
        <v>512</v>
      </c>
      <c r="C45" s="407" t="s">
        <v>222</v>
      </c>
      <c r="D45" s="410">
        <f>'240a'!D45+'241a'!D45+'243a'!D45+'244a'!D45+'245a'!D45+'246a'!D45+'247a'!D45+'248a'!D45</f>
        <v>0</v>
      </c>
      <c r="E45" s="414">
        <f>SUM(F45:M45)</f>
        <v>0</v>
      </c>
      <c r="F45" s="410">
        <f>'240a'!F45+'241a'!F45+'243a'!F45+'244a'!F45+'245a'!F45+'246a'!F45+'247a'!F45+'248a'!F45</f>
        <v>0</v>
      </c>
      <c r="G45" s="410">
        <f>'240a'!G45+'241a'!G45+'243a'!G45+'244a'!G45+'245a'!G45+'246a'!G45+'247a'!G45+'248a'!G45</f>
        <v>0</v>
      </c>
      <c r="H45" s="410">
        <f>'240a'!H45+'241a'!H45+'243a'!H45+'244a'!H45+'245a'!H45+'246a'!H45+'247a'!H45+'248a'!H45</f>
        <v>0</v>
      </c>
      <c r="I45" s="410">
        <f>'240a'!I45+'241a'!I45+'243a'!I45+'244a'!I45+'245a'!I45+'246a'!I45+'247a'!I45+'248a'!I45</f>
        <v>0</v>
      </c>
      <c r="J45" s="410">
        <f>'240a'!J45+'241a'!J45+'243a'!J45+'244a'!J45+'245a'!J45+'246a'!J45+'247a'!J45+'248a'!J45</f>
        <v>0</v>
      </c>
      <c r="K45" s="410">
        <f>'240a'!K45+'241a'!K45+'243a'!K45+'244a'!K45+'245a'!K45+'246a'!K45+'247a'!K45+'248a'!K45</f>
        <v>0</v>
      </c>
      <c r="L45" s="410">
        <f>'240a'!L45+'241a'!L45+'243a'!L45+'244a'!L45+'245a'!L45+'246a'!L45+'247a'!L45+'248a'!L45</f>
        <v>0</v>
      </c>
      <c r="M45" s="410">
        <f>'240a'!M45+'241a'!M45+'243a'!M45+'244a'!M45+'245a'!M45+'246a'!M45+'247a'!M45+'248a'!M45</f>
        <v>0</v>
      </c>
    </row>
    <row r="46" spans="1:13" ht="15" x14ac:dyDescent="0.2">
      <c r="A46" s="409"/>
      <c r="B46" s="408"/>
      <c r="C46" s="407"/>
      <c r="D46" s="403"/>
      <c r="E46" s="403"/>
      <c r="F46" s="406"/>
      <c r="G46" s="405"/>
      <c r="H46" s="404"/>
      <c r="I46" s="403"/>
      <c r="J46" s="403"/>
      <c r="K46" s="403"/>
      <c r="L46" s="403"/>
      <c r="M46" s="403"/>
    </row>
    <row r="47" spans="1:13" ht="12" customHeight="1" x14ac:dyDescent="0.2">
      <c r="A47" s="602" t="str">
        <f ca="1">CELL("filename",A47)</f>
        <v>R:\Finance\Annual Budget\Amended 2016-2017\[2016-2017 Amended Budget.xlsx]240-249 Special Statea</v>
      </c>
      <c r="B47" s="602"/>
      <c r="C47" s="602"/>
      <c r="D47" s="402"/>
      <c r="E47" s="402"/>
      <c r="F47" s="402"/>
      <c r="G47" s="402"/>
      <c r="H47" s="402"/>
      <c r="I47" s="402"/>
      <c r="J47" s="402"/>
      <c r="K47" s="402"/>
      <c r="L47" s="402"/>
      <c r="M47" s="402"/>
    </row>
    <row r="48" spans="1:13" ht="12" customHeight="1" x14ac:dyDescent="0.2">
      <c r="A48" s="401"/>
      <c r="B48" s="401"/>
      <c r="C48" s="400" t="s">
        <v>511</v>
      </c>
      <c r="D48" s="399">
        <f t="shared" ref="D48:M48" si="3">SUM(D23:D46)</f>
        <v>2678742</v>
      </c>
      <c r="E48" s="399">
        <f t="shared" si="3"/>
        <v>3422800</v>
      </c>
      <c r="F48" s="399">
        <f t="shared" si="3"/>
        <v>7633</v>
      </c>
      <c r="G48" s="399">
        <f t="shared" si="3"/>
        <v>1999</v>
      </c>
      <c r="H48" s="399">
        <f t="shared" si="3"/>
        <v>2966661</v>
      </c>
      <c r="I48" s="399">
        <f t="shared" si="3"/>
        <v>444007</v>
      </c>
      <c r="J48" s="399">
        <f t="shared" si="3"/>
        <v>0</v>
      </c>
      <c r="K48" s="399">
        <f t="shared" si="3"/>
        <v>0</v>
      </c>
      <c r="L48" s="399">
        <f t="shared" si="3"/>
        <v>2500</v>
      </c>
      <c r="M48" s="399">
        <f t="shared" si="3"/>
        <v>0</v>
      </c>
    </row>
  </sheetData>
  <mergeCells count="3">
    <mergeCell ref="A1:C1"/>
    <mergeCell ref="A4:C4"/>
    <mergeCell ref="A47:C47"/>
  </mergeCells>
  <printOptions horizontalCentered="1" verticalCentered="1"/>
  <pageMargins left="0.1" right="0.1" top="0.4" bottom="0.4" header="0.1" footer="0.1"/>
  <pageSetup scale="81" fitToHeight="2" orientation="landscape" r:id="rId1"/>
  <headerFooter>
    <oddHeader>&amp;C&amp;"Arial,Bold"TWIN FALLS SCHOOL DISTRICT 411</oddHeader>
    <oddFooter>&amp;L&amp;"Arial,Bold"&amp;Z&amp;F&amp;R&amp;"Arial,Bold"Page &amp;P of &amp;N</oddFooter>
  </headerFooter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C49"/>
  <sheetViews>
    <sheetView zoomScaleNormal="100" workbookViewId="0">
      <selection activeCell="P31" sqref="P31"/>
    </sheetView>
  </sheetViews>
  <sheetFormatPr defaultRowHeight="15.75" x14ac:dyDescent="0.25"/>
  <cols>
    <col min="1" max="1" width="3.77734375" style="397" customWidth="1"/>
    <col min="2" max="2" width="6.77734375" style="452" customWidth="1"/>
    <col min="3" max="3" width="30.77734375" style="398" customWidth="1"/>
    <col min="4" max="13" width="11.77734375" style="397" customWidth="1"/>
    <col min="14" max="16384" width="8.88671875" style="397"/>
  </cols>
  <sheetData>
    <row r="1" spans="1:22" x14ac:dyDescent="0.2">
      <c r="A1" s="600" t="s">
        <v>47</v>
      </c>
      <c r="B1" s="600"/>
      <c r="C1" s="600"/>
      <c r="E1" s="530" t="s">
        <v>510</v>
      </c>
      <c r="F1" s="529"/>
      <c r="G1" s="529"/>
      <c r="H1" s="529"/>
      <c r="L1" s="540"/>
      <c r="M1" s="556" t="s">
        <v>746</v>
      </c>
    </row>
    <row r="2" spans="1:22" x14ac:dyDescent="0.25">
      <c r="E2" s="530" t="s">
        <v>16</v>
      </c>
      <c r="F2" s="529"/>
      <c r="G2" s="529"/>
      <c r="H2" s="528"/>
      <c r="I2" s="579" t="s">
        <v>745</v>
      </c>
      <c r="K2" s="577" t="s">
        <v>744</v>
      </c>
      <c r="L2" s="581"/>
      <c r="M2" s="580"/>
    </row>
    <row r="3" spans="1:22" ht="15" customHeight="1" x14ac:dyDescent="0.25">
      <c r="E3" s="447" t="s">
        <v>507</v>
      </c>
      <c r="F3" s="447"/>
      <c r="G3" s="447"/>
      <c r="H3" s="528"/>
      <c r="I3" s="579" t="s">
        <v>740</v>
      </c>
      <c r="J3" s="578"/>
      <c r="K3" s="577" t="s">
        <v>743</v>
      </c>
      <c r="L3" s="576"/>
      <c r="M3" s="575"/>
    </row>
    <row r="4" spans="1:22" ht="12.6" customHeight="1" x14ac:dyDescent="0.2">
      <c r="A4" s="603" t="s">
        <v>505</v>
      </c>
      <c r="B4" s="603"/>
      <c r="C4" s="603"/>
      <c r="D4" s="401"/>
      <c r="E4" s="401"/>
      <c r="F4" s="401"/>
      <c r="G4" s="401"/>
      <c r="H4" s="401"/>
      <c r="I4" s="401"/>
      <c r="J4" s="401"/>
      <c r="K4" s="401"/>
      <c r="L4" s="401"/>
    </row>
    <row r="5" spans="1:22" ht="15" x14ac:dyDescent="0.2">
      <c r="A5" s="526"/>
      <c r="B5" s="522"/>
      <c r="C5" s="525" t="s">
        <v>16</v>
      </c>
      <c r="D5" s="522" t="s">
        <v>503</v>
      </c>
      <c r="E5" s="522" t="s">
        <v>90</v>
      </c>
      <c r="F5" s="524" t="s">
        <v>85</v>
      </c>
      <c r="G5" s="524" t="s">
        <v>83</v>
      </c>
      <c r="H5" s="524" t="s">
        <v>81</v>
      </c>
      <c r="I5" s="524" t="s">
        <v>79</v>
      </c>
      <c r="J5" s="524" t="s">
        <v>77</v>
      </c>
      <c r="K5" s="523" t="s">
        <v>75</v>
      </c>
      <c r="L5" s="522" t="s">
        <v>73</v>
      </c>
      <c r="M5" s="522" t="s">
        <v>70</v>
      </c>
    </row>
    <row r="6" spans="1:22" ht="15" x14ac:dyDescent="0.2">
      <c r="A6" s="521"/>
      <c r="B6" s="481"/>
      <c r="C6" s="480"/>
      <c r="D6" s="516"/>
      <c r="E6" s="520"/>
      <c r="F6" s="401"/>
      <c r="G6" s="519"/>
      <c r="H6" s="518" t="s">
        <v>560</v>
      </c>
      <c r="I6" s="518" t="s">
        <v>559</v>
      </c>
      <c r="J6" s="517" t="s">
        <v>558</v>
      </c>
      <c r="K6" s="481" t="s">
        <v>557</v>
      </c>
      <c r="L6" s="481" t="s">
        <v>556</v>
      </c>
      <c r="M6" s="516"/>
    </row>
    <row r="7" spans="1:22" ht="15" x14ac:dyDescent="0.2">
      <c r="A7" s="482" t="s">
        <v>87</v>
      </c>
      <c r="B7" s="484" t="s">
        <v>500</v>
      </c>
      <c r="C7" s="515" t="s">
        <v>555</v>
      </c>
      <c r="D7" s="484" t="s">
        <v>88</v>
      </c>
      <c r="E7" s="484" t="s">
        <v>88</v>
      </c>
      <c r="F7" s="514" t="s">
        <v>84</v>
      </c>
      <c r="G7" s="459" t="s">
        <v>82</v>
      </c>
      <c r="H7" s="459" t="s">
        <v>554</v>
      </c>
      <c r="I7" s="459" t="s">
        <v>553</v>
      </c>
      <c r="J7" s="482" t="s">
        <v>552</v>
      </c>
      <c r="K7" s="484" t="s">
        <v>551</v>
      </c>
      <c r="L7" s="484" t="s">
        <v>550</v>
      </c>
      <c r="M7" s="484" t="s">
        <v>184</v>
      </c>
    </row>
    <row r="8" spans="1:22" ht="15" x14ac:dyDescent="0.2">
      <c r="A8" s="482" t="s">
        <v>350</v>
      </c>
      <c r="B8" s="484" t="s">
        <v>597</v>
      </c>
      <c r="C8" s="463" t="s">
        <v>220</v>
      </c>
      <c r="D8" s="497">
        <f>'240b'!D8+'241b'!D8+'243b'!D8+'244b'!D8+'245b'!D8+'246b'!D8+'247b'!D8+'248b'!D8</f>
        <v>0</v>
      </c>
      <c r="E8" s="414">
        <f>SUM(F8:M8)</f>
        <v>0</v>
      </c>
      <c r="F8" s="497">
        <f>'240b'!F8+'241b'!F8+'243b'!F8+'244b'!F8+'245b'!F8+'246b'!F8+'247b'!F8+'248b'!F8</f>
        <v>0</v>
      </c>
      <c r="G8" s="497">
        <f>'240b'!G8+'241b'!G8+'243b'!G8+'244b'!G8+'245b'!G8+'246b'!G8+'247b'!G8+'248b'!G8</f>
        <v>0</v>
      </c>
      <c r="H8" s="497">
        <f>'240b'!H8+'241b'!H8+'243b'!H8+'244b'!H8+'245b'!H8+'246b'!H8+'247b'!H8+'248b'!H8</f>
        <v>0</v>
      </c>
      <c r="I8" s="497">
        <f>'240b'!I8+'241b'!I8+'243b'!I8+'244b'!I8+'245b'!I8+'246b'!I8+'247b'!I8+'248b'!I8</f>
        <v>0</v>
      </c>
      <c r="J8" s="497">
        <f>'240b'!J8+'241b'!J8+'243b'!J8+'244b'!J8+'245b'!J8+'246b'!J8+'247b'!J8+'248b'!J8</f>
        <v>0</v>
      </c>
      <c r="K8" s="497">
        <f>'240b'!K8+'241b'!K8+'243b'!K8+'244b'!K8+'245b'!K8+'246b'!K8+'247b'!K8+'248b'!K8</f>
        <v>0</v>
      </c>
      <c r="L8" s="497">
        <f>'240b'!L8+'241b'!L8+'243b'!L8+'244b'!L8+'245b'!L8+'246b'!L8+'247b'!L8+'248b'!L8</f>
        <v>0</v>
      </c>
      <c r="M8" s="497">
        <f>'240b'!M8+'241b'!M8+'243b'!M8+'244b'!M8+'245b'!M8+'246b'!M8+'247b'!M8+'248b'!M8</f>
        <v>0</v>
      </c>
    </row>
    <row r="9" spans="1:22" ht="15" x14ac:dyDescent="0.2">
      <c r="A9" s="482" t="s">
        <v>493</v>
      </c>
      <c r="B9" s="484"/>
      <c r="C9" s="463"/>
      <c r="D9" s="509"/>
      <c r="E9" s="509"/>
      <c r="F9" s="512"/>
      <c r="G9" s="511"/>
      <c r="H9" s="510"/>
      <c r="I9" s="509"/>
      <c r="J9" s="509"/>
      <c r="K9" s="509"/>
      <c r="L9" s="509"/>
      <c r="M9" s="509"/>
    </row>
    <row r="10" spans="1:22" ht="15" x14ac:dyDescent="0.2">
      <c r="A10" s="482" t="s">
        <v>490</v>
      </c>
      <c r="B10" s="484" t="s">
        <v>75</v>
      </c>
      <c r="C10" s="473" t="s">
        <v>596</v>
      </c>
      <c r="D10" s="472">
        <f>+D8+'240-249 Special Statea'!D48</f>
        <v>2678742</v>
      </c>
      <c r="E10" s="472">
        <f>+E8+'240-249 Special Statea'!E48</f>
        <v>3422800</v>
      </c>
      <c r="F10" s="472">
        <f>+F8+'240-249 Special Statea'!F48</f>
        <v>7633</v>
      </c>
      <c r="G10" s="472">
        <f>+G8+'240-249 Special Statea'!G48</f>
        <v>1999</v>
      </c>
      <c r="H10" s="472">
        <f>+H8+'240-249 Special Statea'!H48</f>
        <v>2966661</v>
      </c>
      <c r="I10" s="472">
        <f>+I8+'240-249 Special Statea'!I48</f>
        <v>444007</v>
      </c>
      <c r="J10" s="472">
        <f>+J8+'240-249 Special Statea'!J48</f>
        <v>0</v>
      </c>
      <c r="K10" s="472">
        <f>+K8+'240-249 Special Statea'!K48</f>
        <v>0</v>
      </c>
      <c r="L10" s="472">
        <f>+L8+'240-249 Special Statea'!L48</f>
        <v>2500</v>
      </c>
      <c r="M10" s="472">
        <f>+M8+'240-249 Special Statea'!M48</f>
        <v>0</v>
      </c>
    </row>
    <row r="11" spans="1:22" x14ac:dyDescent="0.25">
      <c r="A11" s="482" t="s">
        <v>485</v>
      </c>
      <c r="B11" s="513"/>
      <c r="C11" s="486"/>
      <c r="D11" s="501"/>
      <c r="E11" s="501"/>
      <c r="F11" s="504"/>
      <c r="G11" s="503"/>
      <c r="H11" s="502"/>
      <c r="I11" s="501"/>
      <c r="J11" s="501"/>
      <c r="K11" s="501"/>
      <c r="L11" s="501"/>
      <c r="M11" s="501"/>
    </row>
    <row r="12" spans="1:22" ht="15" x14ac:dyDescent="0.2">
      <c r="A12" s="482" t="s">
        <v>478</v>
      </c>
      <c r="B12" s="484" t="s">
        <v>595</v>
      </c>
      <c r="C12" s="463" t="s">
        <v>218</v>
      </c>
      <c r="D12" s="497">
        <f>'240b'!D12+'241b'!D12+'243b'!D12+'244b'!D12+'245b'!D12+'246b'!D12+'247b'!D12+'248b'!D12</f>
        <v>0</v>
      </c>
      <c r="E12" s="414">
        <f>SUM(F12:M12)</f>
        <v>0</v>
      </c>
      <c r="F12" s="497">
        <f>'240b'!F12+'241b'!F12+'243b'!F12+'244b'!F12+'245b'!F12+'246b'!F12+'247b'!F12+'248b'!F12</f>
        <v>0</v>
      </c>
      <c r="G12" s="497">
        <f>'240b'!G12+'241b'!G12+'243b'!G12+'244b'!G12+'245b'!G12+'246b'!G12+'247b'!G12+'248b'!G12</f>
        <v>0</v>
      </c>
      <c r="H12" s="497">
        <f>'240b'!H12+'241b'!H12+'243b'!H12+'244b'!H12+'245b'!H12+'246b'!H12+'247b'!H12+'248b'!H12</f>
        <v>0</v>
      </c>
      <c r="I12" s="497">
        <f>'240b'!I12+'241b'!I12+'243b'!I12+'244b'!I12+'245b'!I12+'246b'!I12+'247b'!I12+'248b'!I12</f>
        <v>0</v>
      </c>
      <c r="J12" s="497">
        <f>'240b'!J12+'241b'!J12+'243b'!J12+'244b'!J12+'245b'!J12+'246b'!J12+'247b'!J12+'248b'!J12</f>
        <v>0</v>
      </c>
      <c r="K12" s="497">
        <f>'240b'!K12+'241b'!K12+'243b'!K12+'244b'!K12+'245b'!K12+'246b'!K12+'247b'!K12+'248b'!K12</f>
        <v>0</v>
      </c>
      <c r="L12" s="497">
        <f>'240b'!L12+'241b'!L12+'243b'!L12+'244b'!L12+'245b'!L12+'246b'!L12+'247b'!L12+'248b'!L12</f>
        <v>0</v>
      </c>
      <c r="M12" s="497">
        <f>'240b'!M12+'241b'!M12+'243b'!M12+'244b'!M12+'245b'!M12+'246b'!M12+'247b'!M12+'248b'!M12</f>
        <v>0</v>
      </c>
    </row>
    <row r="13" spans="1:22" ht="15" x14ac:dyDescent="0.2">
      <c r="A13" s="482" t="s">
        <v>474</v>
      </c>
      <c r="B13" s="484" t="s">
        <v>594</v>
      </c>
      <c r="C13" s="463" t="s">
        <v>216</v>
      </c>
      <c r="D13" s="497">
        <f>'240b'!D13+'241b'!D13+'243b'!D13+'244b'!D13+'245b'!D13+'246b'!D13+'247b'!D13+'248b'!D13</f>
        <v>0</v>
      </c>
      <c r="E13" s="414">
        <f>SUM(F13:M13)</f>
        <v>0</v>
      </c>
      <c r="F13" s="497">
        <f>'240b'!F13+'241b'!F13+'243b'!F13+'244b'!F13+'245b'!F13+'246b'!F13+'247b'!F13+'248b'!F13</f>
        <v>0</v>
      </c>
      <c r="G13" s="497">
        <f>'240b'!G13+'241b'!G13+'243b'!G13+'244b'!G13+'245b'!G13+'246b'!G13+'247b'!G13+'248b'!G13</f>
        <v>0</v>
      </c>
      <c r="H13" s="497">
        <f>'240b'!H13+'241b'!H13+'243b'!H13+'244b'!H13+'245b'!H13+'246b'!H13+'247b'!H13+'248b'!H13</f>
        <v>0</v>
      </c>
      <c r="I13" s="497">
        <f>'240b'!I13+'241b'!I13+'243b'!I13+'244b'!I13+'245b'!I13+'246b'!I13+'247b'!I13+'248b'!I13</f>
        <v>0</v>
      </c>
      <c r="J13" s="497">
        <f>'240b'!J13+'241b'!J13+'243b'!J13+'244b'!J13+'245b'!J13+'246b'!J13+'247b'!J13+'248b'!J13</f>
        <v>0</v>
      </c>
      <c r="K13" s="497">
        <f>'240b'!K13+'241b'!K13+'243b'!K13+'244b'!K13+'245b'!K13+'246b'!K13+'247b'!K13+'248b'!K13</f>
        <v>0</v>
      </c>
      <c r="L13" s="497">
        <f>'240b'!L13+'241b'!L13+'243b'!L13+'244b'!L13+'245b'!L13+'246b'!L13+'247b'!L13+'248b'!L13</f>
        <v>0</v>
      </c>
      <c r="M13" s="497">
        <f>'240b'!M13+'241b'!M13+'243b'!M13+'244b'!M13+'245b'!M13+'246b'!M13+'247b'!M13+'248b'!M13</f>
        <v>0</v>
      </c>
    </row>
    <row r="14" spans="1:22" ht="15" x14ac:dyDescent="0.2">
      <c r="A14" s="482" t="s">
        <v>469</v>
      </c>
      <c r="B14" s="484">
        <v>730</v>
      </c>
      <c r="C14" s="463" t="s">
        <v>593</v>
      </c>
      <c r="D14" s="497">
        <f>'240b'!D14+'241b'!D14+'243b'!D14+'244b'!D14+'245b'!D14+'246b'!D14+'247b'!D14+'248b'!D14</f>
        <v>0</v>
      </c>
      <c r="E14" s="414">
        <f>SUM(F14:M14)</f>
        <v>0</v>
      </c>
      <c r="F14" s="497">
        <f>'240b'!F14+'241b'!F14+'243b'!F14+'244b'!F14+'245b'!F14+'246b'!F14+'247b'!F14+'248b'!F14</f>
        <v>0</v>
      </c>
      <c r="G14" s="497">
        <f>'240b'!G14+'241b'!G14+'243b'!G14+'244b'!G14+'245b'!G14+'246b'!G14+'247b'!G14+'248b'!G14</f>
        <v>0</v>
      </c>
      <c r="H14" s="497">
        <f>'240b'!H14+'241b'!H14+'243b'!H14+'244b'!H14+'245b'!H14+'246b'!H14+'247b'!H14+'248b'!H14</f>
        <v>0</v>
      </c>
      <c r="I14" s="497">
        <f>'240b'!I14+'241b'!I14+'243b'!I14+'244b'!I14+'245b'!I14+'246b'!I14+'247b'!I14+'248b'!I14</f>
        <v>0</v>
      </c>
      <c r="J14" s="497">
        <f>'240b'!J14+'241b'!J14+'243b'!J14+'244b'!J14+'245b'!J14+'246b'!J14+'247b'!J14+'248b'!J14</f>
        <v>0</v>
      </c>
      <c r="K14" s="497">
        <f>'240b'!K14+'241b'!K14+'243b'!K14+'244b'!K14+'245b'!K14+'246b'!K14+'247b'!K14+'248b'!K14</f>
        <v>0</v>
      </c>
      <c r="L14" s="497">
        <f>'240b'!L14+'241b'!L14+'243b'!L14+'244b'!L14+'245b'!L14+'246b'!L14+'247b'!L14+'248b'!L14</f>
        <v>0</v>
      </c>
      <c r="M14" s="497">
        <f>'240b'!M14+'241b'!M14+'243b'!M14+'244b'!M14+'245b'!M14+'246b'!M14+'247b'!M14+'248b'!M14</f>
        <v>0</v>
      </c>
    </row>
    <row r="15" spans="1:22" ht="15" x14ac:dyDescent="0.2">
      <c r="A15" s="482" t="s">
        <v>465</v>
      </c>
      <c r="B15" s="484"/>
      <c r="C15" s="463"/>
      <c r="D15" s="501"/>
      <c r="E15" s="501"/>
      <c r="F15" s="512"/>
      <c r="G15" s="511"/>
      <c r="H15" s="510"/>
      <c r="I15" s="509"/>
      <c r="J15" s="509"/>
      <c r="K15" s="509"/>
      <c r="L15" s="509"/>
      <c r="M15" s="509"/>
    </row>
    <row r="16" spans="1:22" ht="15" x14ac:dyDescent="0.2">
      <c r="A16" s="482" t="s">
        <v>461</v>
      </c>
      <c r="B16" s="484" t="s">
        <v>73</v>
      </c>
      <c r="C16" s="463" t="s">
        <v>592</v>
      </c>
      <c r="D16" s="472">
        <f t="shared" ref="D16:M16" si="0">SUM(D12:D14)</f>
        <v>0</v>
      </c>
      <c r="E16" s="472">
        <f t="shared" si="0"/>
        <v>0</v>
      </c>
      <c r="F16" s="472">
        <f t="shared" si="0"/>
        <v>0</v>
      </c>
      <c r="G16" s="472">
        <f t="shared" si="0"/>
        <v>0</v>
      </c>
      <c r="H16" s="472">
        <f t="shared" si="0"/>
        <v>0</v>
      </c>
      <c r="I16" s="472">
        <f t="shared" si="0"/>
        <v>0</v>
      </c>
      <c r="J16" s="472">
        <f t="shared" si="0"/>
        <v>0</v>
      </c>
      <c r="K16" s="472">
        <f t="shared" si="0"/>
        <v>0</v>
      </c>
      <c r="L16" s="472">
        <f t="shared" si="0"/>
        <v>0</v>
      </c>
      <c r="M16" s="472">
        <f t="shared" si="0"/>
        <v>0</v>
      </c>
      <c r="N16" s="492"/>
      <c r="O16" s="492"/>
      <c r="P16" s="492"/>
      <c r="Q16" s="492"/>
      <c r="R16" s="492"/>
      <c r="S16" s="492"/>
      <c r="T16" s="492"/>
      <c r="U16" s="492"/>
      <c r="V16" s="492"/>
    </row>
    <row r="17" spans="1:55" ht="15" x14ac:dyDescent="0.2">
      <c r="A17" s="482" t="s">
        <v>457</v>
      </c>
      <c r="B17" s="484"/>
      <c r="C17" s="463"/>
      <c r="D17" s="501"/>
      <c r="E17" s="501"/>
      <c r="F17" s="504"/>
      <c r="G17" s="503"/>
      <c r="H17" s="502"/>
      <c r="I17" s="501"/>
      <c r="J17" s="501"/>
      <c r="K17" s="501"/>
      <c r="L17" s="501"/>
      <c r="M17" s="501"/>
    </row>
    <row r="18" spans="1:55" ht="15" x14ac:dyDescent="0.2">
      <c r="A18" s="482" t="s">
        <v>453</v>
      </c>
      <c r="B18" s="484" t="s">
        <v>591</v>
      </c>
      <c r="C18" s="463" t="s">
        <v>590</v>
      </c>
      <c r="D18" s="497">
        <f>'240b'!D18+'241b'!D18+'243b'!D18+'244b'!D18+'245b'!D18+'246b'!D18+'247b'!D18+'248b'!D18</f>
        <v>14608</v>
      </c>
      <c r="E18" s="414">
        <f>SUM(F18:M18)</f>
        <v>40590</v>
      </c>
      <c r="F18" s="497">
        <f>'240b'!F18+'241b'!F18+'243b'!F18+'244b'!F18+'245b'!F18+'246b'!F18+'247b'!F18+'248b'!F18</f>
        <v>0</v>
      </c>
      <c r="G18" s="497">
        <f>'240b'!G18+'241b'!G18+'243b'!G18+'244b'!G18+'245b'!G18+'246b'!G18+'247b'!G18+'248b'!G18</f>
        <v>0</v>
      </c>
      <c r="H18" s="497">
        <f>'240b'!H18+'241b'!H18+'243b'!H18+'244b'!H18+'245b'!H18+'246b'!H18+'247b'!H18+'248b'!H18</f>
        <v>0</v>
      </c>
      <c r="I18" s="497">
        <f>'240b'!I18+'241b'!I18+'243b'!I18+'244b'!I18+'245b'!I18+'246b'!I18+'247b'!I18+'248b'!I18</f>
        <v>40590</v>
      </c>
      <c r="J18" s="497">
        <f>'240b'!J18+'241b'!J18+'243b'!J18+'244b'!J18+'245b'!J18+'246b'!J18+'247b'!J18+'248b'!J18</f>
        <v>0</v>
      </c>
      <c r="K18" s="497">
        <f>'240b'!K18+'241b'!K18+'243b'!K18+'244b'!K18+'245b'!K18+'246b'!K18+'247b'!K18+'248b'!K18</f>
        <v>0</v>
      </c>
      <c r="L18" s="497">
        <f>'240b'!L18+'241b'!L18+'243b'!L18+'244b'!L18+'245b'!L18+'246b'!L18+'247b'!L18+'248b'!L18</f>
        <v>0</v>
      </c>
      <c r="M18" s="497">
        <f>'240b'!M18+'241b'!M18+'243b'!M18+'244b'!M18+'245b'!M18+'246b'!M18+'247b'!M18+'248b'!M18</f>
        <v>0</v>
      </c>
    </row>
    <row r="19" spans="1:55" ht="15" x14ac:dyDescent="0.2">
      <c r="A19" s="482" t="s">
        <v>449</v>
      </c>
      <c r="B19" s="484">
        <v>811</v>
      </c>
      <c r="C19" s="463" t="s">
        <v>589</v>
      </c>
      <c r="D19" s="497">
        <f>'240b'!D19+'241b'!D19+'243b'!D19+'244b'!D19+'245b'!D19+'246b'!D19+'247b'!D19+'248b'!D19</f>
        <v>0</v>
      </c>
      <c r="E19" s="414">
        <f>SUM(F19:M19)</f>
        <v>0</v>
      </c>
      <c r="F19" s="497">
        <f>'240b'!F19+'241b'!F19+'243b'!F19+'244b'!F19+'245b'!F19+'246b'!F19+'247b'!F19+'248b'!F19</f>
        <v>0</v>
      </c>
      <c r="G19" s="497">
        <f>'240b'!G19+'241b'!G19+'243b'!G19+'244b'!G19+'245b'!G19+'246b'!G19+'247b'!G19+'248b'!G19</f>
        <v>0</v>
      </c>
      <c r="H19" s="497">
        <f>'240b'!H19+'241b'!H19+'243b'!H19+'244b'!H19+'245b'!H19+'246b'!H19+'247b'!H19+'248b'!H19</f>
        <v>0</v>
      </c>
      <c r="I19" s="497">
        <f>'240b'!I19+'241b'!I19+'243b'!I19+'244b'!I19+'245b'!I19+'246b'!I19+'247b'!I19+'248b'!I19</f>
        <v>0</v>
      </c>
      <c r="J19" s="497">
        <f>'240b'!J19+'241b'!J19+'243b'!J19+'244b'!J19+'245b'!J19+'246b'!J19+'247b'!J19+'248b'!J19</f>
        <v>0</v>
      </c>
      <c r="K19" s="497">
        <f>'240b'!K19+'241b'!K19+'243b'!K19+'244b'!K19+'245b'!K19+'246b'!K19+'247b'!K19+'248b'!K19</f>
        <v>0</v>
      </c>
      <c r="L19" s="497">
        <f>'240b'!L19+'241b'!L19+'243b'!L19+'244b'!L19+'245b'!L19+'246b'!L19+'247b'!L19+'248b'!L19</f>
        <v>0</v>
      </c>
      <c r="M19" s="497">
        <f>'240b'!M19+'241b'!M19+'243b'!M19+'244b'!M19+'245b'!M19+'246b'!M19+'247b'!M19+'248b'!M19</f>
        <v>0</v>
      </c>
    </row>
    <row r="20" spans="1:55" ht="15" x14ac:dyDescent="0.2">
      <c r="A20" s="482" t="s">
        <v>445</v>
      </c>
      <c r="B20" s="484"/>
      <c r="C20" s="463"/>
      <c r="D20" s="509"/>
      <c r="E20" s="509"/>
      <c r="F20" s="512"/>
      <c r="G20" s="511"/>
      <c r="H20" s="510"/>
      <c r="I20" s="509"/>
      <c r="J20" s="509"/>
      <c r="K20" s="509"/>
      <c r="L20" s="509"/>
      <c r="M20" s="509"/>
    </row>
    <row r="21" spans="1:55" s="505" customFormat="1" ht="15" x14ac:dyDescent="0.2">
      <c r="A21" s="482" t="s">
        <v>442</v>
      </c>
      <c r="B21" s="508">
        <v>800</v>
      </c>
      <c r="C21" s="507" t="s">
        <v>588</v>
      </c>
      <c r="D21" s="472">
        <f t="shared" ref="D21:M21" si="1">SUM(D17:D19)</f>
        <v>14608</v>
      </c>
      <c r="E21" s="472">
        <f t="shared" si="1"/>
        <v>40590</v>
      </c>
      <c r="F21" s="472">
        <f t="shared" si="1"/>
        <v>0</v>
      </c>
      <c r="G21" s="472">
        <f t="shared" si="1"/>
        <v>0</v>
      </c>
      <c r="H21" s="472">
        <f t="shared" si="1"/>
        <v>0</v>
      </c>
      <c r="I21" s="472">
        <f t="shared" si="1"/>
        <v>40590</v>
      </c>
      <c r="J21" s="472">
        <f t="shared" si="1"/>
        <v>0</v>
      </c>
      <c r="K21" s="472">
        <f t="shared" si="1"/>
        <v>0</v>
      </c>
      <c r="L21" s="472">
        <f t="shared" si="1"/>
        <v>0</v>
      </c>
      <c r="M21" s="472">
        <f t="shared" si="1"/>
        <v>0</v>
      </c>
    </row>
    <row r="22" spans="1:55" ht="15" x14ac:dyDescent="0.2">
      <c r="A22" s="482" t="s">
        <v>438</v>
      </c>
      <c r="B22" s="484"/>
      <c r="C22" s="463"/>
      <c r="D22" s="501"/>
      <c r="E22" s="501"/>
      <c r="F22" s="504"/>
      <c r="G22" s="503"/>
      <c r="H22" s="502"/>
      <c r="I22" s="501"/>
      <c r="J22" s="501"/>
      <c r="K22" s="501"/>
      <c r="L22" s="501"/>
      <c r="M22" s="501"/>
    </row>
    <row r="23" spans="1:55" ht="15" x14ac:dyDescent="0.2">
      <c r="A23" s="482" t="s">
        <v>434</v>
      </c>
      <c r="B23" s="484" t="s">
        <v>587</v>
      </c>
      <c r="C23" s="463" t="s">
        <v>205</v>
      </c>
      <c r="D23" s="497">
        <f>'240b'!D23+'241b'!D23+'243b'!D23+'244b'!D23+'245b'!D23+'246b'!D23+'247b'!D23+'248b'!D23</f>
        <v>0</v>
      </c>
      <c r="E23" s="414">
        <f>SUM(F23:M23)</f>
        <v>0</v>
      </c>
      <c r="F23" s="497">
        <f>'240b'!F23+'241b'!F23+'243b'!F23+'244b'!F23+'245b'!F23+'246b'!F23+'247b'!F23+'248b'!F23</f>
        <v>0</v>
      </c>
      <c r="G23" s="497">
        <f>'240b'!G23+'241b'!G23+'243b'!G23+'244b'!G23+'245b'!G23+'246b'!G23+'247b'!G23+'248b'!G23</f>
        <v>0</v>
      </c>
      <c r="H23" s="497">
        <f>'240b'!H23+'241b'!H23+'243b'!H23+'244b'!H23+'245b'!H23+'246b'!H23+'247b'!H23+'248b'!H23</f>
        <v>0</v>
      </c>
      <c r="I23" s="497">
        <f>'240b'!I23+'241b'!I23+'243b'!I23+'244b'!I23+'245b'!I23+'246b'!I23+'247b'!I23+'248b'!I23</f>
        <v>0</v>
      </c>
      <c r="J23" s="497">
        <f>'240b'!J23+'241b'!J23+'243b'!J23+'244b'!J23+'245b'!J23+'246b'!J23+'247b'!J23+'248b'!J23</f>
        <v>0</v>
      </c>
      <c r="K23" s="497">
        <f>'240b'!K23+'241b'!K23+'243b'!K23+'244b'!K23+'245b'!K23+'246b'!K23+'247b'!K23+'248b'!K23</f>
        <v>0</v>
      </c>
      <c r="L23" s="497">
        <f>'240b'!L23+'241b'!L23+'243b'!L23+'244b'!L23+'245b'!L23+'246b'!L23+'247b'!L23+'248b'!L23</f>
        <v>0</v>
      </c>
      <c r="M23" s="497">
        <f>'240b'!M23+'241b'!M23+'243b'!M23+'244b'!M23+'245b'!M23+'246b'!M23+'247b'!M23+'248b'!M23</f>
        <v>0</v>
      </c>
    </row>
    <row r="24" spans="1:55" ht="15" x14ac:dyDescent="0.2">
      <c r="A24" s="482" t="s">
        <v>429</v>
      </c>
      <c r="B24" s="484" t="s">
        <v>586</v>
      </c>
      <c r="C24" s="463" t="s">
        <v>203</v>
      </c>
      <c r="D24" s="497">
        <f>'240b'!D24+'241b'!D24+'243b'!D24+'244b'!D24+'245b'!D24+'246b'!D24+'247b'!D24+'248b'!D24</f>
        <v>0</v>
      </c>
      <c r="E24" s="414">
        <f>SUM(F24:M24)</f>
        <v>0</v>
      </c>
      <c r="F24" s="497">
        <f>'240b'!F24+'241b'!F24+'243b'!F24+'244b'!F24+'245b'!F24+'246b'!F24+'247b'!F24+'248b'!F24</f>
        <v>0</v>
      </c>
      <c r="G24" s="497">
        <f>'240b'!G24+'241b'!G24+'243b'!G24+'244b'!G24+'245b'!G24+'246b'!G24+'247b'!G24+'248b'!G24</f>
        <v>0</v>
      </c>
      <c r="H24" s="497">
        <f>'240b'!H24+'241b'!H24+'243b'!H24+'244b'!H24+'245b'!H24+'246b'!H24+'247b'!H24+'248b'!H24</f>
        <v>0</v>
      </c>
      <c r="I24" s="497">
        <f>'240b'!I24+'241b'!I24+'243b'!I24+'244b'!I24+'245b'!I24+'246b'!I24+'247b'!I24+'248b'!I24</f>
        <v>0</v>
      </c>
      <c r="J24" s="497">
        <f>'240b'!J24+'241b'!J24+'243b'!J24+'244b'!J24+'245b'!J24+'246b'!J24+'247b'!J24+'248b'!J24</f>
        <v>0</v>
      </c>
      <c r="K24" s="497">
        <f>'240b'!K24+'241b'!K24+'243b'!K24+'244b'!K24+'245b'!K24+'246b'!K24+'247b'!K24+'248b'!K24</f>
        <v>0</v>
      </c>
      <c r="L24" s="497">
        <f>'240b'!L24+'241b'!L24+'243b'!L24+'244b'!L24+'245b'!L24+'246b'!L24+'247b'!L24+'248b'!L24</f>
        <v>0</v>
      </c>
      <c r="M24" s="497">
        <f>'240b'!M24+'241b'!M24+'243b'!M24+'244b'!M24+'245b'!M24+'246b'!M24+'247b'!M24+'248b'!M24</f>
        <v>0</v>
      </c>
    </row>
    <row r="25" spans="1:55" ht="15" x14ac:dyDescent="0.2">
      <c r="A25" s="482" t="s">
        <v>426</v>
      </c>
      <c r="B25" s="484" t="s">
        <v>585</v>
      </c>
      <c r="C25" s="463" t="s">
        <v>201</v>
      </c>
      <c r="D25" s="497">
        <f>'240b'!D25+'241b'!D25+'243b'!D25+'244b'!D25+'245b'!D25+'246b'!D25+'247b'!D25+'248b'!D25</f>
        <v>0</v>
      </c>
      <c r="E25" s="414">
        <f>SUM(F25:M25)</f>
        <v>0</v>
      </c>
      <c r="F25" s="497">
        <f>'240b'!F25+'241b'!F25+'243b'!F25+'244b'!F25+'245b'!F25+'246b'!F25+'247b'!F25+'248b'!F25</f>
        <v>0</v>
      </c>
      <c r="G25" s="497">
        <f>'240b'!G25+'241b'!G25+'243b'!G25+'244b'!G25+'245b'!G25+'246b'!G25+'247b'!G25+'248b'!G25</f>
        <v>0</v>
      </c>
      <c r="H25" s="497">
        <f>'240b'!H25+'241b'!H25+'243b'!H25+'244b'!H25+'245b'!H25+'246b'!H25+'247b'!H25+'248b'!H25</f>
        <v>0</v>
      </c>
      <c r="I25" s="497">
        <f>'240b'!I25+'241b'!I25+'243b'!I25+'244b'!I25+'245b'!I25+'246b'!I25+'247b'!I25+'248b'!I25</f>
        <v>0</v>
      </c>
      <c r="J25" s="497">
        <f>'240b'!J25+'241b'!J25+'243b'!J25+'244b'!J25+'245b'!J25+'246b'!J25+'247b'!J25+'248b'!J25</f>
        <v>0</v>
      </c>
      <c r="K25" s="497">
        <f>'240b'!K25+'241b'!K25+'243b'!K25+'244b'!K25+'245b'!K25+'246b'!K25+'247b'!K25+'248b'!K25</f>
        <v>0</v>
      </c>
      <c r="L25" s="497">
        <f>'240b'!L25+'241b'!L25+'243b'!L25+'244b'!L25+'245b'!L25+'246b'!L25+'247b'!L25+'248b'!L25</f>
        <v>0</v>
      </c>
      <c r="M25" s="497">
        <f>'240b'!M25+'241b'!M25+'243b'!M25+'244b'!M25+'245b'!M25+'246b'!M25+'247b'!M25+'248b'!M25</f>
        <v>0</v>
      </c>
    </row>
    <row r="26" spans="1:55" ht="15" x14ac:dyDescent="0.2">
      <c r="A26" s="482" t="s">
        <v>424</v>
      </c>
      <c r="B26" s="484" t="s">
        <v>584</v>
      </c>
      <c r="C26" s="463" t="s">
        <v>583</v>
      </c>
      <c r="D26" s="497">
        <f>'240b'!D26+'241b'!D26+'243b'!D26+'244b'!D26+'245b'!D26+'246b'!D26+'247b'!D26+'248b'!D26</f>
        <v>0</v>
      </c>
      <c r="E26" s="414">
        <f>SUM(F26:M26)</f>
        <v>0</v>
      </c>
      <c r="F26" s="497">
        <f>'240b'!F26+'241b'!F26+'243b'!F26+'244b'!F26+'245b'!F26+'246b'!F26+'247b'!F26+'248b'!F26</f>
        <v>0</v>
      </c>
      <c r="G26" s="497">
        <f>'240b'!G26+'241b'!G26+'243b'!G26+'244b'!G26+'245b'!G26+'246b'!G26+'247b'!G26+'248b'!G26</f>
        <v>0</v>
      </c>
      <c r="H26" s="497">
        <f>'240b'!H26+'241b'!H26+'243b'!H26+'244b'!H26+'245b'!H26+'246b'!H26+'247b'!H26+'248b'!H26</f>
        <v>0</v>
      </c>
      <c r="I26" s="497">
        <f>'240b'!I26+'241b'!I26+'243b'!I26+'244b'!I26+'245b'!I26+'246b'!I26+'247b'!I26+'248b'!I26</f>
        <v>0</v>
      </c>
      <c r="J26" s="497">
        <f>'240b'!J26+'241b'!J26+'243b'!J26+'244b'!J26+'245b'!J26+'246b'!J26+'247b'!J26+'248b'!J26</f>
        <v>0</v>
      </c>
      <c r="K26" s="497">
        <f>'240b'!K26+'241b'!K26+'243b'!K26+'244b'!K26+'245b'!K26+'246b'!K26+'247b'!K26+'248b'!K26</f>
        <v>0</v>
      </c>
      <c r="L26" s="497">
        <f>'240b'!L26+'241b'!L26+'243b'!L26+'244b'!L26+'245b'!L26+'246b'!L26+'247b'!L26+'248b'!L26</f>
        <v>0</v>
      </c>
      <c r="M26" s="497">
        <f>'240b'!M26+'241b'!M26+'243b'!M26+'244b'!M26+'245b'!M26+'246b'!M26+'247b'!M26+'248b'!M26</f>
        <v>0</v>
      </c>
    </row>
    <row r="27" spans="1:55" ht="15" x14ac:dyDescent="0.2">
      <c r="A27" s="482" t="s">
        <v>420</v>
      </c>
      <c r="B27" s="484"/>
      <c r="C27" s="463"/>
      <c r="D27" s="485"/>
      <c r="E27" s="485"/>
      <c r="F27" s="496"/>
      <c r="G27" s="495"/>
      <c r="H27" s="494"/>
      <c r="I27" s="493"/>
      <c r="J27" s="493"/>
      <c r="K27" s="493"/>
      <c r="L27" s="493"/>
      <c r="M27" s="493"/>
    </row>
    <row r="28" spans="1:55" ht="15" x14ac:dyDescent="0.2">
      <c r="A28" s="482" t="s">
        <v>417</v>
      </c>
      <c r="B28" s="484" t="s">
        <v>582</v>
      </c>
      <c r="C28" s="463" t="s">
        <v>581</v>
      </c>
      <c r="D28" s="472">
        <f t="shared" ref="D28:M28" si="2">SUM(D23:D27)</f>
        <v>0</v>
      </c>
      <c r="E28" s="472">
        <f t="shared" si="2"/>
        <v>0</v>
      </c>
      <c r="F28" s="472">
        <f t="shared" si="2"/>
        <v>0</v>
      </c>
      <c r="G28" s="472">
        <f t="shared" si="2"/>
        <v>0</v>
      </c>
      <c r="H28" s="472">
        <f t="shared" si="2"/>
        <v>0</v>
      </c>
      <c r="I28" s="472">
        <f t="shared" si="2"/>
        <v>0</v>
      </c>
      <c r="J28" s="472">
        <f t="shared" si="2"/>
        <v>0</v>
      </c>
      <c r="K28" s="472">
        <f t="shared" si="2"/>
        <v>0</v>
      </c>
      <c r="L28" s="472">
        <f t="shared" si="2"/>
        <v>0</v>
      </c>
      <c r="M28" s="472">
        <f t="shared" si="2"/>
        <v>0</v>
      </c>
      <c r="N28" s="492"/>
      <c r="O28" s="492"/>
      <c r="P28" s="492"/>
      <c r="Q28" s="492"/>
      <c r="R28" s="492"/>
      <c r="S28" s="492"/>
      <c r="T28" s="492"/>
      <c r="U28" s="492"/>
      <c r="V28" s="492"/>
      <c r="W28" s="492"/>
      <c r="X28" s="492"/>
      <c r="Y28" s="492"/>
      <c r="Z28" s="492"/>
      <c r="AA28" s="492"/>
      <c r="AB28" s="492"/>
      <c r="AC28" s="492"/>
      <c r="AD28" s="492"/>
      <c r="AE28" s="492"/>
      <c r="AF28" s="492"/>
      <c r="AG28" s="492"/>
      <c r="AH28" s="492"/>
      <c r="AI28" s="492"/>
      <c r="AJ28" s="492"/>
      <c r="AK28" s="492"/>
      <c r="AL28" s="492"/>
      <c r="AM28" s="492"/>
      <c r="AN28" s="492"/>
      <c r="AO28" s="492"/>
      <c r="AP28" s="492"/>
      <c r="AQ28" s="492"/>
      <c r="AR28" s="492"/>
      <c r="AS28" s="492"/>
      <c r="AT28" s="492"/>
      <c r="AU28" s="492"/>
      <c r="AV28" s="492"/>
      <c r="AW28" s="492"/>
      <c r="AX28" s="492"/>
      <c r="AY28" s="492"/>
      <c r="AZ28" s="492"/>
      <c r="BA28" s="492"/>
      <c r="BB28" s="492"/>
      <c r="BC28" s="492"/>
    </row>
    <row r="29" spans="1:55" ht="15" x14ac:dyDescent="0.2">
      <c r="A29" s="482" t="s">
        <v>413</v>
      </c>
      <c r="B29" s="484"/>
      <c r="C29" s="463"/>
      <c r="D29" s="485"/>
      <c r="E29" s="485"/>
      <c r="F29" s="485"/>
      <c r="G29" s="485"/>
      <c r="H29" s="485"/>
      <c r="I29" s="485"/>
      <c r="J29" s="485"/>
      <c r="K29" s="485"/>
      <c r="L29" s="485"/>
      <c r="M29" s="485"/>
    </row>
    <row r="30" spans="1:55" ht="15" x14ac:dyDescent="0.2">
      <c r="A30" s="482" t="s">
        <v>407</v>
      </c>
      <c r="B30" s="481"/>
      <c r="C30" s="480" t="s">
        <v>580</v>
      </c>
      <c r="D30" s="460"/>
      <c r="E30" s="460"/>
      <c r="F30" s="460"/>
      <c r="G30" s="460"/>
      <c r="H30" s="460"/>
      <c r="I30" s="460"/>
      <c r="J30" s="460"/>
      <c r="K30" s="460"/>
      <c r="L30" s="460"/>
      <c r="M30" s="460"/>
    </row>
    <row r="31" spans="1:55" ht="15" x14ac:dyDescent="0.2">
      <c r="A31" s="482" t="s">
        <v>403</v>
      </c>
      <c r="B31" s="484"/>
      <c r="C31" s="491" t="s">
        <v>579</v>
      </c>
      <c r="D31" s="472">
        <f>SUM(D28,D21,D16,D10,'240-249 Special Statea'!D21)</f>
        <v>3046642</v>
      </c>
      <c r="E31" s="472">
        <f>SUM(E28,E21,E16,E10,'240-249 Special Statea'!E21)</f>
        <v>3831359</v>
      </c>
      <c r="F31" s="472">
        <f>SUM(F28,F21,F16,F10,'240-249 Special Statea'!F21)</f>
        <v>180632</v>
      </c>
      <c r="G31" s="472">
        <f>SUM(G28,G21,G16,G10,'240-249 Special Statea'!G21)</f>
        <v>49043</v>
      </c>
      <c r="H31" s="472">
        <f>SUM(H28,H21,H16,H10,'240-249 Special Statea'!H21)</f>
        <v>3004793</v>
      </c>
      <c r="I31" s="472">
        <f>SUM(I28,I21,I16,I10,'240-249 Special Statea'!I21)</f>
        <v>594391</v>
      </c>
      <c r="J31" s="472">
        <f>SUM(J28,J21,J16,J10,'240-249 Special Statea'!J21)</f>
        <v>0</v>
      </c>
      <c r="K31" s="472">
        <f>SUM(K28,K21,K16,K10,'240-249 Special Statea'!K21)</f>
        <v>0</v>
      </c>
      <c r="L31" s="472">
        <f>SUM(L28,L21,L16,L10,'240-249 Special Statea'!L21)</f>
        <v>2500</v>
      </c>
      <c r="M31" s="472">
        <f>SUM(M28,M21,M16,M10,'240-249 Special Statea'!M21)</f>
        <v>0</v>
      </c>
    </row>
    <row r="32" spans="1:55" ht="15" x14ac:dyDescent="0.2">
      <c r="A32" s="482" t="s">
        <v>400</v>
      </c>
      <c r="B32" s="484"/>
      <c r="C32" s="463"/>
      <c r="D32" s="485"/>
      <c r="E32" s="485"/>
      <c r="F32" s="490"/>
      <c r="G32" s="489"/>
      <c r="H32" s="488"/>
      <c r="I32" s="485"/>
      <c r="J32" s="485"/>
      <c r="K32" s="485"/>
      <c r="L32" s="485"/>
      <c r="M32" s="485"/>
    </row>
    <row r="33" spans="1:13" ht="15" x14ac:dyDescent="0.2">
      <c r="A33" s="482" t="s">
        <v>397</v>
      </c>
      <c r="B33" s="481">
        <v>950</v>
      </c>
      <c r="C33" s="480" t="s">
        <v>578</v>
      </c>
      <c r="D33" s="493"/>
      <c r="E33" s="493"/>
      <c r="F33" s="417"/>
      <c r="G33" s="417"/>
      <c r="H33" s="417"/>
      <c r="I33" s="417"/>
      <c r="J33" s="417"/>
      <c r="K33" s="417"/>
      <c r="L33" s="417"/>
      <c r="M33" s="460"/>
    </row>
    <row r="34" spans="1:13" ht="15" x14ac:dyDescent="0.2">
      <c r="A34" s="482" t="s">
        <v>393</v>
      </c>
      <c r="B34" s="484"/>
      <c r="C34" s="483" t="s">
        <v>577</v>
      </c>
      <c r="D34" s="552"/>
      <c r="E34" s="552"/>
      <c r="F34" s="417"/>
      <c r="G34" s="417"/>
      <c r="H34" s="417"/>
      <c r="I34" s="417"/>
      <c r="J34" s="417"/>
      <c r="K34" s="417"/>
      <c r="L34" s="417"/>
      <c r="M34" s="460"/>
    </row>
    <row r="35" spans="1:13" x14ac:dyDescent="0.25">
      <c r="A35" s="482" t="s">
        <v>388</v>
      </c>
      <c r="B35" s="484"/>
      <c r="C35" s="486"/>
      <c r="D35" s="485"/>
      <c r="E35" s="485"/>
      <c r="F35" s="417"/>
      <c r="G35" s="417"/>
      <c r="H35" s="417"/>
      <c r="I35" s="417"/>
      <c r="J35" s="417"/>
      <c r="K35" s="417"/>
      <c r="L35" s="417"/>
      <c r="M35" s="460"/>
    </row>
    <row r="36" spans="1:13" ht="15" x14ac:dyDescent="0.2">
      <c r="A36" s="482" t="s">
        <v>383</v>
      </c>
      <c r="B36" s="481"/>
      <c r="C36" s="480" t="s">
        <v>576</v>
      </c>
      <c r="D36" s="604">
        <f>+D31+D34</f>
        <v>3046642</v>
      </c>
      <c r="E36" s="604">
        <f>+E31+E34</f>
        <v>3831359</v>
      </c>
      <c r="F36" s="417"/>
      <c r="G36" s="417"/>
      <c r="H36" s="417"/>
      <c r="I36" s="417"/>
      <c r="J36" s="417"/>
      <c r="K36" s="417"/>
      <c r="L36" s="417"/>
      <c r="M36" s="460"/>
    </row>
    <row r="37" spans="1:13" ht="15" x14ac:dyDescent="0.2">
      <c r="A37" s="482" t="s">
        <v>379</v>
      </c>
      <c r="B37" s="484"/>
      <c r="C37" s="483" t="s">
        <v>575</v>
      </c>
      <c r="D37" s="605"/>
      <c r="E37" s="605"/>
      <c r="F37" s="417"/>
      <c r="G37" s="417"/>
      <c r="H37" s="417"/>
      <c r="I37" s="417"/>
      <c r="J37" s="417"/>
      <c r="K37" s="417"/>
      <c r="L37" s="417"/>
      <c r="M37" s="460"/>
    </row>
    <row r="38" spans="1:13" ht="15" x14ac:dyDescent="0.2">
      <c r="A38" s="482" t="s">
        <v>376</v>
      </c>
      <c r="B38" s="481"/>
      <c r="C38" s="480"/>
      <c r="D38" s="460"/>
      <c r="E38" s="460"/>
      <c r="F38" s="417"/>
      <c r="G38" s="417"/>
      <c r="H38" s="417"/>
      <c r="I38" s="417"/>
      <c r="J38" s="417"/>
      <c r="K38" s="417"/>
      <c r="L38" s="417"/>
      <c r="M38" s="460"/>
    </row>
    <row r="39" spans="1:13" thickBot="1" x14ac:dyDescent="0.25">
      <c r="A39" s="482" t="s">
        <v>372</v>
      </c>
      <c r="B39" s="481"/>
      <c r="C39" s="480"/>
      <c r="D39" s="460"/>
      <c r="E39" s="460"/>
      <c r="F39" s="465"/>
      <c r="G39" s="465"/>
      <c r="H39" s="465"/>
      <c r="I39" s="465"/>
      <c r="J39" s="465"/>
      <c r="K39" s="417"/>
      <c r="L39" s="417"/>
      <c r="M39" s="460"/>
    </row>
    <row r="40" spans="1:13" x14ac:dyDescent="0.25">
      <c r="A40" s="459" t="s">
        <v>368</v>
      </c>
      <c r="B40" s="479"/>
      <c r="C40" s="478" t="s">
        <v>574</v>
      </c>
      <c r="D40" s="477"/>
      <c r="E40" s="476"/>
      <c r="F40" s="417"/>
      <c r="G40" s="470"/>
      <c r="H40" s="470"/>
      <c r="I40" s="470"/>
      <c r="J40" s="465"/>
      <c r="K40" s="417"/>
      <c r="L40" s="475"/>
      <c r="M40" s="460"/>
    </row>
    <row r="41" spans="1:13" x14ac:dyDescent="0.25">
      <c r="A41" s="459" t="s">
        <v>364</v>
      </c>
      <c r="B41" s="464"/>
      <c r="C41" s="463"/>
      <c r="D41" s="460"/>
      <c r="E41" s="474"/>
      <c r="F41" s="417"/>
      <c r="G41" s="470"/>
      <c r="H41" s="470"/>
      <c r="I41" s="470"/>
      <c r="J41" s="465"/>
      <c r="K41" s="417"/>
      <c r="L41" s="417"/>
      <c r="M41" s="460"/>
    </row>
    <row r="42" spans="1:13" x14ac:dyDescent="0.25">
      <c r="A42" s="459" t="s">
        <v>361</v>
      </c>
      <c r="B42" s="464"/>
      <c r="C42" s="473" t="s">
        <v>573</v>
      </c>
      <c r="D42" s="472">
        <v>18264</v>
      </c>
      <c r="E42" s="471">
        <v>124321</v>
      </c>
      <c r="F42" s="470" t="s">
        <v>572</v>
      </c>
      <c r="G42" s="470"/>
      <c r="H42" s="470"/>
      <c r="I42" s="470"/>
      <c r="J42" s="465"/>
      <c r="K42" s="417"/>
      <c r="L42" s="417"/>
      <c r="M42" s="460"/>
    </row>
    <row r="43" spans="1:13" x14ac:dyDescent="0.25">
      <c r="A43" s="459" t="s">
        <v>358</v>
      </c>
      <c r="B43" s="464"/>
      <c r="C43" s="473" t="s">
        <v>571</v>
      </c>
      <c r="D43" s="472">
        <v>3035155</v>
      </c>
      <c r="E43" s="471">
        <v>3746489</v>
      </c>
      <c r="F43" s="470"/>
      <c r="G43" s="465"/>
      <c r="H43" s="465"/>
      <c r="I43" s="465"/>
      <c r="J43" s="465"/>
      <c r="K43" s="417"/>
      <c r="L43" s="417"/>
      <c r="M43" s="460"/>
    </row>
    <row r="44" spans="1:13" x14ac:dyDescent="0.25">
      <c r="A44" s="459" t="s">
        <v>356</v>
      </c>
      <c r="B44" s="464"/>
      <c r="C44" s="473" t="s">
        <v>570</v>
      </c>
      <c r="D44" s="472">
        <f>SUM(D42:D43)</f>
        <v>3053419</v>
      </c>
      <c r="E44" s="471">
        <f>SUM(E42:E43)</f>
        <v>3870810</v>
      </c>
      <c r="F44" s="470" t="s">
        <v>569</v>
      </c>
      <c r="G44" s="465"/>
      <c r="H44" s="465"/>
      <c r="I44" s="465"/>
      <c r="J44" s="465"/>
      <c r="K44" s="417"/>
      <c r="L44" s="417"/>
      <c r="M44" s="460"/>
    </row>
    <row r="45" spans="1:13" ht="15" x14ac:dyDescent="0.2">
      <c r="A45" s="459" t="s">
        <v>351</v>
      </c>
      <c r="B45" s="464"/>
      <c r="C45" s="463"/>
      <c r="D45" s="469"/>
      <c r="E45" s="468"/>
      <c r="F45" s="465"/>
      <c r="G45" s="465"/>
      <c r="H45" s="465"/>
      <c r="I45" s="465"/>
      <c r="J45" s="465"/>
      <c r="K45" s="417"/>
      <c r="L45" s="417"/>
      <c r="M45" s="460"/>
    </row>
    <row r="46" spans="1:13" ht="15" x14ac:dyDescent="0.2">
      <c r="A46" s="459" t="s">
        <v>568</v>
      </c>
      <c r="B46" s="464"/>
      <c r="C46" s="463" t="s">
        <v>567</v>
      </c>
      <c r="D46" s="467">
        <f>D36</f>
        <v>3046642</v>
      </c>
      <c r="E46" s="466">
        <f>E36</f>
        <v>3831359</v>
      </c>
      <c r="F46" s="465"/>
      <c r="G46" s="465"/>
      <c r="H46" s="465"/>
      <c r="I46" s="465"/>
      <c r="J46" s="465"/>
      <c r="K46" s="417"/>
      <c r="L46" s="417"/>
      <c r="M46" s="460"/>
    </row>
    <row r="47" spans="1:13" ht="15" x14ac:dyDescent="0.2">
      <c r="A47" s="459" t="s">
        <v>566</v>
      </c>
      <c r="B47" s="464"/>
      <c r="C47" s="463" t="s">
        <v>565</v>
      </c>
      <c r="D47" s="462">
        <f>D48-D46</f>
        <v>6777</v>
      </c>
      <c r="E47" s="461">
        <f>E48-E46</f>
        <v>39451</v>
      </c>
      <c r="F47" s="417"/>
      <c r="G47" s="417"/>
      <c r="H47" s="417"/>
      <c r="I47" s="417"/>
      <c r="J47" s="417"/>
      <c r="K47" s="417"/>
      <c r="L47" s="417"/>
      <c r="M47" s="460"/>
    </row>
    <row r="48" spans="1:13" thickBot="1" x14ac:dyDescent="0.25">
      <c r="A48" s="459" t="s">
        <v>564</v>
      </c>
      <c r="B48" s="458"/>
      <c r="C48" s="457" t="s">
        <v>563</v>
      </c>
      <c r="D48" s="456">
        <f>D44</f>
        <v>3053419</v>
      </c>
      <c r="E48" s="455">
        <f>E44</f>
        <v>3870810</v>
      </c>
      <c r="F48" s="454"/>
      <c r="G48" s="454"/>
      <c r="H48" s="454"/>
      <c r="I48" s="454"/>
      <c r="J48" s="454"/>
      <c r="K48" s="454"/>
      <c r="L48" s="454"/>
      <c r="M48" s="453"/>
    </row>
    <row r="49" spans="1:3" ht="15.75" customHeight="1" x14ac:dyDescent="0.2">
      <c r="A49" s="606" t="str">
        <f ca="1">CELL("FILENAME",A2)</f>
        <v>R:\Finance\Annual Budget\Amended 2016-2017\[2016-2017 Amended Budget.xlsx]240-249 Special Stateb</v>
      </c>
      <c r="B49" s="606"/>
      <c r="C49" s="606"/>
    </row>
  </sheetData>
  <mergeCells count="5">
    <mergeCell ref="A1:C1"/>
    <mergeCell ref="A4:C4"/>
    <mergeCell ref="D36:D37"/>
    <mergeCell ref="E36:E37"/>
    <mergeCell ref="A49:C49"/>
  </mergeCells>
  <printOptions horizontalCentered="1" verticalCentered="1"/>
  <pageMargins left="0.1" right="0.1" top="0.4" bottom="0.4" header="0.1" footer="0.1"/>
  <pageSetup scale="73" fitToHeight="2" orientation="landscape" r:id="rId1"/>
  <headerFooter>
    <oddHeader>&amp;C&amp;"Arial,Bold"TWIN FALLS SCHOOL DISTIRCT 411</oddHeader>
    <oddFooter>&amp;L&amp;"Arial,Bold"&amp;Z&amp;F&amp;R&amp;"Arial,Bold"Page &amp;P of &amp;N</oddFooter>
  </headerFooter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441"/>
  <sheetViews>
    <sheetView zoomScaleNormal="100" workbookViewId="0">
      <pane xSplit="3" ySplit="6" topLeftCell="D7" activePane="bottomRight" state="frozen"/>
      <selection activeCell="P31" sqref="P31"/>
      <selection pane="topRight" activeCell="P31" sqref="P31"/>
      <selection pane="bottomLeft" activeCell="P31" sqref="P31"/>
      <selection pane="bottomRight" activeCell="P31" sqref="P31"/>
    </sheetView>
  </sheetViews>
  <sheetFormatPr defaultColWidth="9.77734375" defaultRowHeight="11.25" x14ac:dyDescent="0.2"/>
  <cols>
    <col min="1" max="1" width="3.77734375" style="321" customWidth="1"/>
    <col min="2" max="2" width="6.77734375" style="321" customWidth="1"/>
    <col min="3" max="3" width="27.77734375" style="322" customWidth="1"/>
    <col min="4" max="6" width="10.77734375" style="321" customWidth="1"/>
    <col min="7" max="7" width="3.77734375" style="321" customWidth="1"/>
    <col min="8" max="8" width="6.77734375" style="321" customWidth="1"/>
    <col min="9" max="9" width="27.77734375" style="322" customWidth="1"/>
    <col min="10" max="12" width="10.77734375" style="321" customWidth="1"/>
    <col min="13" max="16384" width="9.77734375" style="321"/>
  </cols>
  <sheetData>
    <row r="1" spans="1:12" ht="20.25" x14ac:dyDescent="0.3">
      <c r="A1" s="596" t="s">
        <v>47</v>
      </c>
      <c r="B1" s="596"/>
      <c r="C1" s="596"/>
      <c r="D1" s="393"/>
      <c r="E1" s="394" t="s">
        <v>510</v>
      </c>
      <c r="F1" s="394"/>
      <c r="G1" s="390"/>
      <c r="H1" s="390"/>
      <c r="I1" s="396"/>
      <c r="J1" s="393"/>
      <c r="L1" s="395" t="s">
        <v>686</v>
      </c>
    </row>
    <row r="2" spans="1:12" ht="15.75" x14ac:dyDescent="0.25">
      <c r="A2" s="393"/>
      <c r="B2" s="393"/>
      <c r="C2" s="389"/>
      <c r="D2" s="393"/>
      <c r="E2" s="394" t="s">
        <v>504</v>
      </c>
      <c r="F2" s="392"/>
      <c r="G2" s="390"/>
      <c r="H2" s="390"/>
      <c r="I2" s="389"/>
      <c r="K2" s="558"/>
      <c r="L2" s="557" t="s">
        <v>748</v>
      </c>
    </row>
    <row r="3" spans="1:12" ht="15.75" x14ac:dyDescent="0.25">
      <c r="A3" s="393"/>
      <c r="B3" s="393"/>
      <c r="C3" s="389"/>
      <c r="D3" s="393"/>
      <c r="E3" s="392" t="s">
        <v>507</v>
      </c>
      <c r="F3" s="391"/>
      <c r="G3" s="390"/>
      <c r="H3" s="390"/>
      <c r="I3" s="389"/>
      <c r="J3" s="607" t="s">
        <v>747</v>
      </c>
      <c r="K3" s="607"/>
      <c r="L3" s="607"/>
    </row>
    <row r="4" spans="1:12" ht="13.9" customHeight="1" x14ac:dyDescent="0.2">
      <c r="A4" s="597" t="s">
        <v>505</v>
      </c>
      <c r="B4" s="597"/>
      <c r="C4" s="597"/>
      <c r="D4" s="597"/>
      <c r="E4" s="324"/>
      <c r="F4" s="324"/>
      <c r="G4" s="324"/>
      <c r="H4" s="324"/>
      <c r="I4" s="325"/>
      <c r="J4" s="324"/>
      <c r="K4" s="324"/>
      <c r="L4" s="324"/>
    </row>
    <row r="5" spans="1:12" ht="12.75" x14ac:dyDescent="0.2">
      <c r="A5" s="388"/>
      <c r="B5" s="387"/>
      <c r="C5" s="386" t="s">
        <v>504</v>
      </c>
      <c r="D5" s="385" t="s">
        <v>503</v>
      </c>
      <c r="E5" s="384" t="s">
        <v>502</v>
      </c>
      <c r="F5" s="383" t="s">
        <v>501</v>
      </c>
      <c r="G5" s="382"/>
      <c r="H5" s="381"/>
      <c r="I5" s="380" t="s">
        <v>504</v>
      </c>
      <c r="J5" s="379" t="s">
        <v>503</v>
      </c>
      <c r="K5" s="378" t="s">
        <v>502</v>
      </c>
      <c r="L5" s="377" t="s">
        <v>501</v>
      </c>
    </row>
    <row r="6" spans="1:12" ht="12.75" x14ac:dyDescent="0.2">
      <c r="A6" s="351" t="s">
        <v>87</v>
      </c>
      <c r="B6" s="334" t="s">
        <v>500</v>
      </c>
      <c r="C6" s="328" t="s">
        <v>499</v>
      </c>
      <c r="D6" s="334" t="s">
        <v>88</v>
      </c>
      <c r="E6" s="334" t="s">
        <v>498</v>
      </c>
      <c r="F6" s="376" t="s">
        <v>497</v>
      </c>
      <c r="G6" s="355" t="s">
        <v>87</v>
      </c>
      <c r="H6" s="375" t="s">
        <v>500</v>
      </c>
      <c r="I6" s="374" t="s">
        <v>499</v>
      </c>
      <c r="J6" s="351" t="s">
        <v>88</v>
      </c>
      <c r="K6" s="334" t="s">
        <v>498</v>
      </c>
      <c r="L6" s="334" t="s">
        <v>497</v>
      </c>
    </row>
    <row r="7" spans="1:12" ht="12.75" x14ac:dyDescent="0.2">
      <c r="A7" s="351" t="s">
        <v>496</v>
      </c>
      <c r="B7" s="334" t="s">
        <v>495</v>
      </c>
      <c r="C7" s="333" t="s">
        <v>494</v>
      </c>
      <c r="D7" s="354">
        <v>0</v>
      </c>
      <c r="E7" s="373" t="s">
        <v>346</v>
      </c>
      <c r="F7" s="372">
        <v>0</v>
      </c>
      <c r="G7" s="348" t="s">
        <v>493</v>
      </c>
      <c r="H7" s="351" t="s">
        <v>492</v>
      </c>
      <c r="I7" s="333" t="s">
        <v>170</v>
      </c>
      <c r="J7" s="353">
        <v>0</v>
      </c>
      <c r="K7" s="353">
        <v>0</v>
      </c>
      <c r="L7" s="357"/>
    </row>
    <row r="8" spans="1:12" ht="12.75" x14ac:dyDescent="0.2">
      <c r="A8" s="351" t="s">
        <v>491</v>
      </c>
      <c r="B8" s="334"/>
      <c r="C8" s="333"/>
      <c r="D8" s="360"/>
      <c r="E8" s="353"/>
      <c r="F8" s="356"/>
      <c r="G8" s="355" t="s">
        <v>490</v>
      </c>
      <c r="H8" s="351" t="s">
        <v>489</v>
      </c>
      <c r="I8" s="365" t="s">
        <v>488</v>
      </c>
      <c r="J8" s="352">
        <f>J7</f>
        <v>0</v>
      </c>
      <c r="K8" s="358" t="s">
        <v>346</v>
      </c>
      <c r="L8" s="352">
        <f>K7</f>
        <v>0</v>
      </c>
    </row>
    <row r="9" spans="1:12" ht="12.75" x14ac:dyDescent="0.2">
      <c r="A9" s="351" t="s">
        <v>487</v>
      </c>
      <c r="B9" s="334" t="s">
        <v>486</v>
      </c>
      <c r="C9" s="333" t="s">
        <v>171</v>
      </c>
      <c r="D9" s="353">
        <v>0</v>
      </c>
      <c r="E9" s="353">
        <v>0</v>
      </c>
      <c r="F9" s="356"/>
      <c r="G9" s="355" t="s">
        <v>485</v>
      </c>
      <c r="H9" s="335"/>
      <c r="I9" s="333"/>
      <c r="J9" s="347"/>
      <c r="K9" s="347"/>
      <c r="L9" s="357"/>
    </row>
    <row r="10" spans="1:12" ht="12.75" x14ac:dyDescent="0.2">
      <c r="A10" s="351" t="s">
        <v>484</v>
      </c>
      <c r="B10" s="334" t="s">
        <v>483</v>
      </c>
      <c r="C10" s="333" t="s">
        <v>169</v>
      </c>
      <c r="D10" s="353">
        <v>0</v>
      </c>
      <c r="E10" s="353">
        <v>0</v>
      </c>
      <c r="F10" s="356"/>
      <c r="G10" s="355" t="s">
        <v>482</v>
      </c>
      <c r="H10" s="351" t="s">
        <v>481</v>
      </c>
      <c r="I10" s="333" t="s">
        <v>165</v>
      </c>
      <c r="J10" s="353">
        <v>0</v>
      </c>
      <c r="K10" s="353">
        <v>0</v>
      </c>
      <c r="L10" s="357"/>
    </row>
    <row r="11" spans="1:12" ht="12.75" x14ac:dyDescent="0.2">
      <c r="A11" s="351" t="s">
        <v>480</v>
      </c>
      <c r="B11" s="334" t="s">
        <v>479</v>
      </c>
      <c r="C11" s="333" t="s">
        <v>168</v>
      </c>
      <c r="D11" s="353">
        <v>0</v>
      </c>
      <c r="E11" s="353">
        <v>0</v>
      </c>
      <c r="F11" s="356"/>
      <c r="G11" s="355" t="s">
        <v>478</v>
      </c>
      <c r="H11" s="351" t="s">
        <v>477</v>
      </c>
      <c r="I11" s="333" t="s">
        <v>163</v>
      </c>
      <c r="J11" s="353">
        <v>0</v>
      </c>
      <c r="K11" s="353">
        <v>0</v>
      </c>
      <c r="L11" s="357"/>
    </row>
    <row r="12" spans="1:12" ht="12.75" x14ac:dyDescent="0.2">
      <c r="A12" s="351" t="s">
        <v>476</v>
      </c>
      <c r="B12" s="334" t="s">
        <v>475</v>
      </c>
      <c r="C12" s="333" t="s">
        <v>166</v>
      </c>
      <c r="D12" s="353">
        <v>0</v>
      </c>
      <c r="E12" s="353">
        <v>0</v>
      </c>
      <c r="F12" s="356"/>
      <c r="G12" s="355" t="s">
        <v>474</v>
      </c>
      <c r="H12" s="351" t="s">
        <v>473</v>
      </c>
      <c r="I12" s="333" t="s">
        <v>472</v>
      </c>
      <c r="J12" s="353">
        <v>0</v>
      </c>
      <c r="K12" s="353">
        <v>0</v>
      </c>
      <c r="L12" s="357"/>
    </row>
    <row r="13" spans="1:12" ht="12.75" x14ac:dyDescent="0.2">
      <c r="A13" s="351" t="s">
        <v>471</v>
      </c>
      <c r="B13" s="334" t="s">
        <v>470</v>
      </c>
      <c r="C13" s="333" t="s">
        <v>164</v>
      </c>
      <c r="D13" s="353">
        <v>0</v>
      </c>
      <c r="E13" s="353">
        <v>0</v>
      </c>
      <c r="F13" s="356"/>
      <c r="G13" s="355" t="s">
        <v>469</v>
      </c>
      <c r="H13" s="351" t="s">
        <v>468</v>
      </c>
      <c r="I13" s="333" t="s">
        <v>159</v>
      </c>
      <c r="J13" s="353">
        <v>0</v>
      </c>
      <c r="K13" s="353">
        <v>0</v>
      </c>
      <c r="L13" s="357"/>
    </row>
    <row r="14" spans="1:12" ht="12.75" x14ac:dyDescent="0.2">
      <c r="A14" s="351" t="s">
        <v>467</v>
      </c>
      <c r="B14" s="334" t="s">
        <v>466</v>
      </c>
      <c r="C14" s="333" t="s">
        <v>162</v>
      </c>
      <c r="D14" s="353">
        <v>0</v>
      </c>
      <c r="E14" s="353">
        <v>0</v>
      </c>
      <c r="F14" s="356"/>
      <c r="G14" s="355" t="s">
        <v>465</v>
      </c>
      <c r="H14" s="351" t="s">
        <v>464</v>
      </c>
      <c r="I14" s="333" t="s">
        <v>157</v>
      </c>
      <c r="J14" s="353">
        <v>0</v>
      </c>
      <c r="K14" s="353">
        <v>0</v>
      </c>
      <c r="L14" s="357"/>
    </row>
    <row r="15" spans="1:12" ht="12.75" x14ac:dyDescent="0.2">
      <c r="A15" s="351" t="s">
        <v>463</v>
      </c>
      <c r="B15" s="334" t="s">
        <v>462</v>
      </c>
      <c r="C15" s="333" t="s">
        <v>160</v>
      </c>
      <c r="D15" s="353">
        <v>0</v>
      </c>
      <c r="E15" s="353">
        <v>0</v>
      </c>
      <c r="F15" s="356"/>
      <c r="G15" s="355" t="s">
        <v>461</v>
      </c>
      <c r="H15" s="351" t="s">
        <v>460</v>
      </c>
      <c r="I15" s="333" t="s">
        <v>155</v>
      </c>
      <c r="J15" s="353">
        <v>0</v>
      </c>
      <c r="K15" s="353">
        <v>0</v>
      </c>
      <c r="L15" s="357"/>
    </row>
    <row r="16" spans="1:12" ht="12.75" x14ac:dyDescent="0.2">
      <c r="A16" s="351" t="s">
        <v>459</v>
      </c>
      <c r="B16" s="334" t="s">
        <v>458</v>
      </c>
      <c r="C16" s="333" t="s">
        <v>158</v>
      </c>
      <c r="D16" s="353">
        <v>0</v>
      </c>
      <c r="E16" s="353">
        <v>0</v>
      </c>
      <c r="F16" s="356"/>
      <c r="G16" s="355" t="s">
        <v>457</v>
      </c>
      <c r="H16" s="351" t="s">
        <v>456</v>
      </c>
      <c r="I16" s="333" t="s">
        <v>153</v>
      </c>
      <c r="J16" s="353">
        <v>0</v>
      </c>
      <c r="K16" s="353">
        <v>0</v>
      </c>
      <c r="L16" s="357"/>
    </row>
    <row r="17" spans="1:12" ht="12.75" x14ac:dyDescent="0.2">
      <c r="A17" s="351" t="s">
        <v>455</v>
      </c>
      <c r="B17" s="334" t="s">
        <v>454</v>
      </c>
      <c r="C17" s="333" t="s">
        <v>156</v>
      </c>
      <c r="D17" s="537">
        <v>0</v>
      </c>
      <c r="E17" s="536">
        <v>0</v>
      </c>
      <c r="F17" s="356"/>
      <c r="G17" s="355" t="s">
        <v>453</v>
      </c>
      <c r="H17" s="351" t="s">
        <v>452</v>
      </c>
      <c r="I17" s="333" t="s">
        <v>152</v>
      </c>
      <c r="J17" s="353">
        <v>0</v>
      </c>
      <c r="K17" s="353">
        <v>0</v>
      </c>
      <c r="L17" s="357"/>
    </row>
    <row r="18" spans="1:12" ht="12.75" x14ac:dyDescent="0.2">
      <c r="A18" s="351" t="s">
        <v>451</v>
      </c>
      <c r="B18" s="334" t="s">
        <v>450</v>
      </c>
      <c r="C18" s="365" t="s">
        <v>154</v>
      </c>
      <c r="D18" s="534">
        <v>0</v>
      </c>
      <c r="E18" s="535">
        <v>0</v>
      </c>
      <c r="F18" s="356"/>
      <c r="G18" s="355" t="s">
        <v>449</v>
      </c>
      <c r="H18" s="351" t="s">
        <v>448</v>
      </c>
      <c r="I18" s="333" t="s">
        <v>150</v>
      </c>
      <c r="J18" s="536">
        <v>0</v>
      </c>
      <c r="K18" s="536">
        <v>0</v>
      </c>
      <c r="L18" s="357"/>
    </row>
    <row r="19" spans="1:12" ht="12.75" x14ac:dyDescent="0.2">
      <c r="A19" s="351" t="s">
        <v>447</v>
      </c>
      <c r="B19" s="334"/>
      <c r="C19" s="371" t="s">
        <v>446</v>
      </c>
      <c r="D19" s="370">
        <f>SUBTOTAL(9,D9:D18)</f>
        <v>0</v>
      </c>
      <c r="E19" s="369" t="s">
        <v>346</v>
      </c>
      <c r="F19" s="349">
        <f>SUBTOTAL(9,E8:E18)</f>
        <v>0</v>
      </c>
      <c r="G19" s="368" t="s">
        <v>445</v>
      </c>
      <c r="H19" s="367">
        <v>437000</v>
      </c>
      <c r="I19" s="366" t="s">
        <v>149</v>
      </c>
      <c r="J19" s="535">
        <v>0</v>
      </c>
      <c r="K19" s="535">
        <v>0</v>
      </c>
      <c r="L19" s="357"/>
    </row>
    <row r="20" spans="1:12" ht="12.75" x14ac:dyDescent="0.2">
      <c r="A20" s="351" t="s">
        <v>444</v>
      </c>
      <c r="B20" s="334" t="s">
        <v>443</v>
      </c>
      <c r="C20" s="333" t="s">
        <v>151</v>
      </c>
      <c r="D20" s="353">
        <v>0</v>
      </c>
      <c r="E20" s="353">
        <v>0</v>
      </c>
      <c r="F20" s="356"/>
      <c r="G20" s="361" t="s">
        <v>442</v>
      </c>
      <c r="H20" s="364" t="s">
        <v>441</v>
      </c>
      <c r="I20" s="333" t="s">
        <v>440</v>
      </c>
      <c r="J20" s="353">
        <v>0</v>
      </c>
      <c r="K20" s="353">
        <v>0</v>
      </c>
      <c r="L20" s="357"/>
    </row>
    <row r="21" spans="1:12" ht="12.75" x14ac:dyDescent="0.2">
      <c r="A21" s="351" t="s">
        <v>439</v>
      </c>
      <c r="B21" s="364"/>
      <c r="C21" s="363"/>
      <c r="D21" s="362"/>
      <c r="E21" s="362"/>
      <c r="F21" s="356"/>
      <c r="G21" s="361" t="s">
        <v>438</v>
      </c>
      <c r="H21" s="351" t="s">
        <v>437</v>
      </c>
      <c r="I21" s="333" t="s">
        <v>145</v>
      </c>
      <c r="J21" s="353">
        <v>0</v>
      </c>
      <c r="K21" s="353">
        <v>0</v>
      </c>
      <c r="L21" s="357"/>
    </row>
    <row r="22" spans="1:12" ht="12.75" x14ac:dyDescent="0.2">
      <c r="A22" s="351" t="s">
        <v>436</v>
      </c>
      <c r="B22" s="334" t="s">
        <v>435</v>
      </c>
      <c r="C22" s="333" t="s">
        <v>148</v>
      </c>
      <c r="D22" s="353">
        <v>0</v>
      </c>
      <c r="E22" s="353">
        <v>0</v>
      </c>
      <c r="F22" s="356"/>
      <c r="G22" s="355" t="s">
        <v>434</v>
      </c>
      <c r="H22" s="351" t="s">
        <v>433</v>
      </c>
      <c r="I22" s="365" t="s">
        <v>432</v>
      </c>
      <c r="J22" s="352">
        <f>SUBTOTAL(9,J10:J21)</f>
        <v>0</v>
      </c>
      <c r="K22" s="358" t="s">
        <v>346</v>
      </c>
      <c r="L22" s="352">
        <f>SUBTOTAL(9,K10:K21)</f>
        <v>0</v>
      </c>
    </row>
    <row r="23" spans="1:12" ht="12.75" x14ac:dyDescent="0.2">
      <c r="A23" s="351" t="s">
        <v>431</v>
      </c>
      <c r="B23" s="334" t="s">
        <v>430</v>
      </c>
      <c r="C23" s="333" t="s">
        <v>146</v>
      </c>
      <c r="D23" s="353">
        <v>0</v>
      </c>
      <c r="E23" s="353">
        <v>0</v>
      </c>
      <c r="F23" s="356"/>
      <c r="G23" s="355" t="s">
        <v>429</v>
      </c>
      <c r="H23" s="335"/>
      <c r="I23" s="333"/>
      <c r="J23" s="347"/>
      <c r="K23" s="347"/>
      <c r="L23" s="357"/>
    </row>
    <row r="24" spans="1:12" ht="12.75" x14ac:dyDescent="0.2">
      <c r="A24" s="351" t="s">
        <v>428</v>
      </c>
      <c r="B24" s="334" t="s">
        <v>427</v>
      </c>
      <c r="C24" s="333" t="s">
        <v>144</v>
      </c>
      <c r="D24" s="353">
        <v>0</v>
      </c>
      <c r="E24" s="353">
        <v>0</v>
      </c>
      <c r="F24" s="356"/>
      <c r="G24" s="355" t="s">
        <v>426</v>
      </c>
      <c r="H24" s="335"/>
      <c r="I24" s="333"/>
      <c r="J24" s="347"/>
      <c r="K24" s="347"/>
      <c r="L24" s="357"/>
    </row>
    <row r="25" spans="1:12" ht="12.75" x14ac:dyDescent="0.2">
      <c r="A25" s="351" t="s">
        <v>425</v>
      </c>
      <c r="B25" s="364"/>
      <c r="C25" s="363"/>
      <c r="D25" s="362"/>
      <c r="E25" s="360"/>
      <c r="F25" s="356"/>
      <c r="G25" s="355" t="s">
        <v>424</v>
      </c>
      <c r="H25" s="351" t="s">
        <v>423</v>
      </c>
      <c r="I25" s="333" t="s">
        <v>141</v>
      </c>
      <c r="J25" s="353">
        <v>0</v>
      </c>
      <c r="K25" s="353">
        <v>0</v>
      </c>
      <c r="L25" s="357"/>
    </row>
    <row r="26" spans="1:12" ht="12.75" x14ac:dyDescent="0.2">
      <c r="A26" s="351" t="s">
        <v>422</v>
      </c>
      <c r="B26" s="334" t="s">
        <v>421</v>
      </c>
      <c r="C26" s="333" t="s">
        <v>142</v>
      </c>
      <c r="D26" s="353">
        <v>0</v>
      </c>
      <c r="E26" s="353">
        <v>0</v>
      </c>
      <c r="F26" s="356"/>
      <c r="G26" s="355" t="s">
        <v>420</v>
      </c>
      <c r="H26" s="351" t="s">
        <v>419</v>
      </c>
      <c r="I26" s="333" t="s">
        <v>140</v>
      </c>
      <c r="J26" s="353">
        <v>0</v>
      </c>
      <c r="K26" s="353">
        <v>0</v>
      </c>
      <c r="L26" s="357"/>
    </row>
    <row r="27" spans="1:12" ht="12.75" x14ac:dyDescent="0.2">
      <c r="A27" s="351" t="s">
        <v>418</v>
      </c>
      <c r="B27" s="334"/>
      <c r="C27" s="333"/>
      <c r="D27" s="360"/>
      <c r="E27" s="360"/>
      <c r="F27" s="356"/>
      <c r="G27" s="355" t="s">
        <v>417</v>
      </c>
      <c r="H27" s="351" t="s">
        <v>416</v>
      </c>
      <c r="I27" s="333" t="s">
        <v>138</v>
      </c>
      <c r="J27" s="353">
        <v>2134471</v>
      </c>
      <c r="K27" s="353">
        <v>2058359</v>
      </c>
      <c r="L27" s="357"/>
    </row>
    <row r="28" spans="1:12" ht="25.5" x14ac:dyDescent="0.2">
      <c r="A28" s="351" t="s">
        <v>415</v>
      </c>
      <c r="B28" s="334" t="s">
        <v>414</v>
      </c>
      <c r="C28" s="333" t="s">
        <v>139</v>
      </c>
      <c r="D28" s="353">
        <v>0</v>
      </c>
      <c r="E28" s="353">
        <v>0</v>
      </c>
      <c r="F28" s="356"/>
      <c r="G28" s="355" t="s">
        <v>413</v>
      </c>
      <c r="H28" s="351" t="s">
        <v>412</v>
      </c>
      <c r="I28" s="333" t="s">
        <v>411</v>
      </c>
      <c r="J28" s="353">
        <v>0</v>
      </c>
      <c r="K28" s="353">
        <v>0</v>
      </c>
      <c r="L28" s="357"/>
    </row>
    <row r="29" spans="1:12" ht="12.75" x14ac:dyDescent="0.2">
      <c r="A29" s="351" t="s">
        <v>410</v>
      </c>
      <c r="B29" s="334" t="s">
        <v>409</v>
      </c>
      <c r="C29" s="333" t="s">
        <v>408</v>
      </c>
      <c r="D29" s="353">
        <v>0</v>
      </c>
      <c r="E29" s="353">
        <v>0</v>
      </c>
      <c r="F29" s="356"/>
      <c r="G29" s="355" t="s">
        <v>407</v>
      </c>
      <c r="H29" s="351" t="s">
        <v>406</v>
      </c>
      <c r="I29" s="333" t="s">
        <v>134</v>
      </c>
      <c r="J29" s="353">
        <v>0</v>
      </c>
      <c r="K29" s="353">
        <v>0</v>
      </c>
      <c r="L29" s="357"/>
    </row>
    <row r="30" spans="1:12" ht="12.75" x14ac:dyDescent="0.2">
      <c r="A30" s="351" t="s">
        <v>405</v>
      </c>
      <c r="B30" s="334" t="s">
        <v>404</v>
      </c>
      <c r="C30" s="333" t="s">
        <v>135</v>
      </c>
      <c r="D30" s="353">
        <v>0</v>
      </c>
      <c r="E30" s="353">
        <v>0</v>
      </c>
      <c r="F30" s="356"/>
      <c r="G30" s="355" t="s">
        <v>403</v>
      </c>
      <c r="H30" s="351" t="s">
        <v>402</v>
      </c>
      <c r="I30" s="333" t="s">
        <v>133</v>
      </c>
      <c r="J30" s="353">
        <v>0</v>
      </c>
      <c r="K30" s="353">
        <v>0</v>
      </c>
      <c r="L30" s="357"/>
    </row>
    <row r="31" spans="1:12" ht="12.75" x14ac:dyDescent="0.2">
      <c r="A31" s="351" t="s">
        <v>401</v>
      </c>
      <c r="B31" s="334"/>
      <c r="C31" s="333"/>
      <c r="D31" s="360"/>
      <c r="E31" s="360"/>
      <c r="F31" s="356"/>
      <c r="G31" s="355" t="s">
        <v>400</v>
      </c>
      <c r="H31" s="351" t="s">
        <v>399</v>
      </c>
      <c r="I31" s="333" t="s">
        <v>131</v>
      </c>
      <c r="J31" s="353">
        <v>0</v>
      </c>
      <c r="K31" s="353">
        <v>0</v>
      </c>
      <c r="L31" s="357"/>
    </row>
    <row r="32" spans="1:12" ht="12.75" x14ac:dyDescent="0.2">
      <c r="A32" s="351" t="s">
        <v>398</v>
      </c>
      <c r="B32" s="334">
        <v>417100</v>
      </c>
      <c r="C32" s="333" t="s">
        <v>132</v>
      </c>
      <c r="D32" s="353">
        <v>0</v>
      </c>
      <c r="E32" s="353">
        <v>0</v>
      </c>
      <c r="F32" s="356"/>
      <c r="G32" s="355" t="s">
        <v>397</v>
      </c>
      <c r="H32" s="351" t="s">
        <v>396</v>
      </c>
      <c r="I32" s="333" t="s">
        <v>395</v>
      </c>
      <c r="J32" s="353">
        <v>0</v>
      </c>
      <c r="K32" s="353">
        <v>0</v>
      </c>
      <c r="L32" s="357"/>
    </row>
    <row r="33" spans="1:12" ht="12.75" x14ac:dyDescent="0.2">
      <c r="A33" s="351" t="s">
        <v>394</v>
      </c>
      <c r="B33" s="334">
        <v>417200</v>
      </c>
      <c r="C33" s="333" t="s">
        <v>130</v>
      </c>
      <c r="D33" s="353">
        <v>0</v>
      </c>
      <c r="E33" s="353">
        <v>0</v>
      </c>
      <c r="F33" s="356"/>
      <c r="G33" s="361" t="s">
        <v>393</v>
      </c>
      <c r="H33" s="334" t="s">
        <v>392</v>
      </c>
      <c r="I33" s="333" t="s">
        <v>391</v>
      </c>
      <c r="J33" s="353">
        <v>0</v>
      </c>
      <c r="K33" s="353">
        <v>0</v>
      </c>
      <c r="L33" s="357"/>
    </row>
    <row r="34" spans="1:12" ht="12.75" x14ac:dyDescent="0.2">
      <c r="A34" s="351" t="s">
        <v>390</v>
      </c>
      <c r="B34" s="334">
        <v>417300</v>
      </c>
      <c r="C34" s="333" t="s">
        <v>389</v>
      </c>
      <c r="D34" s="353">
        <v>0</v>
      </c>
      <c r="E34" s="353">
        <v>0</v>
      </c>
      <c r="F34" s="356"/>
      <c r="G34" s="355" t="s">
        <v>388</v>
      </c>
      <c r="H34" s="351" t="s">
        <v>387</v>
      </c>
      <c r="I34" s="333" t="s">
        <v>386</v>
      </c>
      <c r="J34" s="353">
        <v>0</v>
      </c>
      <c r="K34" s="353">
        <v>0</v>
      </c>
      <c r="L34" s="357"/>
    </row>
    <row r="35" spans="1:12" ht="12.75" x14ac:dyDescent="0.2">
      <c r="A35" s="351" t="s">
        <v>385</v>
      </c>
      <c r="B35" s="334">
        <v>417400</v>
      </c>
      <c r="C35" s="333" t="s">
        <v>384</v>
      </c>
      <c r="D35" s="353">
        <v>0</v>
      </c>
      <c r="E35" s="353">
        <v>0</v>
      </c>
      <c r="F35" s="356"/>
      <c r="G35" s="355" t="s">
        <v>383</v>
      </c>
      <c r="H35" s="351" t="s">
        <v>382</v>
      </c>
      <c r="I35" s="333" t="s">
        <v>381</v>
      </c>
      <c r="J35" s="359">
        <f>SUBTOTAL(9,J25:J34)</f>
        <v>2134471</v>
      </c>
      <c r="K35" s="358" t="s">
        <v>346</v>
      </c>
      <c r="L35" s="352">
        <f>SUBTOTAL(9,K25:K34)</f>
        <v>2058359</v>
      </c>
    </row>
    <row r="36" spans="1:12" ht="12.75" x14ac:dyDescent="0.2">
      <c r="A36" s="351" t="s">
        <v>380</v>
      </c>
      <c r="B36" s="334">
        <v>417900</v>
      </c>
      <c r="C36" s="333" t="s">
        <v>124</v>
      </c>
      <c r="D36" s="353">
        <v>0</v>
      </c>
      <c r="E36" s="353">
        <v>0</v>
      </c>
      <c r="F36" s="356"/>
      <c r="G36" s="355" t="s">
        <v>379</v>
      </c>
      <c r="H36" s="335"/>
      <c r="I36" s="333" t="s">
        <v>378</v>
      </c>
      <c r="J36" s="347"/>
      <c r="K36" s="347"/>
      <c r="L36" s="357"/>
    </row>
    <row r="37" spans="1:12" ht="25.5" x14ac:dyDescent="0.2">
      <c r="A37" s="351" t="s">
        <v>377</v>
      </c>
      <c r="B37" s="334"/>
      <c r="C37" s="333"/>
      <c r="D37" s="360"/>
      <c r="E37" s="360"/>
      <c r="F37" s="356"/>
      <c r="G37" s="355" t="s">
        <v>376</v>
      </c>
      <c r="H37" s="351" t="s">
        <v>375</v>
      </c>
      <c r="I37" s="333" t="s">
        <v>374</v>
      </c>
      <c r="J37" s="353">
        <v>0</v>
      </c>
      <c r="K37" s="353">
        <v>0</v>
      </c>
      <c r="L37" s="357"/>
    </row>
    <row r="38" spans="1:12" ht="12.75" x14ac:dyDescent="0.2">
      <c r="A38" s="351" t="s">
        <v>373</v>
      </c>
      <c r="B38" s="334">
        <v>418100</v>
      </c>
      <c r="C38" s="333" t="s">
        <v>123</v>
      </c>
      <c r="D38" s="353">
        <v>0</v>
      </c>
      <c r="E38" s="353">
        <v>0</v>
      </c>
      <c r="F38" s="356"/>
      <c r="G38" s="355" t="s">
        <v>372</v>
      </c>
      <c r="H38" s="351" t="s">
        <v>371</v>
      </c>
      <c r="I38" s="333" t="s">
        <v>370</v>
      </c>
      <c r="J38" s="353">
        <v>0</v>
      </c>
      <c r="K38" s="353">
        <v>0</v>
      </c>
      <c r="L38" s="357"/>
    </row>
    <row r="39" spans="1:12" ht="12.75" x14ac:dyDescent="0.2">
      <c r="A39" s="351" t="s">
        <v>369</v>
      </c>
      <c r="B39" s="334"/>
      <c r="C39" s="333"/>
      <c r="D39" s="360"/>
      <c r="E39" s="353"/>
      <c r="F39" s="356"/>
      <c r="G39" s="355" t="s">
        <v>368</v>
      </c>
      <c r="H39" s="351" t="s">
        <v>367</v>
      </c>
      <c r="I39" s="333" t="s">
        <v>366</v>
      </c>
      <c r="J39" s="359">
        <f>SUBTOTAL(9,J37:J38)</f>
        <v>0</v>
      </c>
      <c r="K39" s="358" t="s">
        <v>346</v>
      </c>
      <c r="L39" s="352">
        <f>SUBTOTAL(9,K37:K38)</f>
        <v>0</v>
      </c>
    </row>
    <row r="40" spans="1:12" ht="12.75" x14ac:dyDescent="0.2">
      <c r="A40" s="351" t="s">
        <v>365</v>
      </c>
      <c r="B40" s="334">
        <v>419100</v>
      </c>
      <c r="C40" s="333" t="s">
        <v>120</v>
      </c>
      <c r="D40" s="353">
        <v>0</v>
      </c>
      <c r="E40" s="353">
        <v>0</v>
      </c>
      <c r="F40" s="356"/>
      <c r="G40" s="355" t="s">
        <v>364</v>
      </c>
      <c r="H40" s="351" t="s">
        <v>363</v>
      </c>
      <c r="I40" s="333"/>
      <c r="J40" s="347"/>
      <c r="K40" s="357"/>
      <c r="L40" s="357"/>
    </row>
    <row r="41" spans="1:12" ht="12.75" x14ac:dyDescent="0.2">
      <c r="A41" s="351" t="s">
        <v>362</v>
      </c>
      <c r="B41" s="334">
        <v>419200</v>
      </c>
      <c r="C41" s="333" t="s">
        <v>118</v>
      </c>
      <c r="D41" s="353">
        <v>0</v>
      </c>
      <c r="E41" s="353">
        <v>0</v>
      </c>
      <c r="F41" s="356"/>
      <c r="G41" s="355" t="s">
        <v>361</v>
      </c>
      <c r="H41" s="335"/>
      <c r="I41" s="333" t="s">
        <v>360</v>
      </c>
      <c r="J41" s="359">
        <f>SUM(D46,J8,J22,J35,J39)</f>
        <v>2134471</v>
      </c>
      <c r="K41" s="358" t="s">
        <v>346</v>
      </c>
      <c r="L41" s="352">
        <f>SUM(F46,L8,L22,L35,L39)</f>
        <v>2058659</v>
      </c>
    </row>
    <row r="42" spans="1:12" ht="12.75" x14ac:dyDescent="0.2">
      <c r="A42" s="351" t="s">
        <v>359</v>
      </c>
      <c r="B42" s="334">
        <v>419300</v>
      </c>
      <c r="C42" s="333" t="s">
        <v>116</v>
      </c>
      <c r="D42" s="353">
        <v>0</v>
      </c>
      <c r="E42" s="353">
        <v>0</v>
      </c>
      <c r="F42" s="356"/>
      <c r="G42" s="355" t="s">
        <v>358</v>
      </c>
      <c r="H42" s="335"/>
      <c r="I42" s="333"/>
      <c r="J42" s="347"/>
      <c r="K42" s="347"/>
      <c r="L42" s="357"/>
    </row>
    <row r="43" spans="1:12" ht="12.75" x14ac:dyDescent="0.2">
      <c r="A43" s="351" t="s">
        <v>357</v>
      </c>
      <c r="B43" s="334">
        <v>419900</v>
      </c>
      <c r="C43" s="333" t="s">
        <v>115</v>
      </c>
      <c r="D43" s="353">
        <v>0</v>
      </c>
      <c r="E43" s="534">
        <v>300</v>
      </c>
      <c r="F43" s="356"/>
      <c r="G43" s="355" t="s">
        <v>356</v>
      </c>
      <c r="H43" s="351" t="s">
        <v>355</v>
      </c>
      <c r="I43" s="333" t="s">
        <v>354</v>
      </c>
      <c r="J43" s="533">
        <v>0</v>
      </c>
      <c r="K43" s="532">
        <v>0</v>
      </c>
      <c r="L43" s="352">
        <f>+K43</f>
        <v>0</v>
      </c>
    </row>
    <row r="44" spans="1:12" ht="12.75" x14ac:dyDescent="0.2">
      <c r="A44" s="351" t="s">
        <v>353</v>
      </c>
      <c r="B44" s="334"/>
      <c r="C44" s="333" t="s">
        <v>352</v>
      </c>
      <c r="D44" s="332">
        <f>SUBTOTAL(9,D19:D43)</f>
        <v>0</v>
      </c>
      <c r="E44" s="350" t="s">
        <v>346</v>
      </c>
      <c r="F44" s="349">
        <f>SUBTOTAL(9,E20:E43)</f>
        <v>300</v>
      </c>
      <c r="G44" s="348" t="s">
        <v>351</v>
      </c>
      <c r="H44" s="335"/>
      <c r="I44" s="333"/>
      <c r="J44" s="347"/>
      <c r="K44" s="347"/>
      <c r="L44" s="347"/>
    </row>
    <row r="45" spans="1:12" ht="24" x14ac:dyDescent="0.2">
      <c r="A45" s="346" t="s">
        <v>350</v>
      </c>
      <c r="B45" s="340">
        <v>410000</v>
      </c>
      <c r="C45" s="345" t="s">
        <v>349</v>
      </c>
      <c r="D45" s="344"/>
      <c r="E45" s="343" t="s">
        <v>346</v>
      </c>
      <c r="F45" s="342"/>
      <c r="G45" s="341"/>
      <c r="H45" s="340" t="s">
        <v>348</v>
      </c>
      <c r="I45" s="339" t="s">
        <v>347</v>
      </c>
      <c r="J45" s="338"/>
      <c r="K45" s="337" t="s">
        <v>346</v>
      </c>
      <c r="L45" s="336"/>
    </row>
    <row r="46" spans="1:12" ht="12.75" x14ac:dyDescent="0.2">
      <c r="A46" s="335"/>
      <c r="B46" s="334"/>
      <c r="C46" s="333"/>
      <c r="D46" s="332">
        <f>(D19+D44)</f>
        <v>0</v>
      </c>
      <c r="E46" s="332"/>
      <c r="F46" s="331">
        <f>SUM(F19+F44)</f>
        <v>300</v>
      </c>
      <c r="G46" s="330"/>
      <c r="H46" s="329"/>
      <c r="I46" s="328" t="s">
        <v>345</v>
      </c>
      <c r="J46" s="326">
        <f>(D7+J41+J43)</f>
        <v>2134471</v>
      </c>
      <c r="K46" s="327"/>
      <c r="L46" s="326">
        <f>(F7+L41+K43)</f>
        <v>2058659</v>
      </c>
    </row>
    <row r="47" spans="1:12" ht="12.95" customHeight="1" x14ac:dyDescent="0.2">
      <c r="A47" s="598" t="str">
        <f ca="1">CELL("FILENAME",A1)</f>
        <v>R:\Finance\Annual Budget\Amended 2016-2017\[2016-2017 Amended Budget.xlsx]251</v>
      </c>
      <c r="B47" s="598"/>
      <c r="C47" s="598"/>
      <c r="D47" s="324"/>
      <c r="E47" s="324"/>
      <c r="F47" s="324"/>
      <c r="G47" s="324"/>
      <c r="H47" s="324"/>
      <c r="I47" s="325"/>
      <c r="J47" s="324"/>
      <c r="K47" s="324"/>
      <c r="L47" s="324"/>
    </row>
    <row r="48" spans="1:12" x14ac:dyDescent="0.2">
      <c r="D48" s="323"/>
      <c r="E48" s="323"/>
      <c r="F48" s="323"/>
    </row>
    <row r="49" spans="4:6" x14ac:dyDescent="0.2">
      <c r="D49" s="323"/>
      <c r="E49" s="323"/>
      <c r="F49" s="323"/>
    </row>
    <row r="50" spans="4:6" x14ac:dyDescent="0.2">
      <c r="D50" s="323"/>
      <c r="E50" s="323"/>
      <c r="F50" s="323"/>
    </row>
    <row r="51" spans="4:6" x14ac:dyDescent="0.2">
      <c r="D51" s="323"/>
      <c r="E51" s="323"/>
      <c r="F51" s="323"/>
    </row>
    <row r="52" spans="4:6" x14ac:dyDescent="0.2">
      <c r="D52" s="323"/>
      <c r="E52" s="323"/>
      <c r="F52" s="323"/>
    </row>
    <row r="53" spans="4:6" x14ac:dyDescent="0.2">
      <c r="D53" s="323"/>
      <c r="E53" s="323"/>
      <c r="F53" s="323"/>
    </row>
    <row r="54" spans="4:6" x14ac:dyDescent="0.2">
      <c r="D54" s="323"/>
      <c r="E54" s="323"/>
      <c r="F54" s="323"/>
    </row>
    <row r="55" spans="4:6" x14ac:dyDescent="0.2">
      <c r="D55" s="323"/>
      <c r="E55" s="323"/>
      <c r="F55" s="323"/>
    </row>
    <row r="56" spans="4:6" x14ac:dyDescent="0.2">
      <c r="D56" s="323"/>
      <c r="E56" s="323"/>
      <c r="F56" s="323"/>
    </row>
    <row r="57" spans="4:6" x14ac:dyDescent="0.2">
      <c r="D57" s="323"/>
      <c r="E57" s="323"/>
      <c r="F57" s="323"/>
    </row>
    <row r="58" spans="4:6" x14ac:dyDescent="0.2">
      <c r="D58" s="323"/>
      <c r="E58" s="323"/>
      <c r="F58" s="323"/>
    </row>
    <row r="59" spans="4:6" x14ac:dyDescent="0.2">
      <c r="D59" s="323"/>
      <c r="E59" s="323"/>
      <c r="F59" s="323"/>
    </row>
    <row r="60" spans="4:6" x14ac:dyDescent="0.2">
      <c r="D60" s="323"/>
      <c r="E60" s="323"/>
      <c r="F60" s="323"/>
    </row>
    <row r="61" spans="4:6" x14ac:dyDescent="0.2">
      <c r="D61" s="323"/>
      <c r="E61" s="323"/>
      <c r="F61" s="323"/>
    </row>
    <row r="62" spans="4:6" x14ac:dyDescent="0.2">
      <c r="D62" s="323"/>
      <c r="E62" s="323"/>
      <c r="F62" s="323"/>
    </row>
    <row r="63" spans="4:6" x14ac:dyDescent="0.2">
      <c r="D63" s="323"/>
      <c r="E63" s="323"/>
      <c r="F63" s="323"/>
    </row>
    <row r="64" spans="4:6" x14ac:dyDescent="0.2">
      <c r="D64" s="323"/>
      <c r="E64" s="323"/>
      <c r="F64" s="323"/>
    </row>
    <row r="65" spans="4:6" x14ac:dyDescent="0.2">
      <c r="D65" s="323"/>
      <c r="E65" s="323"/>
      <c r="F65" s="323"/>
    </row>
    <row r="66" spans="4:6" x14ac:dyDescent="0.2">
      <c r="D66" s="323"/>
      <c r="E66" s="323"/>
      <c r="F66" s="323"/>
    </row>
    <row r="67" spans="4:6" x14ac:dyDescent="0.2">
      <c r="D67" s="323"/>
      <c r="E67" s="323"/>
      <c r="F67" s="323"/>
    </row>
    <row r="68" spans="4:6" x14ac:dyDescent="0.2">
      <c r="D68" s="323"/>
      <c r="E68" s="323"/>
      <c r="F68" s="323"/>
    </row>
    <row r="69" spans="4:6" x14ac:dyDescent="0.2">
      <c r="D69" s="323"/>
      <c r="E69" s="323"/>
      <c r="F69" s="323"/>
    </row>
    <row r="70" spans="4:6" x14ac:dyDescent="0.2">
      <c r="D70" s="323"/>
      <c r="E70" s="323"/>
      <c r="F70" s="323"/>
    </row>
    <row r="71" spans="4:6" x14ac:dyDescent="0.2">
      <c r="D71" s="323"/>
      <c r="E71" s="323"/>
      <c r="F71" s="323"/>
    </row>
    <row r="72" spans="4:6" x14ac:dyDescent="0.2">
      <c r="D72" s="323"/>
      <c r="E72" s="323"/>
      <c r="F72" s="323"/>
    </row>
    <row r="73" spans="4:6" x14ac:dyDescent="0.2">
      <c r="D73" s="323"/>
      <c r="E73" s="323"/>
      <c r="F73" s="323"/>
    </row>
    <row r="74" spans="4:6" x14ac:dyDescent="0.2">
      <c r="D74" s="323"/>
      <c r="E74" s="323"/>
      <c r="F74" s="323"/>
    </row>
    <row r="75" spans="4:6" x14ac:dyDescent="0.2">
      <c r="D75" s="323"/>
      <c r="E75" s="323"/>
      <c r="F75" s="323"/>
    </row>
    <row r="76" spans="4:6" x14ac:dyDescent="0.2">
      <c r="D76" s="323"/>
      <c r="E76" s="323"/>
      <c r="F76" s="323"/>
    </row>
    <row r="77" spans="4:6" x14ac:dyDescent="0.2">
      <c r="D77" s="323"/>
      <c r="E77" s="323"/>
      <c r="F77" s="323"/>
    </row>
    <row r="78" spans="4:6" x14ac:dyDescent="0.2">
      <c r="D78" s="323"/>
      <c r="E78" s="323"/>
      <c r="F78" s="323"/>
    </row>
    <row r="79" spans="4:6" x14ac:dyDescent="0.2">
      <c r="D79" s="323"/>
      <c r="E79" s="323"/>
      <c r="F79" s="323"/>
    </row>
    <row r="80" spans="4:6" x14ac:dyDescent="0.2">
      <c r="D80" s="323"/>
      <c r="E80" s="323"/>
      <c r="F80" s="323"/>
    </row>
    <row r="81" spans="4:6" x14ac:dyDescent="0.2">
      <c r="D81" s="323"/>
      <c r="E81" s="323"/>
      <c r="F81" s="323"/>
    </row>
    <row r="82" spans="4:6" x14ac:dyDescent="0.2">
      <c r="D82" s="323"/>
      <c r="E82" s="323"/>
      <c r="F82" s="323"/>
    </row>
    <row r="83" spans="4:6" x14ac:dyDescent="0.2">
      <c r="D83" s="323"/>
      <c r="E83" s="323"/>
      <c r="F83" s="323"/>
    </row>
    <row r="84" spans="4:6" x14ac:dyDescent="0.2">
      <c r="D84" s="323"/>
      <c r="E84" s="323"/>
      <c r="F84" s="323"/>
    </row>
    <row r="85" spans="4:6" x14ac:dyDescent="0.2">
      <c r="D85" s="323"/>
      <c r="E85" s="323"/>
      <c r="F85" s="323"/>
    </row>
    <row r="86" spans="4:6" x14ac:dyDescent="0.2">
      <c r="D86" s="323"/>
      <c r="E86" s="323"/>
      <c r="F86" s="323"/>
    </row>
    <row r="87" spans="4:6" x14ac:dyDescent="0.2">
      <c r="D87" s="323"/>
      <c r="E87" s="323"/>
      <c r="F87" s="323"/>
    </row>
    <row r="88" spans="4:6" x14ac:dyDescent="0.2">
      <c r="D88" s="323"/>
      <c r="E88" s="323"/>
      <c r="F88" s="323"/>
    </row>
    <row r="89" spans="4:6" x14ac:dyDescent="0.2">
      <c r="D89" s="323"/>
      <c r="E89" s="323"/>
      <c r="F89" s="323"/>
    </row>
    <row r="90" spans="4:6" x14ac:dyDescent="0.2">
      <c r="D90" s="323"/>
      <c r="E90" s="323"/>
      <c r="F90" s="323"/>
    </row>
    <row r="91" spans="4:6" x14ac:dyDescent="0.2">
      <c r="D91" s="323"/>
      <c r="E91" s="323"/>
      <c r="F91" s="323"/>
    </row>
    <row r="92" spans="4:6" x14ac:dyDescent="0.2">
      <c r="D92" s="323"/>
      <c r="E92" s="323"/>
      <c r="F92" s="323"/>
    </row>
    <row r="93" spans="4:6" x14ac:dyDescent="0.2">
      <c r="D93" s="323"/>
      <c r="E93" s="323"/>
      <c r="F93" s="323"/>
    </row>
    <row r="94" spans="4:6" x14ac:dyDescent="0.2">
      <c r="D94" s="323"/>
      <c r="E94" s="323"/>
      <c r="F94" s="323"/>
    </row>
    <row r="95" spans="4:6" x14ac:dyDescent="0.2">
      <c r="D95" s="323"/>
      <c r="E95" s="323"/>
      <c r="F95" s="323"/>
    </row>
    <row r="96" spans="4:6" x14ac:dyDescent="0.2">
      <c r="D96" s="323"/>
      <c r="E96" s="323"/>
      <c r="F96" s="323"/>
    </row>
    <row r="97" spans="4:6" x14ac:dyDescent="0.2">
      <c r="D97" s="323"/>
      <c r="E97" s="323"/>
      <c r="F97" s="323"/>
    </row>
    <row r="98" spans="4:6" x14ac:dyDescent="0.2">
      <c r="D98" s="323"/>
      <c r="E98" s="323"/>
      <c r="F98" s="323"/>
    </row>
    <row r="99" spans="4:6" x14ac:dyDescent="0.2">
      <c r="D99" s="323"/>
      <c r="E99" s="323"/>
      <c r="F99" s="323"/>
    </row>
    <row r="100" spans="4:6" x14ac:dyDescent="0.2">
      <c r="D100" s="323"/>
      <c r="E100" s="323"/>
      <c r="F100" s="323"/>
    </row>
    <row r="101" spans="4:6" x14ac:dyDescent="0.2">
      <c r="D101" s="323"/>
      <c r="E101" s="323"/>
      <c r="F101" s="323"/>
    </row>
    <row r="102" spans="4:6" x14ac:dyDescent="0.2">
      <c r="D102" s="323"/>
      <c r="E102" s="323"/>
      <c r="F102" s="323"/>
    </row>
    <row r="103" spans="4:6" x14ac:dyDescent="0.2">
      <c r="D103" s="323"/>
      <c r="E103" s="323"/>
      <c r="F103" s="323"/>
    </row>
    <row r="104" spans="4:6" x14ac:dyDescent="0.2">
      <c r="D104" s="323"/>
      <c r="E104" s="323"/>
      <c r="F104" s="323"/>
    </row>
    <row r="105" spans="4:6" x14ac:dyDescent="0.2">
      <c r="D105" s="323"/>
      <c r="E105" s="323"/>
      <c r="F105" s="323"/>
    </row>
    <row r="106" spans="4:6" x14ac:dyDescent="0.2">
      <c r="D106" s="323"/>
      <c r="E106" s="323"/>
      <c r="F106" s="323"/>
    </row>
    <row r="107" spans="4:6" x14ac:dyDescent="0.2">
      <c r="D107" s="323"/>
      <c r="E107" s="323"/>
      <c r="F107" s="323"/>
    </row>
    <row r="108" spans="4:6" x14ac:dyDescent="0.2">
      <c r="D108" s="323"/>
      <c r="E108" s="323"/>
      <c r="F108" s="323"/>
    </row>
    <row r="109" spans="4:6" x14ac:dyDescent="0.2">
      <c r="D109" s="323"/>
      <c r="E109" s="323"/>
      <c r="F109" s="323"/>
    </row>
    <row r="110" spans="4:6" x14ac:dyDescent="0.2">
      <c r="D110" s="323"/>
      <c r="E110" s="323"/>
      <c r="F110" s="323"/>
    </row>
    <row r="111" spans="4:6" x14ac:dyDescent="0.2">
      <c r="D111" s="323"/>
      <c r="E111" s="323"/>
      <c r="F111" s="323"/>
    </row>
    <row r="112" spans="4:6" x14ac:dyDescent="0.2">
      <c r="D112" s="323"/>
      <c r="E112" s="323"/>
      <c r="F112" s="323"/>
    </row>
    <row r="113" spans="4:6" x14ac:dyDescent="0.2">
      <c r="D113" s="323"/>
      <c r="E113" s="323"/>
      <c r="F113" s="323"/>
    </row>
    <row r="114" spans="4:6" x14ac:dyDescent="0.2">
      <c r="D114" s="323"/>
      <c r="E114" s="323"/>
      <c r="F114" s="323"/>
    </row>
    <row r="115" spans="4:6" x14ac:dyDescent="0.2">
      <c r="D115" s="323"/>
      <c r="E115" s="323"/>
      <c r="F115" s="323"/>
    </row>
    <row r="116" spans="4:6" x14ac:dyDescent="0.2">
      <c r="D116" s="323"/>
      <c r="E116" s="323"/>
      <c r="F116" s="323"/>
    </row>
    <row r="117" spans="4:6" x14ac:dyDescent="0.2">
      <c r="D117" s="323"/>
      <c r="E117" s="323"/>
      <c r="F117" s="323"/>
    </row>
    <row r="118" spans="4:6" x14ac:dyDescent="0.2">
      <c r="D118" s="323"/>
      <c r="E118" s="323"/>
      <c r="F118" s="323"/>
    </row>
    <row r="119" spans="4:6" x14ac:dyDescent="0.2">
      <c r="D119" s="323"/>
      <c r="E119" s="323"/>
      <c r="F119" s="323"/>
    </row>
    <row r="120" spans="4:6" x14ac:dyDescent="0.2">
      <c r="D120" s="323"/>
      <c r="E120" s="323"/>
      <c r="F120" s="323"/>
    </row>
    <row r="121" spans="4:6" x14ac:dyDescent="0.2">
      <c r="D121" s="323"/>
      <c r="E121" s="323"/>
      <c r="F121" s="323"/>
    </row>
    <row r="122" spans="4:6" x14ac:dyDescent="0.2">
      <c r="D122" s="323"/>
      <c r="E122" s="323"/>
      <c r="F122" s="323"/>
    </row>
    <row r="123" spans="4:6" x14ac:dyDescent="0.2">
      <c r="D123" s="323"/>
      <c r="E123" s="323"/>
      <c r="F123" s="323"/>
    </row>
    <row r="124" spans="4:6" x14ac:dyDescent="0.2">
      <c r="D124" s="323"/>
      <c r="E124" s="323"/>
      <c r="F124" s="323"/>
    </row>
    <row r="125" spans="4:6" x14ac:dyDescent="0.2">
      <c r="D125" s="323"/>
      <c r="E125" s="323"/>
      <c r="F125" s="323"/>
    </row>
    <row r="126" spans="4:6" x14ac:dyDescent="0.2">
      <c r="D126" s="323"/>
      <c r="E126" s="323"/>
      <c r="F126" s="323"/>
    </row>
    <row r="127" spans="4:6" x14ac:dyDescent="0.2">
      <c r="D127" s="323"/>
      <c r="E127" s="323"/>
      <c r="F127" s="323"/>
    </row>
    <row r="128" spans="4:6" x14ac:dyDescent="0.2">
      <c r="D128" s="323"/>
      <c r="E128" s="323"/>
      <c r="F128" s="323"/>
    </row>
    <row r="129" spans="4:6" x14ac:dyDescent="0.2">
      <c r="D129" s="323"/>
      <c r="E129" s="323"/>
      <c r="F129" s="323"/>
    </row>
    <row r="130" spans="4:6" x14ac:dyDescent="0.2">
      <c r="D130" s="323"/>
      <c r="E130" s="323"/>
      <c r="F130" s="323"/>
    </row>
    <row r="131" spans="4:6" x14ac:dyDescent="0.2">
      <c r="D131" s="323"/>
      <c r="E131" s="323"/>
      <c r="F131" s="323"/>
    </row>
    <row r="132" spans="4:6" x14ac:dyDescent="0.2">
      <c r="D132" s="323"/>
      <c r="E132" s="323"/>
      <c r="F132" s="323"/>
    </row>
    <row r="133" spans="4:6" x14ac:dyDescent="0.2">
      <c r="D133" s="323"/>
      <c r="E133" s="323"/>
      <c r="F133" s="323"/>
    </row>
    <row r="134" spans="4:6" x14ac:dyDescent="0.2">
      <c r="D134" s="323"/>
      <c r="E134" s="323"/>
      <c r="F134" s="323"/>
    </row>
    <row r="135" spans="4:6" x14ac:dyDescent="0.2">
      <c r="D135" s="323"/>
      <c r="E135" s="323"/>
      <c r="F135" s="323"/>
    </row>
    <row r="136" spans="4:6" x14ac:dyDescent="0.2">
      <c r="D136" s="323"/>
      <c r="E136" s="323"/>
      <c r="F136" s="323"/>
    </row>
    <row r="137" spans="4:6" x14ac:dyDescent="0.2">
      <c r="D137" s="323"/>
      <c r="E137" s="323"/>
      <c r="F137" s="323"/>
    </row>
    <row r="138" spans="4:6" x14ac:dyDescent="0.2">
      <c r="D138" s="323"/>
      <c r="E138" s="323"/>
      <c r="F138" s="323"/>
    </row>
    <row r="139" spans="4:6" x14ac:dyDescent="0.2">
      <c r="D139" s="323"/>
      <c r="E139" s="323"/>
      <c r="F139" s="323"/>
    </row>
    <row r="140" spans="4:6" x14ac:dyDescent="0.2">
      <c r="D140" s="323"/>
      <c r="E140" s="323"/>
      <c r="F140" s="323"/>
    </row>
    <row r="141" spans="4:6" x14ac:dyDescent="0.2">
      <c r="D141" s="323"/>
      <c r="E141" s="323"/>
      <c r="F141" s="323"/>
    </row>
    <row r="142" spans="4:6" x14ac:dyDescent="0.2">
      <c r="D142" s="323"/>
      <c r="E142" s="323"/>
      <c r="F142" s="323"/>
    </row>
    <row r="143" spans="4:6" x14ac:dyDescent="0.2">
      <c r="D143" s="323"/>
      <c r="E143" s="323"/>
      <c r="F143" s="323"/>
    </row>
    <row r="144" spans="4:6" x14ac:dyDescent="0.2">
      <c r="D144" s="323"/>
      <c r="E144" s="323"/>
      <c r="F144" s="323"/>
    </row>
    <row r="145" spans="4:6" x14ac:dyDescent="0.2">
      <c r="D145" s="323"/>
      <c r="E145" s="323"/>
      <c r="F145" s="323"/>
    </row>
    <row r="146" spans="4:6" x14ac:dyDescent="0.2">
      <c r="D146" s="323"/>
      <c r="E146" s="323"/>
      <c r="F146" s="323"/>
    </row>
    <row r="147" spans="4:6" x14ac:dyDescent="0.2">
      <c r="D147" s="323"/>
      <c r="E147" s="323"/>
      <c r="F147" s="323"/>
    </row>
    <row r="148" spans="4:6" x14ac:dyDescent="0.2">
      <c r="D148" s="323"/>
      <c r="E148" s="323"/>
      <c r="F148" s="323"/>
    </row>
    <row r="149" spans="4:6" x14ac:dyDescent="0.2">
      <c r="D149" s="323"/>
      <c r="E149" s="323"/>
      <c r="F149" s="323"/>
    </row>
    <row r="150" spans="4:6" x14ac:dyDescent="0.2">
      <c r="D150" s="323"/>
      <c r="E150" s="323"/>
      <c r="F150" s="323"/>
    </row>
    <row r="151" spans="4:6" x14ac:dyDescent="0.2">
      <c r="D151" s="323"/>
      <c r="E151" s="323"/>
      <c r="F151" s="323"/>
    </row>
    <row r="152" spans="4:6" x14ac:dyDescent="0.2">
      <c r="D152" s="323"/>
      <c r="E152" s="323"/>
      <c r="F152" s="323"/>
    </row>
    <row r="153" spans="4:6" x14ac:dyDescent="0.2">
      <c r="D153" s="323"/>
      <c r="E153" s="323"/>
      <c r="F153" s="323"/>
    </row>
    <row r="154" spans="4:6" x14ac:dyDescent="0.2">
      <c r="D154" s="323"/>
      <c r="E154" s="323"/>
      <c r="F154" s="323"/>
    </row>
    <row r="155" spans="4:6" x14ac:dyDescent="0.2">
      <c r="D155" s="323"/>
      <c r="E155" s="323"/>
      <c r="F155" s="323"/>
    </row>
    <row r="156" spans="4:6" x14ac:dyDescent="0.2">
      <c r="D156" s="323"/>
      <c r="E156" s="323"/>
      <c r="F156" s="323"/>
    </row>
    <row r="157" spans="4:6" x14ac:dyDescent="0.2">
      <c r="D157" s="323"/>
      <c r="E157" s="323"/>
      <c r="F157" s="323"/>
    </row>
    <row r="158" spans="4:6" x14ac:dyDescent="0.2">
      <c r="D158" s="323"/>
      <c r="E158" s="323"/>
      <c r="F158" s="323"/>
    </row>
    <row r="159" spans="4:6" x14ac:dyDescent="0.2">
      <c r="D159" s="323"/>
      <c r="E159" s="323"/>
      <c r="F159" s="323"/>
    </row>
    <row r="160" spans="4:6" x14ac:dyDescent="0.2">
      <c r="D160" s="323"/>
      <c r="E160" s="323"/>
      <c r="F160" s="323"/>
    </row>
    <row r="161" spans="4:6" x14ac:dyDescent="0.2">
      <c r="D161" s="323"/>
      <c r="E161" s="323"/>
      <c r="F161" s="323"/>
    </row>
    <row r="162" spans="4:6" x14ac:dyDescent="0.2">
      <c r="D162" s="323"/>
      <c r="E162" s="323"/>
      <c r="F162" s="323"/>
    </row>
    <row r="163" spans="4:6" x14ac:dyDescent="0.2">
      <c r="D163" s="323"/>
      <c r="E163" s="323"/>
      <c r="F163" s="323"/>
    </row>
    <row r="164" spans="4:6" x14ac:dyDescent="0.2">
      <c r="D164" s="323"/>
      <c r="E164" s="323"/>
      <c r="F164" s="323"/>
    </row>
    <row r="165" spans="4:6" x14ac:dyDescent="0.2">
      <c r="D165" s="323"/>
      <c r="E165" s="323"/>
      <c r="F165" s="323"/>
    </row>
    <row r="166" spans="4:6" x14ac:dyDescent="0.2">
      <c r="D166" s="323"/>
      <c r="E166" s="323"/>
      <c r="F166" s="323"/>
    </row>
    <row r="167" spans="4:6" x14ac:dyDescent="0.2">
      <c r="D167" s="323"/>
      <c r="E167" s="323"/>
      <c r="F167" s="323"/>
    </row>
    <row r="168" spans="4:6" x14ac:dyDescent="0.2">
      <c r="D168" s="323"/>
      <c r="E168" s="323"/>
      <c r="F168" s="323"/>
    </row>
    <row r="169" spans="4:6" x14ac:dyDescent="0.2">
      <c r="D169" s="323"/>
      <c r="E169" s="323"/>
      <c r="F169" s="323"/>
    </row>
    <row r="170" spans="4:6" x14ac:dyDescent="0.2">
      <c r="D170" s="323"/>
      <c r="E170" s="323"/>
      <c r="F170" s="323"/>
    </row>
    <row r="171" spans="4:6" x14ac:dyDescent="0.2">
      <c r="D171" s="323"/>
      <c r="E171" s="323"/>
      <c r="F171" s="323"/>
    </row>
    <row r="172" spans="4:6" x14ac:dyDescent="0.2">
      <c r="D172" s="323"/>
      <c r="E172" s="323"/>
      <c r="F172" s="323"/>
    </row>
    <row r="173" spans="4:6" x14ac:dyDescent="0.2">
      <c r="D173" s="323"/>
      <c r="E173" s="323"/>
      <c r="F173" s="323"/>
    </row>
    <row r="174" spans="4:6" x14ac:dyDescent="0.2">
      <c r="D174" s="323"/>
      <c r="E174" s="323"/>
      <c r="F174" s="323"/>
    </row>
    <row r="175" spans="4:6" x14ac:dyDescent="0.2">
      <c r="D175" s="323"/>
      <c r="E175" s="323"/>
      <c r="F175" s="323"/>
    </row>
    <row r="176" spans="4:6" x14ac:dyDescent="0.2">
      <c r="D176" s="323"/>
      <c r="E176" s="323"/>
      <c r="F176" s="323"/>
    </row>
    <row r="177" spans="4:6" x14ac:dyDescent="0.2">
      <c r="D177" s="323"/>
      <c r="E177" s="323"/>
      <c r="F177" s="323"/>
    </row>
    <row r="178" spans="4:6" x14ac:dyDescent="0.2">
      <c r="D178" s="323"/>
      <c r="E178" s="323"/>
      <c r="F178" s="323"/>
    </row>
    <row r="179" spans="4:6" x14ac:dyDescent="0.2">
      <c r="D179" s="323"/>
      <c r="E179" s="323"/>
      <c r="F179" s="323"/>
    </row>
    <row r="180" spans="4:6" x14ac:dyDescent="0.2">
      <c r="D180" s="323"/>
      <c r="E180" s="323"/>
      <c r="F180" s="323"/>
    </row>
    <row r="181" spans="4:6" x14ac:dyDescent="0.2">
      <c r="D181" s="323"/>
      <c r="E181" s="323"/>
      <c r="F181" s="323"/>
    </row>
    <row r="182" spans="4:6" x14ac:dyDescent="0.2">
      <c r="D182" s="323"/>
      <c r="E182" s="323"/>
      <c r="F182" s="323"/>
    </row>
    <row r="183" spans="4:6" x14ac:dyDescent="0.2">
      <c r="D183" s="323"/>
      <c r="E183" s="323"/>
      <c r="F183" s="323"/>
    </row>
    <row r="184" spans="4:6" x14ac:dyDescent="0.2">
      <c r="D184" s="323"/>
      <c r="E184" s="323"/>
      <c r="F184" s="323"/>
    </row>
    <row r="185" spans="4:6" x14ac:dyDescent="0.2">
      <c r="D185" s="323"/>
      <c r="E185" s="323"/>
      <c r="F185" s="323"/>
    </row>
    <row r="186" spans="4:6" x14ac:dyDescent="0.2">
      <c r="D186" s="323"/>
      <c r="E186" s="323"/>
      <c r="F186" s="323"/>
    </row>
    <row r="187" spans="4:6" x14ac:dyDescent="0.2">
      <c r="D187" s="323"/>
      <c r="E187" s="323"/>
      <c r="F187" s="323"/>
    </row>
    <row r="188" spans="4:6" x14ac:dyDescent="0.2">
      <c r="D188" s="323"/>
      <c r="E188" s="323"/>
      <c r="F188" s="323"/>
    </row>
    <row r="189" spans="4:6" x14ac:dyDescent="0.2">
      <c r="D189" s="323"/>
      <c r="E189" s="323"/>
      <c r="F189" s="323"/>
    </row>
    <row r="190" spans="4:6" x14ac:dyDescent="0.2">
      <c r="D190" s="323"/>
      <c r="E190" s="323"/>
      <c r="F190" s="323"/>
    </row>
    <row r="191" spans="4:6" x14ac:dyDescent="0.2">
      <c r="D191" s="323"/>
      <c r="E191" s="323"/>
      <c r="F191" s="323"/>
    </row>
    <row r="192" spans="4:6" x14ac:dyDescent="0.2">
      <c r="D192" s="323"/>
      <c r="E192" s="323"/>
      <c r="F192" s="323"/>
    </row>
    <row r="193" spans="4:6" x14ac:dyDescent="0.2">
      <c r="D193" s="323"/>
      <c r="E193" s="323"/>
      <c r="F193" s="323"/>
    </row>
    <row r="194" spans="4:6" x14ac:dyDescent="0.2">
      <c r="D194" s="323"/>
      <c r="E194" s="323"/>
      <c r="F194" s="323"/>
    </row>
    <row r="195" spans="4:6" x14ac:dyDescent="0.2">
      <c r="D195" s="323"/>
      <c r="E195" s="323"/>
      <c r="F195" s="323"/>
    </row>
    <row r="196" spans="4:6" x14ac:dyDescent="0.2">
      <c r="D196" s="323"/>
      <c r="E196" s="323"/>
      <c r="F196" s="323"/>
    </row>
    <row r="197" spans="4:6" x14ac:dyDescent="0.2">
      <c r="D197" s="323"/>
      <c r="E197" s="323"/>
      <c r="F197" s="323"/>
    </row>
    <row r="198" spans="4:6" x14ac:dyDescent="0.2">
      <c r="D198" s="323"/>
      <c r="E198" s="323"/>
      <c r="F198" s="323"/>
    </row>
    <row r="199" spans="4:6" x14ac:dyDescent="0.2">
      <c r="D199" s="323"/>
      <c r="E199" s="323"/>
      <c r="F199" s="323"/>
    </row>
    <row r="200" spans="4:6" x14ac:dyDescent="0.2">
      <c r="D200" s="323"/>
      <c r="E200" s="323"/>
      <c r="F200" s="323"/>
    </row>
    <row r="201" spans="4:6" x14ac:dyDescent="0.2">
      <c r="D201" s="323"/>
      <c r="E201" s="323"/>
      <c r="F201" s="323"/>
    </row>
    <row r="202" spans="4:6" x14ac:dyDescent="0.2">
      <c r="D202" s="323"/>
      <c r="E202" s="323"/>
      <c r="F202" s="323"/>
    </row>
    <row r="203" spans="4:6" x14ac:dyDescent="0.2">
      <c r="D203" s="323"/>
      <c r="E203" s="323"/>
      <c r="F203" s="323"/>
    </row>
    <row r="204" spans="4:6" x14ac:dyDescent="0.2">
      <c r="D204" s="323"/>
      <c r="E204" s="323"/>
      <c r="F204" s="323"/>
    </row>
    <row r="205" spans="4:6" x14ac:dyDescent="0.2">
      <c r="D205" s="323"/>
      <c r="E205" s="323"/>
      <c r="F205" s="323"/>
    </row>
    <row r="206" spans="4:6" x14ac:dyDescent="0.2">
      <c r="D206" s="323"/>
      <c r="E206" s="323"/>
      <c r="F206" s="323"/>
    </row>
    <row r="207" spans="4:6" x14ac:dyDescent="0.2">
      <c r="D207" s="323"/>
      <c r="E207" s="323"/>
      <c r="F207" s="323"/>
    </row>
    <row r="208" spans="4:6" x14ac:dyDescent="0.2">
      <c r="D208" s="323"/>
      <c r="E208" s="323"/>
      <c r="F208" s="323"/>
    </row>
    <row r="209" spans="4:6" x14ac:dyDescent="0.2">
      <c r="D209" s="323"/>
      <c r="E209" s="323"/>
      <c r="F209" s="323"/>
    </row>
    <row r="210" spans="4:6" x14ac:dyDescent="0.2">
      <c r="D210" s="323"/>
      <c r="E210" s="323"/>
      <c r="F210" s="323"/>
    </row>
    <row r="211" spans="4:6" x14ac:dyDescent="0.2">
      <c r="D211" s="323"/>
      <c r="E211" s="323"/>
      <c r="F211" s="323"/>
    </row>
    <row r="212" spans="4:6" x14ac:dyDescent="0.2">
      <c r="D212" s="323"/>
      <c r="E212" s="323"/>
      <c r="F212" s="323"/>
    </row>
    <row r="213" spans="4:6" x14ac:dyDescent="0.2">
      <c r="D213" s="323"/>
      <c r="E213" s="323"/>
      <c r="F213" s="323"/>
    </row>
    <row r="214" spans="4:6" x14ac:dyDescent="0.2">
      <c r="D214" s="323"/>
      <c r="E214" s="323"/>
      <c r="F214" s="323"/>
    </row>
    <row r="215" spans="4:6" x14ac:dyDescent="0.2">
      <c r="D215" s="323"/>
      <c r="E215" s="323"/>
      <c r="F215" s="323"/>
    </row>
    <row r="216" spans="4:6" x14ac:dyDescent="0.2">
      <c r="D216" s="323"/>
      <c r="E216" s="323"/>
      <c r="F216" s="323"/>
    </row>
    <row r="217" spans="4:6" x14ac:dyDescent="0.2">
      <c r="D217" s="323"/>
      <c r="E217" s="323"/>
      <c r="F217" s="323"/>
    </row>
    <row r="218" spans="4:6" x14ac:dyDescent="0.2">
      <c r="D218" s="323"/>
      <c r="E218" s="323"/>
      <c r="F218" s="323"/>
    </row>
    <row r="219" spans="4:6" x14ac:dyDescent="0.2">
      <c r="D219" s="323"/>
      <c r="E219" s="323"/>
      <c r="F219" s="323"/>
    </row>
    <row r="220" spans="4:6" x14ac:dyDescent="0.2">
      <c r="D220" s="323"/>
      <c r="E220" s="323"/>
      <c r="F220" s="323"/>
    </row>
    <row r="221" spans="4:6" x14ac:dyDescent="0.2">
      <c r="D221" s="323"/>
      <c r="E221" s="323"/>
      <c r="F221" s="323"/>
    </row>
    <row r="222" spans="4:6" x14ac:dyDescent="0.2">
      <c r="D222" s="323"/>
      <c r="E222" s="323"/>
      <c r="F222" s="323"/>
    </row>
    <row r="223" spans="4:6" x14ac:dyDescent="0.2">
      <c r="D223" s="323"/>
      <c r="E223" s="323"/>
      <c r="F223" s="323"/>
    </row>
    <row r="224" spans="4:6" x14ac:dyDescent="0.2">
      <c r="D224" s="323"/>
      <c r="E224" s="323"/>
      <c r="F224" s="323"/>
    </row>
    <row r="225" spans="4:6" x14ac:dyDescent="0.2">
      <c r="D225" s="323"/>
      <c r="E225" s="323"/>
      <c r="F225" s="323"/>
    </row>
    <row r="226" spans="4:6" x14ac:dyDescent="0.2">
      <c r="D226" s="323"/>
      <c r="E226" s="323"/>
      <c r="F226" s="323"/>
    </row>
    <row r="227" spans="4:6" x14ac:dyDescent="0.2">
      <c r="D227" s="323"/>
      <c r="E227" s="323"/>
      <c r="F227" s="323"/>
    </row>
    <row r="228" spans="4:6" x14ac:dyDescent="0.2">
      <c r="D228" s="323"/>
      <c r="E228" s="323"/>
      <c r="F228" s="323"/>
    </row>
    <row r="229" spans="4:6" x14ac:dyDescent="0.2">
      <c r="D229" s="323"/>
      <c r="E229" s="323"/>
      <c r="F229" s="323"/>
    </row>
    <row r="230" spans="4:6" x14ac:dyDescent="0.2">
      <c r="D230" s="323"/>
      <c r="E230" s="323"/>
      <c r="F230" s="323"/>
    </row>
    <row r="231" spans="4:6" x14ac:dyDescent="0.2">
      <c r="D231" s="323"/>
      <c r="E231" s="323"/>
      <c r="F231" s="323"/>
    </row>
    <row r="232" spans="4:6" x14ac:dyDescent="0.2">
      <c r="D232" s="323"/>
      <c r="E232" s="323"/>
      <c r="F232" s="323"/>
    </row>
    <row r="233" spans="4:6" x14ac:dyDescent="0.2">
      <c r="D233" s="323"/>
      <c r="E233" s="323"/>
      <c r="F233" s="323"/>
    </row>
    <row r="234" spans="4:6" x14ac:dyDescent="0.2">
      <c r="D234" s="323"/>
      <c r="E234" s="323"/>
      <c r="F234" s="323"/>
    </row>
    <row r="235" spans="4:6" x14ac:dyDescent="0.2">
      <c r="D235" s="323"/>
      <c r="E235" s="323"/>
      <c r="F235" s="323"/>
    </row>
    <row r="236" spans="4:6" x14ac:dyDescent="0.2">
      <c r="D236" s="323"/>
      <c r="E236" s="323"/>
      <c r="F236" s="323"/>
    </row>
    <row r="237" spans="4:6" x14ac:dyDescent="0.2">
      <c r="D237" s="323"/>
      <c r="E237" s="323"/>
      <c r="F237" s="323"/>
    </row>
    <row r="238" spans="4:6" x14ac:dyDescent="0.2">
      <c r="D238" s="323"/>
      <c r="E238" s="323"/>
      <c r="F238" s="323"/>
    </row>
    <row r="239" spans="4:6" x14ac:dyDescent="0.2">
      <c r="D239" s="323"/>
      <c r="E239" s="323"/>
      <c r="F239" s="323"/>
    </row>
    <row r="240" spans="4:6" x14ac:dyDescent="0.2">
      <c r="D240" s="323"/>
      <c r="E240" s="323"/>
      <c r="F240" s="323"/>
    </row>
    <row r="241" spans="4:6" x14ac:dyDescent="0.2">
      <c r="D241" s="323"/>
      <c r="E241" s="323"/>
      <c r="F241" s="323"/>
    </row>
    <row r="242" spans="4:6" x14ac:dyDescent="0.2">
      <c r="D242" s="323"/>
      <c r="E242" s="323"/>
      <c r="F242" s="323"/>
    </row>
    <row r="243" spans="4:6" x14ac:dyDescent="0.2">
      <c r="D243" s="323"/>
      <c r="E243" s="323"/>
      <c r="F243" s="323"/>
    </row>
    <row r="244" spans="4:6" x14ac:dyDescent="0.2">
      <c r="D244" s="323"/>
      <c r="E244" s="323"/>
      <c r="F244" s="323"/>
    </row>
    <row r="245" spans="4:6" x14ac:dyDescent="0.2">
      <c r="D245" s="323"/>
      <c r="E245" s="323"/>
      <c r="F245" s="323"/>
    </row>
    <row r="246" spans="4:6" x14ac:dyDescent="0.2">
      <c r="D246" s="323"/>
      <c r="E246" s="323"/>
      <c r="F246" s="323"/>
    </row>
    <row r="247" spans="4:6" x14ac:dyDescent="0.2">
      <c r="D247" s="323"/>
      <c r="E247" s="323"/>
      <c r="F247" s="323"/>
    </row>
    <row r="248" spans="4:6" x14ac:dyDescent="0.2">
      <c r="D248" s="323"/>
      <c r="E248" s="323"/>
      <c r="F248" s="323"/>
    </row>
    <row r="249" spans="4:6" x14ac:dyDescent="0.2">
      <c r="D249" s="323"/>
      <c r="E249" s="323"/>
      <c r="F249" s="323"/>
    </row>
    <row r="250" spans="4:6" x14ac:dyDescent="0.2">
      <c r="D250" s="323"/>
      <c r="E250" s="323"/>
      <c r="F250" s="323"/>
    </row>
    <row r="251" spans="4:6" x14ac:dyDescent="0.2">
      <c r="D251" s="323"/>
      <c r="E251" s="323"/>
      <c r="F251" s="323"/>
    </row>
    <row r="252" spans="4:6" x14ac:dyDescent="0.2">
      <c r="D252" s="323"/>
      <c r="E252" s="323"/>
      <c r="F252" s="323"/>
    </row>
    <row r="253" spans="4:6" x14ac:dyDescent="0.2">
      <c r="D253" s="323"/>
      <c r="E253" s="323"/>
      <c r="F253" s="323"/>
    </row>
    <row r="254" spans="4:6" x14ac:dyDescent="0.2">
      <c r="D254" s="323"/>
      <c r="E254" s="323"/>
      <c r="F254" s="323"/>
    </row>
    <row r="255" spans="4:6" x14ac:dyDescent="0.2">
      <c r="D255" s="323"/>
      <c r="E255" s="323"/>
      <c r="F255" s="323"/>
    </row>
    <row r="256" spans="4:6" x14ac:dyDescent="0.2">
      <c r="D256" s="323"/>
      <c r="E256" s="323"/>
      <c r="F256" s="323"/>
    </row>
    <row r="257" spans="4:6" x14ac:dyDescent="0.2">
      <c r="D257" s="323"/>
      <c r="E257" s="323"/>
      <c r="F257" s="323"/>
    </row>
    <row r="258" spans="4:6" x14ac:dyDescent="0.2">
      <c r="D258" s="323"/>
      <c r="E258" s="323"/>
      <c r="F258" s="323"/>
    </row>
    <row r="259" spans="4:6" x14ac:dyDescent="0.2">
      <c r="D259" s="323"/>
      <c r="E259" s="323"/>
      <c r="F259" s="323"/>
    </row>
    <row r="260" spans="4:6" x14ac:dyDescent="0.2">
      <c r="D260" s="323"/>
      <c r="E260" s="323"/>
      <c r="F260" s="323"/>
    </row>
    <row r="261" spans="4:6" x14ac:dyDescent="0.2">
      <c r="D261" s="323"/>
      <c r="E261" s="323"/>
      <c r="F261" s="323"/>
    </row>
    <row r="262" spans="4:6" x14ac:dyDescent="0.2">
      <c r="D262" s="323"/>
      <c r="E262" s="323"/>
      <c r="F262" s="323"/>
    </row>
    <row r="263" spans="4:6" x14ac:dyDescent="0.2">
      <c r="D263" s="323"/>
      <c r="E263" s="323"/>
      <c r="F263" s="323"/>
    </row>
    <row r="264" spans="4:6" x14ac:dyDescent="0.2">
      <c r="D264" s="323"/>
      <c r="E264" s="323"/>
      <c r="F264" s="323"/>
    </row>
    <row r="265" spans="4:6" x14ac:dyDescent="0.2">
      <c r="D265" s="323"/>
      <c r="E265" s="323"/>
      <c r="F265" s="323"/>
    </row>
    <row r="266" spans="4:6" x14ac:dyDescent="0.2">
      <c r="D266" s="323"/>
      <c r="E266" s="323"/>
      <c r="F266" s="323"/>
    </row>
    <row r="267" spans="4:6" x14ac:dyDescent="0.2">
      <c r="D267" s="323"/>
      <c r="E267" s="323"/>
      <c r="F267" s="323"/>
    </row>
    <row r="268" spans="4:6" x14ac:dyDescent="0.2">
      <c r="D268" s="323"/>
      <c r="E268" s="323"/>
      <c r="F268" s="323"/>
    </row>
    <row r="269" spans="4:6" x14ac:dyDescent="0.2">
      <c r="D269" s="323"/>
      <c r="E269" s="323"/>
      <c r="F269" s="323"/>
    </row>
    <row r="270" spans="4:6" x14ac:dyDescent="0.2">
      <c r="D270" s="323"/>
      <c r="E270" s="323"/>
      <c r="F270" s="323"/>
    </row>
    <row r="271" spans="4:6" x14ac:dyDescent="0.2">
      <c r="D271" s="323"/>
      <c r="E271" s="323"/>
      <c r="F271" s="323"/>
    </row>
    <row r="272" spans="4:6" x14ac:dyDescent="0.2">
      <c r="D272" s="323"/>
      <c r="E272" s="323"/>
      <c r="F272" s="323"/>
    </row>
    <row r="273" spans="4:6" x14ac:dyDescent="0.2">
      <c r="D273" s="323"/>
      <c r="E273" s="323"/>
      <c r="F273" s="323"/>
    </row>
    <row r="274" spans="4:6" x14ac:dyDescent="0.2">
      <c r="D274" s="323"/>
      <c r="E274" s="323"/>
      <c r="F274" s="323"/>
    </row>
    <row r="275" spans="4:6" x14ac:dyDescent="0.2">
      <c r="D275" s="323"/>
      <c r="E275" s="323"/>
      <c r="F275" s="323"/>
    </row>
    <row r="276" spans="4:6" x14ac:dyDescent="0.2">
      <c r="D276" s="323"/>
      <c r="E276" s="323"/>
      <c r="F276" s="323"/>
    </row>
    <row r="277" spans="4:6" x14ac:dyDescent="0.2">
      <c r="D277" s="323"/>
      <c r="E277" s="323"/>
      <c r="F277" s="323"/>
    </row>
    <row r="278" spans="4:6" x14ac:dyDescent="0.2">
      <c r="D278" s="323"/>
      <c r="E278" s="323"/>
      <c r="F278" s="323"/>
    </row>
    <row r="279" spans="4:6" x14ac:dyDescent="0.2">
      <c r="D279" s="323"/>
      <c r="E279" s="323"/>
      <c r="F279" s="323"/>
    </row>
    <row r="280" spans="4:6" x14ac:dyDescent="0.2">
      <c r="D280" s="323"/>
      <c r="E280" s="323"/>
      <c r="F280" s="323"/>
    </row>
    <row r="281" spans="4:6" x14ac:dyDescent="0.2">
      <c r="D281" s="323"/>
      <c r="E281" s="323"/>
      <c r="F281" s="323"/>
    </row>
    <row r="282" spans="4:6" x14ac:dyDescent="0.2">
      <c r="D282" s="323"/>
      <c r="E282" s="323"/>
      <c r="F282" s="323"/>
    </row>
    <row r="283" spans="4:6" x14ac:dyDescent="0.2">
      <c r="D283" s="323"/>
      <c r="E283" s="323"/>
      <c r="F283" s="323"/>
    </row>
    <row r="284" spans="4:6" x14ac:dyDescent="0.2">
      <c r="D284" s="323"/>
      <c r="E284" s="323"/>
      <c r="F284" s="323"/>
    </row>
    <row r="285" spans="4:6" x14ac:dyDescent="0.2">
      <c r="D285" s="323"/>
      <c r="E285" s="323"/>
      <c r="F285" s="323"/>
    </row>
    <row r="286" spans="4:6" x14ac:dyDescent="0.2">
      <c r="D286" s="323"/>
      <c r="E286" s="323"/>
      <c r="F286" s="323"/>
    </row>
    <row r="287" spans="4:6" x14ac:dyDescent="0.2">
      <c r="D287" s="323"/>
      <c r="E287" s="323"/>
      <c r="F287" s="323"/>
    </row>
    <row r="288" spans="4:6" x14ac:dyDescent="0.2">
      <c r="D288" s="323"/>
      <c r="E288" s="323"/>
      <c r="F288" s="323"/>
    </row>
    <row r="289" spans="4:6" x14ac:dyDescent="0.2">
      <c r="D289" s="323"/>
      <c r="E289" s="323"/>
      <c r="F289" s="323"/>
    </row>
    <row r="290" spans="4:6" x14ac:dyDescent="0.2">
      <c r="D290" s="323"/>
      <c r="E290" s="323"/>
      <c r="F290" s="323"/>
    </row>
    <row r="291" spans="4:6" x14ac:dyDescent="0.2">
      <c r="D291" s="323"/>
      <c r="E291" s="323"/>
      <c r="F291" s="323"/>
    </row>
    <row r="292" spans="4:6" x14ac:dyDescent="0.2">
      <c r="D292" s="323"/>
      <c r="E292" s="323"/>
      <c r="F292" s="323"/>
    </row>
    <row r="293" spans="4:6" x14ac:dyDescent="0.2">
      <c r="D293" s="323"/>
      <c r="E293" s="323"/>
      <c r="F293" s="323"/>
    </row>
    <row r="294" spans="4:6" x14ac:dyDescent="0.2">
      <c r="D294" s="323"/>
      <c r="E294" s="323"/>
      <c r="F294" s="323"/>
    </row>
    <row r="295" spans="4:6" x14ac:dyDescent="0.2">
      <c r="D295" s="323"/>
      <c r="E295" s="323"/>
      <c r="F295" s="323"/>
    </row>
    <row r="296" spans="4:6" x14ac:dyDescent="0.2">
      <c r="D296" s="323"/>
      <c r="E296" s="323"/>
      <c r="F296" s="323"/>
    </row>
    <row r="297" spans="4:6" x14ac:dyDescent="0.2">
      <c r="D297" s="323"/>
      <c r="E297" s="323"/>
      <c r="F297" s="323"/>
    </row>
    <row r="298" spans="4:6" x14ac:dyDescent="0.2">
      <c r="D298" s="323"/>
      <c r="E298" s="323"/>
      <c r="F298" s="323"/>
    </row>
    <row r="299" spans="4:6" x14ac:dyDescent="0.2">
      <c r="D299" s="323"/>
      <c r="E299" s="323"/>
      <c r="F299" s="323"/>
    </row>
    <row r="300" spans="4:6" x14ac:dyDescent="0.2">
      <c r="D300" s="323"/>
      <c r="E300" s="323"/>
      <c r="F300" s="323"/>
    </row>
    <row r="301" spans="4:6" x14ac:dyDescent="0.2">
      <c r="D301" s="323"/>
      <c r="E301" s="323"/>
      <c r="F301" s="323"/>
    </row>
    <row r="302" spans="4:6" x14ac:dyDescent="0.2">
      <c r="D302" s="323"/>
      <c r="E302" s="323"/>
      <c r="F302" s="323"/>
    </row>
    <row r="303" spans="4:6" x14ac:dyDescent="0.2">
      <c r="D303" s="323"/>
      <c r="E303" s="323"/>
      <c r="F303" s="323"/>
    </row>
    <row r="304" spans="4:6" x14ac:dyDescent="0.2">
      <c r="D304" s="323"/>
      <c r="E304" s="323"/>
      <c r="F304" s="323"/>
    </row>
    <row r="305" spans="4:6" x14ac:dyDescent="0.2">
      <c r="D305" s="323"/>
      <c r="E305" s="323"/>
      <c r="F305" s="323"/>
    </row>
    <row r="306" spans="4:6" x14ac:dyDescent="0.2">
      <c r="D306" s="323"/>
      <c r="E306" s="323"/>
      <c r="F306" s="323"/>
    </row>
    <row r="307" spans="4:6" x14ac:dyDescent="0.2">
      <c r="D307" s="323"/>
      <c r="E307" s="323"/>
      <c r="F307" s="323"/>
    </row>
    <row r="308" spans="4:6" x14ac:dyDescent="0.2">
      <c r="D308" s="323"/>
      <c r="E308" s="323"/>
      <c r="F308" s="323"/>
    </row>
    <row r="309" spans="4:6" x14ac:dyDescent="0.2">
      <c r="D309" s="323"/>
      <c r="E309" s="323"/>
      <c r="F309" s="323"/>
    </row>
    <row r="310" spans="4:6" x14ac:dyDescent="0.2">
      <c r="D310" s="323"/>
      <c r="E310" s="323"/>
      <c r="F310" s="323"/>
    </row>
    <row r="311" spans="4:6" x14ac:dyDescent="0.2">
      <c r="D311" s="323"/>
      <c r="E311" s="323"/>
      <c r="F311" s="323"/>
    </row>
    <row r="312" spans="4:6" x14ac:dyDescent="0.2">
      <c r="D312" s="323"/>
      <c r="E312" s="323"/>
      <c r="F312" s="323"/>
    </row>
    <row r="313" spans="4:6" x14ac:dyDescent="0.2">
      <c r="D313" s="323"/>
      <c r="E313" s="323"/>
      <c r="F313" s="323"/>
    </row>
    <row r="314" spans="4:6" x14ac:dyDescent="0.2">
      <c r="D314" s="323"/>
      <c r="E314" s="323"/>
      <c r="F314" s="323"/>
    </row>
    <row r="315" spans="4:6" x14ac:dyDescent="0.2">
      <c r="D315" s="323"/>
      <c r="E315" s="323"/>
      <c r="F315" s="323"/>
    </row>
    <row r="316" spans="4:6" x14ac:dyDescent="0.2">
      <c r="D316" s="323"/>
      <c r="E316" s="323"/>
      <c r="F316" s="323"/>
    </row>
    <row r="317" spans="4:6" x14ac:dyDescent="0.2">
      <c r="D317" s="323"/>
      <c r="E317" s="323"/>
      <c r="F317" s="323"/>
    </row>
    <row r="318" spans="4:6" x14ac:dyDescent="0.2">
      <c r="D318" s="323"/>
      <c r="E318" s="323"/>
      <c r="F318" s="323"/>
    </row>
    <row r="319" spans="4:6" x14ac:dyDescent="0.2">
      <c r="D319" s="323"/>
      <c r="E319" s="323"/>
      <c r="F319" s="323"/>
    </row>
    <row r="320" spans="4:6" x14ac:dyDescent="0.2">
      <c r="D320" s="323"/>
      <c r="E320" s="323"/>
      <c r="F320" s="323"/>
    </row>
    <row r="321" spans="4:6" x14ac:dyDescent="0.2">
      <c r="D321" s="323"/>
      <c r="E321" s="323"/>
      <c r="F321" s="323"/>
    </row>
    <row r="322" spans="4:6" x14ac:dyDescent="0.2">
      <c r="D322" s="323"/>
      <c r="E322" s="323"/>
      <c r="F322" s="323"/>
    </row>
    <row r="323" spans="4:6" x14ac:dyDescent="0.2">
      <c r="D323" s="323"/>
      <c r="E323" s="323"/>
      <c r="F323" s="323"/>
    </row>
    <row r="324" spans="4:6" x14ac:dyDescent="0.2">
      <c r="D324" s="323"/>
      <c r="E324" s="323"/>
      <c r="F324" s="323"/>
    </row>
    <row r="325" spans="4:6" x14ac:dyDescent="0.2">
      <c r="D325" s="323"/>
      <c r="E325" s="323"/>
      <c r="F325" s="323"/>
    </row>
    <row r="326" spans="4:6" x14ac:dyDescent="0.2">
      <c r="D326" s="323"/>
      <c r="E326" s="323"/>
      <c r="F326" s="323"/>
    </row>
    <row r="327" spans="4:6" x14ac:dyDescent="0.2">
      <c r="D327" s="323"/>
      <c r="E327" s="323"/>
      <c r="F327" s="323"/>
    </row>
    <row r="328" spans="4:6" x14ac:dyDescent="0.2">
      <c r="D328" s="323"/>
      <c r="E328" s="323"/>
      <c r="F328" s="323"/>
    </row>
    <row r="329" spans="4:6" x14ac:dyDescent="0.2">
      <c r="D329" s="323"/>
      <c r="E329" s="323"/>
      <c r="F329" s="323"/>
    </row>
    <row r="330" spans="4:6" x14ac:dyDescent="0.2">
      <c r="D330" s="323"/>
      <c r="E330" s="323"/>
      <c r="F330" s="323"/>
    </row>
    <row r="331" spans="4:6" x14ac:dyDescent="0.2">
      <c r="D331" s="323"/>
      <c r="E331" s="323"/>
      <c r="F331" s="323"/>
    </row>
    <row r="332" spans="4:6" x14ac:dyDescent="0.2">
      <c r="D332" s="323"/>
      <c r="E332" s="323"/>
      <c r="F332" s="323"/>
    </row>
    <row r="333" spans="4:6" x14ac:dyDescent="0.2">
      <c r="D333" s="323"/>
      <c r="E333" s="323"/>
      <c r="F333" s="323"/>
    </row>
    <row r="334" spans="4:6" x14ac:dyDescent="0.2">
      <c r="D334" s="323"/>
      <c r="E334" s="323"/>
      <c r="F334" s="323"/>
    </row>
    <row r="335" spans="4:6" x14ac:dyDescent="0.2">
      <c r="D335" s="323"/>
      <c r="E335" s="323"/>
      <c r="F335" s="323"/>
    </row>
    <row r="336" spans="4:6" x14ac:dyDescent="0.2">
      <c r="D336" s="323"/>
      <c r="E336" s="323"/>
      <c r="F336" s="323"/>
    </row>
    <row r="337" spans="4:6" x14ac:dyDescent="0.2">
      <c r="D337" s="323"/>
      <c r="E337" s="323"/>
      <c r="F337" s="323"/>
    </row>
    <row r="338" spans="4:6" x14ac:dyDescent="0.2">
      <c r="D338" s="323"/>
      <c r="E338" s="323"/>
      <c r="F338" s="323"/>
    </row>
    <row r="339" spans="4:6" x14ac:dyDescent="0.2">
      <c r="D339" s="323"/>
      <c r="E339" s="323"/>
      <c r="F339" s="323"/>
    </row>
    <row r="340" spans="4:6" x14ac:dyDescent="0.2">
      <c r="D340" s="323"/>
      <c r="E340" s="323"/>
      <c r="F340" s="323"/>
    </row>
    <row r="341" spans="4:6" x14ac:dyDescent="0.2">
      <c r="D341" s="323"/>
      <c r="E341" s="323"/>
      <c r="F341" s="323"/>
    </row>
    <row r="342" spans="4:6" x14ac:dyDescent="0.2">
      <c r="D342" s="323"/>
      <c r="E342" s="323"/>
      <c r="F342" s="323"/>
    </row>
    <row r="343" spans="4:6" x14ac:dyDescent="0.2">
      <c r="D343" s="323"/>
      <c r="E343" s="323"/>
      <c r="F343" s="323"/>
    </row>
    <row r="344" spans="4:6" x14ac:dyDescent="0.2">
      <c r="D344" s="323"/>
      <c r="E344" s="323"/>
      <c r="F344" s="323"/>
    </row>
    <row r="345" spans="4:6" x14ac:dyDescent="0.2">
      <c r="D345" s="323"/>
      <c r="E345" s="323"/>
      <c r="F345" s="323"/>
    </row>
    <row r="346" spans="4:6" x14ac:dyDescent="0.2">
      <c r="D346" s="323"/>
      <c r="E346" s="323"/>
      <c r="F346" s="323"/>
    </row>
    <row r="347" spans="4:6" x14ac:dyDescent="0.2">
      <c r="D347" s="323"/>
      <c r="E347" s="323"/>
      <c r="F347" s="323"/>
    </row>
    <row r="348" spans="4:6" x14ac:dyDescent="0.2">
      <c r="D348" s="323"/>
      <c r="E348" s="323"/>
      <c r="F348" s="323"/>
    </row>
    <row r="349" spans="4:6" x14ac:dyDescent="0.2">
      <c r="D349" s="323"/>
      <c r="E349" s="323"/>
      <c r="F349" s="323"/>
    </row>
    <row r="350" spans="4:6" x14ac:dyDescent="0.2">
      <c r="D350" s="323"/>
      <c r="E350" s="323"/>
      <c r="F350" s="323"/>
    </row>
    <row r="351" spans="4:6" x14ac:dyDescent="0.2">
      <c r="D351" s="323"/>
      <c r="E351" s="323"/>
      <c r="F351" s="323"/>
    </row>
    <row r="352" spans="4:6" x14ac:dyDescent="0.2">
      <c r="D352" s="323"/>
      <c r="E352" s="323"/>
      <c r="F352" s="323"/>
    </row>
    <row r="353" spans="4:6" x14ac:dyDescent="0.2">
      <c r="D353" s="323"/>
      <c r="E353" s="323"/>
      <c r="F353" s="323"/>
    </row>
    <row r="354" spans="4:6" x14ac:dyDescent="0.2">
      <c r="D354" s="323"/>
      <c r="E354" s="323"/>
      <c r="F354" s="323"/>
    </row>
    <row r="355" spans="4:6" x14ac:dyDescent="0.2">
      <c r="D355" s="323"/>
      <c r="E355" s="323"/>
      <c r="F355" s="323"/>
    </row>
    <row r="356" spans="4:6" x14ac:dyDescent="0.2">
      <c r="D356" s="323"/>
      <c r="E356" s="323"/>
      <c r="F356" s="323"/>
    </row>
    <row r="357" spans="4:6" x14ac:dyDescent="0.2">
      <c r="D357" s="323"/>
      <c r="E357" s="323"/>
      <c r="F357" s="323"/>
    </row>
    <row r="358" spans="4:6" x14ac:dyDescent="0.2">
      <c r="D358" s="323"/>
      <c r="E358" s="323"/>
      <c r="F358" s="323"/>
    </row>
    <row r="359" spans="4:6" x14ac:dyDescent="0.2">
      <c r="D359" s="323"/>
      <c r="E359" s="323"/>
      <c r="F359" s="323"/>
    </row>
    <row r="360" spans="4:6" x14ac:dyDescent="0.2">
      <c r="D360" s="323"/>
      <c r="E360" s="323"/>
      <c r="F360" s="323"/>
    </row>
    <row r="361" spans="4:6" x14ac:dyDescent="0.2">
      <c r="D361" s="323"/>
      <c r="E361" s="323"/>
      <c r="F361" s="323"/>
    </row>
    <row r="362" spans="4:6" x14ac:dyDescent="0.2">
      <c r="D362" s="323"/>
      <c r="E362" s="323"/>
      <c r="F362" s="323"/>
    </row>
    <row r="363" spans="4:6" x14ac:dyDescent="0.2">
      <c r="D363" s="323"/>
      <c r="E363" s="323"/>
      <c r="F363" s="323"/>
    </row>
    <row r="364" spans="4:6" x14ac:dyDescent="0.2">
      <c r="D364" s="323"/>
      <c r="E364" s="323"/>
      <c r="F364" s="323"/>
    </row>
    <row r="365" spans="4:6" x14ac:dyDescent="0.2">
      <c r="D365" s="323"/>
      <c r="E365" s="323"/>
      <c r="F365" s="323"/>
    </row>
    <row r="366" spans="4:6" x14ac:dyDescent="0.2">
      <c r="D366" s="323"/>
      <c r="E366" s="323"/>
      <c r="F366" s="323"/>
    </row>
    <row r="367" spans="4:6" x14ac:dyDescent="0.2">
      <c r="D367" s="323"/>
      <c r="E367" s="323"/>
      <c r="F367" s="323"/>
    </row>
    <row r="368" spans="4:6" x14ac:dyDescent="0.2">
      <c r="D368" s="323"/>
      <c r="E368" s="323"/>
      <c r="F368" s="323"/>
    </row>
    <row r="369" spans="4:6" x14ac:dyDescent="0.2">
      <c r="D369" s="323"/>
      <c r="E369" s="323"/>
      <c r="F369" s="323"/>
    </row>
    <row r="370" spans="4:6" x14ac:dyDescent="0.2">
      <c r="D370" s="323"/>
      <c r="E370" s="323"/>
      <c r="F370" s="323"/>
    </row>
    <row r="371" spans="4:6" x14ac:dyDescent="0.2">
      <c r="D371" s="323"/>
      <c r="E371" s="323"/>
      <c r="F371" s="323"/>
    </row>
    <row r="372" spans="4:6" x14ac:dyDescent="0.2">
      <c r="D372" s="323"/>
      <c r="E372" s="323"/>
      <c r="F372" s="323"/>
    </row>
    <row r="373" spans="4:6" x14ac:dyDescent="0.2">
      <c r="D373" s="323"/>
      <c r="E373" s="323"/>
      <c r="F373" s="323"/>
    </row>
    <row r="374" spans="4:6" x14ac:dyDescent="0.2">
      <c r="D374" s="323"/>
      <c r="E374" s="323"/>
      <c r="F374" s="323"/>
    </row>
    <row r="375" spans="4:6" x14ac:dyDescent="0.2">
      <c r="D375" s="323"/>
      <c r="E375" s="323"/>
      <c r="F375" s="323"/>
    </row>
    <row r="376" spans="4:6" x14ac:dyDescent="0.2">
      <c r="D376" s="323"/>
      <c r="E376" s="323"/>
      <c r="F376" s="323"/>
    </row>
    <row r="377" spans="4:6" x14ac:dyDescent="0.2">
      <c r="D377" s="323"/>
      <c r="E377" s="323"/>
      <c r="F377" s="323"/>
    </row>
    <row r="378" spans="4:6" x14ac:dyDescent="0.2">
      <c r="D378" s="323"/>
      <c r="E378" s="323"/>
      <c r="F378" s="323"/>
    </row>
    <row r="379" spans="4:6" x14ac:dyDescent="0.2">
      <c r="D379" s="323"/>
      <c r="E379" s="323"/>
      <c r="F379" s="323"/>
    </row>
    <row r="380" spans="4:6" x14ac:dyDescent="0.2">
      <c r="D380" s="323"/>
      <c r="E380" s="323"/>
      <c r="F380" s="323"/>
    </row>
    <row r="381" spans="4:6" x14ac:dyDescent="0.2">
      <c r="D381" s="323"/>
      <c r="E381" s="323"/>
      <c r="F381" s="323"/>
    </row>
    <row r="382" spans="4:6" x14ac:dyDescent="0.2">
      <c r="D382" s="323"/>
      <c r="E382" s="323"/>
      <c r="F382" s="323"/>
    </row>
    <row r="383" spans="4:6" x14ac:dyDescent="0.2">
      <c r="D383" s="323"/>
      <c r="E383" s="323"/>
      <c r="F383" s="323"/>
    </row>
    <row r="384" spans="4:6" x14ac:dyDescent="0.2">
      <c r="D384" s="323"/>
      <c r="E384" s="323"/>
      <c r="F384" s="323"/>
    </row>
    <row r="385" spans="4:6" x14ac:dyDescent="0.2">
      <c r="D385" s="323"/>
      <c r="E385" s="323"/>
      <c r="F385" s="323"/>
    </row>
    <row r="386" spans="4:6" x14ac:dyDescent="0.2">
      <c r="D386" s="323"/>
      <c r="E386" s="323"/>
      <c r="F386" s="323"/>
    </row>
    <row r="387" spans="4:6" x14ac:dyDescent="0.2">
      <c r="D387" s="323"/>
      <c r="E387" s="323"/>
      <c r="F387" s="323"/>
    </row>
    <row r="388" spans="4:6" x14ac:dyDescent="0.2">
      <c r="D388" s="323"/>
      <c r="E388" s="323"/>
      <c r="F388" s="323"/>
    </row>
    <row r="389" spans="4:6" x14ac:dyDescent="0.2">
      <c r="D389" s="323"/>
      <c r="E389" s="323"/>
      <c r="F389" s="323"/>
    </row>
    <row r="390" spans="4:6" x14ac:dyDescent="0.2">
      <c r="D390" s="323"/>
      <c r="E390" s="323"/>
      <c r="F390" s="323"/>
    </row>
    <row r="391" spans="4:6" x14ac:dyDescent="0.2">
      <c r="D391" s="323"/>
      <c r="E391" s="323"/>
      <c r="F391" s="323"/>
    </row>
    <row r="392" spans="4:6" x14ac:dyDescent="0.2">
      <c r="D392" s="323"/>
      <c r="E392" s="323"/>
      <c r="F392" s="323"/>
    </row>
    <row r="393" spans="4:6" x14ac:dyDescent="0.2">
      <c r="D393" s="323"/>
      <c r="E393" s="323"/>
      <c r="F393" s="323"/>
    </row>
    <row r="394" spans="4:6" x14ac:dyDescent="0.2">
      <c r="D394" s="323"/>
      <c r="E394" s="323"/>
      <c r="F394" s="323"/>
    </row>
    <row r="395" spans="4:6" x14ac:dyDescent="0.2">
      <c r="D395" s="323"/>
      <c r="E395" s="323"/>
      <c r="F395" s="323"/>
    </row>
    <row r="396" spans="4:6" x14ac:dyDescent="0.2">
      <c r="D396" s="323"/>
      <c r="E396" s="323"/>
      <c r="F396" s="323"/>
    </row>
    <row r="397" spans="4:6" x14ac:dyDescent="0.2">
      <c r="D397" s="323"/>
      <c r="E397" s="323"/>
      <c r="F397" s="323"/>
    </row>
    <row r="398" spans="4:6" x14ac:dyDescent="0.2">
      <c r="D398" s="323"/>
      <c r="E398" s="323"/>
      <c r="F398" s="323"/>
    </row>
    <row r="399" spans="4:6" x14ac:dyDescent="0.2">
      <c r="D399" s="323"/>
      <c r="E399" s="323"/>
      <c r="F399" s="323"/>
    </row>
    <row r="400" spans="4:6" x14ac:dyDescent="0.2">
      <c r="D400" s="323"/>
      <c r="E400" s="323"/>
      <c r="F400" s="323"/>
    </row>
    <row r="401" spans="4:6" x14ac:dyDescent="0.2">
      <c r="D401" s="323"/>
      <c r="E401" s="323"/>
      <c r="F401" s="323"/>
    </row>
    <row r="402" spans="4:6" x14ac:dyDescent="0.2">
      <c r="D402" s="323"/>
      <c r="E402" s="323"/>
      <c r="F402" s="323"/>
    </row>
    <row r="403" spans="4:6" x14ac:dyDescent="0.2">
      <c r="D403" s="323"/>
      <c r="E403" s="323"/>
      <c r="F403" s="323"/>
    </row>
    <row r="404" spans="4:6" x14ac:dyDescent="0.2">
      <c r="D404" s="323"/>
      <c r="E404" s="323"/>
      <c r="F404" s="323"/>
    </row>
    <row r="405" spans="4:6" x14ac:dyDescent="0.2">
      <c r="D405" s="323"/>
      <c r="E405" s="323"/>
      <c r="F405" s="323"/>
    </row>
    <row r="406" spans="4:6" x14ac:dyDescent="0.2">
      <c r="D406" s="323"/>
      <c r="E406" s="323"/>
      <c r="F406" s="323"/>
    </row>
    <row r="407" spans="4:6" x14ac:dyDescent="0.2">
      <c r="D407" s="323"/>
      <c r="E407" s="323"/>
      <c r="F407" s="323"/>
    </row>
    <row r="408" spans="4:6" x14ac:dyDescent="0.2">
      <c r="D408" s="323"/>
      <c r="E408" s="323"/>
      <c r="F408" s="323"/>
    </row>
    <row r="409" spans="4:6" x14ac:dyDescent="0.2">
      <c r="D409" s="323"/>
      <c r="E409" s="323"/>
      <c r="F409" s="323"/>
    </row>
    <row r="410" spans="4:6" x14ac:dyDescent="0.2">
      <c r="D410" s="323"/>
      <c r="E410" s="323"/>
      <c r="F410" s="323"/>
    </row>
    <row r="411" spans="4:6" x14ac:dyDescent="0.2">
      <c r="D411" s="323"/>
      <c r="E411" s="323"/>
      <c r="F411" s="323"/>
    </row>
    <row r="412" spans="4:6" x14ac:dyDescent="0.2">
      <c r="D412" s="323"/>
      <c r="E412" s="323"/>
      <c r="F412" s="323"/>
    </row>
    <row r="413" spans="4:6" x14ac:dyDescent="0.2">
      <c r="D413" s="323"/>
      <c r="E413" s="323"/>
      <c r="F413" s="323"/>
    </row>
    <row r="414" spans="4:6" x14ac:dyDescent="0.2">
      <c r="D414" s="323"/>
      <c r="E414" s="323"/>
      <c r="F414" s="323"/>
    </row>
    <row r="415" spans="4:6" x14ac:dyDescent="0.2">
      <c r="D415" s="323"/>
      <c r="E415" s="323"/>
      <c r="F415" s="323"/>
    </row>
    <row r="416" spans="4:6" x14ac:dyDescent="0.2">
      <c r="D416" s="323"/>
      <c r="E416" s="323"/>
      <c r="F416" s="323"/>
    </row>
    <row r="417" spans="4:6" x14ac:dyDescent="0.2">
      <c r="D417" s="323"/>
      <c r="E417" s="323"/>
      <c r="F417" s="323"/>
    </row>
    <row r="418" spans="4:6" x14ac:dyDescent="0.2">
      <c r="D418" s="323"/>
      <c r="E418" s="323"/>
      <c r="F418" s="323"/>
    </row>
    <row r="419" spans="4:6" x14ac:dyDescent="0.2">
      <c r="D419" s="323"/>
      <c r="E419" s="323"/>
      <c r="F419" s="323"/>
    </row>
    <row r="420" spans="4:6" x14ac:dyDescent="0.2">
      <c r="D420" s="323"/>
      <c r="E420" s="323"/>
      <c r="F420" s="323"/>
    </row>
    <row r="421" spans="4:6" x14ac:dyDescent="0.2">
      <c r="D421" s="323"/>
      <c r="E421" s="323"/>
      <c r="F421" s="323"/>
    </row>
    <row r="422" spans="4:6" x14ac:dyDescent="0.2">
      <c r="D422" s="323"/>
      <c r="E422" s="323"/>
      <c r="F422" s="323"/>
    </row>
    <row r="423" spans="4:6" x14ac:dyDescent="0.2">
      <c r="D423" s="323"/>
      <c r="E423" s="323"/>
      <c r="F423" s="323"/>
    </row>
    <row r="424" spans="4:6" x14ac:dyDescent="0.2">
      <c r="D424" s="323"/>
      <c r="E424" s="323"/>
      <c r="F424" s="323"/>
    </row>
    <row r="425" spans="4:6" x14ac:dyDescent="0.2">
      <c r="D425" s="323"/>
      <c r="E425" s="323"/>
      <c r="F425" s="323"/>
    </row>
    <row r="426" spans="4:6" x14ac:dyDescent="0.2">
      <c r="D426" s="323"/>
      <c r="E426" s="323"/>
      <c r="F426" s="323"/>
    </row>
    <row r="427" spans="4:6" x14ac:dyDescent="0.2">
      <c r="D427" s="323"/>
      <c r="E427" s="323"/>
      <c r="F427" s="323"/>
    </row>
    <row r="428" spans="4:6" x14ac:dyDescent="0.2">
      <c r="D428" s="323"/>
      <c r="E428" s="323"/>
      <c r="F428" s="323"/>
    </row>
    <row r="429" spans="4:6" x14ac:dyDescent="0.2">
      <c r="D429" s="323"/>
      <c r="E429" s="323"/>
      <c r="F429" s="323"/>
    </row>
    <row r="430" spans="4:6" x14ac:dyDescent="0.2">
      <c r="D430" s="323"/>
      <c r="E430" s="323"/>
      <c r="F430" s="323"/>
    </row>
    <row r="431" spans="4:6" x14ac:dyDescent="0.2">
      <c r="D431" s="323"/>
      <c r="E431" s="323"/>
      <c r="F431" s="323"/>
    </row>
    <row r="432" spans="4:6" x14ac:dyDescent="0.2">
      <c r="D432" s="323"/>
      <c r="E432" s="323"/>
      <c r="F432" s="323"/>
    </row>
    <row r="433" spans="4:6" x14ac:dyDescent="0.2">
      <c r="D433" s="323"/>
      <c r="E433" s="323"/>
      <c r="F433" s="323"/>
    </row>
    <row r="434" spans="4:6" x14ac:dyDescent="0.2">
      <c r="D434" s="323"/>
      <c r="E434" s="323"/>
      <c r="F434" s="323"/>
    </row>
    <row r="435" spans="4:6" x14ac:dyDescent="0.2">
      <c r="D435" s="323"/>
      <c r="E435" s="323"/>
      <c r="F435" s="323"/>
    </row>
    <row r="436" spans="4:6" x14ac:dyDescent="0.2">
      <c r="D436" s="323"/>
      <c r="E436" s="323"/>
      <c r="F436" s="323"/>
    </row>
    <row r="437" spans="4:6" x14ac:dyDescent="0.2">
      <c r="D437" s="323"/>
      <c r="E437" s="323"/>
      <c r="F437" s="323"/>
    </row>
    <row r="438" spans="4:6" x14ac:dyDescent="0.2">
      <c r="D438" s="323"/>
      <c r="E438" s="323"/>
      <c r="F438" s="323"/>
    </row>
    <row r="439" spans="4:6" x14ac:dyDescent="0.2">
      <c r="D439" s="323"/>
      <c r="E439" s="323"/>
      <c r="F439" s="323"/>
    </row>
    <row r="440" spans="4:6" x14ac:dyDescent="0.2">
      <c r="D440" s="323"/>
      <c r="E440" s="323"/>
      <c r="F440" s="323"/>
    </row>
    <row r="441" spans="4:6" x14ac:dyDescent="0.2">
      <c r="D441" s="323"/>
      <c r="E441" s="323"/>
      <c r="F441" s="323"/>
    </row>
  </sheetData>
  <mergeCells count="4">
    <mergeCell ref="A1:C1"/>
    <mergeCell ref="A4:D4"/>
    <mergeCell ref="A47:C47"/>
    <mergeCell ref="J3:L3"/>
  </mergeCells>
  <printOptions horizontalCentered="1" verticalCentered="1"/>
  <pageMargins left="0.1" right="0.1" top="0.5" bottom="0.4" header="0.1" footer="0.1"/>
  <pageSetup scale="80" orientation="landscape" r:id="rId1"/>
  <headerFooter>
    <oddHeader>&amp;C&amp;"Arial,Bold"TWIN FALLS SCHOOL DISTRICT 411</oddHeader>
    <oddFooter>&amp;L&amp;"Arial,Bold"&amp;Z&amp;F&amp;R&amp;"Arial,Bold"Page &amp;P of &amp;N</oddFooter>
  </headerFooter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>
    <pageSetUpPr fitToPage="1"/>
  </sheetPr>
  <dimension ref="A1:M48"/>
  <sheetViews>
    <sheetView defaultGridColor="0" colorId="22" zoomScaleNormal="100" workbookViewId="0">
      <pane xSplit="3" ySplit="7" topLeftCell="D8" activePane="bottomRight" state="frozen"/>
      <selection activeCell="P31" sqref="P31"/>
      <selection pane="topRight" activeCell="P31" sqref="P31"/>
      <selection pane="bottomLeft" activeCell="P31" sqref="P31"/>
      <selection pane="bottomRight" activeCell="P31" sqref="P31"/>
    </sheetView>
  </sheetViews>
  <sheetFormatPr defaultColWidth="9.77734375" defaultRowHeight="15.75" x14ac:dyDescent="0.25"/>
  <cols>
    <col min="1" max="1" width="3.77734375" style="397" customWidth="1"/>
    <col min="2" max="2" width="6.77734375" style="397" customWidth="1"/>
    <col min="3" max="3" width="30.77734375" style="398" customWidth="1"/>
    <col min="4" max="13" width="11.77734375" style="397" customWidth="1"/>
    <col min="14" max="16384" width="9.77734375" style="397"/>
  </cols>
  <sheetData>
    <row r="1" spans="1:13" ht="20.25" x14ac:dyDescent="0.3">
      <c r="A1" s="600" t="s">
        <v>47</v>
      </c>
      <c r="B1" s="600"/>
      <c r="C1" s="600"/>
      <c r="E1" s="449" t="s">
        <v>510</v>
      </c>
      <c r="F1" s="447"/>
      <c r="G1" s="447"/>
      <c r="I1" s="451"/>
      <c r="K1" s="446"/>
      <c r="L1" s="446"/>
      <c r="M1" s="450" t="s">
        <v>750</v>
      </c>
    </row>
    <row r="2" spans="1:13" x14ac:dyDescent="0.25">
      <c r="E2" s="449" t="s">
        <v>16</v>
      </c>
      <c r="F2" s="447"/>
      <c r="G2" s="447"/>
      <c r="K2" s="446"/>
      <c r="L2" s="445"/>
      <c r="M2" s="557" t="s">
        <v>749</v>
      </c>
    </row>
    <row r="3" spans="1:13" x14ac:dyDescent="0.25">
      <c r="E3" s="448" t="s">
        <v>507</v>
      </c>
      <c r="F3" s="447"/>
      <c r="G3" s="447"/>
      <c r="K3" s="446"/>
      <c r="L3" s="445"/>
      <c r="M3" s="557" t="s">
        <v>747</v>
      </c>
    </row>
    <row r="4" spans="1:13" ht="12" customHeight="1" x14ac:dyDescent="0.2">
      <c r="A4" s="601" t="s">
        <v>505</v>
      </c>
      <c r="B4" s="601"/>
      <c r="C4" s="601"/>
      <c r="D4" s="434"/>
      <c r="E4" s="434"/>
      <c r="F4" s="434"/>
      <c r="G4" s="434"/>
      <c r="H4" s="434"/>
      <c r="I4" s="434"/>
      <c r="J4" s="434"/>
      <c r="K4" s="434"/>
      <c r="L4" s="434"/>
      <c r="M4" s="434"/>
    </row>
    <row r="5" spans="1:13" ht="15" x14ac:dyDescent="0.2">
      <c r="A5" s="443"/>
      <c r="B5" s="442"/>
      <c r="C5" s="441" t="s">
        <v>16</v>
      </c>
      <c r="D5" s="437" t="s">
        <v>503</v>
      </c>
      <c r="E5" s="440" t="s">
        <v>502</v>
      </c>
      <c r="F5" s="439" t="s">
        <v>85</v>
      </c>
      <c r="G5" s="439" t="s">
        <v>83</v>
      </c>
      <c r="H5" s="439" t="s">
        <v>81</v>
      </c>
      <c r="I5" s="439" t="s">
        <v>79</v>
      </c>
      <c r="J5" s="439" t="s">
        <v>77</v>
      </c>
      <c r="K5" s="438" t="s">
        <v>75</v>
      </c>
      <c r="L5" s="437" t="s">
        <v>73</v>
      </c>
      <c r="M5" s="437" t="s">
        <v>70</v>
      </c>
    </row>
    <row r="6" spans="1:13" ht="15" x14ac:dyDescent="0.2">
      <c r="A6" s="436"/>
      <c r="B6" s="429"/>
      <c r="C6" s="435"/>
      <c r="D6" s="429"/>
      <c r="E6" s="429"/>
      <c r="F6" s="434"/>
      <c r="G6" s="433"/>
      <c r="H6" s="432" t="s">
        <v>560</v>
      </c>
      <c r="I6" s="432" t="s">
        <v>559</v>
      </c>
      <c r="J6" s="431" t="s">
        <v>558</v>
      </c>
      <c r="K6" s="430" t="s">
        <v>557</v>
      </c>
      <c r="L6" s="430" t="s">
        <v>556</v>
      </c>
      <c r="M6" s="429"/>
    </row>
    <row r="7" spans="1:13" ht="15" x14ac:dyDescent="0.2">
      <c r="A7" s="416" t="s">
        <v>87</v>
      </c>
      <c r="B7" s="415" t="s">
        <v>500</v>
      </c>
      <c r="C7" s="428" t="s">
        <v>555</v>
      </c>
      <c r="D7" s="415" t="s">
        <v>88</v>
      </c>
      <c r="E7" s="415" t="s">
        <v>88</v>
      </c>
      <c r="F7" s="427" t="s">
        <v>84</v>
      </c>
      <c r="G7" s="426" t="s">
        <v>82</v>
      </c>
      <c r="H7" s="426" t="s">
        <v>554</v>
      </c>
      <c r="I7" s="426" t="s">
        <v>553</v>
      </c>
      <c r="J7" s="416" t="s">
        <v>552</v>
      </c>
      <c r="K7" s="415" t="s">
        <v>551</v>
      </c>
      <c r="L7" s="415" t="s">
        <v>550</v>
      </c>
      <c r="M7" s="415" t="s">
        <v>184</v>
      </c>
    </row>
    <row r="8" spans="1:13" ht="15" x14ac:dyDescent="0.2">
      <c r="A8" s="416" t="s">
        <v>496</v>
      </c>
      <c r="B8" s="415" t="s">
        <v>549</v>
      </c>
      <c r="C8" s="407" t="s">
        <v>282</v>
      </c>
      <c r="D8" s="410">
        <v>860670</v>
      </c>
      <c r="E8" s="414">
        <f t="shared" ref="E8:E19" si="0">SUM(F8:M8)</f>
        <v>968317</v>
      </c>
      <c r="F8" s="413">
        <v>613788</v>
      </c>
      <c r="G8" s="412">
        <v>231848</v>
      </c>
      <c r="H8" s="411">
        <v>22610</v>
      </c>
      <c r="I8" s="410">
        <f>99519+552</f>
        <v>100071</v>
      </c>
      <c r="J8" s="410"/>
      <c r="K8" s="410"/>
      <c r="L8" s="410"/>
      <c r="M8" s="410"/>
    </row>
    <row r="9" spans="1:13" ht="15" x14ac:dyDescent="0.2">
      <c r="A9" s="416" t="s">
        <v>491</v>
      </c>
      <c r="B9" s="415" t="s">
        <v>548</v>
      </c>
      <c r="C9" s="407" t="s">
        <v>280</v>
      </c>
      <c r="D9" s="410">
        <v>250558</v>
      </c>
      <c r="E9" s="414">
        <f t="shared" si="0"/>
        <v>249956</v>
      </c>
      <c r="F9" s="413">
        <v>176822</v>
      </c>
      <c r="G9" s="412">
        <v>73134</v>
      </c>
      <c r="H9" s="411"/>
      <c r="I9" s="410"/>
      <c r="J9" s="410"/>
      <c r="K9" s="410"/>
      <c r="L9" s="410"/>
      <c r="M9" s="410"/>
    </row>
    <row r="10" spans="1:13" ht="15" x14ac:dyDescent="0.2">
      <c r="A10" s="416" t="s">
        <v>487</v>
      </c>
      <c r="B10" s="415" t="s">
        <v>547</v>
      </c>
      <c r="C10" s="407" t="s">
        <v>278</v>
      </c>
      <c r="D10" s="410">
        <v>27635</v>
      </c>
      <c r="E10" s="414">
        <f t="shared" si="0"/>
        <v>54396</v>
      </c>
      <c r="F10" s="413">
        <v>22922</v>
      </c>
      <c r="G10" s="412">
        <v>9842</v>
      </c>
      <c r="H10" s="411"/>
      <c r="I10" s="410">
        <v>21632</v>
      </c>
      <c r="J10" s="410"/>
      <c r="K10" s="410"/>
      <c r="L10" s="410"/>
      <c r="M10" s="410"/>
    </row>
    <row r="11" spans="1:13" ht="15" x14ac:dyDescent="0.2">
      <c r="A11" s="425" t="s">
        <v>484</v>
      </c>
      <c r="B11" s="415">
        <v>519</v>
      </c>
      <c r="C11" s="407" t="s">
        <v>276</v>
      </c>
      <c r="D11" s="410"/>
      <c r="E11" s="414">
        <f t="shared" si="0"/>
        <v>0</v>
      </c>
      <c r="F11" s="413"/>
      <c r="G11" s="412"/>
      <c r="H11" s="411"/>
      <c r="I11" s="410"/>
      <c r="J11" s="410"/>
      <c r="K11" s="410"/>
      <c r="L11" s="410"/>
      <c r="M11" s="410"/>
    </row>
    <row r="12" spans="1:13" ht="15" x14ac:dyDescent="0.2">
      <c r="A12" s="416" t="s">
        <v>480</v>
      </c>
      <c r="B12" s="415" t="s">
        <v>546</v>
      </c>
      <c r="C12" s="407" t="s">
        <v>545</v>
      </c>
      <c r="D12" s="410"/>
      <c r="E12" s="414">
        <f t="shared" si="0"/>
        <v>0</v>
      </c>
      <c r="F12" s="413"/>
      <c r="G12" s="412"/>
      <c r="H12" s="411"/>
      <c r="I12" s="410"/>
      <c r="J12" s="410"/>
      <c r="K12" s="410"/>
      <c r="L12" s="410"/>
      <c r="M12" s="410"/>
    </row>
    <row r="13" spans="1:13" ht="15" x14ac:dyDescent="0.2">
      <c r="A13" s="416" t="s">
        <v>476</v>
      </c>
      <c r="B13" s="415" t="s">
        <v>544</v>
      </c>
      <c r="C13" s="407" t="s">
        <v>543</v>
      </c>
      <c r="D13" s="410"/>
      <c r="E13" s="414">
        <f t="shared" si="0"/>
        <v>0</v>
      </c>
      <c r="F13" s="413"/>
      <c r="G13" s="412"/>
      <c r="H13" s="411"/>
      <c r="I13" s="410"/>
      <c r="J13" s="410"/>
      <c r="K13" s="410"/>
      <c r="L13" s="410"/>
      <c r="M13" s="410"/>
    </row>
    <row r="14" spans="1:13" ht="15" x14ac:dyDescent="0.2">
      <c r="A14" s="416" t="s">
        <v>471</v>
      </c>
      <c r="B14" s="415" t="s">
        <v>542</v>
      </c>
      <c r="C14" s="407" t="s">
        <v>270</v>
      </c>
      <c r="D14" s="410"/>
      <c r="E14" s="414">
        <f t="shared" si="0"/>
        <v>0</v>
      </c>
      <c r="F14" s="413"/>
      <c r="G14" s="412"/>
      <c r="H14" s="411"/>
      <c r="I14" s="410"/>
      <c r="J14" s="410"/>
      <c r="K14" s="410"/>
      <c r="L14" s="410"/>
      <c r="M14" s="410"/>
    </row>
    <row r="15" spans="1:13" ht="15" x14ac:dyDescent="0.2">
      <c r="A15" s="416" t="s">
        <v>467</v>
      </c>
      <c r="B15" s="415" t="s">
        <v>541</v>
      </c>
      <c r="C15" s="407" t="s">
        <v>268</v>
      </c>
      <c r="D15" s="410"/>
      <c r="E15" s="414">
        <f t="shared" si="0"/>
        <v>0</v>
      </c>
      <c r="F15" s="413"/>
      <c r="G15" s="412"/>
      <c r="H15" s="411"/>
      <c r="I15" s="410"/>
      <c r="J15" s="410"/>
      <c r="K15" s="410"/>
      <c r="L15" s="410"/>
      <c r="M15" s="410"/>
    </row>
    <row r="16" spans="1:13" ht="15" x14ac:dyDescent="0.2">
      <c r="A16" s="416" t="s">
        <v>463</v>
      </c>
      <c r="B16" s="415" t="s">
        <v>540</v>
      </c>
      <c r="C16" s="407" t="s">
        <v>266</v>
      </c>
      <c r="D16" s="410"/>
      <c r="E16" s="414">
        <f t="shared" si="0"/>
        <v>0</v>
      </c>
      <c r="F16" s="413"/>
      <c r="G16" s="412"/>
      <c r="H16" s="411"/>
      <c r="I16" s="410"/>
      <c r="J16" s="410"/>
      <c r="K16" s="410"/>
      <c r="L16" s="410"/>
      <c r="M16" s="410"/>
    </row>
    <row r="17" spans="1:13" ht="15" x14ac:dyDescent="0.2">
      <c r="A17" s="416" t="s">
        <v>459</v>
      </c>
      <c r="B17" s="415" t="s">
        <v>539</v>
      </c>
      <c r="C17" s="407" t="s">
        <v>264</v>
      </c>
      <c r="D17" s="410">
        <v>153900</v>
      </c>
      <c r="E17" s="414">
        <f t="shared" si="0"/>
        <v>115500</v>
      </c>
      <c r="F17" s="413">
        <v>64500</v>
      </c>
      <c r="G17" s="412">
        <v>15000</v>
      </c>
      <c r="H17" s="411">
        <v>26000</v>
      </c>
      <c r="I17" s="410">
        <v>10000</v>
      </c>
      <c r="J17" s="410"/>
      <c r="K17" s="410"/>
      <c r="L17" s="410"/>
      <c r="M17" s="410"/>
    </row>
    <row r="18" spans="1:13" ht="15" x14ac:dyDescent="0.2">
      <c r="A18" s="416" t="s">
        <v>455</v>
      </c>
      <c r="B18" s="415" t="s">
        <v>538</v>
      </c>
      <c r="C18" s="407" t="s">
        <v>262</v>
      </c>
      <c r="D18" s="410"/>
      <c r="E18" s="414">
        <f t="shared" si="0"/>
        <v>0</v>
      </c>
      <c r="F18" s="413"/>
      <c r="G18" s="412"/>
      <c r="H18" s="411"/>
      <c r="I18" s="410"/>
      <c r="J18" s="410"/>
      <c r="K18" s="410"/>
      <c r="L18" s="410"/>
      <c r="M18" s="410"/>
    </row>
    <row r="19" spans="1:13" ht="15" x14ac:dyDescent="0.2">
      <c r="A19" s="416" t="s">
        <v>451</v>
      </c>
      <c r="B19" s="415" t="s">
        <v>537</v>
      </c>
      <c r="C19" s="407" t="s">
        <v>260</v>
      </c>
      <c r="D19" s="410"/>
      <c r="E19" s="414">
        <f t="shared" si="0"/>
        <v>0</v>
      </c>
      <c r="F19" s="413"/>
      <c r="G19" s="412"/>
      <c r="H19" s="411"/>
      <c r="I19" s="410"/>
      <c r="J19" s="410"/>
      <c r="K19" s="410"/>
      <c r="L19" s="410"/>
      <c r="M19" s="410"/>
    </row>
    <row r="20" spans="1:13" ht="15" x14ac:dyDescent="0.2">
      <c r="A20" s="416" t="s">
        <v>447</v>
      </c>
      <c r="B20" s="418"/>
      <c r="C20" s="407"/>
      <c r="D20" s="421"/>
      <c r="E20" s="421"/>
      <c r="F20" s="424"/>
      <c r="G20" s="423"/>
      <c r="H20" s="422"/>
      <c r="I20" s="421"/>
      <c r="J20" s="421"/>
      <c r="K20" s="421"/>
      <c r="L20" s="421"/>
      <c r="M20" s="421"/>
    </row>
    <row r="21" spans="1:13" ht="15" x14ac:dyDescent="0.2">
      <c r="A21" s="416" t="s">
        <v>444</v>
      </c>
      <c r="B21" s="415" t="s">
        <v>77</v>
      </c>
      <c r="C21" s="420" t="s">
        <v>536</v>
      </c>
      <c r="D21" s="419">
        <f t="shared" ref="D21:M21" si="1">SUM(D8:D19)</f>
        <v>1292763</v>
      </c>
      <c r="E21" s="419">
        <f t="shared" si="1"/>
        <v>1388169</v>
      </c>
      <c r="F21" s="419">
        <f t="shared" si="1"/>
        <v>878032</v>
      </c>
      <c r="G21" s="419">
        <f t="shared" si="1"/>
        <v>329824</v>
      </c>
      <c r="H21" s="419">
        <f t="shared" si="1"/>
        <v>48610</v>
      </c>
      <c r="I21" s="419">
        <f t="shared" si="1"/>
        <v>131703</v>
      </c>
      <c r="J21" s="419">
        <f t="shared" si="1"/>
        <v>0</v>
      </c>
      <c r="K21" s="419">
        <f t="shared" si="1"/>
        <v>0</v>
      </c>
      <c r="L21" s="419">
        <f t="shared" si="1"/>
        <v>0</v>
      </c>
      <c r="M21" s="419">
        <f t="shared" si="1"/>
        <v>0</v>
      </c>
    </row>
    <row r="22" spans="1:13" ht="15" x14ac:dyDescent="0.2">
      <c r="A22" s="416" t="s">
        <v>439</v>
      </c>
      <c r="B22" s="418"/>
      <c r="C22" s="407"/>
      <c r="D22" s="403"/>
      <c r="E22" s="403"/>
      <c r="F22" s="406"/>
      <c r="G22" s="405"/>
      <c r="H22" s="404"/>
      <c r="I22" s="403"/>
      <c r="J22" s="403"/>
      <c r="K22" s="403"/>
      <c r="L22" s="403"/>
      <c r="M22" s="403"/>
    </row>
    <row r="23" spans="1:13" ht="15" x14ac:dyDescent="0.2">
      <c r="A23" s="416" t="s">
        <v>436</v>
      </c>
      <c r="B23" s="415" t="s">
        <v>535</v>
      </c>
      <c r="C23" s="407" t="s">
        <v>534</v>
      </c>
      <c r="D23" s="410">
        <v>52290</v>
      </c>
      <c r="E23" s="414">
        <f>SUM(F23:M23)</f>
        <v>50310</v>
      </c>
      <c r="F23" s="413">
        <v>25694</v>
      </c>
      <c r="G23" s="412">
        <v>9616</v>
      </c>
      <c r="H23" s="411"/>
      <c r="I23" s="410">
        <v>15000</v>
      </c>
      <c r="J23" s="410"/>
      <c r="K23" s="410"/>
      <c r="L23" s="410"/>
      <c r="M23" s="410"/>
    </row>
    <row r="24" spans="1:13" ht="15" x14ac:dyDescent="0.2">
      <c r="A24" s="416" t="s">
        <v>431</v>
      </c>
      <c r="B24" s="415" t="s">
        <v>533</v>
      </c>
      <c r="C24" s="407" t="s">
        <v>532</v>
      </c>
      <c r="D24" s="410"/>
      <c r="E24" s="414">
        <f>SUM(F24:M24)</f>
        <v>0</v>
      </c>
      <c r="F24" s="413"/>
      <c r="G24" s="412"/>
      <c r="H24" s="411"/>
      <c r="I24" s="410"/>
      <c r="J24" s="410"/>
      <c r="K24" s="410"/>
      <c r="L24" s="410"/>
      <c r="M24" s="410"/>
    </row>
    <row r="25" spans="1:13" ht="15" x14ac:dyDescent="0.2">
      <c r="A25" s="416" t="s">
        <v>428</v>
      </c>
      <c r="B25" s="415"/>
      <c r="C25" s="407"/>
      <c r="D25" s="403"/>
      <c r="E25" s="403"/>
      <c r="F25" s="406"/>
      <c r="G25" s="405"/>
      <c r="H25" s="404"/>
      <c r="I25" s="403"/>
      <c r="J25" s="403"/>
      <c r="K25" s="403"/>
      <c r="L25" s="403"/>
      <c r="M25" s="403"/>
    </row>
    <row r="26" spans="1:13" ht="15" x14ac:dyDescent="0.2">
      <c r="A26" s="416" t="s">
        <v>425</v>
      </c>
      <c r="B26" s="415" t="s">
        <v>531</v>
      </c>
      <c r="C26" s="407" t="s">
        <v>254</v>
      </c>
      <c r="D26" s="410">
        <v>615692</v>
      </c>
      <c r="E26" s="414">
        <f>SUM(F26:M26)</f>
        <v>494445</v>
      </c>
      <c r="F26" s="413">
        <v>233728</v>
      </c>
      <c r="G26" s="412">
        <v>99272</v>
      </c>
      <c r="H26" s="411">
        <v>99848</v>
      </c>
      <c r="I26" s="410">
        <f>62149-552</f>
        <v>61597</v>
      </c>
      <c r="J26" s="410"/>
      <c r="K26" s="410"/>
      <c r="L26" s="410"/>
      <c r="M26" s="410"/>
    </row>
    <row r="27" spans="1:13" ht="15" x14ac:dyDescent="0.2">
      <c r="A27" s="416" t="s">
        <v>422</v>
      </c>
      <c r="B27" s="415" t="s">
        <v>530</v>
      </c>
      <c r="C27" s="407" t="s">
        <v>252</v>
      </c>
      <c r="D27" s="410"/>
      <c r="E27" s="414">
        <f>SUM(F27:M27)</f>
        <v>0</v>
      </c>
      <c r="F27" s="413"/>
      <c r="G27" s="412"/>
      <c r="H27" s="411"/>
      <c r="I27" s="410"/>
      <c r="J27" s="410"/>
      <c r="K27" s="410"/>
      <c r="L27" s="410"/>
      <c r="M27" s="410"/>
    </row>
    <row r="28" spans="1:13" ht="15" x14ac:dyDescent="0.2">
      <c r="A28" s="416" t="s">
        <v>418</v>
      </c>
      <c r="B28" s="415">
        <v>623</v>
      </c>
      <c r="C28" s="407" t="s">
        <v>250</v>
      </c>
      <c r="D28" s="410"/>
      <c r="E28" s="414">
        <f>SUM(F28:M28)</f>
        <v>0</v>
      </c>
      <c r="F28" s="413"/>
      <c r="G28" s="412"/>
      <c r="H28" s="411"/>
      <c r="I28" s="410"/>
      <c r="J28" s="410"/>
      <c r="K28" s="410"/>
      <c r="L28" s="410"/>
      <c r="M28" s="410"/>
    </row>
    <row r="29" spans="1:13" ht="15" x14ac:dyDescent="0.2">
      <c r="A29" s="416" t="s">
        <v>415</v>
      </c>
      <c r="B29" s="415" t="s">
        <v>529</v>
      </c>
      <c r="C29" s="407" t="s">
        <v>248</v>
      </c>
      <c r="D29" s="410"/>
      <c r="E29" s="414">
        <f>SUM(F29:M29)</f>
        <v>0</v>
      </c>
      <c r="F29" s="413"/>
      <c r="G29" s="412"/>
      <c r="H29" s="411"/>
      <c r="I29" s="410"/>
      <c r="J29" s="410"/>
      <c r="K29" s="410"/>
      <c r="L29" s="410"/>
      <c r="M29" s="410"/>
    </row>
    <row r="30" spans="1:13" ht="15" x14ac:dyDescent="0.2">
      <c r="A30" s="416" t="s">
        <v>410</v>
      </c>
      <c r="B30" s="415" t="s">
        <v>528</v>
      </c>
      <c r="C30" s="407" t="s">
        <v>246</v>
      </c>
      <c r="D30" s="410">
        <v>47174</v>
      </c>
      <c r="E30" s="414">
        <f>SUM(F30:M30)</f>
        <v>71020</v>
      </c>
      <c r="F30" s="413">
        <v>33114</v>
      </c>
      <c r="G30" s="412">
        <v>9216</v>
      </c>
      <c r="H30" s="411">
        <v>18736</v>
      </c>
      <c r="I30" s="410">
        <v>9954</v>
      </c>
      <c r="J30" s="410"/>
      <c r="K30" s="410"/>
      <c r="L30" s="410"/>
      <c r="M30" s="410"/>
    </row>
    <row r="31" spans="1:13" ht="15" x14ac:dyDescent="0.2">
      <c r="A31" s="416" t="s">
        <v>405</v>
      </c>
      <c r="B31" s="415"/>
      <c r="C31" s="407"/>
      <c r="D31" s="403"/>
      <c r="E31" s="403"/>
      <c r="F31" s="406"/>
      <c r="G31" s="405"/>
      <c r="H31" s="404"/>
      <c r="I31" s="403"/>
      <c r="J31" s="403"/>
      <c r="K31" s="403"/>
      <c r="L31" s="403"/>
      <c r="M31" s="403"/>
    </row>
    <row r="32" spans="1:13" ht="15" x14ac:dyDescent="0.2">
      <c r="A32" s="416" t="s">
        <v>401</v>
      </c>
      <c r="B32" s="415" t="s">
        <v>527</v>
      </c>
      <c r="C32" s="407" t="s">
        <v>244</v>
      </c>
      <c r="D32" s="410">
        <v>10100</v>
      </c>
      <c r="E32" s="414">
        <f>SUM(F32:M32)</f>
        <v>4500</v>
      </c>
      <c r="F32" s="413">
        <v>3500</v>
      </c>
      <c r="G32" s="412">
        <v>1000</v>
      </c>
      <c r="H32" s="411"/>
      <c r="I32" s="410"/>
      <c r="J32" s="410"/>
      <c r="K32" s="410"/>
      <c r="L32" s="410"/>
      <c r="M32" s="410"/>
    </row>
    <row r="33" spans="1:13" ht="15" x14ac:dyDescent="0.2">
      <c r="A33" s="416" t="s">
        <v>398</v>
      </c>
      <c r="B33" s="415"/>
      <c r="C33" s="407"/>
      <c r="D33" s="403"/>
      <c r="E33" s="403"/>
      <c r="F33" s="406"/>
      <c r="G33" s="405"/>
      <c r="H33" s="404"/>
      <c r="I33" s="403"/>
      <c r="J33" s="403"/>
      <c r="K33" s="403"/>
      <c r="L33" s="403"/>
      <c r="M33" s="403"/>
    </row>
    <row r="34" spans="1:13" ht="15" x14ac:dyDescent="0.2">
      <c r="A34" s="416" t="s">
        <v>394</v>
      </c>
      <c r="B34" s="415" t="s">
        <v>526</v>
      </c>
      <c r="C34" s="407" t="s">
        <v>242</v>
      </c>
      <c r="D34" s="410"/>
      <c r="E34" s="414">
        <f t="shared" ref="E34:E41" si="2">SUM(F34:M34)</f>
        <v>0</v>
      </c>
      <c r="F34" s="413"/>
      <c r="G34" s="412"/>
      <c r="H34" s="411"/>
      <c r="I34" s="410"/>
      <c r="J34" s="410"/>
      <c r="K34" s="410"/>
      <c r="L34" s="410"/>
      <c r="M34" s="410"/>
    </row>
    <row r="35" spans="1:13" ht="15" x14ac:dyDescent="0.2">
      <c r="A35" s="416" t="s">
        <v>390</v>
      </c>
      <c r="B35" s="415" t="s">
        <v>525</v>
      </c>
      <c r="C35" s="407" t="s">
        <v>240</v>
      </c>
      <c r="D35" s="410"/>
      <c r="E35" s="414">
        <f t="shared" si="2"/>
        <v>0</v>
      </c>
      <c r="F35" s="413"/>
      <c r="G35" s="412"/>
      <c r="H35" s="411"/>
      <c r="I35" s="410"/>
      <c r="J35" s="410"/>
      <c r="K35" s="410"/>
      <c r="L35" s="410"/>
      <c r="M35" s="410"/>
    </row>
    <row r="36" spans="1:13" ht="15" x14ac:dyDescent="0.2">
      <c r="A36" s="416" t="s">
        <v>385</v>
      </c>
      <c r="B36" s="415">
        <v>656</v>
      </c>
      <c r="C36" s="407" t="s">
        <v>524</v>
      </c>
      <c r="D36" s="410"/>
      <c r="E36" s="414">
        <f t="shared" si="2"/>
        <v>0</v>
      </c>
      <c r="F36" s="413"/>
      <c r="G36" s="412"/>
      <c r="H36" s="411"/>
      <c r="I36" s="410"/>
      <c r="J36" s="410"/>
      <c r="K36" s="410"/>
      <c r="L36" s="410"/>
      <c r="M36" s="410"/>
    </row>
    <row r="37" spans="1:13" ht="15" x14ac:dyDescent="0.2">
      <c r="A37" s="416" t="s">
        <v>380</v>
      </c>
      <c r="B37" s="415" t="s">
        <v>523</v>
      </c>
      <c r="C37" s="407" t="s">
        <v>522</v>
      </c>
      <c r="D37" s="410"/>
      <c r="E37" s="414">
        <f t="shared" si="2"/>
        <v>0</v>
      </c>
      <c r="F37" s="413"/>
      <c r="G37" s="412"/>
      <c r="H37" s="411"/>
      <c r="I37" s="410"/>
      <c r="J37" s="410"/>
      <c r="K37" s="410"/>
      <c r="L37" s="410"/>
      <c r="M37" s="410"/>
    </row>
    <row r="38" spans="1:13" ht="15" x14ac:dyDescent="0.2">
      <c r="A38" s="416" t="s">
        <v>377</v>
      </c>
      <c r="B38" s="415">
        <v>663</v>
      </c>
      <c r="C38" s="407" t="s">
        <v>521</v>
      </c>
      <c r="D38" s="410"/>
      <c r="E38" s="414">
        <f t="shared" si="2"/>
        <v>0</v>
      </c>
      <c r="F38" s="413"/>
      <c r="G38" s="412"/>
      <c r="H38" s="411"/>
      <c r="I38" s="410"/>
      <c r="J38" s="410"/>
      <c r="K38" s="410"/>
      <c r="L38" s="410"/>
      <c r="M38" s="410"/>
    </row>
    <row r="39" spans="1:13" ht="15" x14ac:dyDescent="0.2">
      <c r="A39" s="416" t="s">
        <v>373</v>
      </c>
      <c r="B39" s="415" t="s">
        <v>520</v>
      </c>
      <c r="C39" s="407" t="s">
        <v>519</v>
      </c>
      <c r="D39" s="410"/>
      <c r="E39" s="414">
        <f t="shared" si="2"/>
        <v>0</v>
      </c>
      <c r="F39" s="413"/>
      <c r="G39" s="412"/>
      <c r="H39" s="411"/>
      <c r="I39" s="410"/>
      <c r="J39" s="410"/>
      <c r="K39" s="410"/>
      <c r="L39" s="410"/>
      <c r="M39" s="410"/>
    </row>
    <row r="40" spans="1:13" ht="15" x14ac:dyDescent="0.2">
      <c r="A40" s="416" t="s">
        <v>369</v>
      </c>
      <c r="B40" s="415" t="s">
        <v>518</v>
      </c>
      <c r="C40" s="407" t="s">
        <v>230</v>
      </c>
      <c r="D40" s="410"/>
      <c r="E40" s="414">
        <f t="shared" si="2"/>
        <v>0</v>
      </c>
      <c r="F40" s="413"/>
      <c r="G40" s="412"/>
      <c r="H40" s="411"/>
      <c r="I40" s="410"/>
      <c r="J40" s="410"/>
      <c r="K40" s="410"/>
      <c r="L40" s="410"/>
      <c r="M40" s="410"/>
    </row>
    <row r="41" spans="1:13" ht="15" x14ac:dyDescent="0.2">
      <c r="A41" s="416" t="s">
        <v>365</v>
      </c>
      <c r="B41" s="415" t="s">
        <v>517</v>
      </c>
      <c r="C41" s="407" t="s">
        <v>228</v>
      </c>
      <c r="D41" s="410"/>
      <c r="E41" s="414">
        <f t="shared" si="2"/>
        <v>0</v>
      </c>
      <c r="F41" s="413"/>
      <c r="G41" s="412"/>
      <c r="H41" s="411"/>
      <c r="I41" s="410"/>
      <c r="J41" s="410"/>
      <c r="K41" s="410"/>
      <c r="L41" s="410"/>
      <c r="M41" s="410"/>
    </row>
    <row r="42" spans="1:13" ht="15" x14ac:dyDescent="0.2">
      <c r="A42" s="416" t="s">
        <v>362</v>
      </c>
      <c r="B42" s="415"/>
      <c r="C42" s="407"/>
      <c r="D42" s="403"/>
      <c r="E42" s="403"/>
      <c r="F42" s="406"/>
      <c r="G42" s="405"/>
      <c r="H42" s="404"/>
      <c r="I42" s="403"/>
      <c r="J42" s="403"/>
      <c r="K42" s="403"/>
      <c r="L42" s="403"/>
      <c r="M42" s="403"/>
    </row>
    <row r="43" spans="1:13" ht="15" x14ac:dyDescent="0.2">
      <c r="A43" s="416" t="s">
        <v>359</v>
      </c>
      <c r="B43" s="415" t="s">
        <v>516</v>
      </c>
      <c r="C43" s="407" t="s">
        <v>515</v>
      </c>
      <c r="D43" s="410">
        <v>26000</v>
      </c>
      <c r="E43" s="414">
        <f>SUM(F43:M43)</f>
        <v>0</v>
      </c>
      <c r="F43" s="413"/>
      <c r="G43" s="412"/>
      <c r="H43" s="411"/>
      <c r="I43" s="410"/>
      <c r="J43" s="410"/>
      <c r="K43" s="410"/>
      <c r="L43" s="410"/>
      <c r="M43" s="410"/>
    </row>
    <row r="44" spans="1:13" ht="15" x14ac:dyDescent="0.2">
      <c r="A44" s="416" t="s">
        <v>357</v>
      </c>
      <c r="B44" s="415" t="s">
        <v>514</v>
      </c>
      <c r="C44" s="407" t="s">
        <v>513</v>
      </c>
      <c r="D44" s="410">
        <v>13741</v>
      </c>
      <c r="E44" s="414">
        <f>SUM(F44:M44)</f>
        <v>10018</v>
      </c>
      <c r="F44" s="413"/>
      <c r="G44" s="412"/>
      <c r="H44" s="411">
        <v>10018</v>
      </c>
      <c r="I44" s="410"/>
      <c r="J44" s="410"/>
      <c r="K44" s="410"/>
      <c r="L44" s="410"/>
      <c r="M44" s="410"/>
    </row>
    <row r="45" spans="1:13" ht="15" x14ac:dyDescent="0.2">
      <c r="A45" s="416" t="s">
        <v>353</v>
      </c>
      <c r="B45" s="415" t="s">
        <v>512</v>
      </c>
      <c r="C45" s="407" t="s">
        <v>222</v>
      </c>
      <c r="D45" s="410"/>
      <c r="E45" s="414">
        <f>SUM(F45:M45)</f>
        <v>0</v>
      </c>
      <c r="F45" s="413"/>
      <c r="G45" s="412"/>
      <c r="H45" s="411"/>
      <c r="I45" s="410"/>
      <c r="J45" s="410"/>
      <c r="K45" s="410"/>
      <c r="L45" s="410"/>
      <c r="M45" s="410"/>
    </row>
    <row r="46" spans="1:13" ht="15" x14ac:dyDescent="0.2">
      <c r="A46" s="409"/>
      <c r="B46" s="408"/>
      <c r="C46" s="407"/>
      <c r="D46" s="403"/>
      <c r="E46" s="403"/>
      <c r="F46" s="406"/>
      <c r="G46" s="405"/>
      <c r="H46" s="404"/>
      <c r="I46" s="403"/>
      <c r="J46" s="403"/>
      <c r="K46" s="403"/>
      <c r="L46" s="403"/>
      <c r="M46" s="403"/>
    </row>
    <row r="47" spans="1:13" ht="12" customHeight="1" x14ac:dyDescent="0.2">
      <c r="A47" s="602" t="str">
        <f ca="1">CELL("filename",A47)</f>
        <v>R:\Finance\Annual Budget\Amended 2016-2017\[2016-2017 Amended Budget.xlsx]251a</v>
      </c>
      <c r="B47" s="602"/>
      <c r="C47" s="602"/>
      <c r="D47" s="402"/>
      <c r="E47" s="402"/>
      <c r="F47" s="402"/>
      <c r="G47" s="402"/>
      <c r="H47" s="402"/>
      <c r="I47" s="402"/>
      <c r="J47" s="402"/>
      <c r="K47" s="402"/>
      <c r="L47" s="402"/>
      <c r="M47" s="402"/>
    </row>
    <row r="48" spans="1:13" ht="12" customHeight="1" x14ac:dyDescent="0.2">
      <c r="A48" s="401"/>
      <c r="B48" s="401"/>
      <c r="C48" s="400" t="s">
        <v>511</v>
      </c>
      <c r="D48" s="399">
        <f t="shared" ref="D48:M48" si="3">SUM(D23:D46)</f>
        <v>764997</v>
      </c>
      <c r="E48" s="399">
        <f t="shared" si="3"/>
        <v>630293</v>
      </c>
      <c r="F48" s="399">
        <f t="shared" si="3"/>
        <v>296036</v>
      </c>
      <c r="G48" s="399">
        <f t="shared" si="3"/>
        <v>119104</v>
      </c>
      <c r="H48" s="399">
        <f t="shared" si="3"/>
        <v>128602</v>
      </c>
      <c r="I48" s="399">
        <f t="shared" si="3"/>
        <v>86551</v>
      </c>
      <c r="J48" s="399">
        <f t="shared" si="3"/>
        <v>0</v>
      </c>
      <c r="K48" s="399">
        <f t="shared" si="3"/>
        <v>0</v>
      </c>
      <c r="L48" s="399">
        <f t="shared" si="3"/>
        <v>0</v>
      </c>
      <c r="M48" s="399">
        <f t="shared" si="3"/>
        <v>0</v>
      </c>
    </row>
  </sheetData>
  <mergeCells count="3">
    <mergeCell ref="A1:C1"/>
    <mergeCell ref="A4:C4"/>
    <mergeCell ref="A47:C47"/>
  </mergeCells>
  <printOptions horizontalCentered="1" verticalCentered="1"/>
  <pageMargins left="0.1" right="0.1" top="0.4" bottom="0.4" header="0.1" footer="0.1"/>
  <pageSetup scale="81" fitToHeight="2" orientation="landscape" r:id="rId1"/>
  <headerFooter>
    <oddHeader>&amp;C&amp;"Arial,Bold"TWIN FALLS SCHOOL DISTRICT 411</oddHeader>
    <oddFooter>&amp;L&amp;"Arial,Bold"&amp;Z&amp;F&amp;R&amp;"Arial,Bold"Page &amp;P of &amp;N</oddFooter>
  </headerFooter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C49"/>
  <sheetViews>
    <sheetView zoomScaleNormal="100" workbookViewId="0">
      <pane xSplit="3" ySplit="7" topLeftCell="D8" activePane="bottomRight" state="frozen"/>
      <selection activeCell="P31" sqref="P31"/>
      <selection pane="topRight" activeCell="P31" sqref="P31"/>
      <selection pane="bottomLeft" activeCell="P31" sqref="P31"/>
      <selection pane="bottomRight" activeCell="P31" sqref="P31"/>
    </sheetView>
  </sheetViews>
  <sheetFormatPr defaultRowHeight="15.75" x14ac:dyDescent="0.25"/>
  <cols>
    <col min="1" max="1" width="3.77734375" style="397" customWidth="1"/>
    <col min="2" max="2" width="6.77734375" style="452" customWidth="1"/>
    <col min="3" max="3" width="30.77734375" style="398" customWidth="1"/>
    <col min="4" max="13" width="11.77734375" style="397" customWidth="1"/>
    <col min="14" max="16384" width="8.88671875" style="397"/>
  </cols>
  <sheetData>
    <row r="1" spans="1:22" ht="20.25" x14ac:dyDescent="0.3">
      <c r="A1" s="600" t="s">
        <v>47</v>
      </c>
      <c r="B1" s="600"/>
      <c r="C1" s="600"/>
      <c r="E1" s="530" t="s">
        <v>510</v>
      </c>
      <c r="F1" s="529"/>
      <c r="G1" s="529"/>
      <c r="H1" s="529"/>
      <c r="I1" s="451"/>
      <c r="K1" s="446"/>
      <c r="L1" s="445"/>
      <c r="M1" s="556" t="s">
        <v>751</v>
      </c>
    </row>
    <row r="2" spans="1:22" x14ac:dyDescent="0.25">
      <c r="E2" s="530" t="s">
        <v>16</v>
      </c>
      <c r="F2" s="529"/>
      <c r="G2" s="529"/>
      <c r="H2" s="528"/>
      <c r="K2" s="446"/>
      <c r="L2" s="445"/>
      <c r="M2" s="557" t="s">
        <v>749</v>
      </c>
    </row>
    <row r="3" spans="1:22" ht="15" customHeight="1" x14ac:dyDescent="0.25">
      <c r="E3" s="447" t="s">
        <v>507</v>
      </c>
      <c r="F3" s="447"/>
      <c r="G3" s="447"/>
      <c r="H3" s="528"/>
      <c r="J3" s="527" t="s">
        <v>5</v>
      </c>
      <c r="K3" s="446"/>
      <c r="L3" s="445"/>
      <c r="M3" s="557" t="s">
        <v>747</v>
      </c>
    </row>
    <row r="4" spans="1:22" ht="12.6" customHeight="1" x14ac:dyDescent="0.2">
      <c r="A4" s="603" t="s">
        <v>505</v>
      </c>
      <c r="B4" s="603"/>
      <c r="C4" s="603"/>
      <c r="D4" s="401"/>
      <c r="E4" s="401"/>
      <c r="F4" s="401"/>
      <c r="G4" s="401"/>
      <c r="H4" s="401"/>
      <c r="I4" s="401"/>
      <c r="J4" s="401"/>
      <c r="K4" s="401"/>
      <c r="L4" s="401"/>
    </row>
    <row r="5" spans="1:22" ht="15" x14ac:dyDescent="0.2">
      <c r="A5" s="526"/>
      <c r="B5" s="522"/>
      <c r="C5" s="525" t="s">
        <v>16</v>
      </c>
      <c r="D5" s="522" t="s">
        <v>503</v>
      </c>
      <c r="E5" s="522" t="s">
        <v>90</v>
      </c>
      <c r="F5" s="524" t="s">
        <v>85</v>
      </c>
      <c r="G5" s="524" t="s">
        <v>83</v>
      </c>
      <c r="H5" s="524" t="s">
        <v>81</v>
      </c>
      <c r="I5" s="524" t="s">
        <v>79</v>
      </c>
      <c r="J5" s="524" t="s">
        <v>77</v>
      </c>
      <c r="K5" s="523" t="s">
        <v>75</v>
      </c>
      <c r="L5" s="522" t="s">
        <v>73</v>
      </c>
      <c r="M5" s="522" t="s">
        <v>70</v>
      </c>
    </row>
    <row r="6" spans="1:22" ht="15" x14ac:dyDescent="0.2">
      <c r="A6" s="521"/>
      <c r="B6" s="481"/>
      <c r="C6" s="480"/>
      <c r="D6" s="516"/>
      <c r="E6" s="520"/>
      <c r="F6" s="401"/>
      <c r="G6" s="519"/>
      <c r="H6" s="518" t="s">
        <v>560</v>
      </c>
      <c r="I6" s="518" t="s">
        <v>559</v>
      </c>
      <c r="J6" s="517" t="s">
        <v>558</v>
      </c>
      <c r="K6" s="481" t="s">
        <v>557</v>
      </c>
      <c r="L6" s="481" t="s">
        <v>556</v>
      </c>
      <c r="M6" s="516"/>
    </row>
    <row r="7" spans="1:22" ht="15" x14ac:dyDescent="0.2">
      <c r="A7" s="482" t="s">
        <v>87</v>
      </c>
      <c r="B7" s="484" t="s">
        <v>500</v>
      </c>
      <c r="C7" s="515" t="s">
        <v>555</v>
      </c>
      <c r="D7" s="484" t="s">
        <v>88</v>
      </c>
      <c r="E7" s="484" t="s">
        <v>88</v>
      </c>
      <c r="F7" s="514" t="s">
        <v>84</v>
      </c>
      <c r="G7" s="459" t="s">
        <v>82</v>
      </c>
      <c r="H7" s="459" t="s">
        <v>554</v>
      </c>
      <c r="I7" s="459" t="s">
        <v>553</v>
      </c>
      <c r="J7" s="482" t="s">
        <v>552</v>
      </c>
      <c r="K7" s="484" t="s">
        <v>551</v>
      </c>
      <c r="L7" s="484" t="s">
        <v>550</v>
      </c>
      <c r="M7" s="484" t="s">
        <v>184</v>
      </c>
    </row>
    <row r="8" spans="1:22" ht="15" x14ac:dyDescent="0.2">
      <c r="A8" s="482" t="s">
        <v>350</v>
      </c>
      <c r="B8" s="484" t="s">
        <v>597</v>
      </c>
      <c r="C8" s="463" t="s">
        <v>220</v>
      </c>
      <c r="D8" s="497"/>
      <c r="E8" s="414">
        <f>SUM(F8:M8)</f>
        <v>0</v>
      </c>
      <c r="F8" s="500"/>
      <c r="G8" s="499"/>
      <c r="H8" s="498"/>
      <c r="I8" s="497"/>
      <c r="J8" s="497"/>
      <c r="K8" s="497"/>
      <c r="L8" s="497"/>
      <c r="M8" s="497"/>
    </row>
    <row r="9" spans="1:22" ht="15" x14ac:dyDescent="0.2">
      <c r="A9" s="482" t="s">
        <v>493</v>
      </c>
      <c r="B9" s="484"/>
      <c r="C9" s="463"/>
      <c r="D9" s="509"/>
      <c r="E9" s="509"/>
      <c r="F9" s="512"/>
      <c r="G9" s="511"/>
      <c r="H9" s="510"/>
      <c r="I9" s="509"/>
      <c r="J9" s="509"/>
      <c r="K9" s="509"/>
      <c r="L9" s="509"/>
      <c r="M9" s="509"/>
    </row>
    <row r="10" spans="1:22" ht="15" x14ac:dyDescent="0.2">
      <c r="A10" s="482" t="s">
        <v>490</v>
      </c>
      <c r="B10" s="484" t="s">
        <v>75</v>
      </c>
      <c r="C10" s="473" t="s">
        <v>596</v>
      </c>
      <c r="D10" s="472">
        <f>+D8+'251a'!D48</f>
        <v>764997</v>
      </c>
      <c r="E10" s="472">
        <f>+E8+'251a'!E48</f>
        <v>630293</v>
      </c>
      <c r="F10" s="472">
        <f>+F8+'251a'!F48</f>
        <v>296036</v>
      </c>
      <c r="G10" s="472">
        <f>+G8+'251a'!G48</f>
        <v>119104</v>
      </c>
      <c r="H10" s="472">
        <f>+H8+'251a'!H48</f>
        <v>128602</v>
      </c>
      <c r="I10" s="472">
        <f>+I8+'251a'!I48</f>
        <v>86551</v>
      </c>
      <c r="J10" s="472">
        <f>+J8+'251a'!J48</f>
        <v>0</v>
      </c>
      <c r="K10" s="472">
        <f>+K8+'251a'!K48</f>
        <v>0</v>
      </c>
      <c r="L10" s="472">
        <f>+L8+'251a'!L48</f>
        <v>0</v>
      </c>
      <c r="M10" s="472">
        <f>+M8+'251a'!M48</f>
        <v>0</v>
      </c>
    </row>
    <row r="11" spans="1:22" x14ac:dyDescent="0.25">
      <c r="A11" s="482" t="s">
        <v>485</v>
      </c>
      <c r="B11" s="513"/>
      <c r="C11" s="486"/>
      <c r="D11" s="501"/>
      <c r="E11" s="501"/>
      <c r="F11" s="504"/>
      <c r="G11" s="503"/>
      <c r="H11" s="502"/>
      <c r="I11" s="501"/>
      <c r="J11" s="501"/>
      <c r="K11" s="501"/>
      <c r="L11" s="501"/>
      <c r="M11" s="501"/>
    </row>
    <row r="12" spans="1:22" ht="15" x14ac:dyDescent="0.2">
      <c r="A12" s="482" t="s">
        <v>478</v>
      </c>
      <c r="B12" s="484" t="s">
        <v>595</v>
      </c>
      <c r="C12" s="463" t="s">
        <v>218</v>
      </c>
      <c r="D12" s="497"/>
      <c r="E12" s="414">
        <f>SUM(F12:M12)</f>
        <v>0</v>
      </c>
      <c r="F12" s="500"/>
      <c r="G12" s="499"/>
      <c r="H12" s="498"/>
      <c r="I12" s="497"/>
      <c r="J12" s="497"/>
      <c r="K12" s="497"/>
      <c r="L12" s="497"/>
      <c r="M12" s="497"/>
    </row>
    <row r="13" spans="1:22" ht="15" x14ac:dyDescent="0.2">
      <c r="A13" s="482" t="s">
        <v>474</v>
      </c>
      <c r="B13" s="484" t="s">
        <v>594</v>
      </c>
      <c r="C13" s="463" t="s">
        <v>216</v>
      </c>
      <c r="D13" s="497">
        <v>20143</v>
      </c>
      <c r="E13" s="414">
        <f>SUM(F13:M13)</f>
        <v>28700</v>
      </c>
      <c r="F13" s="500"/>
      <c r="G13" s="499"/>
      <c r="H13" s="498">
        <v>5800</v>
      </c>
      <c r="I13" s="497">
        <v>22900</v>
      </c>
      <c r="J13" s="497"/>
      <c r="K13" s="497"/>
      <c r="L13" s="497"/>
      <c r="M13" s="497"/>
    </row>
    <row r="14" spans="1:22" ht="15" x14ac:dyDescent="0.2">
      <c r="A14" s="482" t="s">
        <v>469</v>
      </c>
      <c r="B14" s="484">
        <v>730</v>
      </c>
      <c r="C14" s="463" t="s">
        <v>593</v>
      </c>
      <c r="D14" s="497"/>
      <c r="E14" s="414">
        <f>SUM(F14:M14)</f>
        <v>0</v>
      </c>
      <c r="F14" s="500"/>
      <c r="G14" s="499"/>
      <c r="H14" s="498"/>
      <c r="I14" s="497"/>
      <c r="J14" s="497"/>
      <c r="K14" s="497"/>
      <c r="L14" s="497"/>
      <c r="M14" s="497"/>
    </row>
    <row r="15" spans="1:22" ht="15" x14ac:dyDescent="0.2">
      <c r="A15" s="482" t="s">
        <v>465</v>
      </c>
      <c r="B15" s="484"/>
      <c r="C15" s="463"/>
      <c r="D15" s="501"/>
      <c r="E15" s="501"/>
      <c r="F15" s="512"/>
      <c r="G15" s="511"/>
      <c r="H15" s="510"/>
      <c r="I15" s="509"/>
      <c r="J15" s="509"/>
      <c r="K15" s="509"/>
      <c r="L15" s="509"/>
      <c r="M15" s="509"/>
    </row>
    <row r="16" spans="1:22" ht="15" x14ac:dyDescent="0.2">
      <c r="A16" s="482" t="s">
        <v>461</v>
      </c>
      <c r="B16" s="484" t="s">
        <v>73</v>
      </c>
      <c r="C16" s="463" t="s">
        <v>592</v>
      </c>
      <c r="D16" s="472">
        <f t="shared" ref="D16:M16" si="0">SUM(D12:D14)</f>
        <v>20143</v>
      </c>
      <c r="E16" s="472">
        <f t="shared" si="0"/>
        <v>28700</v>
      </c>
      <c r="F16" s="472">
        <f t="shared" si="0"/>
        <v>0</v>
      </c>
      <c r="G16" s="472">
        <f t="shared" si="0"/>
        <v>0</v>
      </c>
      <c r="H16" s="472">
        <f t="shared" si="0"/>
        <v>5800</v>
      </c>
      <c r="I16" s="472">
        <f t="shared" si="0"/>
        <v>22900</v>
      </c>
      <c r="J16" s="472">
        <f t="shared" si="0"/>
        <v>0</v>
      </c>
      <c r="K16" s="472">
        <f t="shared" si="0"/>
        <v>0</v>
      </c>
      <c r="L16" s="472">
        <f t="shared" si="0"/>
        <v>0</v>
      </c>
      <c r="M16" s="472">
        <f t="shared" si="0"/>
        <v>0</v>
      </c>
      <c r="N16" s="492"/>
      <c r="O16" s="492"/>
      <c r="P16" s="492"/>
      <c r="Q16" s="492"/>
      <c r="R16" s="492"/>
      <c r="S16" s="492"/>
      <c r="T16" s="492"/>
      <c r="U16" s="492"/>
      <c r="V16" s="492"/>
    </row>
    <row r="17" spans="1:55" ht="15" x14ac:dyDescent="0.2">
      <c r="A17" s="482" t="s">
        <v>457</v>
      </c>
      <c r="B17" s="484"/>
      <c r="C17" s="463"/>
      <c r="D17" s="501"/>
      <c r="E17" s="501"/>
      <c r="F17" s="504"/>
      <c r="G17" s="503"/>
      <c r="H17" s="502"/>
      <c r="I17" s="501"/>
      <c r="J17" s="501"/>
      <c r="K17" s="501"/>
      <c r="L17" s="501"/>
      <c r="M17" s="501"/>
    </row>
    <row r="18" spans="1:55" ht="15" x14ac:dyDescent="0.2">
      <c r="A18" s="482" t="s">
        <v>453</v>
      </c>
      <c r="B18" s="484" t="s">
        <v>591</v>
      </c>
      <c r="C18" s="463" t="s">
        <v>590</v>
      </c>
      <c r="D18" s="497"/>
      <c r="E18" s="414">
        <f>SUM(F18:M18)</f>
        <v>0</v>
      </c>
      <c r="F18" s="500"/>
      <c r="G18" s="499"/>
      <c r="H18" s="498"/>
      <c r="I18" s="497"/>
      <c r="J18" s="497"/>
      <c r="K18" s="497"/>
      <c r="L18" s="497"/>
      <c r="M18" s="497"/>
    </row>
    <row r="19" spans="1:55" ht="15" x14ac:dyDescent="0.2">
      <c r="A19" s="482" t="s">
        <v>449</v>
      </c>
      <c r="B19" s="484">
        <v>811</v>
      </c>
      <c r="C19" s="463" t="s">
        <v>589</v>
      </c>
      <c r="D19" s="497"/>
      <c r="E19" s="414">
        <f>SUM(F19:M19)</f>
        <v>0</v>
      </c>
      <c r="F19" s="500"/>
      <c r="G19" s="499"/>
      <c r="H19" s="498"/>
      <c r="I19" s="497"/>
      <c r="J19" s="497"/>
      <c r="K19" s="497"/>
      <c r="L19" s="497"/>
      <c r="M19" s="497"/>
    </row>
    <row r="20" spans="1:55" ht="15" x14ac:dyDescent="0.2">
      <c r="A20" s="482" t="s">
        <v>445</v>
      </c>
      <c r="B20" s="484"/>
      <c r="C20" s="463"/>
      <c r="D20" s="509"/>
      <c r="E20" s="509"/>
      <c r="F20" s="512"/>
      <c r="G20" s="511"/>
      <c r="H20" s="510"/>
      <c r="I20" s="509"/>
      <c r="J20" s="509"/>
      <c r="K20" s="509"/>
      <c r="L20" s="509"/>
      <c r="M20" s="509"/>
    </row>
    <row r="21" spans="1:55" s="505" customFormat="1" ht="15" x14ac:dyDescent="0.2">
      <c r="A21" s="482" t="s">
        <v>442</v>
      </c>
      <c r="B21" s="508">
        <v>800</v>
      </c>
      <c r="C21" s="507" t="s">
        <v>588</v>
      </c>
      <c r="D21" s="472">
        <f t="shared" ref="D21:M21" si="1">SUM(D17:D19)</f>
        <v>0</v>
      </c>
      <c r="E21" s="472">
        <f t="shared" si="1"/>
        <v>0</v>
      </c>
      <c r="F21" s="472">
        <f t="shared" si="1"/>
        <v>0</v>
      </c>
      <c r="G21" s="472">
        <f t="shared" si="1"/>
        <v>0</v>
      </c>
      <c r="H21" s="472">
        <f t="shared" si="1"/>
        <v>0</v>
      </c>
      <c r="I21" s="472">
        <f t="shared" si="1"/>
        <v>0</v>
      </c>
      <c r="J21" s="472">
        <f t="shared" si="1"/>
        <v>0</v>
      </c>
      <c r="K21" s="472">
        <f t="shared" si="1"/>
        <v>0</v>
      </c>
      <c r="L21" s="472">
        <f t="shared" si="1"/>
        <v>0</v>
      </c>
      <c r="M21" s="472">
        <f t="shared" si="1"/>
        <v>0</v>
      </c>
    </row>
    <row r="22" spans="1:55" ht="15" x14ac:dyDescent="0.2">
      <c r="A22" s="482" t="s">
        <v>438</v>
      </c>
      <c r="B22" s="484"/>
      <c r="C22" s="463"/>
      <c r="D22" s="501"/>
      <c r="E22" s="501"/>
      <c r="F22" s="504"/>
      <c r="G22" s="503"/>
      <c r="H22" s="502"/>
      <c r="I22" s="501"/>
      <c r="J22" s="501"/>
      <c r="K22" s="501"/>
      <c r="L22" s="501"/>
      <c r="M22" s="501"/>
    </row>
    <row r="23" spans="1:55" ht="15" x14ac:dyDescent="0.2">
      <c r="A23" s="482" t="s">
        <v>434</v>
      </c>
      <c r="B23" s="484" t="s">
        <v>587</v>
      </c>
      <c r="C23" s="463" t="s">
        <v>205</v>
      </c>
      <c r="D23" s="410"/>
      <c r="E23" s="414">
        <f>SUM(F23:M23)</f>
        <v>0</v>
      </c>
      <c r="F23" s="500"/>
      <c r="G23" s="499"/>
      <c r="H23" s="498"/>
      <c r="I23" s="497"/>
      <c r="J23" s="497"/>
      <c r="K23" s="497"/>
      <c r="L23" s="497"/>
      <c r="M23" s="497"/>
    </row>
    <row r="24" spans="1:55" ht="15" x14ac:dyDescent="0.2">
      <c r="A24" s="482" t="s">
        <v>429</v>
      </c>
      <c r="B24" s="484" t="s">
        <v>586</v>
      </c>
      <c r="C24" s="463" t="s">
        <v>203</v>
      </c>
      <c r="D24" s="410"/>
      <c r="E24" s="414">
        <f>SUM(F24:M24)</f>
        <v>0</v>
      </c>
      <c r="F24" s="500"/>
      <c r="G24" s="499"/>
      <c r="H24" s="498"/>
      <c r="I24" s="497"/>
      <c r="J24" s="497"/>
      <c r="K24" s="497"/>
      <c r="L24" s="497"/>
      <c r="M24" s="497"/>
    </row>
    <row r="25" spans="1:55" ht="15" x14ac:dyDescent="0.2">
      <c r="A25" s="482" t="s">
        <v>426</v>
      </c>
      <c r="B25" s="484" t="s">
        <v>585</v>
      </c>
      <c r="C25" s="463" t="s">
        <v>201</v>
      </c>
      <c r="D25" s="410"/>
      <c r="E25" s="414">
        <f>SUM(F25:M25)</f>
        <v>0</v>
      </c>
      <c r="F25" s="500"/>
      <c r="G25" s="499"/>
      <c r="H25" s="498"/>
      <c r="I25" s="497"/>
      <c r="J25" s="497"/>
      <c r="K25" s="497"/>
      <c r="L25" s="497"/>
      <c r="M25" s="497"/>
    </row>
    <row r="26" spans="1:55" ht="15" x14ac:dyDescent="0.2">
      <c r="A26" s="482" t="s">
        <v>424</v>
      </c>
      <c r="B26" s="484" t="s">
        <v>584</v>
      </c>
      <c r="C26" s="463" t="s">
        <v>583</v>
      </c>
      <c r="D26" s="410">
        <v>56568</v>
      </c>
      <c r="E26" s="414">
        <f>SUM(F26:M26)</f>
        <v>11497</v>
      </c>
      <c r="F26" s="500"/>
      <c r="G26" s="499"/>
      <c r="H26" s="498"/>
      <c r="I26" s="497"/>
      <c r="J26" s="497"/>
      <c r="K26" s="497"/>
      <c r="L26" s="497"/>
      <c r="M26" s="497">
        <v>11497</v>
      </c>
    </row>
    <row r="27" spans="1:55" ht="15" x14ac:dyDescent="0.2">
      <c r="A27" s="482" t="s">
        <v>420</v>
      </c>
      <c r="B27" s="484"/>
      <c r="C27" s="463"/>
      <c r="D27" s="485"/>
      <c r="E27" s="485"/>
      <c r="F27" s="496"/>
      <c r="G27" s="495"/>
      <c r="H27" s="494"/>
      <c r="I27" s="493"/>
      <c r="J27" s="493"/>
      <c r="K27" s="493"/>
      <c r="L27" s="493"/>
      <c r="M27" s="493"/>
    </row>
    <row r="28" spans="1:55" ht="15" x14ac:dyDescent="0.2">
      <c r="A28" s="482" t="s">
        <v>417</v>
      </c>
      <c r="B28" s="484" t="s">
        <v>582</v>
      </c>
      <c r="C28" s="463" t="s">
        <v>581</v>
      </c>
      <c r="D28" s="472">
        <f t="shared" ref="D28:M28" si="2">SUM(D23:D27)</f>
        <v>56568</v>
      </c>
      <c r="E28" s="472">
        <f t="shared" si="2"/>
        <v>11497</v>
      </c>
      <c r="F28" s="472">
        <f t="shared" si="2"/>
        <v>0</v>
      </c>
      <c r="G28" s="472">
        <f t="shared" si="2"/>
        <v>0</v>
      </c>
      <c r="H28" s="472">
        <f t="shared" si="2"/>
        <v>0</v>
      </c>
      <c r="I28" s="472">
        <f t="shared" si="2"/>
        <v>0</v>
      </c>
      <c r="J28" s="472">
        <f t="shared" si="2"/>
        <v>0</v>
      </c>
      <c r="K28" s="472">
        <f t="shared" si="2"/>
        <v>0</v>
      </c>
      <c r="L28" s="472">
        <f t="shared" si="2"/>
        <v>0</v>
      </c>
      <c r="M28" s="472">
        <f t="shared" si="2"/>
        <v>11497</v>
      </c>
      <c r="N28" s="492"/>
      <c r="O28" s="492"/>
      <c r="P28" s="492"/>
      <c r="Q28" s="492"/>
      <c r="R28" s="492"/>
      <c r="S28" s="492"/>
      <c r="T28" s="492"/>
      <c r="U28" s="492"/>
      <c r="V28" s="492"/>
      <c r="W28" s="492"/>
      <c r="X28" s="492"/>
      <c r="Y28" s="492"/>
      <c r="Z28" s="492"/>
      <c r="AA28" s="492"/>
      <c r="AB28" s="492"/>
      <c r="AC28" s="492"/>
      <c r="AD28" s="492"/>
      <c r="AE28" s="492"/>
      <c r="AF28" s="492"/>
      <c r="AG28" s="492"/>
      <c r="AH28" s="492"/>
      <c r="AI28" s="492"/>
      <c r="AJ28" s="492"/>
      <c r="AK28" s="492"/>
      <c r="AL28" s="492"/>
      <c r="AM28" s="492"/>
      <c r="AN28" s="492"/>
      <c r="AO28" s="492"/>
      <c r="AP28" s="492"/>
      <c r="AQ28" s="492"/>
      <c r="AR28" s="492"/>
      <c r="AS28" s="492"/>
      <c r="AT28" s="492"/>
      <c r="AU28" s="492"/>
      <c r="AV28" s="492"/>
      <c r="AW28" s="492"/>
      <c r="AX28" s="492"/>
      <c r="AY28" s="492"/>
      <c r="AZ28" s="492"/>
      <c r="BA28" s="492"/>
      <c r="BB28" s="492"/>
      <c r="BC28" s="492"/>
    </row>
    <row r="29" spans="1:55" ht="15" x14ac:dyDescent="0.2">
      <c r="A29" s="482" t="s">
        <v>413</v>
      </c>
      <c r="B29" s="484"/>
      <c r="C29" s="463"/>
      <c r="D29" s="485"/>
      <c r="E29" s="485"/>
      <c r="F29" s="485"/>
      <c r="G29" s="485"/>
      <c r="H29" s="485"/>
      <c r="I29" s="485"/>
      <c r="J29" s="485"/>
      <c r="K29" s="485"/>
      <c r="L29" s="485"/>
      <c r="M29" s="485"/>
    </row>
    <row r="30" spans="1:55" ht="15" x14ac:dyDescent="0.2">
      <c r="A30" s="482" t="s">
        <v>407</v>
      </c>
      <c r="B30" s="481"/>
      <c r="C30" s="480" t="s">
        <v>580</v>
      </c>
      <c r="D30" s="460"/>
      <c r="E30" s="460"/>
      <c r="F30" s="460"/>
      <c r="G30" s="460"/>
      <c r="H30" s="460"/>
      <c r="I30" s="460"/>
      <c r="J30" s="460"/>
      <c r="K30" s="460"/>
      <c r="L30" s="460"/>
      <c r="M30" s="460"/>
    </row>
    <row r="31" spans="1:55" ht="15" x14ac:dyDescent="0.2">
      <c r="A31" s="482" t="s">
        <v>403</v>
      </c>
      <c r="B31" s="484"/>
      <c r="C31" s="491" t="s">
        <v>579</v>
      </c>
      <c r="D31" s="472">
        <f>SUM(D28,D21,D16,D10,'251a'!D21)</f>
        <v>2134471</v>
      </c>
      <c r="E31" s="472">
        <f>SUM(E28,E21,E16,E10,'251a'!E21)</f>
        <v>2058659</v>
      </c>
      <c r="F31" s="472">
        <f>SUM(F28,F21,F16,F10,'251a'!F21)</f>
        <v>1174068</v>
      </c>
      <c r="G31" s="472">
        <f>SUM(G28,G21,G16,G10,'251a'!G21)</f>
        <v>448928</v>
      </c>
      <c r="H31" s="472">
        <f>SUM(H28,H21,H16,H10,'251a'!H21)</f>
        <v>183012</v>
      </c>
      <c r="I31" s="472">
        <f>SUM(I28,I21,I16,I10,'251a'!I21)</f>
        <v>241154</v>
      </c>
      <c r="J31" s="472">
        <f>SUM(J28,J21,J16,J10,'251a'!J21)</f>
        <v>0</v>
      </c>
      <c r="K31" s="472">
        <f>SUM(K28,K21,K16,K10,'251a'!K21)</f>
        <v>0</v>
      </c>
      <c r="L31" s="472">
        <f>SUM(L28,L21,L16,L10,'251a'!L21)</f>
        <v>0</v>
      </c>
      <c r="M31" s="472">
        <f>SUM(M28,M21,M16,M10,'251a'!M21)</f>
        <v>11497</v>
      </c>
    </row>
    <row r="32" spans="1:55" ht="15" x14ac:dyDescent="0.2">
      <c r="A32" s="482" t="s">
        <v>400</v>
      </c>
      <c r="B32" s="484"/>
      <c r="C32" s="463"/>
      <c r="D32" s="485"/>
      <c r="E32" s="485"/>
      <c r="F32" s="490"/>
      <c r="G32" s="489"/>
      <c r="H32" s="488"/>
      <c r="I32" s="485"/>
      <c r="J32" s="485"/>
      <c r="K32" s="485"/>
      <c r="L32" s="485"/>
      <c r="M32" s="485"/>
    </row>
    <row r="33" spans="1:13" ht="15" x14ac:dyDescent="0.2">
      <c r="A33" s="482" t="s">
        <v>397</v>
      </c>
      <c r="B33" s="481">
        <v>950</v>
      </c>
      <c r="C33" s="480" t="s">
        <v>578</v>
      </c>
      <c r="D33" s="493"/>
      <c r="E33" s="493"/>
      <c r="F33" s="417"/>
      <c r="G33" s="417"/>
      <c r="H33" s="417"/>
      <c r="I33" s="417"/>
      <c r="J33" s="417"/>
      <c r="K33" s="417"/>
      <c r="L33" s="417"/>
      <c r="M33" s="460"/>
    </row>
    <row r="34" spans="1:13" ht="15" x14ac:dyDescent="0.2">
      <c r="A34" s="482" t="s">
        <v>393</v>
      </c>
      <c r="B34" s="484"/>
      <c r="C34" s="483" t="s">
        <v>577</v>
      </c>
      <c r="D34" s="552"/>
      <c r="E34" s="552"/>
      <c r="F34" s="417"/>
      <c r="G34" s="417"/>
      <c r="H34" s="417"/>
      <c r="I34" s="417"/>
      <c r="J34" s="417"/>
      <c r="K34" s="417"/>
      <c r="L34" s="417"/>
      <c r="M34" s="460"/>
    </row>
    <row r="35" spans="1:13" x14ac:dyDescent="0.25">
      <c r="A35" s="482" t="s">
        <v>388</v>
      </c>
      <c r="B35" s="484"/>
      <c r="C35" s="486"/>
      <c r="D35" s="485"/>
      <c r="E35" s="485"/>
      <c r="F35" s="417"/>
      <c r="G35" s="417"/>
      <c r="H35" s="417"/>
      <c r="I35" s="417"/>
      <c r="J35" s="417"/>
      <c r="K35" s="417"/>
      <c r="L35" s="417"/>
      <c r="M35" s="460"/>
    </row>
    <row r="36" spans="1:13" ht="15" x14ac:dyDescent="0.2">
      <c r="A36" s="482" t="s">
        <v>383</v>
      </c>
      <c r="B36" s="481"/>
      <c r="C36" s="480" t="s">
        <v>576</v>
      </c>
      <c r="D36" s="604">
        <f>+D31+D34</f>
        <v>2134471</v>
      </c>
      <c r="E36" s="604">
        <f>+E31+E34</f>
        <v>2058659</v>
      </c>
      <c r="F36" s="417"/>
      <c r="G36" s="417"/>
      <c r="H36" s="417"/>
      <c r="I36" s="417"/>
      <c r="J36" s="417"/>
      <c r="K36" s="417"/>
      <c r="L36" s="417"/>
      <c r="M36" s="460"/>
    </row>
    <row r="37" spans="1:13" ht="15" x14ac:dyDescent="0.2">
      <c r="A37" s="482" t="s">
        <v>379</v>
      </c>
      <c r="B37" s="484"/>
      <c r="C37" s="483" t="s">
        <v>575</v>
      </c>
      <c r="D37" s="605"/>
      <c r="E37" s="605"/>
      <c r="F37" s="417"/>
      <c r="G37" s="417"/>
      <c r="H37" s="417"/>
      <c r="I37" s="417"/>
      <c r="J37" s="417"/>
      <c r="K37" s="417"/>
      <c r="L37" s="417"/>
      <c r="M37" s="460"/>
    </row>
    <row r="38" spans="1:13" ht="15" x14ac:dyDescent="0.2">
      <c r="A38" s="482" t="s">
        <v>376</v>
      </c>
      <c r="B38" s="481"/>
      <c r="C38" s="480"/>
      <c r="D38" s="460"/>
      <c r="E38" s="460"/>
      <c r="F38" s="417"/>
      <c r="G38" s="417"/>
      <c r="H38" s="417"/>
      <c r="I38" s="417"/>
      <c r="J38" s="417"/>
      <c r="K38" s="417"/>
      <c r="L38" s="417"/>
      <c r="M38" s="460"/>
    </row>
    <row r="39" spans="1:13" thickBot="1" x14ac:dyDescent="0.25">
      <c r="A39" s="482" t="s">
        <v>372</v>
      </c>
      <c r="B39" s="481"/>
      <c r="C39" s="480"/>
      <c r="D39" s="460"/>
      <c r="E39" s="460"/>
      <c r="F39" s="465"/>
      <c r="G39" s="465"/>
      <c r="H39" s="465"/>
      <c r="I39" s="465"/>
      <c r="J39" s="465"/>
      <c r="K39" s="417"/>
      <c r="L39" s="417"/>
      <c r="M39" s="460"/>
    </row>
    <row r="40" spans="1:13" x14ac:dyDescent="0.25">
      <c r="A40" s="459" t="s">
        <v>368</v>
      </c>
      <c r="B40" s="479"/>
      <c r="C40" s="478" t="s">
        <v>574</v>
      </c>
      <c r="D40" s="477"/>
      <c r="E40" s="476"/>
      <c r="F40" s="417"/>
      <c r="G40" s="470"/>
      <c r="H40" s="470"/>
      <c r="I40" s="470"/>
      <c r="J40" s="465"/>
      <c r="K40" s="417"/>
      <c r="L40" s="475"/>
      <c r="M40" s="460"/>
    </row>
    <row r="41" spans="1:13" x14ac:dyDescent="0.25">
      <c r="A41" s="459" t="s">
        <v>364</v>
      </c>
      <c r="B41" s="464"/>
      <c r="C41" s="463"/>
      <c r="D41" s="460"/>
      <c r="E41" s="474"/>
      <c r="F41" s="417"/>
      <c r="G41" s="470"/>
      <c r="H41" s="470"/>
      <c r="I41" s="470"/>
      <c r="J41" s="465"/>
      <c r="K41" s="417"/>
      <c r="L41" s="417"/>
      <c r="M41" s="460"/>
    </row>
    <row r="42" spans="1:13" x14ac:dyDescent="0.25">
      <c r="A42" s="459" t="s">
        <v>361</v>
      </c>
      <c r="B42" s="464"/>
      <c r="C42" s="473" t="s">
        <v>573</v>
      </c>
      <c r="D42" s="472">
        <v>0</v>
      </c>
      <c r="E42" s="471">
        <v>0</v>
      </c>
      <c r="F42" s="470" t="s">
        <v>572</v>
      </c>
      <c r="G42" s="470"/>
      <c r="H42" s="470"/>
      <c r="I42" s="470"/>
      <c r="J42" s="465"/>
      <c r="K42" s="417"/>
      <c r="L42" s="417"/>
      <c r="M42" s="460"/>
    </row>
    <row r="43" spans="1:13" x14ac:dyDescent="0.25">
      <c r="A43" s="459" t="s">
        <v>358</v>
      </c>
      <c r="B43" s="464"/>
      <c r="C43" s="473" t="s">
        <v>571</v>
      </c>
      <c r="D43" s="472">
        <v>2134471</v>
      </c>
      <c r="E43" s="471">
        <v>2058659</v>
      </c>
      <c r="F43" s="470"/>
      <c r="G43" s="465"/>
      <c r="H43" s="465"/>
      <c r="I43" s="465"/>
      <c r="J43" s="465"/>
      <c r="K43" s="417"/>
      <c r="L43" s="417"/>
      <c r="M43" s="460"/>
    </row>
    <row r="44" spans="1:13" x14ac:dyDescent="0.25">
      <c r="A44" s="459" t="s">
        <v>356</v>
      </c>
      <c r="B44" s="464"/>
      <c r="C44" s="473" t="s">
        <v>570</v>
      </c>
      <c r="D44" s="472">
        <f>SUM(D42:D43)</f>
        <v>2134471</v>
      </c>
      <c r="E44" s="471">
        <f>SUM(E42:E43)</f>
        <v>2058659</v>
      </c>
      <c r="F44" s="470" t="s">
        <v>569</v>
      </c>
      <c r="G44" s="465"/>
      <c r="H44" s="465"/>
      <c r="I44" s="465"/>
      <c r="J44" s="465"/>
      <c r="K44" s="417"/>
      <c r="L44" s="417"/>
      <c r="M44" s="460"/>
    </row>
    <row r="45" spans="1:13" ht="15" x14ac:dyDescent="0.2">
      <c r="A45" s="459" t="s">
        <v>351</v>
      </c>
      <c r="B45" s="464"/>
      <c r="C45" s="463"/>
      <c r="D45" s="469"/>
      <c r="E45" s="468"/>
      <c r="F45" s="465"/>
      <c r="G45" s="465"/>
      <c r="H45" s="465"/>
      <c r="I45" s="465"/>
      <c r="J45" s="465"/>
      <c r="K45" s="417"/>
      <c r="L45" s="417"/>
      <c r="M45" s="460"/>
    </row>
    <row r="46" spans="1:13" ht="15" x14ac:dyDescent="0.2">
      <c r="A46" s="459" t="s">
        <v>568</v>
      </c>
      <c r="B46" s="464"/>
      <c r="C46" s="463" t="s">
        <v>567</v>
      </c>
      <c r="D46" s="467">
        <f>D36</f>
        <v>2134471</v>
      </c>
      <c r="E46" s="466">
        <f>E36</f>
        <v>2058659</v>
      </c>
      <c r="F46" s="465"/>
      <c r="G46" s="465"/>
      <c r="H46" s="465"/>
      <c r="I46" s="465"/>
      <c r="J46" s="465"/>
      <c r="K46" s="417"/>
      <c r="L46" s="417"/>
      <c r="M46" s="460"/>
    </row>
    <row r="47" spans="1:13" ht="15" x14ac:dyDescent="0.2">
      <c r="A47" s="459" t="s">
        <v>566</v>
      </c>
      <c r="B47" s="464"/>
      <c r="C47" s="463" t="s">
        <v>565</v>
      </c>
      <c r="D47" s="462">
        <f>D48-D46</f>
        <v>0</v>
      </c>
      <c r="E47" s="461">
        <f>E48-E46</f>
        <v>0</v>
      </c>
      <c r="F47" s="417"/>
      <c r="G47" s="417"/>
      <c r="H47" s="417"/>
      <c r="I47" s="417"/>
      <c r="J47" s="417"/>
      <c r="K47" s="417"/>
      <c r="L47" s="417"/>
      <c r="M47" s="460"/>
    </row>
    <row r="48" spans="1:13" thickBot="1" x14ac:dyDescent="0.25">
      <c r="A48" s="459" t="s">
        <v>564</v>
      </c>
      <c r="B48" s="458"/>
      <c r="C48" s="457" t="s">
        <v>563</v>
      </c>
      <c r="D48" s="456">
        <f>D44</f>
        <v>2134471</v>
      </c>
      <c r="E48" s="455">
        <f>E44</f>
        <v>2058659</v>
      </c>
      <c r="F48" s="454"/>
      <c r="G48" s="454"/>
      <c r="H48" s="454"/>
      <c r="I48" s="454"/>
      <c r="J48" s="454"/>
      <c r="K48" s="454"/>
      <c r="L48" s="454"/>
      <c r="M48" s="453"/>
    </row>
    <row r="49" spans="1:3" ht="15.75" customHeight="1" x14ac:dyDescent="0.2">
      <c r="A49" s="606" t="str">
        <f ca="1">CELL("FILENAME",A2)</f>
        <v>R:\Finance\Annual Budget\Amended 2016-2017\[2016-2017 Amended Budget.xlsx]251b</v>
      </c>
      <c r="B49" s="606"/>
      <c r="C49" s="606"/>
    </row>
  </sheetData>
  <mergeCells count="5">
    <mergeCell ref="A1:C1"/>
    <mergeCell ref="A4:C4"/>
    <mergeCell ref="D36:D37"/>
    <mergeCell ref="E36:E37"/>
    <mergeCell ref="A49:C49"/>
  </mergeCells>
  <printOptions horizontalCentered="1" verticalCentered="1"/>
  <pageMargins left="0.1" right="0.1" top="0.4" bottom="0.4" header="0.1" footer="0.1"/>
  <pageSetup scale="73" fitToHeight="2" orientation="landscape" r:id="rId1"/>
  <headerFooter>
    <oddHeader>&amp;C&amp;"Arial,Bold"TWIN FALLS SCHOOL DISTIRCT 411</oddHeader>
    <oddFooter>&amp;L&amp;"Arial,Bold"&amp;Z&amp;F&amp;R&amp;"Arial,Bold"Page &amp;P of &amp;N</oddFooter>
  </headerFooter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441"/>
  <sheetViews>
    <sheetView zoomScaleNormal="100" workbookViewId="0">
      <pane xSplit="3" ySplit="6" topLeftCell="D7" activePane="bottomRight" state="frozen"/>
      <selection activeCell="P31" sqref="P31"/>
      <selection pane="topRight" activeCell="P31" sqref="P31"/>
      <selection pane="bottomLeft" activeCell="P31" sqref="P31"/>
      <selection pane="bottomRight" activeCell="P31" sqref="P31"/>
    </sheetView>
  </sheetViews>
  <sheetFormatPr defaultColWidth="9.77734375" defaultRowHeight="11.25" x14ac:dyDescent="0.2"/>
  <cols>
    <col min="1" max="1" width="3.77734375" style="321" customWidth="1"/>
    <col min="2" max="2" width="6.77734375" style="321" customWidth="1"/>
    <col min="3" max="3" width="27.77734375" style="322" customWidth="1"/>
    <col min="4" max="6" width="10.77734375" style="321" customWidth="1"/>
    <col min="7" max="7" width="3.77734375" style="321" customWidth="1"/>
    <col min="8" max="8" width="6.77734375" style="321" customWidth="1"/>
    <col min="9" max="9" width="27.77734375" style="322" customWidth="1"/>
    <col min="10" max="12" width="10.77734375" style="321" customWidth="1"/>
    <col min="13" max="16384" width="9.77734375" style="321"/>
  </cols>
  <sheetData>
    <row r="1" spans="1:12" ht="20.25" x14ac:dyDescent="0.3">
      <c r="A1" s="596" t="s">
        <v>47</v>
      </c>
      <c r="B1" s="596"/>
      <c r="C1" s="596"/>
      <c r="D1" s="393"/>
      <c r="E1" s="394" t="s">
        <v>510</v>
      </c>
      <c r="F1" s="394"/>
      <c r="G1" s="390"/>
      <c r="H1" s="390"/>
      <c r="I1" s="396"/>
      <c r="J1" s="393"/>
      <c r="L1" s="395" t="s">
        <v>687</v>
      </c>
    </row>
    <row r="2" spans="1:12" ht="15.75" x14ac:dyDescent="0.25">
      <c r="A2" s="393"/>
      <c r="B2" s="393"/>
      <c r="C2" s="389"/>
      <c r="D2" s="393"/>
      <c r="E2" s="394" t="s">
        <v>504</v>
      </c>
      <c r="F2" s="392"/>
      <c r="G2" s="390"/>
      <c r="H2" s="390"/>
      <c r="I2" s="389"/>
      <c r="K2" s="582"/>
      <c r="L2" s="444" t="s">
        <v>753</v>
      </c>
    </row>
    <row r="3" spans="1:12" ht="15.75" x14ac:dyDescent="0.25">
      <c r="A3" s="393"/>
      <c r="B3" s="393"/>
      <c r="C3" s="389"/>
      <c r="D3" s="393"/>
      <c r="E3" s="392" t="s">
        <v>507</v>
      </c>
      <c r="F3" s="391"/>
      <c r="G3" s="390"/>
      <c r="H3" s="390"/>
      <c r="I3" s="389"/>
      <c r="J3" s="607" t="s">
        <v>752</v>
      </c>
      <c r="K3" s="607"/>
      <c r="L3" s="607"/>
    </row>
    <row r="4" spans="1:12" ht="13.9" customHeight="1" x14ac:dyDescent="0.2">
      <c r="A4" s="597" t="s">
        <v>505</v>
      </c>
      <c r="B4" s="597"/>
      <c r="C4" s="597"/>
      <c r="D4" s="597"/>
      <c r="E4" s="324"/>
      <c r="F4" s="324"/>
      <c r="G4" s="324"/>
      <c r="H4" s="324"/>
      <c r="I4" s="325"/>
      <c r="J4" s="324"/>
      <c r="K4" s="324"/>
      <c r="L4" s="324"/>
    </row>
    <row r="5" spans="1:12" ht="12.75" x14ac:dyDescent="0.2">
      <c r="A5" s="388"/>
      <c r="B5" s="387"/>
      <c r="C5" s="386" t="s">
        <v>504</v>
      </c>
      <c r="D5" s="385" t="s">
        <v>503</v>
      </c>
      <c r="E5" s="384" t="s">
        <v>502</v>
      </c>
      <c r="F5" s="383" t="s">
        <v>501</v>
      </c>
      <c r="G5" s="382"/>
      <c r="H5" s="381"/>
      <c r="I5" s="380" t="s">
        <v>504</v>
      </c>
      <c r="J5" s="379" t="s">
        <v>503</v>
      </c>
      <c r="K5" s="378" t="s">
        <v>502</v>
      </c>
      <c r="L5" s="377" t="s">
        <v>501</v>
      </c>
    </row>
    <row r="6" spans="1:12" ht="12.75" x14ac:dyDescent="0.2">
      <c r="A6" s="351" t="s">
        <v>87</v>
      </c>
      <c r="B6" s="334" t="s">
        <v>500</v>
      </c>
      <c r="C6" s="328" t="s">
        <v>499</v>
      </c>
      <c r="D6" s="334" t="s">
        <v>88</v>
      </c>
      <c r="E6" s="334" t="s">
        <v>498</v>
      </c>
      <c r="F6" s="376" t="s">
        <v>497</v>
      </c>
      <c r="G6" s="355" t="s">
        <v>87</v>
      </c>
      <c r="H6" s="375" t="s">
        <v>500</v>
      </c>
      <c r="I6" s="374" t="s">
        <v>499</v>
      </c>
      <c r="J6" s="351" t="s">
        <v>88</v>
      </c>
      <c r="K6" s="334" t="s">
        <v>498</v>
      </c>
      <c r="L6" s="334" t="s">
        <v>497</v>
      </c>
    </row>
    <row r="7" spans="1:12" ht="12.75" x14ac:dyDescent="0.2">
      <c r="A7" s="351" t="s">
        <v>496</v>
      </c>
      <c r="B7" s="334" t="s">
        <v>495</v>
      </c>
      <c r="C7" s="333" t="s">
        <v>494</v>
      </c>
      <c r="D7" s="354">
        <v>0</v>
      </c>
      <c r="E7" s="373" t="s">
        <v>346</v>
      </c>
      <c r="F7" s="372">
        <v>0</v>
      </c>
      <c r="G7" s="348" t="s">
        <v>493</v>
      </c>
      <c r="H7" s="351" t="s">
        <v>492</v>
      </c>
      <c r="I7" s="333" t="s">
        <v>170</v>
      </c>
      <c r="J7" s="353">
        <v>0</v>
      </c>
      <c r="K7" s="353">
        <v>0</v>
      </c>
      <c r="L7" s="357"/>
    </row>
    <row r="8" spans="1:12" ht="12.75" x14ac:dyDescent="0.2">
      <c r="A8" s="351" t="s">
        <v>491</v>
      </c>
      <c r="B8" s="334"/>
      <c r="C8" s="333"/>
      <c r="D8" s="360"/>
      <c r="E8" s="353"/>
      <c r="F8" s="356"/>
      <c r="G8" s="355" t="s">
        <v>490</v>
      </c>
      <c r="H8" s="351" t="s">
        <v>489</v>
      </c>
      <c r="I8" s="365" t="s">
        <v>488</v>
      </c>
      <c r="J8" s="352">
        <f>J7</f>
        <v>0</v>
      </c>
      <c r="K8" s="358" t="s">
        <v>346</v>
      </c>
      <c r="L8" s="352">
        <f>K7</f>
        <v>0</v>
      </c>
    </row>
    <row r="9" spans="1:12" ht="12.75" x14ac:dyDescent="0.2">
      <c r="A9" s="351" t="s">
        <v>487</v>
      </c>
      <c r="B9" s="334" t="s">
        <v>486</v>
      </c>
      <c r="C9" s="333" t="s">
        <v>171</v>
      </c>
      <c r="D9" s="353">
        <v>0</v>
      </c>
      <c r="E9" s="353">
        <v>0</v>
      </c>
      <c r="F9" s="356"/>
      <c r="G9" s="355" t="s">
        <v>485</v>
      </c>
      <c r="H9" s="335"/>
      <c r="I9" s="333"/>
      <c r="J9" s="347"/>
      <c r="K9" s="347"/>
      <c r="L9" s="357"/>
    </row>
    <row r="10" spans="1:12" ht="12.75" x14ac:dyDescent="0.2">
      <c r="A10" s="351" t="s">
        <v>484</v>
      </c>
      <c r="B10" s="334" t="s">
        <v>483</v>
      </c>
      <c r="C10" s="333" t="s">
        <v>169</v>
      </c>
      <c r="D10" s="353">
        <v>0</v>
      </c>
      <c r="E10" s="353">
        <v>0</v>
      </c>
      <c r="F10" s="356"/>
      <c r="G10" s="355" t="s">
        <v>482</v>
      </c>
      <c r="H10" s="351" t="s">
        <v>481</v>
      </c>
      <c r="I10" s="333" t="s">
        <v>165</v>
      </c>
      <c r="J10" s="353">
        <v>0</v>
      </c>
      <c r="K10" s="353">
        <v>0</v>
      </c>
      <c r="L10" s="357"/>
    </row>
    <row r="11" spans="1:12" ht="12.75" x14ac:dyDescent="0.2">
      <c r="A11" s="351" t="s">
        <v>480</v>
      </c>
      <c r="B11" s="334" t="s">
        <v>479</v>
      </c>
      <c r="C11" s="333" t="s">
        <v>168</v>
      </c>
      <c r="D11" s="353">
        <v>0</v>
      </c>
      <c r="E11" s="353">
        <v>0</v>
      </c>
      <c r="F11" s="356"/>
      <c r="G11" s="355" t="s">
        <v>478</v>
      </c>
      <c r="H11" s="351" t="s">
        <v>477</v>
      </c>
      <c r="I11" s="333" t="s">
        <v>163</v>
      </c>
      <c r="J11" s="353">
        <v>0</v>
      </c>
      <c r="K11" s="353">
        <v>0</v>
      </c>
      <c r="L11" s="357"/>
    </row>
    <row r="12" spans="1:12" ht="12.75" x14ac:dyDescent="0.2">
      <c r="A12" s="351" t="s">
        <v>476</v>
      </c>
      <c r="B12" s="334" t="s">
        <v>475</v>
      </c>
      <c r="C12" s="333" t="s">
        <v>166</v>
      </c>
      <c r="D12" s="353">
        <v>0</v>
      </c>
      <c r="E12" s="353">
        <v>0</v>
      </c>
      <c r="F12" s="356"/>
      <c r="G12" s="355" t="s">
        <v>474</v>
      </c>
      <c r="H12" s="351" t="s">
        <v>473</v>
      </c>
      <c r="I12" s="333" t="s">
        <v>472</v>
      </c>
      <c r="J12" s="353">
        <v>0</v>
      </c>
      <c r="K12" s="353">
        <v>0</v>
      </c>
      <c r="L12" s="357"/>
    </row>
    <row r="13" spans="1:12" ht="12.75" x14ac:dyDescent="0.2">
      <c r="A13" s="351" t="s">
        <v>471</v>
      </c>
      <c r="B13" s="334" t="s">
        <v>470</v>
      </c>
      <c r="C13" s="333" t="s">
        <v>164</v>
      </c>
      <c r="D13" s="353">
        <v>0</v>
      </c>
      <c r="E13" s="353">
        <v>0</v>
      </c>
      <c r="F13" s="356"/>
      <c r="G13" s="355" t="s">
        <v>469</v>
      </c>
      <c r="H13" s="351" t="s">
        <v>468</v>
      </c>
      <c r="I13" s="333" t="s">
        <v>159</v>
      </c>
      <c r="J13" s="353">
        <v>0</v>
      </c>
      <c r="K13" s="353">
        <v>0</v>
      </c>
      <c r="L13" s="357"/>
    </row>
    <row r="14" spans="1:12" ht="12.75" x14ac:dyDescent="0.2">
      <c r="A14" s="351" t="s">
        <v>467</v>
      </c>
      <c r="B14" s="334" t="s">
        <v>466</v>
      </c>
      <c r="C14" s="333" t="s">
        <v>162</v>
      </c>
      <c r="D14" s="353">
        <v>0</v>
      </c>
      <c r="E14" s="353">
        <v>0</v>
      </c>
      <c r="F14" s="356"/>
      <c r="G14" s="355" t="s">
        <v>465</v>
      </c>
      <c r="H14" s="351" t="s">
        <v>464</v>
      </c>
      <c r="I14" s="333" t="s">
        <v>157</v>
      </c>
      <c r="J14" s="353">
        <v>0</v>
      </c>
      <c r="K14" s="353">
        <v>0</v>
      </c>
      <c r="L14" s="357"/>
    </row>
    <row r="15" spans="1:12" ht="12.75" x14ac:dyDescent="0.2">
      <c r="A15" s="351" t="s">
        <v>463</v>
      </c>
      <c r="B15" s="334" t="s">
        <v>462</v>
      </c>
      <c r="C15" s="333" t="s">
        <v>160</v>
      </c>
      <c r="D15" s="353">
        <v>0</v>
      </c>
      <c r="E15" s="353">
        <v>0</v>
      </c>
      <c r="F15" s="356"/>
      <c r="G15" s="355" t="s">
        <v>461</v>
      </c>
      <c r="H15" s="351" t="s">
        <v>460</v>
      </c>
      <c r="I15" s="333" t="s">
        <v>155</v>
      </c>
      <c r="J15" s="353">
        <v>0</v>
      </c>
      <c r="K15" s="353">
        <v>0</v>
      </c>
      <c r="L15" s="357"/>
    </row>
    <row r="16" spans="1:12" ht="12.75" x14ac:dyDescent="0.2">
      <c r="A16" s="351" t="s">
        <v>459</v>
      </c>
      <c r="B16" s="334" t="s">
        <v>458</v>
      </c>
      <c r="C16" s="333" t="s">
        <v>158</v>
      </c>
      <c r="D16" s="353">
        <v>0</v>
      </c>
      <c r="E16" s="353">
        <v>0</v>
      </c>
      <c r="F16" s="356"/>
      <c r="G16" s="355" t="s">
        <v>457</v>
      </c>
      <c r="H16" s="351" t="s">
        <v>456</v>
      </c>
      <c r="I16" s="333" t="s">
        <v>153</v>
      </c>
      <c r="J16" s="353">
        <v>0</v>
      </c>
      <c r="K16" s="353">
        <v>0</v>
      </c>
      <c r="L16" s="357"/>
    </row>
    <row r="17" spans="1:12" ht="12.75" x14ac:dyDescent="0.2">
      <c r="A17" s="351" t="s">
        <v>455</v>
      </c>
      <c r="B17" s="334" t="s">
        <v>454</v>
      </c>
      <c r="C17" s="333" t="s">
        <v>156</v>
      </c>
      <c r="D17" s="537">
        <v>0</v>
      </c>
      <c r="E17" s="536">
        <v>0</v>
      </c>
      <c r="F17" s="356"/>
      <c r="G17" s="355" t="s">
        <v>453</v>
      </c>
      <c r="H17" s="351" t="s">
        <v>452</v>
      </c>
      <c r="I17" s="333" t="s">
        <v>152</v>
      </c>
      <c r="J17" s="353">
        <v>0</v>
      </c>
      <c r="K17" s="353">
        <v>0</v>
      </c>
      <c r="L17" s="357"/>
    </row>
    <row r="18" spans="1:12" ht="12.75" x14ac:dyDescent="0.2">
      <c r="A18" s="351" t="s">
        <v>451</v>
      </c>
      <c r="B18" s="334" t="s">
        <v>450</v>
      </c>
      <c r="C18" s="365" t="s">
        <v>154</v>
      </c>
      <c r="D18" s="534">
        <v>0</v>
      </c>
      <c r="E18" s="535">
        <v>0</v>
      </c>
      <c r="F18" s="356"/>
      <c r="G18" s="355" t="s">
        <v>449</v>
      </c>
      <c r="H18" s="351" t="s">
        <v>448</v>
      </c>
      <c r="I18" s="333" t="s">
        <v>150</v>
      </c>
      <c r="J18" s="536">
        <v>0</v>
      </c>
      <c r="K18" s="536">
        <v>0</v>
      </c>
      <c r="L18" s="357"/>
    </row>
    <row r="19" spans="1:12" ht="12.75" x14ac:dyDescent="0.2">
      <c r="A19" s="351" t="s">
        <v>447</v>
      </c>
      <c r="B19" s="334"/>
      <c r="C19" s="371" t="s">
        <v>446</v>
      </c>
      <c r="D19" s="370">
        <f>SUBTOTAL(9,D9:D18)</f>
        <v>0</v>
      </c>
      <c r="E19" s="369" t="s">
        <v>346</v>
      </c>
      <c r="F19" s="349">
        <f>SUBTOTAL(9,E8:E18)</f>
        <v>0</v>
      </c>
      <c r="G19" s="368" t="s">
        <v>445</v>
      </c>
      <c r="H19" s="367">
        <v>437000</v>
      </c>
      <c r="I19" s="366" t="s">
        <v>149</v>
      </c>
      <c r="J19" s="535">
        <v>0</v>
      </c>
      <c r="K19" s="535">
        <v>0</v>
      </c>
      <c r="L19" s="357"/>
    </row>
    <row r="20" spans="1:12" ht="12.75" x14ac:dyDescent="0.2">
      <c r="A20" s="351" t="s">
        <v>444</v>
      </c>
      <c r="B20" s="334" t="s">
        <v>443</v>
      </c>
      <c r="C20" s="333" t="s">
        <v>151</v>
      </c>
      <c r="D20" s="353">
        <v>0</v>
      </c>
      <c r="E20" s="353">
        <v>0</v>
      </c>
      <c r="F20" s="356"/>
      <c r="G20" s="361" t="s">
        <v>442</v>
      </c>
      <c r="H20" s="364" t="s">
        <v>441</v>
      </c>
      <c r="I20" s="333" t="s">
        <v>440</v>
      </c>
      <c r="J20" s="353">
        <v>0</v>
      </c>
      <c r="K20" s="353">
        <v>0</v>
      </c>
      <c r="L20" s="357"/>
    </row>
    <row r="21" spans="1:12" ht="12.75" x14ac:dyDescent="0.2">
      <c r="A21" s="351" t="s">
        <v>439</v>
      </c>
      <c r="B21" s="364"/>
      <c r="C21" s="363"/>
      <c r="D21" s="362"/>
      <c r="E21" s="362"/>
      <c r="F21" s="356"/>
      <c r="G21" s="361" t="s">
        <v>438</v>
      </c>
      <c r="H21" s="351" t="s">
        <v>437</v>
      </c>
      <c r="I21" s="333" t="s">
        <v>145</v>
      </c>
      <c r="J21" s="353">
        <v>0</v>
      </c>
      <c r="K21" s="353">
        <v>0</v>
      </c>
      <c r="L21" s="357"/>
    </row>
    <row r="22" spans="1:12" ht="12.75" x14ac:dyDescent="0.2">
      <c r="A22" s="351" t="s">
        <v>436</v>
      </c>
      <c r="B22" s="334" t="s">
        <v>435</v>
      </c>
      <c r="C22" s="333" t="s">
        <v>148</v>
      </c>
      <c r="D22" s="353">
        <v>0</v>
      </c>
      <c r="E22" s="353">
        <v>0</v>
      </c>
      <c r="F22" s="356"/>
      <c r="G22" s="355" t="s">
        <v>434</v>
      </c>
      <c r="H22" s="351" t="s">
        <v>433</v>
      </c>
      <c r="I22" s="365" t="s">
        <v>432</v>
      </c>
      <c r="J22" s="352">
        <f>SUBTOTAL(9,J10:J21)</f>
        <v>0</v>
      </c>
      <c r="K22" s="358" t="s">
        <v>346</v>
      </c>
      <c r="L22" s="352">
        <f>SUBTOTAL(9,K10:K21)</f>
        <v>0</v>
      </c>
    </row>
    <row r="23" spans="1:12" ht="12.75" x14ac:dyDescent="0.2">
      <c r="A23" s="351" t="s">
        <v>431</v>
      </c>
      <c r="B23" s="334" t="s">
        <v>430</v>
      </c>
      <c r="C23" s="333" t="s">
        <v>146</v>
      </c>
      <c r="D23" s="353">
        <v>0</v>
      </c>
      <c r="E23" s="353">
        <v>0</v>
      </c>
      <c r="F23" s="356"/>
      <c r="G23" s="355" t="s">
        <v>429</v>
      </c>
      <c r="H23" s="335"/>
      <c r="I23" s="333"/>
      <c r="J23" s="347"/>
      <c r="K23" s="347"/>
      <c r="L23" s="357"/>
    </row>
    <row r="24" spans="1:12" ht="12.75" x14ac:dyDescent="0.2">
      <c r="A24" s="351" t="s">
        <v>428</v>
      </c>
      <c r="B24" s="334" t="s">
        <v>427</v>
      </c>
      <c r="C24" s="333" t="s">
        <v>144</v>
      </c>
      <c r="D24" s="353">
        <v>0</v>
      </c>
      <c r="E24" s="353">
        <v>0</v>
      </c>
      <c r="F24" s="356"/>
      <c r="G24" s="355" t="s">
        <v>426</v>
      </c>
      <c r="H24" s="335"/>
      <c r="I24" s="333"/>
      <c r="J24" s="347"/>
      <c r="K24" s="347"/>
      <c r="L24" s="357"/>
    </row>
    <row r="25" spans="1:12" ht="12.75" x14ac:dyDescent="0.2">
      <c r="A25" s="351" t="s">
        <v>425</v>
      </c>
      <c r="B25" s="364"/>
      <c r="C25" s="363"/>
      <c r="D25" s="362"/>
      <c r="E25" s="360"/>
      <c r="F25" s="356"/>
      <c r="G25" s="355" t="s">
        <v>424</v>
      </c>
      <c r="H25" s="351" t="s">
        <v>423</v>
      </c>
      <c r="I25" s="333" t="s">
        <v>141</v>
      </c>
      <c r="J25" s="353">
        <v>0</v>
      </c>
      <c r="K25" s="353">
        <v>0</v>
      </c>
      <c r="L25" s="357"/>
    </row>
    <row r="26" spans="1:12" ht="12.75" x14ac:dyDescent="0.2">
      <c r="A26" s="351" t="s">
        <v>422</v>
      </c>
      <c r="B26" s="334" t="s">
        <v>421</v>
      </c>
      <c r="C26" s="333" t="s">
        <v>142</v>
      </c>
      <c r="D26" s="353">
        <v>0</v>
      </c>
      <c r="E26" s="353">
        <v>0</v>
      </c>
      <c r="F26" s="356"/>
      <c r="G26" s="355" t="s">
        <v>420</v>
      </c>
      <c r="H26" s="351" t="s">
        <v>419</v>
      </c>
      <c r="I26" s="333" t="s">
        <v>140</v>
      </c>
      <c r="J26" s="353">
        <v>0</v>
      </c>
      <c r="K26" s="353">
        <v>0</v>
      </c>
      <c r="L26" s="357"/>
    </row>
    <row r="27" spans="1:12" ht="12.75" x14ac:dyDescent="0.2">
      <c r="A27" s="351" t="s">
        <v>418</v>
      </c>
      <c r="B27" s="334"/>
      <c r="C27" s="333"/>
      <c r="D27" s="360"/>
      <c r="E27" s="360"/>
      <c r="F27" s="356"/>
      <c r="G27" s="355" t="s">
        <v>417</v>
      </c>
      <c r="H27" s="351" t="s">
        <v>416</v>
      </c>
      <c r="I27" s="333" t="s">
        <v>138</v>
      </c>
      <c r="J27" s="353">
        <v>278749</v>
      </c>
      <c r="K27" s="353">
        <v>264762</v>
      </c>
      <c r="L27" s="357"/>
    </row>
    <row r="28" spans="1:12" ht="25.5" x14ac:dyDescent="0.2">
      <c r="A28" s="351" t="s">
        <v>415</v>
      </c>
      <c r="B28" s="334" t="s">
        <v>414</v>
      </c>
      <c r="C28" s="333" t="s">
        <v>139</v>
      </c>
      <c r="D28" s="353">
        <v>0</v>
      </c>
      <c r="E28" s="353">
        <v>0</v>
      </c>
      <c r="F28" s="356"/>
      <c r="G28" s="355" t="s">
        <v>413</v>
      </c>
      <c r="H28" s="351" t="s">
        <v>412</v>
      </c>
      <c r="I28" s="333" t="s">
        <v>411</v>
      </c>
      <c r="J28" s="353">
        <v>0</v>
      </c>
      <c r="K28" s="353">
        <v>0</v>
      </c>
      <c r="L28" s="357"/>
    </row>
    <row r="29" spans="1:12" ht="12.75" x14ac:dyDescent="0.2">
      <c r="A29" s="351" t="s">
        <v>410</v>
      </c>
      <c r="B29" s="334" t="s">
        <v>409</v>
      </c>
      <c r="C29" s="333" t="s">
        <v>408</v>
      </c>
      <c r="D29" s="353">
        <v>0</v>
      </c>
      <c r="E29" s="353">
        <v>0</v>
      </c>
      <c r="F29" s="356"/>
      <c r="G29" s="355" t="s">
        <v>407</v>
      </c>
      <c r="H29" s="351" t="s">
        <v>406</v>
      </c>
      <c r="I29" s="333" t="s">
        <v>134</v>
      </c>
      <c r="J29" s="353">
        <v>0</v>
      </c>
      <c r="K29" s="353">
        <v>0</v>
      </c>
      <c r="L29" s="357"/>
    </row>
    <row r="30" spans="1:12" ht="12.75" x14ac:dyDescent="0.2">
      <c r="A30" s="351" t="s">
        <v>405</v>
      </c>
      <c r="B30" s="334" t="s">
        <v>404</v>
      </c>
      <c r="C30" s="333" t="s">
        <v>135</v>
      </c>
      <c r="D30" s="353">
        <v>0</v>
      </c>
      <c r="E30" s="353">
        <v>0</v>
      </c>
      <c r="F30" s="356"/>
      <c r="G30" s="355" t="s">
        <v>403</v>
      </c>
      <c r="H30" s="351" t="s">
        <v>402</v>
      </c>
      <c r="I30" s="333" t="s">
        <v>133</v>
      </c>
      <c r="J30" s="353">
        <v>0</v>
      </c>
      <c r="K30" s="353">
        <v>0</v>
      </c>
      <c r="L30" s="357"/>
    </row>
    <row r="31" spans="1:12" ht="12.75" x14ac:dyDescent="0.2">
      <c r="A31" s="351" t="s">
        <v>401</v>
      </c>
      <c r="B31" s="334"/>
      <c r="C31" s="333"/>
      <c r="D31" s="360"/>
      <c r="E31" s="360"/>
      <c r="F31" s="356"/>
      <c r="G31" s="355" t="s">
        <v>400</v>
      </c>
      <c r="H31" s="351" t="s">
        <v>399</v>
      </c>
      <c r="I31" s="333" t="s">
        <v>131</v>
      </c>
      <c r="J31" s="353">
        <v>0</v>
      </c>
      <c r="K31" s="353">
        <v>0</v>
      </c>
      <c r="L31" s="357"/>
    </row>
    <row r="32" spans="1:12" ht="12.75" x14ac:dyDescent="0.2">
      <c r="A32" s="351" t="s">
        <v>398</v>
      </c>
      <c r="B32" s="334">
        <v>417100</v>
      </c>
      <c r="C32" s="333" t="s">
        <v>132</v>
      </c>
      <c r="D32" s="353">
        <v>0</v>
      </c>
      <c r="E32" s="353">
        <v>0</v>
      </c>
      <c r="F32" s="356"/>
      <c r="G32" s="355" t="s">
        <v>397</v>
      </c>
      <c r="H32" s="351" t="s">
        <v>396</v>
      </c>
      <c r="I32" s="333" t="s">
        <v>395</v>
      </c>
      <c r="J32" s="353">
        <v>0</v>
      </c>
      <c r="K32" s="353">
        <v>0</v>
      </c>
      <c r="L32" s="357"/>
    </row>
    <row r="33" spans="1:12" ht="12.75" x14ac:dyDescent="0.2">
      <c r="A33" s="351" t="s">
        <v>394</v>
      </c>
      <c r="B33" s="334">
        <v>417200</v>
      </c>
      <c r="C33" s="333" t="s">
        <v>130</v>
      </c>
      <c r="D33" s="353">
        <v>0</v>
      </c>
      <c r="E33" s="353">
        <v>0</v>
      </c>
      <c r="F33" s="356"/>
      <c r="G33" s="361" t="s">
        <v>393</v>
      </c>
      <c r="H33" s="334" t="s">
        <v>392</v>
      </c>
      <c r="I33" s="333" t="s">
        <v>391</v>
      </c>
      <c r="J33" s="353">
        <v>0</v>
      </c>
      <c r="K33" s="353">
        <v>0</v>
      </c>
      <c r="L33" s="357"/>
    </row>
    <row r="34" spans="1:12" ht="12.75" x14ac:dyDescent="0.2">
      <c r="A34" s="351" t="s">
        <v>390</v>
      </c>
      <c r="B34" s="334">
        <v>417300</v>
      </c>
      <c r="C34" s="333" t="s">
        <v>389</v>
      </c>
      <c r="D34" s="353">
        <v>0</v>
      </c>
      <c r="E34" s="353">
        <v>0</v>
      </c>
      <c r="F34" s="356"/>
      <c r="G34" s="355" t="s">
        <v>388</v>
      </c>
      <c r="H34" s="351" t="s">
        <v>387</v>
      </c>
      <c r="I34" s="333" t="s">
        <v>386</v>
      </c>
      <c r="J34" s="353">
        <v>0</v>
      </c>
      <c r="K34" s="353">
        <v>0</v>
      </c>
      <c r="L34" s="357"/>
    </row>
    <row r="35" spans="1:12" ht="12.75" x14ac:dyDescent="0.2">
      <c r="A35" s="351" t="s">
        <v>385</v>
      </c>
      <c r="B35" s="334">
        <v>417400</v>
      </c>
      <c r="C35" s="333" t="s">
        <v>384</v>
      </c>
      <c r="D35" s="353">
        <v>0</v>
      </c>
      <c r="E35" s="353">
        <v>0</v>
      </c>
      <c r="F35" s="356"/>
      <c r="G35" s="355" t="s">
        <v>383</v>
      </c>
      <c r="H35" s="351" t="s">
        <v>382</v>
      </c>
      <c r="I35" s="333" t="s">
        <v>381</v>
      </c>
      <c r="J35" s="359">
        <f>SUBTOTAL(9,J25:J34)</f>
        <v>278749</v>
      </c>
      <c r="K35" s="358" t="s">
        <v>346</v>
      </c>
      <c r="L35" s="352">
        <f>SUBTOTAL(9,K25:K34)</f>
        <v>264762</v>
      </c>
    </row>
    <row r="36" spans="1:12" ht="12.75" x14ac:dyDescent="0.2">
      <c r="A36" s="351" t="s">
        <v>380</v>
      </c>
      <c r="B36" s="334">
        <v>417900</v>
      </c>
      <c r="C36" s="333" t="s">
        <v>124</v>
      </c>
      <c r="D36" s="353">
        <v>0</v>
      </c>
      <c r="E36" s="353">
        <v>0</v>
      </c>
      <c r="F36" s="356"/>
      <c r="G36" s="355" t="s">
        <v>379</v>
      </c>
      <c r="H36" s="335"/>
      <c r="I36" s="333" t="s">
        <v>378</v>
      </c>
      <c r="J36" s="347"/>
      <c r="K36" s="347"/>
      <c r="L36" s="357"/>
    </row>
    <row r="37" spans="1:12" ht="25.5" x14ac:dyDescent="0.2">
      <c r="A37" s="351" t="s">
        <v>377</v>
      </c>
      <c r="B37" s="334"/>
      <c r="C37" s="333"/>
      <c r="D37" s="360"/>
      <c r="E37" s="360"/>
      <c r="F37" s="356"/>
      <c r="G37" s="355" t="s">
        <v>376</v>
      </c>
      <c r="H37" s="351" t="s">
        <v>375</v>
      </c>
      <c r="I37" s="333" t="s">
        <v>374</v>
      </c>
      <c r="J37" s="353">
        <v>0</v>
      </c>
      <c r="K37" s="353">
        <v>0</v>
      </c>
      <c r="L37" s="357"/>
    </row>
    <row r="38" spans="1:12" ht="12.75" x14ac:dyDescent="0.2">
      <c r="A38" s="351" t="s">
        <v>373</v>
      </c>
      <c r="B38" s="334">
        <v>418100</v>
      </c>
      <c r="C38" s="333" t="s">
        <v>123</v>
      </c>
      <c r="D38" s="353">
        <v>0</v>
      </c>
      <c r="E38" s="353">
        <v>0</v>
      </c>
      <c r="F38" s="356"/>
      <c r="G38" s="355" t="s">
        <v>372</v>
      </c>
      <c r="H38" s="351" t="s">
        <v>371</v>
      </c>
      <c r="I38" s="333" t="s">
        <v>370</v>
      </c>
      <c r="J38" s="353">
        <v>0</v>
      </c>
      <c r="K38" s="353">
        <v>0</v>
      </c>
      <c r="L38" s="357"/>
    </row>
    <row r="39" spans="1:12" ht="12.75" x14ac:dyDescent="0.2">
      <c r="A39" s="351" t="s">
        <v>369</v>
      </c>
      <c r="B39" s="334"/>
      <c r="C39" s="333"/>
      <c r="D39" s="360"/>
      <c r="E39" s="353"/>
      <c r="F39" s="356"/>
      <c r="G39" s="355" t="s">
        <v>368</v>
      </c>
      <c r="H39" s="351" t="s">
        <v>367</v>
      </c>
      <c r="I39" s="333" t="s">
        <v>366</v>
      </c>
      <c r="J39" s="359">
        <f>SUBTOTAL(9,J37:J38)</f>
        <v>0</v>
      </c>
      <c r="K39" s="358" t="s">
        <v>346</v>
      </c>
      <c r="L39" s="352">
        <f>SUBTOTAL(9,K37:K38)</f>
        <v>0</v>
      </c>
    </row>
    <row r="40" spans="1:12" ht="12.75" x14ac:dyDescent="0.2">
      <c r="A40" s="351" t="s">
        <v>365</v>
      </c>
      <c r="B40" s="334">
        <v>419100</v>
      </c>
      <c r="C40" s="333" t="s">
        <v>120</v>
      </c>
      <c r="D40" s="353">
        <v>0</v>
      </c>
      <c r="E40" s="353">
        <v>0</v>
      </c>
      <c r="F40" s="356"/>
      <c r="G40" s="355" t="s">
        <v>364</v>
      </c>
      <c r="H40" s="351" t="s">
        <v>363</v>
      </c>
      <c r="I40" s="333"/>
      <c r="J40" s="347"/>
      <c r="K40" s="357"/>
      <c r="L40" s="357"/>
    </row>
    <row r="41" spans="1:12" ht="12.75" x14ac:dyDescent="0.2">
      <c r="A41" s="351" t="s">
        <v>362</v>
      </c>
      <c r="B41" s="334">
        <v>419200</v>
      </c>
      <c r="C41" s="333" t="s">
        <v>118</v>
      </c>
      <c r="D41" s="353">
        <v>0</v>
      </c>
      <c r="E41" s="353">
        <v>0</v>
      </c>
      <c r="F41" s="356"/>
      <c r="G41" s="355" t="s">
        <v>361</v>
      </c>
      <c r="H41" s="335"/>
      <c r="I41" s="333" t="s">
        <v>360</v>
      </c>
      <c r="J41" s="359">
        <f>SUM(D46,J8,J22,J35,J39)</f>
        <v>278749</v>
      </c>
      <c r="K41" s="358" t="s">
        <v>346</v>
      </c>
      <c r="L41" s="352">
        <f>SUM(F46,L8,L22,L35,L39)</f>
        <v>264762</v>
      </c>
    </row>
    <row r="42" spans="1:12" ht="12.75" x14ac:dyDescent="0.2">
      <c r="A42" s="351" t="s">
        <v>359</v>
      </c>
      <c r="B42" s="334">
        <v>419300</v>
      </c>
      <c r="C42" s="333" t="s">
        <v>116</v>
      </c>
      <c r="D42" s="353">
        <v>0</v>
      </c>
      <c r="E42" s="353">
        <v>0</v>
      </c>
      <c r="F42" s="356"/>
      <c r="G42" s="355" t="s">
        <v>358</v>
      </c>
      <c r="H42" s="335"/>
      <c r="I42" s="333"/>
      <c r="J42" s="347"/>
      <c r="K42" s="347"/>
      <c r="L42" s="357"/>
    </row>
    <row r="43" spans="1:12" ht="12.75" x14ac:dyDescent="0.2">
      <c r="A43" s="351" t="s">
        <v>357</v>
      </c>
      <c r="B43" s="334">
        <v>419900</v>
      </c>
      <c r="C43" s="333" t="s">
        <v>115</v>
      </c>
      <c r="D43" s="353">
        <v>0</v>
      </c>
      <c r="E43" s="534">
        <v>0</v>
      </c>
      <c r="F43" s="356"/>
      <c r="G43" s="355" t="s">
        <v>356</v>
      </c>
      <c r="H43" s="351" t="s">
        <v>355</v>
      </c>
      <c r="I43" s="333" t="s">
        <v>354</v>
      </c>
      <c r="J43" s="533">
        <v>0</v>
      </c>
      <c r="K43" s="532">
        <v>0</v>
      </c>
      <c r="L43" s="352">
        <f>+K43</f>
        <v>0</v>
      </c>
    </row>
    <row r="44" spans="1:12" ht="12.75" x14ac:dyDescent="0.2">
      <c r="A44" s="351" t="s">
        <v>353</v>
      </c>
      <c r="B44" s="334"/>
      <c r="C44" s="333" t="s">
        <v>352</v>
      </c>
      <c r="D44" s="332">
        <f>SUBTOTAL(9,D19:D43)</f>
        <v>0</v>
      </c>
      <c r="E44" s="350" t="s">
        <v>346</v>
      </c>
      <c r="F44" s="349">
        <f>SUBTOTAL(9,E20:E43)</f>
        <v>0</v>
      </c>
      <c r="G44" s="348" t="s">
        <v>351</v>
      </c>
      <c r="H44" s="335"/>
      <c r="I44" s="333"/>
      <c r="J44" s="347"/>
      <c r="K44" s="347"/>
      <c r="L44" s="347"/>
    </row>
    <row r="45" spans="1:12" ht="24" x14ac:dyDescent="0.2">
      <c r="A45" s="346" t="s">
        <v>350</v>
      </c>
      <c r="B45" s="340">
        <v>410000</v>
      </c>
      <c r="C45" s="345" t="s">
        <v>349</v>
      </c>
      <c r="D45" s="344"/>
      <c r="E45" s="343" t="s">
        <v>346</v>
      </c>
      <c r="F45" s="342"/>
      <c r="G45" s="341"/>
      <c r="H45" s="340" t="s">
        <v>348</v>
      </c>
      <c r="I45" s="339" t="s">
        <v>347</v>
      </c>
      <c r="J45" s="338"/>
      <c r="K45" s="337" t="s">
        <v>346</v>
      </c>
      <c r="L45" s="336"/>
    </row>
    <row r="46" spans="1:12" ht="12.75" x14ac:dyDescent="0.2">
      <c r="A46" s="335"/>
      <c r="B46" s="334"/>
      <c r="C46" s="333"/>
      <c r="D46" s="332">
        <f>(D19+D44)</f>
        <v>0</v>
      </c>
      <c r="E46" s="332"/>
      <c r="F46" s="331">
        <f>SUM(F19+F44)</f>
        <v>0</v>
      </c>
      <c r="G46" s="330"/>
      <c r="H46" s="329"/>
      <c r="I46" s="328" t="s">
        <v>345</v>
      </c>
      <c r="J46" s="326">
        <f>(D7+J41+J43)</f>
        <v>278749</v>
      </c>
      <c r="K46" s="327"/>
      <c r="L46" s="326">
        <f>(F7+L41+K43)</f>
        <v>264762</v>
      </c>
    </row>
    <row r="47" spans="1:12" ht="12.95" customHeight="1" x14ac:dyDescent="0.2">
      <c r="A47" s="598" t="str">
        <f ca="1">CELL("FILENAME",A1)</f>
        <v>R:\Finance\Annual Budget\Amended 2016-2017\[2016-2017 Amended Budget.xlsx]253</v>
      </c>
      <c r="B47" s="598"/>
      <c r="C47" s="598"/>
      <c r="D47" s="324"/>
      <c r="E47" s="324"/>
      <c r="F47" s="324"/>
      <c r="G47" s="324"/>
      <c r="H47" s="324"/>
      <c r="I47" s="325"/>
      <c r="J47" s="324"/>
      <c r="K47" s="324"/>
      <c r="L47" s="324"/>
    </row>
    <row r="48" spans="1:12" x14ac:dyDescent="0.2">
      <c r="D48" s="323"/>
      <c r="E48" s="323"/>
      <c r="F48" s="323"/>
    </row>
    <row r="49" spans="4:6" x14ac:dyDescent="0.2">
      <c r="D49" s="323"/>
      <c r="E49" s="323"/>
      <c r="F49" s="323"/>
    </row>
    <row r="50" spans="4:6" x14ac:dyDescent="0.2">
      <c r="D50" s="323"/>
      <c r="E50" s="323"/>
      <c r="F50" s="323"/>
    </row>
    <row r="51" spans="4:6" x14ac:dyDescent="0.2">
      <c r="D51" s="323"/>
      <c r="E51" s="323"/>
      <c r="F51" s="323"/>
    </row>
    <row r="52" spans="4:6" x14ac:dyDescent="0.2">
      <c r="D52" s="323"/>
      <c r="E52" s="323"/>
      <c r="F52" s="323"/>
    </row>
    <row r="53" spans="4:6" x14ac:dyDescent="0.2">
      <c r="D53" s="323"/>
      <c r="E53" s="323"/>
      <c r="F53" s="323"/>
    </row>
    <row r="54" spans="4:6" x14ac:dyDescent="0.2">
      <c r="D54" s="323"/>
      <c r="E54" s="323"/>
      <c r="F54" s="323"/>
    </row>
    <row r="55" spans="4:6" x14ac:dyDescent="0.2">
      <c r="D55" s="323"/>
      <c r="E55" s="323"/>
      <c r="F55" s="323"/>
    </row>
    <row r="56" spans="4:6" x14ac:dyDescent="0.2">
      <c r="D56" s="323"/>
      <c r="E56" s="323"/>
      <c r="F56" s="323"/>
    </row>
    <row r="57" spans="4:6" x14ac:dyDescent="0.2">
      <c r="D57" s="323"/>
      <c r="E57" s="323"/>
      <c r="F57" s="323"/>
    </row>
    <row r="58" spans="4:6" x14ac:dyDescent="0.2">
      <c r="D58" s="323"/>
      <c r="E58" s="323"/>
      <c r="F58" s="323"/>
    </row>
    <row r="59" spans="4:6" x14ac:dyDescent="0.2">
      <c r="D59" s="323"/>
      <c r="E59" s="323"/>
      <c r="F59" s="323"/>
    </row>
    <row r="60" spans="4:6" x14ac:dyDescent="0.2">
      <c r="D60" s="323"/>
      <c r="E60" s="323"/>
      <c r="F60" s="323"/>
    </row>
    <row r="61" spans="4:6" x14ac:dyDescent="0.2">
      <c r="D61" s="323"/>
      <c r="E61" s="323"/>
      <c r="F61" s="323"/>
    </row>
    <row r="62" spans="4:6" x14ac:dyDescent="0.2">
      <c r="D62" s="323"/>
      <c r="E62" s="323"/>
      <c r="F62" s="323"/>
    </row>
    <row r="63" spans="4:6" x14ac:dyDescent="0.2">
      <c r="D63" s="323"/>
      <c r="E63" s="323"/>
      <c r="F63" s="323"/>
    </row>
    <row r="64" spans="4:6" x14ac:dyDescent="0.2">
      <c r="D64" s="323"/>
      <c r="E64" s="323"/>
      <c r="F64" s="323"/>
    </row>
    <row r="65" spans="4:6" x14ac:dyDescent="0.2">
      <c r="D65" s="323"/>
      <c r="E65" s="323"/>
      <c r="F65" s="323"/>
    </row>
    <row r="66" spans="4:6" x14ac:dyDescent="0.2">
      <c r="D66" s="323"/>
      <c r="E66" s="323"/>
      <c r="F66" s="323"/>
    </row>
    <row r="67" spans="4:6" x14ac:dyDescent="0.2">
      <c r="D67" s="323"/>
      <c r="E67" s="323"/>
      <c r="F67" s="323"/>
    </row>
    <row r="68" spans="4:6" x14ac:dyDescent="0.2">
      <c r="D68" s="323"/>
      <c r="E68" s="323"/>
      <c r="F68" s="323"/>
    </row>
    <row r="69" spans="4:6" x14ac:dyDescent="0.2">
      <c r="D69" s="323"/>
      <c r="E69" s="323"/>
      <c r="F69" s="323"/>
    </row>
    <row r="70" spans="4:6" x14ac:dyDescent="0.2">
      <c r="D70" s="323"/>
      <c r="E70" s="323"/>
      <c r="F70" s="323"/>
    </row>
    <row r="71" spans="4:6" x14ac:dyDescent="0.2">
      <c r="D71" s="323"/>
      <c r="E71" s="323"/>
      <c r="F71" s="323"/>
    </row>
    <row r="72" spans="4:6" x14ac:dyDescent="0.2">
      <c r="D72" s="323"/>
      <c r="E72" s="323"/>
      <c r="F72" s="323"/>
    </row>
    <row r="73" spans="4:6" x14ac:dyDescent="0.2">
      <c r="D73" s="323"/>
      <c r="E73" s="323"/>
      <c r="F73" s="323"/>
    </row>
    <row r="74" spans="4:6" x14ac:dyDescent="0.2">
      <c r="D74" s="323"/>
      <c r="E74" s="323"/>
      <c r="F74" s="323"/>
    </row>
    <row r="75" spans="4:6" x14ac:dyDescent="0.2">
      <c r="D75" s="323"/>
      <c r="E75" s="323"/>
      <c r="F75" s="323"/>
    </row>
    <row r="76" spans="4:6" x14ac:dyDescent="0.2">
      <c r="D76" s="323"/>
      <c r="E76" s="323"/>
      <c r="F76" s="323"/>
    </row>
    <row r="77" spans="4:6" x14ac:dyDescent="0.2">
      <c r="D77" s="323"/>
      <c r="E77" s="323"/>
      <c r="F77" s="323"/>
    </row>
    <row r="78" spans="4:6" x14ac:dyDescent="0.2">
      <c r="D78" s="323"/>
      <c r="E78" s="323"/>
      <c r="F78" s="323"/>
    </row>
    <row r="79" spans="4:6" x14ac:dyDescent="0.2">
      <c r="D79" s="323"/>
      <c r="E79" s="323"/>
      <c r="F79" s="323"/>
    </row>
    <row r="80" spans="4:6" x14ac:dyDescent="0.2">
      <c r="D80" s="323"/>
      <c r="E80" s="323"/>
      <c r="F80" s="323"/>
    </row>
    <row r="81" spans="4:6" x14ac:dyDescent="0.2">
      <c r="D81" s="323"/>
      <c r="E81" s="323"/>
      <c r="F81" s="323"/>
    </row>
    <row r="82" spans="4:6" x14ac:dyDescent="0.2">
      <c r="D82" s="323"/>
      <c r="E82" s="323"/>
      <c r="F82" s="323"/>
    </row>
    <row r="83" spans="4:6" x14ac:dyDescent="0.2">
      <c r="D83" s="323"/>
      <c r="E83" s="323"/>
      <c r="F83" s="323"/>
    </row>
    <row r="84" spans="4:6" x14ac:dyDescent="0.2">
      <c r="D84" s="323"/>
      <c r="E84" s="323"/>
      <c r="F84" s="323"/>
    </row>
    <row r="85" spans="4:6" x14ac:dyDescent="0.2">
      <c r="D85" s="323"/>
      <c r="E85" s="323"/>
      <c r="F85" s="323"/>
    </row>
    <row r="86" spans="4:6" x14ac:dyDescent="0.2">
      <c r="D86" s="323"/>
      <c r="E86" s="323"/>
      <c r="F86" s="323"/>
    </row>
    <row r="87" spans="4:6" x14ac:dyDescent="0.2">
      <c r="D87" s="323"/>
      <c r="E87" s="323"/>
      <c r="F87" s="323"/>
    </row>
    <row r="88" spans="4:6" x14ac:dyDescent="0.2">
      <c r="D88" s="323"/>
      <c r="E88" s="323"/>
      <c r="F88" s="323"/>
    </row>
    <row r="89" spans="4:6" x14ac:dyDescent="0.2">
      <c r="D89" s="323"/>
      <c r="E89" s="323"/>
      <c r="F89" s="323"/>
    </row>
    <row r="90" spans="4:6" x14ac:dyDescent="0.2">
      <c r="D90" s="323"/>
      <c r="E90" s="323"/>
      <c r="F90" s="323"/>
    </row>
    <row r="91" spans="4:6" x14ac:dyDescent="0.2">
      <c r="D91" s="323"/>
      <c r="E91" s="323"/>
      <c r="F91" s="323"/>
    </row>
    <row r="92" spans="4:6" x14ac:dyDescent="0.2">
      <c r="D92" s="323"/>
      <c r="E92" s="323"/>
      <c r="F92" s="323"/>
    </row>
    <row r="93" spans="4:6" x14ac:dyDescent="0.2">
      <c r="D93" s="323"/>
      <c r="E93" s="323"/>
      <c r="F93" s="323"/>
    </row>
    <row r="94" spans="4:6" x14ac:dyDescent="0.2">
      <c r="D94" s="323"/>
      <c r="E94" s="323"/>
      <c r="F94" s="323"/>
    </row>
    <row r="95" spans="4:6" x14ac:dyDescent="0.2">
      <c r="D95" s="323"/>
      <c r="E95" s="323"/>
      <c r="F95" s="323"/>
    </row>
    <row r="96" spans="4:6" x14ac:dyDescent="0.2">
      <c r="D96" s="323"/>
      <c r="E96" s="323"/>
      <c r="F96" s="323"/>
    </row>
    <row r="97" spans="4:6" x14ac:dyDescent="0.2">
      <c r="D97" s="323"/>
      <c r="E97" s="323"/>
      <c r="F97" s="323"/>
    </row>
    <row r="98" spans="4:6" x14ac:dyDescent="0.2">
      <c r="D98" s="323"/>
      <c r="E98" s="323"/>
      <c r="F98" s="323"/>
    </row>
    <row r="99" spans="4:6" x14ac:dyDescent="0.2">
      <c r="D99" s="323"/>
      <c r="E99" s="323"/>
      <c r="F99" s="323"/>
    </row>
    <row r="100" spans="4:6" x14ac:dyDescent="0.2">
      <c r="D100" s="323"/>
      <c r="E100" s="323"/>
      <c r="F100" s="323"/>
    </row>
    <row r="101" spans="4:6" x14ac:dyDescent="0.2">
      <c r="D101" s="323"/>
      <c r="E101" s="323"/>
      <c r="F101" s="323"/>
    </row>
    <row r="102" spans="4:6" x14ac:dyDescent="0.2">
      <c r="D102" s="323"/>
      <c r="E102" s="323"/>
      <c r="F102" s="323"/>
    </row>
    <row r="103" spans="4:6" x14ac:dyDescent="0.2">
      <c r="D103" s="323"/>
      <c r="E103" s="323"/>
      <c r="F103" s="323"/>
    </row>
    <row r="104" spans="4:6" x14ac:dyDescent="0.2">
      <c r="D104" s="323"/>
      <c r="E104" s="323"/>
      <c r="F104" s="323"/>
    </row>
    <row r="105" spans="4:6" x14ac:dyDescent="0.2">
      <c r="D105" s="323"/>
      <c r="E105" s="323"/>
      <c r="F105" s="323"/>
    </row>
    <row r="106" spans="4:6" x14ac:dyDescent="0.2">
      <c r="D106" s="323"/>
      <c r="E106" s="323"/>
      <c r="F106" s="323"/>
    </row>
    <row r="107" spans="4:6" x14ac:dyDescent="0.2">
      <c r="D107" s="323"/>
      <c r="E107" s="323"/>
      <c r="F107" s="323"/>
    </row>
    <row r="108" spans="4:6" x14ac:dyDescent="0.2">
      <c r="D108" s="323"/>
      <c r="E108" s="323"/>
      <c r="F108" s="323"/>
    </row>
    <row r="109" spans="4:6" x14ac:dyDescent="0.2">
      <c r="D109" s="323"/>
      <c r="E109" s="323"/>
      <c r="F109" s="323"/>
    </row>
    <row r="110" spans="4:6" x14ac:dyDescent="0.2">
      <c r="D110" s="323"/>
      <c r="E110" s="323"/>
      <c r="F110" s="323"/>
    </row>
    <row r="111" spans="4:6" x14ac:dyDescent="0.2">
      <c r="D111" s="323"/>
      <c r="E111" s="323"/>
      <c r="F111" s="323"/>
    </row>
    <row r="112" spans="4:6" x14ac:dyDescent="0.2">
      <c r="D112" s="323"/>
      <c r="E112" s="323"/>
      <c r="F112" s="323"/>
    </row>
    <row r="113" spans="4:6" x14ac:dyDescent="0.2">
      <c r="D113" s="323"/>
      <c r="E113" s="323"/>
      <c r="F113" s="323"/>
    </row>
    <row r="114" spans="4:6" x14ac:dyDescent="0.2">
      <c r="D114" s="323"/>
      <c r="E114" s="323"/>
      <c r="F114" s="323"/>
    </row>
    <row r="115" spans="4:6" x14ac:dyDescent="0.2">
      <c r="D115" s="323"/>
      <c r="E115" s="323"/>
      <c r="F115" s="323"/>
    </row>
    <row r="116" spans="4:6" x14ac:dyDescent="0.2">
      <c r="D116" s="323"/>
      <c r="E116" s="323"/>
      <c r="F116" s="323"/>
    </row>
    <row r="117" spans="4:6" x14ac:dyDescent="0.2">
      <c r="D117" s="323"/>
      <c r="E117" s="323"/>
      <c r="F117" s="323"/>
    </row>
    <row r="118" spans="4:6" x14ac:dyDescent="0.2">
      <c r="D118" s="323"/>
      <c r="E118" s="323"/>
      <c r="F118" s="323"/>
    </row>
    <row r="119" spans="4:6" x14ac:dyDescent="0.2">
      <c r="D119" s="323"/>
      <c r="E119" s="323"/>
      <c r="F119" s="323"/>
    </row>
    <row r="120" spans="4:6" x14ac:dyDescent="0.2">
      <c r="D120" s="323"/>
      <c r="E120" s="323"/>
      <c r="F120" s="323"/>
    </row>
    <row r="121" spans="4:6" x14ac:dyDescent="0.2">
      <c r="D121" s="323"/>
      <c r="E121" s="323"/>
      <c r="F121" s="323"/>
    </row>
    <row r="122" spans="4:6" x14ac:dyDescent="0.2">
      <c r="D122" s="323"/>
      <c r="E122" s="323"/>
      <c r="F122" s="323"/>
    </row>
    <row r="123" spans="4:6" x14ac:dyDescent="0.2">
      <c r="D123" s="323"/>
      <c r="E123" s="323"/>
      <c r="F123" s="323"/>
    </row>
    <row r="124" spans="4:6" x14ac:dyDescent="0.2">
      <c r="D124" s="323"/>
      <c r="E124" s="323"/>
      <c r="F124" s="323"/>
    </row>
    <row r="125" spans="4:6" x14ac:dyDescent="0.2">
      <c r="D125" s="323"/>
      <c r="E125" s="323"/>
      <c r="F125" s="323"/>
    </row>
    <row r="126" spans="4:6" x14ac:dyDescent="0.2">
      <c r="D126" s="323"/>
      <c r="E126" s="323"/>
      <c r="F126" s="323"/>
    </row>
    <row r="127" spans="4:6" x14ac:dyDescent="0.2">
      <c r="D127" s="323"/>
      <c r="E127" s="323"/>
      <c r="F127" s="323"/>
    </row>
    <row r="128" spans="4:6" x14ac:dyDescent="0.2">
      <c r="D128" s="323"/>
      <c r="E128" s="323"/>
      <c r="F128" s="323"/>
    </row>
    <row r="129" spans="4:6" x14ac:dyDescent="0.2">
      <c r="D129" s="323"/>
      <c r="E129" s="323"/>
      <c r="F129" s="323"/>
    </row>
    <row r="130" spans="4:6" x14ac:dyDescent="0.2">
      <c r="D130" s="323"/>
      <c r="E130" s="323"/>
      <c r="F130" s="323"/>
    </row>
    <row r="131" spans="4:6" x14ac:dyDescent="0.2">
      <c r="D131" s="323"/>
      <c r="E131" s="323"/>
      <c r="F131" s="323"/>
    </row>
    <row r="132" spans="4:6" x14ac:dyDescent="0.2">
      <c r="D132" s="323"/>
      <c r="E132" s="323"/>
      <c r="F132" s="323"/>
    </row>
    <row r="133" spans="4:6" x14ac:dyDescent="0.2">
      <c r="D133" s="323"/>
      <c r="E133" s="323"/>
      <c r="F133" s="323"/>
    </row>
    <row r="134" spans="4:6" x14ac:dyDescent="0.2">
      <c r="D134" s="323"/>
      <c r="E134" s="323"/>
      <c r="F134" s="323"/>
    </row>
    <row r="135" spans="4:6" x14ac:dyDescent="0.2">
      <c r="D135" s="323"/>
      <c r="E135" s="323"/>
      <c r="F135" s="323"/>
    </row>
    <row r="136" spans="4:6" x14ac:dyDescent="0.2">
      <c r="D136" s="323"/>
      <c r="E136" s="323"/>
      <c r="F136" s="323"/>
    </row>
    <row r="137" spans="4:6" x14ac:dyDescent="0.2">
      <c r="D137" s="323"/>
      <c r="E137" s="323"/>
      <c r="F137" s="323"/>
    </row>
    <row r="138" spans="4:6" x14ac:dyDescent="0.2">
      <c r="D138" s="323"/>
      <c r="E138" s="323"/>
      <c r="F138" s="323"/>
    </row>
    <row r="139" spans="4:6" x14ac:dyDescent="0.2">
      <c r="D139" s="323"/>
      <c r="E139" s="323"/>
      <c r="F139" s="323"/>
    </row>
    <row r="140" spans="4:6" x14ac:dyDescent="0.2">
      <c r="D140" s="323"/>
      <c r="E140" s="323"/>
      <c r="F140" s="323"/>
    </row>
    <row r="141" spans="4:6" x14ac:dyDescent="0.2">
      <c r="D141" s="323"/>
      <c r="E141" s="323"/>
      <c r="F141" s="323"/>
    </row>
    <row r="142" spans="4:6" x14ac:dyDescent="0.2">
      <c r="D142" s="323"/>
      <c r="E142" s="323"/>
      <c r="F142" s="323"/>
    </row>
    <row r="143" spans="4:6" x14ac:dyDescent="0.2">
      <c r="D143" s="323"/>
      <c r="E143" s="323"/>
      <c r="F143" s="323"/>
    </row>
    <row r="144" spans="4:6" x14ac:dyDescent="0.2">
      <c r="D144" s="323"/>
      <c r="E144" s="323"/>
      <c r="F144" s="323"/>
    </row>
    <row r="145" spans="4:6" x14ac:dyDescent="0.2">
      <c r="D145" s="323"/>
      <c r="E145" s="323"/>
      <c r="F145" s="323"/>
    </row>
    <row r="146" spans="4:6" x14ac:dyDescent="0.2">
      <c r="D146" s="323"/>
      <c r="E146" s="323"/>
      <c r="F146" s="323"/>
    </row>
    <row r="147" spans="4:6" x14ac:dyDescent="0.2">
      <c r="D147" s="323"/>
      <c r="E147" s="323"/>
      <c r="F147" s="323"/>
    </row>
    <row r="148" spans="4:6" x14ac:dyDescent="0.2">
      <c r="D148" s="323"/>
      <c r="E148" s="323"/>
      <c r="F148" s="323"/>
    </row>
    <row r="149" spans="4:6" x14ac:dyDescent="0.2">
      <c r="D149" s="323"/>
      <c r="E149" s="323"/>
      <c r="F149" s="323"/>
    </row>
    <row r="150" spans="4:6" x14ac:dyDescent="0.2">
      <c r="D150" s="323"/>
      <c r="E150" s="323"/>
      <c r="F150" s="323"/>
    </row>
    <row r="151" spans="4:6" x14ac:dyDescent="0.2">
      <c r="D151" s="323"/>
      <c r="E151" s="323"/>
      <c r="F151" s="323"/>
    </row>
    <row r="152" spans="4:6" x14ac:dyDescent="0.2">
      <c r="D152" s="323"/>
      <c r="E152" s="323"/>
      <c r="F152" s="323"/>
    </row>
    <row r="153" spans="4:6" x14ac:dyDescent="0.2">
      <c r="D153" s="323"/>
      <c r="E153" s="323"/>
      <c r="F153" s="323"/>
    </row>
    <row r="154" spans="4:6" x14ac:dyDescent="0.2">
      <c r="D154" s="323"/>
      <c r="E154" s="323"/>
      <c r="F154" s="323"/>
    </row>
    <row r="155" spans="4:6" x14ac:dyDescent="0.2">
      <c r="D155" s="323"/>
      <c r="E155" s="323"/>
      <c r="F155" s="323"/>
    </row>
    <row r="156" spans="4:6" x14ac:dyDescent="0.2">
      <c r="D156" s="323"/>
      <c r="E156" s="323"/>
      <c r="F156" s="323"/>
    </row>
    <row r="157" spans="4:6" x14ac:dyDescent="0.2">
      <c r="D157" s="323"/>
      <c r="E157" s="323"/>
      <c r="F157" s="323"/>
    </row>
    <row r="158" spans="4:6" x14ac:dyDescent="0.2">
      <c r="D158" s="323"/>
      <c r="E158" s="323"/>
      <c r="F158" s="323"/>
    </row>
    <row r="159" spans="4:6" x14ac:dyDescent="0.2">
      <c r="D159" s="323"/>
      <c r="E159" s="323"/>
      <c r="F159" s="323"/>
    </row>
    <row r="160" spans="4:6" x14ac:dyDescent="0.2">
      <c r="D160" s="323"/>
      <c r="E160" s="323"/>
      <c r="F160" s="323"/>
    </row>
    <row r="161" spans="4:6" x14ac:dyDescent="0.2">
      <c r="D161" s="323"/>
      <c r="E161" s="323"/>
      <c r="F161" s="323"/>
    </row>
    <row r="162" spans="4:6" x14ac:dyDescent="0.2">
      <c r="D162" s="323"/>
      <c r="E162" s="323"/>
      <c r="F162" s="323"/>
    </row>
    <row r="163" spans="4:6" x14ac:dyDescent="0.2">
      <c r="D163" s="323"/>
      <c r="E163" s="323"/>
      <c r="F163" s="323"/>
    </row>
    <row r="164" spans="4:6" x14ac:dyDescent="0.2">
      <c r="D164" s="323"/>
      <c r="E164" s="323"/>
      <c r="F164" s="323"/>
    </row>
    <row r="165" spans="4:6" x14ac:dyDescent="0.2">
      <c r="D165" s="323"/>
      <c r="E165" s="323"/>
      <c r="F165" s="323"/>
    </row>
    <row r="166" spans="4:6" x14ac:dyDescent="0.2">
      <c r="D166" s="323"/>
      <c r="E166" s="323"/>
      <c r="F166" s="323"/>
    </row>
    <row r="167" spans="4:6" x14ac:dyDescent="0.2">
      <c r="D167" s="323"/>
      <c r="E167" s="323"/>
      <c r="F167" s="323"/>
    </row>
    <row r="168" spans="4:6" x14ac:dyDescent="0.2">
      <c r="D168" s="323"/>
      <c r="E168" s="323"/>
      <c r="F168" s="323"/>
    </row>
    <row r="169" spans="4:6" x14ac:dyDescent="0.2">
      <c r="D169" s="323"/>
      <c r="E169" s="323"/>
      <c r="F169" s="323"/>
    </row>
    <row r="170" spans="4:6" x14ac:dyDescent="0.2">
      <c r="D170" s="323"/>
      <c r="E170" s="323"/>
      <c r="F170" s="323"/>
    </row>
    <row r="171" spans="4:6" x14ac:dyDescent="0.2">
      <c r="D171" s="323"/>
      <c r="E171" s="323"/>
      <c r="F171" s="323"/>
    </row>
    <row r="172" spans="4:6" x14ac:dyDescent="0.2">
      <c r="D172" s="323"/>
      <c r="E172" s="323"/>
      <c r="F172" s="323"/>
    </row>
    <row r="173" spans="4:6" x14ac:dyDescent="0.2">
      <c r="D173" s="323"/>
      <c r="E173" s="323"/>
      <c r="F173" s="323"/>
    </row>
    <row r="174" spans="4:6" x14ac:dyDescent="0.2">
      <c r="D174" s="323"/>
      <c r="E174" s="323"/>
      <c r="F174" s="323"/>
    </row>
    <row r="175" spans="4:6" x14ac:dyDescent="0.2">
      <c r="D175" s="323"/>
      <c r="E175" s="323"/>
      <c r="F175" s="323"/>
    </row>
    <row r="176" spans="4:6" x14ac:dyDescent="0.2">
      <c r="D176" s="323"/>
      <c r="E176" s="323"/>
      <c r="F176" s="323"/>
    </row>
    <row r="177" spans="4:6" x14ac:dyDescent="0.2">
      <c r="D177" s="323"/>
      <c r="E177" s="323"/>
      <c r="F177" s="323"/>
    </row>
    <row r="178" spans="4:6" x14ac:dyDescent="0.2">
      <c r="D178" s="323"/>
      <c r="E178" s="323"/>
      <c r="F178" s="323"/>
    </row>
    <row r="179" spans="4:6" x14ac:dyDescent="0.2">
      <c r="D179" s="323"/>
      <c r="E179" s="323"/>
      <c r="F179" s="323"/>
    </row>
    <row r="180" spans="4:6" x14ac:dyDescent="0.2">
      <c r="D180" s="323"/>
      <c r="E180" s="323"/>
      <c r="F180" s="323"/>
    </row>
    <row r="181" spans="4:6" x14ac:dyDescent="0.2">
      <c r="D181" s="323"/>
      <c r="E181" s="323"/>
      <c r="F181" s="323"/>
    </row>
    <row r="182" spans="4:6" x14ac:dyDescent="0.2">
      <c r="D182" s="323"/>
      <c r="E182" s="323"/>
      <c r="F182" s="323"/>
    </row>
    <row r="183" spans="4:6" x14ac:dyDescent="0.2">
      <c r="D183" s="323"/>
      <c r="E183" s="323"/>
      <c r="F183" s="323"/>
    </row>
    <row r="184" spans="4:6" x14ac:dyDescent="0.2">
      <c r="D184" s="323"/>
      <c r="E184" s="323"/>
      <c r="F184" s="323"/>
    </row>
    <row r="185" spans="4:6" x14ac:dyDescent="0.2">
      <c r="D185" s="323"/>
      <c r="E185" s="323"/>
      <c r="F185" s="323"/>
    </row>
    <row r="186" spans="4:6" x14ac:dyDescent="0.2">
      <c r="D186" s="323"/>
      <c r="E186" s="323"/>
      <c r="F186" s="323"/>
    </row>
    <row r="187" spans="4:6" x14ac:dyDescent="0.2">
      <c r="D187" s="323"/>
      <c r="E187" s="323"/>
      <c r="F187" s="323"/>
    </row>
    <row r="188" spans="4:6" x14ac:dyDescent="0.2">
      <c r="D188" s="323"/>
      <c r="E188" s="323"/>
      <c r="F188" s="323"/>
    </row>
    <row r="189" spans="4:6" x14ac:dyDescent="0.2">
      <c r="D189" s="323"/>
      <c r="E189" s="323"/>
      <c r="F189" s="323"/>
    </row>
    <row r="190" spans="4:6" x14ac:dyDescent="0.2">
      <c r="D190" s="323"/>
      <c r="E190" s="323"/>
      <c r="F190" s="323"/>
    </row>
    <row r="191" spans="4:6" x14ac:dyDescent="0.2">
      <c r="D191" s="323"/>
      <c r="E191" s="323"/>
      <c r="F191" s="323"/>
    </row>
    <row r="192" spans="4:6" x14ac:dyDescent="0.2">
      <c r="D192" s="323"/>
      <c r="E192" s="323"/>
      <c r="F192" s="323"/>
    </row>
    <row r="193" spans="4:6" x14ac:dyDescent="0.2">
      <c r="D193" s="323"/>
      <c r="E193" s="323"/>
      <c r="F193" s="323"/>
    </row>
    <row r="194" spans="4:6" x14ac:dyDescent="0.2">
      <c r="D194" s="323"/>
      <c r="E194" s="323"/>
      <c r="F194" s="323"/>
    </row>
    <row r="195" spans="4:6" x14ac:dyDescent="0.2">
      <c r="D195" s="323"/>
      <c r="E195" s="323"/>
      <c r="F195" s="323"/>
    </row>
    <row r="196" spans="4:6" x14ac:dyDescent="0.2">
      <c r="D196" s="323"/>
      <c r="E196" s="323"/>
      <c r="F196" s="323"/>
    </row>
    <row r="197" spans="4:6" x14ac:dyDescent="0.2">
      <c r="D197" s="323"/>
      <c r="E197" s="323"/>
      <c r="F197" s="323"/>
    </row>
    <row r="198" spans="4:6" x14ac:dyDescent="0.2">
      <c r="D198" s="323"/>
      <c r="E198" s="323"/>
      <c r="F198" s="323"/>
    </row>
    <row r="199" spans="4:6" x14ac:dyDescent="0.2">
      <c r="D199" s="323"/>
      <c r="E199" s="323"/>
      <c r="F199" s="323"/>
    </row>
    <row r="200" spans="4:6" x14ac:dyDescent="0.2">
      <c r="D200" s="323"/>
      <c r="E200" s="323"/>
      <c r="F200" s="323"/>
    </row>
    <row r="201" spans="4:6" x14ac:dyDescent="0.2">
      <c r="D201" s="323"/>
      <c r="E201" s="323"/>
      <c r="F201" s="323"/>
    </row>
    <row r="202" spans="4:6" x14ac:dyDescent="0.2">
      <c r="D202" s="323"/>
      <c r="E202" s="323"/>
      <c r="F202" s="323"/>
    </row>
    <row r="203" spans="4:6" x14ac:dyDescent="0.2">
      <c r="D203" s="323"/>
      <c r="E203" s="323"/>
      <c r="F203" s="323"/>
    </row>
    <row r="204" spans="4:6" x14ac:dyDescent="0.2">
      <c r="D204" s="323"/>
      <c r="E204" s="323"/>
      <c r="F204" s="323"/>
    </row>
    <row r="205" spans="4:6" x14ac:dyDescent="0.2">
      <c r="D205" s="323"/>
      <c r="E205" s="323"/>
      <c r="F205" s="323"/>
    </row>
    <row r="206" spans="4:6" x14ac:dyDescent="0.2">
      <c r="D206" s="323"/>
      <c r="E206" s="323"/>
      <c r="F206" s="323"/>
    </row>
    <row r="207" spans="4:6" x14ac:dyDescent="0.2">
      <c r="D207" s="323"/>
      <c r="E207" s="323"/>
      <c r="F207" s="323"/>
    </row>
    <row r="208" spans="4:6" x14ac:dyDescent="0.2">
      <c r="D208" s="323"/>
      <c r="E208" s="323"/>
      <c r="F208" s="323"/>
    </row>
    <row r="209" spans="4:6" x14ac:dyDescent="0.2">
      <c r="D209" s="323"/>
      <c r="E209" s="323"/>
      <c r="F209" s="323"/>
    </row>
    <row r="210" spans="4:6" x14ac:dyDescent="0.2">
      <c r="D210" s="323"/>
      <c r="E210" s="323"/>
      <c r="F210" s="323"/>
    </row>
    <row r="211" spans="4:6" x14ac:dyDescent="0.2">
      <c r="D211" s="323"/>
      <c r="E211" s="323"/>
      <c r="F211" s="323"/>
    </row>
    <row r="212" spans="4:6" x14ac:dyDescent="0.2">
      <c r="D212" s="323"/>
      <c r="E212" s="323"/>
      <c r="F212" s="323"/>
    </row>
    <row r="213" spans="4:6" x14ac:dyDescent="0.2">
      <c r="D213" s="323"/>
      <c r="E213" s="323"/>
      <c r="F213" s="323"/>
    </row>
    <row r="214" spans="4:6" x14ac:dyDescent="0.2">
      <c r="D214" s="323"/>
      <c r="E214" s="323"/>
      <c r="F214" s="323"/>
    </row>
    <row r="215" spans="4:6" x14ac:dyDescent="0.2">
      <c r="D215" s="323"/>
      <c r="E215" s="323"/>
      <c r="F215" s="323"/>
    </row>
    <row r="216" spans="4:6" x14ac:dyDescent="0.2">
      <c r="D216" s="323"/>
      <c r="E216" s="323"/>
      <c r="F216" s="323"/>
    </row>
    <row r="217" spans="4:6" x14ac:dyDescent="0.2">
      <c r="D217" s="323"/>
      <c r="E217" s="323"/>
      <c r="F217" s="323"/>
    </row>
    <row r="218" spans="4:6" x14ac:dyDescent="0.2">
      <c r="D218" s="323"/>
      <c r="E218" s="323"/>
      <c r="F218" s="323"/>
    </row>
    <row r="219" spans="4:6" x14ac:dyDescent="0.2">
      <c r="D219" s="323"/>
      <c r="E219" s="323"/>
      <c r="F219" s="323"/>
    </row>
    <row r="220" spans="4:6" x14ac:dyDescent="0.2">
      <c r="D220" s="323"/>
      <c r="E220" s="323"/>
      <c r="F220" s="323"/>
    </row>
    <row r="221" spans="4:6" x14ac:dyDescent="0.2">
      <c r="D221" s="323"/>
      <c r="E221" s="323"/>
      <c r="F221" s="323"/>
    </row>
    <row r="222" spans="4:6" x14ac:dyDescent="0.2">
      <c r="D222" s="323"/>
      <c r="E222" s="323"/>
      <c r="F222" s="323"/>
    </row>
    <row r="223" spans="4:6" x14ac:dyDescent="0.2">
      <c r="D223" s="323"/>
      <c r="E223" s="323"/>
      <c r="F223" s="323"/>
    </row>
    <row r="224" spans="4:6" x14ac:dyDescent="0.2">
      <c r="D224" s="323"/>
      <c r="E224" s="323"/>
      <c r="F224" s="323"/>
    </row>
    <row r="225" spans="4:6" x14ac:dyDescent="0.2">
      <c r="D225" s="323"/>
      <c r="E225" s="323"/>
      <c r="F225" s="323"/>
    </row>
    <row r="226" spans="4:6" x14ac:dyDescent="0.2">
      <c r="D226" s="323"/>
      <c r="E226" s="323"/>
      <c r="F226" s="323"/>
    </row>
    <row r="227" spans="4:6" x14ac:dyDescent="0.2">
      <c r="D227" s="323"/>
      <c r="E227" s="323"/>
      <c r="F227" s="323"/>
    </row>
    <row r="228" spans="4:6" x14ac:dyDescent="0.2">
      <c r="D228" s="323"/>
      <c r="E228" s="323"/>
      <c r="F228" s="323"/>
    </row>
    <row r="229" spans="4:6" x14ac:dyDescent="0.2">
      <c r="D229" s="323"/>
      <c r="E229" s="323"/>
      <c r="F229" s="323"/>
    </row>
    <row r="230" spans="4:6" x14ac:dyDescent="0.2">
      <c r="D230" s="323"/>
      <c r="E230" s="323"/>
      <c r="F230" s="323"/>
    </row>
    <row r="231" spans="4:6" x14ac:dyDescent="0.2">
      <c r="D231" s="323"/>
      <c r="E231" s="323"/>
      <c r="F231" s="323"/>
    </row>
    <row r="232" spans="4:6" x14ac:dyDescent="0.2">
      <c r="D232" s="323"/>
      <c r="E232" s="323"/>
      <c r="F232" s="323"/>
    </row>
    <row r="233" spans="4:6" x14ac:dyDescent="0.2">
      <c r="D233" s="323"/>
      <c r="E233" s="323"/>
      <c r="F233" s="323"/>
    </row>
    <row r="234" spans="4:6" x14ac:dyDescent="0.2">
      <c r="D234" s="323"/>
      <c r="E234" s="323"/>
      <c r="F234" s="323"/>
    </row>
    <row r="235" spans="4:6" x14ac:dyDescent="0.2">
      <c r="D235" s="323"/>
      <c r="E235" s="323"/>
      <c r="F235" s="323"/>
    </row>
    <row r="236" spans="4:6" x14ac:dyDescent="0.2">
      <c r="D236" s="323"/>
      <c r="E236" s="323"/>
      <c r="F236" s="323"/>
    </row>
    <row r="237" spans="4:6" x14ac:dyDescent="0.2">
      <c r="D237" s="323"/>
      <c r="E237" s="323"/>
      <c r="F237" s="323"/>
    </row>
    <row r="238" spans="4:6" x14ac:dyDescent="0.2">
      <c r="D238" s="323"/>
      <c r="E238" s="323"/>
      <c r="F238" s="323"/>
    </row>
    <row r="239" spans="4:6" x14ac:dyDescent="0.2">
      <c r="D239" s="323"/>
      <c r="E239" s="323"/>
      <c r="F239" s="323"/>
    </row>
    <row r="240" spans="4:6" x14ac:dyDescent="0.2">
      <c r="D240" s="323"/>
      <c r="E240" s="323"/>
      <c r="F240" s="323"/>
    </row>
    <row r="241" spans="4:6" x14ac:dyDescent="0.2">
      <c r="D241" s="323"/>
      <c r="E241" s="323"/>
      <c r="F241" s="323"/>
    </row>
    <row r="242" spans="4:6" x14ac:dyDescent="0.2">
      <c r="D242" s="323"/>
      <c r="E242" s="323"/>
      <c r="F242" s="323"/>
    </row>
    <row r="243" spans="4:6" x14ac:dyDescent="0.2">
      <c r="D243" s="323"/>
      <c r="E243" s="323"/>
      <c r="F243" s="323"/>
    </row>
    <row r="244" spans="4:6" x14ac:dyDescent="0.2">
      <c r="D244" s="323"/>
      <c r="E244" s="323"/>
      <c r="F244" s="323"/>
    </row>
    <row r="245" spans="4:6" x14ac:dyDescent="0.2">
      <c r="D245" s="323"/>
      <c r="E245" s="323"/>
      <c r="F245" s="323"/>
    </row>
    <row r="246" spans="4:6" x14ac:dyDescent="0.2">
      <c r="D246" s="323"/>
      <c r="E246" s="323"/>
      <c r="F246" s="323"/>
    </row>
    <row r="247" spans="4:6" x14ac:dyDescent="0.2">
      <c r="D247" s="323"/>
      <c r="E247" s="323"/>
      <c r="F247" s="323"/>
    </row>
    <row r="248" spans="4:6" x14ac:dyDescent="0.2">
      <c r="D248" s="323"/>
      <c r="E248" s="323"/>
      <c r="F248" s="323"/>
    </row>
    <row r="249" spans="4:6" x14ac:dyDescent="0.2">
      <c r="D249" s="323"/>
      <c r="E249" s="323"/>
      <c r="F249" s="323"/>
    </row>
    <row r="250" spans="4:6" x14ac:dyDescent="0.2">
      <c r="D250" s="323"/>
      <c r="E250" s="323"/>
      <c r="F250" s="323"/>
    </row>
    <row r="251" spans="4:6" x14ac:dyDescent="0.2">
      <c r="D251" s="323"/>
      <c r="E251" s="323"/>
      <c r="F251" s="323"/>
    </row>
    <row r="252" spans="4:6" x14ac:dyDescent="0.2">
      <c r="D252" s="323"/>
      <c r="E252" s="323"/>
      <c r="F252" s="323"/>
    </row>
    <row r="253" spans="4:6" x14ac:dyDescent="0.2">
      <c r="D253" s="323"/>
      <c r="E253" s="323"/>
      <c r="F253" s="323"/>
    </row>
    <row r="254" spans="4:6" x14ac:dyDescent="0.2">
      <c r="D254" s="323"/>
      <c r="E254" s="323"/>
      <c r="F254" s="323"/>
    </row>
    <row r="255" spans="4:6" x14ac:dyDescent="0.2">
      <c r="D255" s="323"/>
      <c r="E255" s="323"/>
      <c r="F255" s="323"/>
    </row>
    <row r="256" spans="4:6" x14ac:dyDescent="0.2">
      <c r="D256" s="323"/>
      <c r="E256" s="323"/>
      <c r="F256" s="323"/>
    </row>
    <row r="257" spans="4:6" x14ac:dyDescent="0.2">
      <c r="D257" s="323"/>
      <c r="E257" s="323"/>
      <c r="F257" s="323"/>
    </row>
    <row r="258" spans="4:6" x14ac:dyDescent="0.2">
      <c r="D258" s="323"/>
      <c r="E258" s="323"/>
      <c r="F258" s="323"/>
    </row>
    <row r="259" spans="4:6" x14ac:dyDescent="0.2">
      <c r="D259" s="323"/>
      <c r="E259" s="323"/>
      <c r="F259" s="323"/>
    </row>
    <row r="260" spans="4:6" x14ac:dyDescent="0.2">
      <c r="D260" s="323"/>
      <c r="E260" s="323"/>
      <c r="F260" s="323"/>
    </row>
    <row r="261" spans="4:6" x14ac:dyDescent="0.2">
      <c r="D261" s="323"/>
      <c r="E261" s="323"/>
      <c r="F261" s="323"/>
    </row>
    <row r="262" spans="4:6" x14ac:dyDescent="0.2">
      <c r="D262" s="323"/>
      <c r="E262" s="323"/>
      <c r="F262" s="323"/>
    </row>
    <row r="263" spans="4:6" x14ac:dyDescent="0.2">
      <c r="D263" s="323"/>
      <c r="E263" s="323"/>
      <c r="F263" s="323"/>
    </row>
    <row r="264" spans="4:6" x14ac:dyDescent="0.2">
      <c r="D264" s="323"/>
      <c r="E264" s="323"/>
      <c r="F264" s="323"/>
    </row>
    <row r="265" spans="4:6" x14ac:dyDescent="0.2">
      <c r="D265" s="323"/>
      <c r="E265" s="323"/>
      <c r="F265" s="323"/>
    </row>
    <row r="266" spans="4:6" x14ac:dyDescent="0.2">
      <c r="D266" s="323"/>
      <c r="E266" s="323"/>
      <c r="F266" s="323"/>
    </row>
    <row r="267" spans="4:6" x14ac:dyDescent="0.2">
      <c r="D267" s="323"/>
      <c r="E267" s="323"/>
      <c r="F267" s="323"/>
    </row>
    <row r="268" spans="4:6" x14ac:dyDescent="0.2">
      <c r="D268" s="323"/>
      <c r="E268" s="323"/>
      <c r="F268" s="323"/>
    </row>
    <row r="269" spans="4:6" x14ac:dyDescent="0.2">
      <c r="D269" s="323"/>
      <c r="E269" s="323"/>
      <c r="F269" s="323"/>
    </row>
    <row r="270" spans="4:6" x14ac:dyDescent="0.2">
      <c r="D270" s="323"/>
      <c r="E270" s="323"/>
      <c r="F270" s="323"/>
    </row>
    <row r="271" spans="4:6" x14ac:dyDescent="0.2">
      <c r="D271" s="323"/>
      <c r="E271" s="323"/>
      <c r="F271" s="323"/>
    </row>
    <row r="272" spans="4:6" x14ac:dyDescent="0.2">
      <c r="D272" s="323"/>
      <c r="E272" s="323"/>
      <c r="F272" s="323"/>
    </row>
    <row r="273" spans="4:6" x14ac:dyDescent="0.2">
      <c r="D273" s="323"/>
      <c r="E273" s="323"/>
      <c r="F273" s="323"/>
    </row>
    <row r="274" spans="4:6" x14ac:dyDescent="0.2">
      <c r="D274" s="323"/>
      <c r="E274" s="323"/>
      <c r="F274" s="323"/>
    </row>
    <row r="275" spans="4:6" x14ac:dyDescent="0.2">
      <c r="D275" s="323"/>
      <c r="E275" s="323"/>
      <c r="F275" s="323"/>
    </row>
    <row r="276" spans="4:6" x14ac:dyDescent="0.2">
      <c r="D276" s="323"/>
      <c r="E276" s="323"/>
      <c r="F276" s="323"/>
    </row>
    <row r="277" spans="4:6" x14ac:dyDescent="0.2">
      <c r="D277" s="323"/>
      <c r="E277" s="323"/>
      <c r="F277" s="323"/>
    </row>
    <row r="278" spans="4:6" x14ac:dyDescent="0.2">
      <c r="D278" s="323"/>
      <c r="E278" s="323"/>
      <c r="F278" s="323"/>
    </row>
    <row r="279" spans="4:6" x14ac:dyDescent="0.2">
      <c r="D279" s="323"/>
      <c r="E279" s="323"/>
      <c r="F279" s="323"/>
    </row>
    <row r="280" spans="4:6" x14ac:dyDescent="0.2">
      <c r="D280" s="323"/>
      <c r="E280" s="323"/>
      <c r="F280" s="323"/>
    </row>
    <row r="281" spans="4:6" x14ac:dyDescent="0.2">
      <c r="D281" s="323"/>
      <c r="E281" s="323"/>
      <c r="F281" s="323"/>
    </row>
    <row r="282" spans="4:6" x14ac:dyDescent="0.2">
      <c r="D282" s="323"/>
      <c r="E282" s="323"/>
      <c r="F282" s="323"/>
    </row>
    <row r="283" spans="4:6" x14ac:dyDescent="0.2">
      <c r="D283" s="323"/>
      <c r="E283" s="323"/>
      <c r="F283" s="323"/>
    </row>
    <row r="284" spans="4:6" x14ac:dyDescent="0.2">
      <c r="D284" s="323"/>
      <c r="E284" s="323"/>
      <c r="F284" s="323"/>
    </row>
    <row r="285" spans="4:6" x14ac:dyDescent="0.2">
      <c r="D285" s="323"/>
      <c r="E285" s="323"/>
      <c r="F285" s="323"/>
    </row>
    <row r="286" spans="4:6" x14ac:dyDescent="0.2">
      <c r="D286" s="323"/>
      <c r="E286" s="323"/>
      <c r="F286" s="323"/>
    </row>
    <row r="287" spans="4:6" x14ac:dyDescent="0.2">
      <c r="D287" s="323"/>
      <c r="E287" s="323"/>
      <c r="F287" s="323"/>
    </row>
    <row r="288" spans="4:6" x14ac:dyDescent="0.2">
      <c r="D288" s="323"/>
      <c r="E288" s="323"/>
      <c r="F288" s="323"/>
    </row>
    <row r="289" spans="4:6" x14ac:dyDescent="0.2">
      <c r="D289" s="323"/>
      <c r="E289" s="323"/>
      <c r="F289" s="323"/>
    </row>
    <row r="290" spans="4:6" x14ac:dyDescent="0.2">
      <c r="D290" s="323"/>
      <c r="E290" s="323"/>
      <c r="F290" s="323"/>
    </row>
    <row r="291" spans="4:6" x14ac:dyDescent="0.2">
      <c r="D291" s="323"/>
      <c r="E291" s="323"/>
      <c r="F291" s="323"/>
    </row>
    <row r="292" spans="4:6" x14ac:dyDescent="0.2">
      <c r="D292" s="323"/>
      <c r="E292" s="323"/>
      <c r="F292" s="323"/>
    </row>
    <row r="293" spans="4:6" x14ac:dyDescent="0.2">
      <c r="D293" s="323"/>
      <c r="E293" s="323"/>
      <c r="F293" s="323"/>
    </row>
    <row r="294" spans="4:6" x14ac:dyDescent="0.2">
      <c r="D294" s="323"/>
      <c r="E294" s="323"/>
      <c r="F294" s="323"/>
    </row>
    <row r="295" spans="4:6" x14ac:dyDescent="0.2">
      <c r="D295" s="323"/>
      <c r="E295" s="323"/>
      <c r="F295" s="323"/>
    </row>
    <row r="296" spans="4:6" x14ac:dyDescent="0.2">
      <c r="D296" s="323"/>
      <c r="E296" s="323"/>
      <c r="F296" s="323"/>
    </row>
    <row r="297" spans="4:6" x14ac:dyDescent="0.2">
      <c r="D297" s="323"/>
      <c r="E297" s="323"/>
      <c r="F297" s="323"/>
    </row>
    <row r="298" spans="4:6" x14ac:dyDescent="0.2">
      <c r="D298" s="323"/>
      <c r="E298" s="323"/>
      <c r="F298" s="323"/>
    </row>
    <row r="299" spans="4:6" x14ac:dyDescent="0.2">
      <c r="D299" s="323"/>
      <c r="E299" s="323"/>
      <c r="F299" s="323"/>
    </row>
    <row r="300" spans="4:6" x14ac:dyDescent="0.2">
      <c r="D300" s="323"/>
      <c r="E300" s="323"/>
      <c r="F300" s="323"/>
    </row>
    <row r="301" spans="4:6" x14ac:dyDescent="0.2">
      <c r="D301" s="323"/>
      <c r="E301" s="323"/>
      <c r="F301" s="323"/>
    </row>
    <row r="302" spans="4:6" x14ac:dyDescent="0.2">
      <c r="D302" s="323"/>
      <c r="E302" s="323"/>
      <c r="F302" s="323"/>
    </row>
    <row r="303" spans="4:6" x14ac:dyDescent="0.2">
      <c r="D303" s="323"/>
      <c r="E303" s="323"/>
      <c r="F303" s="323"/>
    </row>
    <row r="304" spans="4:6" x14ac:dyDescent="0.2">
      <c r="D304" s="323"/>
      <c r="E304" s="323"/>
      <c r="F304" s="323"/>
    </row>
    <row r="305" spans="4:6" x14ac:dyDescent="0.2">
      <c r="D305" s="323"/>
      <c r="E305" s="323"/>
      <c r="F305" s="323"/>
    </row>
    <row r="306" spans="4:6" x14ac:dyDescent="0.2">
      <c r="D306" s="323"/>
      <c r="E306" s="323"/>
      <c r="F306" s="323"/>
    </row>
    <row r="307" spans="4:6" x14ac:dyDescent="0.2">
      <c r="D307" s="323"/>
      <c r="E307" s="323"/>
      <c r="F307" s="323"/>
    </row>
    <row r="308" spans="4:6" x14ac:dyDescent="0.2">
      <c r="D308" s="323"/>
      <c r="E308" s="323"/>
      <c r="F308" s="323"/>
    </row>
    <row r="309" spans="4:6" x14ac:dyDescent="0.2">
      <c r="D309" s="323"/>
      <c r="E309" s="323"/>
      <c r="F309" s="323"/>
    </row>
    <row r="310" spans="4:6" x14ac:dyDescent="0.2">
      <c r="D310" s="323"/>
      <c r="E310" s="323"/>
      <c r="F310" s="323"/>
    </row>
    <row r="311" spans="4:6" x14ac:dyDescent="0.2">
      <c r="D311" s="323"/>
      <c r="E311" s="323"/>
      <c r="F311" s="323"/>
    </row>
    <row r="312" spans="4:6" x14ac:dyDescent="0.2">
      <c r="D312" s="323"/>
      <c r="E312" s="323"/>
      <c r="F312" s="323"/>
    </row>
    <row r="313" spans="4:6" x14ac:dyDescent="0.2">
      <c r="D313" s="323"/>
      <c r="E313" s="323"/>
      <c r="F313" s="323"/>
    </row>
    <row r="314" spans="4:6" x14ac:dyDescent="0.2">
      <c r="D314" s="323"/>
      <c r="E314" s="323"/>
      <c r="F314" s="323"/>
    </row>
    <row r="315" spans="4:6" x14ac:dyDescent="0.2">
      <c r="D315" s="323"/>
      <c r="E315" s="323"/>
      <c r="F315" s="323"/>
    </row>
    <row r="316" spans="4:6" x14ac:dyDescent="0.2">
      <c r="D316" s="323"/>
      <c r="E316" s="323"/>
      <c r="F316" s="323"/>
    </row>
    <row r="317" spans="4:6" x14ac:dyDescent="0.2">
      <c r="D317" s="323"/>
      <c r="E317" s="323"/>
      <c r="F317" s="323"/>
    </row>
    <row r="318" spans="4:6" x14ac:dyDescent="0.2">
      <c r="D318" s="323"/>
      <c r="E318" s="323"/>
      <c r="F318" s="323"/>
    </row>
    <row r="319" spans="4:6" x14ac:dyDescent="0.2">
      <c r="D319" s="323"/>
      <c r="E319" s="323"/>
      <c r="F319" s="323"/>
    </row>
    <row r="320" spans="4:6" x14ac:dyDescent="0.2">
      <c r="D320" s="323"/>
      <c r="E320" s="323"/>
      <c r="F320" s="323"/>
    </row>
    <row r="321" spans="4:6" x14ac:dyDescent="0.2">
      <c r="D321" s="323"/>
      <c r="E321" s="323"/>
      <c r="F321" s="323"/>
    </row>
    <row r="322" spans="4:6" x14ac:dyDescent="0.2">
      <c r="D322" s="323"/>
      <c r="E322" s="323"/>
      <c r="F322" s="323"/>
    </row>
    <row r="323" spans="4:6" x14ac:dyDescent="0.2">
      <c r="D323" s="323"/>
      <c r="E323" s="323"/>
      <c r="F323" s="323"/>
    </row>
    <row r="324" spans="4:6" x14ac:dyDescent="0.2">
      <c r="D324" s="323"/>
      <c r="E324" s="323"/>
      <c r="F324" s="323"/>
    </row>
    <row r="325" spans="4:6" x14ac:dyDescent="0.2">
      <c r="D325" s="323"/>
      <c r="E325" s="323"/>
      <c r="F325" s="323"/>
    </row>
    <row r="326" spans="4:6" x14ac:dyDescent="0.2">
      <c r="D326" s="323"/>
      <c r="E326" s="323"/>
      <c r="F326" s="323"/>
    </row>
    <row r="327" spans="4:6" x14ac:dyDescent="0.2">
      <c r="D327" s="323"/>
      <c r="E327" s="323"/>
      <c r="F327" s="323"/>
    </row>
    <row r="328" spans="4:6" x14ac:dyDescent="0.2">
      <c r="D328" s="323"/>
      <c r="E328" s="323"/>
      <c r="F328" s="323"/>
    </row>
    <row r="329" spans="4:6" x14ac:dyDescent="0.2">
      <c r="D329" s="323"/>
      <c r="E329" s="323"/>
      <c r="F329" s="323"/>
    </row>
    <row r="330" spans="4:6" x14ac:dyDescent="0.2">
      <c r="D330" s="323"/>
      <c r="E330" s="323"/>
      <c r="F330" s="323"/>
    </row>
    <row r="331" spans="4:6" x14ac:dyDescent="0.2">
      <c r="D331" s="323"/>
      <c r="E331" s="323"/>
      <c r="F331" s="323"/>
    </row>
    <row r="332" spans="4:6" x14ac:dyDescent="0.2">
      <c r="D332" s="323"/>
      <c r="E332" s="323"/>
      <c r="F332" s="323"/>
    </row>
    <row r="333" spans="4:6" x14ac:dyDescent="0.2">
      <c r="D333" s="323"/>
      <c r="E333" s="323"/>
      <c r="F333" s="323"/>
    </row>
    <row r="334" spans="4:6" x14ac:dyDescent="0.2">
      <c r="D334" s="323"/>
      <c r="E334" s="323"/>
      <c r="F334" s="323"/>
    </row>
    <row r="335" spans="4:6" x14ac:dyDescent="0.2">
      <c r="D335" s="323"/>
      <c r="E335" s="323"/>
      <c r="F335" s="323"/>
    </row>
    <row r="336" spans="4:6" x14ac:dyDescent="0.2">
      <c r="D336" s="323"/>
      <c r="E336" s="323"/>
      <c r="F336" s="323"/>
    </row>
    <row r="337" spans="4:6" x14ac:dyDescent="0.2">
      <c r="D337" s="323"/>
      <c r="E337" s="323"/>
      <c r="F337" s="323"/>
    </row>
    <row r="338" spans="4:6" x14ac:dyDescent="0.2">
      <c r="D338" s="323"/>
      <c r="E338" s="323"/>
      <c r="F338" s="323"/>
    </row>
    <row r="339" spans="4:6" x14ac:dyDescent="0.2">
      <c r="D339" s="323"/>
      <c r="E339" s="323"/>
      <c r="F339" s="323"/>
    </row>
    <row r="340" spans="4:6" x14ac:dyDescent="0.2">
      <c r="D340" s="323"/>
      <c r="E340" s="323"/>
      <c r="F340" s="323"/>
    </row>
    <row r="341" spans="4:6" x14ac:dyDescent="0.2">
      <c r="D341" s="323"/>
      <c r="E341" s="323"/>
      <c r="F341" s="323"/>
    </row>
    <row r="342" spans="4:6" x14ac:dyDescent="0.2">
      <c r="D342" s="323"/>
      <c r="E342" s="323"/>
      <c r="F342" s="323"/>
    </row>
    <row r="343" spans="4:6" x14ac:dyDescent="0.2">
      <c r="D343" s="323"/>
      <c r="E343" s="323"/>
      <c r="F343" s="323"/>
    </row>
    <row r="344" spans="4:6" x14ac:dyDescent="0.2">
      <c r="D344" s="323"/>
      <c r="E344" s="323"/>
      <c r="F344" s="323"/>
    </row>
    <row r="345" spans="4:6" x14ac:dyDescent="0.2">
      <c r="D345" s="323"/>
      <c r="E345" s="323"/>
      <c r="F345" s="323"/>
    </row>
    <row r="346" spans="4:6" x14ac:dyDescent="0.2">
      <c r="D346" s="323"/>
      <c r="E346" s="323"/>
      <c r="F346" s="323"/>
    </row>
    <row r="347" spans="4:6" x14ac:dyDescent="0.2">
      <c r="D347" s="323"/>
      <c r="E347" s="323"/>
      <c r="F347" s="323"/>
    </row>
    <row r="348" spans="4:6" x14ac:dyDescent="0.2">
      <c r="D348" s="323"/>
      <c r="E348" s="323"/>
      <c r="F348" s="323"/>
    </row>
    <row r="349" spans="4:6" x14ac:dyDescent="0.2">
      <c r="D349" s="323"/>
      <c r="E349" s="323"/>
      <c r="F349" s="323"/>
    </row>
    <row r="350" spans="4:6" x14ac:dyDescent="0.2">
      <c r="D350" s="323"/>
      <c r="E350" s="323"/>
      <c r="F350" s="323"/>
    </row>
    <row r="351" spans="4:6" x14ac:dyDescent="0.2">
      <c r="D351" s="323"/>
      <c r="E351" s="323"/>
      <c r="F351" s="323"/>
    </row>
    <row r="352" spans="4:6" x14ac:dyDescent="0.2">
      <c r="D352" s="323"/>
      <c r="E352" s="323"/>
      <c r="F352" s="323"/>
    </row>
    <row r="353" spans="4:6" x14ac:dyDescent="0.2">
      <c r="D353" s="323"/>
      <c r="E353" s="323"/>
      <c r="F353" s="323"/>
    </row>
    <row r="354" spans="4:6" x14ac:dyDescent="0.2">
      <c r="D354" s="323"/>
      <c r="E354" s="323"/>
      <c r="F354" s="323"/>
    </row>
    <row r="355" spans="4:6" x14ac:dyDescent="0.2">
      <c r="D355" s="323"/>
      <c r="E355" s="323"/>
      <c r="F355" s="323"/>
    </row>
    <row r="356" spans="4:6" x14ac:dyDescent="0.2">
      <c r="D356" s="323"/>
      <c r="E356" s="323"/>
      <c r="F356" s="323"/>
    </row>
    <row r="357" spans="4:6" x14ac:dyDescent="0.2">
      <c r="D357" s="323"/>
      <c r="E357" s="323"/>
      <c r="F357" s="323"/>
    </row>
    <row r="358" spans="4:6" x14ac:dyDescent="0.2">
      <c r="D358" s="323"/>
      <c r="E358" s="323"/>
      <c r="F358" s="323"/>
    </row>
    <row r="359" spans="4:6" x14ac:dyDescent="0.2">
      <c r="D359" s="323"/>
      <c r="E359" s="323"/>
      <c r="F359" s="323"/>
    </row>
    <row r="360" spans="4:6" x14ac:dyDescent="0.2">
      <c r="D360" s="323"/>
      <c r="E360" s="323"/>
      <c r="F360" s="323"/>
    </row>
    <row r="361" spans="4:6" x14ac:dyDescent="0.2">
      <c r="D361" s="323"/>
      <c r="E361" s="323"/>
      <c r="F361" s="323"/>
    </row>
    <row r="362" spans="4:6" x14ac:dyDescent="0.2">
      <c r="D362" s="323"/>
      <c r="E362" s="323"/>
      <c r="F362" s="323"/>
    </row>
    <row r="363" spans="4:6" x14ac:dyDescent="0.2">
      <c r="D363" s="323"/>
      <c r="E363" s="323"/>
      <c r="F363" s="323"/>
    </row>
    <row r="364" spans="4:6" x14ac:dyDescent="0.2">
      <c r="D364" s="323"/>
      <c r="E364" s="323"/>
      <c r="F364" s="323"/>
    </row>
    <row r="365" spans="4:6" x14ac:dyDescent="0.2">
      <c r="D365" s="323"/>
      <c r="E365" s="323"/>
      <c r="F365" s="323"/>
    </row>
    <row r="366" spans="4:6" x14ac:dyDescent="0.2">
      <c r="D366" s="323"/>
      <c r="E366" s="323"/>
      <c r="F366" s="323"/>
    </row>
    <row r="367" spans="4:6" x14ac:dyDescent="0.2">
      <c r="D367" s="323"/>
      <c r="E367" s="323"/>
      <c r="F367" s="323"/>
    </row>
    <row r="368" spans="4:6" x14ac:dyDescent="0.2">
      <c r="D368" s="323"/>
      <c r="E368" s="323"/>
      <c r="F368" s="323"/>
    </row>
    <row r="369" spans="4:6" x14ac:dyDescent="0.2">
      <c r="D369" s="323"/>
      <c r="E369" s="323"/>
      <c r="F369" s="323"/>
    </row>
    <row r="370" spans="4:6" x14ac:dyDescent="0.2">
      <c r="D370" s="323"/>
      <c r="E370" s="323"/>
      <c r="F370" s="323"/>
    </row>
    <row r="371" spans="4:6" x14ac:dyDescent="0.2">
      <c r="D371" s="323"/>
      <c r="E371" s="323"/>
      <c r="F371" s="323"/>
    </row>
    <row r="372" spans="4:6" x14ac:dyDescent="0.2">
      <c r="D372" s="323"/>
      <c r="E372" s="323"/>
      <c r="F372" s="323"/>
    </row>
    <row r="373" spans="4:6" x14ac:dyDescent="0.2">
      <c r="D373" s="323"/>
      <c r="E373" s="323"/>
      <c r="F373" s="323"/>
    </row>
    <row r="374" spans="4:6" x14ac:dyDescent="0.2">
      <c r="D374" s="323"/>
      <c r="E374" s="323"/>
      <c r="F374" s="323"/>
    </row>
    <row r="375" spans="4:6" x14ac:dyDescent="0.2">
      <c r="D375" s="323"/>
      <c r="E375" s="323"/>
      <c r="F375" s="323"/>
    </row>
    <row r="376" spans="4:6" x14ac:dyDescent="0.2">
      <c r="D376" s="323"/>
      <c r="E376" s="323"/>
      <c r="F376" s="323"/>
    </row>
    <row r="377" spans="4:6" x14ac:dyDescent="0.2">
      <c r="D377" s="323"/>
      <c r="E377" s="323"/>
      <c r="F377" s="323"/>
    </row>
    <row r="378" spans="4:6" x14ac:dyDescent="0.2">
      <c r="D378" s="323"/>
      <c r="E378" s="323"/>
      <c r="F378" s="323"/>
    </row>
    <row r="379" spans="4:6" x14ac:dyDescent="0.2">
      <c r="D379" s="323"/>
      <c r="E379" s="323"/>
      <c r="F379" s="323"/>
    </row>
    <row r="380" spans="4:6" x14ac:dyDescent="0.2">
      <c r="D380" s="323"/>
      <c r="E380" s="323"/>
      <c r="F380" s="323"/>
    </row>
    <row r="381" spans="4:6" x14ac:dyDescent="0.2">
      <c r="D381" s="323"/>
      <c r="E381" s="323"/>
      <c r="F381" s="323"/>
    </row>
    <row r="382" spans="4:6" x14ac:dyDescent="0.2">
      <c r="D382" s="323"/>
      <c r="E382" s="323"/>
      <c r="F382" s="323"/>
    </row>
    <row r="383" spans="4:6" x14ac:dyDescent="0.2">
      <c r="D383" s="323"/>
      <c r="E383" s="323"/>
      <c r="F383" s="323"/>
    </row>
    <row r="384" spans="4:6" x14ac:dyDescent="0.2">
      <c r="D384" s="323"/>
      <c r="E384" s="323"/>
      <c r="F384" s="323"/>
    </row>
    <row r="385" spans="4:6" x14ac:dyDescent="0.2">
      <c r="D385" s="323"/>
      <c r="E385" s="323"/>
      <c r="F385" s="323"/>
    </row>
    <row r="386" spans="4:6" x14ac:dyDescent="0.2">
      <c r="D386" s="323"/>
      <c r="E386" s="323"/>
      <c r="F386" s="323"/>
    </row>
    <row r="387" spans="4:6" x14ac:dyDescent="0.2">
      <c r="D387" s="323"/>
      <c r="E387" s="323"/>
      <c r="F387" s="323"/>
    </row>
    <row r="388" spans="4:6" x14ac:dyDescent="0.2">
      <c r="D388" s="323"/>
      <c r="E388" s="323"/>
      <c r="F388" s="323"/>
    </row>
    <row r="389" spans="4:6" x14ac:dyDescent="0.2">
      <c r="D389" s="323"/>
      <c r="E389" s="323"/>
      <c r="F389" s="323"/>
    </row>
    <row r="390" spans="4:6" x14ac:dyDescent="0.2">
      <c r="D390" s="323"/>
      <c r="E390" s="323"/>
      <c r="F390" s="323"/>
    </row>
    <row r="391" spans="4:6" x14ac:dyDescent="0.2">
      <c r="D391" s="323"/>
      <c r="E391" s="323"/>
      <c r="F391" s="323"/>
    </row>
    <row r="392" spans="4:6" x14ac:dyDescent="0.2">
      <c r="D392" s="323"/>
      <c r="E392" s="323"/>
      <c r="F392" s="323"/>
    </row>
    <row r="393" spans="4:6" x14ac:dyDescent="0.2">
      <c r="D393" s="323"/>
      <c r="E393" s="323"/>
      <c r="F393" s="323"/>
    </row>
    <row r="394" spans="4:6" x14ac:dyDescent="0.2">
      <c r="D394" s="323"/>
      <c r="E394" s="323"/>
      <c r="F394" s="323"/>
    </row>
    <row r="395" spans="4:6" x14ac:dyDescent="0.2">
      <c r="D395" s="323"/>
      <c r="E395" s="323"/>
      <c r="F395" s="323"/>
    </row>
    <row r="396" spans="4:6" x14ac:dyDescent="0.2">
      <c r="D396" s="323"/>
      <c r="E396" s="323"/>
      <c r="F396" s="323"/>
    </row>
    <row r="397" spans="4:6" x14ac:dyDescent="0.2">
      <c r="D397" s="323"/>
      <c r="E397" s="323"/>
      <c r="F397" s="323"/>
    </row>
    <row r="398" spans="4:6" x14ac:dyDescent="0.2">
      <c r="D398" s="323"/>
      <c r="E398" s="323"/>
      <c r="F398" s="323"/>
    </row>
    <row r="399" spans="4:6" x14ac:dyDescent="0.2">
      <c r="D399" s="323"/>
      <c r="E399" s="323"/>
      <c r="F399" s="323"/>
    </row>
    <row r="400" spans="4:6" x14ac:dyDescent="0.2">
      <c r="D400" s="323"/>
      <c r="E400" s="323"/>
      <c r="F400" s="323"/>
    </row>
    <row r="401" spans="4:6" x14ac:dyDescent="0.2">
      <c r="D401" s="323"/>
      <c r="E401" s="323"/>
      <c r="F401" s="323"/>
    </row>
    <row r="402" spans="4:6" x14ac:dyDescent="0.2">
      <c r="D402" s="323"/>
      <c r="E402" s="323"/>
      <c r="F402" s="323"/>
    </row>
    <row r="403" spans="4:6" x14ac:dyDescent="0.2">
      <c r="D403" s="323"/>
      <c r="E403" s="323"/>
      <c r="F403" s="323"/>
    </row>
    <row r="404" spans="4:6" x14ac:dyDescent="0.2">
      <c r="D404" s="323"/>
      <c r="E404" s="323"/>
      <c r="F404" s="323"/>
    </row>
    <row r="405" spans="4:6" x14ac:dyDescent="0.2">
      <c r="D405" s="323"/>
      <c r="E405" s="323"/>
      <c r="F405" s="323"/>
    </row>
    <row r="406" spans="4:6" x14ac:dyDescent="0.2">
      <c r="D406" s="323"/>
      <c r="E406" s="323"/>
      <c r="F406" s="323"/>
    </row>
    <row r="407" spans="4:6" x14ac:dyDescent="0.2">
      <c r="D407" s="323"/>
      <c r="E407" s="323"/>
      <c r="F407" s="323"/>
    </row>
    <row r="408" spans="4:6" x14ac:dyDescent="0.2">
      <c r="D408" s="323"/>
      <c r="E408" s="323"/>
      <c r="F408" s="323"/>
    </row>
    <row r="409" spans="4:6" x14ac:dyDescent="0.2">
      <c r="D409" s="323"/>
      <c r="E409" s="323"/>
      <c r="F409" s="323"/>
    </row>
    <row r="410" spans="4:6" x14ac:dyDescent="0.2">
      <c r="D410" s="323"/>
      <c r="E410" s="323"/>
      <c r="F410" s="323"/>
    </row>
    <row r="411" spans="4:6" x14ac:dyDescent="0.2">
      <c r="D411" s="323"/>
      <c r="E411" s="323"/>
      <c r="F411" s="323"/>
    </row>
    <row r="412" spans="4:6" x14ac:dyDescent="0.2">
      <c r="D412" s="323"/>
      <c r="E412" s="323"/>
      <c r="F412" s="323"/>
    </row>
    <row r="413" spans="4:6" x14ac:dyDescent="0.2">
      <c r="D413" s="323"/>
      <c r="E413" s="323"/>
      <c r="F413" s="323"/>
    </row>
    <row r="414" spans="4:6" x14ac:dyDescent="0.2">
      <c r="D414" s="323"/>
      <c r="E414" s="323"/>
      <c r="F414" s="323"/>
    </row>
    <row r="415" spans="4:6" x14ac:dyDescent="0.2">
      <c r="D415" s="323"/>
      <c r="E415" s="323"/>
      <c r="F415" s="323"/>
    </row>
    <row r="416" spans="4:6" x14ac:dyDescent="0.2">
      <c r="D416" s="323"/>
      <c r="E416" s="323"/>
      <c r="F416" s="323"/>
    </row>
    <row r="417" spans="4:6" x14ac:dyDescent="0.2">
      <c r="D417" s="323"/>
      <c r="E417" s="323"/>
      <c r="F417" s="323"/>
    </row>
    <row r="418" spans="4:6" x14ac:dyDescent="0.2">
      <c r="D418" s="323"/>
      <c r="E418" s="323"/>
      <c r="F418" s="323"/>
    </row>
    <row r="419" spans="4:6" x14ac:dyDescent="0.2">
      <c r="D419" s="323"/>
      <c r="E419" s="323"/>
      <c r="F419" s="323"/>
    </row>
    <row r="420" spans="4:6" x14ac:dyDescent="0.2">
      <c r="D420" s="323"/>
      <c r="E420" s="323"/>
      <c r="F420" s="323"/>
    </row>
    <row r="421" spans="4:6" x14ac:dyDescent="0.2">
      <c r="D421" s="323"/>
      <c r="E421" s="323"/>
      <c r="F421" s="323"/>
    </row>
    <row r="422" spans="4:6" x14ac:dyDescent="0.2">
      <c r="D422" s="323"/>
      <c r="E422" s="323"/>
      <c r="F422" s="323"/>
    </row>
    <row r="423" spans="4:6" x14ac:dyDescent="0.2">
      <c r="D423" s="323"/>
      <c r="E423" s="323"/>
      <c r="F423" s="323"/>
    </row>
    <row r="424" spans="4:6" x14ac:dyDescent="0.2">
      <c r="D424" s="323"/>
      <c r="E424" s="323"/>
      <c r="F424" s="323"/>
    </row>
    <row r="425" spans="4:6" x14ac:dyDescent="0.2">
      <c r="D425" s="323"/>
      <c r="E425" s="323"/>
      <c r="F425" s="323"/>
    </row>
    <row r="426" spans="4:6" x14ac:dyDescent="0.2">
      <c r="D426" s="323"/>
      <c r="E426" s="323"/>
      <c r="F426" s="323"/>
    </row>
    <row r="427" spans="4:6" x14ac:dyDescent="0.2">
      <c r="D427" s="323"/>
      <c r="E427" s="323"/>
      <c r="F427" s="323"/>
    </row>
    <row r="428" spans="4:6" x14ac:dyDescent="0.2">
      <c r="D428" s="323"/>
      <c r="E428" s="323"/>
      <c r="F428" s="323"/>
    </row>
    <row r="429" spans="4:6" x14ac:dyDescent="0.2">
      <c r="D429" s="323"/>
      <c r="E429" s="323"/>
      <c r="F429" s="323"/>
    </row>
    <row r="430" spans="4:6" x14ac:dyDescent="0.2">
      <c r="D430" s="323"/>
      <c r="E430" s="323"/>
      <c r="F430" s="323"/>
    </row>
    <row r="431" spans="4:6" x14ac:dyDescent="0.2">
      <c r="D431" s="323"/>
      <c r="E431" s="323"/>
      <c r="F431" s="323"/>
    </row>
    <row r="432" spans="4:6" x14ac:dyDescent="0.2">
      <c r="D432" s="323"/>
      <c r="E432" s="323"/>
      <c r="F432" s="323"/>
    </row>
    <row r="433" spans="4:6" x14ac:dyDescent="0.2">
      <c r="D433" s="323"/>
      <c r="E433" s="323"/>
      <c r="F433" s="323"/>
    </row>
    <row r="434" spans="4:6" x14ac:dyDescent="0.2">
      <c r="D434" s="323"/>
      <c r="E434" s="323"/>
      <c r="F434" s="323"/>
    </row>
    <row r="435" spans="4:6" x14ac:dyDescent="0.2">
      <c r="D435" s="323"/>
      <c r="E435" s="323"/>
      <c r="F435" s="323"/>
    </row>
    <row r="436" spans="4:6" x14ac:dyDescent="0.2">
      <c r="D436" s="323"/>
      <c r="E436" s="323"/>
      <c r="F436" s="323"/>
    </row>
    <row r="437" spans="4:6" x14ac:dyDescent="0.2">
      <c r="D437" s="323"/>
      <c r="E437" s="323"/>
      <c r="F437" s="323"/>
    </row>
    <row r="438" spans="4:6" x14ac:dyDescent="0.2">
      <c r="D438" s="323"/>
      <c r="E438" s="323"/>
      <c r="F438" s="323"/>
    </row>
    <row r="439" spans="4:6" x14ac:dyDescent="0.2">
      <c r="D439" s="323"/>
      <c r="E439" s="323"/>
      <c r="F439" s="323"/>
    </row>
    <row r="440" spans="4:6" x14ac:dyDescent="0.2">
      <c r="D440" s="323"/>
      <c r="E440" s="323"/>
      <c r="F440" s="323"/>
    </row>
    <row r="441" spans="4:6" x14ac:dyDescent="0.2">
      <c r="D441" s="323"/>
      <c r="E441" s="323"/>
      <c r="F441" s="323"/>
    </row>
  </sheetData>
  <mergeCells count="4">
    <mergeCell ref="A1:C1"/>
    <mergeCell ref="A4:D4"/>
    <mergeCell ref="A47:C47"/>
    <mergeCell ref="J3:L3"/>
  </mergeCells>
  <printOptions horizontalCentered="1" verticalCentered="1"/>
  <pageMargins left="0.1" right="0.1" top="0.5" bottom="0.4" header="0.1" footer="0.1"/>
  <pageSetup scale="80" orientation="landscape" r:id="rId1"/>
  <headerFooter>
    <oddHeader>&amp;C&amp;"Arial,Bold"TWIN FALLS SCHOOL DISTRICT 411</oddHeader>
    <oddFooter>&amp;L&amp;"Arial,Bold"&amp;Z&amp;F&amp;R&amp;"Arial,Bold"Page &amp;P of &amp;N</oddFooter>
  </headerFooter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>
    <pageSetUpPr fitToPage="1"/>
  </sheetPr>
  <dimension ref="A1:M48"/>
  <sheetViews>
    <sheetView defaultGridColor="0" colorId="22" zoomScaleNormal="100" workbookViewId="0">
      <pane xSplit="3" ySplit="7" topLeftCell="D8" activePane="bottomRight" state="frozen"/>
      <selection activeCell="P31" sqref="P31"/>
      <selection pane="topRight" activeCell="P31" sqref="P31"/>
      <selection pane="bottomLeft" activeCell="P31" sqref="P31"/>
      <selection pane="bottomRight" activeCell="P31" sqref="P31"/>
    </sheetView>
  </sheetViews>
  <sheetFormatPr defaultColWidth="9.77734375" defaultRowHeight="15.75" x14ac:dyDescent="0.25"/>
  <cols>
    <col min="1" max="1" width="3.77734375" style="397" customWidth="1"/>
    <col min="2" max="2" width="6.77734375" style="397" customWidth="1"/>
    <col min="3" max="3" width="30.77734375" style="398" customWidth="1"/>
    <col min="4" max="13" width="11.77734375" style="397" customWidth="1"/>
    <col min="14" max="16384" width="9.77734375" style="397"/>
  </cols>
  <sheetData>
    <row r="1" spans="1:13" ht="20.25" x14ac:dyDescent="0.3">
      <c r="A1" s="600" t="s">
        <v>47</v>
      </c>
      <c r="B1" s="600"/>
      <c r="C1" s="600"/>
      <c r="E1" s="449" t="s">
        <v>510</v>
      </c>
      <c r="F1" s="447"/>
      <c r="G1" s="447"/>
      <c r="I1" s="451"/>
      <c r="K1" s="446"/>
      <c r="L1" s="446"/>
      <c r="M1" s="450" t="s">
        <v>755</v>
      </c>
    </row>
    <row r="2" spans="1:13" x14ac:dyDescent="0.25">
      <c r="E2" s="449" t="s">
        <v>16</v>
      </c>
      <c r="F2" s="447"/>
      <c r="G2" s="447"/>
      <c r="K2" s="446"/>
      <c r="L2" s="445"/>
      <c r="M2" s="444" t="s">
        <v>754</v>
      </c>
    </row>
    <row r="3" spans="1:13" x14ac:dyDescent="0.25">
      <c r="E3" s="448" t="s">
        <v>507</v>
      </c>
      <c r="F3" s="447"/>
      <c r="G3" s="447"/>
      <c r="K3" s="446"/>
      <c r="L3" s="445"/>
      <c r="M3" s="557" t="s">
        <v>752</v>
      </c>
    </row>
    <row r="4" spans="1:13" ht="12" customHeight="1" x14ac:dyDescent="0.2">
      <c r="A4" s="601" t="s">
        <v>505</v>
      </c>
      <c r="B4" s="601"/>
      <c r="C4" s="601"/>
      <c r="D4" s="434"/>
      <c r="E4" s="434"/>
      <c r="F4" s="434"/>
      <c r="G4" s="434"/>
      <c r="H4" s="434"/>
      <c r="I4" s="434"/>
      <c r="J4" s="434"/>
      <c r="K4" s="434"/>
      <c r="L4" s="434"/>
      <c r="M4" s="434"/>
    </row>
    <row r="5" spans="1:13" ht="15" x14ac:dyDescent="0.2">
      <c r="A5" s="443"/>
      <c r="B5" s="442"/>
      <c r="C5" s="441" t="s">
        <v>16</v>
      </c>
      <c r="D5" s="437" t="s">
        <v>503</v>
      </c>
      <c r="E5" s="440" t="s">
        <v>502</v>
      </c>
      <c r="F5" s="439" t="s">
        <v>85</v>
      </c>
      <c r="G5" s="439" t="s">
        <v>83</v>
      </c>
      <c r="H5" s="439" t="s">
        <v>81</v>
      </c>
      <c r="I5" s="439" t="s">
        <v>79</v>
      </c>
      <c r="J5" s="439" t="s">
        <v>77</v>
      </c>
      <c r="K5" s="438" t="s">
        <v>75</v>
      </c>
      <c r="L5" s="437" t="s">
        <v>73</v>
      </c>
      <c r="M5" s="437" t="s">
        <v>70</v>
      </c>
    </row>
    <row r="6" spans="1:13" ht="15" x14ac:dyDescent="0.2">
      <c r="A6" s="436"/>
      <c r="B6" s="429"/>
      <c r="C6" s="435"/>
      <c r="D6" s="429"/>
      <c r="E6" s="429"/>
      <c r="F6" s="434"/>
      <c r="G6" s="433"/>
      <c r="H6" s="432" t="s">
        <v>560</v>
      </c>
      <c r="I6" s="432" t="s">
        <v>559</v>
      </c>
      <c r="J6" s="431" t="s">
        <v>558</v>
      </c>
      <c r="K6" s="430" t="s">
        <v>557</v>
      </c>
      <c r="L6" s="430" t="s">
        <v>556</v>
      </c>
      <c r="M6" s="429"/>
    </row>
    <row r="7" spans="1:13" ht="15" x14ac:dyDescent="0.2">
      <c r="A7" s="416" t="s">
        <v>87</v>
      </c>
      <c r="B7" s="415" t="s">
        <v>500</v>
      </c>
      <c r="C7" s="428" t="s">
        <v>555</v>
      </c>
      <c r="D7" s="415" t="s">
        <v>88</v>
      </c>
      <c r="E7" s="415" t="s">
        <v>88</v>
      </c>
      <c r="F7" s="427" t="s">
        <v>84</v>
      </c>
      <c r="G7" s="426" t="s">
        <v>82</v>
      </c>
      <c r="H7" s="426" t="s">
        <v>554</v>
      </c>
      <c r="I7" s="426" t="s">
        <v>553</v>
      </c>
      <c r="J7" s="416" t="s">
        <v>552</v>
      </c>
      <c r="K7" s="415" t="s">
        <v>551</v>
      </c>
      <c r="L7" s="415" t="s">
        <v>550</v>
      </c>
      <c r="M7" s="415" t="s">
        <v>184</v>
      </c>
    </row>
    <row r="8" spans="1:13" ht="15" x14ac:dyDescent="0.2">
      <c r="A8" s="416" t="s">
        <v>496</v>
      </c>
      <c r="B8" s="415" t="s">
        <v>549</v>
      </c>
      <c r="C8" s="407" t="s">
        <v>282</v>
      </c>
      <c r="D8" s="410">
        <v>35792</v>
      </c>
      <c r="E8" s="414">
        <f t="shared" ref="E8:E19" si="0">SUM(F8:M8)</f>
        <v>47225</v>
      </c>
      <c r="F8" s="413">
        <v>30755</v>
      </c>
      <c r="G8" s="412">
        <v>16470</v>
      </c>
      <c r="H8" s="411"/>
      <c r="I8" s="410"/>
      <c r="J8" s="410"/>
      <c r="K8" s="410"/>
      <c r="L8" s="410"/>
      <c r="M8" s="410"/>
    </row>
    <row r="9" spans="1:13" ht="15" x14ac:dyDescent="0.2">
      <c r="A9" s="416" t="s">
        <v>491</v>
      </c>
      <c r="B9" s="415" t="s">
        <v>548</v>
      </c>
      <c r="C9" s="407" t="s">
        <v>280</v>
      </c>
      <c r="D9" s="410">
        <v>13815</v>
      </c>
      <c r="E9" s="414">
        <f t="shared" si="0"/>
        <v>11471</v>
      </c>
      <c r="F9" s="413">
        <v>9370</v>
      </c>
      <c r="G9" s="412">
        <f>11471-9370</f>
        <v>2101</v>
      </c>
      <c r="H9" s="411"/>
      <c r="I9" s="410"/>
      <c r="J9" s="410"/>
      <c r="K9" s="410"/>
      <c r="L9" s="410"/>
      <c r="M9" s="410"/>
    </row>
    <row r="10" spans="1:13" ht="15" x14ac:dyDescent="0.2">
      <c r="A10" s="416" t="s">
        <v>487</v>
      </c>
      <c r="B10" s="415" t="s">
        <v>547</v>
      </c>
      <c r="C10" s="407" t="s">
        <v>278</v>
      </c>
      <c r="D10" s="410"/>
      <c r="E10" s="414">
        <f t="shared" si="0"/>
        <v>0</v>
      </c>
      <c r="F10" s="413"/>
      <c r="G10" s="412"/>
      <c r="H10" s="411"/>
      <c r="I10" s="410"/>
      <c r="J10" s="410"/>
      <c r="K10" s="410"/>
      <c r="L10" s="410"/>
      <c r="M10" s="410"/>
    </row>
    <row r="11" spans="1:13" ht="15" x14ac:dyDescent="0.2">
      <c r="A11" s="425" t="s">
        <v>484</v>
      </c>
      <c r="B11" s="415">
        <v>519</v>
      </c>
      <c r="C11" s="407" t="s">
        <v>276</v>
      </c>
      <c r="D11" s="410"/>
      <c r="E11" s="414">
        <f t="shared" si="0"/>
        <v>0</v>
      </c>
      <c r="F11" s="413"/>
      <c r="G11" s="412"/>
      <c r="H11" s="411"/>
      <c r="I11" s="410"/>
      <c r="J11" s="410"/>
      <c r="K11" s="410"/>
      <c r="L11" s="410"/>
      <c r="M11" s="410"/>
    </row>
    <row r="12" spans="1:13" ht="15" x14ac:dyDescent="0.2">
      <c r="A12" s="416" t="s">
        <v>480</v>
      </c>
      <c r="B12" s="415" t="s">
        <v>546</v>
      </c>
      <c r="C12" s="407" t="s">
        <v>545</v>
      </c>
      <c r="D12" s="410"/>
      <c r="E12" s="414">
        <f t="shared" si="0"/>
        <v>0</v>
      </c>
      <c r="F12" s="413"/>
      <c r="G12" s="412"/>
      <c r="H12" s="411"/>
      <c r="I12" s="410"/>
      <c r="J12" s="410"/>
      <c r="K12" s="410"/>
      <c r="L12" s="410"/>
      <c r="M12" s="410"/>
    </row>
    <row r="13" spans="1:13" ht="15" x14ac:dyDescent="0.2">
      <c r="A13" s="416" t="s">
        <v>476</v>
      </c>
      <c r="B13" s="415" t="s">
        <v>544</v>
      </c>
      <c r="C13" s="407" t="s">
        <v>543</v>
      </c>
      <c r="D13" s="410">
        <v>36485</v>
      </c>
      <c r="E13" s="414">
        <f t="shared" si="0"/>
        <v>8520</v>
      </c>
      <c r="F13" s="413">
        <v>6370</v>
      </c>
      <c r="G13" s="412">
        <f>8520-6370</f>
        <v>2150</v>
      </c>
      <c r="H13" s="411"/>
      <c r="I13" s="410"/>
      <c r="J13" s="410"/>
      <c r="K13" s="410"/>
      <c r="L13" s="410"/>
      <c r="M13" s="410"/>
    </row>
    <row r="14" spans="1:13" ht="15" x14ac:dyDescent="0.2">
      <c r="A14" s="416" t="s">
        <v>471</v>
      </c>
      <c r="B14" s="415" t="s">
        <v>542</v>
      </c>
      <c r="C14" s="407" t="s">
        <v>270</v>
      </c>
      <c r="D14" s="410"/>
      <c r="E14" s="414">
        <f t="shared" si="0"/>
        <v>0</v>
      </c>
      <c r="F14" s="413"/>
      <c r="G14" s="412"/>
      <c r="H14" s="411"/>
      <c r="I14" s="410"/>
      <c r="J14" s="410"/>
      <c r="K14" s="410"/>
      <c r="L14" s="410"/>
      <c r="M14" s="410"/>
    </row>
    <row r="15" spans="1:13" ht="15" x14ac:dyDescent="0.2">
      <c r="A15" s="416" t="s">
        <v>467</v>
      </c>
      <c r="B15" s="415" t="s">
        <v>541</v>
      </c>
      <c r="C15" s="407" t="s">
        <v>268</v>
      </c>
      <c r="D15" s="410"/>
      <c r="E15" s="414">
        <f t="shared" si="0"/>
        <v>0</v>
      </c>
      <c r="F15" s="413"/>
      <c r="G15" s="412"/>
      <c r="H15" s="411"/>
      <c r="I15" s="410"/>
      <c r="J15" s="410"/>
      <c r="K15" s="410"/>
      <c r="L15" s="410"/>
      <c r="M15" s="410"/>
    </row>
    <row r="16" spans="1:13" ht="15" x14ac:dyDescent="0.2">
      <c r="A16" s="416" t="s">
        <v>463</v>
      </c>
      <c r="B16" s="415" t="s">
        <v>540</v>
      </c>
      <c r="C16" s="407" t="s">
        <v>266</v>
      </c>
      <c r="D16" s="410"/>
      <c r="E16" s="414">
        <f t="shared" si="0"/>
        <v>0</v>
      </c>
      <c r="F16" s="413"/>
      <c r="G16" s="412"/>
      <c r="H16" s="411"/>
      <c r="I16" s="410"/>
      <c r="J16" s="410"/>
      <c r="K16" s="410"/>
      <c r="L16" s="410"/>
      <c r="M16" s="410"/>
    </row>
    <row r="17" spans="1:13" ht="15" x14ac:dyDescent="0.2">
      <c r="A17" s="416" t="s">
        <v>459</v>
      </c>
      <c r="B17" s="415" t="s">
        <v>539</v>
      </c>
      <c r="C17" s="407" t="s">
        <v>264</v>
      </c>
      <c r="D17" s="410">
        <v>44551</v>
      </c>
      <c r="E17" s="414">
        <f t="shared" si="0"/>
        <v>40100</v>
      </c>
      <c r="F17" s="413">
        <v>28300</v>
      </c>
      <c r="G17" s="412">
        <v>9300</v>
      </c>
      <c r="H17" s="411"/>
      <c r="I17" s="410">
        <v>2500</v>
      </c>
      <c r="J17" s="410"/>
      <c r="K17" s="410"/>
      <c r="L17" s="410"/>
      <c r="M17" s="410"/>
    </row>
    <row r="18" spans="1:13" ht="15" x14ac:dyDescent="0.2">
      <c r="A18" s="416" t="s">
        <v>455</v>
      </c>
      <c r="B18" s="415" t="s">
        <v>538</v>
      </c>
      <c r="C18" s="407" t="s">
        <v>262</v>
      </c>
      <c r="D18" s="410"/>
      <c r="E18" s="414">
        <f t="shared" si="0"/>
        <v>0</v>
      </c>
      <c r="F18" s="413"/>
      <c r="G18" s="412"/>
      <c r="H18" s="411"/>
      <c r="I18" s="410"/>
      <c r="J18" s="410"/>
      <c r="K18" s="410"/>
      <c r="L18" s="410"/>
      <c r="M18" s="410"/>
    </row>
    <row r="19" spans="1:13" ht="15" x14ac:dyDescent="0.2">
      <c r="A19" s="416" t="s">
        <v>451</v>
      </c>
      <c r="B19" s="415" t="s">
        <v>537</v>
      </c>
      <c r="C19" s="407" t="s">
        <v>260</v>
      </c>
      <c r="D19" s="410"/>
      <c r="E19" s="414">
        <f t="shared" si="0"/>
        <v>0</v>
      </c>
      <c r="F19" s="413"/>
      <c r="G19" s="412"/>
      <c r="H19" s="411"/>
      <c r="I19" s="410"/>
      <c r="J19" s="410"/>
      <c r="K19" s="410"/>
      <c r="L19" s="410"/>
      <c r="M19" s="410"/>
    </row>
    <row r="20" spans="1:13" ht="15" x14ac:dyDescent="0.2">
      <c r="A20" s="416" t="s">
        <v>447</v>
      </c>
      <c r="B20" s="418"/>
      <c r="C20" s="407"/>
      <c r="D20" s="421"/>
      <c r="E20" s="421"/>
      <c r="F20" s="424"/>
      <c r="G20" s="423"/>
      <c r="H20" s="422"/>
      <c r="I20" s="421"/>
      <c r="J20" s="421"/>
      <c r="K20" s="421"/>
      <c r="L20" s="421"/>
      <c r="M20" s="421"/>
    </row>
    <row r="21" spans="1:13" ht="15" x14ac:dyDescent="0.2">
      <c r="A21" s="416" t="s">
        <v>444</v>
      </c>
      <c r="B21" s="415" t="s">
        <v>77</v>
      </c>
      <c r="C21" s="420" t="s">
        <v>536</v>
      </c>
      <c r="D21" s="419">
        <f t="shared" ref="D21:M21" si="1">SUM(D8:D19)</f>
        <v>130643</v>
      </c>
      <c r="E21" s="419">
        <f t="shared" si="1"/>
        <v>107316</v>
      </c>
      <c r="F21" s="419">
        <f t="shared" si="1"/>
        <v>74795</v>
      </c>
      <c r="G21" s="419">
        <f t="shared" si="1"/>
        <v>30021</v>
      </c>
      <c r="H21" s="419">
        <f t="shared" si="1"/>
        <v>0</v>
      </c>
      <c r="I21" s="419">
        <f t="shared" si="1"/>
        <v>2500</v>
      </c>
      <c r="J21" s="419">
        <f t="shared" si="1"/>
        <v>0</v>
      </c>
      <c r="K21" s="419">
        <f t="shared" si="1"/>
        <v>0</v>
      </c>
      <c r="L21" s="419">
        <f t="shared" si="1"/>
        <v>0</v>
      </c>
      <c r="M21" s="419">
        <f t="shared" si="1"/>
        <v>0</v>
      </c>
    </row>
    <row r="22" spans="1:13" ht="15" x14ac:dyDescent="0.2">
      <c r="A22" s="416" t="s">
        <v>439</v>
      </c>
      <c r="B22" s="418"/>
      <c r="C22" s="407"/>
      <c r="D22" s="403"/>
      <c r="E22" s="403"/>
      <c r="F22" s="406"/>
      <c r="G22" s="405"/>
      <c r="H22" s="404"/>
      <c r="I22" s="403"/>
      <c r="J22" s="403"/>
      <c r="K22" s="403"/>
      <c r="L22" s="403"/>
      <c r="M22" s="403"/>
    </row>
    <row r="23" spans="1:13" ht="15" x14ac:dyDescent="0.2">
      <c r="A23" s="416" t="s">
        <v>436</v>
      </c>
      <c r="B23" s="415" t="s">
        <v>535</v>
      </c>
      <c r="C23" s="407" t="s">
        <v>534</v>
      </c>
      <c r="D23" s="410">
        <v>107976</v>
      </c>
      <c r="E23" s="414">
        <f>SUM(F23:M23)</f>
        <v>114100</v>
      </c>
      <c r="F23" s="413">
        <v>75166</v>
      </c>
      <c r="G23" s="412">
        <v>38814</v>
      </c>
      <c r="H23" s="411">
        <v>120</v>
      </c>
      <c r="I23" s="410"/>
      <c r="J23" s="410"/>
      <c r="K23" s="410"/>
      <c r="L23" s="410"/>
      <c r="M23" s="410"/>
    </row>
    <row r="24" spans="1:13" ht="15" x14ac:dyDescent="0.2">
      <c r="A24" s="416" t="s">
        <v>431</v>
      </c>
      <c r="B24" s="415" t="s">
        <v>533</v>
      </c>
      <c r="C24" s="407" t="s">
        <v>532</v>
      </c>
      <c r="D24" s="410"/>
      <c r="E24" s="414">
        <f>SUM(F24:M24)</f>
        <v>0</v>
      </c>
      <c r="F24" s="413"/>
      <c r="G24" s="412"/>
      <c r="H24" s="411"/>
      <c r="I24" s="410"/>
      <c r="J24" s="410"/>
      <c r="K24" s="410"/>
      <c r="L24" s="410"/>
      <c r="M24" s="410"/>
    </row>
    <row r="25" spans="1:13" ht="15" x14ac:dyDescent="0.2">
      <c r="A25" s="416" t="s">
        <v>428</v>
      </c>
      <c r="B25" s="415"/>
      <c r="C25" s="407"/>
      <c r="D25" s="403"/>
      <c r="E25" s="403"/>
      <c r="F25" s="406"/>
      <c r="G25" s="405"/>
      <c r="H25" s="404"/>
      <c r="I25" s="403"/>
      <c r="J25" s="403"/>
      <c r="K25" s="403"/>
      <c r="L25" s="403"/>
      <c r="M25" s="403"/>
    </row>
    <row r="26" spans="1:13" ht="15" x14ac:dyDescent="0.2">
      <c r="A26" s="416" t="s">
        <v>425</v>
      </c>
      <c r="B26" s="415" t="s">
        <v>531</v>
      </c>
      <c r="C26" s="407" t="s">
        <v>254</v>
      </c>
      <c r="D26" s="410">
        <v>13000</v>
      </c>
      <c r="E26" s="414">
        <f>SUM(F26:M26)</f>
        <v>16151</v>
      </c>
      <c r="F26" s="413"/>
      <c r="G26" s="412"/>
      <c r="H26" s="411">
        <v>9350</v>
      </c>
      <c r="I26" s="410">
        <v>6801</v>
      </c>
      <c r="J26" s="410"/>
      <c r="K26" s="410"/>
      <c r="L26" s="410"/>
      <c r="M26" s="410"/>
    </row>
    <row r="27" spans="1:13" ht="15" x14ac:dyDescent="0.2">
      <c r="A27" s="416" t="s">
        <v>422</v>
      </c>
      <c r="B27" s="415" t="s">
        <v>530</v>
      </c>
      <c r="C27" s="407" t="s">
        <v>252</v>
      </c>
      <c r="D27" s="410"/>
      <c r="E27" s="414">
        <f>SUM(F27:M27)</f>
        <v>0</v>
      </c>
      <c r="F27" s="413"/>
      <c r="G27" s="412"/>
      <c r="H27" s="411"/>
      <c r="I27" s="410"/>
      <c r="J27" s="410"/>
      <c r="K27" s="410"/>
      <c r="L27" s="410"/>
      <c r="M27" s="410"/>
    </row>
    <row r="28" spans="1:13" ht="15" x14ac:dyDescent="0.2">
      <c r="A28" s="416" t="s">
        <v>418</v>
      </c>
      <c r="B28" s="415">
        <v>623</v>
      </c>
      <c r="C28" s="407" t="s">
        <v>250</v>
      </c>
      <c r="D28" s="410"/>
      <c r="E28" s="414">
        <f>SUM(F28:M28)</f>
        <v>0</v>
      </c>
      <c r="F28" s="413"/>
      <c r="G28" s="412"/>
      <c r="H28" s="411"/>
      <c r="I28" s="410"/>
      <c r="J28" s="410"/>
      <c r="K28" s="410"/>
      <c r="L28" s="410"/>
      <c r="M28" s="410"/>
    </row>
    <row r="29" spans="1:13" ht="15" x14ac:dyDescent="0.2">
      <c r="A29" s="416" t="s">
        <v>415</v>
      </c>
      <c r="B29" s="415" t="s">
        <v>529</v>
      </c>
      <c r="C29" s="407" t="s">
        <v>248</v>
      </c>
      <c r="D29" s="410"/>
      <c r="E29" s="414">
        <f>SUM(F29:M29)</f>
        <v>0</v>
      </c>
      <c r="F29" s="413"/>
      <c r="G29" s="412"/>
      <c r="H29" s="411"/>
      <c r="I29" s="410"/>
      <c r="J29" s="410"/>
      <c r="K29" s="410"/>
      <c r="L29" s="410"/>
      <c r="M29" s="410"/>
    </row>
    <row r="30" spans="1:13" ht="15" x14ac:dyDescent="0.2">
      <c r="A30" s="416" t="s">
        <v>410</v>
      </c>
      <c r="B30" s="415" t="s">
        <v>528</v>
      </c>
      <c r="C30" s="407" t="s">
        <v>246</v>
      </c>
      <c r="D30" s="410"/>
      <c r="E30" s="414">
        <f>SUM(F30:M30)</f>
        <v>0</v>
      </c>
      <c r="F30" s="413"/>
      <c r="G30" s="412"/>
      <c r="H30" s="411"/>
      <c r="I30" s="410"/>
      <c r="J30" s="410"/>
      <c r="K30" s="410"/>
      <c r="L30" s="410"/>
      <c r="M30" s="410"/>
    </row>
    <row r="31" spans="1:13" ht="15" x14ac:dyDescent="0.2">
      <c r="A31" s="416" t="s">
        <v>405</v>
      </c>
      <c r="B31" s="415"/>
      <c r="C31" s="407"/>
      <c r="D31" s="403"/>
      <c r="E31" s="403"/>
      <c r="F31" s="406"/>
      <c r="G31" s="405"/>
      <c r="H31" s="404"/>
      <c r="I31" s="403"/>
      <c r="J31" s="403"/>
      <c r="K31" s="403"/>
      <c r="L31" s="403"/>
      <c r="M31" s="403"/>
    </row>
    <row r="32" spans="1:13" ht="15" x14ac:dyDescent="0.2">
      <c r="A32" s="416" t="s">
        <v>401</v>
      </c>
      <c r="B32" s="415" t="s">
        <v>527</v>
      </c>
      <c r="C32" s="407" t="s">
        <v>244</v>
      </c>
      <c r="D32" s="410">
        <v>13020</v>
      </c>
      <c r="E32" s="414">
        <f>SUM(F32:M32)</f>
        <v>13045</v>
      </c>
      <c r="F32" s="413">
        <v>10285</v>
      </c>
      <c r="G32" s="412">
        <v>2760</v>
      </c>
      <c r="H32" s="411"/>
      <c r="I32" s="410"/>
      <c r="J32" s="410"/>
      <c r="K32" s="410"/>
      <c r="L32" s="410"/>
      <c r="M32" s="410"/>
    </row>
    <row r="33" spans="1:13" ht="15" x14ac:dyDescent="0.2">
      <c r="A33" s="416" t="s">
        <v>398</v>
      </c>
      <c r="B33" s="415"/>
      <c r="C33" s="407"/>
      <c r="D33" s="403"/>
      <c r="E33" s="403"/>
      <c r="F33" s="406"/>
      <c r="G33" s="405"/>
      <c r="H33" s="404"/>
      <c r="I33" s="403"/>
      <c r="J33" s="403"/>
      <c r="K33" s="403"/>
      <c r="L33" s="403"/>
      <c r="M33" s="403"/>
    </row>
    <row r="34" spans="1:13" ht="15" x14ac:dyDescent="0.2">
      <c r="A34" s="416" t="s">
        <v>394</v>
      </c>
      <c r="B34" s="415" t="s">
        <v>526</v>
      </c>
      <c r="C34" s="407" t="s">
        <v>242</v>
      </c>
      <c r="D34" s="410"/>
      <c r="E34" s="414">
        <f t="shared" ref="E34:E41" si="2">SUM(F34:M34)</f>
        <v>0</v>
      </c>
      <c r="F34" s="413"/>
      <c r="G34" s="412"/>
      <c r="H34" s="411"/>
      <c r="I34" s="410"/>
      <c r="J34" s="410"/>
      <c r="K34" s="410"/>
      <c r="L34" s="410"/>
      <c r="M34" s="410"/>
    </row>
    <row r="35" spans="1:13" ht="15" x14ac:dyDescent="0.2">
      <c r="A35" s="416" t="s">
        <v>390</v>
      </c>
      <c r="B35" s="415" t="s">
        <v>525</v>
      </c>
      <c r="C35" s="407" t="s">
        <v>240</v>
      </c>
      <c r="D35" s="410"/>
      <c r="E35" s="414">
        <f t="shared" si="2"/>
        <v>0</v>
      </c>
      <c r="F35" s="413"/>
      <c r="G35" s="412"/>
      <c r="H35" s="411"/>
      <c r="I35" s="410"/>
      <c r="J35" s="410"/>
      <c r="K35" s="410"/>
      <c r="L35" s="410"/>
      <c r="M35" s="410"/>
    </row>
    <row r="36" spans="1:13" ht="15" x14ac:dyDescent="0.2">
      <c r="A36" s="416" t="s">
        <v>385</v>
      </c>
      <c r="B36" s="415">
        <v>656</v>
      </c>
      <c r="C36" s="407" t="s">
        <v>524</v>
      </c>
      <c r="D36" s="410"/>
      <c r="E36" s="414">
        <f t="shared" si="2"/>
        <v>0</v>
      </c>
      <c r="F36" s="413"/>
      <c r="G36" s="412"/>
      <c r="H36" s="411"/>
      <c r="I36" s="410"/>
      <c r="J36" s="410"/>
      <c r="K36" s="410"/>
      <c r="L36" s="410"/>
      <c r="M36" s="410"/>
    </row>
    <row r="37" spans="1:13" ht="15" x14ac:dyDescent="0.2">
      <c r="A37" s="416" t="s">
        <v>380</v>
      </c>
      <c r="B37" s="415" t="s">
        <v>523</v>
      </c>
      <c r="C37" s="407" t="s">
        <v>522</v>
      </c>
      <c r="D37" s="410">
        <v>350</v>
      </c>
      <c r="E37" s="414">
        <f t="shared" si="2"/>
        <v>350</v>
      </c>
      <c r="F37" s="413"/>
      <c r="G37" s="412"/>
      <c r="H37" s="411">
        <v>350</v>
      </c>
      <c r="I37" s="410"/>
      <c r="J37" s="410"/>
      <c r="K37" s="410"/>
      <c r="L37" s="410"/>
      <c r="M37" s="410"/>
    </row>
    <row r="38" spans="1:13" ht="15" x14ac:dyDescent="0.2">
      <c r="A38" s="416" t="s">
        <v>377</v>
      </c>
      <c r="B38" s="415">
        <v>663</v>
      </c>
      <c r="C38" s="407" t="s">
        <v>521</v>
      </c>
      <c r="D38" s="410"/>
      <c r="E38" s="414">
        <f t="shared" si="2"/>
        <v>0</v>
      </c>
      <c r="F38" s="413"/>
      <c r="G38" s="412"/>
      <c r="H38" s="411"/>
      <c r="I38" s="410"/>
      <c r="J38" s="410"/>
      <c r="K38" s="410"/>
      <c r="L38" s="410"/>
      <c r="M38" s="410"/>
    </row>
    <row r="39" spans="1:13" ht="15" x14ac:dyDescent="0.2">
      <c r="A39" s="416" t="s">
        <v>373</v>
      </c>
      <c r="B39" s="415" t="s">
        <v>520</v>
      </c>
      <c r="C39" s="407" t="s">
        <v>519</v>
      </c>
      <c r="D39" s="410"/>
      <c r="E39" s="414">
        <f t="shared" si="2"/>
        <v>0</v>
      </c>
      <c r="F39" s="413"/>
      <c r="G39" s="412"/>
      <c r="H39" s="411"/>
      <c r="I39" s="410"/>
      <c r="J39" s="410"/>
      <c r="K39" s="410"/>
      <c r="L39" s="410"/>
      <c r="M39" s="410"/>
    </row>
    <row r="40" spans="1:13" ht="15" x14ac:dyDescent="0.2">
      <c r="A40" s="416" t="s">
        <v>369</v>
      </c>
      <c r="B40" s="415" t="s">
        <v>518</v>
      </c>
      <c r="C40" s="407" t="s">
        <v>230</v>
      </c>
      <c r="D40" s="410"/>
      <c r="E40" s="414">
        <f t="shared" si="2"/>
        <v>0</v>
      </c>
      <c r="F40" s="413"/>
      <c r="G40" s="412"/>
      <c r="H40" s="411"/>
      <c r="I40" s="410"/>
      <c r="J40" s="410"/>
      <c r="K40" s="410"/>
      <c r="L40" s="410"/>
      <c r="M40" s="410"/>
    </row>
    <row r="41" spans="1:13" ht="15" x14ac:dyDescent="0.2">
      <c r="A41" s="416" t="s">
        <v>365</v>
      </c>
      <c r="B41" s="415" t="s">
        <v>517</v>
      </c>
      <c r="C41" s="407" t="s">
        <v>228</v>
      </c>
      <c r="D41" s="410"/>
      <c r="E41" s="414">
        <f t="shared" si="2"/>
        <v>0</v>
      </c>
      <c r="F41" s="413"/>
      <c r="G41" s="412"/>
      <c r="H41" s="411"/>
      <c r="I41" s="410"/>
      <c r="J41" s="410"/>
      <c r="K41" s="410"/>
      <c r="L41" s="410"/>
      <c r="M41" s="410"/>
    </row>
    <row r="42" spans="1:13" ht="15" x14ac:dyDescent="0.2">
      <c r="A42" s="416" t="s">
        <v>362</v>
      </c>
      <c r="B42" s="415"/>
      <c r="C42" s="407"/>
      <c r="D42" s="403"/>
      <c r="E42" s="403"/>
      <c r="F42" s="406"/>
      <c r="G42" s="405"/>
      <c r="H42" s="404"/>
      <c r="I42" s="403"/>
      <c r="J42" s="403"/>
      <c r="K42" s="403"/>
      <c r="L42" s="403"/>
      <c r="M42" s="403"/>
    </row>
    <row r="43" spans="1:13" ht="15" x14ac:dyDescent="0.2">
      <c r="A43" s="416" t="s">
        <v>359</v>
      </c>
      <c r="B43" s="415" t="s">
        <v>516</v>
      </c>
      <c r="C43" s="407" t="s">
        <v>515</v>
      </c>
      <c r="D43" s="410"/>
      <c r="E43" s="414">
        <f>SUM(F43:M43)</f>
        <v>0</v>
      </c>
      <c r="F43" s="413"/>
      <c r="G43" s="412"/>
      <c r="H43" s="411"/>
      <c r="I43" s="410"/>
      <c r="J43" s="410"/>
      <c r="K43" s="410"/>
      <c r="L43" s="410"/>
      <c r="M43" s="410"/>
    </row>
    <row r="44" spans="1:13" ht="15" x14ac:dyDescent="0.2">
      <c r="A44" s="416" t="s">
        <v>357</v>
      </c>
      <c r="B44" s="415" t="s">
        <v>514</v>
      </c>
      <c r="C44" s="407" t="s">
        <v>513</v>
      </c>
      <c r="D44" s="410">
        <v>13760</v>
      </c>
      <c r="E44" s="414">
        <f>SUM(F44:M44)</f>
        <v>13800</v>
      </c>
      <c r="F44" s="413"/>
      <c r="G44" s="412"/>
      <c r="H44" s="411">
        <v>13800</v>
      </c>
      <c r="I44" s="410"/>
      <c r="J44" s="410"/>
      <c r="K44" s="410"/>
      <c r="L44" s="410"/>
      <c r="M44" s="410"/>
    </row>
    <row r="45" spans="1:13" ht="15" x14ac:dyDescent="0.2">
      <c r="A45" s="416" t="s">
        <v>353</v>
      </c>
      <c r="B45" s="415" t="s">
        <v>512</v>
      </c>
      <c r="C45" s="407" t="s">
        <v>222</v>
      </c>
      <c r="D45" s="410"/>
      <c r="E45" s="414">
        <f>SUM(F45:M45)</f>
        <v>0</v>
      </c>
      <c r="F45" s="413"/>
      <c r="G45" s="412"/>
      <c r="H45" s="411"/>
      <c r="I45" s="410"/>
      <c r="J45" s="410"/>
      <c r="K45" s="410"/>
      <c r="L45" s="410"/>
      <c r="M45" s="410"/>
    </row>
    <row r="46" spans="1:13" ht="15" x14ac:dyDescent="0.2">
      <c r="A46" s="409"/>
      <c r="B46" s="408"/>
      <c r="C46" s="407"/>
      <c r="D46" s="403"/>
      <c r="E46" s="403"/>
      <c r="F46" s="406"/>
      <c r="G46" s="405"/>
      <c r="H46" s="404"/>
      <c r="I46" s="403"/>
      <c r="J46" s="403"/>
      <c r="K46" s="403"/>
      <c r="L46" s="403"/>
      <c r="M46" s="403"/>
    </row>
    <row r="47" spans="1:13" ht="12" customHeight="1" x14ac:dyDescent="0.2">
      <c r="A47" s="602" t="str">
        <f ca="1">CELL("filename",A47)</f>
        <v>R:\Finance\Annual Budget\Amended 2016-2017\[2016-2017 Amended Budget.xlsx]253a</v>
      </c>
      <c r="B47" s="602"/>
      <c r="C47" s="602"/>
      <c r="D47" s="402"/>
      <c r="E47" s="402"/>
      <c r="F47" s="402"/>
      <c r="G47" s="402"/>
      <c r="H47" s="402"/>
      <c r="I47" s="402"/>
      <c r="J47" s="402"/>
      <c r="K47" s="402"/>
      <c r="L47" s="402"/>
      <c r="M47" s="402"/>
    </row>
    <row r="48" spans="1:13" ht="12" customHeight="1" x14ac:dyDescent="0.2">
      <c r="A48" s="401"/>
      <c r="B48" s="401"/>
      <c r="C48" s="400" t="s">
        <v>511</v>
      </c>
      <c r="D48" s="399">
        <f t="shared" ref="D48:M48" si="3">SUM(D23:D46)</f>
        <v>148106</v>
      </c>
      <c r="E48" s="399">
        <f t="shared" si="3"/>
        <v>157446</v>
      </c>
      <c r="F48" s="399">
        <f t="shared" si="3"/>
        <v>85451</v>
      </c>
      <c r="G48" s="399">
        <f t="shared" si="3"/>
        <v>41574</v>
      </c>
      <c r="H48" s="399">
        <f t="shared" si="3"/>
        <v>23620</v>
      </c>
      <c r="I48" s="399">
        <f t="shared" si="3"/>
        <v>6801</v>
      </c>
      <c r="J48" s="399">
        <f t="shared" si="3"/>
        <v>0</v>
      </c>
      <c r="K48" s="399">
        <f t="shared" si="3"/>
        <v>0</v>
      </c>
      <c r="L48" s="399">
        <f t="shared" si="3"/>
        <v>0</v>
      </c>
      <c r="M48" s="399">
        <f t="shared" si="3"/>
        <v>0</v>
      </c>
    </row>
  </sheetData>
  <mergeCells count="3">
    <mergeCell ref="A1:C1"/>
    <mergeCell ref="A4:C4"/>
    <mergeCell ref="A47:C47"/>
  </mergeCells>
  <printOptions horizontalCentered="1" verticalCentered="1"/>
  <pageMargins left="0.1" right="0.1" top="0.4" bottom="0.4" header="0.1" footer="0.1"/>
  <pageSetup scale="81" fitToHeight="2" orientation="landscape" r:id="rId1"/>
  <headerFooter>
    <oddHeader>&amp;C&amp;"Arial,Bold"TWIN FALLS SCHOOL DISTRICT 411</oddHeader>
    <oddFooter>&amp;L&amp;"Arial,Bold"&amp;Z&amp;F&amp;R&amp;"Arial,Bold"Page &amp;P of &amp;N</oddFooter>
  </headerFooter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C49"/>
  <sheetViews>
    <sheetView zoomScaleNormal="100" workbookViewId="0">
      <pane xSplit="3" ySplit="7" topLeftCell="D8" activePane="bottomRight" state="frozen"/>
      <selection activeCell="P31" sqref="P31"/>
      <selection pane="topRight" activeCell="P31" sqref="P31"/>
      <selection pane="bottomLeft" activeCell="P31" sqref="P31"/>
      <selection pane="bottomRight" activeCell="P31" sqref="P31"/>
    </sheetView>
  </sheetViews>
  <sheetFormatPr defaultRowHeight="15.75" x14ac:dyDescent="0.25"/>
  <cols>
    <col min="1" max="1" width="3.77734375" style="397" customWidth="1"/>
    <col min="2" max="2" width="6.77734375" style="452" customWidth="1"/>
    <col min="3" max="3" width="30.77734375" style="398" customWidth="1"/>
    <col min="4" max="13" width="11.77734375" style="397" customWidth="1"/>
    <col min="14" max="16384" width="8.88671875" style="397"/>
  </cols>
  <sheetData>
    <row r="1" spans="1:22" ht="20.25" x14ac:dyDescent="0.3">
      <c r="A1" s="600" t="s">
        <v>47</v>
      </c>
      <c r="B1" s="600"/>
      <c r="C1" s="600"/>
      <c r="E1" s="530" t="s">
        <v>510</v>
      </c>
      <c r="F1" s="529"/>
      <c r="G1" s="529"/>
      <c r="H1" s="529"/>
      <c r="I1" s="451"/>
      <c r="K1" s="446"/>
      <c r="L1" s="445"/>
      <c r="M1" s="556" t="s">
        <v>756</v>
      </c>
    </row>
    <row r="2" spans="1:22" x14ac:dyDescent="0.25">
      <c r="E2" s="530" t="s">
        <v>16</v>
      </c>
      <c r="F2" s="529"/>
      <c r="G2" s="529"/>
      <c r="H2" s="528"/>
      <c r="K2" s="446"/>
      <c r="L2" s="445"/>
      <c r="M2" s="444" t="s">
        <v>754</v>
      </c>
    </row>
    <row r="3" spans="1:22" ht="15" customHeight="1" x14ac:dyDescent="0.25">
      <c r="E3" s="447" t="s">
        <v>507</v>
      </c>
      <c r="F3" s="447"/>
      <c r="G3" s="447"/>
      <c r="H3" s="528"/>
      <c r="J3" s="527" t="s">
        <v>5</v>
      </c>
      <c r="K3" s="446"/>
      <c r="L3" s="445"/>
      <c r="M3" s="557" t="s">
        <v>752</v>
      </c>
    </row>
    <row r="4" spans="1:22" ht="12.6" customHeight="1" x14ac:dyDescent="0.2">
      <c r="A4" s="603" t="s">
        <v>505</v>
      </c>
      <c r="B4" s="603"/>
      <c r="C4" s="603"/>
      <c r="D4" s="401"/>
      <c r="E4" s="401"/>
      <c r="F4" s="401"/>
      <c r="G4" s="401"/>
      <c r="H4" s="401"/>
      <c r="I4" s="401"/>
      <c r="J4" s="401"/>
      <c r="K4" s="401"/>
      <c r="L4" s="401"/>
    </row>
    <row r="5" spans="1:22" ht="15" x14ac:dyDescent="0.2">
      <c r="A5" s="526"/>
      <c r="B5" s="522"/>
      <c r="C5" s="525" t="s">
        <v>16</v>
      </c>
      <c r="D5" s="522" t="s">
        <v>503</v>
      </c>
      <c r="E5" s="522" t="s">
        <v>90</v>
      </c>
      <c r="F5" s="524" t="s">
        <v>85</v>
      </c>
      <c r="G5" s="524" t="s">
        <v>83</v>
      </c>
      <c r="H5" s="524" t="s">
        <v>81</v>
      </c>
      <c r="I5" s="524" t="s">
        <v>79</v>
      </c>
      <c r="J5" s="524" t="s">
        <v>77</v>
      </c>
      <c r="K5" s="523" t="s">
        <v>75</v>
      </c>
      <c r="L5" s="522" t="s">
        <v>73</v>
      </c>
      <c r="M5" s="522" t="s">
        <v>70</v>
      </c>
    </row>
    <row r="6" spans="1:22" ht="15" x14ac:dyDescent="0.2">
      <c r="A6" s="521"/>
      <c r="B6" s="481"/>
      <c r="C6" s="480"/>
      <c r="D6" s="516"/>
      <c r="E6" s="520"/>
      <c r="F6" s="401"/>
      <c r="G6" s="519"/>
      <c r="H6" s="518" t="s">
        <v>560</v>
      </c>
      <c r="I6" s="518" t="s">
        <v>559</v>
      </c>
      <c r="J6" s="517" t="s">
        <v>558</v>
      </c>
      <c r="K6" s="481" t="s">
        <v>557</v>
      </c>
      <c r="L6" s="481" t="s">
        <v>556</v>
      </c>
      <c r="M6" s="516"/>
    </row>
    <row r="7" spans="1:22" ht="15" x14ac:dyDescent="0.2">
      <c r="A7" s="482" t="s">
        <v>87</v>
      </c>
      <c r="B7" s="484" t="s">
        <v>500</v>
      </c>
      <c r="C7" s="515" t="s">
        <v>555</v>
      </c>
      <c r="D7" s="484" t="s">
        <v>88</v>
      </c>
      <c r="E7" s="484" t="s">
        <v>88</v>
      </c>
      <c r="F7" s="514" t="s">
        <v>84</v>
      </c>
      <c r="G7" s="459" t="s">
        <v>82</v>
      </c>
      <c r="H7" s="459" t="s">
        <v>554</v>
      </c>
      <c r="I7" s="459" t="s">
        <v>553</v>
      </c>
      <c r="J7" s="482" t="s">
        <v>552</v>
      </c>
      <c r="K7" s="484" t="s">
        <v>551</v>
      </c>
      <c r="L7" s="484" t="s">
        <v>550</v>
      </c>
      <c r="M7" s="484" t="s">
        <v>184</v>
      </c>
    </row>
    <row r="8" spans="1:22" ht="15" x14ac:dyDescent="0.2">
      <c r="A8" s="482" t="s">
        <v>350</v>
      </c>
      <c r="B8" s="484" t="s">
        <v>597</v>
      </c>
      <c r="C8" s="463" t="s">
        <v>220</v>
      </c>
      <c r="D8" s="497"/>
      <c r="E8" s="414">
        <f>SUM(F8:M8)</f>
        <v>0</v>
      </c>
      <c r="F8" s="500"/>
      <c r="G8" s="499"/>
      <c r="H8" s="498"/>
      <c r="I8" s="497"/>
      <c r="J8" s="497"/>
      <c r="K8" s="497"/>
      <c r="L8" s="497"/>
      <c r="M8" s="497"/>
    </row>
    <row r="9" spans="1:22" ht="15" x14ac:dyDescent="0.2">
      <c r="A9" s="482" t="s">
        <v>493</v>
      </c>
      <c r="B9" s="484"/>
      <c r="C9" s="463"/>
      <c r="D9" s="509"/>
      <c r="E9" s="509"/>
      <c r="F9" s="512"/>
      <c r="G9" s="511"/>
      <c r="H9" s="510"/>
      <c r="I9" s="509"/>
      <c r="J9" s="509"/>
      <c r="K9" s="509"/>
      <c r="L9" s="509"/>
      <c r="M9" s="509"/>
    </row>
    <row r="10" spans="1:22" ht="15" x14ac:dyDescent="0.2">
      <c r="A10" s="482" t="s">
        <v>490</v>
      </c>
      <c r="B10" s="484" t="s">
        <v>75</v>
      </c>
      <c r="C10" s="473" t="s">
        <v>596</v>
      </c>
      <c r="D10" s="472">
        <f>+D8+'253a'!D48</f>
        <v>148106</v>
      </c>
      <c r="E10" s="472">
        <f>+E8+'253a'!E48</f>
        <v>157446</v>
      </c>
      <c r="F10" s="472">
        <f>+F8+'253a'!F48</f>
        <v>85451</v>
      </c>
      <c r="G10" s="472">
        <f>+G8+'253a'!G48</f>
        <v>41574</v>
      </c>
      <c r="H10" s="472">
        <f>+H8+'253a'!H48</f>
        <v>23620</v>
      </c>
      <c r="I10" s="472">
        <f>+I8+'253a'!I48</f>
        <v>6801</v>
      </c>
      <c r="J10" s="472">
        <f>+J8+'253a'!J48</f>
        <v>0</v>
      </c>
      <c r="K10" s="472">
        <f>+K8+'253a'!K48</f>
        <v>0</v>
      </c>
      <c r="L10" s="472">
        <f>+L8+'253a'!L48</f>
        <v>0</v>
      </c>
      <c r="M10" s="472">
        <f>+M8+'253a'!M48</f>
        <v>0</v>
      </c>
    </row>
    <row r="11" spans="1:22" x14ac:dyDescent="0.25">
      <c r="A11" s="482" t="s">
        <v>485</v>
      </c>
      <c r="B11" s="513"/>
      <c r="C11" s="486"/>
      <c r="D11" s="501"/>
      <c r="E11" s="501"/>
      <c r="F11" s="504"/>
      <c r="G11" s="503"/>
      <c r="H11" s="502"/>
      <c r="I11" s="501"/>
      <c r="J11" s="501"/>
      <c r="K11" s="501"/>
      <c r="L11" s="501"/>
      <c r="M11" s="501"/>
    </row>
    <row r="12" spans="1:22" ht="15" x14ac:dyDescent="0.2">
      <c r="A12" s="482" t="s">
        <v>478</v>
      </c>
      <c r="B12" s="484" t="s">
        <v>595</v>
      </c>
      <c r="C12" s="463" t="s">
        <v>218</v>
      </c>
      <c r="D12" s="497"/>
      <c r="E12" s="414">
        <f>SUM(F12:M12)</f>
        <v>0</v>
      </c>
      <c r="F12" s="500"/>
      <c r="G12" s="499"/>
      <c r="H12" s="498"/>
      <c r="I12" s="497"/>
      <c r="J12" s="497"/>
      <c r="K12" s="497"/>
      <c r="L12" s="497"/>
      <c r="M12" s="497"/>
    </row>
    <row r="13" spans="1:22" ht="15" x14ac:dyDescent="0.2">
      <c r="A13" s="482" t="s">
        <v>474</v>
      </c>
      <c r="B13" s="484" t="s">
        <v>594</v>
      </c>
      <c r="C13" s="463" t="s">
        <v>216</v>
      </c>
      <c r="D13" s="497"/>
      <c r="E13" s="414">
        <f>SUM(F13:M13)</f>
        <v>0</v>
      </c>
      <c r="F13" s="500"/>
      <c r="G13" s="499"/>
      <c r="H13" s="498"/>
      <c r="I13" s="497"/>
      <c r="J13" s="497"/>
      <c r="K13" s="497"/>
      <c r="L13" s="497"/>
      <c r="M13" s="497"/>
    </row>
    <row r="14" spans="1:22" ht="15" x14ac:dyDescent="0.2">
      <c r="A14" s="482" t="s">
        <v>469</v>
      </c>
      <c r="B14" s="484">
        <v>730</v>
      </c>
      <c r="C14" s="463" t="s">
        <v>593</v>
      </c>
      <c r="D14" s="497"/>
      <c r="E14" s="414">
        <f>SUM(F14:M14)</f>
        <v>0</v>
      </c>
      <c r="F14" s="500"/>
      <c r="G14" s="499"/>
      <c r="H14" s="498"/>
      <c r="I14" s="497"/>
      <c r="J14" s="497"/>
      <c r="K14" s="497"/>
      <c r="L14" s="497"/>
      <c r="M14" s="497"/>
    </row>
    <row r="15" spans="1:22" ht="15" x14ac:dyDescent="0.2">
      <c r="A15" s="482" t="s">
        <v>465</v>
      </c>
      <c r="B15" s="484"/>
      <c r="C15" s="463"/>
      <c r="D15" s="501"/>
      <c r="E15" s="501"/>
      <c r="F15" s="512"/>
      <c r="G15" s="511"/>
      <c r="H15" s="510"/>
      <c r="I15" s="509"/>
      <c r="J15" s="509"/>
      <c r="K15" s="509"/>
      <c r="L15" s="509"/>
      <c r="M15" s="509"/>
    </row>
    <row r="16" spans="1:22" ht="15" x14ac:dyDescent="0.2">
      <c r="A16" s="482" t="s">
        <v>461</v>
      </c>
      <c r="B16" s="484" t="s">
        <v>73</v>
      </c>
      <c r="C16" s="463" t="s">
        <v>592</v>
      </c>
      <c r="D16" s="472">
        <f t="shared" ref="D16:M16" si="0">SUM(D12:D14)</f>
        <v>0</v>
      </c>
      <c r="E16" s="472">
        <f t="shared" si="0"/>
        <v>0</v>
      </c>
      <c r="F16" s="472">
        <f t="shared" si="0"/>
        <v>0</v>
      </c>
      <c r="G16" s="472">
        <f t="shared" si="0"/>
        <v>0</v>
      </c>
      <c r="H16" s="472">
        <f t="shared" si="0"/>
        <v>0</v>
      </c>
      <c r="I16" s="472">
        <f t="shared" si="0"/>
        <v>0</v>
      </c>
      <c r="J16" s="472">
        <f t="shared" si="0"/>
        <v>0</v>
      </c>
      <c r="K16" s="472">
        <f t="shared" si="0"/>
        <v>0</v>
      </c>
      <c r="L16" s="472">
        <f t="shared" si="0"/>
        <v>0</v>
      </c>
      <c r="M16" s="472">
        <f t="shared" si="0"/>
        <v>0</v>
      </c>
      <c r="N16" s="492"/>
      <c r="O16" s="492"/>
      <c r="P16" s="492"/>
      <c r="Q16" s="492"/>
      <c r="R16" s="492"/>
      <c r="S16" s="492"/>
      <c r="T16" s="492"/>
      <c r="U16" s="492"/>
      <c r="V16" s="492"/>
    </row>
    <row r="17" spans="1:55" ht="15" x14ac:dyDescent="0.2">
      <c r="A17" s="482" t="s">
        <v>457</v>
      </c>
      <c r="B17" s="484"/>
      <c r="C17" s="463"/>
      <c r="D17" s="501"/>
      <c r="E17" s="501"/>
      <c r="F17" s="504"/>
      <c r="G17" s="503"/>
      <c r="H17" s="502"/>
      <c r="I17" s="501"/>
      <c r="J17" s="501"/>
      <c r="K17" s="501"/>
      <c r="L17" s="501"/>
      <c r="M17" s="501"/>
    </row>
    <row r="18" spans="1:55" ht="15" x14ac:dyDescent="0.2">
      <c r="A18" s="482" t="s">
        <v>453</v>
      </c>
      <c r="B18" s="484" t="s">
        <v>591</v>
      </c>
      <c r="C18" s="463" t="s">
        <v>590</v>
      </c>
      <c r="D18" s="497"/>
      <c r="E18" s="414">
        <f>SUM(F18:M18)</f>
        <v>0</v>
      </c>
      <c r="F18" s="500"/>
      <c r="G18" s="499"/>
      <c r="H18" s="498"/>
      <c r="I18" s="497"/>
      <c r="J18" s="497"/>
      <c r="K18" s="497"/>
      <c r="L18" s="497"/>
      <c r="M18" s="497"/>
    </row>
    <row r="19" spans="1:55" ht="15" x14ac:dyDescent="0.2">
      <c r="A19" s="482" t="s">
        <v>449</v>
      </c>
      <c r="B19" s="484">
        <v>811</v>
      </c>
      <c r="C19" s="463" t="s">
        <v>589</v>
      </c>
      <c r="D19" s="497"/>
      <c r="E19" s="414">
        <f>SUM(F19:M19)</f>
        <v>0</v>
      </c>
      <c r="F19" s="500"/>
      <c r="G19" s="499"/>
      <c r="H19" s="498"/>
      <c r="I19" s="497"/>
      <c r="J19" s="497"/>
      <c r="K19" s="497"/>
      <c r="L19" s="497"/>
      <c r="M19" s="497"/>
    </row>
    <row r="20" spans="1:55" ht="15" x14ac:dyDescent="0.2">
      <c r="A20" s="482" t="s">
        <v>445</v>
      </c>
      <c r="B20" s="484"/>
      <c r="C20" s="463"/>
      <c r="D20" s="509"/>
      <c r="E20" s="509"/>
      <c r="F20" s="512"/>
      <c r="G20" s="511"/>
      <c r="H20" s="510"/>
      <c r="I20" s="509"/>
      <c r="J20" s="509"/>
      <c r="K20" s="509"/>
      <c r="L20" s="509"/>
      <c r="M20" s="509"/>
    </row>
    <row r="21" spans="1:55" s="505" customFormat="1" ht="15" x14ac:dyDescent="0.2">
      <c r="A21" s="482" t="s">
        <v>442</v>
      </c>
      <c r="B21" s="508">
        <v>800</v>
      </c>
      <c r="C21" s="507" t="s">
        <v>588</v>
      </c>
      <c r="D21" s="472">
        <f t="shared" ref="D21:M21" si="1">SUM(D17:D19)</f>
        <v>0</v>
      </c>
      <c r="E21" s="472">
        <f t="shared" si="1"/>
        <v>0</v>
      </c>
      <c r="F21" s="472">
        <f t="shared" si="1"/>
        <v>0</v>
      </c>
      <c r="G21" s="472">
        <f t="shared" si="1"/>
        <v>0</v>
      </c>
      <c r="H21" s="472">
        <f t="shared" si="1"/>
        <v>0</v>
      </c>
      <c r="I21" s="472">
        <f t="shared" si="1"/>
        <v>0</v>
      </c>
      <c r="J21" s="472">
        <f t="shared" si="1"/>
        <v>0</v>
      </c>
      <c r="K21" s="472">
        <f t="shared" si="1"/>
        <v>0</v>
      </c>
      <c r="L21" s="472">
        <f t="shared" si="1"/>
        <v>0</v>
      </c>
      <c r="M21" s="472">
        <f t="shared" si="1"/>
        <v>0</v>
      </c>
    </row>
    <row r="22" spans="1:55" ht="15" x14ac:dyDescent="0.2">
      <c r="A22" s="482" t="s">
        <v>438</v>
      </c>
      <c r="B22" s="484"/>
      <c r="C22" s="463"/>
      <c r="D22" s="501"/>
      <c r="E22" s="501"/>
      <c r="F22" s="504"/>
      <c r="G22" s="503"/>
      <c r="H22" s="502"/>
      <c r="I22" s="501"/>
      <c r="J22" s="501"/>
      <c r="K22" s="501"/>
      <c r="L22" s="501"/>
      <c r="M22" s="501"/>
    </row>
    <row r="23" spans="1:55" ht="15" x14ac:dyDescent="0.2">
      <c r="A23" s="482" t="s">
        <v>434</v>
      </c>
      <c r="B23" s="484" t="s">
        <v>587</v>
      </c>
      <c r="C23" s="463" t="s">
        <v>205</v>
      </c>
      <c r="D23" s="410"/>
      <c r="E23" s="414">
        <f>SUM(F23:M23)</f>
        <v>0</v>
      </c>
      <c r="F23" s="500"/>
      <c r="G23" s="499"/>
      <c r="H23" s="498"/>
      <c r="I23" s="497"/>
      <c r="J23" s="497"/>
      <c r="K23" s="497"/>
      <c r="L23" s="497"/>
      <c r="M23" s="497"/>
    </row>
    <row r="24" spans="1:55" ht="15" x14ac:dyDescent="0.2">
      <c r="A24" s="482" t="s">
        <v>429</v>
      </c>
      <c r="B24" s="484" t="s">
        <v>586</v>
      </c>
      <c r="C24" s="463" t="s">
        <v>203</v>
      </c>
      <c r="D24" s="410"/>
      <c r="E24" s="414">
        <f>SUM(F24:M24)</f>
        <v>0</v>
      </c>
      <c r="F24" s="500"/>
      <c r="G24" s="499"/>
      <c r="H24" s="498"/>
      <c r="I24" s="497"/>
      <c r="J24" s="497"/>
      <c r="K24" s="497"/>
      <c r="L24" s="497"/>
      <c r="M24" s="497"/>
    </row>
    <row r="25" spans="1:55" ht="15" x14ac:dyDescent="0.2">
      <c r="A25" s="482" t="s">
        <v>426</v>
      </c>
      <c r="B25" s="484" t="s">
        <v>585</v>
      </c>
      <c r="C25" s="463" t="s">
        <v>201</v>
      </c>
      <c r="D25" s="410"/>
      <c r="E25" s="414">
        <f>SUM(F25:M25)</f>
        <v>0</v>
      </c>
      <c r="F25" s="500"/>
      <c r="G25" s="499"/>
      <c r="H25" s="498"/>
      <c r="I25" s="497"/>
      <c r="J25" s="497"/>
      <c r="K25" s="497"/>
      <c r="L25" s="497"/>
      <c r="M25" s="497"/>
    </row>
    <row r="26" spans="1:55" ht="15" x14ac:dyDescent="0.2">
      <c r="A26" s="482" t="s">
        <v>424</v>
      </c>
      <c r="B26" s="484" t="s">
        <v>584</v>
      </c>
      <c r="C26" s="463" t="s">
        <v>583</v>
      </c>
      <c r="D26" s="410"/>
      <c r="E26" s="414">
        <f>SUM(F26:M26)</f>
        <v>0</v>
      </c>
      <c r="F26" s="500"/>
      <c r="G26" s="499"/>
      <c r="H26" s="498"/>
      <c r="I26" s="497"/>
      <c r="J26" s="497"/>
      <c r="K26" s="497"/>
      <c r="L26" s="497"/>
      <c r="M26" s="497"/>
    </row>
    <row r="27" spans="1:55" ht="15" x14ac:dyDescent="0.2">
      <c r="A27" s="482" t="s">
        <v>420</v>
      </c>
      <c r="B27" s="484"/>
      <c r="C27" s="463"/>
      <c r="D27" s="485"/>
      <c r="E27" s="485"/>
      <c r="F27" s="496"/>
      <c r="G27" s="495"/>
      <c r="H27" s="494"/>
      <c r="I27" s="493"/>
      <c r="J27" s="493"/>
      <c r="K27" s="493"/>
      <c r="L27" s="493"/>
      <c r="M27" s="493"/>
    </row>
    <row r="28" spans="1:55" ht="15" x14ac:dyDescent="0.2">
      <c r="A28" s="482" t="s">
        <v>417</v>
      </c>
      <c r="B28" s="484" t="s">
        <v>582</v>
      </c>
      <c r="C28" s="463" t="s">
        <v>581</v>
      </c>
      <c r="D28" s="472">
        <f t="shared" ref="D28:M28" si="2">SUM(D23:D27)</f>
        <v>0</v>
      </c>
      <c r="E28" s="472">
        <f t="shared" si="2"/>
        <v>0</v>
      </c>
      <c r="F28" s="472">
        <f t="shared" si="2"/>
        <v>0</v>
      </c>
      <c r="G28" s="472">
        <f t="shared" si="2"/>
        <v>0</v>
      </c>
      <c r="H28" s="472">
        <f t="shared" si="2"/>
        <v>0</v>
      </c>
      <c r="I28" s="472">
        <f t="shared" si="2"/>
        <v>0</v>
      </c>
      <c r="J28" s="472">
        <f t="shared" si="2"/>
        <v>0</v>
      </c>
      <c r="K28" s="472">
        <f t="shared" si="2"/>
        <v>0</v>
      </c>
      <c r="L28" s="472">
        <f t="shared" si="2"/>
        <v>0</v>
      </c>
      <c r="M28" s="472">
        <f t="shared" si="2"/>
        <v>0</v>
      </c>
      <c r="N28" s="492"/>
      <c r="O28" s="492"/>
      <c r="P28" s="492"/>
      <c r="Q28" s="492"/>
      <c r="R28" s="492"/>
      <c r="S28" s="492"/>
      <c r="T28" s="492"/>
      <c r="U28" s="492"/>
      <c r="V28" s="492"/>
      <c r="W28" s="492"/>
      <c r="X28" s="492"/>
      <c r="Y28" s="492"/>
      <c r="Z28" s="492"/>
      <c r="AA28" s="492"/>
      <c r="AB28" s="492"/>
      <c r="AC28" s="492"/>
      <c r="AD28" s="492"/>
      <c r="AE28" s="492"/>
      <c r="AF28" s="492"/>
      <c r="AG28" s="492"/>
      <c r="AH28" s="492"/>
      <c r="AI28" s="492"/>
      <c r="AJ28" s="492"/>
      <c r="AK28" s="492"/>
      <c r="AL28" s="492"/>
      <c r="AM28" s="492"/>
      <c r="AN28" s="492"/>
      <c r="AO28" s="492"/>
      <c r="AP28" s="492"/>
      <c r="AQ28" s="492"/>
      <c r="AR28" s="492"/>
      <c r="AS28" s="492"/>
      <c r="AT28" s="492"/>
      <c r="AU28" s="492"/>
      <c r="AV28" s="492"/>
      <c r="AW28" s="492"/>
      <c r="AX28" s="492"/>
      <c r="AY28" s="492"/>
      <c r="AZ28" s="492"/>
      <c r="BA28" s="492"/>
      <c r="BB28" s="492"/>
      <c r="BC28" s="492"/>
    </row>
    <row r="29" spans="1:55" ht="15" x14ac:dyDescent="0.2">
      <c r="A29" s="482" t="s">
        <v>413</v>
      </c>
      <c r="B29" s="484"/>
      <c r="C29" s="463"/>
      <c r="D29" s="485"/>
      <c r="E29" s="485"/>
      <c r="F29" s="485"/>
      <c r="G29" s="485"/>
      <c r="H29" s="485"/>
      <c r="I29" s="485"/>
      <c r="J29" s="485"/>
      <c r="K29" s="485"/>
      <c r="L29" s="485"/>
      <c r="M29" s="485"/>
    </row>
    <row r="30" spans="1:55" ht="15" x14ac:dyDescent="0.2">
      <c r="A30" s="482" t="s">
        <v>407</v>
      </c>
      <c r="B30" s="481"/>
      <c r="C30" s="480" t="s">
        <v>580</v>
      </c>
      <c r="D30" s="460"/>
      <c r="E30" s="460"/>
      <c r="F30" s="460"/>
      <c r="G30" s="460"/>
      <c r="H30" s="460"/>
      <c r="I30" s="460"/>
      <c r="J30" s="460"/>
      <c r="K30" s="460"/>
      <c r="L30" s="460"/>
      <c r="M30" s="460"/>
    </row>
    <row r="31" spans="1:55" ht="15" x14ac:dyDescent="0.2">
      <c r="A31" s="482" t="s">
        <v>403</v>
      </c>
      <c r="B31" s="484"/>
      <c r="C31" s="491" t="s">
        <v>579</v>
      </c>
      <c r="D31" s="472">
        <f>SUM(D28,D21,D16,D10,'253a'!D21)</f>
        <v>278749</v>
      </c>
      <c r="E31" s="472">
        <f>SUM(E28,E21,E16,E10,'253a'!E21)</f>
        <v>264762</v>
      </c>
      <c r="F31" s="472">
        <f>SUM(F28,F21,F16,F10,'253a'!F21)</f>
        <v>160246</v>
      </c>
      <c r="G31" s="472">
        <f>SUM(G28,G21,G16,G10,'253a'!G21)</f>
        <v>71595</v>
      </c>
      <c r="H31" s="472">
        <f>SUM(H28,H21,H16,H10,'253a'!H21)</f>
        <v>23620</v>
      </c>
      <c r="I31" s="472">
        <f>SUM(I28,I21,I16,I10,'253a'!I21)</f>
        <v>9301</v>
      </c>
      <c r="J31" s="472">
        <f>SUM(J28,J21,J16,J10,'253a'!J21)</f>
        <v>0</v>
      </c>
      <c r="K31" s="472">
        <f>SUM(K28,K21,K16,K10,'253a'!K21)</f>
        <v>0</v>
      </c>
      <c r="L31" s="472">
        <f>SUM(L28,L21,L16,L10,'253a'!L21)</f>
        <v>0</v>
      </c>
      <c r="M31" s="472">
        <f>SUM(M28,M21,M16,M10,'253a'!M21)</f>
        <v>0</v>
      </c>
    </row>
    <row r="32" spans="1:55" ht="15" x14ac:dyDescent="0.2">
      <c r="A32" s="482" t="s">
        <v>400</v>
      </c>
      <c r="B32" s="484"/>
      <c r="C32" s="463"/>
      <c r="D32" s="485"/>
      <c r="E32" s="485"/>
      <c r="F32" s="490"/>
      <c r="G32" s="489"/>
      <c r="H32" s="488"/>
      <c r="I32" s="485"/>
      <c r="J32" s="485"/>
      <c r="K32" s="485"/>
      <c r="L32" s="485"/>
      <c r="M32" s="485"/>
    </row>
    <row r="33" spans="1:13" ht="15" x14ac:dyDescent="0.2">
      <c r="A33" s="482" t="s">
        <v>397</v>
      </c>
      <c r="B33" s="481">
        <v>950</v>
      </c>
      <c r="C33" s="480" t="s">
        <v>578</v>
      </c>
      <c r="D33" s="493"/>
      <c r="E33" s="493"/>
      <c r="F33" s="417"/>
      <c r="G33" s="417"/>
      <c r="H33" s="417"/>
      <c r="I33" s="417"/>
      <c r="J33" s="417"/>
      <c r="K33" s="417"/>
      <c r="L33" s="417"/>
      <c r="M33" s="460"/>
    </row>
    <row r="34" spans="1:13" ht="15" x14ac:dyDescent="0.2">
      <c r="A34" s="482" t="s">
        <v>393</v>
      </c>
      <c r="B34" s="484"/>
      <c r="C34" s="483" t="s">
        <v>577</v>
      </c>
      <c r="D34" s="552"/>
      <c r="E34" s="552"/>
      <c r="F34" s="417"/>
      <c r="G34" s="417"/>
      <c r="H34" s="417"/>
      <c r="I34" s="417"/>
      <c r="J34" s="417"/>
      <c r="K34" s="417"/>
      <c r="L34" s="417"/>
      <c r="M34" s="460"/>
    </row>
    <row r="35" spans="1:13" x14ac:dyDescent="0.25">
      <c r="A35" s="482" t="s">
        <v>388</v>
      </c>
      <c r="B35" s="484"/>
      <c r="C35" s="486"/>
      <c r="D35" s="485"/>
      <c r="E35" s="485"/>
      <c r="F35" s="417"/>
      <c r="G35" s="417"/>
      <c r="H35" s="417"/>
      <c r="I35" s="417"/>
      <c r="J35" s="417"/>
      <c r="K35" s="417"/>
      <c r="L35" s="417"/>
      <c r="M35" s="460"/>
    </row>
    <row r="36" spans="1:13" ht="15" x14ac:dyDescent="0.2">
      <c r="A36" s="482" t="s">
        <v>383</v>
      </c>
      <c r="B36" s="481"/>
      <c r="C36" s="480" t="s">
        <v>576</v>
      </c>
      <c r="D36" s="604">
        <f>+D31+D34</f>
        <v>278749</v>
      </c>
      <c r="E36" s="604">
        <f>+E31+E34</f>
        <v>264762</v>
      </c>
      <c r="F36" s="417"/>
      <c r="G36" s="417"/>
      <c r="H36" s="417"/>
      <c r="I36" s="417"/>
      <c r="J36" s="417"/>
      <c r="K36" s="417"/>
      <c r="L36" s="417"/>
      <c r="M36" s="460"/>
    </row>
    <row r="37" spans="1:13" ht="15" x14ac:dyDescent="0.2">
      <c r="A37" s="482" t="s">
        <v>379</v>
      </c>
      <c r="B37" s="484"/>
      <c r="C37" s="483" t="s">
        <v>575</v>
      </c>
      <c r="D37" s="605"/>
      <c r="E37" s="605"/>
      <c r="F37" s="417"/>
      <c r="G37" s="417"/>
      <c r="H37" s="417"/>
      <c r="I37" s="417"/>
      <c r="J37" s="417"/>
      <c r="K37" s="417"/>
      <c r="L37" s="417"/>
      <c r="M37" s="460"/>
    </row>
    <row r="38" spans="1:13" ht="15" x14ac:dyDescent="0.2">
      <c r="A38" s="482" t="s">
        <v>376</v>
      </c>
      <c r="B38" s="481"/>
      <c r="C38" s="480"/>
      <c r="D38" s="460"/>
      <c r="E38" s="460"/>
      <c r="F38" s="417"/>
      <c r="G38" s="417"/>
      <c r="H38" s="417"/>
      <c r="I38" s="417"/>
      <c r="J38" s="417"/>
      <c r="K38" s="417"/>
      <c r="L38" s="417"/>
      <c r="M38" s="460"/>
    </row>
    <row r="39" spans="1:13" thickBot="1" x14ac:dyDescent="0.25">
      <c r="A39" s="482" t="s">
        <v>372</v>
      </c>
      <c r="B39" s="481"/>
      <c r="C39" s="480"/>
      <c r="D39" s="460"/>
      <c r="E39" s="460"/>
      <c r="F39" s="465"/>
      <c r="G39" s="465"/>
      <c r="H39" s="465"/>
      <c r="I39" s="465"/>
      <c r="J39" s="465"/>
      <c r="K39" s="417"/>
      <c r="L39" s="417"/>
      <c r="M39" s="460"/>
    </row>
    <row r="40" spans="1:13" x14ac:dyDescent="0.25">
      <c r="A40" s="459" t="s">
        <v>368</v>
      </c>
      <c r="B40" s="479"/>
      <c r="C40" s="478" t="s">
        <v>574</v>
      </c>
      <c r="D40" s="477"/>
      <c r="E40" s="476"/>
      <c r="F40" s="417"/>
      <c r="G40" s="470"/>
      <c r="H40" s="470"/>
      <c r="I40" s="470"/>
      <c r="J40" s="465"/>
      <c r="K40" s="417"/>
      <c r="L40" s="475"/>
      <c r="M40" s="460"/>
    </row>
    <row r="41" spans="1:13" x14ac:dyDescent="0.25">
      <c r="A41" s="459" t="s">
        <v>364</v>
      </c>
      <c r="B41" s="464"/>
      <c r="C41" s="463"/>
      <c r="D41" s="460"/>
      <c r="E41" s="474"/>
      <c r="F41" s="417"/>
      <c r="G41" s="470"/>
      <c r="H41" s="470"/>
      <c r="I41" s="470"/>
      <c r="J41" s="465"/>
      <c r="K41" s="417"/>
      <c r="L41" s="417"/>
      <c r="M41" s="460"/>
    </row>
    <row r="42" spans="1:13" x14ac:dyDescent="0.25">
      <c r="A42" s="459" t="s">
        <v>361</v>
      </c>
      <c r="B42" s="464"/>
      <c r="C42" s="473" t="s">
        <v>573</v>
      </c>
      <c r="D42" s="472">
        <v>0</v>
      </c>
      <c r="E42" s="471">
        <v>0</v>
      </c>
      <c r="F42" s="470" t="s">
        <v>572</v>
      </c>
      <c r="G42" s="470"/>
      <c r="H42" s="470"/>
      <c r="I42" s="470"/>
      <c r="J42" s="465"/>
      <c r="K42" s="417"/>
      <c r="L42" s="417"/>
      <c r="M42" s="460"/>
    </row>
    <row r="43" spans="1:13" x14ac:dyDescent="0.25">
      <c r="A43" s="459" t="s">
        <v>358</v>
      </c>
      <c r="B43" s="464"/>
      <c r="C43" s="473" t="s">
        <v>571</v>
      </c>
      <c r="D43" s="472">
        <v>278749</v>
      </c>
      <c r="E43" s="471">
        <v>264762</v>
      </c>
      <c r="F43" s="470"/>
      <c r="G43" s="465"/>
      <c r="H43" s="465"/>
      <c r="I43" s="465"/>
      <c r="J43" s="465"/>
      <c r="K43" s="417"/>
      <c r="L43" s="417"/>
      <c r="M43" s="460"/>
    </row>
    <row r="44" spans="1:13" x14ac:dyDescent="0.25">
      <c r="A44" s="459" t="s">
        <v>356</v>
      </c>
      <c r="B44" s="464"/>
      <c r="C44" s="473" t="s">
        <v>570</v>
      </c>
      <c r="D44" s="472">
        <f>SUM(D42:D43)</f>
        <v>278749</v>
      </c>
      <c r="E44" s="471">
        <f>SUM(E42:E43)</f>
        <v>264762</v>
      </c>
      <c r="F44" s="470" t="s">
        <v>569</v>
      </c>
      <c r="G44" s="465"/>
      <c r="H44" s="465"/>
      <c r="I44" s="465"/>
      <c r="J44" s="465"/>
      <c r="K44" s="417"/>
      <c r="L44" s="417"/>
      <c r="M44" s="460"/>
    </row>
    <row r="45" spans="1:13" ht="15" x14ac:dyDescent="0.2">
      <c r="A45" s="459" t="s">
        <v>351</v>
      </c>
      <c r="B45" s="464"/>
      <c r="C45" s="463"/>
      <c r="D45" s="469"/>
      <c r="E45" s="468"/>
      <c r="F45" s="465"/>
      <c r="G45" s="465"/>
      <c r="H45" s="465"/>
      <c r="I45" s="465"/>
      <c r="J45" s="465"/>
      <c r="K45" s="417"/>
      <c r="L45" s="417"/>
      <c r="M45" s="460"/>
    </row>
    <row r="46" spans="1:13" ht="15" x14ac:dyDescent="0.2">
      <c r="A46" s="459" t="s">
        <v>568</v>
      </c>
      <c r="B46" s="464"/>
      <c r="C46" s="463" t="s">
        <v>567</v>
      </c>
      <c r="D46" s="467">
        <f>D36</f>
        <v>278749</v>
      </c>
      <c r="E46" s="466">
        <f>E36</f>
        <v>264762</v>
      </c>
      <c r="F46" s="465"/>
      <c r="G46" s="465"/>
      <c r="H46" s="465"/>
      <c r="I46" s="465"/>
      <c r="J46" s="465"/>
      <c r="K46" s="417"/>
      <c r="L46" s="417"/>
      <c r="M46" s="460"/>
    </row>
    <row r="47" spans="1:13" ht="15" x14ac:dyDescent="0.2">
      <c r="A47" s="459" t="s">
        <v>566</v>
      </c>
      <c r="B47" s="464"/>
      <c r="C47" s="463" t="s">
        <v>565</v>
      </c>
      <c r="D47" s="462">
        <f>D48-D46</f>
        <v>0</v>
      </c>
      <c r="E47" s="461">
        <f>E48-E46</f>
        <v>0</v>
      </c>
      <c r="F47" s="417"/>
      <c r="G47" s="417"/>
      <c r="H47" s="417"/>
      <c r="I47" s="417"/>
      <c r="J47" s="417"/>
      <c r="K47" s="417"/>
      <c r="L47" s="417"/>
      <c r="M47" s="460"/>
    </row>
    <row r="48" spans="1:13" thickBot="1" x14ac:dyDescent="0.25">
      <c r="A48" s="459" t="s">
        <v>564</v>
      </c>
      <c r="B48" s="458"/>
      <c r="C48" s="457" t="s">
        <v>563</v>
      </c>
      <c r="D48" s="456">
        <f>D44</f>
        <v>278749</v>
      </c>
      <c r="E48" s="455">
        <f>E44</f>
        <v>264762</v>
      </c>
      <c r="F48" s="454"/>
      <c r="G48" s="454"/>
      <c r="H48" s="454"/>
      <c r="I48" s="454"/>
      <c r="J48" s="454"/>
      <c r="K48" s="454"/>
      <c r="L48" s="454"/>
      <c r="M48" s="453"/>
    </row>
    <row r="49" spans="1:3" ht="15.75" customHeight="1" x14ac:dyDescent="0.2">
      <c r="A49" s="606" t="str">
        <f ca="1">CELL("FILENAME",A2)</f>
        <v>R:\Finance\Annual Budget\Amended 2016-2017\[2016-2017 Amended Budget.xlsx]253b</v>
      </c>
      <c r="B49" s="606"/>
      <c r="C49" s="606"/>
    </row>
  </sheetData>
  <mergeCells count="5">
    <mergeCell ref="A1:C1"/>
    <mergeCell ref="A4:C4"/>
    <mergeCell ref="D36:D37"/>
    <mergeCell ref="E36:E37"/>
    <mergeCell ref="A49:C49"/>
  </mergeCells>
  <printOptions horizontalCentered="1" verticalCentered="1"/>
  <pageMargins left="0.1" right="0.1" top="0.4" bottom="0.4" header="0.1" footer="0.1"/>
  <pageSetup scale="73" fitToHeight="2" orientation="landscape" r:id="rId1"/>
  <headerFooter>
    <oddHeader>&amp;C&amp;"Arial,Bold"TWIN FALLS SCHOOL DISTIRCT 411</oddHeader>
    <oddFooter>&amp;L&amp;"Arial,Bold"&amp;Z&amp;F&amp;R&amp;"Arial,Bold"Page &amp;P of &amp;N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441"/>
  <sheetViews>
    <sheetView zoomScaleNormal="100" workbookViewId="0">
      <pane xSplit="3" ySplit="6" topLeftCell="D16" activePane="bottomRight" state="frozen"/>
      <selection activeCell="P31" sqref="P31"/>
      <selection pane="topRight" activeCell="P31" sqref="P31"/>
      <selection pane="bottomLeft" activeCell="P31" sqref="P31"/>
      <selection pane="bottomRight" activeCell="P31" sqref="P31"/>
    </sheetView>
  </sheetViews>
  <sheetFormatPr defaultColWidth="9.77734375" defaultRowHeight="11.25" x14ac:dyDescent="0.2"/>
  <cols>
    <col min="1" max="1" width="3.77734375" style="321" customWidth="1"/>
    <col min="2" max="2" width="6.77734375" style="321" customWidth="1"/>
    <col min="3" max="3" width="27.77734375" style="322" customWidth="1"/>
    <col min="4" max="6" width="10.77734375" style="321" customWidth="1"/>
    <col min="7" max="7" width="3.77734375" style="321" customWidth="1"/>
    <col min="8" max="8" width="6.77734375" style="321" customWidth="1"/>
    <col min="9" max="9" width="27.77734375" style="322" customWidth="1"/>
    <col min="10" max="12" width="10.77734375" style="321" customWidth="1"/>
    <col min="13" max="16384" width="9.77734375" style="321"/>
  </cols>
  <sheetData>
    <row r="1" spans="1:12" ht="20.25" x14ac:dyDescent="0.3">
      <c r="A1" s="596" t="s">
        <v>47</v>
      </c>
      <c r="B1" s="596"/>
      <c r="C1" s="596"/>
      <c r="D1" s="393"/>
      <c r="E1" s="394" t="s">
        <v>510</v>
      </c>
      <c r="F1" s="394"/>
      <c r="G1" s="390"/>
      <c r="H1" s="390"/>
      <c r="I1" s="396"/>
      <c r="J1" s="393"/>
      <c r="L1" s="395" t="s">
        <v>509</v>
      </c>
    </row>
    <row r="2" spans="1:12" ht="15.75" x14ac:dyDescent="0.25">
      <c r="A2" s="393"/>
      <c r="B2" s="393"/>
      <c r="C2" s="389"/>
      <c r="D2" s="393"/>
      <c r="E2" s="394" t="s">
        <v>504</v>
      </c>
      <c r="F2" s="392"/>
      <c r="G2" s="390"/>
      <c r="H2" s="390"/>
      <c r="I2" s="389"/>
      <c r="J2" s="599" t="s">
        <v>610</v>
      </c>
      <c r="K2" s="599"/>
      <c r="L2" s="599"/>
    </row>
    <row r="3" spans="1:12" ht="15.75" x14ac:dyDescent="0.25">
      <c r="A3" s="393"/>
      <c r="B3" s="393"/>
      <c r="C3" s="389"/>
      <c r="D3" s="393"/>
      <c r="E3" s="392" t="s">
        <v>507</v>
      </c>
      <c r="F3" s="391"/>
      <c r="G3" s="390"/>
      <c r="H3" s="390"/>
      <c r="I3" s="389"/>
      <c r="J3" s="599" t="s">
        <v>609</v>
      </c>
      <c r="K3" s="599"/>
      <c r="L3" s="599"/>
    </row>
    <row r="4" spans="1:12" ht="13.9" customHeight="1" x14ac:dyDescent="0.2">
      <c r="A4" s="597" t="s">
        <v>505</v>
      </c>
      <c r="B4" s="597"/>
      <c r="C4" s="597"/>
      <c r="D4" s="597"/>
      <c r="E4" s="324"/>
      <c r="F4" s="324"/>
      <c r="G4" s="324"/>
      <c r="H4" s="324"/>
      <c r="I4" s="325"/>
      <c r="J4" s="324"/>
      <c r="K4" s="324"/>
      <c r="L4" s="324"/>
    </row>
    <row r="5" spans="1:12" ht="12.75" x14ac:dyDescent="0.2">
      <c r="A5" s="388"/>
      <c r="B5" s="387"/>
      <c r="C5" s="386" t="s">
        <v>504</v>
      </c>
      <c r="D5" s="385" t="s">
        <v>503</v>
      </c>
      <c r="E5" s="384" t="s">
        <v>502</v>
      </c>
      <c r="F5" s="383" t="s">
        <v>501</v>
      </c>
      <c r="G5" s="382"/>
      <c r="H5" s="381"/>
      <c r="I5" s="380" t="s">
        <v>504</v>
      </c>
      <c r="J5" s="379" t="s">
        <v>503</v>
      </c>
      <c r="K5" s="378" t="s">
        <v>502</v>
      </c>
      <c r="L5" s="377" t="s">
        <v>501</v>
      </c>
    </row>
    <row r="6" spans="1:12" ht="12.75" x14ac:dyDescent="0.2">
      <c r="A6" s="351" t="s">
        <v>87</v>
      </c>
      <c r="B6" s="334" t="s">
        <v>500</v>
      </c>
      <c r="C6" s="328" t="s">
        <v>499</v>
      </c>
      <c r="D6" s="334" t="s">
        <v>88</v>
      </c>
      <c r="E6" s="334" t="s">
        <v>498</v>
      </c>
      <c r="F6" s="376" t="s">
        <v>497</v>
      </c>
      <c r="G6" s="355" t="s">
        <v>87</v>
      </c>
      <c r="H6" s="375" t="s">
        <v>500</v>
      </c>
      <c r="I6" s="374" t="s">
        <v>499</v>
      </c>
      <c r="J6" s="351" t="s">
        <v>88</v>
      </c>
      <c r="K6" s="334" t="s">
        <v>498</v>
      </c>
      <c r="L6" s="334" t="s">
        <v>497</v>
      </c>
    </row>
    <row r="7" spans="1:12" ht="12.75" x14ac:dyDescent="0.2">
      <c r="A7" s="351" t="s">
        <v>496</v>
      </c>
      <c r="B7" s="334" t="s">
        <v>495</v>
      </c>
      <c r="C7" s="333" t="s">
        <v>494</v>
      </c>
      <c r="D7" s="354">
        <v>1254</v>
      </c>
      <c r="E7" s="373" t="s">
        <v>346</v>
      </c>
      <c r="F7" s="372">
        <v>4129</v>
      </c>
      <c r="G7" s="348" t="s">
        <v>493</v>
      </c>
      <c r="H7" s="351" t="s">
        <v>492</v>
      </c>
      <c r="I7" s="333" t="s">
        <v>170</v>
      </c>
      <c r="J7" s="353">
        <v>0</v>
      </c>
      <c r="K7" s="353">
        <v>0</v>
      </c>
      <c r="L7" s="357"/>
    </row>
    <row r="8" spans="1:12" ht="12.75" x14ac:dyDescent="0.2">
      <c r="A8" s="351" t="s">
        <v>491</v>
      </c>
      <c r="B8" s="334"/>
      <c r="C8" s="333"/>
      <c r="D8" s="360"/>
      <c r="E8" s="353"/>
      <c r="F8" s="356"/>
      <c r="G8" s="355" t="s">
        <v>490</v>
      </c>
      <c r="H8" s="351" t="s">
        <v>489</v>
      </c>
      <c r="I8" s="365" t="s">
        <v>488</v>
      </c>
      <c r="J8" s="352">
        <f>J7</f>
        <v>0</v>
      </c>
      <c r="K8" s="358" t="s">
        <v>346</v>
      </c>
      <c r="L8" s="352">
        <f>K7</f>
        <v>0</v>
      </c>
    </row>
    <row r="9" spans="1:12" ht="12.75" x14ac:dyDescent="0.2">
      <c r="A9" s="351" t="s">
        <v>487</v>
      </c>
      <c r="B9" s="334" t="s">
        <v>486</v>
      </c>
      <c r="C9" s="333" t="s">
        <v>171</v>
      </c>
      <c r="D9" s="353">
        <v>0</v>
      </c>
      <c r="E9" s="353">
        <v>0</v>
      </c>
      <c r="F9" s="356"/>
      <c r="G9" s="355" t="s">
        <v>485</v>
      </c>
      <c r="H9" s="335"/>
      <c r="I9" s="333"/>
      <c r="J9" s="347"/>
      <c r="K9" s="347"/>
      <c r="L9" s="357"/>
    </row>
    <row r="10" spans="1:12" ht="12.75" x14ac:dyDescent="0.2">
      <c r="A10" s="351" t="s">
        <v>484</v>
      </c>
      <c r="B10" s="334" t="s">
        <v>483</v>
      </c>
      <c r="C10" s="333" t="s">
        <v>169</v>
      </c>
      <c r="D10" s="353">
        <v>0</v>
      </c>
      <c r="E10" s="353">
        <v>0</v>
      </c>
      <c r="F10" s="356"/>
      <c r="G10" s="355" t="s">
        <v>482</v>
      </c>
      <c r="H10" s="351" t="s">
        <v>481</v>
      </c>
      <c r="I10" s="333" t="s">
        <v>165</v>
      </c>
      <c r="J10" s="353">
        <v>0</v>
      </c>
      <c r="K10" s="353">
        <v>0</v>
      </c>
      <c r="L10" s="357"/>
    </row>
    <row r="11" spans="1:12" ht="12.75" x14ac:dyDescent="0.2">
      <c r="A11" s="351" t="s">
        <v>480</v>
      </c>
      <c r="B11" s="334" t="s">
        <v>479</v>
      </c>
      <c r="C11" s="333" t="s">
        <v>168</v>
      </c>
      <c r="D11" s="353">
        <v>0</v>
      </c>
      <c r="E11" s="353">
        <v>0</v>
      </c>
      <c r="F11" s="356"/>
      <c r="G11" s="355" t="s">
        <v>478</v>
      </c>
      <c r="H11" s="351" t="s">
        <v>477</v>
      </c>
      <c r="I11" s="333" t="s">
        <v>163</v>
      </c>
      <c r="J11" s="353">
        <v>0</v>
      </c>
      <c r="K11" s="353">
        <v>0</v>
      </c>
      <c r="L11" s="357"/>
    </row>
    <row r="12" spans="1:12" ht="12.75" x14ac:dyDescent="0.2">
      <c r="A12" s="351" t="s">
        <v>476</v>
      </c>
      <c r="B12" s="334" t="s">
        <v>475</v>
      </c>
      <c r="C12" s="333" t="s">
        <v>166</v>
      </c>
      <c r="D12" s="353">
        <v>0</v>
      </c>
      <c r="E12" s="353">
        <v>0</v>
      </c>
      <c r="F12" s="356"/>
      <c r="G12" s="355" t="s">
        <v>474</v>
      </c>
      <c r="H12" s="351" t="s">
        <v>473</v>
      </c>
      <c r="I12" s="333" t="s">
        <v>472</v>
      </c>
      <c r="J12" s="353">
        <v>0</v>
      </c>
      <c r="K12" s="353">
        <v>0</v>
      </c>
      <c r="L12" s="357"/>
    </row>
    <row r="13" spans="1:12" ht="12.75" x14ac:dyDescent="0.2">
      <c r="A13" s="351" t="s">
        <v>471</v>
      </c>
      <c r="B13" s="334" t="s">
        <v>470</v>
      </c>
      <c r="C13" s="333" t="s">
        <v>164</v>
      </c>
      <c r="D13" s="353">
        <v>0</v>
      </c>
      <c r="E13" s="353">
        <v>0</v>
      </c>
      <c r="F13" s="356"/>
      <c r="G13" s="355" t="s">
        <v>469</v>
      </c>
      <c r="H13" s="351" t="s">
        <v>468</v>
      </c>
      <c r="I13" s="333" t="s">
        <v>159</v>
      </c>
      <c r="J13" s="353">
        <v>0</v>
      </c>
      <c r="K13" s="353">
        <v>0</v>
      </c>
      <c r="L13" s="357"/>
    </row>
    <row r="14" spans="1:12" ht="12.75" x14ac:dyDescent="0.2">
      <c r="A14" s="351" t="s">
        <v>467</v>
      </c>
      <c r="B14" s="334" t="s">
        <v>466</v>
      </c>
      <c r="C14" s="333" t="s">
        <v>162</v>
      </c>
      <c r="D14" s="353">
        <v>0</v>
      </c>
      <c r="E14" s="353">
        <v>0</v>
      </c>
      <c r="F14" s="356"/>
      <c r="G14" s="355" t="s">
        <v>465</v>
      </c>
      <c r="H14" s="351" t="s">
        <v>464</v>
      </c>
      <c r="I14" s="333" t="s">
        <v>157</v>
      </c>
      <c r="J14" s="353">
        <v>0</v>
      </c>
      <c r="K14" s="353">
        <v>0</v>
      </c>
      <c r="L14" s="357"/>
    </row>
    <row r="15" spans="1:12" ht="12.75" x14ac:dyDescent="0.2">
      <c r="A15" s="351" t="s">
        <v>463</v>
      </c>
      <c r="B15" s="334" t="s">
        <v>462</v>
      </c>
      <c r="C15" s="333" t="s">
        <v>160</v>
      </c>
      <c r="D15" s="353">
        <v>0</v>
      </c>
      <c r="E15" s="353">
        <v>0</v>
      </c>
      <c r="F15" s="356"/>
      <c r="G15" s="355" t="s">
        <v>461</v>
      </c>
      <c r="H15" s="351" t="s">
        <v>460</v>
      </c>
      <c r="I15" s="333" t="s">
        <v>155</v>
      </c>
      <c r="J15" s="353">
        <v>0</v>
      </c>
      <c r="K15" s="353">
        <v>0</v>
      </c>
      <c r="L15" s="357"/>
    </row>
    <row r="16" spans="1:12" ht="12.75" x14ac:dyDescent="0.2">
      <c r="A16" s="351" t="s">
        <v>459</v>
      </c>
      <c r="B16" s="334" t="s">
        <v>458</v>
      </c>
      <c r="C16" s="333" t="s">
        <v>158</v>
      </c>
      <c r="D16" s="353">
        <v>0</v>
      </c>
      <c r="E16" s="353">
        <v>0</v>
      </c>
      <c r="F16" s="356"/>
      <c r="G16" s="355" t="s">
        <v>457</v>
      </c>
      <c r="H16" s="351" t="s">
        <v>456</v>
      </c>
      <c r="I16" s="333" t="s">
        <v>153</v>
      </c>
      <c r="J16" s="353">
        <v>0</v>
      </c>
      <c r="K16" s="353">
        <v>0</v>
      </c>
      <c r="L16" s="357"/>
    </row>
    <row r="17" spans="1:12" ht="12.75" x14ac:dyDescent="0.2">
      <c r="A17" s="351" t="s">
        <v>455</v>
      </c>
      <c r="B17" s="334" t="s">
        <v>454</v>
      </c>
      <c r="C17" s="333" t="s">
        <v>156</v>
      </c>
      <c r="D17" s="537">
        <v>0</v>
      </c>
      <c r="E17" s="536">
        <v>0</v>
      </c>
      <c r="F17" s="356"/>
      <c r="G17" s="355" t="s">
        <v>453</v>
      </c>
      <c r="H17" s="351" t="s">
        <v>452</v>
      </c>
      <c r="I17" s="333" t="s">
        <v>152</v>
      </c>
      <c r="J17" s="353">
        <v>0</v>
      </c>
      <c r="K17" s="353">
        <v>0</v>
      </c>
      <c r="L17" s="357"/>
    </row>
    <row r="18" spans="1:12" ht="12.75" x14ac:dyDescent="0.2">
      <c r="A18" s="351" t="s">
        <v>451</v>
      </c>
      <c r="B18" s="334" t="s">
        <v>450</v>
      </c>
      <c r="C18" s="365" t="s">
        <v>154</v>
      </c>
      <c r="D18" s="534">
        <v>0</v>
      </c>
      <c r="E18" s="535">
        <v>0</v>
      </c>
      <c r="F18" s="356"/>
      <c r="G18" s="355" t="s">
        <v>449</v>
      </c>
      <c r="H18" s="351" t="s">
        <v>448</v>
      </c>
      <c r="I18" s="333" t="s">
        <v>150</v>
      </c>
      <c r="J18" s="536">
        <v>0</v>
      </c>
      <c r="K18" s="536">
        <v>0</v>
      </c>
      <c r="L18" s="357"/>
    </row>
    <row r="19" spans="1:12" ht="12.75" x14ac:dyDescent="0.2">
      <c r="A19" s="351" t="s">
        <v>447</v>
      </c>
      <c r="B19" s="334"/>
      <c r="C19" s="371" t="s">
        <v>446</v>
      </c>
      <c r="D19" s="370">
        <f>SUBTOTAL(9,D9:D18)</f>
        <v>0</v>
      </c>
      <c r="E19" s="369" t="s">
        <v>346</v>
      </c>
      <c r="F19" s="349">
        <f>SUBTOTAL(9,E8:E18)</f>
        <v>0</v>
      </c>
      <c r="G19" s="368" t="s">
        <v>445</v>
      </c>
      <c r="H19" s="367">
        <v>437000</v>
      </c>
      <c r="I19" s="366" t="s">
        <v>149</v>
      </c>
      <c r="J19" s="535">
        <v>0</v>
      </c>
      <c r="K19" s="535">
        <v>0</v>
      </c>
      <c r="L19" s="357"/>
    </row>
    <row r="20" spans="1:12" ht="12.75" x14ac:dyDescent="0.2">
      <c r="A20" s="351" t="s">
        <v>444</v>
      </c>
      <c r="B20" s="334" t="s">
        <v>443</v>
      </c>
      <c r="C20" s="333" t="s">
        <v>151</v>
      </c>
      <c r="D20" s="353">
        <v>0</v>
      </c>
      <c r="E20" s="353">
        <v>0</v>
      </c>
      <c r="F20" s="356"/>
      <c r="G20" s="361" t="s">
        <v>442</v>
      </c>
      <c r="H20" s="364" t="s">
        <v>441</v>
      </c>
      <c r="I20" s="333" t="s">
        <v>440</v>
      </c>
      <c r="J20" s="353">
        <v>0</v>
      </c>
      <c r="K20" s="353">
        <v>0</v>
      </c>
      <c r="L20" s="357"/>
    </row>
    <row r="21" spans="1:12" ht="12.75" x14ac:dyDescent="0.2">
      <c r="A21" s="351" t="s">
        <v>439</v>
      </c>
      <c r="B21" s="364"/>
      <c r="C21" s="363"/>
      <c r="D21" s="362"/>
      <c r="E21" s="362"/>
      <c r="F21" s="356"/>
      <c r="G21" s="361" t="s">
        <v>438</v>
      </c>
      <c r="H21" s="351" t="s">
        <v>437</v>
      </c>
      <c r="I21" s="333" t="s">
        <v>145</v>
      </c>
      <c r="J21" s="353">
        <v>0</v>
      </c>
      <c r="K21" s="353">
        <v>0</v>
      </c>
      <c r="L21" s="357"/>
    </row>
    <row r="22" spans="1:12" ht="12.75" x14ac:dyDescent="0.2">
      <c r="A22" s="351" t="s">
        <v>436</v>
      </c>
      <c r="B22" s="334" t="s">
        <v>435</v>
      </c>
      <c r="C22" s="333" t="s">
        <v>148</v>
      </c>
      <c r="D22" s="353">
        <v>0</v>
      </c>
      <c r="E22" s="353">
        <v>0</v>
      </c>
      <c r="F22" s="356"/>
      <c r="G22" s="355" t="s">
        <v>434</v>
      </c>
      <c r="H22" s="351" t="s">
        <v>433</v>
      </c>
      <c r="I22" s="365" t="s">
        <v>432</v>
      </c>
      <c r="J22" s="352">
        <f>SUBTOTAL(9,J10:J21)</f>
        <v>0</v>
      </c>
      <c r="K22" s="358" t="s">
        <v>346</v>
      </c>
      <c r="L22" s="352">
        <f>SUBTOTAL(9,K10:K21)</f>
        <v>0</v>
      </c>
    </row>
    <row r="23" spans="1:12" ht="12.75" x14ac:dyDescent="0.2">
      <c r="A23" s="351" t="s">
        <v>431</v>
      </c>
      <c r="B23" s="334" t="s">
        <v>430</v>
      </c>
      <c r="C23" s="333" t="s">
        <v>146</v>
      </c>
      <c r="D23" s="353">
        <v>0</v>
      </c>
      <c r="E23" s="353">
        <v>0</v>
      </c>
      <c r="F23" s="356"/>
      <c r="G23" s="355" t="s">
        <v>429</v>
      </c>
      <c r="H23" s="335"/>
      <c r="I23" s="333"/>
      <c r="J23" s="347"/>
      <c r="K23" s="347"/>
      <c r="L23" s="357"/>
    </row>
    <row r="24" spans="1:12" ht="12.75" x14ac:dyDescent="0.2">
      <c r="A24" s="351" t="s">
        <v>428</v>
      </c>
      <c r="B24" s="334" t="s">
        <v>427</v>
      </c>
      <c r="C24" s="333" t="s">
        <v>144</v>
      </c>
      <c r="D24" s="353">
        <v>0</v>
      </c>
      <c r="E24" s="353">
        <v>0</v>
      </c>
      <c r="F24" s="356"/>
      <c r="G24" s="355" t="s">
        <v>426</v>
      </c>
      <c r="H24" s="335"/>
      <c r="I24" s="333"/>
      <c r="J24" s="347"/>
      <c r="K24" s="347"/>
      <c r="L24" s="357"/>
    </row>
    <row r="25" spans="1:12" ht="12.75" x14ac:dyDescent="0.2">
      <c r="A25" s="351" t="s">
        <v>425</v>
      </c>
      <c r="B25" s="364"/>
      <c r="C25" s="363"/>
      <c r="D25" s="362"/>
      <c r="E25" s="360"/>
      <c r="F25" s="356"/>
      <c r="G25" s="355" t="s">
        <v>424</v>
      </c>
      <c r="H25" s="351" t="s">
        <v>423</v>
      </c>
      <c r="I25" s="333" t="s">
        <v>141</v>
      </c>
      <c r="J25" s="353">
        <v>0</v>
      </c>
      <c r="K25" s="353">
        <v>0</v>
      </c>
      <c r="L25" s="357"/>
    </row>
    <row r="26" spans="1:12" ht="12.75" x14ac:dyDescent="0.2">
      <c r="A26" s="351" t="s">
        <v>422</v>
      </c>
      <c r="B26" s="334" t="s">
        <v>421</v>
      </c>
      <c r="C26" s="333" t="s">
        <v>142</v>
      </c>
      <c r="D26" s="353">
        <v>0</v>
      </c>
      <c r="E26" s="353">
        <v>0</v>
      </c>
      <c r="F26" s="356"/>
      <c r="G26" s="355" t="s">
        <v>420</v>
      </c>
      <c r="H26" s="351" t="s">
        <v>419</v>
      </c>
      <c r="I26" s="333" t="s">
        <v>140</v>
      </c>
      <c r="J26" s="353">
        <v>0</v>
      </c>
      <c r="K26" s="353">
        <v>0</v>
      </c>
      <c r="L26" s="357"/>
    </row>
    <row r="27" spans="1:12" ht="12.75" x14ac:dyDescent="0.2">
      <c r="A27" s="351" t="s">
        <v>418</v>
      </c>
      <c r="B27" s="334"/>
      <c r="C27" s="333"/>
      <c r="D27" s="360"/>
      <c r="E27" s="360"/>
      <c r="F27" s="356"/>
      <c r="G27" s="355" t="s">
        <v>417</v>
      </c>
      <c r="H27" s="351" t="s">
        <v>416</v>
      </c>
      <c r="I27" s="333" t="s">
        <v>138</v>
      </c>
      <c r="J27" s="353">
        <v>0</v>
      </c>
      <c r="K27" s="353">
        <v>0</v>
      </c>
      <c r="L27" s="357"/>
    </row>
    <row r="28" spans="1:12" ht="25.5" x14ac:dyDescent="0.2">
      <c r="A28" s="351" t="s">
        <v>415</v>
      </c>
      <c r="B28" s="334" t="s">
        <v>414</v>
      </c>
      <c r="C28" s="333" t="s">
        <v>139</v>
      </c>
      <c r="D28" s="353">
        <v>0</v>
      </c>
      <c r="E28" s="353">
        <v>0</v>
      </c>
      <c r="F28" s="356"/>
      <c r="G28" s="355" t="s">
        <v>413</v>
      </c>
      <c r="H28" s="351" t="s">
        <v>412</v>
      </c>
      <c r="I28" s="333" t="s">
        <v>411</v>
      </c>
      <c r="J28" s="353">
        <v>0</v>
      </c>
      <c r="K28" s="353">
        <v>0</v>
      </c>
      <c r="L28" s="357"/>
    </row>
    <row r="29" spans="1:12" ht="12.75" x14ac:dyDescent="0.2">
      <c r="A29" s="351" t="s">
        <v>410</v>
      </c>
      <c r="B29" s="334" t="s">
        <v>409</v>
      </c>
      <c r="C29" s="333" t="s">
        <v>408</v>
      </c>
      <c r="D29" s="353">
        <v>0</v>
      </c>
      <c r="E29" s="353">
        <v>0</v>
      </c>
      <c r="F29" s="356"/>
      <c r="G29" s="355" t="s">
        <v>407</v>
      </c>
      <c r="H29" s="351" t="s">
        <v>406</v>
      </c>
      <c r="I29" s="333" t="s">
        <v>134</v>
      </c>
      <c r="J29" s="353">
        <v>0</v>
      </c>
      <c r="K29" s="353">
        <v>0</v>
      </c>
      <c r="L29" s="357"/>
    </row>
    <row r="30" spans="1:12" ht="12.75" x14ac:dyDescent="0.2">
      <c r="A30" s="351" t="s">
        <v>405</v>
      </c>
      <c r="B30" s="334" t="s">
        <v>404</v>
      </c>
      <c r="C30" s="333" t="s">
        <v>135</v>
      </c>
      <c r="D30" s="353">
        <v>0</v>
      </c>
      <c r="E30" s="353">
        <v>0</v>
      </c>
      <c r="F30" s="356"/>
      <c r="G30" s="355" t="s">
        <v>403</v>
      </c>
      <c r="H30" s="351" t="s">
        <v>402</v>
      </c>
      <c r="I30" s="333" t="s">
        <v>133</v>
      </c>
      <c r="J30" s="353">
        <v>0</v>
      </c>
      <c r="K30" s="353">
        <v>0</v>
      </c>
      <c r="L30" s="357"/>
    </row>
    <row r="31" spans="1:12" ht="12.75" x14ac:dyDescent="0.2">
      <c r="A31" s="351" t="s">
        <v>401</v>
      </c>
      <c r="B31" s="334"/>
      <c r="C31" s="333"/>
      <c r="D31" s="360"/>
      <c r="E31" s="360"/>
      <c r="F31" s="356"/>
      <c r="G31" s="355" t="s">
        <v>400</v>
      </c>
      <c r="H31" s="351" t="s">
        <v>399</v>
      </c>
      <c r="I31" s="333" t="s">
        <v>131</v>
      </c>
      <c r="J31" s="353">
        <v>0</v>
      </c>
      <c r="K31" s="353">
        <v>0</v>
      </c>
      <c r="L31" s="357"/>
    </row>
    <row r="32" spans="1:12" ht="12.75" x14ac:dyDescent="0.2">
      <c r="A32" s="351" t="s">
        <v>398</v>
      </c>
      <c r="B32" s="334">
        <v>417100</v>
      </c>
      <c r="C32" s="333" t="s">
        <v>132</v>
      </c>
      <c r="D32" s="353">
        <v>0</v>
      </c>
      <c r="E32" s="353">
        <v>0</v>
      </c>
      <c r="F32" s="356"/>
      <c r="G32" s="355" t="s">
        <v>397</v>
      </c>
      <c r="H32" s="351" t="s">
        <v>396</v>
      </c>
      <c r="I32" s="333" t="s">
        <v>395</v>
      </c>
      <c r="J32" s="353">
        <v>0</v>
      </c>
      <c r="K32" s="353">
        <v>0</v>
      </c>
      <c r="L32" s="357"/>
    </row>
    <row r="33" spans="1:12" ht="12.75" x14ac:dyDescent="0.2">
      <c r="A33" s="351" t="s">
        <v>394</v>
      </c>
      <c r="B33" s="334">
        <v>417200</v>
      </c>
      <c r="C33" s="333" t="s">
        <v>130</v>
      </c>
      <c r="D33" s="353">
        <v>0</v>
      </c>
      <c r="E33" s="353">
        <v>0</v>
      </c>
      <c r="F33" s="356"/>
      <c r="G33" s="361" t="s">
        <v>393</v>
      </c>
      <c r="H33" s="334" t="s">
        <v>392</v>
      </c>
      <c r="I33" s="333" t="s">
        <v>391</v>
      </c>
      <c r="J33" s="353">
        <v>0</v>
      </c>
      <c r="K33" s="353">
        <v>0</v>
      </c>
      <c r="L33" s="357"/>
    </row>
    <row r="34" spans="1:12" ht="12.75" x14ac:dyDescent="0.2">
      <c r="A34" s="351" t="s">
        <v>390</v>
      </c>
      <c r="B34" s="334">
        <v>417300</v>
      </c>
      <c r="C34" s="333" t="s">
        <v>389</v>
      </c>
      <c r="D34" s="353">
        <v>0</v>
      </c>
      <c r="E34" s="353">
        <v>0</v>
      </c>
      <c r="F34" s="356"/>
      <c r="G34" s="355" t="s">
        <v>388</v>
      </c>
      <c r="H34" s="351" t="s">
        <v>387</v>
      </c>
      <c r="I34" s="333" t="s">
        <v>386</v>
      </c>
      <c r="J34" s="353">
        <v>0</v>
      </c>
      <c r="K34" s="353">
        <v>0</v>
      </c>
      <c r="L34" s="357"/>
    </row>
    <row r="35" spans="1:12" ht="12.75" x14ac:dyDescent="0.2">
      <c r="A35" s="351" t="s">
        <v>385</v>
      </c>
      <c r="B35" s="334">
        <v>417400</v>
      </c>
      <c r="C35" s="333" t="s">
        <v>384</v>
      </c>
      <c r="D35" s="353">
        <v>0</v>
      </c>
      <c r="E35" s="353">
        <v>0</v>
      </c>
      <c r="F35" s="356"/>
      <c r="G35" s="355" t="s">
        <v>383</v>
      </c>
      <c r="H35" s="351" t="s">
        <v>382</v>
      </c>
      <c r="I35" s="333" t="s">
        <v>381</v>
      </c>
      <c r="J35" s="359">
        <f>SUBTOTAL(9,J25:J34)</f>
        <v>0</v>
      </c>
      <c r="K35" s="358" t="s">
        <v>346</v>
      </c>
      <c r="L35" s="352">
        <f>SUBTOTAL(9,K25:K34)</f>
        <v>0</v>
      </c>
    </row>
    <row r="36" spans="1:12" ht="12.75" x14ac:dyDescent="0.2">
      <c r="A36" s="351" t="s">
        <v>380</v>
      </c>
      <c r="B36" s="334">
        <v>417900</v>
      </c>
      <c r="C36" s="333" t="s">
        <v>124</v>
      </c>
      <c r="D36" s="353">
        <v>0</v>
      </c>
      <c r="E36" s="353">
        <v>0</v>
      </c>
      <c r="F36" s="356"/>
      <c r="G36" s="355" t="s">
        <v>379</v>
      </c>
      <c r="H36" s="335"/>
      <c r="I36" s="333" t="s">
        <v>378</v>
      </c>
      <c r="J36" s="347"/>
      <c r="K36" s="347"/>
      <c r="L36" s="357"/>
    </row>
    <row r="37" spans="1:12" ht="25.5" x14ac:dyDescent="0.2">
      <c r="A37" s="351" t="s">
        <v>377</v>
      </c>
      <c r="B37" s="334"/>
      <c r="C37" s="333"/>
      <c r="D37" s="360"/>
      <c r="E37" s="360"/>
      <c r="F37" s="356"/>
      <c r="G37" s="355" t="s">
        <v>376</v>
      </c>
      <c r="H37" s="351" t="s">
        <v>375</v>
      </c>
      <c r="I37" s="333" t="s">
        <v>374</v>
      </c>
      <c r="J37" s="353">
        <v>0</v>
      </c>
      <c r="K37" s="353">
        <v>0</v>
      </c>
      <c r="L37" s="357"/>
    </row>
    <row r="38" spans="1:12" ht="12.75" x14ac:dyDescent="0.2">
      <c r="A38" s="351" t="s">
        <v>373</v>
      </c>
      <c r="B38" s="334">
        <v>418100</v>
      </c>
      <c r="C38" s="333" t="s">
        <v>123</v>
      </c>
      <c r="D38" s="353">
        <v>0</v>
      </c>
      <c r="E38" s="353">
        <v>0</v>
      </c>
      <c r="F38" s="356"/>
      <c r="G38" s="355" t="s">
        <v>372</v>
      </c>
      <c r="H38" s="351" t="s">
        <v>371</v>
      </c>
      <c r="I38" s="333" t="s">
        <v>370</v>
      </c>
      <c r="J38" s="353">
        <v>0</v>
      </c>
      <c r="K38" s="353">
        <v>0</v>
      </c>
      <c r="L38" s="357"/>
    </row>
    <row r="39" spans="1:12" ht="12.75" x14ac:dyDescent="0.2">
      <c r="A39" s="351" t="s">
        <v>369</v>
      </c>
      <c r="B39" s="334"/>
      <c r="C39" s="333"/>
      <c r="D39" s="360"/>
      <c r="E39" s="353"/>
      <c r="F39" s="356"/>
      <c r="G39" s="355" t="s">
        <v>368</v>
      </c>
      <c r="H39" s="351" t="s">
        <v>367</v>
      </c>
      <c r="I39" s="333" t="s">
        <v>366</v>
      </c>
      <c r="J39" s="359">
        <f>SUBTOTAL(9,J37:J38)</f>
        <v>0</v>
      </c>
      <c r="K39" s="358" t="s">
        <v>346</v>
      </c>
      <c r="L39" s="352">
        <f>SUBTOTAL(9,K37:K38)</f>
        <v>0</v>
      </c>
    </row>
    <row r="40" spans="1:12" ht="12.75" x14ac:dyDescent="0.2">
      <c r="A40" s="351" t="s">
        <v>365</v>
      </c>
      <c r="B40" s="334">
        <v>419100</v>
      </c>
      <c r="C40" s="333" t="s">
        <v>120</v>
      </c>
      <c r="D40" s="353">
        <v>0</v>
      </c>
      <c r="E40" s="353">
        <v>0</v>
      </c>
      <c r="F40" s="356"/>
      <c r="G40" s="355" t="s">
        <v>364</v>
      </c>
      <c r="H40" s="351" t="s">
        <v>363</v>
      </c>
      <c r="I40" s="333"/>
      <c r="J40" s="347"/>
      <c r="K40" s="357"/>
      <c r="L40" s="357"/>
    </row>
    <row r="41" spans="1:12" ht="12.75" x14ac:dyDescent="0.2">
      <c r="A41" s="351" t="s">
        <v>362</v>
      </c>
      <c r="B41" s="334">
        <v>419200</v>
      </c>
      <c r="C41" s="333" t="s">
        <v>118</v>
      </c>
      <c r="D41" s="353">
        <v>14978</v>
      </c>
      <c r="E41" s="353">
        <v>7593</v>
      </c>
      <c r="F41" s="356"/>
      <c r="G41" s="355" t="s">
        <v>361</v>
      </c>
      <c r="H41" s="335"/>
      <c r="I41" s="333" t="s">
        <v>360</v>
      </c>
      <c r="J41" s="359">
        <f>SUM(D46,J8,J22,J35,J39)</f>
        <v>14978</v>
      </c>
      <c r="K41" s="358" t="s">
        <v>346</v>
      </c>
      <c r="L41" s="352">
        <f>SUM(F46,L8,L22,L35,L39)</f>
        <v>7593</v>
      </c>
    </row>
    <row r="42" spans="1:12" ht="12.75" x14ac:dyDescent="0.2">
      <c r="A42" s="351" t="s">
        <v>359</v>
      </c>
      <c r="B42" s="334">
        <v>419300</v>
      </c>
      <c r="C42" s="333" t="s">
        <v>116</v>
      </c>
      <c r="D42" s="353">
        <v>0</v>
      </c>
      <c r="E42" s="353">
        <v>0</v>
      </c>
      <c r="F42" s="356"/>
      <c r="G42" s="355" t="s">
        <v>358</v>
      </c>
      <c r="H42" s="335"/>
      <c r="I42" s="333"/>
      <c r="J42" s="347"/>
      <c r="K42" s="347"/>
      <c r="L42" s="357"/>
    </row>
    <row r="43" spans="1:12" ht="12.75" x14ac:dyDescent="0.2">
      <c r="A43" s="351" t="s">
        <v>357</v>
      </c>
      <c r="B43" s="334">
        <v>419900</v>
      </c>
      <c r="C43" s="333" t="s">
        <v>115</v>
      </c>
      <c r="D43" s="353">
        <v>0</v>
      </c>
      <c r="E43" s="534">
        <v>0</v>
      </c>
      <c r="F43" s="356"/>
      <c r="G43" s="355" t="s">
        <v>356</v>
      </c>
      <c r="H43" s="351" t="s">
        <v>355</v>
      </c>
      <c r="I43" s="333" t="s">
        <v>354</v>
      </c>
      <c r="J43" s="533">
        <v>0</v>
      </c>
      <c r="K43" s="532">
        <v>645</v>
      </c>
      <c r="L43" s="352">
        <f>+K43</f>
        <v>645</v>
      </c>
    </row>
    <row r="44" spans="1:12" ht="12.75" x14ac:dyDescent="0.2">
      <c r="A44" s="351" t="s">
        <v>353</v>
      </c>
      <c r="B44" s="334"/>
      <c r="C44" s="333" t="s">
        <v>352</v>
      </c>
      <c r="D44" s="332">
        <f>SUBTOTAL(9,D19:D43)</f>
        <v>14978</v>
      </c>
      <c r="E44" s="350" t="s">
        <v>346</v>
      </c>
      <c r="F44" s="349">
        <f>SUBTOTAL(9,E20:E43)</f>
        <v>7593</v>
      </c>
      <c r="G44" s="348" t="s">
        <v>351</v>
      </c>
      <c r="H44" s="335"/>
      <c r="I44" s="333"/>
      <c r="J44" s="347"/>
      <c r="K44" s="347"/>
      <c r="L44" s="347"/>
    </row>
    <row r="45" spans="1:12" ht="24" x14ac:dyDescent="0.2">
      <c r="A45" s="346" t="s">
        <v>350</v>
      </c>
      <c r="B45" s="340">
        <v>410000</v>
      </c>
      <c r="C45" s="345" t="s">
        <v>349</v>
      </c>
      <c r="D45" s="344"/>
      <c r="E45" s="343" t="s">
        <v>346</v>
      </c>
      <c r="F45" s="342"/>
      <c r="G45" s="341"/>
      <c r="H45" s="340" t="s">
        <v>348</v>
      </c>
      <c r="I45" s="339" t="s">
        <v>347</v>
      </c>
      <c r="J45" s="338"/>
      <c r="K45" s="337" t="s">
        <v>346</v>
      </c>
      <c r="L45" s="336"/>
    </row>
    <row r="46" spans="1:12" ht="12.75" x14ac:dyDescent="0.2">
      <c r="A46" s="335"/>
      <c r="B46" s="334"/>
      <c r="C46" s="333"/>
      <c r="D46" s="332">
        <f>(D19+D44)</f>
        <v>14978</v>
      </c>
      <c r="E46" s="332"/>
      <c r="F46" s="331">
        <f>SUM(F19+F44)</f>
        <v>7593</v>
      </c>
      <c r="G46" s="330"/>
      <c r="H46" s="329"/>
      <c r="I46" s="328" t="s">
        <v>345</v>
      </c>
      <c r="J46" s="326">
        <f>(D7+J41+J43)</f>
        <v>16232</v>
      </c>
      <c r="K46" s="327"/>
      <c r="L46" s="326">
        <f>(F7+L41+K43)</f>
        <v>12367</v>
      </c>
    </row>
    <row r="47" spans="1:12" ht="12.95" customHeight="1" x14ac:dyDescent="0.2">
      <c r="A47" s="598" t="str">
        <f ca="1">CELL("FILENAME",A1)</f>
        <v>R:\Finance\Annual Budget\Amended 2016-2017\[2016-2017 Amended Budget.xlsx]103</v>
      </c>
      <c r="B47" s="598"/>
      <c r="C47" s="598"/>
      <c r="D47" s="324"/>
      <c r="E47" s="324"/>
      <c r="F47" s="324"/>
      <c r="G47" s="324"/>
      <c r="H47" s="324"/>
      <c r="I47" s="325"/>
      <c r="J47" s="324"/>
      <c r="K47" s="324"/>
      <c r="L47" s="324"/>
    </row>
    <row r="48" spans="1:12" x14ac:dyDescent="0.2">
      <c r="D48" s="323"/>
      <c r="E48" s="323"/>
      <c r="F48" s="323"/>
    </row>
    <row r="49" spans="4:6" x14ac:dyDescent="0.2">
      <c r="D49" s="323"/>
      <c r="E49" s="323"/>
      <c r="F49" s="323"/>
    </row>
    <row r="50" spans="4:6" x14ac:dyDescent="0.2">
      <c r="D50" s="323"/>
      <c r="E50" s="323"/>
      <c r="F50" s="323"/>
    </row>
    <row r="51" spans="4:6" x14ac:dyDescent="0.2">
      <c r="D51" s="323"/>
      <c r="E51" s="323"/>
      <c r="F51" s="323"/>
    </row>
    <row r="52" spans="4:6" x14ac:dyDescent="0.2">
      <c r="D52" s="323"/>
      <c r="E52" s="323"/>
      <c r="F52" s="323"/>
    </row>
    <row r="53" spans="4:6" x14ac:dyDescent="0.2">
      <c r="D53" s="323"/>
      <c r="E53" s="323"/>
      <c r="F53" s="323"/>
    </row>
    <row r="54" spans="4:6" x14ac:dyDescent="0.2">
      <c r="D54" s="323"/>
      <c r="E54" s="323"/>
      <c r="F54" s="323"/>
    </row>
    <row r="55" spans="4:6" x14ac:dyDescent="0.2">
      <c r="D55" s="323"/>
      <c r="E55" s="323"/>
      <c r="F55" s="323"/>
    </row>
    <row r="56" spans="4:6" x14ac:dyDescent="0.2">
      <c r="D56" s="323"/>
      <c r="E56" s="323"/>
      <c r="F56" s="323"/>
    </row>
    <row r="57" spans="4:6" x14ac:dyDescent="0.2">
      <c r="D57" s="323"/>
      <c r="E57" s="323"/>
      <c r="F57" s="323"/>
    </row>
    <row r="58" spans="4:6" x14ac:dyDescent="0.2">
      <c r="D58" s="323"/>
      <c r="E58" s="323"/>
      <c r="F58" s="323"/>
    </row>
    <row r="59" spans="4:6" x14ac:dyDescent="0.2">
      <c r="D59" s="323"/>
      <c r="E59" s="323"/>
      <c r="F59" s="323"/>
    </row>
    <row r="60" spans="4:6" x14ac:dyDescent="0.2">
      <c r="D60" s="323"/>
      <c r="E60" s="323"/>
      <c r="F60" s="323"/>
    </row>
    <row r="61" spans="4:6" x14ac:dyDescent="0.2">
      <c r="D61" s="323"/>
      <c r="E61" s="323"/>
      <c r="F61" s="323"/>
    </row>
    <row r="62" spans="4:6" x14ac:dyDescent="0.2">
      <c r="D62" s="323"/>
      <c r="E62" s="323"/>
      <c r="F62" s="323"/>
    </row>
    <row r="63" spans="4:6" x14ac:dyDescent="0.2">
      <c r="D63" s="323"/>
      <c r="E63" s="323"/>
      <c r="F63" s="323"/>
    </row>
    <row r="64" spans="4:6" x14ac:dyDescent="0.2">
      <c r="D64" s="323"/>
      <c r="E64" s="323"/>
      <c r="F64" s="323"/>
    </row>
    <row r="65" spans="4:6" x14ac:dyDescent="0.2">
      <c r="D65" s="323"/>
      <c r="E65" s="323"/>
      <c r="F65" s="323"/>
    </row>
    <row r="66" spans="4:6" x14ac:dyDescent="0.2">
      <c r="D66" s="323"/>
      <c r="E66" s="323"/>
      <c r="F66" s="323"/>
    </row>
    <row r="67" spans="4:6" x14ac:dyDescent="0.2">
      <c r="D67" s="323"/>
      <c r="E67" s="323"/>
      <c r="F67" s="323"/>
    </row>
    <row r="68" spans="4:6" x14ac:dyDescent="0.2">
      <c r="D68" s="323"/>
      <c r="E68" s="323"/>
      <c r="F68" s="323"/>
    </row>
    <row r="69" spans="4:6" x14ac:dyDescent="0.2">
      <c r="D69" s="323"/>
      <c r="E69" s="323"/>
      <c r="F69" s="323"/>
    </row>
    <row r="70" spans="4:6" x14ac:dyDescent="0.2">
      <c r="D70" s="323"/>
      <c r="E70" s="323"/>
      <c r="F70" s="323"/>
    </row>
    <row r="71" spans="4:6" x14ac:dyDescent="0.2">
      <c r="D71" s="323"/>
      <c r="E71" s="323"/>
      <c r="F71" s="323"/>
    </row>
    <row r="72" spans="4:6" x14ac:dyDescent="0.2">
      <c r="D72" s="323"/>
      <c r="E72" s="323"/>
      <c r="F72" s="323"/>
    </row>
    <row r="73" spans="4:6" x14ac:dyDescent="0.2">
      <c r="D73" s="323"/>
      <c r="E73" s="323"/>
      <c r="F73" s="323"/>
    </row>
    <row r="74" spans="4:6" x14ac:dyDescent="0.2">
      <c r="D74" s="323"/>
      <c r="E74" s="323"/>
      <c r="F74" s="323"/>
    </row>
    <row r="75" spans="4:6" x14ac:dyDescent="0.2">
      <c r="D75" s="323"/>
      <c r="E75" s="323"/>
      <c r="F75" s="323"/>
    </row>
    <row r="76" spans="4:6" x14ac:dyDescent="0.2">
      <c r="D76" s="323"/>
      <c r="E76" s="323"/>
      <c r="F76" s="323"/>
    </row>
    <row r="77" spans="4:6" x14ac:dyDescent="0.2">
      <c r="D77" s="323"/>
      <c r="E77" s="323"/>
      <c r="F77" s="323"/>
    </row>
    <row r="78" spans="4:6" x14ac:dyDescent="0.2">
      <c r="D78" s="323"/>
      <c r="E78" s="323"/>
      <c r="F78" s="323"/>
    </row>
    <row r="79" spans="4:6" x14ac:dyDescent="0.2">
      <c r="D79" s="323"/>
      <c r="E79" s="323"/>
      <c r="F79" s="323"/>
    </row>
    <row r="80" spans="4:6" x14ac:dyDescent="0.2">
      <c r="D80" s="323"/>
      <c r="E80" s="323"/>
      <c r="F80" s="323"/>
    </row>
    <row r="81" spans="4:6" x14ac:dyDescent="0.2">
      <c r="D81" s="323"/>
      <c r="E81" s="323"/>
      <c r="F81" s="323"/>
    </row>
    <row r="82" spans="4:6" x14ac:dyDescent="0.2">
      <c r="D82" s="323"/>
      <c r="E82" s="323"/>
      <c r="F82" s="323"/>
    </row>
    <row r="83" spans="4:6" x14ac:dyDescent="0.2">
      <c r="D83" s="323"/>
      <c r="E83" s="323"/>
      <c r="F83" s="323"/>
    </row>
    <row r="84" spans="4:6" x14ac:dyDescent="0.2">
      <c r="D84" s="323"/>
      <c r="E84" s="323"/>
      <c r="F84" s="323"/>
    </row>
    <row r="85" spans="4:6" x14ac:dyDescent="0.2">
      <c r="D85" s="323"/>
      <c r="E85" s="323"/>
      <c r="F85" s="323"/>
    </row>
    <row r="86" spans="4:6" x14ac:dyDescent="0.2">
      <c r="D86" s="323"/>
      <c r="E86" s="323"/>
      <c r="F86" s="323"/>
    </row>
    <row r="87" spans="4:6" x14ac:dyDescent="0.2">
      <c r="D87" s="323"/>
      <c r="E87" s="323"/>
      <c r="F87" s="323"/>
    </row>
    <row r="88" spans="4:6" x14ac:dyDescent="0.2">
      <c r="D88" s="323"/>
      <c r="E88" s="323"/>
      <c r="F88" s="323"/>
    </row>
    <row r="89" spans="4:6" x14ac:dyDescent="0.2">
      <c r="D89" s="323"/>
      <c r="E89" s="323"/>
      <c r="F89" s="323"/>
    </row>
    <row r="90" spans="4:6" x14ac:dyDescent="0.2">
      <c r="D90" s="323"/>
      <c r="E90" s="323"/>
      <c r="F90" s="323"/>
    </row>
    <row r="91" spans="4:6" x14ac:dyDescent="0.2">
      <c r="D91" s="323"/>
      <c r="E91" s="323"/>
      <c r="F91" s="323"/>
    </row>
    <row r="92" spans="4:6" x14ac:dyDescent="0.2">
      <c r="D92" s="323"/>
      <c r="E92" s="323"/>
      <c r="F92" s="323"/>
    </row>
    <row r="93" spans="4:6" x14ac:dyDescent="0.2">
      <c r="D93" s="323"/>
      <c r="E93" s="323"/>
      <c r="F93" s="323"/>
    </row>
    <row r="94" spans="4:6" x14ac:dyDescent="0.2">
      <c r="D94" s="323"/>
      <c r="E94" s="323"/>
      <c r="F94" s="323"/>
    </row>
    <row r="95" spans="4:6" x14ac:dyDescent="0.2">
      <c r="D95" s="323"/>
      <c r="E95" s="323"/>
      <c r="F95" s="323"/>
    </row>
    <row r="96" spans="4:6" x14ac:dyDescent="0.2">
      <c r="D96" s="323"/>
      <c r="E96" s="323"/>
      <c r="F96" s="323"/>
    </row>
    <row r="97" spans="4:6" x14ac:dyDescent="0.2">
      <c r="D97" s="323"/>
      <c r="E97" s="323"/>
      <c r="F97" s="323"/>
    </row>
    <row r="98" spans="4:6" x14ac:dyDescent="0.2">
      <c r="D98" s="323"/>
      <c r="E98" s="323"/>
      <c r="F98" s="323"/>
    </row>
    <row r="99" spans="4:6" x14ac:dyDescent="0.2">
      <c r="D99" s="323"/>
      <c r="E99" s="323"/>
      <c r="F99" s="323"/>
    </row>
    <row r="100" spans="4:6" x14ac:dyDescent="0.2">
      <c r="D100" s="323"/>
      <c r="E100" s="323"/>
      <c r="F100" s="323"/>
    </row>
    <row r="101" spans="4:6" x14ac:dyDescent="0.2">
      <c r="D101" s="323"/>
      <c r="E101" s="323"/>
      <c r="F101" s="323"/>
    </row>
    <row r="102" spans="4:6" x14ac:dyDescent="0.2">
      <c r="D102" s="323"/>
      <c r="E102" s="323"/>
      <c r="F102" s="323"/>
    </row>
    <row r="103" spans="4:6" x14ac:dyDescent="0.2">
      <c r="D103" s="323"/>
      <c r="E103" s="323"/>
      <c r="F103" s="323"/>
    </row>
    <row r="104" spans="4:6" x14ac:dyDescent="0.2">
      <c r="D104" s="323"/>
      <c r="E104" s="323"/>
      <c r="F104" s="323"/>
    </row>
    <row r="105" spans="4:6" x14ac:dyDescent="0.2">
      <c r="D105" s="323"/>
      <c r="E105" s="323"/>
      <c r="F105" s="323"/>
    </row>
    <row r="106" spans="4:6" x14ac:dyDescent="0.2">
      <c r="D106" s="323"/>
      <c r="E106" s="323"/>
      <c r="F106" s="323"/>
    </row>
    <row r="107" spans="4:6" x14ac:dyDescent="0.2">
      <c r="D107" s="323"/>
      <c r="E107" s="323"/>
      <c r="F107" s="323"/>
    </row>
    <row r="108" spans="4:6" x14ac:dyDescent="0.2">
      <c r="D108" s="323"/>
      <c r="E108" s="323"/>
      <c r="F108" s="323"/>
    </row>
    <row r="109" spans="4:6" x14ac:dyDescent="0.2">
      <c r="D109" s="323"/>
      <c r="E109" s="323"/>
      <c r="F109" s="323"/>
    </row>
    <row r="110" spans="4:6" x14ac:dyDescent="0.2">
      <c r="D110" s="323"/>
      <c r="E110" s="323"/>
      <c r="F110" s="323"/>
    </row>
    <row r="111" spans="4:6" x14ac:dyDescent="0.2">
      <c r="D111" s="323"/>
      <c r="E111" s="323"/>
      <c r="F111" s="323"/>
    </row>
    <row r="112" spans="4:6" x14ac:dyDescent="0.2">
      <c r="D112" s="323"/>
      <c r="E112" s="323"/>
      <c r="F112" s="323"/>
    </row>
    <row r="113" spans="4:6" x14ac:dyDescent="0.2">
      <c r="D113" s="323"/>
      <c r="E113" s="323"/>
      <c r="F113" s="323"/>
    </row>
    <row r="114" spans="4:6" x14ac:dyDescent="0.2">
      <c r="D114" s="323"/>
      <c r="E114" s="323"/>
      <c r="F114" s="323"/>
    </row>
    <row r="115" spans="4:6" x14ac:dyDescent="0.2">
      <c r="D115" s="323"/>
      <c r="E115" s="323"/>
      <c r="F115" s="323"/>
    </row>
    <row r="116" spans="4:6" x14ac:dyDescent="0.2">
      <c r="D116" s="323"/>
      <c r="E116" s="323"/>
      <c r="F116" s="323"/>
    </row>
    <row r="117" spans="4:6" x14ac:dyDescent="0.2">
      <c r="D117" s="323"/>
      <c r="E117" s="323"/>
      <c r="F117" s="323"/>
    </row>
    <row r="118" spans="4:6" x14ac:dyDescent="0.2">
      <c r="D118" s="323"/>
      <c r="E118" s="323"/>
      <c r="F118" s="323"/>
    </row>
    <row r="119" spans="4:6" x14ac:dyDescent="0.2">
      <c r="D119" s="323"/>
      <c r="E119" s="323"/>
      <c r="F119" s="323"/>
    </row>
    <row r="120" spans="4:6" x14ac:dyDescent="0.2">
      <c r="D120" s="323"/>
      <c r="E120" s="323"/>
      <c r="F120" s="323"/>
    </row>
    <row r="121" spans="4:6" x14ac:dyDescent="0.2">
      <c r="D121" s="323"/>
      <c r="E121" s="323"/>
      <c r="F121" s="323"/>
    </row>
    <row r="122" spans="4:6" x14ac:dyDescent="0.2">
      <c r="D122" s="323"/>
      <c r="E122" s="323"/>
      <c r="F122" s="323"/>
    </row>
    <row r="123" spans="4:6" x14ac:dyDescent="0.2">
      <c r="D123" s="323"/>
      <c r="E123" s="323"/>
      <c r="F123" s="323"/>
    </row>
    <row r="124" spans="4:6" x14ac:dyDescent="0.2">
      <c r="D124" s="323"/>
      <c r="E124" s="323"/>
      <c r="F124" s="323"/>
    </row>
    <row r="125" spans="4:6" x14ac:dyDescent="0.2">
      <c r="D125" s="323"/>
      <c r="E125" s="323"/>
      <c r="F125" s="323"/>
    </row>
    <row r="126" spans="4:6" x14ac:dyDescent="0.2">
      <c r="D126" s="323"/>
      <c r="E126" s="323"/>
      <c r="F126" s="323"/>
    </row>
    <row r="127" spans="4:6" x14ac:dyDescent="0.2">
      <c r="D127" s="323"/>
      <c r="E127" s="323"/>
      <c r="F127" s="323"/>
    </row>
    <row r="128" spans="4:6" x14ac:dyDescent="0.2">
      <c r="D128" s="323"/>
      <c r="E128" s="323"/>
      <c r="F128" s="323"/>
    </row>
    <row r="129" spans="4:6" x14ac:dyDescent="0.2">
      <c r="D129" s="323"/>
      <c r="E129" s="323"/>
      <c r="F129" s="323"/>
    </row>
    <row r="130" spans="4:6" x14ac:dyDescent="0.2">
      <c r="D130" s="323"/>
      <c r="E130" s="323"/>
      <c r="F130" s="323"/>
    </row>
    <row r="131" spans="4:6" x14ac:dyDescent="0.2">
      <c r="D131" s="323"/>
      <c r="E131" s="323"/>
      <c r="F131" s="323"/>
    </row>
    <row r="132" spans="4:6" x14ac:dyDescent="0.2">
      <c r="D132" s="323"/>
      <c r="E132" s="323"/>
      <c r="F132" s="323"/>
    </row>
    <row r="133" spans="4:6" x14ac:dyDescent="0.2">
      <c r="D133" s="323"/>
      <c r="E133" s="323"/>
      <c r="F133" s="323"/>
    </row>
    <row r="134" spans="4:6" x14ac:dyDescent="0.2">
      <c r="D134" s="323"/>
      <c r="E134" s="323"/>
      <c r="F134" s="323"/>
    </row>
    <row r="135" spans="4:6" x14ac:dyDescent="0.2">
      <c r="D135" s="323"/>
      <c r="E135" s="323"/>
      <c r="F135" s="323"/>
    </row>
    <row r="136" spans="4:6" x14ac:dyDescent="0.2">
      <c r="D136" s="323"/>
      <c r="E136" s="323"/>
      <c r="F136" s="323"/>
    </row>
    <row r="137" spans="4:6" x14ac:dyDescent="0.2">
      <c r="D137" s="323"/>
      <c r="E137" s="323"/>
      <c r="F137" s="323"/>
    </row>
    <row r="138" spans="4:6" x14ac:dyDescent="0.2">
      <c r="D138" s="323"/>
      <c r="E138" s="323"/>
      <c r="F138" s="323"/>
    </row>
    <row r="139" spans="4:6" x14ac:dyDescent="0.2">
      <c r="D139" s="323"/>
      <c r="E139" s="323"/>
      <c r="F139" s="323"/>
    </row>
    <row r="140" spans="4:6" x14ac:dyDescent="0.2">
      <c r="D140" s="323"/>
      <c r="E140" s="323"/>
      <c r="F140" s="323"/>
    </row>
    <row r="141" spans="4:6" x14ac:dyDescent="0.2">
      <c r="D141" s="323"/>
      <c r="E141" s="323"/>
      <c r="F141" s="323"/>
    </row>
    <row r="142" spans="4:6" x14ac:dyDescent="0.2">
      <c r="D142" s="323"/>
      <c r="E142" s="323"/>
      <c r="F142" s="323"/>
    </row>
    <row r="143" spans="4:6" x14ac:dyDescent="0.2">
      <c r="D143" s="323"/>
      <c r="E143" s="323"/>
      <c r="F143" s="323"/>
    </row>
    <row r="144" spans="4:6" x14ac:dyDescent="0.2">
      <c r="D144" s="323"/>
      <c r="E144" s="323"/>
      <c r="F144" s="323"/>
    </row>
    <row r="145" spans="4:6" x14ac:dyDescent="0.2">
      <c r="D145" s="323"/>
      <c r="E145" s="323"/>
      <c r="F145" s="323"/>
    </row>
    <row r="146" spans="4:6" x14ac:dyDescent="0.2">
      <c r="D146" s="323"/>
      <c r="E146" s="323"/>
      <c r="F146" s="323"/>
    </row>
    <row r="147" spans="4:6" x14ac:dyDescent="0.2">
      <c r="D147" s="323"/>
      <c r="E147" s="323"/>
      <c r="F147" s="323"/>
    </row>
    <row r="148" spans="4:6" x14ac:dyDescent="0.2">
      <c r="D148" s="323"/>
      <c r="E148" s="323"/>
      <c r="F148" s="323"/>
    </row>
    <row r="149" spans="4:6" x14ac:dyDescent="0.2">
      <c r="D149" s="323"/>
      <c r="E149" s="323"/>
      <c r="F149" s="323"/>
    </row>
    <row r="150" spans="4:6" x14ac:dyDescent="0.2">
      <c r="D150" s="323"/>
      <c r="E150" s="323"/>
      <c r="F150" s="323"/>
    </row>
    <row r="151" spans="4:6" x14ac:dyDescent="0.2">
      <c r="D151" s="323"/>
      <c r="E151" s="323"/>
      <c r="F151" s="323"/>
    </row>
    <row r="152" spans="4:6" x14ac:dyDescent="0.2">
      <c r="D152" s="323"/>
      <c r="E152" s="323"/>
      <c r="F152" s="323"/>
    </row>
    <row r="153" spans="4:6" x14ac:dyDescent="0.2">
      <c r="D153" s="323"/>
      <c r="E153" s="323"/>
      <c r="F153" s="323"/>
    </row>
    <row r="154" spans="4:6" x14ac:dyDescent="0.2">
      <c r="D154" s="323"/>
      <c r="E154" s="323"/>
      <c r="F154" s="323"/>
    </row>
    <row r="155" spans="4:6" x14ac:dyDescent="0.2">
      <c r="D155" s="323"/>
      <c r="E155" s="323"/>
      <c r="F155" s="323"/>
    </row>
    <row r="156" spans="4:6" x14ac:dyDescent="0.2">
      <c r="D156" s="323"/>
      <c r="E156" s="323"/>
      <c r="F156" s="323"/>
    </row>
    <row r="157" spans="4:6" x14ac:dyDescent="0.2">
      <c r="D157" s="323"/>
      <c r="E157" s="323"/>
      <c r="F157" s="323"/>
    </row>
    <row r="158" spans="4:6" x14ac:dyDescent="0.2">
      <c r="D158" s="323"/>
      <c r="E158" s="323"/>
      <c r="F158" s="323"/>
    </row>
    <row r="159" spans="4:6" x14ac:dyDescent="0.2">
      <c r="D159" s="323"/>
      <c r="E159" s="323"/>
      <c r="F159" s="323"/>
    </row>
    <row r="160" spans="4:6" x14ac:dyDescent="0.2">
      <c r="D160" s="323"/>
      <c r="E160" s="323"/>
      <c r="F160" s="323"/>
    </row>
    <row r="161" spans="4:6" x14ac:dyDescent="0.2">
      <c r="D161" s="323"/>
      <c r="E161" s="323"/>
      <c r="F161" s="323"/>
    </row>
    <row r="162" spans="4:6" x14ac:dyDescent="0.2">
      <c r="D162" s="323"/>
      <c r="E162" s="323"/>
      <c r="F162" s="323"/>
    </row>
    <row r="163" spans="4:6" x14ac:dyDescent="0.2">
      <c r="D163" s="323"/>
      <c r="E163" s="323"/>
      <c r="F163" s="323"/>
    </row>
    <row r="164" spans="4:6" x14ac:dyDescent="0.2">
      <c r="D164" s="323"/>
      <c r="E164" s="323"/>
      <c r="F164" s="323"/>
    </row>
    <row r="165" spans="4:6" x14ac:dyDescent="0.2">
      <c r="D165" s="323"/>
      <c r="E165" s="323"/>
      <c r="F165" s="323"/>
    </row>
    <row r="166" spans="4:6" x14ac:dyDescent="0.2">
      <c r="D166" s="323"/>
      <c r="E166" s="323"/>
      <c r="F166" s="323"/>
    </row>
    <row r="167" spans="4:6" x14ac:dyDescent="0.2">
      <c r="D167" s="323"/>
      <c r="E167" s="323"/>
      <c r="F167" s="323"/>
    </row>
    <row r="168" spans="4:6" x14ac:dyDescent="0.2">
      <c r="D168" s="323"/>
      <c r="E168" s="323"/>
      <c r="F168" s="323"/>
    </row>
    <row r="169" spans="4:6" x14ac:dyDescent="0.2">
      <c r="D169" s="323"/>
      <c r="E169" s="323"/>
      <c r="F169" s="323"/>
    </row>
    <row r="170" spans="4:6" x14ac:dyDescent="0.2">
      <c r="D170" s="323"/>
      <c r="E170" s="323"/>
      <c r="F170" s="323"/>
    </row>
    <row r="171" spans="4:6" x14ac:dyDescent="0.2">
      <c r="D171" s="323"/>
      <c r="E171" s="323"/>
      <c r="F171" s="323"/>
    </row>
    <row r="172" spans="4:6" x14ac:dyDescent="0.2">
      <c r="D172" s="323"/>
      <c r="E172" s="323"/>
      <c r="F172" s="323"/>
    </row>
    <row r="173" spans="4:6" x14ac:dyDescent="0.2">
      <c r="D173" s="323"/>
      <c r="E173" s="323"/>
      <c r="F173" s="323"/>
    </row>
    <row r="174" spans="4:6" x14ac:dyDescent="0.2">
      <c r="D174" s="323"/>
      <c r="E174" s="323"/>
      <c r="F174" s="323"/>
    </row>
    <row r="175" spans="4:6" x14ac:dyDescent="0.2">
      <c r="D175" s="323"/>
      <c r="E175" s="323"/>
      <c r="F175" s="323"/>
    </row>
    <row r="176" spans="4:6" x14ac:dyDescent="0.2">
      <c r="D176" s="323"/>
      <c r="E176" s="323"/>
      <c r="F176" s="323"/>
    </row>
    <row r="177" spans="4:6" x14ac:dyDescent="0.2">
      <c r="D177" s="323"/>
      <c r="E177" s="323"/>
      <c r="F177" s="323"/>
    </row>
    <row r="178" spans="4:6" x14ac:dyDescent="0.2">
      <c r="D178" s="323"/>
      <c r="E178" s="323"/>
      <c r="F178" s="323"/>
    </row>
    <row r="179" spans="4:6" x14ac:dyDescent="0.2">
      <c r="D179" s="323"/>
      <c r="E179" s="323"/>
      <c r="F179" s="323"/>
    </row>
    <row r="180" spans="4:6" x14ac:dyDescent="0.2">
      <c r="D180" s="323"/>
      <c r="E180" s="323"/>
      <c r="F180" s="323"/>
    </row>
    <row r="181" spans="4:6" x14ac:dyDescent="0.2">
      <c r="D181" s="323"/>
      <c r="E181" s="323"/>
      <c r="F181" s="323"/>
    </row>
    <row r="182" spans="4:6" x14ac:dyDescent="0.2">
      <c r="D182" s="323"/>
      <c r="E182" s="323"/>
      <c r="F182" s="323"/>
    </row>
    <row r="183" spans="4:6" x14ac:dyDescent="0.2">
      <c r="D183" s="323"/>
      <c r="E183" s="323"/>
      <c r="F183" s="323"/>
    </row>
    <row r="184" spans="4:6" x14ac:dyDescent="0.2">
      <c r="D184" s="323"/>
      <c r="E184" s="323"/>
      <c r="F184" s="323"/>
    </row>
    <row r="185" spans="4:6" x14ac:dyDescent="0.2">
      <c r="D185" s="323"/>
      <c r="E185" s="323"/>
      <c r="F185" s="323"/>
    </row>
    <row r="186" spans="4:6" x14ac:dyDescent="0.2">
      <c r="D186" s="323"/>
      <c r="E186" s="323"/>
      <c r="F186" s="323"/>
    </row>
    <row r="187" spans="4:6" x14ac:dyDescent="0.2">
      <c r="D187" s="323"/>
      <c r="E187" s="323"/>
      <c r="F187" s="323"/>
    </row>
    <row r="188" spans="4:6" x14ac:dyDescent="0.2">
      <c r="D188" s="323"/>
      <c r="E188" s="323"/>
      <c r="F188" s="323"/>
    </row>
    <row r="189" spans="4:6" x14ac:dyDescent="0.2">
      <c r="D189" s="323"/>
      <c r="E189" s="323"/>
      <c r="F189" s="323"/>
    </row>
    <row r="190" spans="4:6" x14ac:dyDescent="0.2">
      <c r="D190" s="323"/>
      <c r="E190" s="323"/>
      <c r="F190" s="323"/>
    </row>
    <row r="191" spans="4:6" x14ac:dyDescent="0.2">
      <c r="D191" s="323"/>
      <c r="E191" s="323"/>
      <c r="F191" s="323"/>
    </row>
    <row r="192" spans="4:6" x14ac:dyDescent="0.2">
      <c r="D192" s="323"/>
      <c r="E192" s="323"/>
      <c r="F192" s="323"/>
    </row>
    <row r="193" spans="4:6" x14ac:dyDescent="0.2">
      <c r="D193" s="323"/>
      <c r="E193" s="323"/>
      <c r="F193" s="323"/>
    </row>
    <row r="194" spans="4:6" x14ac:dyDescent="0.2">
      <c r="D194" s="323"/>
      <c r="E194" s="323"/>
      <c r="F194" s="323"/>
    </row>
    <row r="195" spans="4:6" x14ac:dyDescent="0.2">
      <c r="D195" s="323"/>
      <c r="E195" s="323"/>
      <c r="F195" s="323"/>
    </row>
    <row r="196" spans="4:6" x14ac:dyDescent="0.2">
      <c r="D196" s="323"/>
      <c r="E196" s="323"/>
      <c r="F196" s="323"/>
    </row>
    <row r="197" spans="4:6" x14ac:dyDescent="0.2">
      <c r="D197" s="323"/>
      <c r="E197" s="323"/>
      <c r="F197" s="323"/>
    </row>
    <row r="198" spans="4:6" x14ac:dyDescent="0.2">
      <c r="D198" s="323"/>
      <c r="E198" s="323"/>
      <c r="F198" s="323"/>
    </row>
    <row r="199" spans="4:6" x14ac:dyDescent="0.2">
      <c r="D199" s="323"/>
      <c r="E199" s="323"/>
      <c r="F199" s="323"/>
    </row>
    <row r="200" spans="4:6" x14ac:dyDescent="0.2">
      <c r="D200" s="323"/>
      <c r="E200" s="323"/>
      <c r="F200" s="323"/>
    </row>
    <row r="201" spans="4:6" x14ac:dyDescent="0.2">
      <c r="D201" s="323"/>
      <c r="E201" s="323"/>
      <c r="F201" s="323"/>
    </row>
    <row r="202" spans="4:6" x14ac:dyDescent="0.2">
      <c r="D202" s="323"/>
      <c r="E202" s="323"/>
      <c r="F202" s="323"/>
    </row>
    <row r="203" spans="4:6" x14ac:dyDescent="0.2">
      <c r="D203" s="323"/>
      <c r="E203" s="323"/>
      <c r="F203" s="323"/>
    </row>
    <row r="204" spans="4:6" x14ac:dyDescent="0.2">
      <c r="D204" s="323"/>
      <c r="E204" s="323"/>
      <c r="F204" s="323"/>
    </row>
    <row r="205" spans="4:6" x14ac:dyDescent="0.2">
      <c r="D205" s="323"/>
      <c r="E205" s="323"/>
      <c r="F205" s="323"/>
    </row>
    <row r="206" spans="4:6" x14ac:dyDescent="0.2">
      <c r="D206" s="323"/>
      <c r="E206" s="323"/>
      <c r="F206" s="323"/>
    </row>
    <row r="207" spans="4:6" x14ac:dyDescent="0.2">
      <c r="D207" s="323"/>
      <c r="E207" s="323"/>
      <c r="F207" s="323"/>
    </row>
    <row r="208" spans="4:6" x14ac:dyDescent="0.2">
      <c r="D208" s="323"/>
      <c r="E208" s="323"/>
      <c r="F208" s="323"/>
    </row>
    <row r="209" spans="4:6" x14ac:dyDescent="0.2">
      <c r="D209" s="323"/>
      <c r="E209" s="323"/>
      <c r="F209" s="323"/>
    </row>
    <row r="210" spans="4:6" x14ac:dyDescent="0.2">
      <c r="D210" s="323"/>
      <c r="E210" s="323"/>
      <c r="F210" s="323"/>
    </row>
    <row r="211" spans="4:6" x14ac:dyDescent="0.2">
      <c r="D211" s="323"/>
      <c r="E211" s="323"/>
      <c r="F211" s="323"/>
    </row>
    <row r="212" spans="4:6" x14ac:dyDescent="0.2">
      <c r="D212" s="323"/>
      <c r="E212" s="323"/>
      <c r="F212" s="323"/>
    </row>
    <row r="213" spans="4:6" x14ac:dyDescent="0.2">
      <c r="D213" s="323"/>
      <c r="E213" s="323"/>
      <c r="F213" s="323"/>
    </row>
    <row r="214" spans="4:6" x14ac:dyDescent="0.2">
      <c r="D214" s="323"/>
      <c r="E214" s="323"/>
      <c r="F214" s="323"/>
    </row>
    <row r="215" spans="4:6" x14ac:dyDescent="0.2">
      <c r="D215" s="323"/>
      <c r="E215" s="323"/>
      <c r="F215" s="323"/>
    </row>
    <row r="216" spans="4:6" x14ac:dyDescent="0.2">
      <c r="D216" s="323"/>
      <c r="E216" s="323"/>
      <c r="F216" s="323"/>
    </row>
    <row r="217" spans="4:6" x14ac:dyDescent="0.2">
      <c r="D217" s="323"/>
      <c r="E217" s="323"/>
      <c r="F217" s="323"/>
    </row>
    <row r="218" spans="4:6" x14ac:dyDescent="0.2">
      <c r="D218" s="323"/>
      <c r="E218" s="323"/>
      <c r="F218" s="323"/>
    </row>
    <row r="219" spans="4:6" x14ac:dyDescent="0.2">
      <c r="D219" s="323"/>
      <c r="E219" s="323"/>
      <c r="F219" s="323"/>
    </row>
    <row r="220" spans="4:6" x14ac:dyDescent="0.2">
      <c r="D220" s="323"/>
      <c r="E220" s="323"/>
      <c r="F220" s="323"/>
    </row>
    <row r="221" spans="4:6" x14ac:dyDescent="0.2">
      <c r="D221" s="323"/>
      <c r="E221" s="323"/>
      <c r="F221" s="323"/>
    </row>
    <row r="222" spans="4:6" x14ac:dyDescent="0.2">
      <c r="D222" s="323"/>
      <c r="E222" s="323"/>
      <c r="F222" s="323"/>
    </row>
    <row r="223" spans="4:6" x14ac:dyDescent="0.2">
      <c r="D223" s="323"/>
      <c r="E223" s="323"/>
      <c r="F223" s="323"/>
    </row>
    <row r="224" spans="4:6" x14ac:dyDescent="0.2">
      <c r="D224" s="323"/>
      <c r="E224" s="323"/>
      <c r="F224" s="323"/>
    </row>
    <row r="225" spans="4:6" x14ac:dyDescent="0.2">
      <c r="D225" s="323"/>
      <c r="E225" s="323"/>
      <c r="F225" s="323"/>
    </row>
    <row r="226" spans="4:6" x14ac:dyDescent="0.2">
      <c r="D226" s="323"/>
      <c r="E226" s="323"/>
      <c r="F226" s="323"/>
    </row>
    <row r="227" spans="4:6" x14ac:dyDescent="0.2">
      <c r="D227" s="323"/>
      <c r="E227" s="323"/>
      <c r="F227" s="323"/>
    </row>
    <row r="228" spans="4:6" x14ac:dyDescent="0.2">
      <c r="D228" s="323"/>
      <c r="E228" s="323"/>
      <c r="F228" s="323"/>
    </row>
    <row r="229" spans="4:6" x14ac:dyDescent="0.2">
      <c r="D229" s="323"/>
      <c r="E229" s="323"/>
      <c r="F229" s="323"/>
    </row>
    <row r="230" spans="4:6" x14ac:dyDescent="0.2">
      <c r="D230" s="323"/>
      <c r="E230" s="323"/>
      <c r="F230" s="323"/>
    </row>
    <row r="231" spans="4:6" x14ac:dyDescent="0.2">
      <c r="D231" s="323"/>
      <c r="E231" s="323"/>
      <c r="F231" s="323"/>
    </row>
    <row r="232" spans="4:6" x14ac:dyDescent="0.2">
      <c r="D232" s="323"/>
      <c r="E232" s="323"/>
      <c r="F232" s="323"/>
    </row>
    <row r="233" spans="4:6" x14ac:dyDescent="0.2">
      <c r="D233" s="323"/>
      <c r="E233" s="323"/>
      <c r="F233" s="323"/>
    </row>
    <row r="234" spans="4:6" x14ac:dyDescent="0.2">
      <c r="D234" s="323"/>
      <c r="E234" s="323"/>
      <c r="F234" s="323"/>
    </row>
    <row r="235" spans="4:6" x14ac:dyDescent="0.2">
      <c r="D235" s="323"/>
      <c r="E235" s="323"/>
      <c r="F235" s="323"/>
    </row>
    <row r="236" spans="4:6" x14ac:dyDescent="0.2">
      <c r="D236" s="323"/>
      <c r="E236" s="323"/>
      <c r="F236" s="323"/>
    </row>
    <row r="237" spans="4:6" x14ac:dyDescent="0.2">
      <c r="D237" s="323"/>
      <c r="E237" s="323"/>
      <c r="F237" s="323"/>
    </row>
    <row r="238" spans="4:6" x14ac:dyDescent="0.2">
      <c r="D238" s="323"/>
      <c r="E238" s="323"/>
      <c r="F238" s="323"/>
    </row>
    <row r="239" spans="4:6" x14ac:dyDescent="0.2">
      <c r="D239" s="323"/>
      <c r="E239" s="323"/>
      <c r="F239" s="323"/>
    </row>
    <row r="240" spans="4:6" x14ac:dyDescent="0.2">
      <c r="D240" s="323"/>
      <c r="E240" s="323"/>
      <c r="F240" s="323"/>
    </row>
    <row r="241" spans="4:6" x14ac:dyDescent="0.2">
      <c r="D241" s="323"/>
      <c r="E241" s="323"/>
      <c r="F241" s="323"/>
    </row>
    <row r="242" spans="4:6" x14ac:dyDescent="0.2">
      <c r="D242" s="323"/>
      <c r="E242" s="323"/>
      <c r="F242" s="323"/>
    </row>
    <row r="243" spans="4:6" x14ac:dyDescent="0.2">
      <c r="D243" s="323"/>
      <c r="E243" s="323"/>
      <c r="F243" s="323"/>
    </row>
    <row r="244" spans="4:6" x14ac:dyDescent="0.2">
      <c r="D244" s="323"/>
      <c r="E244" s="323"/>
      <c r="F244" s="323"/>
    </row>
    <row r="245" spans="4:6" x14ac:dyDescent="0.2">
      <c r="D245" s="323"/>
      <c r="E245" s="323"/>
      <c r="F245" s="323"/>
    </row>
    <row r="246" spans="4:6" x14ac:dyDescent="0.2">
      <c r="D246" s="323"/>
      <c r="E246" s="323"/>
      <c r="F246" s="323"/>
    </row>
    <row r="247" spans="4:6" x14ac:dyDescent="0.2">
      <c r="D247" s="323"/>
      <c r="E247" s="323"/>
      <c r="F247" s="323"/>
    </row>
    <row r="248" spans="4:6" x14ac:dyDescent="0.2">
      <c r="D248" s="323"/>
      <c r="E248" s="323"/>
      <c r="F248" s="323"/>
    </row>
    <row r="249" spans="4:6" x14ac:dyDescent="0.2">
      <c r="D249" s="323"/>
      <c r="E249" s="323"/>
      <c r="F249" s="323"/>
    </row>
    <row r="250" spans="4:6" x14ac:dyDescent="0.2">
      <c r="D250" s="323"/>
      <c r="E250" s="323"/>
      <c r="F250" s="323"/>
    </row>
    <row r="251" spans="4:6" x14ac:dyDescent="0.2">
      <c r="D251" s="323"/>
      <c r="E251" s="323"/>
      <c r="F251" s="323"/>
    </row>
    <row r="252" spans="4:6" x14ac:dyDescent="0.2">
      <c r="D252" s="323"/>
      <c r="E252" s="323"/>
      <c r="F252" s="323"/>
    </row>
    <row r="253" spans="4:6" x14ac:dyDescent="0.2">
      <c r="D253" s="323"/>
      <c r="E253" s="323"/>
      <c r="F253" s="323"/>
    </row>
    <row r="254" spans="4:6" x14ac:dyDescent="0.2">
      <c r="D254" s="323"/>
      <c r="E254" s="323"/>
      <c r="F254" s="323"/>
    </row>
    <row r="255" spans="4:6" x14ac:dyDescent="0.2">
      <c r="D255" s="323"/>
      <c r="E255" s="323"/>
      <c r="F255" s="323"/>
    </row>
    <row r="256" spans="4:6" x14ac:dyDescent="0.2">
      <c r="D256" s="323"/>
      <c r="E256" s="323"/>
      <c r="F256" s="323"/>
    </row>
    <row r="257" spans="4:6" x14ac:dyDescent="0.2">
      <c r="D257" s="323"/>
      <c r="E257" s="323"/>
      <c r="F257" s="323"/>
    </row>
    <row r="258" spans="4:6" x14ac:dyDescent="0.2">
      <c r="D258" s="323"/>
      <c r="E258" s="323"/>
      <c r="F258" s="323"/>
    </row>
    <row r="259" spans="4:6" x14ac:dyDescent="0.2">
      <c r="D259" s="323"/>
      <c r="E259" s="323"/>
      <c r="F259" s="323"/>
    </row>
    <row r="260" spans="4:6" x14ac:dyDescent="0.2">
      <c r="D260" s="323"/>
      <c r="E260" s="323"/>
      <c r="F260" s="323"/>
    </row>
    <row r="261" spans="4:6" x14ac:dyDescent="0.2">
      <c r="D261" s="323"/>
      <c r="E261" s="323"/>
      <c r="F261" s="323"/>
    </row>
    <row r="262" spans="4:6" x14ac:dyDescent="0.2">
      <c r="D262" s="323"/>
      <c r="E262" s="323"/>
      <c r="F262" s="323"/>
    </row>
    <row r="263" spans="4:6" x14ac:dyDescent="0.2">
      <c r="D263" s="323"/>
      <c r="E263" s="323"/>
      <c r="F263" s="323"/>
    </row>
    <row r="264" spans="4:6" x14ac:dyDescent="0.2">
      <c r="D264" s="323"/>
      <c r="E264" s="323"/>
      <c r="F264" s="323"/>
    </row>
    <row r="265" spans="4:6" x14ac:dyDescent="0.2">
      <c r="D265" s="323"/>
      <c r="E265" s="323"/>
      <c r="F265" s="323"/>
    </row>
    <row r="266" spans="4:6" x14ac:dyDescent="0.2">
      <c r="D266" s="323"/>
      <c r="E266" s="323"/>
      <c r="F266" s="323"/>
    </row>
    <row r="267" spans="4:6" x14ac:dyDescent="0.2">
      <c r="D267" s="323"/>
      <c r="E267" s="323"/>
      <c r="F267" s="323"/>
    </row>
    <row r="268" spans="4:6" x14ac:dyDescent="0.2">
      <c r="D268" s="323"/>
      <c r="E268" s="323"/>
      <c r="F268" s="323"/>
    </row>
    <row r="269" spans="4:6" x14ac:dyDescent="0.2">
      <c r="D269" s="323"/>
      <c r="E269" s="323"/>
      <c r="F269" s="323"/>
    </row>
    <row r="270" spans="4:6" x14ac:dyDescent="0.2">
      <c r="D270" s="323"/>
      <c r="E270" s="323"/>
      <c r="F270" s="323"/>
    </row>
    <row r="271" spans="4:6" x14ac:dyDescent="0.2">
      <c r="D271" s="323"/>
      <c r="E271" s="323"/>
      <c r="F271" s="323"/>
    </row>
    <row r="272" spans="4:6" x14ac:dyDescent="0.2">
      <c r="D272" s="323"/>
      <c r="E272" s="323"/>
      <c r="F272" s="323"/>
    </row>
    <row r="273" spans="4:6" x14ac:dyDescent="0.2">
      <c r="D273" s="323"/>
      <c r="E273" s="323"/>
      <c r="F273" s="323"/>
    </row>
    <row r="274" spans="4:6" x14ac:dyDescent="0.2">
      <c r="D274" s="323"/>
      <c r="E274" s="323"/>
      <c r="F274" s="323"/>
    </row>
    <row r="275" spans="4:6" x14ac:dyDescent="0.2">
      <c r="D275" s="323"/>
      <c r="E275" s="323"/>
      <c r="F275" s="323"/>
    </row>
    <row r="276" spans="4:6" x14ac:dyDescent="0.2">
      <c r="D276" s="323"/>
      <c r="E276" s="323"/>
      <c r="F276" s="323"/>
    </row>
    <row r="277" spans="4:6" x14ac:dyDescent="0.2">
      <c r="D277" s="323"/>
      <c r="E277" s="323"/>
      <c r="F277" s="323"/>
    </row>
    <row r="278" spans="4:6" x14ac:dyDescent="0.2">
      <c r="D278" s="323"/>
      <c r="E278" s="323"/>
      <c r="F278" s="323"/>
    </row>
    <row r="279" spans="4:6" x14ac:dyDescent="0.2">
      <c r="D279" s="323"/>
      <c r="E279" s="323"/>
      <c r="F279" s="323"/>
    </row>
    <row r="280" spans="4:6" x14ac:dyDescent="0.2">
      <c r="D280" s="323"/>
      <c r="E280" s="323"/>
      <c r="F280" s="323"/>
    </row>
    <row r="281" spans="4:6" x14ac:dyDescent="0.2">
      <c r="D281" s="323"/>
      <c r="E281" s="323"/>
      <c r="F281" s="323"/>
    </row>
    <row r="282" spans="4:6" x14ac:dyDescent="0.2">
      <c r="D282" s="323"/>
      <c r="E282" s="323"/>
      <c r="F282" s="323"/>
    </row>
    <row r="283" spans="4:6" x14ac:dyDescent="0.2">
      <c r="D283" s="323"/>
      <c r="E283" s="323"/>
      <c r="F283" s="323"/>
    </row>
    <row r="284" spans="4:6" x14ac:dyDescent="0.2">
      <c r="D284" s="323"/>
      <c r="E284" s="323"/>
      <c r="F284" s="323"/>
    </row>
    <row r="285" spans="4:6" x14ac:dyDescent="0.2">
      <c r="D285" s="323"/>
      <c r="E285" s="323"/>
      <c r="F285" s="323"/>
    </row>
    <row r="286" spans="4:6" x14ac:dyDescent="0.2">
      <c r="D286" s="323"/>
      <c r="E286" s="323"/>
      <c r="F286" s="323"/>
    </row>
    <row r="287" spans="4:6" x14ac:dyDescent="0.2">
      <c r="D287" s="323"/>
      <c r="E287" s="323"/>
      <c r="F287" s="323"/>
    </row>
    <row r="288" spans="4:6" x14ac:dyDescent="0.2">
      <c r="D288" s="323"/>
      <c r="E288" s="323"/>
      <c r="F288" s="323"/>
    </row>
    <row r="289" spans="4:6" x14ac:dyDescent="0.2">
      <c r="D289" s="323"/>
      <c r="E289" s="323"/>
      <c r="F289" s="323"/>
    </row>
    <row r="290" spans="4:6" x14ac:dyDescent="0.2">
      <c r="D290" s="323"/>
      <c r="E290" s="323"/>
      <c r="F290" s="323"/>
    </row>
    <row r="291" spans="4:6" x14ac:dyDescent="0.2">
      <c r="D291" s="323"/>
      <c r="E291" s="323"/>
      <c r="F291" s="323"/>
    </row>
    <row r="292" spans="4:6" x14ac:dyDescent="0.2">
      <c r="D292" s="323"/>
      <c r="E292" s="323"/>
      <c r="F292" s="323"/>
    </row>
    <row r="293" spans="4:6" x14ac:dyDescent="0.2">
      <c r="D293" s="323"/>
      <c r="E293" s="323"/>
      <c r="F293" s="323"/>
    </row>
    <row r="294" spans="4:6" x14ac:dyDescent="0.2">
      <c r="D294" s="323"/>
      <c r="E294" s="323"/>
      <c r="F294" s="323"/>
    </row>
    <row r="295" spans="4:6" x14ac:dyDescent="0.2">
      <c r="D295" s="323"/>
      <c r="E295" s="323"/>
      <c r="F295" s="323"/>
    </row>
    <row r="296" spans="4:6" x14ac:dyDescent="0.2">
      <c r="D296" s="323"/>
      <c r="E296" s="323"/>
      <c r="F296" s="323"/>
    </row>
    <row r="297" spans="4:6" x14ac:dyDescent="0.2">
      <c r="D297" s="323"/>
      <c r="E297" s="323"/>
      <c r="F297" s="323"/>
    </row>
    <row r="298" spans="4:6" x14ac:dyDescent="0.2">
      <c r="D298" s="323"/>
      <c r="E298" s="323"/>
      <c r="F298" s="323"/>
    </row>
    <row r="299" spans="4:6" x14ac:dyDescent="0.2">
      <c r="D299" s="323"/>
      <c r="E299" s="323"/>
      <c r="F299" s="323"/>
    </row>
    <row r="300" spans="4:6" x14ac:dyDescent="0.2">
      <c r="D300" s="323"/>
      <c r="E300" s="323"/>
      <c r="F300" s="323"/>
    </row>
    <row r="301" spans="4:6" x14ac:dyDescent="0.2">
      <c r="D301" s="323"/>
      <c r="E301" s="323"/>
      <c r="F301" s="323"/>
    </row>
    <row r="302" spans="4:6" x14ac:dyDescent="0.2">
      <c r="D302" s="323"/>
      <c r="E302" s="323"/>
      <c r="F302" s="323"/>
    </row>
    <row r="303" spans="4:6" x14ac:dyDescent="0.2">
      <c r="D303" s="323"/>
      <c r="E303" s="323"/>
      <c r="F303" s="323"/>
    </row>
    <row r="304" spans="4:6" x14ac:dyDescent="0.2">
      <c r="D304" s="323"/>
      <c r="E304" s="323"/>
      <c r="F304" s="323"/>
    </row>
    <row r="305" spans="4:6" x14ac:dyDescent="0.2">
      <c r="D305" s="323"/>
      <c r="E305" s="323"/>
      <c r="F305" s="323"/>
    </row>
    <row r="306" spans="4:6" x14ac:dyDescent="0.2">
      <c r="D306" s="323"/>
      <c r="E306" s="323"/>
      <c r="F306" s="323"/>
    </row>
    <row r="307" spans="4:6" x14ac:dyDescent="0.2">
      <c r="D307" s="323"/>
      <c r="E307" s="323"/>
      <c r="F307" s="323"/>
    </row>
    <row r="308" spans="4:6" x14ac:dyDescent="0.2">
      <c r="D308" s="323"/>
      <c r="E308" s="323"/>
      <c r="F308" s="323"/>
    </row>
    <row r="309" spans="4:6" x14ac:dyDescent="0.2">
      <c r="D309" s="323"/>
      <c r="E309" s="323"/>
      <c r="F309" s="323"/>
    </row>
    <row r="310" spans="4:6" x14ac:dyDescent="0.2">
      <c r="D310" s="323"/>
      <c r="E310" s="323"/>
      <c r="F310" s="323"/>
    </row>
    <row r="311" spans="4:6" x14ac:dyDescent="0.2">
      <c r="D311" s="323"/>
      <c r="E311" s="323"/>
      <c r="F311" s="323"/>
    </row>
    <row r="312" spans="4:6" x14ac:dyDescent="0.2">
      <c r="D312" s="323"/>
      <c r="E312" s="323"/>
      <c r="F312" s="323"/>
    </row>
    <row r="313" spans="4:6" x14ac:dyDescent="0.2">
      <c r="D313" s="323"/>
      <c r="E313" s="323"/>
      <c r="F313" s="323"/>
    </row>
    <row r="314" spans="4:6" x14ac:dyDescent="0.2">
      <c r="D314" s="323"/>
      <c r="E314" s="323"/>
      <c r="F314" s="323"/>
    </row>
    <row r="315" spans="4:6" x14ac:dyDescent="0.2">
      <c r="D315" s="323"/>
      <c r="E315" s="323"/>
      <c r="F315" s="323"/>
    </row>
    <row r="316" spans="4:6" x14ac:dyDescent="0.2">
      <c r="D316" s="323"/>
      <c r="E316" s="323"/>
      <c r="F316" s="323"/>
    </row>
    <row r="317" spans="4:6" x14ac:dyDescent="0.2">
      <c r="D317" s="323"/>
      <c r="E317" s="323"/>
      <c r="F317" s="323"/>
    </row>
    <row r="318" spans="4:6" x14ac:dyDescent="0.2">
      <c r="D318" s="323"/>
      <c r="E318" s="323"/>
      <c r="F318" s="323"/>
    </row>
    <row r="319" spans="4:6" x14ac:dyDescent="0.2">
      <c r="D319" s="323"/>
      <c r="E319" s="323"/>
      <c r="F319" s="323"/>
    </row>
    <row r="320" spans="4:6" x14ac:dyDescent="0.2">
      <c r="D320" s="323"/>
      <c r="E320" s="323"/>
      <c r="F320" s="323"/>
    </row>
    <row r="321" spans="4:6" x14ac:dyDescent="0.2">
      <c r="D321" s="323"/>
      <c r="E321" s="323"/>
      <c r="F321" s="323"/>
    </row>
    <row r="322" spans="4:6" x14ac:dyDescent="0.2">
      <c r="D322" s="323"/>
      <c r="E322" s="323"/>
      <c r="F322" s="323"/>
    </row>
    <row r="323" spans="4:6" x14ac:dyDescent="0.2">
      <c r="D323" s="323"/>
      <c r="E323" s="323"/>
      <c r="F323" s="323"/>
    </row>
    <row r="324" spans="4:6" x14ac:dyDescent="0.2">
      <c r="D324" s="323"/>
      <c r="E324" s="323"/>
      <c r="F324" s="323"/>
    </row>
    <row r="325" spans="4:6" x14ac:dyDescent="0.2">
      <c r="D325" s="323"/>
      <c r="E325" s="323"/>
      <c r="F325" s="323"/>
    </row>
    <row r="326" spans="4:6" x14ac:dyDescent="0.2">
      <c r="D326" s="323"/>
      <c r="E326" s="323"/>
      <c r="F326" s="323"/>
    </row>
    <row r="327" spans="4:6" x14ac:dyDescent="0.2">
      <c r="D327" s="323"/>
      <c r="E327" s="323"/>
      <c r="F327" s="323"/>
    </row>
    <row r="328" spans="4:6" x14ac:dyDescent="0.2">
      <c r="D328" s="323"/>
      <c r="E328" s="323"/>
      <c r="F328" s="323"/>
    </row>
    <row r="329" spans="4:6" x14ac:dyDescent="0.2">
      <c r="D329" s="323"/>
      <c r="E329" s="323"/>
      <c r="F329" s="323"/>
    </row>
    <row r="330" spans="4:6" x14ac:dyDescent="0.2">
      <c r="D330" s="323"/>
      <c r="E330" s="323"/>
      <c r="F330" s="323"/>
    </row>
    <row r="331" spans="4:6" x14ac:dyDescent="0.2">
      <c r="D331" s="323"/>
      <c r="E331" s="323"/>
      <c r="F331" s="323"/>
    </row>
    <row r="332" spans="4:6" x14ac:dyDescent="0.2">
      <c r="D332" s="323"/>
      <c r="E332" s="323"/>
      <c r="F332" s="323"/>
    </row>
    <row r="333" spans="4:6" x14ac:dyDescent="0.2">
      <c r="D333" s="323"/>
      <c r="E333" s="323"/>
      <c r="F333" s="323"/>
    </row>
    <row r="334" spans="4:6" x14ac:dyDescent="0.2">
      <c r="D334" s="323"/>
      <c r="E334" s="323"/>
      <c r="F334" s="323"/>
    </row>
    <row r="335" spans="4:6" x14ac:dyDescent="0.2">
      <c r="D335" s="323"/>
      <c r="E335" s="323"/>
      <c r="F335" s="323"/>
    </row>
    <row r="336" spans="4:6" x14ac:dyDescent="0.2">
      <c r="D336" s="323"/>
      <c r="E336" s="323"/>
      <c r="F336" s="323"/>
    </row>
    <row r="337" spans="4:6" x14ac:dyDescent="0.2">
      <c r="D337" s="323"/>
      <c r="E337" s="323"/>
      <c r="F337" s="323"/>
    </row>
    <row r="338" spans="4:6" x14ac:dyDescent="0.2">
      <c r="D338" s="323"/>
      <c r="E338" s="323"/>
      <c r="F338" s="323"/>
    </row>
    <row r="339" spans="4:6" x14ac:dyDescent="0.2">
      <c r="D339" s="323"/>
      <c r="E339" s="323"/>
      <c r="F339" s="323"/>
    </row>
    <row r="340" spans="4:6" x14ac:dyDescent="0.2">
      <c r="D340" s="323"/>
      <c r="E340" s="323"/>
      <c r="F340" s="323"/>
    </row>
    <row r="341" spans="4:6" x14ac:dyDescent="0.2">
      <c r="D341" s="323"/>
      <c r="E341" s="323"/>
      <c r="F341" s="323"/>
    </row>
    <row r="342" spans="4:6" x14ac:dyDescent="0.2">
      <c r="D342" s="323"/>
      <c r="E342" s="323"/>
      <c r="F342" s="323"/>
    </row>
    <row r="343" spans="4:6" x14ac:dyDescent="0.2">
      <c r="D343" s="323"/>
      <c r="E343" s="323"/>
      <c r="F343" s="323"/>
    </row>
    <row r="344" spans="4:6" x14ac:dyDescent="0.2">
      <c r="D344" s="323"/>
      <c r="E344" s="323"/>
      <c r="F344" s="323"/>
    </row>
    <row r="345" spans="4:6" x14ac:dyDescent="0.2">
      <c r="D345" s="323"/>
      <c r="E345" s="323"/>
      <c r="F345" s="323"/>
    </row>
    <row r="346" spans="4:6" x14ac:dyDescent="0.2">
      <c r="D346" s="323"/>
      <c r="E346" s="323"/>
      <c r="F346" s="323"/>
    </row>
    <row r="347" spans="4:6" x14ac:dyDescent="0.2">
      <c r="D347" s="323"/>
      <c r="E347" s="323"/>
      <c r="F347" s="323"/>
    </row>
    <row r="348" spans="4:6" x14ac:dyDescent="0.2">
      <c r="D348" s="323"/>
      <c r="E348" s="323"/>
      <c r="F348" s="323"/>
    </row>
    <row r="349" spans="4:6" x14ac:dyDescent="0.2">
      <c r="D349" s="323"/>
      <c r="E349" s="323"/>
      <c r="F349" s="323"/>
    </row>
    <row r="350" spans="4:6" x14ac:dyDescent="0.2">
      <c r="D350" s="323"/>
      <c r="E350" s="323"/>
      <c r="F350" s="323"/>
    </row>
    <row r="351" spans="4:6" x14ac:dyDescent="0.2">
      <c r="D351" s="323"/>
      <c r="E351" s="323"/>
      <c r="F351" s="323"/>
    </row>
    <row r="352" spans="4:6" x14ac:dyDescent="0.2">
      <c r="D352" s="323"/>
      <c r="E352" s="323"/>
      <c r="F352" s="323"/>
    </row>
    <row r="353" spans="4:6" x14ac:dyDescent="0.2">
      <c r="D353" s="323"/>
      <c r="E353" s="323"/>
      <c r="F353" s="323"/>
    </row>
    <row r="354" spans="4:6" x14ac:dyDescent="0.2">
      <c r="D354" s="323"/>
      <c r="E354" s="323"/>
      <c r="F354" s="323"/>
    </row>
    <row r="355" spans="4:6" x14ac:dyDescent="0.2">
      <c r="D355" s="323"/>
      <c r="E355" s="323"/>
      <c r="F355" s="323"/>
    </row>
    <row r="356" spans="4:6" x14ac:dyDescent="0.2">
      <c r="D356" s="323"/>
      <c r="E356" s="323"/>
      <c r="F356" s="323"/>
    </row>
    <row r="357" spans="4:6" x14ac:dyDescent="0.2">
      <c r="D357" s="323"/>
      <c r="E357" s="323"/>
      <c r="F357" s="323"/>
    </row>
    <row r="358" spans="4:6" x14ac:dyDescent="0.2">
      <c r="D358" s="323"/>
      <c r="E358" s="323"/>
      <c r="F358" s="323"/>
    </row>
    <row r="359" spans="4:6" x14ac:dyDescent="0.2">
      <c r="D359" s="323"/>
      <c r="E359" s="323"/>
      <c r="F359" s="323"/>
    </row>
    <row r="360" spans="4:6" x14ac:dyDescent="0.2">
      <c r="D360" s="323"/>
      <c r="E360" s="323"/>
      <c r="F360" s="323"/>
    </row>
    <row r="361" spans="4:6" x14ac:dyDescent="0.2">
      <c r="D361" s="323"/>
      <c r="E361" s="323"/>
      <c r="F361" s="323"/>
    </row>
    <row r="362" spans="4:6" x14ac:dyDescent="0.2">
      <c r="D362" s="323"/>
      <c r="E362" s="323"/>
      <c r="F362" s="323"/>
    </row>
    <row r="363" spans="4:6" x14ac:dyDescent="0.2">
      <c r="D363" s="323"/>
      <c r="E363" s="323"/>
      <c r="F363" s="323"/>
    </row>
    <row r="364" spans="4:6" x14ac:dyDescent="0.2">
      <c r="D364" s="323"/>
      <c r="E364" s="323"/>
      <c r="F364" s="323"/>
    </row>
    <row r="365" spans="4:6" x14ac:dyDescent="0.2">
      <c r="D365" s="323"/>
      <c r="E365" s="323"/>
      <c r="F365" s="323"/>
    </row>
    <row r="366" spans="4:6" x14ac:dyDescent="0.2">
      <c r="D366" s="323"/>
      <c r="E366" s="323"/>
      <c r="F366" s="323"/>
    </row>
    <row r="367" spans="4:6" x14ac:dyDescent="0.2">
      <c r="D367" s="323"/>
      <c r="E367" s="323"/>
      <c r="F367" s="323"/>
    </row>
    <row r="368" spans="4:6" x14ac:dyDescent="0.2">
      <c r="D368" s="323"/>
      <c r="E368" s="323"/>
      <c r="F368" s="323"/>
    </row>
    <row r="369" spans="4:6" x14ac:dyDescent="0.2">
      <c r="D369" s="323"/>
      <c r="E369" s="323"/>
      <c r="F369" s="323"/>
    </row>
    <row r="370" spans="4:6" x14ac:dyDescent="0.2">
      <c r="D370" s="323"/>
      <c r="E370" s="323"/>
      <c r="F370" s="323"/>
    </row>
    <row r="371" spans="4:6" x14ac:dyDescent="0.2">
      <c r="D371" s="323"/>
      <c r="E371" s="323"/>
      <c r="F371" s="323"/>
    </row>
    <row r="372" spans="4:6" x14ac:dyDescent="0.2">
      <c r="D372" s="323"/>
      <c r="E372" s="323"/>
      <c r="F372" s="323"/>
    </row>
    <row r="373" spans="4:6" x14ac:dyDescent="0.2">
      <c r="D373" s="323"/>
      <c r="E373" s="323"/>
      <c r="F373" s="323"/>
    </row>
    <row r="374" spans="4:6" x14ac:dyDescent="0.2">
      <c r="D374" s="323"/>
      <c r="E374" s="323"/>
      <c r="F374" s="323"/>
    </row>
    <row r="375" spans="4:6" x14ac:dyDescent="0.2">
      <c r="D375" s="323"/>
      <c r="E375" s="323"/>
      <c r="F375" s="323"/>
    </row>
    <row r="376" spans="4:6" x14ac:dyDescent="0.2">
      <c r="D376" s="323"/>
      <c r="E376" s="323"/>
      <c r="F376" s="323"/>
    </row>
    <row r="377" spans="4:6" x14ac:dyDescent="0.2">
      <c r="D377" s="323"/>
      <c r="E377" s="323"/>
      <c r="F377" s="323"/>
    </row>
    <row r="378" spans="4:6" x14ac:dyDescent="0.2">
      <c r="D378" s="323"/>
      <c r="E378" s="323"/>
      <c r="F378" s="323"/>
    </row>
    <row r="379" spans="4:6" x14ac:dyDescent="0.2">
      <c r="D379" s="323"/>
      <c r="E379" s="323"/>
      <c r="F379" s="323"/>
    </row>
    <row r="380" spans="4:6" x14ac:dyDescent="0.2">
      <c r="D380" s="323"/>
      <c r="E380" s="323"/>
      <c r="F380" s="323"/>
    </row>
    <row r="381" spans="4:6" x14ac:dyDescent="0.2">
      <c r="D381" s="323"/>
      <c r="E381" s="323"/>
      <c r="F381" s="323"/>
    </row>
    <row r="382" spans="4:6" x14ac:dyDescent="0.2">
      <c r="D382" s="323"/>
      <c r="E382" s="323"/>
      <c r="F382" s="323"/>
    </row>
    <row r="383" spans="4:6" x14ac:dyDescent="0.2">
      <c r="D383" s="323"/>
      <c r="E383" s="323"/>
      <c r="F383" s="323"/>
    </row>
    <row r="384" spans="4:6" x14ac:dyDescent="0.2">
      <c r="D384" s="323"/>
      <c r="E384" s="323"/>
      <c r="F384" s="323"/>
    </row>
    <row r="385" spans="4:6" x14ac:dyDescent="0.2">
      <c r="D385" s="323"/>
      <c r="E385" s="323"/>
      <c r="F385" s="323"/>
    </row>
    <row r="386" spans="4:6" x14ac:dyDescent="0.2">
      <c r="D386" s="323"/>
      <c r="E386" s="323"/>
      <c r="F386" s="323"/>
    </row>
    <row r="387" spans="4:6" x14ac:dyDescent="0.2">
      <c r="D387" s="323"/>
      <c r="E387" s="323"/>
      <c r="F387" s="323"/>
    </row>
    <row r="388" spans="4:6" x14ac:dyDescent="0.2">
      <c r="D388" s="323"/>
      <c r="E388" s="323"/>
      <c r="F388" s="323"/>
    </row>
    <row r="389" spans="4:6" x14ac:dyDescent="0.2">
      <c r="D389" s="323"/>
      <c r="E389" s="323"/>
      <c r="F389" s="323"/>
    </row>
    <row r="390" spans="4:6" x14ac:dyDescent="0.2">
      <c r="D390" s="323"/>
      <c r="E390" s="323"/>
      <c r="F390" s="323"/>
    </row>
    <row r="391" spans="4:6" x14ac:dyDescent="0.2">
      <c r="D391" s="323"/>
      <c r="E391" s="323"/>
      <c r="F391" s="323"/>
    </row>
    <row r="392" spans="4:6" x14ac:dyDescent="0.2">
      <c r="D392" s="323"/>
      <c r="E392" s="323"/>
      <c r="F392" s="323"/>
    </row>
    <row r="393" spans="4:6" x14ac:dyDescent="0.2">
      <c r="D393" s="323"/>
      <c r="E393" s="323"/>
      <c r="F393" s="323"/>
    </row>
    <row r="394" spans="4:6" x14ac:dyDescent="0.2">
      <c r="D394" s="323"/>
      <c r="E394" s="323"/>
      <c r="F394" s="323"/>
    </row>
    <row r="395" spans="4:6" x14ac:dyDescent="0.2">
      <c r="D395" s="323"/>
      <c r="E395" s="323"/>
      <c r="F395" s="323"/>
    </row>
    <row r="396" spans="4:6" x14ac:dyDescent="0.2">
      <c r="D396" s="323"/>
      <c r="E396" s="323"/>
      <c r="F396" s="323"/>
    </row>
    <row r="397" spans="4:6" x14ac:dyDescent="0.2">
      <c r="D397" s="323"/>
      <c r="E397" s="323"/>
      <c r="F397" s="323"/>
    </row>
    <row r="398" spans="4:6" x14ac:dyDescent="0.2">
      <c r="D398" s="323"/>
      <c r="E398" s="323"/>
      <c r="F398" s="323"/>
    </row>
    <row r="399" spans="4:6" x14ac:dyDescent="0.2">
      <c r="D399" s="323"/>
      <c r="E399" s="323"/>
      <c r="F399" s="323"/>
    </row>
    <row r="400" spans="4:6" x14ac:dyDescent="0.2">
      <c r="D400" s="323"/>
      <c r="E400" s="323"/>
      <c r="F400" s="323"/>
    </row>
    <row r="401" spans="4:6" x14ac:dyDescent="0.2">
      <c r="D401" s="323"/>
      <c r="E401" s="323"/>
      <c r="F401" s="323"/>
    </row>
    <row r="402" spans="4:6" x14ac:dyDescent="0.2">
      <c r="D402" s="323"/>
      <c r="E402" s="323"/>
      <c r="F402" s="323"/>
    </row>
    <row r="403" spans="4:6" x14ac:dyDescent="0.2">
      <c r="D403" s="323"/>
      <c r="E403" s="323"/>
      <c r="F403" s="323"/>
    </row>
    <row r="404" spans="4:6" x14ac:dyDescent="0.2">
      <c r="D404" s="323"/>
      <c r="E404" s="323"/>
      <c r="F404" s="323"/>
    </row>
    <row r="405" spans="4:6" x14ac:dyDescent="0.2">
      <c r="D405" s="323"/>
      <c r="E405" s="323"/>
      <c r="F405" s="323"/>
    </row>
    <row r="406" spans="4:6" x14ac:dyDescent="0.2">
      <c r="D406" s="323"/>
      <c r="E406" s="323"/>
      <c r="F406" s="323"/>
    </row>
    <row r="407" spans="4:6" x14ac:dyDescent="0.2">
      <c r="D407" s="323"/>
      <c r="E407" s="323"/>
      <c r="F407" s="323"/>
    </row>
    <row r="408" spans="4:6" x14ac:dyDescent="0.2">
      <c r="D408" s="323"/>
      <c r="E408" s="323"/>
      <c r="F408" s="323"/>
    </row>
    <row r="409" spans="4:6" x14ac:dyDescent="0.2">
      <c r="D409" s="323"/>
      <c r="E409" s="323"/>
      <c r="F409" s="323"/>
    </row>
    <row r="410" spans="4:6" x14ac:dyDescent="0.2">
      <c r="D410" s="323"/>
      <c r="E410" s="323"/>
      <c r="F410" s="323"/>
    </row>
    <row r="411" spans="4:6" x14ac:dyDescent="0.2">
      <c r="D411" s="323"/>
      <c r="E411" s="323"/>
      <c r="F411" s="323"/>
    </row>
    <row r="412" spans="4:6" x14ac:dyDescent="0.2">
      <c r="D412" s="323"/>
      <c r="E412" s="323"/>
      <c r="F412" s="323"/>
    </row>
    <row r="413" spans="4:6" x14ac:dyDescent="0.2">
      <c r="D413" s="323"/>
      <c r="E413" s="323"/>
      <c r="F413" s="323"/>
    </row>
    <row r="414" spans="4:6" x14ac:dyDescent="0.2">
      <c r="D414" s="323"/>
      <c r="E414" s="323"/>
      <c r="F414" s="323"/>
    </row>
    <row r="415" spans="4:6" x14ac:dyDescent="0.2">
      <c r="D415" s="323"/>
      <c r="E415" s="323"/>
      <c r="F415" s="323"/>
    </row>
    <row r="416" spans="4:6" x14ac:dyDescent="0.2">
      <c r="D416" s="323"/>
      <c r="E416" s="323"/>
      <c r="F416" s="323"/>
    </row>
    <row r="417" spans="4:6" x14ac:dyDescent="0.2">
      <c r="D417" s="323"/>
      <c r="E417" s="323"/>
      <c r="F417" s="323"/>
    </row>
    <row r="418" spans="4:6" x14ac:dyDescent="0.2">
      <c r="D418" s="323"/>
      <c r="E418" s="323"/>
      <c r="F418" s="323"/>
    </row>
    <row r="419" spans="4:6" x14ac:dyDescent="0.2">
      <c r="D419" s="323"/>
      <c r="E419" s="323"/>
      <c r="F419" s="323"/>
    </row>
    <row r="420" spans="4:6" x14ac:dyDescent="0.2">
      <c r="D420" s="323"/>
      <c r="E420" s="323"/>
      <c r="F420" s="323"/>
    </row>
    <row r="421" spans="4:6" x14ac:dyDescent="0.2">
      <c r="D421" s="323"/>
      <c r="E421" s="323"/>
      <c r="F421" s="323"/>
    </row>
    <row r="422" spans="4:6" x14ac:dyDescent="0.2">
      <c r="D422" s="323"/>
      <c r="E422" s="323"/>
      <c r="F422" s="323"/>
    </row>
    <row r="423" spans="4:6" x14ac:dyDescent="0.2">
      <c r="D423" s="323"/>
      <c r="E423" s="323"/>
      <c r="F423" s="323"/>
    </row>
    <row r="424" spans="4:6" x14ac:dyDescent="0.2">
      <c r="D424" s="323"/>
      <c r="E424" s="323"/>
      <c r="F424" s="323"/>
    </row>
    <row r="425" spans="4:6" x14ac:dyDescent="0.2">
      <c r="D425" s="323"/>
      <c r="E425" s="323"/>
      <c r="F425" s="323"/>
    </row>
    <row r="426" spans="4:6" x14ac:dyDescent="0.2">
      <c r="D426" s="323"/>
      <c r="E426" s="323"/>
      <c r="F426" s="323"/>
    </row>
    <row r="427" spans="4:6" x14ac:dyDescent="0.2">
      <c r="D427" s="323"/>
      <c r="E427" s="323"/>
      <c r="F427" s="323"/>
    </row>
    <row r="428" spans="4:6" x14ac:dyDescent="0.2">
      <c r="D428" s="323"/>
      <c r="E428" s="323"/>
      <c r="F428" s="323"/>
    </row>
    <row r="429" spans="4:6" x14ac:dyDescent="0.2">
      <c r="D429" s="323"/>
      <c r="E429" s="323"/>
      <c r="F429" s="323"/>
    </row>
    <row r="430" spans="4:6" x14ac:dyDescent="0.2">
      <c r="D430" s="323"/>
      <c r="E430" s="323"/>
      <c r="F430" s="323"/>
    </row>
    <row r="431" spans="4:6" x14ac:dyDescent="0.2">
      <c r="D431" s="323"/>
      <c r="E431" s="323"/>
      <c r="F431" s="323"/>
    </row>
    <row r="432" spans="4:6" x14ac:dyDescent="0.2">
      <c r="D432" s="323"/>
      <c r="E432" s="323"/>
      <c r="F432" s="323"/>
    </row>
    <row r="433" spans="4:6" x14ac:dyDescent="0.2">
      <c r="D433" s="323"/>
      <c r="E433" s="323"/>
      <c r="F433" s="323"/>
    </row>
    <row r="434" spans="4:6" x14ac:dyDescent="0.2">
      <c r="D434" s="323"/>
      <c r="E434" s="323"/>
      <c r="F434" s="323"/>
    </row>
    <row r="435" spans="4:6" x14ac:dyDescent="0.2">
      <c r="D435" s="323"/>
      <c r="E435" s="323"/>
      <c r="F435" s="323"/>
    </row>
    <row r="436" spans="4:6" x14ac:dyDescent="0.2">
      <c r="D436" s="323"/>
      <c r="E436" s="323"/>
      <c r="F436" s="323"/>
    </row>
    <row r="437" spans="4:6" x14ac:dyDescent="0.2">
      <c r="D437" s="323"/>
      <c r="E437" s="323"/>
      <c r="F437" s="323"/>
    </row>
    <row r="438" spans="4:6" x14ac:dyDescent="0.2">
      <c r="D438" s="323"/>
      <c r="E438" s="323"/>
      <c r="F438" s="323"/>
    </row>
    <row r="439" spans="4:6" x14ac:dyDescent="0.2">
      <c r="D439" s="323"/>
      <c r="E439" s="323"/>
      <c r="F439" s="323"/>
    </row>
    <row r="440" spans="4:6" x14ac:dyDescent="0.2">
      <c r="D440" s="323"/>
      <c r="E440" s="323"/>
      <c r="F440" s="323"/>
    </row>
    <row r="441" spans="4:6" x14ac:dyDescent="0.2">
      <c r="D441" s="323"/>
      <c r="E441" s="323"/>
      <c r="F441" s="323"/>
    </row>
  </sheetData>
  <mergeCells count="5">
    <mergeCell ref="A1:C1"/>
    <mergeCell ref="A4:D4"/>
    <mergeCell ref="A47:C47"/>
    <mergeCell ref="J2:L2"/>
    <mergeCell ref="J3:L3"/>
  </mergeCells>
  <printOptions horizontalCentered="1" verticalCentered="1"/>
  <pageMargins left="0.1" right="0.1" top="0.5" bottom="0.4" header="0.1" footer="0.1"/>
  <pageSetup scale="80" orientation="landscape" r:id="rId1"/>
  <headerFooter>
    <oddHeader>&amp;C&amp;"Arial,Bold"TWIN FALLS SCHOOL DISTRICT 411</oddHeader>
    <oddFooter>&amp;L&amp;"Arial,Bold"&amp;Z&amp;F&amp;R&amp;"Arial,Bold"Page &amp;P of &amp;N</oddFooter>
  </headerFooter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441"/>
  <sheetViews>
    <sheetView zoomScaleNormal="100" workbookViewId="0">
      <pane xSplit="3" ySplit="6" topLeftCell="D7" activePane="bottomRight" state="frozen"/>
      <selection activeCell="P31" sqref="P31"/>
      <selection pane="topRight" activeCell="P31" sqref="P31"/>
      <selection pane="bottomLeft" activeCell="P31" sqref="P31"/>
      <selection pane="bottomRight" activeCell="P31" sqref="P31"/>
    </sheetView>
  </sheetViews>
  <sheetFormatPr defaultColWidth="9.77734375" defaultRowHeight="11.25" x14ac:dyDescent="0.2"/>
  <cols>
    <col min="1" max="1" width="3.77734375" style="321" customWidth="1"/>
    <col min="2" max="2" width="6.77734375" style="321" customWidth="1"/>
    <col min="3" max="3" width="27.77734375" style="322" customWidth="1"/>
    <col min="4" max="6" width="10.77734375" style="321" customWidth="1"/>
    <col min="7" max="7" width="3.77734375" style="321" customWidth="1"/>
    <col min="8" max="8" width="6.77734375" style="321" customWidth="1"/>
    <col min="9" max="9" width="27.77734375" style="322" customWidth="1"/>
    <col min="10" max="12" width="10.77734375" style="321" customWidth="1"/>
    <col min="13" max="16384" width="9.77734375" style="321"/>
  </cols>
  <sheetData>
    <row r="1" spans="1:14" ht="20.25" x14ac:dyDescent="0.3">
      <c r="A1" s="596" t="s">
        <v>47</v>
      </c>
      <c r="B1" s="596"/>
      <c r="C1" s="596"/>
      <c r="D1" s="393"/>
      <c r="E1" s="394" t="s">
        <v>510</v>
      </c>
      <c r="F1" s="394"/>
      <c r="G1" s="390"/>
      <c r="H1" s="390"/>
      <c r="I1" s="396"/>
      <c r="J1" s="393"/>
      <c r="L1" s="395" t="s">
        <v>691</v>
      </c>
    </row>
    <row r="2" spans="1:14" ht="15.75" x14ac:dyDescent="0.25">
      <c r="A2" s="393"/>
      <c r="B2" s="393"/>
      <c r="C2" s="389"/>
      <c r="D2" s="393"/>
      <c r="E2" s="394" t="s">
        <v>504</v>
      </c>
      <c r="F2" s="392"/>
      <c r="G2" s="390"/>
      <c r="H2" s="390"/>
      <c r="I2" s="389"/>
      <c r="L2" s="444" t="s">
        <v>758</v>
      </c>
      <c r="M2" s="582"/>
      <c r="N2" s="582"/>
    </row>
    <row r="3" spans="1:14" ht="15.75" x14ac:dyDescent="0.25">
      <c r="A3" s="393"/>
      <c r="B3" s="393"/>
      <c r="C3" s="389"/>
      <c r="D3" s="393"/>
      <c r="E3" s="392" t="s">
        <v>507</v>
      </c>
      <c r="F3" s="391"/>
      <c r="G3" s="390"/>
      <c r="H3" s="390"/>
      <c r="I3" s="389"/>
      <c r="J3" s="607" t="s">
        <v>757</v>
      </c>
      <c r="K3" s="607"/>
      <c r="L3" s="607"/>
    </row>
    <row r="4" spans="1:14" ht="13.9" customHeight="1" x14ac:dyDescent="0.2">
      <c r="A4" s="597" t="s">
        <v>505</v>
      </c>
      <c r="B4" s="597"/>
      <c r="C4" s="597"/>
      <c r="D4" s="597"/>
      <c r="E4" s="324"/>
      <c r="F4" s="324"/>
      <c r="G4" s="324"/>
      <c r="H4" s="324"/>
      <c r="I4" s="325"/>
      <c r="J4" s="324"/>
      <c r="K4" s="324"/>
      <c r="L4" s="324"/>
    </row>
    <row r="5" spans="1:14" ht="12.75" x14ac:dyDescent="0.2">
      <c r="A5" s="388"/>
      <c r="B5" s="387"/>
      <c r="C5" s="386" t="s">
        <v>504</v>
      </c>
      <c r="D5" s="385" t="s">
        <v>503</v>
      </c>
      <c r="E5" s="384" t="s">
        <v>502</v>
      </c>
      <c r="F5" s="383" t="s">
        <v>501</v>
      </c>
      <c r="G5" s="382"/>
      <c r="H5" s="381"/>
      <c r="I5" s="380" t="s">
        <v>504</v>
      </c>
      <c r="J5" s="379" t="s">
        <v>503</v>
      </c>
      <c r="K5" s="378" t="s">
        <v>502</v>
      </c>
      <c r="L5" s="377" t="s">
        <v>501</v>
      </c>
    </row>
    <row r="6" spans="1:14" ht="12.75" x14ac:dyDescent="0.2">
      <c r="A6" s="351" t="s">
        <v>87</v>
      </c>
      <c r="B6" s="334" t="s">
        <v>500</v>
      </c>
      <c r="C6" s="328" t="s">
        <v>499</v>
      </c>
      <c r="D6" s="334" t="s">
        <v>88</v>
      </c>
      <c r="E6" s="334" t="s">
        <v>498</v>
      </c>
      <c r="F6" s="376" t="s">
        <v>497</v>
      </c>
      <c r="G6" s="355" t="s">
        <v>87</v>
      </c>
      <c r="H6" s="375" t="s">
        <v>500</v>
      </c>
      <c r="I6" s="374" t="s">
        <v>499</v>
      </c>
      <c r="J6" s="351" t="s">
        <v>88</v>
      </c>
      <c r="K6" s="334" t="s">
        <v>498</v>
      </c>
      <c r="L6" s="334" t="s">
        <v>497</v>
      </c>
    </row>
    <row r="7" spans="1:14" ht="12.75" x14ac:dyDescent="0.2">
      <c r="A7" s="351" t="s">
        <v>496</v>
      </c>
      <c r="B7" s="334" t="s">
        <v>495</v>
      </c>
      <c r="C7" s="333" t="s">
        <v>494</v>
      </c>
      <c r="D7" s="354">
        <v>0</v>
      </c>
      <c r="E7" s="373" t="s">
        <v>346</v>
      </c>
      <c r="F7" s="372">
        <v>0</v>
      </c>
      <c r="G7" s="348" t="s">
        <v>493</v>
      </c>
      <c r="H7" s="351" t="s">
        <v>492</v>
      </c>
      <c r="I7" s="333" t="s">
        <v>170</v>
      </c>
      <c r="J7" s="353">
        <v>0</v>
      </c>
      <c r="K7" s="353">
        <v>0</v>
      </c>
      <c r="L7" s="357"/>
    </row>
    <row r="8" spans="1:14" ht="12.75" x14ac:dyDescent="0.2">
      <c r="A8" s="351" t="s">
        <v>491</v>
      </c>
      <c r="B8" s="334"/>
      <c r="C8" s="333"/>
      <c r="D8" s="360"/>
      <c r="E8" s="353"/>
      <c r="F8" s="356"/>
      <c r="G8" s="355" t="s">
        <v>490</v>
      </c>
      <c r="H8" s="351" t="s">
        <v>489</v>
      </c>
      <c r="I8" s="365" t="s">
        <v>488</v>
      </c>
      <c r="J8" s="352">
        <f>J7</f>
        <v>0</v>
      </c>
      <c r="K8" s="358" t="s">
        <v>346</v>
      </c>
      <c r="L8" s="352">
        <f>K7</f>
        <v>0</v>
      </c>
    </row>
    <row r="9" spans="1:14" ht="12.75" x14ac:dyDescent="0.2">
      <c r="A9" s="351" t="s">
        <v>487</v>
      </c>
      <c r="B9" s="334" t="s">
        <v>486</v>
      </c>
      <c r="C9" s="333" t="s">
        <v>171</v>
      </c>
      <c r="D9" s="353">
        <v>0</v>
      </c>
      <c r="E9" s="353">
        <v>0</v>
      </c>
      <c r="F9" s="356"/>
      <c r="G9" s="355" t="s">
        <v>485</v>
      </c>
      <c r="H9" s="335"/>
      <c r="I9" s="333"/>
      <c r="J9" s="347"/>
      <c r="K9" s="347"/>
      <c r="L9" s="357"/>
    </row>
    <row r="10" spans="1:14" ht="12.75" x14ac:dyDescent="0.2">
      <c r="A10" s="351" t="s">
        <v>484</v>
      </c>
      <c r="B10" s="334" t="s">
        <v>483</v>
      </c>
      <c r="C10" s="333" t="s">
        <v>169</v>
      </c>
      <c r="D10" s="353">
        <v>0</v>
      </c>
      <c r="E10" s="353">
        <v>0</v>
      </c>
      <c r="F10" s="356"/>
      <c r="G10" s="355" t="s">
        <v>482</v>
      </c>
      <c r="H10" s="351" t="s">
        <v>481</v>
      </c>
      <c r="I10" s="333" t="s">
        <v>165</v>
      </c>
      <c r="J10" s="353">
        <v>0</v>
      </c>
      <c r="K10" s="353">
        <v>0</v>
      </c>
      <c r="L10" s="357"/>
    </row>
    <row r="11" spans="1:14" ht="12.75" x14ac:dyDescent="0.2">
      <c r="A11" s="351" t="s">
        <v>480</v>
      </c>
      <c r="B11" s="334" t="s">
        <v>479</v>
      </c>
      <c r="C11" s="333" t="s">
        <v>168</v>
      </c>
      <c r="D11" s="353">
        <v>0</v>
      </c>
      <c r="E11" s="353">
        <v>0</v>
      </c>
      <c r="F11" s="356"/>
      <c r="G11" s="355" t="s">
        <v>478</v>
      </c>
      <c r="H11" s="351" t="s">
        <v>477</v>
      </c>
      <c r="I11" s="333" t="s">
        <v>163</v>
      </c>
      <c r="J11" s="353">
        <v>0</v>
      </c>
      <c r="K11" s="353">
        <v>0</v>
      </c>
      <c r="L11" s="357"/>
    </row>
    <row r="12" spans="1:14" ht="12.75" x14ac:dyDescent="0.2">
      <c r="A12" s="351" t="s">
        <v>476</v>
      </c>
      <c r="B12" s="334" t="s">
        <v>475</v>
      </c>
      <c r="C12" s="333" t="s">
        <v>166</v>
      </c>
      <c r="D12" s="353">
        <v>0</v>
      </c>
      <c r="E12" s="353">
        <v>0</v>
      </c>
      <c r="F12" s="356"/>
      <c r="G12" s="355" t="s">
        <v>474</v>
      </c>
      <c r="H12" s="351" t="s">
        <v>473</v>
      </c>
      <c r="I12" s="333" t="s">
        <v>472</v>
      </c>
      <c r="J12" s="353">
        <v>0</v>
      </c>
      <c r="K12" s="353">
        <v>0</v>
      </c>
      <c r="L12" s="357"/>
    </row>
    <row r="13" spans="1:14" ht="12.75" x14ac:dyDescent="0.2">
      <c r="A13" s="351" t="s">
        <v>471</v>
      </c>
      <c r="B13" s="334" t="s">
        <v>470</v>
      </c>
      <c r="C13" s="333" t="s">
        <v>164</v>
      </c>
      <c r="D13" s="353">
        <v>0</v>
      </c>
      <c r="E13" s="353">
        <v>0</v>
      </c>
      <c r="F13" s="356"/>
      <c r="G13" s="355" t="s">
        <v>469</v>
      </c>
      <c r="H13" s="351" t="s">
        <v>468</v>
      </c>
      <c r="I13" s="333" t="s">
        <v>159</v>
      </c>
      <c r="J13" s="353">
        <v>0</v>
      </c>
      <c r="K13" s="353">
        <v>0</v>
      </c>
      <c r="L13" s="357"/>
    </row>
    <row r="14" spans="1:14" ht="12.75" x14ac:dyDescent="0.2">
      <c r="A14" s="351" t="s">
        <v>467</v>
      </c>
      <c r="B14" s="334" t="s">
        <v>466</v>
      </c>
      <c r="C14" s="333" t="s">
        <v>162</v>
      </c>
      <c r="D14" s="353">
        <v>0</v>
      </c>
      <c r="E14" s="353">
        <v>0</v>
      </c>
      <c r="F14" s="356"/>
      <c r="G14" s="355" t="s">
        <v>465</v>
      </c>
      <c r="H14" s="351" t="s">
        <v>464</v>
      </c>
      <c r="I14" s="333" t="s">
        <v>157</v>
      </c>
      <c r="J14" s="353">
        <v>0</v>
      </c>
      <c r="K14" s="353">
        <v>0</v>
      </c>
      <c r="L14" s="357"/>
    </row>
    <row r="15" spans="1:14" ht="12.75" x14ac:dyDescent="0.2">
      <c r="A15" s="351" t="s">
        <v>463</v>
      </c>
      <c r="B15" s="334" t="s">
        <v>462</v>
      </c>
      <c r="C15" s="333" t="s">
        <v>160</v>
      </c>
      <c r="D15" s="353">
        <v>0</v>
      </c>
      <c r="E15" s="353">
        <v>0</v>
      </c>
      <c r="F15" s="356"/>
      <c r="G15" s="355" t="s">
        <v>461</v>
      </c>
      <c r="H15" s="351" t="s">
        <v>460</v>
      </c>
      <c r="I15" s="333" t="s">
        <v>155</v>
      </c>
      <c r="J15" s="353">
        <v>0</v>
      </c>
      <c r="K15" s="353">
        <v>0</v>
      </c>
      <c r="L15" s="357"/>
    </row>
    <row r="16" spans="1:14" ht="12.75" x14ac:dyDescent="0.2">
      <c r="A16" s="351" t="s">
        <v>459</v>
      </c>
      <c r="B16" s="334" t="s">
        <v>458</v>
      </c>
      <c r="C16" s="333" t="s">
        <v>158</v>
      </c>
      <c r="D16" s="353">
        <v>0</v>
      </c>
      <c r="E16" s="353">
        <v>0</v>
      </c>
      <c r="F16" s="356"/>
      <c r="G16" s="355" t="s">
        <v>457</v>
      </c>
      <c r="H16" s="351" t="s">
        <v>456</v>
      </c>
      <c r="I16" s="333" t="s">
        <v>153</v>
      </c>
      <c r="J16" s="353">
        <v>0</v>
      </c>
      <c r="K16" s="353">
        <v>0</v>
      </c>
      <c r="L16" s="357"/>
    </row>
    <row r="17" spans="1:12" ht="12.75" x14ac:dyDescent="0.2">
      <c r="A17" s="351" t="s">
        <v>455</v>
      </c>
      <c r="B17" s="334" t="s">
        <v>454</v>
      </c>
      <c r="C17" s="333" t="s">
        <v>156</v>
      </c>
      <c r="D17" s="537">
        <v>0</v>
      </c>
      <c r="E17" s="536">
        <v>0</v>
      </c>
      <c r="F17" s="356"/>
      <c r="G17" s="355" t="s">
        <v>453</v>
      </c>
      <c r="H17" s="351" t="s">
        <v>452</v>
      </c>
      <c r="I17" s="333" t="s">
        <v>152</v>
      </c>
      <c r="J17" s="353">
        <v>0</v>
      </c>
      <c r="K17" s="353">
        <v>0</v>
      </c>
      <c r="L17" s="357"/>
    </row>
    <row r="18" spans="1:12" ht="12.75" x14ac:dyDescent="0.2">
      <c r="A18" s="351" t="s">
        <v>451</v>
      </c>
      <c r="B18" s="334" t="s">
        <v>450</v>
      </c>
      <c r="C18" s="365" t="s">
        <v>154</v>
      </c>
      <c r="D18" s="534">
        <v>0</v>
      </c>
      <c r="E18" s="535">
        <v>0</v>
      </c>
      <c r="F18" s="356"/>
      <c r="G18" s="355" t="s">
        <v>449</v>
      </c>
      <c r="H18" s="351" t="s">
        <v>448</v>
      </c>
      <c r="I18" s="333" t="s">
        <v>150</v>
      </c>
      <c r="J18" s="536">
        <v>0</v>
      </c>
      <c r="K18" s="536">
        <v>0</v>
      </c>
      <c r="L18" s="357"/>
    </row>
    <row r="19" spans="1:12" ht="12.75" x14ac:dyDescent="0.2">
      <c r="A19" s="351" t="s">
        <v>447</v>
      </c>
      <c r="B19" s="334"/>
      <c r="C19" s="371" t="s">
        <v>446</v>
      </c>
      <c r="D19" s="370">
        <f>SUBTOTAL(9,D9:D18)</f>
        <v>0</v>
      </c>
      <c r="E19" s="369" t="s">
        <v>346</v>
      </c>
      <c r="F19" s="349">
        <f>SUBTOTAL(9,E8:E18)</f>
        <v>0</v>
      </c>
      <c r="G19" s="368" t="s">
        <v>445</v>
      </c>
      <c r="H19" s="367">
        <v>437000</v>
      </c>
      <c r="I19" s="366" t="s">
        <v>149</v>
      </c>
      <c r="J19" s="535">
        <v>0</v>
      </c>
      <c r="K19" s="535">
        <v>0</v>
      </c>
      <c r="L19" s="357"/>
    </row>
    <row r="20" spans="1:12" ht="12.75" x14ac:dyDescent="0.2">
      <c r="A20" s="351" t="s">
        <v>444</v>
      </c>
      <c r="B20" s="334" t="s">
        <v>443</v>
      </c>
      <c r="C20" s="333" t="s">
        <v>151</v>
      </c>
      <c r="D20" s="353">
        <v>0</v>
      </c>
      <c r="E20" s="353">
        <v>0</v>
      </c>
      <c r="F20" s="356"/>
      <c r="G20" s="361" t="s">
        <v>442</v>
      </c>
      <c r="H20" s="364" t="s">
        <v>441</v>
      </c>
      <c r="I20" s="333" t="s">
        <v>440</v>
      </c>
      <c r="J20" s="353">
        <v>0</v>
      </c>
      <c r="K20" s="353">
        <v>0</v>
      </c>
      <c r="L20" s="357"/>
    </row>
    <row r="21" spans="1:12" ht="12.75" x14ac:dyDescent="0.2">
      <c r="A21" s="351" t="s">
        <v>439</v>
      </c>
      <c r="B21" s="364"/>
      <c r="C21" s="363"/>
      <c r="D21" s="362"/>
      <c r="E21" s="362"/>
      <c r="F21" s="356"/>
      <c r="G21" s="361" t="s">
        <v>438</v>
      </c>
      <c r="H21" s="351" t="s">
        <v>437</v>
      </c>
      <c r="I21" s="333" t="s">
        <v>145</v>
      </c>
      <c r="J21" s="353">
        <v>0</v>
      </c>
      <c r="K21" s="353">
        <v>0</v>
      </c>
      <c r="L21" s="357"/>
    </row>
    <row r="22" spans="1:12" ht="12.75" x14ac:dyDescent="0.2">
      <c r="A22" s="351" t="s">
        <v>436</v>
      </c>
      <c r="B22" s="334" t="s">
        <v>435</v>
      </c>
      <c r="C22" s="333" t="s">
        <v>148</v>
      </c>
      <c r="D22" s="353">
        <v>0</v>
      </c>
      <c r="E22" s="353">
        <v>0</v>
      </c>
      <c r="F22" s="356"/>
      <c r="G22" s="355" t="s">
        <v>434</v>
      </c>
      <c r="H22" s="351" t="s">
        <v>433</v>
      </c>
      <c r="I22" s="365" t="s">
        <v>432</v>
      </c>
      <c r="J22" s="352">
        <f>SUBTOTAL(9,J10:J21)</f>
        <v>0</v>
      </c>
      <c r="K22" s="358" t="s">
        <v>346</v>
      </c>
      <c r="L22" s="352">
        <f>SUBTOTAL(9,K10:K21)</f>
        <v>0</v>
      </c>
    </row>
    <row r="23" spans="1:12" ht="12.75" x14ac:dyDescent="0.2">
      <c r="A23" s="351" t="s">
        <v>431</v>
      </c>
      <c r="B23" s="334" t="s">
        <v>430</v>
      </c>
      <c r="C23" s="333" t="s">
        <v>146</v>
      </c>
      <c r="D23" s="353">
        <v>0</v>
      </c>
      <c r="E23" s="353">
        <v>0</v>
      </c>
      <c r="F23" s="356"/>
      <c r="G23" s="355" t="s">
        <v>429</v>
      </c>
      <c r="H23" s="335"/>
      <c r="I23" s="333"/>
      <c r="J23" s="347"/>
      <c r="K23" s="347"/>
      <c r="L23" s="357"/>
    </row>
    <row r="24" spans="1:12" ht="12.75" x14ac:dyDescent="0.2">
      <c r="A24" s="351" t="s">
        <v>428</v>
      </c>
      <c r="B24" s="334" t="s">
        <v>427</v>
      </c>
      <c r="C24" s="333" t="s">
        <v>144</v>
      </c>
      <c r="D24" s="353">
        <v>0</v>
      </c>
      <c r="E24" s="353">
        <v>0</v>
      </c>
      <c r="F24" s="356"/>
      <c r="G24" s="355" t="s">
        <v>426</v>
      </c>
      <c r="H24" s="335"/>
      <c r="I24" s="333"/>
      <c r="J24" s="347"/>
      <c r="K24" s="347"/>
      <c r="L24" s="357"/>
    </row>
    <row r="25" spans="1:12" ht="12.75" x14ac:dyDescent="0.2">
      <c r="A25" s="351" t="s">
        <v>425</v>
      </c>
      <c r="B25" s="364"/>
      <c r="C25" s="363"/>
      <c r="D25" s="362"/>
      <c r="E25" s="360"/>
      <c r="F25" s="356"/>
      <c r="G25" s="355" t="s">
        <v>424</v>
      </c>
      <c r="H25" s="351" t="s">
        <v>423</v>
      </c>
      <c r="I25" s="333" t="s">
        <v>141</v>
      </c>
      <c r="J25" s="353">
        <v>0</v>
      </c>
      <c r="K25" s="353">
        <v>0</v>
      </c>
      <c r="L25" s="357"/>
    </row>
    <row r="26" spans="1:12" ht="12.75" x14ac:dyDescent="0.2">
      <c r="A26" s="351" t="s">
        <v>422</v>
      </c>
      <c r="B26" s="334" t="s">
        <v>421</v>
      </c>
      <c r="C26" s="333" t="s">
        <v>142</v>
      </c>
      <c r="D26" s="353">
        <v>0</v>
      </c>
      <c r="E26" s="353">
        <v>0</v>
      </c>
      <c r="F26" s="356"/>
      <c r="G26" s="355" t="s">
        <v>420</v>
      </c>
      <c r="H26" s="351" t="s">
        <v>419</v>
      </c>
      <c r="I26" s="333" t="s">
        <v>140</v>
      </c>
      <c r="J26" s="353">
        <v>0</v>
      </c>
      <c r="K26" s="353">
        <v>0</v>
      </c>
      <c r="L26" s="357"/>
    </row>
    <row r="27" spans="1:12" ht="12.75" x14ac:dyDescent="0.2">
      <c r="A27" s="351" t="s">
        <v>418</v>
      </c>
      <c r="B27" s="334"/>
      <c r="C27" s="333"/>
      <c r="D27" s="360"/>
      <c r="E27" s="360"/>
      <c r="F27" s="356"/>
      <c r="G27" s="355" t="s">
        <v>417</v>
      </c>
      <c r="H27" s="351" t="s">
        <v>416</v>
      </c>
      <c r="I27" s="333" t="s">
        <v>138</v>
      </c>
      <c r="J27" s="353">
        <v>107764</v>
      </c>
      <c r="K27" s="353">
        <v>69398</v>
      </c>
      <c r="L27" s="357"/>
    </row>
    <row r="28" spans="1:12" ht="25.5" x14ac:dyDescent="0.2">
      <c r="A28" s="351" t="s">
        <v>415</v>
      </c>
      <c r="B28" s="334" t="s">
        <v>414</v>
      </c>
      <c r="C28" s="333" t="s">
        <v>139</v>
      </c>
      <c r="D28" s="353">
        <v>0</v>
      </c>
      <c r="E28" s="353">
        <v>0</v>
      </c>
      <c r="F28" s="356"/>
      <c r="G28" s="355" t="s">
        <v>413</v>
      </c>
      <c r="H28" s="351" t="s">
        <v>412</v>
      </c>
      <c r="I28" s="333" t="s">
        <v>411</v>
      </c>
      <c r="J28" s="353">
        <v>0</v>
      </c>
      <c r="K28" s="353">
        <v>0</v>
      </c>
      <c r="L28" s="357"/>
    </row>
    <row r="29" spans="1:12" ht="12.75" x14ac:dyDescent="0.2">
      <c r="A29" s="351" t="s">
        <v>410</v>
      </c>
      <c r="B29" s="334" t="s">
        <v>409</v>
      </c>
      <c r="C29" s="333" t="s">
        <v>408</v>
      </c>
      <c r="D29" s="353">
        <v>0</v>
      </c>
      <c r="E29" s="353">
        <v>0</v>
      </c>
      <c r="F29" s="356"/>
      <c r="G29" s="355" t="s">
        <v>407</v>
      </c>
      <c r="H29" s="351" t="s">
        <v>406</v>
      </c>
      <c r="I29" s="333" t="s">
        <v>134</v>
      </c>
      <c r="J29" s="353">
        <v>0</v>
      </c>
      <c r="K29" s="353">
        <v>0</v>
      </c>
      <c r="L29" s="357"/>
    </row>
    <row r="30" spans="1:12" ht="12.75" x14ac:dyDescent="0.2">
      <c r="A30" s="351" t="s">
        <v>405</v>
      </c>
      <c r="B30" s="334" t="s">
        <v>404</v>
      </c>
      <c r="C30" s="333" t="s">
        <v>135</v>
      </c>
      <c r="D30" s="353">
        <v>0</v>
      </c>
      <c r="E30" s="353">
        <v>0</v>
      </c>
      <c r="F30" s="356"/>
      <c r="G30" s="355" t="s">
        <v>403</v>
      </c>
      <c r="H30" s="351" t="s">
        <v>402</v>
      </c>
      <c r="I30" s="333" t="s">
        <v>133</v>
      </c>
      <c r="J30" s="353">
        <v>0</v>
      </c>
      <c r="K30" s="353">
        <v>0</v>
      </c>
      <c r="L30" s="357"/>
    </row>
    <row r="31" spans="1:12" ht="12.75" x14ac:dyDescent="0.2">
      <c r="A31" s="351" t="s">
        <v>401</v>
      </c>
      <c r="B31" s="334"/>
      <c r="C31" s="333"/>
      <c r="D31" s="360"/>
      <c r="E31" s="360"/>
      <c r="F31" s="356"/>
      <c r="G31" s="355" t="s">
        <v>400</v>
      </c>
      <c r="H31" s="351" t="s">
        <v>399</v>
      </c>
      <c r="I31" s="333" t="s">
        <v>131</v>
      </c>
      <c r="J31" s="353">
        <v>0</v>
      </c>
      <c r="K31" s="353">
        <v>0</v>
      </c>
      <c r="L31" s="357"/>
    </row>
    <row r="32" spans="1:12" ht="12.75" x14ac:dyDescent="0.2">
      <c r="A32" s="351" t="s">
        <v>398</v>
      </c>
      <c r="B32" s="334">
        <v>417100</v>
      </c>
      <c r="C32" s="333" t="s">
        <v>132</v>
      </c>
      <c r="D32" s="353">
        <v>0</v>
      </c>
      <c r="E32" s="353">
        <v>0</v>
      </c>
      <c r="F32" s="356"/>
      <c r="G32" s="355" t="s">
        <v>397</v>
      </c>
      <c r="H32" s="351" t="s">
        <v>396</v>
      </c>
      <c r="I32" s="333" t="s">
        <v>395</v>
      </c>
      <c r="J32" s="353">
        <v>0</v>
      </c>
      <c r="K32" s="353">
        <v>0</v>
      </c>
      <c r="L32" s="357"/>
    </row>
    <row r="33" spans="1:12" ht="12.75" x14ac:dyDescent="0.2">
      <c r="A33" s="351" t="s">
        <v>394</v>
      </c>
      <c r="B33" s="334">
        <v>417200</v>
      </c>
      <c r="C33" s="333" t="s">
        <v>130</v>
      </c>
      <c r="D33" s="353">
        <v>0</v>
      </c>
      <c r="E33" s="353">
        <v>0</v>
      </c>
      <c r="F33" s="356"/>
      <c r="G33" s="361" t="s">
        <v>393</v>
      </c>
      <c r="H33" s="334" t="s">
        <v>392</v>
      </c>
      <c r="I33" s="333" t="s">
        <v>391</v>
      </c>
      <c r="J33" s="353">
        <v>0</v>
      </c>
      <c r="K33" s="353">
        <v>0</v>
      </c>
      <c r="L33" s="357"/>
    </row>
    <row r="34" spans="1:12" ht="12.75" x14ac:dyDescent="0.2">
      <c r="A34" s="351" t="s">
        <v>390</v>
      </c>
      <c r="B34" s="334">
        <v>417300</v>
      </c>
      <c r="C34" s="333" t="s">
        <v>389</v>
      </c>
      <c r="D34" s="353">
        <v>0</v>
      </c>
      <c r="E34" s="353">
        <v>0</v>
      </c>
      <c r="F34" s="356"/>
      <c r="G34" s="355" t="s">
        <v>388</v>
      </c>
      <c r="H34" s="351" t="s">
        <v>387</v>
      </c>
      <c r="I34" s="333" t="s">
        <v>386</v>
      </c>
      <c r="J34" s="353">
        <v>0</v>
      </c>
      <c r="K34" s="353">
        <v>0</v>
      </c>
      <c r="L34" s="357"/>
    </row>
    <row r="35" spans="1:12" ht="12.75" x14ac:dyDescent="0.2">
      <c r="A35" s="351" t="s">
        <v>385</v>
      </c>
      <c r="B35" s="334">
        <v>417400</v>
      </c>
      <c r="C35" s="333" t="s">
        <v>384</v>
      </c>
      <c r="D35" s="353">
        <v>0</v>
      </c>
      <c r="E35" s="353">
        <v>0</v>
      </c>
      <c r="F35" s="356"/>
      <c r="G35" s="355" t="s">
        <v>383</v>
      </c>
      <c r="H35" s="351" t="s">
        <v>382</v>
      </c>
      <c r="I35" s="333" t="s">
        <v>381</v>
      </c>
      <c r="J35" s="359">
        <f>SUBTOTAL(9,J25:J34)</f>
        <v>107764</v>
      </c>
      <c r="K35" s="358" t="s">
        <v>346</v>
      </c>
      <c r="L35" s="352">
        <f>SUBTOTAL(9,K25:K34)</f>
        <v>69398</v>
      </c>
    </row>
    <row r="36" spans="1:12" ht="12.75" x14ac:dyDescent="0.2">
      <c r="A36" s="351" t="s">
        <v>380</v>
      </c>
      <c r="B36" s="334">
        <v>417900</v>
      </c>
      <c r="C36" s="333" t="s">
        <v>124</v>
      </c>
      <c r="D36" s="353">
        <v>0</v>
      </c>
      <c r="E36" s="353">
        <v>0</v>
      </c>
      <c r="F36" s="356"/>
      <c r="G36" s="355" t="s">
        <v>379</v>
      </c>
      <c r="H36" s="335"/>
      <c r="I36" s="333" t="s">
        <v>378</v>
      </c>
      <c r="J36" s="347"/>
      <c r="K36" s="347"/>
      <c r="L36" s="357"/>
    </row>
    <row r="37" spans="1:12" ht="25.5" x14ac:dyDescent="0.2">
      <c r="A37" s="351" t="s">
        <v>377</v>
      </c>
      <c r="B37" s="334"/>
      <c r="C37" s="333"/>
      <c r="D37" s="360"/>
      <c r="E37" s="360"/>
      <c r="F37" s="356"/>
      <c r="G37" s="355" t="s">
        <v>376</v>
      </c>
      <c r="H37" s="351" t="s">
        <v>375</v>
      </c>
      <c r="I37" s="333" t="s">
        <v>374</v>
      </c>
      <c r="J37" s="353">
        <v>0</v>
      </c>
      <c r="K37" s="353">
        <v>0</v>
      </c>
      <c r="L37" s="357"/>
    </row>
    <row r="38" spans="1:12" ht="12.75" x14ac:dyDescent="0.2">
      <c r="A38" s="351" t="s">
        <v>373</v>
      </c>
      <c r="B38" s="334">
        <v>418100</v>
      </c>
      <c r="C38" s="333" t="s">
        <v>123</v>
      </c>
      <c r="D38" s="353">
        <v>0</v>
      </c>
      <c r="E38" s="353">
        <v>0</v>
      </c>
      <c r="F38" s="356"/>
      <c r="G38" s="355" t="s">
        <v>372</v>
      </c>
      <c r="H38" s="351" t="s">
        <v>371</v>
      </c>
      <c r="I38" s="333" t="s">
        <v>370</v>
      </c>
      <c r="J38" s="353">
        <v>0</v>
      </c>
      <c r="K38" s="353">
        <v>0</v>
      </c>
      <c r="L38" s="357"/>
    </row>
    <row r="39" spans="1:12" ht="12.75" x14ac:dyDescent="0.2">
      <c r="A39" s="351" t="s">
        <v>369</v>
      </c>
      <c r="B39" s="334"/>
      <c r="C39" s="333"/>
      <c r="D39" s="360"/>
      <c r="E39" s="353"/>
      <c r="F39" s="356"/>
      <c r="G39" s="355" t="s">
        <v>368</v>
      </c>
      <c r="H39" s="351" t="s">
        <v>367</v>
      </c>
      <c r="I39" s="333" t="s">
        <v>366</v>
      </c>
      <c r="J39" s="359">
        <f>SUBTOTAL(9,J37:J38)</f>
        <v>0</v>
      </c>
      <c r="K39" s="358" t="s">
        <v>346</v>
      </c>
      <c r="L39" s="352">
        <f>SUBTOTAL(9,K37:K38)</f>
        <v>0</v>
      </c>
    </row>
    <row r="40" spans="1:12" ht="12.75" x14ac:dyDescent="0.2">
      <c r="A40" s="351" t="s">
        <v>365</v>
      </c>
      <c r="B40" s="334">
        <v>419100</v>
      </c>
      <c r="C40" s="333" t="s">
        <v>120</v>
      </c>
      <c r="D40" s="353">
        <v>0</v>
      </c>
      <c r="E40" s="353">
        <v>0</v>
      </c>
      <c r="F40" s="356"/>
      <c r="G40" s="355" t="s">
        <v>364</v>
      </c>
      <c r="H40" s="351" t="s">
        <v>363</v>
      </c>
      <c r="I40" s="333"/>
      <c r="J40" s="347"/>
      <c r="K40" s="357"/>
      <c r="L40" s="357"/>
    </row>
    <row r="41" spans="1:12" ht="12.75" x14ac:dyDescent="0.2">
      <c r="A41" s="351" t="s">
        <v>362</v>
      </c>
      <c r="B41" s="334">
        <v>419200</v>
      </c>
      <c r="C41" s="333" t="s">
        <v>118</v>
      </c>
      <c r="D41" s="353">
        <v>0</v>
      </c>
      <c r="E41" s="353">
        <v>0</v>
      </c>
      <c r="F41" s="356"/>
      <c r="G41" s="355" t="s">
        <v>361</v>
      </c>
      <c r="H41" s="335"/>
      <c r="I41" s="333" t="s">
        <v>360</v>
      </c>
      <c r="J41" s="359">
        <f>SUM(D46,J8,J22,J35,J39)</f>
        <v>107764</v>
      </c>
      <c r="K41" s="358" t="s">
        <v>346</v>
      </c>
      <c r="L41" s="352">
        <f>SUM(F46,L8,L22,L35,L39)</f>
        <v>69398</v>
      </c>
    </row>
    <row r="42" spans="1:12" ht="12.75" x14ac:dyDescent="0.2">
      <c r="A42" s="351" t="s">
        <v>359</v>
      </c>
      <c r="B42" s="334">
        <v>419300</v>
      </c>
      <c r="C42" s="333" t="s">
        <v>116</v>
      </c>
      <c r="D42" s="353">
        <v>0</v>
      </c>
      <c r="E42" s="353">
        <v>0</v>
      </c>
      <c r="F42" s="356"/>
      <c r="G42" s="355" t="s">
        <v>358</v>
      </c>
      <c r="H42" s="335"/>
      <c r="I42" s="333"/>
      <c r="J42" s="347"/>
      <c r="K42" s="347"/>
      <c r="L42" s="357"/>
    </row>
    <row r="43" spans="1:12" ht="12.75" x14ac:dyDescent="0.2">
      <c r="A43" s="351" t="s">
        <v>357</v>
      </c>
      <c r="B43" s="334">
        <v>419900</v>
      </c>
      <c r="C43" s="333" t="s">
        <v>115</v>
      </c>
      <c r="D43" s="353">
        <v>0</v>
      </c>
      <c r="E43" s="534">
        <v>0</v>
      </c>
      <c r="F43" s="356"/>
      <c r="G43" s="355" t="s">
        <v>356</v>
      </c>
      <c r="H43" s="351" t="s">
        <v>355</v>
      </c>
      <c r="I43" s="333" t="s">
        <v>354</v>
      </c>
      <c r="J43" s="533">
        <v>0</v>
      </c>
      <c r="K43" s="532">
        <v>0</v>
      </c>
      <c r="L43" s="352">
        <f>+K43</f>
        <v>0</v>
      </c>
    </row>
    <row r="44" spans="1:12" ht="12.75" x14ac:dyDescent="0.2">
      <c r="A44" s="351" t="s">
        <v>353</v>
      </c>
      <c r="B44" s="334"/>
      <c r="C44" s="333" t="s">
        <v>352</v>
      </c>
      <c r="D44" s="332">
        <f>SUBTOTAL(9,D19:D43)</f>
        <v>0</v>
      </c>
      <c r="E44" s="350" t="s">
        <v>346</v>
      </c>
      <c r="F44" s="349">
        <f>SUBTOTAL(9,E20:E43)</f>
        <v>0</v>
      </c>
      <c r="G44" s="348" t="s">
        <v>351</v>
      </c>
      <c r="H44" s="335"/>
      <c r="I44" s="333"/>
      <c r="J44" s="347"/>
      <c r="K44" s="347"/>
      <c r="L44" s="347"/>
    </row>
    <row r="45" spans="1:12" ht="24" x14ac:dyDescent="0.2">
      <c r="A45" s="346" t="s">
        <v>350</v>
      </c>
      <c r="B45" s="340">
        <v>410000</v>
      </c>
      <c r="C45" s="345" t="s">
        <v>349</v>
      </c>
      <c r="D45" s="344"/>
      <c r="E45" s="343" t="s">
        <v>346</v>
      </c>
      <c r="F45" s="342"/>
      <c r="G45" s="341"/>
      <c r="H45" s="340" t="s">
        <v>348</v>
      </c>
      <c r="I45" s="339" t="s">
        <v>347</v>
      </c>
      <c r="J45" s="338"/>
      <c r="K45" s="337" t="s">
        <v>346</v>
      </c>
      <c r="L45" s="336"/>
    </row>
    <row r="46" spans="1:12" ht="12.75" x14ac:dyDescent="0.2">
      <c r="A46" s="335"/>
      <c r="B46" s="334"/>
      <c r="C46" s="333"/>
      <c r="D46" s="332">
        <f>(D19+D44)</f>
        <v>0</v>
      </c>
      <c r="E46" s="332"/>
      <c r="F46" s="331">
        <f>SUM(F19+F44)</f>
        <v>0</v>
      </c>
      <c r="G46" s="330"/>
      <c r="H46" s="329"/>
      <c r="I46" s="328" t="s">
        <v>345</v>
      </c>
      <c r="J46" s="326">
        <f>(D7+J41+J43)</f>
        <v>107764</v>
      </c>
      <c r="K46" s="327"/>
      <c r="L46" s="326">
        <f>(F7+L41+K43)</f>
        <v>69398</v>
      </c>
    </row>
    <row r="47" spans="1:12" ht="12.95" customHeight="1" x14ac:dyDescent="0.2">
      <c r="A47" s="598" t="str">
        <f ca="1">CELL("FILENAME",A1)</f>
        <v>R:\Finance\Annual Budget\Amended 2016-2017\[2016-2017 Amended Budget.xlsx]254</v>
      </c>
      <c r="B47" s="598"/>
      <c r="C47" s="598"/>
      <c r="D47" s="324"/>
      <c r="E47" s="324"/>
      <c r="F47" s="324"/>
      <c r="G47" s="324"/>
      <c r="H47" s="324"/>
      <c r="I47" s="325"/>
      <c r="J47" s="324"/>
      <c r="K47" s="324"/>
      <c r="L47" s="324"/>
    </row>
    <row r="48" spans="1:12" x14ac:dyDescent="0.2">
      <c r="D48" s="323"/>
      <c r="E48" s="323"/>
      <c r="F48" s="323"/>
    </row>
    <row r="49" spans="4:6" x14ac:dyDescent="0.2">
      <c r="D49" s="323"/>
      <c r="E49" s="323"/>
      <c r="F49" s="323"/>
    </row>
    <row r="50" spans="4:6" x14ac:dyDescent="0.2">
      <c r="D50" s="323"/>
      <c r="E50" s="323"/>
      <c r="F50" s="323"/>
    </row>
    <row r="51" spans="4:6" x14ac:dyDescent="0.2">
      <c r="D51" s="323"/>
      <c r="E51" s="323"/>
      <c r="F51" s="323"/>
    </row>
    <row r="52" spans="4:6" x14ac:dyDescent="0.2">
      <c r="D52" s="323"/>
      <c r="E52" s="323"/>
      <c r="F52" s="323"/>
    </row>
    <row r="53" spans="4:6" x14ac:dyDescent="0.2">
      <c r="D53" s="323"/>
      <c r="E53" s="323"/>
      <c r="F53" s="323"/>
    </row>
    <row r="54" spans="4:6" x14ac:dyDescent="0.2">
      <c r="D54" s="323"/>
      <c r="E54" s="323"/>
      <c r="F54" s="323"/>
    </row>
    <row r="55" spans="4:6" x14ac:dyDescent="0.2">
      <c r="D55" s="323"/>
      <c r="E55" s="323"/>
      <c r="F55" s="323"/>
    </row>
    <row r="56" spans="4:6" x14ac:dyDescent="0.2">
      <c r="D56" s="323"/>
      <c r="E56" s="323"/>
      <c r="F56" s="323"/>
    </row>
    <row r="57" spans="4:6" x14ac:dyDescent="0.2">
      <c r="D57" s="323"/>
      <c r="E57" s="323"/>
      <c r="F57" s="323"/>
    </row>
    <row r="58" spans="4:6" x14ac:dyDescent="0.2">
      <c r="D58" s="323"/>
      <c r="E58" s="323"/>
      <c r="F58" s="323"/>
    </row>
    <row r="59" spans="4:6" x14ac:dyDescent="0.2">
      <c r="D59" s="323"/>
      <c r="E59" s="323"/>
      <c r="F59" s="323"/>
    </row>
    <row r="60" spans="4:6" x14ac:dyDescent="0.2">
      <c r="D60" s="323"/>
      <c r="E60" s="323"/>
      <c r="F60" s="323"/>
    </row>
    <row r="61" spans="4:6" x14ac:dyDescent="0.2">
      <c r="D61" s="323"/>
      <c r="E61" s="323"/>
      <c r="F61" s="323"/>
    </row>
    <row r="62" spans="4:6" x14ac:dyDescent="0.2">
      <c r="D62" s="323"/>
      <c r="E62" s="323"/>
      <c r="F62" s="323"/>
    </row>
    <row r="63" spans="4:6" x14ac:dyDescent="0.2">
      <c r="D63" s="323"/>
      <c r="E63" s="323"/>
      <c r="F63" s="323"/>
    </row>
    <row r="64" spans="4:6" x14ac:dyDescent="0.2">
      <c r="D64" s="323"/>
      <c r="E64" s="323"/>
      <c r="F64" s="323"/>
    </row>
    <row r="65" spans="4:6" x14ac:dyDescent="0.2">
      <c r="D65" s="323"/>
      <c r="E65" s="323"/>
      <c r="F65" s="323"/>
    </row>
    <row r="66" spans="4:6" x14ac:dyDescent="0.2">
      <c r="D66" s="323"/>
      <c r="E66" s="323"/>
      <c r="F66" s="323"/>
    </row>
    <row r="67" spans="4:6" x14ac:dyDescent="0.2">
      <c r="D67" s="323"/>
      <c r="E67" s="323"/>
      <c r="F67" s="323"/>
    </row>
    <row r="68" spans="4:6" x14ac:dyDescent="0.2">
      <c r="D68" s="323"/>
      <c r="E68" s="323"/>
      <c r="F68" s="323"/>
    </row>
    <row r="69" spans="4:6" x14ac:dyDescent="0.2">
      <c r="D69" s="323"/>
      <c r="E69" s="323"/>
      <c r="F69" s="323"/>
    </row>
    <row r="70" spans="4:6" x14ac:dyDescent="0.2">
      <c r="D70" s="323"/>
      <c r="E70" s="323"/>
      <c r="F70" s="323"/>
    </row>
    <row r="71" spans="4:6" x14ac:dyDescent="0.2">
      <c r="D71" s="323"/>
      <c r="E71" s="323"/>
      <c r="F71" s="323"/>
    </row>
    <row r="72" spans="4:6" x14ac:dyDescent="0.2">
      <c r="D72" s="323"/>
      <c r="E72" s="323"/>
      <c r="F72" s="323"/>
    </row>
    <row r="73" spans="4:6" x14ac:dyDescent="0.2">
      <c r="D73" s="323"/>
      <c r="E73" s="323"/>
      <c r="F73" s="323"/>
    </row>
    <row r="74" spans="4:6" x14ac:dyDescent="0.2">
      <c r="D74" s="323"/>
      <c r="E74" s="323"/>
      <c r="F74" s="323"/>
    </row>
    <row r="75" spans="4:6" x14ac:dyDescent="0.2">
      <c r="D75" s="323"/>
      <c r="E75" s="323"/>
      <c r="F75" s="323"/>
    </row>
    <row r="76" spans="4:6" x14ac:dyDescent="0.2">
      <c r="D76" s="323"/>
      <c r="E76" s="323"/>
      <c r="F76" s="323"/>
    </row>
    <row r="77" spans="4:6" x14ac:dyDescent="0.2">
      <c r="D77" s="323"/>
      <c r="E77" s="323"/>
      <c r="F77" s="323"/>
    </row>
    <row r="78" spans="4:6" x14ac:dyDescent="0.2">
      <c r="D78" s="323"/>
      <c r="E78" s="323"/>
      <c r="F78" s="323"/>
    </row>
    <row r="79" spans="4:6" x14ac:dyDescent="0.2">
      <c r="D79" s="323"/>
      <c r="E79" s="323"/>
      <c r="F79" s="323"/>
    </row>
    <row r="80" spans="4:6" x14ac:dyDescent="0.2">
      <c r="D80" s="323"/>
      <c r="E80" s="323"/>
      <c r="F80" s="323"/>
    </row>
    <row r="81" spans="4:6" x14ac:dyDescent="0.2">
      <c r="D81" s="323"/>
      <c r="E81" s="323"/>
      <c r="F81" s="323"/>
    </row>
    <row r="82" spans="4:6" x14ac:dyDescent="0.2">
      <c r="D82" s="323"/>
      <c r="E82" s="323"/>
      <c r="F82" s="323"/>
    </row>
    <row r="83" spans="4:6" x14ac:dyDescent="0.2">
      <c r="D83" s="323"/>
      <c r="E83" s="323"/>
      <c r="F83" s="323"/>
    </row>
    <row r="84" spans="4:6" x14ac:dyDescent="0.2">
      <c r="D84" s="323"/>
      <c r="E84" s="323"/>
      <c r="F84" s="323"/>
    </row>
    <row r="85" spans="4:6" x14ac:dyDescent="0.2">
      <c r="D85" s="323"/>
      <c r="E85" s="323"/>
      <c r="F85" s="323"/>
    </row>
    <row r="86" spans="4:6" x14ac:dyDescent="0.2">
      <c r="D86" s="323"/>
      <c r="E86" s="323"/>
      <c r="F86" s="323"/>
    </row>
    <row r="87" spans="4:6" x14ac:dyDescent="0.2">
      <c r="D87" s="323"/>
      <c r="E87" s="323"/>
      <c r="F87" s="323"/>
    </row>
    <row r="88" spans="4:6" x14ac:dyDescent="0.2">
      <c r="D88" s="323"/>
      <c r="E88" s="323"/>
      <c r="F88" s="323"/>
    </row>
    <row r="89" spans="4:6" x14ac:dyDescent="0.2">
      <c r="D89" s="323"/>
      <c r="E89" s="323"/>
      <c r="F89" s="323"/>
    </row>
    <row r="90" spans="4:6" x14ac:dyDescent="0.2">
      <c r="D90" s="323"/>
      <c r="E90" s="323"/>
      <c r="F90" s="323"/>
    </row>
    <row r="91" spans="4:6" x14ac:dyDescent="0.2">
      <c r="D91" s="323"/>
      <c r="E91" s="323"/>
      <c r="F91" s="323"/>
    </row>
    <row r="92" spans="4:6" x14ac:dyDescent="0.2">
      <c r="D92" s="323"/>
      <c r="E92" s="323"/>
      <c r="F92" s="323"/>
    </row>
    <row r="93" spans="4:6" x14ac:dyDescent="0.2">
      <c r="D93" s="323"/>
      <c r="E93" s="323"/>
      <c r="F93" s="323"/>
    </row>
    <row r="94" spans="4:6" x14ac:dyDescent="0.2">
      <c r="D94" s="323"/>
      <c r="E94" s="323"/>
      <c r="F94" s="323"/>
    </row>
    <row r="95" spans="4:6" x14ac:dyDescent="0.2">
      <c r="D95" s="323"/>
      <c r="E95" s="323"/>
      <c r="F95" s="323"/>
    </row>
    <row r="96" spans="4:6" x14ac:dyDescent="0.2">
      <c r="D96" s="323"/>
      <c r="E96" s="323"/>
      <c r="F96" s="323"/>
    </row>
    <row r="97" spans="4:6" x14ac:dyDescent="0.2">
      <c r="D97" s="323"/>
      <c r="E97" s="323"/>
      <c r="F97" s="323"/>
    </row>
    <row r="98" spans="4:6" x14ac:dyDescent="0.2">
      <c r="D98" s="323"/>
      <c r="E98" s="323"/>
      <c r="F98" s="323"/>
    </row>
    <row r="99" spans="4:6" x14ac:dyDescent="0.2">
      <c r="D99" s="323"/>
      <c r="E99" s="323"/>
      <c r="F99" s="323"/>
    </row>
    <row r="100" spans="4:6" x14ac:dyDescent="0.2">
      <c r="D100" s="323"/>
      <c r="E100" s="323"/>
      <c r="F100" s="323"/>
    </row>
    <row r="101" spans="4:6" x14ac:dyDescent="0.2">
      <c r="D101" s="323"/>
      <c r="E101" s="323"/>
      <c r="F101" s="323"/>
    </row>
    <row r="102" spans="4:6" x14ac:dyDescent="0.2">
      <c r="D102" s="323"/>
      <c r="E102" s="323"/>
      <c r="F102" s="323"/>
    </row>
    <row r="103" spans="4:6" x14ac:dyDescent="0.2">
      <c r="D103" s="323"/>
      <c r="E103" s="323"/>
      <c r="F103" s="323"/>
    </row>
    <row r="104" spans="4:6" x14ac:dyDescent="0.2">
      <c r="D104" s="323"/>
      <c r="E104" s="323"/>
      <c r="F104" s="323"/>
    </row>
    <row r="105" spans="4:6" x14ac:dyDescent="0.2">
      <c r="D105" s="323"/>
      <c r="E105" s="323"/>
      <c r="F105" s="323"/>
    </row>
    <row r="106" spans="4:6" x14ac:dyDescent="0.2">
      <c r="D106" s="323"/>
      <c r="E106" s="323"/>
      <c r="F106" s="323"/>
    </row>
    <row r="107" spans="4:6" x14ac:dyDescent="0.2">
      <c r="D107" s="323"/>
      <c r="E107" s="323"/>
      <c r="F107" s="323"/>
    </row>
    <row r="108" spans="4:6" x14ac:dyDescent="0.2">
      <c r="D108" s="323"/>
      <c r="E108" s="323"/>
      <c r="F108" s="323"/>
    </row>
    <row r="109" spans="4:6" x14ac:dyDescent="0.2">
      <c r="D109" s="323"/>
      <c r="E109" s="323"/>
      <c r="F109" s="323"/>
    </row>
    <row r="110" spans="4:6" x14ac:dyDescent="0.2">
      <c r="D110" s="323"/>
      <c r="E110" s="323"/>
      <c r="F110" s="323"/>
    </row>
    <row r="111" spans="4:6" x14ac:dyDescent="0.2">
      <c r="D111" s="323"/>
      <c r="E111" s="323"/>
      <c r="F111" s="323"/>
    </row>
    <row r="112" spans="4:6" x14ac:dyDescent="0.2">
      <c r="D112" s="323"/>
      <c r="E112" s="323"/>
      <c r="F112" s="323"/>
    </row>
    <row r="113" spans="4:6" x14ac:dyDescent="0.2">
      <c r="D113" s="323"/>
      <c r="E113" s="323"/>
      <c r="F113" s="323"/>
    </row>
    <row r="114" spans="4:6" x14ac:dyDescent="0.2">
      <c r="D114" s="323"/>
      <c r="E114" s="323"/>
      <c r="F114" s="323"/>
    </row>
    <row r="115" spans="4:6" x14ac:dyDescent="0.2">
      <c r="D115" s="323"/>
      <c r="E115" s="323"/>
      <c r="F115" s="323"/>
    </row>
    <row r="116" spans="4:6" x14ac:dyDescent="0.2">
      <c r="D116" s="323"/>
      <c r="E116" s="323"/>
      <c r="F116" s="323"/>
    </row>
    <row r="117" spans="4:6" x14ac:dyDescent="0.2">
      <c r="D117" s="323"/>
      <c r="E117" s="323"/>
      <c r="F117" s="323"/>
    </row>
    <row r="118" spans="4:6" x14ac:dyDescent="0.2">
      <c r="D118" s="323"/>
      <c r="E118" s="323"/>
      <c r="F118" s="323"/>
    </row>
    <row r="119" spans="4:6" x14ac:dyDescent="0.2">
      <c r="D119" s="323"/>
      <c r="E119" s="323"/>
      <c r="F119" s="323"/>
    </row>
    <row r="120" spans="4:6" x14ac:dyDescent="0.2">
      <c r="D120" s="323"/>
      <c r="E120" s="323"/>
      <c r="F120" s="323"/>
    </row>
    <row r="121" spans="4:6" x14ac:dyDescent="0.2">
      <c r="D121" s="323"/>
      <c r="E121" s="323"/>
      <c r="F121" s="323"/>
    </row>
    <row r="122" spans="4:6" x14ac:dyDescent="0.2">
      <c r="D122" s="323"/>
      <c r="E122" s="323"/>
      <c r="F122" s="323"/>
    </row>
    <row r="123" spans="4:6" x14ac:dyDescent="0.2">
      <c r="D123" s="323"/>
      <c r="E123" s="323"/>
      <c r="F123" s="323"/>
    </row>
    <row r="124" spans="4:6" x14ac:dyDescent="0.2">
      <c r="D124" s="323"/>
      <c r="E124" s="323"/>
      <c r="F124" s="323"/>
    </row>
    <row r="125" spans="4:6" x14ac:dyDescent="0.2">
      <c r="D125" s="323"/>
      <c r="E125" s="323"/>
      <c r="F125" s="323"/>
    </row>
    <row r="126" spans="4:6" x14ac:dyDescent="0.2">
      <c r="D126" s="323"/>
      <c r="E126" s="323"/>
      <c r="F126" s="323"/>
    </row>
    <row r="127" spans="4:6" x14ac:dyDescent="0.2">
      <c r="D127" s="323"/>
      <c r="E127" s="323"/>
      <c r="F127" s="323"/>
    </row>
    <row r="128" spans="4:6" x14ac:dyDescent="0.2">
      <c r="D128" s="323"/>
      <c r="E128" s="323"/>
      <c r="F128" s="323"/>
    </row>
    <row r="129" spans="4:6" x14ac:dyDescent="0.2">
      <c r="D129" s="323"/>
      <c r="E129" s="323"/>
      <c r="F129" s="323"/>
    </row>
    <row r="130" spans="4:6" x14ac:dyDescent="0.2">
      <c r="D130" s="323"/>
      <c r="E130" s="323"/>
      <c r="F130" s="323"/>
    </row>
    <row r="131" spans="4:6" x14ac:dyDescent="0.2">
      <c r="D131" s="323"/>
      <c r="E131" s="323"/>
      <c r="F131" s="323"/>
    </row>
    <row r="132" spans="4:6" x14ac:dyDescent="0.2">
      <c r="D132" s="323"/>
      <c r="E132" s="323"/>
      <c r="F132" s="323"/>
    </row>
    <row r="133" spans="4:6" x14ac:dyDescent="0.2">
      <c r="D133" s="323"/>
      <c r="E133" s="323"/>
      <c r="F133" s="323"/>
    </row>
    <row r="134" spans="4:6" x14ac:dyDescent="0.2">
      <c r="D134" s="323"/>
      <c r="E134" s="323"/>
      <c r="F134" s="323"/>
    </row>
    <row r="135" spans="4:6" x14ac:dyDescent="0.2">
      <c r="D135" s="323"/>
      <c r="E135" s="323"/>
      <c r="F135" s="323"/>
    </row>
    <row r="136" spans="4:6" x14ac:dyDescent="0.2">
      <c r="D136" s="323"/>
      <c r="E136" s="323"/>
      <c r="F136" s="323"/>
    </row>
    <row r="137" spans="4:6" x14ac:dyDescent="0.2">
      <c r="D137" s="323"/>
      <c r="E137" s="323"/>
      <c r="F137" s="323"/>
    </row>
    <row r="138" spans="4:6" x14ac:dyDescent="0.2">
      <c r="D138" s="323"/>
      <c r="E138" s="323"/>
      <c r="F138" s="323"/>
    </row>
    <row r="139" spans="4:6" x14ac:dyDescent="0.2">
      <c r="D139" s="323"/>
      <c r="E139" s="323"/>
      <c r="F139" s="323"/>
    </row>
    <row r="140" spans="4:6" x14ac:dyDescent="0.2">
      <c r="D140" s="323"/>
      <c r="E140" s="323"/>
      <c r="F140" s="323"/>
    </row>
    <row r="141" spans="4:6" x14ac:dyDescent="0.2">
      <c r="D141" s="323"/>
      <c r="E141" s="323"/>
      <c r="F141" s="323"/>
    </row>
    <row r="142" spans="4:6" x14ac:dyDescent="0.2">
      <c r="D142" s="323"/>
      <c r="E142" s="323"/>
      <c r="F142" s="323"/>
    </row>
    <row r="143" spans="4:6" x14ac:dyDescent="0.2">
      <c r="D143" s="323"/>
      <c r="E143" s="323"/>
      <c r="F143" s="323"/>
    </row>
    <row r="144" spans="4:6" x14ac:dyDescent="0.2">
      <c r="D144" s="323"/>
      <c r="E144" s="323"/>
      <c r="F144" s="323"/>
    </row>
    <row r="145" spans="4:6" x14ac:dyDescent="0.2">
      <c r="D145" s="323"/>
      <c r="E145" s="323"/>
      <c r="F145" s="323"/>
    </row>
    <row r="146" spans="4:6" x14ac:dyDescent="0.2">
      <c r="D146" s="323"/>
      <c r="E146" s="323"/>
      <c r="F146" s="323"/>
    </row>
    <row r="147" spans="4:6" x14ac:dyDescent="0.2">
      <c r="D147" s="323"/>
      <c r="E147" s="323"/>
      <c r="F147" s="323"/>
    </row>
    <row r="148" spans="4:6" x14ac:dyDescent="0.2">
      <c r="D148" s="323"/>
      <c r="E148" s="323"/>
      <c r="F148" s="323"/>
    </row>
    <row r="149" spans="4:6" x14ac:dyDescent="0.2">
      <c r="D149" s="323"/>
      <c r="E149" s="323"/>
      <c r="F149" s="323"/>
    </row>
    <row r="150" spans="4:6" x14ac:dyDescent="0.2">
      <c r="D150" s="323"/>
      <c r="E150" s="323"/>
      <c r="F150" s="323"/>
    </row>
    <row r="151" spans="4:6" x14ac:dyDescent="0.2">
      <c r="D151" s="323"/>
      <c r="E151" s="323"/>
      <c r="F151" s="323"/>
    </row>
    <row r="152" spans="4:6" x14ac:dyDescent="0.2">
      <c r="D152" s="323"/>
      <c r="E152" s="323"/>
      <c r="F152" s="323"/>
    </row>
    <row r="153" spans="4:6" x14ac:dyDescent="0.2">
      <c r="D153" s="323"/>
      <c r="E153" s="323"/>
      <c r="F153" s="323"/>
    </row>
    <row r="154" spans="4:6" x14ac:dyDescent="0.2">
      <c r="D154" s="323"/>
      <c r="E154" s="323"/>
      <c r="F154" s="323"/>
    </row>
    <row r="155" spans="4:6" x14ac:dyDescent="0.2">
      <c r="D155" s="323"/>
      <c r="E155" s="323"/>
      <c r="F155" s="323"/>
    </row>
    <row r="156" spans="4:6" x14ac:dyDescent="0.2">
      <c r="D156" s="323"/>
      <c r="E156" s="323"/>
      <c r="F156" s="323"/>
    </row>
    <row r="157" spans="4:6" x14ac:dyDescent="0.2">
      <c r="D157" s="323"/>
      <c r="E157" s="323"/>
      <c r="F157" s="323"/>
    </row>
    <row r="158" spans="4:6" x14ac:dyDescent="0.2">
      <c r="D158" s="323"/>
      <c r="E158" s="323"/>
      <c r="F158" s="323"/>
    </row>
    <row r="159" spans="4:6" x14ac:dyDescent="0.2">
      <c r="D159" s="323"/>
      <c r="E159" s="323"/>
      <c r="F159" s="323"/>
    </row>
    <row r="160" spans="4:6" x14ac:dyDescent="0.2">
      <c r="D160" s="323"/>
      <c r="E160" s="323"/>
      <c r="F160" s="323"/>
    </row>
    <row r="161" spans="4:6" x14ac:dyDescent="0.2">
      <c r="D161" s="323"/>
      <c r="E161" s="323"/>
      <c r="F161" s="323"/>
    </row>
    <row r="162" spans="4:6" x14ac:dyDescent="0.2">
      <c r="D162" s="323"/>
      <c r="E162" s="323"/>
      <c r="F162" s="323"/>
    </row>
    <row r="163" spans="4:6" x14ac:dyDescent="0.2">
      <c r="D163" s="323"/>
      <c r="E163" s="323"/>
      <c r="F163" s="323"/>
    </row>
    <row r="164" spans="4:6" x14ac:dyDescent="0.2">
      <c r="D164" s="323"/>
      <c r="E164" s="323"/>
      <c r="F164" s="323"/>
    </row>
    <row r="165" spans="4:6" x14ac:dyDescent="0.2">
      <c r="D165" s="323"/>
      <c r="E165" s="323"/>
      <c r="F165" s="323"/>
    </row>
    <row r="166" spans="4:6" x14ac:dyDescent="0.2">
      <c r="D166" s="323"/>
      <c r="E166" s="323"/>
      <c r="F166" s="323"/>
    </row>
    <row r="167" spans="4:6" x14ac:dyDescent="0.2">
      <c r="D167" s="323"/>
      <c r="E167" s="323"/>
      <c r="F167" s="323"/>
    </row>
    <row r="168" spans="4:6" x14ac:dyDescent="0.2">
      <c r="D168" s="323"/>
      <c r="E168" s="323"/>
      <c r="F168" s="323"/>
    </row>
    <row r="169" spans="4:6" x14ac:dyDescent="0.2">
      <c r="D169" s="323"/>
      <c r="E169" s="323"/>
      <c r="F169" s="323"/>
    </row>
    <row r="170" spans="4:6" x14ac:dyDescent="0.2">
      <c r="D170" s="323"/>
      <c r="E170" s="323"/>
      <c r="F170" s="323"/>
    </row>
    <row r="171" spans="4:6" x14ac:dyDescent="0.2">
      <c r="D171" s="323"/>
      <c r="E171" s="323"/>
      <c r="F171" s="323"/>
    </row>
    <row r="172" spans="4:6" x14ac:dyDescent="0.2">
      <c r="D172" s="323"/>
      <c r="E172" s="323"/>
      <c r="F172" s="323"/>
    </row>
    <row r="173" spans="4:6" x14ac:dyDescent="0.2">
      <c r="D173" s="323"/>
      <c r="E173" s="323"/>
      <c r="F173" s="323"/>
    </row>
    <row r="174" spans="4:6" x14ac:dyDescent="0.2">
      <c r="D174" s="323"/>
      <c r="E174" s="323"/>
      <c r="F174" s="323"/>
    </row>
    <row r="175" spans="4:6" x14ac:dyDescent="0.2">
      <c r="D175" s="323"/>
      <c r="E175" s="323"/>
      <c r="F175" s="323"/>
    </row>
    <row r="176" spans="4:6" x14ac:dyDescent="0.2">
      <c r="D176" s="323"/>
      <c r="E176" s="323"/>
      <c r="F176" s="323"/>
    </row>
    <row r="177" spans="4:6" x14ac:dyDescent="0.2">
      <c r="D177" s="323"/>
      <c r="E177" s="323"/>
      <c r="F177" s="323"/>
    </row>
    <row r="178" spans="4:6" x14ac:dyDescent="0.2">
      <c r="D178" s="323"/>
      <c r="E178" s="323"/>
      <c r="F178" s="323"/>
    </row>
    <row r="179" spans="4:6" x14ac:dyDescent="0.2">
      <c r="D179" s="323"/>
      <c r="E179" s="323"/>
      <c r="F179" s="323"/>
    </row>
    <row r="180" spans="4:6" x14ac:dyDescent="0.2">
      <c r="D180" s="323"/>
      <c r="E180" s="323"/>
      <c r="F180" s="323"/>
    </row>
    <row r="181" spans="4:6" x14ac:dyDescent="0.2">
      <c r="D181" s="323"/>
      <c r="E181" s="323"/>
      <c r="F181" s="323"/>
    </row>
    <row r="182" spans="4:6" x14ac:dyDescent="0.2">
      <c r="D182" s="323"/>
      <c r="E182" s="323"/>
      <c r="F182" s="323"/>
    </row>
    <row r="183" spans="4:6" x14ac:dyDescent="0.2">
      <c r="D183" s="323"/>
      <c r="E183" s="323"/>
      <c r="F183" s="323"/>
    </row>
    <row r="184" spans="4:6" x14ac:dyDescent="0.2">
      <c r="D184" s="323"/>
      <c r="E184" s="323"/>
      <c r="F184" s="323"/>
    </row>
    <row r="185" spans="4:6" x14ac:dyDescent="0.2">
      <c r="D185" s="323"/>
      <c r="E185" s="323"/>
      <c r="F185" s="323"/>
    </row>
    <row r="186" spans="4:6" x14ac:dyDescent="0.2">
      <c r="D186" s="323"/>
      <c r="E186" s="323"/>
      <c r="F186" s="323"/>
    </row>
    <row r="187" spans="4:6" x14ac:dyDescent="0.2">
      <c r="D187" s="323"/>
      <c r="E187" s="323"/>
      <c r="F187" s="323"/>
    </row>
    <row r="188" spans="4:6" x14ac:dyDescent="0.2">
      <c r="D188" s="323"/>
      <c r="E188" s="323"/>
      <c r="F188" s="323"/>
    </row>
    <row r="189" spans="4:6" x14ac:dyDescent="0.2">
      <c r="D189" s="323"/>
      <c r="E189" s="323"/>
      <c r="F189" s="323"/>
    </row>
    <row r="190" spans="4:6" x14ac:dyDescent="0.2">
      <c r="D190" s="323"/>
      <c r="E190" s="323"/>
      <c r="F190" s="323"/>
    </row>
    <row r="191" spans="4:6" x14ac:dyDescent="0.2">
      <c r="D191" s="323"/>
      <c r="E191" s="323"/>
      <c r="F191" s="323"/>
    </row>
    <row r="192" spans="4:6" x14ac:dyDescent="0.2">
      <c r="D192" s="323"/>
      <c r="E192" s="323"/>
      <c r="F192" s="323"/>
    </row>
    <row r="193" spans="4:6" x14ac:dyDescent="0.2">
      <c r="D193" s="323"/>
      <c r="E193" s="323"/>
      <c r="F193" s="323"/>
    </row>
    <row r="194" spans="4:6" x14ac:dyDescent="0.2">
      <c r="D194" s="323"/>
      <c r="E194" s="323"/>
      <c r="F194" s="323"/>
    </row>
    <row r="195" spans="4:6" x14ac:dyDescent="0.2">
      <c r="D195" s="323"/>
      <c r="E195" s="323"/>
      <c r="F195" s="323"/>
    </row>
    <row r="196" spans="4:6" x14ac:dyDescent="0.2">
      <c r="D196" s="323"/>
      <c r="E196" s="323"/>
      <c r="F196" s="323"/>
    </row>
    <row r="197" spans="4:6" x14ac:dyDescent="0.2">
      <c r="D197" s="323"/>
      <c r="E197" s="323"/>
      <c r="F197" s="323"/>
    </row>
    <row r="198" spans="4:6" x14ac:dyDescent="0.2">
      <c r="D198" s="323"/>
      <c r="E198" s="323"/>
      <c r="F198" s="323"/>
    </row>
    <row r="199" spans="4:6" x14ac:dyDescent="0.2">
      <c r="D199" s="323"/>
      <c r="E199" s="323"/>
      <c r="F199" s="323"/>
    </row>
    <row r="200" spans="4:6" x14ac:dyDescent="0.2">
      <c r="D200" s="323"/>
      <c r="E200" s="323"/>
      <c r="F200" s="323"/>
    </row>
    <row r="201" spans="4:6" x14ac:dyDescent="0.2">
      <c r="D201" s="323"/>
      <c r="E201" s="323"/>
      <c r="F201" s="323"/>
    </row>
    <row r="202" spans="4:6" x14ac:dyDescent="0.2">
      <c r="D202" s="323"/>
      <c r="E202" s="323"/>
      <c r="F202" s="323"/>
    </row>
    <row r="203" spans="4:6" x14ac:dyDescent="0.2">
      <c r="D203" s="323"/>
      <c r="E203" s="323"/>
      <c r="F203" s="323"/>
    </row>
    <row r="204" spans="4:6" x14ac:dyDescent="0.2">
      <c r="D204" s="323"/>
      <c r="E204" s="323"/>
      <c r="F204" s="323"/>
    </row>
    <row r="205" spans="4:6" x14ac:dyDescent="0.2">
      <c r="D205" s="323"/>
      <c r="E205" s="323"/>
      <c r="F205" s="323"/>
    </row>
    <row r="206" spans="4:6" x14ac:dyDescent="0.2">
      <c r="D206" s="323"/>
      <c r="E206" s="323"/>
      <c r="F206" s="323"/>
    </row>
    <row r="207" spans="4:6" x14ac:dyDescent="0.2">
      <c r="D207" s="323"/>
      <c r="E207" s="323"/>
      <c r="F207" s="323"/>
    </row>
    <row r="208" spans="4:6" x14ac:dyDescent="0.2">
      <c r="D208" s="323"/>
      <c r="E208" s="323"/>
      <c r="F208" s="323"/>
    </row>
    <row r="209" spans="4:6" x14ac:dyDescent="0.2">
      <c r="D209" s="323"/>
      <c r="E209" s="323"/>
      <c r="F209" s="323"/>
    </row>
    <row r="210" spans="4:6" x14ac:dyDescent="0.2">
      <c r="D210" s="323"/>
      <c r="E210" s="323"/>
      <c r="F210" s="323"/>
    </row>
    <row r="211" spans="4:6" x14ac:dyDescent="0.2">
      <c r="D211" s="323"/>
      <c r="E211" s="323"/>
      <c r="F211" s="323"/>
    </row>
    <row r="212" spans="4:6" x14ac:dyDescent="0.2">
      <c r="D212" s="323"/>
      <c r="E212" s="323"/>
      <c r="F212" s="323"/>
    </row>
    <row r="213" spans="4:6" x14ac:dyDescent="0.2">
      <c r="D213" s="323"/>
      <c r="E213" s="323"/>
      <c r="F213" s="323"/>
    </row>
    <row r="214" spans="4:6" x14ac:dyDescent="0.2">
      <c r="D214" s="323"/>
      <c r="E214" s="323"/>
      <c r="F214" s="323"/>
    </row>
    <row r="215" spans="4:6" x14ac:dyDescent="0.2">
      <c r="D215" s="323"/>
      <c r="E215" s="323"/>
      <c r="F215" s="323"/>
    </row>
    <row r="216" spans="4:6" x14ac:dyDescent="0.2">
      <c r="D216" s="323"/>
      <c r="E216" s="323"/>
      <c r="F216" s="323"/>
    </row>
    <row r="217" spans="4:6" x14ac:dyDescent="0.2">
      <c r="D217" s="323"/>
      <c r="E217" s="323"/>
      <c r="F217" s="323"/>
    </row>
    <row r="218" spans="4:6" x14ac:dyDescent="0.2">
      <c r="D218" s="323"/>
      <c r="E218" s="323"/>
      <c r="F218" s="323"/>
    </row>
    <row r="219" spans="4:6" x14ac:dyDescent="0.2">
      <c r="D219" s="323"/>
      <c r="E219" s="323"/>
      <c r="F219" s="323"/>
    </row>
    <row r="220" spans="4:6" x14ac:dyDescent="0.2">
      <c r="D220" s="323"/>
      <c r="E220" s="323"/>
      <c r="F220" s="323"/>
    </row>
    <row r="221" spans="4:6" x14ac:dyDescent="0.2">
      <c r="D221" s="323"/>
      <c r="E221" s="323"/>
      <c r="F221" s="323"/>
    </row>
    <row r="222" spans="4:6" x14ac:dyDescent="0.2">
      <c r="D222" s="323"/>
      <c r="E222" s="323"/>
      <c r="F222" s="323"/>
    </row>
    <row r="223" spans="4:6" x14ac:dyDescent="0.2">
      <c r="D223" s="323"/>
      <c r="E223" s="323"/>
      <c r="F223" s="323"/>
    </row>
    <row r="224" spans="4:6" x14ac:dyDescent="0.2">
      <c r="D224" s="323"/>
      <c r="E224" s="323"/>
      <c r="F224" s="323"/>
    </row>
    <row r="225" spans="4:6" x14ac:dyDescent="0.2">
      <c r="D225" s="323"/>
      <c r="E225" s="323"/>
      <c r="F225" s="323"/>
    </row>
    <row r="226" spans="4:6" x14ac:dyDescent="0.2">
      <c r="D226" s="323"/>
      <c r="E226" s="323"/>
      <c r="F226" s="323"/>
    </row>
    <row r="227" spans="4:6" x14ac:dyDescent="0.2">
      <c r="D227" s="323"/>
      <c r="E227" s="323"/>
      <c r="F227" s="323"/>
    </row>
    <row r="228" spans="4:6" x14ac:dyDescent="0.2">
      <c r="D228" s="323"/>
      <c r="E228" s="323"/>
      <c r="F228" s="323"/>
    </row>
    <row r="229" spans="4:6" x14ac:dyDescent="0.2">
      <c r="D229" s="323"/>
      <c r="E229" s="323"/>
      <c r="F229" s="323"/>
    </row>
    <row r="230" spans="4:6" x14ac:dyDescent="0.2">
      <c r="D230" s="323"/>
      <c r="E230" s="323"/>
      <c r="F230" s="323"/>
    </row>
    <row r="231" spans="4:6" x14ac:dyDescent="0.2">
      <c r="D231" s="323"/>
      <c r="E231" s="323"/>
      <c r="F231" s="323"/>
    </row>
    <row r="232" spans="4:6" x14ac:dyDescent="0.2">
      <c r="D232" s="323"/>
      <c r="E232" s="323"/>
      <c r="F232" s="323"/>
    </row>
    <row r="233" spans="4:6" x14ac:dyDescent="0.2">
      <c r="D233" s="323"/>
      <c r="E233" s="323"/>
      <c r="F233" s="323"/>
    </row>
    <row r="234" spans="4:6" x14ac:dyDescent="0.2">
      <c r="D234" s="323"/>
      <c r="E234" s="323"/>
      <c r="F234" s="323"/>
    </row>
    <row r="235" spans="4:6" x14ac:dyDescent="0.2">
      <c r="D235" s="323"/>
      <c r="E235" s="323"/>
      <c r="F235" s="323"/>
    </row>
    <row r="236" spans="4:6" x14ac:dyDescent="0.2">
      <c r="D236" s="323"/>
      <c r="E236" s="323"/>
      <c r="F236" s="323"/>
    </row>
    <row r="237" spans="4:6" x14ac:dyDescent="0.2">
      <c r="D237" s="323"/>
      <c r="E237" s="323"/>
      <c r="F237" s="323"/>
    </row>
    <row r="238" spans="4:6" x14ac:dyDescent="0.2">
      <c r="D238" s="323"/>
      <c r="E238" s="323"/>
      <c r="F238" s="323"/>
    </row>
    <row r="239" spans="4:6" x14ac:dyDescent="0.2">
      <c r="D239" s="323"/>
      <c r="E239" s="323"/>
      <c r="F239" s="323"/>
    </row>
    <row r="240" spans="4:6" x14ac:dyDescent="0.2">
      <c r="D240" s="323"/>
      <c r="E240" s="323"/>
      <c r="F240" s="323"/>
    </row>
    <row r="241" spans="4:6" x14ac:dyDescent="0.2">
      <c r="D241" s="323"/>
      <c r="E241" s="323"/>
      <c r="F241" s="323"/>
    </row>
    <row r="242" spans="4:6" x14ac:dyDescent="0.2">
      <c r="D242" s="323"/>
      <c r="E242" s="323"/>
      <c r="F242" s="323"/>
    </row>
    <row r="243" spans="4:6" x14ac:dyDescent="0.2">
      <c r="D243" s="323"/>
      <c r="E243" s="323"/>
      <c r="F243" s="323"/>
    </row>
    <row r="244" spans="4:6" x14ac:dyDescent="0.2">
      <c r="D244" s="323"/>
      <c r="E244" s="323"/>
      <c r="F244" s="323"/>
    </row>
    <row r="245" spans="4:6" x14ac:dyDescent="0.2">
      <c r="D245" s="323"/>
      <c r="E245" s="323"/>
      <c r="F245" s="323"/>
    </row>
    <row r="246" spans="4:6" x14ac:dyDescent="0.2">
      <c r="D246" s="323"/>
      <c r="E246" s="323"/>
      <c r="F246" s="323"/>
    </row>
    <row r="247" spans="4:6" x14ac:dyDescent="0.2">
      <c r="D247" s="323"/>
      <c r="E247" s="323"/>
      <c r="F247" s="323"/>
    </row>
    <row r="248" spans="4:6" x14ac:dyDescent="0.2">
      <c r="D248" s="323"/>
      <c r="E248" s="323"/>
      <c r="F248" s="323"/>
    </row>
    <row r="249" spans="4:6" x14ac:dyDescent="0.2">
      <c r="D249" s="323"/>
      <c r="E249" s="323"/>
      <c r="F249" s="323"/>
    </row>
    <row r="250" spans="4:6" x14ac:dyDescent="0.2">
      <c r="D250" s="323"/>
      <c r="E250" s="323"/>
      <c r="F250" s="323"/>
    </row>
    <row r="251" spans="4:6" x14ac:dyDescent="0.2">
      <c r="D251" s="323"/>
      <c r="E251" s="323"/>
      <c r="F251" s="323"/>
    </row>
    <row r="252" spans="4:6" x14ac:dyDescent="0.2">
      <c r="D252" s="323"/>
      <c r="E252" s="323"/>
      <c r="F252" s="323"/>
    </row>
    <row r="253" spans="4:6" x14ac:dyDescent="0.2">
      <c r="D253" s="323"/>
      <c r="E253" s="323"/>
      <c r="F253" s="323"/>
    </row>
    <row r="254" spans="4:6" x14ac:dyDescent="0.2">
      <c r="D254" s="323"/>
      <c r="E254" s="323"/>
      <c r="F254" s="323"/>
    </row>
    <row r="255" spans="4:6" x14ac:dyDescent="0.2">
      <c r="D255" s="323"/>
      <c r="E255" s="323"/>
      <c r="F255" s="323"/>
    </row>
    <row r="256" spans="4:6" x14ac:dyDescent="0.2">
      <c r="D256" s="323"/>
      <c r="E256" s="323"/>
      <c r="F256" s="323"/>
    </row>
    <row r="257" spans="4:6" x14ac:dyDescent="0.2">
      <c r="D257" s="323"/>
      <c r="E257" s="323"/>
      <c r="F257" s="323"/>
    </row>
    <row r="258" spans="4:6" x14ac:dyDescent="0.2">
      <c r="D258" s="323"/>
      <c r="E258" s="323"/>
      <c r="F258" s="323"/>
    </row>
    <row r="259" spans="4:6" x14ac:dyDescent="0.2">
      <c r="D259" s="323"/>
      <c r="E259" s="323"/>
      <c r="F259" s="323"/>
    </row>
    <row r="260" spans="4:6" x14ac:dyDescent="0.2">
      <c r="D260" s="323"/>
      <c r="E260" s="323"/>
      <c r="F260" s="323"/>
    </row>
    <row r="261" spans="4:6" x14ac:dyDescent="0.2">
      <c r="D261" s="323"/>
      <c r="E261" s="323"/>
      <c r="F261" s="323"/>
    </row>
    <row r="262" spans="4:6" x14ac:dyDescent="0.2">
      <c r="D262" s="323"/>
      <c r="E262" s="323"/>
      <c r="F262" s="323"/>
    </row>
    <row r="263" spans="4:6" x14ac:dyDescent="0.2">
      <c r="D263" s="323"/>
      <c r="E263" s="323"/>
      <c r="F263" s="323"/>
    </row>
    <row r="264" spans="4:6" x14ac:dyDescent="0.2">
      <c r="D264" s="323"/>
      <c r="E264" s="323"/>
      <c r="F264" s="323"/>
    </row>
    <row r="265" spans="4:6" x14ac:dyDescent="0.2">
      <c r="D265" s="323"/>
      <c r="E265" s="323"/>
      <c r="F265" s="323"/>
    </row>
    <row r="266" spans="4:6" x14ac:dyDescent="0.2">
      <c r="D266" s="323"/>
      <c r="E266" s="323"/>
      <c r="F266" s="323"/>
    </row>
    <row r="267" spans="4:6" x14ac:dyDescent="0.2">
      <c r="D267" s="323"/>
      <c r="E267" s="323"/>
      <c r="F267" s="323"/>
    </row>
    <row r="268" spans="4:6" x14ac:dyDescent="0.2">
      <c r="D268" s="323"/>
      <c r="E268" s="323"/>
      <c r="F268" s="323"/>
    </row>
    <row r="269" spans="4:6" x14ac:dyDescent="0.2">
      <c r="D269" s="323"/>
      <c r="E269" s="323"/>
      <c r="F269" s="323"/>
    </row>
    <row r="270" spans="4:6" x14ac:dyDescent="0.2">
      <c r="D270" s="323"/>
      <c r="E270" s="323"/>
      <c r="F270" s="323"/>
    </row>
    <row r="271" spans="4:6" x14ac:dyDescent="0.2">
      <c r="D271" s="323"/>
      <c r="E271" s="323"/>
      <c r="F271" s="323"/>
    </row>
    <row r="272" spans="4:6" x14ac:dyDescent="0.2">
      <c r="D272" s="323"/>
      <c r="E272" s="323"/>
      <c r="F272" s="323"/>
    </row>
    <row r="273" spans="4:6" x14ac:dyDescent="0.2">
      <c r="D273" s="323"/>
      <c r="E273" s="323"/>
      <c r="F273" s="323"/>
    </row>
    <row r="274" spans="4:6" x14ac:dyDescent="0.2">
      <c r="D274" s="323"/>
      <c r="E274" s="323"/>
      <c r="F274" s="323"/>
    </row>
    <row r="275" spans="4:6" x14ac:dyDescent="0.2">
      <c r="D275" s="323"/>
      <c r="E275" s="323"/>
      <c r="F275" s="323"/>
    </row>
    <row r="276" spans="4:6" x14ac:dyDescent="0.2">
      <c r="D276" s="323"/>
      <c r="E276" s="323"/>
      <c r="F276" s="323"/>
    </row>
    <row r="277" spans="4:6" x14ac:dyDescent="0.2">
      <c r="D277" s="323"/>
      <c r="E277" s="323"/>
      <c r="F277" s="323"/>
    </row>
    <row r="278" spans="4:6" x14ac:dyDescent="0.2">
      <c r="D278" s="323"/>
      <c r="E278" s="323"/>
      <c r="F278" s="323"/>
    </row>
    <row r="279" spans="4:6" x14ac:dyDescent="0.2">
      <c r="D279" s="323"/>
      <c r="E279" s="323"/>
      <c r="F279" s="323"/>
    </row>
    <row r="280" spans="4:6" x14ac:dyDescent="0.2">
      <c r="D280" s="323"/>
      <c r="E280" s="323"/>
      <c r="F280" s="323"/>
    </row>
    <row r="281" spans="4:6" x14ac:dyDescent="0.2">
      <c r="D281" s="323"/>
      <c r="E281" s="323"/>
      <c r="F281" s="323"/>
    </row>
    <row r="282" spans="4:6" x14ac:dyDescent="0.2">
      <c r="D282" s="323"/>
      <c r="E282" s="323"/>
      <c r="F282" s="323"/>
    </row>
    <row r="283" spans="4:6" x14ac:dyDescent="0.2">
      <c r="D283" s="323"/>
      <c r="E283" s="323"/>
      <c r="F283" s="323"/>
    </row>
    <row r="284" spans="4:6" x14ac:dyDescent="0.2">
      <c r="D284" s="323"/>
      <c r="E284" s="323"/>
      <c r="F284" s="323"/>
    </row>
    <row r="285" spans="4:6" x14ac:dyDescent="0.2">
      <c r="D285" s="323"/>
      <c r="E285" s="323"/>
      <c r="F285" s="323"/>
    </row>
    <row r="286" spans="4:6" x14ac:dyDescent="0.2">
      <c r="D286" s="323"/>
      <c r="E286" s="323"/>
      <c r="F286" s="323"/>
    </row>
    <row r="287" spans="4:6" x14ac:dyDescent="0.2">
      <c r="D287" s="323"/>
      <c r="E287" s="323"/>
      <c r="F287" s="323"/>
    </row>
    <row r="288" spans="4:6" x14ac:dyDescent="0.2">
      <c r="D288" s="323"/>
      <c r="E288" s="323"/>
      <c r="F288" s="323"/>
    </row>
    <row r="289" spans="4:6" x14ac:dyDescent="0.2">
      <c r="D289" s="323"/>
      <c r="E289" s="323"/>
      <c r="F289" s="323"/>
    </row>
    <row r="290" spans="4:6" x14ac:dyDescent="0.2">
      <c r="D290" s="323"/>
      <c r="E290" s="323"/>
      <c r="F290" s="323"/>
    </row>
    <row r="291" spans="4:6" x14ac:dyDescent="0.2">
      <c r="D291" s="323"/>
      <c r="E291" s="323"/>
      <c r="F291" s="323"/>
    </row>
    <row r="292" spans="4:6" x14ac:dyDescent="0.2">
      <c r="D292" s="323"/>
      <c r="E292" s="323"/>
      <c r="F292" s="323"/>
    </row>
    <row r="293" spans="4:6" x14ac:dyDescent="0.2">
      <c r="D293" s="323"/>
      <c r="E293" s="323"/>
      <c r="F293" s="323"/>
    </row>
    <row r="294" spans="4:6" x14ac:dyDescent="0.2">
      <c r="D294" s="323"/>
      <c r="E294" s="323"/>
      <c r="F294" s="323"/>
    </row>
    <row r="295" spans="4:6" x14ac:dyDescent="0.2">
      <c r="D295" s="323"/>
      <c r="E295" s="323"/>
      <c r="F295" s="323"/>
    </row>
    <row r="296" spans="4:6" x14ac:dyDescent="0.2">
      <c r="D296" s="323"/>
      <c r="E296" s="323"/>
      <c r="F296" s="323"/>
    </row>
    <row r="297" spans="4:6" x14ac:dyDescent="0.2">
      <c r="D297" s="323"/>
      <c r="E297" s="323"/>
      <c r="F297" s="323"/>
    </row>
    <row r="298" spans="4:6" x14ac:dyDescent="0.2">
      <c r="D298" s="323"/>
      <c r="E298" s="323"/>
      <c r="F298" s="323"/>
    </row>
    <row r="299" spans="4:6" x14ac:dyDescent="0.2">
      <c r="D299" s="323"/>
      <c r="E299" s="323"/>
      <c r="F299" s="323"/>
    </row>
    <row r="300" spans="4:6" x14ac:dyDescent="0.2">
      <c r="D300" s="323"/>
      <c r="E300" s="323"/>
      <c r="F300" s="323"/>
    </row>
    <row r="301" spans="4:6" x14ac:dyDescent="0.2">
      <c r="D301" s="323"/>
      <c r="E301" s="323"/>
      <c r="F301" s="323"/>
    </row>
    <row r="302" spans="4:6" x14ac:dyDescent="0.2">
      <c r="D302" s="323"/>
      <c r="E302" s="323"/>
      <c r="F302" s="323"/>
    </row>
    <row r="303" spans="4:6" x14ac:dyDescent="0.2">
      <c r="D303" s="323"/>
      <c r="E303" s="323"/>
      <c r="F303" s="323"/>
    </row>
    <row r="304" spans="4:6" x14ac:dyDescent="0.2">
      <c r="D304" s="323"/>
      <c r="E304" s="323"/>
      <c r="F304" s="323"/>
    </row>
    <row r="305" spans="4:6" x14ac:dyDescent="0.2">
      <c r="D305" s="323"/>
      <c r="E305" s="323"/>
      <c r="F305" s="323"/>
    </row>
    <row r="306" spans="4:6" x14ac:dyDescent="0.2">
      <c r="D306" s="323"/>
      <c r="E306" s="323"/>
      <c r="F306" s="323"/>
    </row>
    <row r="307" spans="4:6" x14ac:dyDescent="0.2">
      <c r="D307" s="323"/>
      <c r="E307" s="323"/>
      <c r="F307" s="323"/>
    </row>
    <row r="308" spans="4:6" x14ac:dyDescent="0.2">
      <c r="D308" s="323"/>
      <c r="E308" s="323"/>
      <c r="F308" s="323"/>
    </row>
    <row r="309" spans="4:6" x14ac:dyDescent="0.2">
      <c r="D309" s="323"/>
      <c r="E309" s="323"/>
      <c r="F309" s="323"/>
    </row>
    <row r="310" spans="4:6" x14ac:dyDescent="0.2">
      <c r="D310" s="323"/>
      <c r="E310" s="323"/>
      <c r="F310" s="323"/>
    </row>
    <row r="311" spans="4:6" x14ac:dyDescent="0.2">
      <c r="D311" s="323"/>
      <c r="E311" s="323"/>
      <c r="F311" s="323"/>
    </row>
    <row r="312" spans="4:6" x14ac:dyDescent="0.2">
      <c r="D312" s="323"/>
      <c r="E312" s="323"/>
      <c r="F312" s="323"/>
    </row>
    <row r="313" spans="4:6" x14ac:dyDescent="0.2">
      <c r="D313" s="323"/>
      <c r="E313" s="323"/>
      <c r="F313" s="323"/>
    </row>
    <row r="314" spans="4:6" x14ac:dyDescent="0.2">
      <c r="D314" s="323"/>
      <c r="E314" s="323"/>
      <c r="F314" s="323"/>
    </row>
    <row r="315" spans="4:6" x14ac:dyDescent="0.2">
      <c r="D315" s="323"/>
      <c r="E315" s="323"/>
      <c r="F315" s="323"/>
    </row>
    <row r="316" spans="4:6" x14ac:dyDescent="0.2">
      <c r="D316" s="323"/>
      <c r="E316" s="323"/>
      <c r="F316" s="323"/>
    </row>
    <row r="317" spans="4:6" x14ac:dyDescent="0.2">
      <c r="D317" s="323"/>
      <c r="E317" s="323"/>
      <c r="F317" s="323"/>
    </row>
    <row r="318" spans="4:6" x14ac:dyDescent="0.2">
      <c r="D318" s="323"/>
      <c r="E318" s="323"/>
      <c r="F318" s="323"/>
    </row>
    <row r="319" spans="4:6" x14ac:dyDescent="0.2">
      <c r="D319" s="323"/>
      <c r="E319" s="323"/>
      <c r="F319" s="323"/>
    </row>
    <row r="320" spans="4:6" x14ac:dyDescent="0.2">
      <c r="D320" s="323"/>
      <c r="E320" s="323"/>
      <c r="F320" s="323"/>
    </row>
    <row r="321" spans="4:6" x14ac:dyDescent="0.2">
      <c r="D321" s="323"/>
      <c r="E321" s="323"/>
      <c r="F321" s="323"/>
    </row>
    <row r="322" spans="4:6" x14ac:dyDescent="0.2">
      <c r="D322" s="323"/>
      <c r="E322" s="323"/>
      <c r="F322" s="323"/>
    </row>
    <row r="323" spans="4:6" x14ac:dyDescent="0.2">
      <c r="D323" s="323"/>
      <c r="E323" s="323"/>
      <c r="F323" s="323"/>
    </row>
    <row r="324" spans="4:6" x14ac:dyDescent="0.2">
      <c r="D324" s="323"/>
      <c r="E324" s="323"/>
      <c r="F324" s="323"/>
    </row>
    <row r="325" spans="4:6" x14ac:dyDescent="0.2">
      <c r="D325" s="323"/>
      <c r="E325" s="323"/>
      <c r="F325" s="323"/>
    </row>
    <row r="326" spans="4:6" x14ac:dyDescent="0.2">
      <c r="D326" s="323"/>
      <c r="E326" s="323"/>
      <c r="F326" s="323"/>
    </row>
    <row r="327" spans="4:6" x14ac:dyDescent="0.2">
      <c r="D327" s="323"/>
      <c r="E327" s="323"/>
      <c r="F327" s="323"/>
    </row>
    <row r="328" spans="4:6" x14ac:dyDescent="0.2">
      <c r="D328" s="323"/>
      <c r="E328" s="323"/>
      <c r="F328" s="323"/>
    </row>
    <row r="329" spans="4:6" x14ac:dyDescent="0.2">
      <c r="D329" s="323"/>
      <c r="E329" s="323"/>
      <c r="F329" s="323"/>
    </row>
    <row r="330" spans="4:6" x14ac:dyDescent="0.2">
      <c r="D330" s="323"/>
      <c r="E330" s="323"/>
      <c r="F330" s="323"/>
    </row>
    <row r="331" spans="4:6" x14ac:dyDescent="0.2">
      <c r="D331" s="323"/>
      <c r="E331" s="323"/>
      <c r="F331" s="323"/>
    </row>
    <row r="332" spans="4:6" x14ac:dyDescent="0.2">
      <c r="D332" s="323"/>
      <c r="E332" s="323"/>
      <c r="F332" s="323"/>
    </row>
    <row r="333" spans="4:6" x14ac:dyDescent="0.2">
      <c r="D333" s="323"/>
      <c r="E333" s="323"/>
      <c r="F333" s="323"/>
    </row>
    <row r="334" spans="4:6" x14ac:dyDescent="0.2">
      <c r="D334" s="323"/>
      <c r="E334" s="323"/>
      <c r="F334" s="323"/>
    </row>
    <row r="335" spans="4:6" x14ac:dyDescent="0.2">
      <c r="D335" s="323"/>
      <c r="E335" s="323"/>
      <c r="F335" s="323"/>
    </row>
    <row r="336" spans="4:6" x14ac:dyDescent="0.2">
      <c r="D336" s="323"/>
      <c r="E336" s="323"/>
      <c r="F336" s="323"/>
    </row>
    <row r="337" spans="4:6" x14ac:dyDescent="0.2">
      <c r="D337" s="323"/>
      <c r="E337" s="323"/>
      <c r="F337" s="323"/>
    </row>
    <row r="338" spans="4:6" x14ac:dyDescent="0.2">
      <c r="D338" s="323"/>
      <c r="E338" s="323"/>
      <c r="F338" s="323"/>
    </row>
    <row r="339" spans="4:6" x14ac:dyDescent="0.2">
      <c r="D339" s="323"/>
      <c r="E339" s="323"/>
      <c r="F339" s="323"/>
    </row>
    <row r="340" spans="4:6" x14ac:dyDescent="0.2">
      <c r="D340" s="323"/>
      <c r="E340" s="323"/>
      <c r="F340" s="323"/>
    </row>
    <row r="341" spans="4:6" x14ac:dyDescent="0.2">
      <c r="D341" s="323"/>
      <c r="E341" s="323"/>
      <c r="F341" s="323"/>
    </row>
    <row r="342" spans="4:6" x14ac:dyDescent="0.2">
      <c r="D342" s="323"/>
      <c r="E342" s="323"/>
      <c r="F342" s="323"/>
    </row>
    <row r="343" spans="4:6" x14ac:dyDescent="0.2">
      <c r="D343" s="323"/>
      <c r="E343" s="323"/>
      <c r="F343" s="323"/>
    </row>
    <row r="344" spans="4:6" x14ac:dyDescent="0.2">
      <c r="D344" s="323"/>
      <c r="E344" s="323"/>
      <c r="F344" s="323"/>
    </row>
    <row r="345" spans="4:6" x14ac:dyDescent="0.2">
      <c r="D345" s="323"/>
      <c r="E345" s="323"/>
      <c r="F345" s="323"/>
    </row>
    <row r="346" spans="4:6" x14ac:dyDescent="0.2">
      <c r="D346" s="323"/>
      <c r="E346" s="323"/>
      <c r="F346" s="323"/>
    </row>
    <row r="347" spans="4:6" x14ac:dyDescent="0.2">
      <c r="D347" s="323"/>
      <c r="E347" s="323"/>
      <c r="F347" s="323"/>
    </row>
    <row r="348" spans="4:6" x14ac:dyDescent="0.2">
      <c r="D348" s="323"/>
      <c r="E348" s="323"/>
      <c r="F348" s="323"/>
    </row>
    <row r="349" spans="4:6" x14ac:dyDescent="0.2">
      <c r="D349" s="323"/>
      <c r="E349" s="323"/>
      <c r="F349" s="323"/>
    </row>
    <row r="350" spans="4:6" x14ac:dyDescent="0.2">
      <c r="D350" s="323"/>
      <c r="E350" s="323"/>
      <c r="F350" s="323"/>
    </row>
    <row r="351" spans="4:6" x14ac:dyDescent="0.2">
      <c r="D351" s="323"/>
      <c r="E351" s="323"/>
      <c r="F351" s="323"/>
    </row>
    <row r="352" spans="4:6" x14ac:dyDescent="0.2">
      <c r="D352" s="323"/>
      <c r="E352" s="323"/>
      <c r="F352" s="323"/>
    </row>
    <row r="353" spans="4:6" x14ac:dyDescent="0.2">
      <c r="D353" s="323"/>
      <c r="E353" s="323"/>
      <c r="F353" s="323"/>
    </row>
    <row r="354" spans="4:6" x14ac:dyDescent="0.2">
      <c r="D354" s="323"/>
      <c r="E354" s="323"/>
      <c r="F354" s="323"/>
    </row>
    <row r="355" spans="4:6" x14ac:dyDescent="0.2">
      <c r="D355" s="323"/>
      <c r="E355" s="323"/>
      <c r="F355" s="323"/>
    </row>
    <row r="356" spans="4:6" x14ac:dyDescent="0.2">
      <c r="D356" s="323"/>
      <c r="E356" s="323"/>
      <c r="F356" s="323"/>
    </row>
    <row r="357" spans="4:6" x14ac:dyDescent="0.2">
      <c r="D357" s="323"/>
      <c r="E357" s="323"/>
      <c r="F357" s="323"/>
    </row>
    <row r="358" spans="4:6" x14ac:dyDescent="0.2">
      <c r="D358" s="323"/>
      <c r="E358" s="323"/>
      <c r="F358" s="323"/>
    </row>
    <row r="359" spans="4:6" x14ac:dyDescent="0.2">
      <c r="D359" s="323"/>
      <c r="E359" s="323"/>
      <c r="F359" s="323"/>
    </row>
    <row r="360" spans="4:6" x14ac:dyDescent="0.2">
      <c r="D360" s="323"/>
      <c r="E360" s="323"/>
      <c r="F360" s="323"/>
    </row>
    <row r="361" spans="4:6" x14ac:dyDescent="0.2">
      <c r="D361" s="323"/>
      <c r="E361" s="323"/>
      <c r="F361" s="323"/>
    </row>
    <row r="362" spans="4:6" x14ac:dyDescent="0.2">
      <c r="D362" s="323"/>
      <c r="E362" s="323"/>
      <c r="F362" s="323"/>
    </row>
    <row r="363" spans="4:6" x14ac:dyDescent="0.2">
      <c r="D363" s="323"/>
      <c r="E363" s="323"/>
      <c r="F363" s="323"/>
    </row>
    <row r="364" spans="4:6" x14ac:dyDescent="0.2">
      <c r="D364" s="323"/>
      <c r="E364" s="323"/>
      <c r="F364" s="323"/>
    </row>
    <row r="365" spans="4:6" x14ac:dyDescent="0.2">
      <c r="D365" s="323"/>
      <c r="E365" s="323"/>
      <c r="F365" s="323"/>
    </row>
    <row r="366" spans="4:6" x14ac:dyDescent="0.2">
      <c r="D366" s="323"/>
      <c r="E366" s="323"/>
      <c r="F366" s="323"/>
    </row>
    <row r="367" spans="4:6" x14ac:dyDescent="0.2">
      <c r="D367" s="323"/>
      <c r="E367" s="323"/>
      <c r="F367" s="323"/>
    </row>
    <row r="368" spans="4:6" x14ac:dyDescent="0.2">
      <c r="D368" s="323"/>
      <c r="E368" s="323"/>
      <c r="F368" s="323"/>
    </row>
    <row r="369" spans="4:6" x14ac:dyDescent="0.2">
      <c r="D369" s="323"/>
      <c r="E369" s="323"/>
      <c r="F369" s="323"/>
    </row>
    <row r="370" spans="4:6" x14ac:dyDescent="0.2">
      <c r="D370" s="323"/>
      <c r="E370" s="323"/>
      <c r="F370" s="323"/>
    </row>
    <row r="371" spans="4:6" x14ac:dyDescent="0.2">
      <c r="D371" s="323"/>
      <c r="E371" s="323"/>
      <c r="F371" s="323"/>
    </row>
    <row r="372" spans="4:6" x14ac:dyDescent="0.2">
      <c r="D372" s="323"/>
      <c r="E372" s="323"/>
      <c r="F372" s="323"/>
    </row>
    <row r="373" spans="4:6" x14ac:dyDescent="0.2">
      <c r="D373" s="323"/>
      <c r="E373" s="323"/>
      <c r="F373" s="323"/>
    </row>
    <row r="374" spans="4:6" x14ac:dyDescent="0.2">
      <c r="D374" s="323"/>
      <c r="E374" s="323"/>
      <c r="F374" s="323"/>
    </row>
    <row r="375" spans="4:6" x14ac:dyDescent="0.2">
      <c r="D375" s="323"/>
      <c r="E375" s="323"/>
      <c r="F375" s="323"/>
    </row>
    <row r="376" spans="4:6" x14ac:dyDescent="0.2">
      <c r="D376" s="323"/>
      <c r="E376" s="323"/>
      <c r="F376" s="323"/>
    </row>
    <row r="377" spans="4:6" x14ac:dyDescent="0.2">
      <c r="D377" s="323"/>
      <c r="E377" s="323"/>
      <c r="F377" s="323"/>
    </row>
    <row r="378" spans="4:6" x14ac:dyDescent="0.2">
      <c r="D378" s="323"/>
      <c r="E378" s="323"/>
      <c r="F378" s="323"/>
    </row>
    <row r="379" spans="4:6" x14ac:dyDescent="0.2">
      <c r="D379" s="323"/>
      <c r="E379" s="323"/>
      <c r="F379" s="323"/>
    </row>
    <row r="380" spans="4:6" x14ac:dyDescent="0.2">
      <c r="D380" s="323"/>
      <c r="E380" s="323"/>
      <c r="F380" s="323"/>
    </row>
    <row r="381" spans="4:6" x14ac:dyDescent="0.2">
      <c r="D381" s="323"/>
      <c r="E381" s="323"/>
      <c r="F381" s="323"/>
    </row>
    <row r="382" spans="4:6" x14ac:dyDescent="0.2">
      <c r="D382" s="323"/>
      <c r="E382" s="323"/>
      <c r="F382" s="323"/>
    </row>
    <row r="383" spans="4:6" x14ac:dyDescent="0.2">
      <c r="D383" s="323"/>
      <c r="E383" s="323"/>
      <c r="F383" s="323"/>
    </row>
    <row r="384" spans="4:6" x14ac:dyDescent="0.2">
      <c r="D384" s="323"/>
      <c r="E384" s="323"/>
      <c r="F384" s="323"/>
    </row>
    <row r="385" spans="4:6" x14ac:dyDescent="0.2">
      <c r="D385" s="323"/>
      <c r="E385" s="323"/>
      <c r="F385" s="323"/>
    </row>
    <row r="386" spans="4:6" x14ac:dyDescent="0.2">
      <c r="D386" s="323"/>
      <c r="E386" s="323"/>
      <c r="F386" s="323"/>
    </row>
    <row r="387" spans="4:6" x14ac:dyDescent="0.2">
      <c r="D387" s="323"/>
      <c r="E387" s="323"/>
      <c r="F387" s="323"/>
    </row>
    <row r="388" spans="4:6" x14ac:dyDescent="0.2">
      <c r="D388" s="323"/>
      <c r="E388" s="323"/>
      <c r="F388" s="323"/>
    </row>
    <row r="389" spans="4:6" x14ac:dyDescent="0.2">
      <c r="D389" s="323"/>
      <c r="E389" s="323"/>
      <c r="F389" s="323"/>
    </row>
    <row r="390" spans="4:6" x14ac:dyDescent="0.2">
      <c r="D390" s="323"/>
      <c r="E390" s="323"/>
      <c r="F390" s="323"/>
    </row>
    <row r="391" spans="4:6" x14ac:dyDescent="0.2">
      <c r="D391" s="323"/>
      <c r="E391" s="323"/>
      <c r="F391" s="323"/>
    </row>
    <row r="392" spans="4:6" x14ac:dyDescent="0.2">
      <c r="D392" s="323"/>
      <c r="E392" s="323"/>
      <c r="F392" s="323"/>
    </row>
    <row r="393" spans="4:6" x14ac:dyDescent="0.2">
      <c r="D393" s="323"/>
      <c r="E393" s="323"/>
      <c r="F393" s="323"/>
    </row>
    <row r="394" spans="4:6" x14ac:dyDescent="0.2">
      <c r="D394" s="323"/>
      <c r="E394" s="323"/>
      <c r="F394" s="323"/>
    </row>
    <row r="395" spans="4:6" x14ac:dyDescent="0.2">
      <c r="D395" s="323"/>
      <c r="E395" s="323"/>
      <c r="F395" s="323"/>
    </row>
    <row r="396" spans="4:6" x14ac:dyDescent="0.2">
      <c r="D396" s="323"/>
      <c r="E396" s="323"/>
      <c r="F396" s="323"/>
    </row>
    <row r="397" spans="4:6" x14ac:dyDescent="0.2">
      <c r="D397" s="323"/>
      <c r="E397" s="323"/>
      <c r="F397" s="323"/>
    </row>
    <row r="398" spans="4:6" x14ac:dyDescent="0.2">
      <c r="D398" s="323"/>
      <c r="E398" s="323"/>
      <c r="F398" s="323"/>
    </row>
    <row r="399" spans="4:6" x14ac:dyDescent="0.2">
      <c r="D399" s="323"/>
      <c r="E399" s="323"/>
      <c r="F399" s="323"/>
    </row>
    <row r="400" spans="4:6" x14ac:dyDescent="0.2">
      <c r="D400" s="323"/>
      <c r="E400" s="323"/>
      <c r="F400" s="323"/>
    </row>
    <row r="401" spans="4:6" x14ac:dyDescent="0.2">
      <c r="D401" s="323"/>
      <c r="E401" s="323"/>
      <c r="F401" s="323"/>
    </row>
    <row r="402" spans="4:6" x14ac:dyDescent="0.2">
      <c r="D402" s="323"/>
      <c r="E402" s="323"/>
      <c r="F402" s="323"/>
    </row>
    <row r="403" spans="4:6" x14ac:dyDescent="0.2">
      <c r="D403" s="323"/>
      <c r="E403" s="323"/>
      <c r="F403" s="323"/>
    </row>
    <row r="404" spans="4:6" x14ac:dyDescent="0.2">
      <c r="D404" s="323"/>
      <c r="E404" s="323"/>
      <c r="F404" s="323"/>
    </row>
    <row r="405" spans="4:6" x14ac:dyDescent="0.2">
      <c r="D405" s="323"/>
      <c r="E405" s="323"/>
      <c r="F405" s="323"/>
    </row>
    <row r="406" spans="4:6" x14ac:dyDescent="0.2">
      <c r="D406" s="323"/>
      <c r="E406" s="323"/>
      <c r="F406" s="323"/>
    </row>
    <row r="407" spans="4:6" x14ac:dyDescent="0.2">
      <c r="D407" s="323"/>
      <c r="E407" s="323"/>
      <c r="F407" s="323"/>
    </row>
    <row r="408" spans="4:6" x14ac:dyDescent="0.2">
      <c r="D408" s="323"/>
      <c r="E408" s="323"/>
      <c r="F408" s="323"/>
    </row>
    <row r="409" spans="4:6" x14ac:dyDescent="0.2">
      <c r="D409" s="323"/>
      <c r="E409" s="323"/>
      <c r="F409" s="323"/>
    </row>
    <row r="410" spans="4:6" x14ac:dyDescent="0.2">
      <c r="D410" s="323"/>
      <c r="E410" s="323"/>
      <c r="F410" s="323"/>
    </row>
    <row r="411" spans="4:6" x14ac:dyDescent="0.2">
      <c r="D411" s="323"/>
      <c r="E411" s="323"/>
      <c r="F411" s="323"/>
    </row>
    <row r="412" spans="4:6" x14ac:dyDescent="0.2">
      <c r="D412" s="323"/>
      <c r="E412" s="323"/>
      <c r="F412" s="323"/>
    </row>
    <row r="413" spans="4:6" x14ac:dyDescent="0.2">
      <c r="D413" s="323"/>
      <c r="E413" s="323"/>
      <c r="F413" s="323"/>
    </row>
    <row r="414" spans="4:6" x14ac:dyDescent="0.2">
      <c r="D414" s="323"/>
      <c r="E414" s="323"/>
      <c r="F414" s="323"/>
    </row>
    <row r="415" spans="4:6" x14ac:dyDescent="0.2">
      <c r="D415" s="323"/>
      <c r="E415" s="323"/>
      <c r="F415" s="323"/>
    </row>
    <row r="416" spans="4:6" x14ac:dyDescent="0.2">
      <c r="D416" s="323"/>
      <c r="E416" s="323"/>
      <c r="F416" s="323"/>
    </row>
    <row r="417" spans="4:6" x14ac:dyDescent="0.2">
      <c r="D417" s="323"/>
      <c r="E417" s="323"/>
      <c r="F417" s="323"/>
    </row>
    <row r="418" spans="4:6" x14ac:dyDescent="0.2">
      <c r="D418" s="323"/>
      <c r="E418" s="323"/>
      <c r="F418" s="323"/>
    </row>
    <row r="419" spans="4:6" x14ac:dyDescent="0.2">
      <c r="D419" s="323"/>
      <c r="E419" s="323"/>
      <c r="F419" s="323"/>
    </row>
    <row r="420" spans="4:6" x14ac:dyDescent="0.2">
      <c r="D420" s="323"/>
      <c r="E420" s="323"/>
      <c r="F420" s="323"/>
    </row>
    <row r="421" spans="4:6" x14ac:dyDescent="0.2">
      <c r="D421" s="323"/>
      <c r="E421" s="323"/>
      <c r="F421" s="323"/>
    </row>
    <row r="422" spans="4:6" x14ac:dyDescent="0.2">
      <c r="D422" s="323"/>
      <c r="E422" s="323"/>
      <c r="F422" s="323"/>
    </row>
    <row r="423" spans="4:6" x14ac:dyDescent="0.2">
      <c r="D423" s="323"/>
      <c r="E423" s="323"/>
      <c r="F423" s="323"/>
    </row>
    <row r="424" spans="4:6" x14ac:dyDescent="0.2">
      <c r="D424" s="323"/>
      <c r="E424" s="323"/>
      <c r="F424" s="323"/>
    </row>
    <row r="425" spans="4:6" x14ac:dyDescent="0.2">
      <c r="D425" s="323"/>
      <c r="E425" s="323"/>
      <c r="F425" s="323"/>
    </row>
    <row r="426" spans="4:6" x14ac:dyDescent="0.2">
      <c r="D426" s="323"/>
      <c r="E426" s="323"/>
      <c r="F426" s="323"/>
    </row>
    <row r="427" spans="4:6" x14ac:dyDescent="0.2">
      <c r="D427" s="323"/>
      <c r="E427" s="323"/>
      <c r="F427" s="323"/>
    </row>
    <row r="428" spans="4:6" x14ac:dyDescent="0.2">
      <c r="D428" s="323"/>
      <c r="E428" s="323"/>
      <c r="F428" s="323"/>
    </row>
    <row r="429" spans="4:6" x14ac:dyDescent="0.2">
      <c r="D429" s="323"/>
      <c r="E429" s="323"/>
      <c r="F429" s="323"/>
    </row>
    <row r="430" spans="4:6" x14ac:dyDescent="0.2">
      <c r="D430" s="323"/>
      <c r="E430" s="323"/>
      <c r="F430" s="323"/>
    </row>
    <row r="431" spans="4:6" x14ac:dyDescent="0.2">
      <c r="D431" s="323"/>
      <c r="E431" s="323"/>
      <c r="F431" s="323"/>
    </row>
    <row r="432" spans="4:6" x14ac:dyDescent="0.2">
      <c r="D432" s="323"/>
      <c r="E432" s="323"/>
      <c r="F432" s="323"/>
    </row>
    <row r="433" spans="4:6" x14ac:dyDescent="0.2">
      <c r="D433" s="323"/>
      <c r="E433" s="323"/>
      <c r="F433" s="323"/>
    </row>
    <row r="434" spans="4:6" x14ac:dyDescent="0.2">
      <c r="D434" s="323"/>
      <c r="E434" s="323"/>
      <c r="F434" s="323"/>
    </row>
    <row r="435" spans="4:6" x14ac:dyDescent="0.2">
      <c r="D435" s="323"/>
      <c r="E435" s="323"/>
      <c r="F435" s="323"/>
    </row>
    <row r="436" spans="4:6" x14ac:dyDescent="0.2">
      <c r="D436" s="323"/>
      <c r="E436" s="323"/>
      <c r="F436" s="323"/>
    </row>
    <row r="437" spans="4:6" x14ac:dyDescent="0.2">
      <c r="D437" s="323"/>
      <c r="E437" s="323"/>
      <c r="F437" s="323"/>
    </row>
    <row r="438" spans="4:6" x14ac:dyDescent="0.2">
      <c r="D438" s="323"/>
      <c r="E438" s="323"/>
      <c r="F438" s="323"/>
    </row>
    <row r="439" spans="4:6" x14ac:dyDescent="0.2">
      <c r="D439" s="323"/>
      <c r="E439" s="323"/>
      <c r="F439" s="323"/>
    </row>
    <row r="440" spans="4:6" x14ac:dyDescent="0.2">
      <c r="D440" s="323"/>
      <c r="E440" s="323"/>
      <c r="F440" s="323"/>
    </row>
    <row r="441" spans="4:6" x14ac:dyDescent="0.2">
      <c r="D441" s="323"/>
      <c r="E441" s="323"/>
      <c r="F441" s="323"/>
    </row>
  </sheetData>
  <mergeCells count="4">
    <mergeCell ref="A1:C1"/>
    <mergeCell ref="A4:D4"/>
    <mergeCell ref="A47:C47"/>
    <mergeCell ref="J3:L3"/>
  </mergeCells>
  <printOptions horizontalCentered="1" verticalCentered="1"/>
  <pageMargins left="0.1" right="0.1" top="0.5" bottom="0.4" header="0.1" footer="0.1"/>
  <pageSetup scale="80" orientation="landscape" r:id="rId1"/>
  <headerFooter>
    <oddHeader>&amp;C&amp;"Arial,Bold"TWIN FALLS SCHOOL DISTRICT 411</oddHeader>
    <oddFooter>&amp;L&amp;"Arial,Bold"&amp;Z&amp;F&amp;R&amp;"Arial,Bold"Page &amp;P of &amp;N</oddFooter>
  </headerFooter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>
    <pageSetUpPr fitToPage="1"/>
  </sheetPr>
  <dimension ref="A1:M48"/>
  <sheetViews>
    <sheetView defaultGridColor="0" colorId="22" zoomScaleNormal="100" workbookViewId="0">
      <pane xSplit="3" ySplit="7" topLeftCell="D8" activePane="bottomRight" state="frozen"/>
      <selection activeCell="P31" sqref="P31"/>
      <selection pane="topRight" activeCell="P31" sqref="P31"/>
      <selection pane="bottomLeft" activeCell="P31" sqref="P31"/>
      <selection pane="bottomRight" activeCell="P31" sqref="P31"/>
    </sheetView>
  </sheetViews>
  <sheetFormatPr defaultColWidth="9.77734375" defaultRowHeight="15.75" x14ac:dyDescent="0.25"/>
  <cols>
    <col min="1" max="1" width="3.77734375" style="397" customWidth="1"/>
    <col min="2" max="2" width="6.77734375" style="397" customWidth="1"/>
    <col min="3" max="3" width="30.77734375" style="398" customWidth="1"/>
    <col min="4" max="13" width="11.77734375" style="397" customWidth="1"/>
    <col min="14" max="16384" width="9.77734375" style="397"/>
  </cols>
  <sheetData>
    <row r="1" spans="1:13" ht="20.25" x14ac:dyDescent="0.3">
      <c r="A1" s="600" t="s">
        <v>47</v>
      </c>
      <c r="B1" s="600"/>
      <c r="C1" s="600"/>
      <c r="E1" s="449" t="s">
        <v>510</v>
      </c>
      <c r="F1" s="447"/>
      <c r="G1" s="447"/>
      <c r="I1" s="451"/>
      <c r="K1" s="446"/>
      <c r="L1" s="446"/>
      <c r="M1" s="450" t="s">
        <v>759</v>
      </c>
    </row>
    <row r="2" spans="1:13" x14ac:dyDescent="0.25">
      <c r="E2" s="449" t="s">
        <v>16</v>
      </c>
      <c r="F2" s="447"/>
      <c r="G2" s="447"/>
      <c r="K2" s="321"/>
      <c r="L2" s="321"/>
      <c r="M2" s="444" t="s">
        <v>758</v>
      </c>
    </row>
    <row r="3" spans="1:13" x14ac:dyDescent="0.25">
      <c r="E3" s="448" t="s">
        <v>507</v>
      </c>
      <c r="F3" s="447"/>
      <c r="G3" s="447"/>
      <c r="K3" s="607" t="s">
        <v>757</v>
      </c>
      <c r="L3" s="607"/>
      <c r="M3" s="607"/>
    </row>
    <row r="4" spans="1:13" ht="12" customHeight="1" x14ac:dyDescent="0.2">
      <c r="A4" s="601" t="s">
        <v>505</v>
      </c>
      <c r="B4" s="601"/>
      <c r="C4" s="601"/>
      <c r="D4" s="434"/>
      <c r="E4" s="434"/>
      <c r="F4" s="434"/>
      <c r="G4" s="434"/>
      <c r="H4" s="434"/>
      <c r="I4" s="434"/>
      <c r="J4" s="434"/>
      <c r="K4" s="434"/>
      <c r="L4" s="434"/>
      <c r="M4" s="434"/>
    </row>
    <row r="5" spans="1:13" ht="15" x14ac:dyDescent="0.2">
      <c r="A5" s="443"/>
      <c r="B5" s="442"/>
      <c r="C5" s="441" t="s">
        <v>16</v>
      </c>
      <c r="D5" s="437" t="s">
        <v>503</v>
      </c>
      <c r="E5" s="440" t="s">
        <v>502</v>
      </c>
      <c r="F5" s="439" t="s">
        <v>85</v>
      </c>
      <c r="G5" s="439" t="s">
        <v>83</v>
      </c>
      <c r="H5" s="439" t="s">
        <v>81</v>
      </c>
      <c r="I5" s="439" t="s">
        <v>79</v>
      </c>
      <c r="J5" s="439" t="s">
        <v>77</v>
      </c>
      <c r="K5" s="438" t="s">
        <v>75</v>
      </c>
      <c r="L5" s="437" t="s">
        <v>73</v>
      </c>
      <c r="M5" s="437" t="s">
        <v>70</v>
      </c>
    </row>
    <row r="6" spans="1:13" ht="15" x14ac:dyDescent="0.2">
      <c r="A6" s="436"/>
      <c r="B6" s="429"/>
      <c r="C6" s="435"/>
      <c r="D6" s="429"/>
      <c r="E6" s="429"/>
      <c r="F6" s="434"/>
      <c r="G6" s="433"/>
      <c r="H6" s="432" t="s">
        <v>560</v>
      </c>
      <c r="I6" s="432" t="s">
        <v>559</v>
      </c>
      <c r="J6" s="431" t="s">
        <v>558</v>
      </c>
      <c r="K6" s="430" t="s">
        <v>557</v>
      </c>
      <c r="L6" s="430" t="s">
        <v>556</v>
      </c>
      <c r="M6" s="429"/>
    </row>
    <row r="7" spans="1:13" ht="15" x14ac:dyDescent="0.2">
      <c r="A7" s="416" t="s">
        <v>87</v>
      </c>
      <c r="B7" s="415" t="s">
        <v>500</v>
      </c>
      <c r="C7" s="428" t="s">
        <v>555</v>
      </c>
      <c r="D7" s="415" t="s">
        <v>88</v>
      </c>
      <c r="E7" s="415" t="s">
        <v>88</v>
      </c>
      <c r="F7" s="427" t="s">
        <v>84</v>
      </c>
      <c r="G7" s="426" t="s">
        <v>82</v>
      </c>
      <c r="H7" s="426" t="s">
        <v>554</v>
      </c>
      <c r="I7" s="426" t="s">
        <v>553</v>
      </c>
      <c r="J7" s="416" t="s">
        <v>552</v>
      </c>
      <c r="K7" s="415" t="s">
        <v>551</v>
      </c>
      <c r="L7" s="415" t="s">
        <v>550</v>
      </c>
      <c r="M7" s="415" t="s">
        <v>184</v>
      </c>
    </row>
    <row r="8" spans="1:13" ht="15" x14ac:dyDescent="0.2">
      <c r="A8" s="416" t="s">
        <v>496</v>
      </c>
      <c r="B8" s="415" t="s">
        <v>549</v>
      </c>
      <c r="C8" s="407" t="s">
        <v>282</v>
      </c>
      <c r="D8" s="410"/>
      <c r="E8" s="414">
        <f t="shared" ref="E8:E19" si="0">SUM(F8:M8)</f>
        <v>0</v>
      </c>
      <c r="F8" s="413"/>
      <c r="G8" s="412"/>
      <c r="H8" s="411"/>
      <c r="I8" s="410"/>
      <c r="J8" s="410"/>
      <c r="K8" s="410"/>
      <c r="L8" s="410"/>
      <c r="M8" s="410"/>
    </row>
    <row r="9" spans="1:13" ht="15" x14ac:dyDescent="0.2">
      <c r="A9" s="416" t="s">
        <v>491</v>
      </c>
      <c r="B9" s="415" t="s">
        <v>548</v>
      </c>
      <c r="C9" s="407" t="s">
        <v>280</v>
      </c>
      <c r="D9" s="410"/>
      <c r="E9" s="414">
        <f t="shared" si="0"/>
        <v>0</v>
      </c>
      <c r="F9" s="413"/>
      <c r="G9" s="412"/>
      <c r="H9" s="411"/>
      <c r="I9" s="410"/>
      <c r="J9" s="410"/>
      <c r="K9" s="410"/>
      <c r="L9" s="410"/>
      <c r="M9" s="410"/>
    </row>
    <row r="10" spans="1:13" ht="15" x14ac:dyDescent="0.2">
      <c r="A10" s="416" t="s">
        <v>487</v>
      </c>
      <c r="B10" s="415" t="s">
        <v>547</v>
      </c>
      <c r="C10" s="407" t="s">
        <v>278</v>
      </c>
      <c r="D10" s="410"/>
      <c r="E10" s="414">
        <f t="shared" si="0"/>
        <v>0</v>
      </c>
      <c r="F10" s="413"/>
      <c r="G10" s="412"/>
      <c r="H10" s="411"/>
      <c r="I10" s="410"/>
      <c r="J10" s="410"/>
      <c r="K10" s="410"/>
      <c r="L10" s="410"/>
      <c r="M10" s="410"/>
    </row>
    <row r="11" spans="1:13" ht="15" x14ac:dyDescent="0.2">
      <c r="A11" s="425" t="s">
        <v>484</v>
      </c>
      <c r="B11" s="415">
        <v>519</v>
      </c>
      <c r="C11" s="407" t="s">
        <v>276</v>
      </c>
      <c r="D11" s="410"/>
      <c r="E11" s="414">
        <f t="shared" si="0"/>
        <v>0</v>
      </c>
      <c r="F11" s="413"/>
      <c r="G11" s="412"/>
      <c r="H11" s="411"/>
      <c r="I11" s="410"/>
      <c r="J11" s="410"/>
      <c r="K11" s="410"/>
      <c r="L11" s="410"/>
      <c r="M11" s="410"/>
    </row>
    <row r="12" spans="1:13" ht="15" x14ac:dyDescent="0.2">
      <c r="A12" s="416" t="s">
        <v>480</v>
      </c>
      <c r="B12" s="415" t="s">
        <v>546</v>
      </c>
      <c r="C12" s="407" t="s">
        <v>545</v>
      </c>
      <c r="D12" s="410"/>
      <c r="E12" s="414">
        <f t="shared" si="0"/>
        <v>0</v>
      </c>
      <c r="F12" s="413"/>
      <c r="G12" s="412"/>
      <c r="H12" s="411"/>
      <c r="I12" s="410"/>
      <c r="J12" s="410"/>
      <c r="K12" s="410"/>
      <c r="L12" s="410"/>
      <c r="M12" s="410"/>
    </row>
    <row r="13" spans="1:13" ht="15" x14ac:dyDescent="0.2">
      <c r="A13" s="416" t="s">
        <v>476</v>
      </c>
      <c r="B13" s="415" t="s">
        <v>544</v>
      </c>
      <c r="C13" s="407" t="s">
        <v>543</v>
      </c>
      <c r="D13" s="410"/>
      <c r="E13" s="414">
        <f t="shared" si="0"/>
        <v>0</v>
      </c>
      <c r="F13" s="413"/>
      <c r="G13" s="412"/>
      <c r="H13" s="411"/>
      <c r="I13" s="410"/>
      <c r="J13" s="410"/>
      <c r="K13" s="410"/>
      <c r="L13" s="410"/>
      <c r="M13" s="410"/>
    </row>
    <row r="14" spans="1:13" ht="15" x14ac:dyDescent="0.2">
      <c r="A14" s="416" t="s">
        <v>471</v>
      </c>
      <c r="B14" s="415" t="s">
        <v>542</v>
      </c>
      <c r="C14" s="407" t="s">
        <v>270</v>
      </c>
      <c r="D14" s="410"/>
      <c r="E14" s="414">
        <f t="shared" si="0"/>
        <v>0</v>
      </c>
      <c r="F14" s="413"/>
      <c r="G14" s="412"/>
      <c r="H14" s="411"/>
      <c r="I14" s="410"/>
      <c r="J14" s="410"/>
      <c r="K14" s="410"/>
      <c r="L14" s="410"/>
      <c r="M14" s="410"/>
    </row>
    <row r="15" spans="1:13" ht="15" x14ac:dyDescent="0.2">
      <c r="A15" s="416" t="s">
        <v>467</v>
      </c>
      <c r="B15" s="415" t="s">
        <v>541</v>
      </c>
      <c r="C15" s="407" t="s">
        <v>268</v>
      </c>
      <c r="D15" s="410"/>
      <c r="E15" s="414">
        <f t="shared" si="0"/>
        <v>0</v>
      </c>
      <c r="F15" s="413"/>
      <c r="G15" s="412"/>
      <c r="H15" s="411"/>
      <c r="I15" s="410"/>
      <c r="J15" s="410"/>
      <c r="K15" s="410"/>
      <c r="L15" s="410"/>
      <c r="M15" s="410"/>
    </row>
    <row r="16" spans="1:13" ht="15" x14ac:dyDescent="0.2">
      <c r="A16" s="416" t="s">
        <v>463</v>
      </c>
      <c r="B16" s="415" t="s">
        <v>540</v>
      </c>
      <c r="C16" s="407" t="s">
        <v>266</v>
      </c>
      <c r="D16" s="410"/>
      <c r="E16" s="414">
        <f t="shared" si="0"/>
        <v>0</v>
      </c>
      <c r="F16" s="413"/>
      <c r="G16" s="412"/>
      <c r="H16" s="411"/>
      <c r="I16" s="410"/>
      <c r="J16" s="410"/>
      <c r="K16" s="410"/>
      <c r="L16" s="410"/>
      <c r="M16" s="410"/>
    </row>
    <row r="17" spans="1:13" ht="15" x14ac:dyDescent="0.2">
      <c r="A17" s="416" t="s">
        <v>459</v>
      </c>
      <c r="B17" s="415" t="s">
        <v>539</v>
      </c>
      <c r="C17" s="407" t="s">
        <v>264</v>
      </c>
      <c r="D17" s="410"/>
      <c r="E17" s="414">
        <f t="shared" si="0"/>
        <v>0</v>
      </c>
      <c r="F17" s="413"/>
      <c r="G17" s="412"/>
      <c r="H17" s="411"/>
      <c r="I17" s="410"/>
      <c r="J17" s="410"/>
      <c r="K17" s="410"/>
      <c r="L17" s="410"/>
      <c r="M17" s="410"/>
    </row>
    <row r="18" spans="1:13" ht="15" x14ac:dyDescent="0.2">
      <c r="A18" s="416" t="s">
        <v>455</v>
      </c>
      <c r="B18" s="415" t="s">
        <v>538</v>
      </c>
      <c r="C18" s="407" t="s">
        <v>262</v>
      </c>
      <c r="D18" s="410"/>
      <c r="E18" s="414">
        <f t="shared" si="0"/>
        <v>0</v>
      </c>
      <c r="F18" s="413"/>
      <c r="G18" s="412"/>
      <c r="H18" s="411"/>
      <c r="I18" s="410"/>
      <c r="J18" s="410"/>
      <c r="K18" s="410"/>
      <c r="L18" s="410"/>
      <c r="M18" s="410"/>
    </row>
    <row r="19" spans="1:13" ht="15" x14ac:dyDescent="0.2">
      <c r="A19" s="416" t="s">
        <v>451</v>
      </c>
      <c r="B19" s="415" t="s">
        <v>537</v>
      </c>
      <c r="C19" s="407" t="s">
        <v>260</v>
      </c>
      <c r="D19" s="410"/>
      <c r="E19" s="414">
        <f t="shared" si="0"/>
        <v>0</v>
      </c>
      <c r="F19" s="413"/>
      <c r="G19" s="412"/>
      <c r="H19" s="411"/>
      <c r="I19" s="410"/>
      <c r="J19" s="410"/>
      <c r="K19" s="410"/>
      <c r="L19" s="410"/>
      <c r="M19" s="410"/>
    </row>
    <row r="20" spans="1:13" ht="15" x14ac:dyDescent="0.2">
      <c r="A20" s="416" t="s">
        <v>447</v>
      </c>
      <c r="B20" s="418"/>
      <c r="C20" s="407"/>
      <c r="D20" s="421"/>
      <c r="E20" s="421"/>
      <c r="F20" s="424"/>
      <c r="G20" s="423"/>
      <c r="H20" s="422"/>
      <c r="I20" s="421"/>
      <c r="J20" s="421"/>
      <c r="K20" s="421"/>
      <c r="L20" s="421"/>
      <c r="M20" s="421"/>
    </row>
    <row r="21" spans="1:13" ht="15" x14ac:dyDescent="0.2">
      <c r="A21" s="416" t="s">
        <v>444</v>
      </c>
      <c r="B21" s="415" t="s">
        <v>77</v>
      </c>
      <c r="C21" s="420" t="s">
        <v>536</v>
      </c>
      <c r="D21" s="419">
        <f t="shared" ref="D21:M21" si="1">SUM(D8:D19)</f>
        <v>0</v>
      </c>
      <c r="E21" s="419">
        <f t="shared" si="1"/>
        <v>0</v>
      </c>
      <c r="F21" s="419">
        <f t="shared" si="1"/>
        <v>0</v>
      </c>
      <c r="G21" s="419">
        <f t="shared" si="1"/>
        <v>0</v>
      </c>
      <c r="H21" s="419">
        <f t="shared" si="1"/>
        <v>0</v>
      </c>
      <c r="I21" s="419">
        <f t="shared" si="1"/>
        <v>0</v>
      </c>
      <c r="J21" s="419">
        <f t="shared" si="1"/>
        <v>0</v>
      </c>
      <c r="K21" s="419">
        <f t="shared" si="1"/>
        <v>0</v>
      </c>
      <c r="L21" s="419">
        <f t="shared" si="1"/>
        <v>0</v>
      </c>
      <c r="M21" s="419">
        <f t="shared" si="1"/>
        <v>0</v>
      </c>
    </row>
    <row r="22" spans="1:13" ht="15" x14ac:dyDescent="0.2">
      <c r="A22" s="416" t="s">
        <v>439</v>
      </c>
      <c r="B22" s="418"/>
      <c r="C22" s="407"/>
      <c r="D22" s="403"/>
      <c r="E22" s="403"/>
      <c r="F22" s="406"/>
      <c r="G22" s="405"/>
      <c r="H22" s="404"/>
      <c r="I22" s="403"/>
      <c r="J22" s="403"/>
      <c r="K22" s="403"/>
      <c r="L22" s="403"/>
      <c r="M22" s="403"/>
    </row>
    <row r="23" spans="1:13" ht="15" x14ac:dyDescent="0.2">
      <c r="A23" s="416" t="s">
        <v>436</v>
      </c>
      <c r="B23" s="415" t="s">
        <v>535</v>
      </c>
      <c r="C23" s="407" t="s">
        <v>534</v>
      </c>
      <c r="D23" s="410"/>
      <c r="E23" s="414">
        <f>SUM(F23:M23)</f>
        <v>0</v>
      </c>
      <c r="F23" s="413"/>
      <c r="G23" s="412"/>
      <c r="H23" s="411"/>
      <c r="I23" s="410"/>
      <c r="J23" s="410"/>
      <c r="K23" s="410"/>
      <c r="L23" s="410"/>
      <c r="M23" s="410"/>
    </row>
    <row r="24" spans="1:13" ht="15" x14ac:dyDescent="0.2">
      <c r="A24" s="416" t="s">
        <v>431</v>
      </c>
      <c r="B24" s="415" t="s">
        <v>533</v>
      </c>
      <c r="C24" s="407" t="s">
        <v>532</v>
      </c>
      <c r="D24" s="410"/>
      <c r="E24" s="414">
        <f>SUM(F24:M24)</f>
        <v>0</v>
      </c>
      <c r="F24" s="413"/>
      <c r="G24" s="412"/>
      <c r="H24" s="411"/>
      <c r="I24" s="410"/>
      <c r="J24" s="410"/>
      <c r="K24" s="410"/>
      <c r="L24" s="410"/>
      <c r="M24" s="410"/>
    </row>
    <row r="25" spans="1:13" ht="15" x14ac:dyDescent="0.2">
      <c r="A25" s="416" t="s">
        <v>428</v>
      </c>
      <c r="B25" s="415"/>
      <c r="C25" s="407"/>
      <c r="D25" s="403"/>
      <c r="E25" s="403"/>
      <c r="F25" s="406"/>
      <c r="G25" s="405"/>
      <c r="H25" s="404"/>
      <c r="I25" s="403"/>
      <c r="J25" s="403"/>
      <c r="K25" s="403"/>
      <c r="L25" s="403"/>
      <c r="M25" s="403"/>
    </row>
    <row r="26" spans="1:13" ht="15" x14ac:dyDescent="0.2">
      <c r="A26" s="416" t="s">
        <v>425</v>
      </c>
      <c r="B26" s="415" t="s">
        <v>531</v>
      </c>
      <c r="C26" s="407" t="s">
        <v>254</v>
      </c>
      <c r="D26" s="410">
        <v>107118</v>
      </c>
      <c r="E26" s="414">
        <f>SUM(F26:M26)</f>
        <v>68900</v>
      </c>
      <c r="F26" s="413">
        <v>20526</v>
      </c>
      <c r="G26" s="412">
        <v>6821</v>
      </c>
      <c r="H26" s="411">
        <v>2512</v>
      </c>
      <c r="I26" s="410">
        <v>39041</v>
      </c>
      <c r="J26" s="410"/>
      <c r="K26" s="410"/>
      <c r="L26" s="410"/>
      <c r="M26" s="410"/>
    </row>
    <row r="27" spans="1:13" ht="15" x14ac:dyDescent="0.2">
      <c r="A27" s="416" t="s">
        <v>422</v>
      </c>
      <c r="B27" s="415" t="s">
        <v>530</v>
      </c>
      <c r="C27" s="407" t="s">
        <v>252</v>
      </c>
      <c r="D27" s="410"/>
      <c r="E27" s="414">
        <f>SUM(F27:M27)</f>
        <v>0</v>
      </c>
      <c r="F27" s="413"/>
      <c r="G27" s="412"/>
      <c r="H27" s="411"/>
      <c r="I27" s="410"/>
      <c r="J27" s="410"/>
      <c r="K27" s="410"/>
      <c r="L27" s="410"/>
      <c r="M27" s="410"/>
    </row>
    <row r="28" spans="1:13" ht="15" x14ac:dyDescent="0.2">
      <c r="A28" s="416" t="s">
        <v>418</v>
      </c>
      <c r="B28" s="415">
        <v>623</v>
      </c>
      <c r="C28" s="407" t="s">
        <v>250</v>
      </c>
      <c r="D28" s="410"/>
      <c r="E28" s="414">
        <f>SUM(F28:M28)</f>
        <v>0</v>
      </c>
      <c r="F28" s="413"/>
      <c r="G28" s="412"/>
      <c r="H28" s="411"/>
      <c r="I28" s="410"/>
      <c r="J28" s="410"/>
      <c r="K28" s="410"/>
      <c r="L28" s="410"/>
      <c r="M28" s="410"/>
    </row>
    <row r="29" spans="1:13" ht="15" x14ac:dyDescent="0.2">
      <c r="A29" s="416" t="s">
        <v>415</v>
      </c>
      <c r="B29" s="415" t="s">
        <v>529</v>
      </c>
      <c r="C29" s="407" t="s">
        <v>248</v>
      </c>
      <c r="D29" s="410"/>
      <c r="E29" s="414">
        <f>SUM(F29:M29)</f>
        <v>0</v>
      </c>
      <c r="F29" s="413"/>
      <c r="G29" s="412"/>
      <c r="H29" s="411"/>
      <c r="I29" s="410"/>
      <c r="J29" s="410"/>
      <c r="K29" s="410"/>
      <c r="L29" s="410"/>
      <c r="M29" s="410"/>
    </row>
    <row r="30" spans="1:13" ht="15" x14ac:dyDescent="0.2">
      <c r="A30" s="416" t="s">
        <v>410</v>
      </c>
      <c r="B30" s="415" t="s">
        <v>528</v>
      </c>
      <c r="C30" s="407" t="s">
        <v>246</v>
      </c>
      <c r="D30" s="410"/>
      <c r="E30" s="414">
        <f>SUM(F30:M30)</f>
        <v>0</v>
      </c>
      <c r="F30" s="413"/>
      <c r="G30" s="412"/>
      <c r="H30" s="411"/>
      <c r="I30" s="410"/>
      <c r="J30" s="410"/>
      <c r="K30" s="410"/>
      <c r="L30" s="410"/>
      <c r="M30" s="410"/>
    </row>
    <row r="31" spans="1:13" ht="15" x14ac:dyDescent="0.2">
      <c r="A31" s="416" t="s">
        <v>405</v>
      </c>
      <c r="B31" s="415"/>
      <c r="C31" s="407"/>
      <c r="D31" s="403"/>
      <c r="E31" s="403"/>
      <c r="F31" s="406"/>
      <c r="G31" s="405"/>
      <c r="H31" s="404"/>
      <c r="I31" s="403"/>
      <c r="J31" s="403"/>
      <c r="K31" s="403"/>
      <c r="L31" s="403"/>
      <c r="M31" s="403"/>
    </row>
    <row r="32" spans="1:13" ht="15" x14ac:dyDescent="0.2">
      <c r="A32" s="416" t="s">
        <v>401</v>
      </c>
      <c r="B32" s="415" t="s">
        <v>527</v>
      </c>
      <c r="C32" s="407" t="s">
        <v>244</v>
      </c>
      <c r="D32" s="410"/>
      <c r="E32" s="414">
        <f>SUM(F32:M32)</f>
        <v>0</v>
      </c>
      <c r="F32" s="413"/>
      <c r="G32" s="412"/>
      <c r="H32" s="411"/>
      <c r="I32" s="410"/>
      <c r="J32" s="410"/>
      <c r="K32" s="410"/>
      <c r="L32" s="410"/>
      <c r="M32" s="410"/>
    </row>
    <row r="33" spans="1:13" ht="15" x14ac:dyDescent="0.2">
      <c r="A33" s="416" t="s">
        <v>398</v>
      </c>
      <c r="B33" s="415"/>
      <c r="C33" s="407"/>
      <c r="D33" s="403"/>
      <c r="E33" s="403"/>
      <c r="F33" s="406"/>
      <c r="G33" s="405"/>
      <c r="H33" s="404"/>
      <c r="I33" s="403"/>
      <c r="J33" s="403"/>
      <c r="K33" s="403"/>
      <c r="L33" s="403"/>
      <c r="M33" s="403"/>
    </row>
    <row r="34" spans="1:13" ht="15" x14ac:dyDescent="0.2">
      <c r="A34" s="416" t="s">
        <v>394</v>
      </c>
      <c r="B34" s="415" t="s">
        <v>526</v>
      </c>
      <c r="C34" s="407" t="s">
        <v>242</v>
      </c>
      <c r="D34" s="410"/>
      <c r="E34" s="414">
        <f t="shared" ref="E34:E41" si="2">SUM(F34:M34)</f>
        <v>0</v>
      </c>
      <c r="F34" s="413"/>
      <c r="G34" s="412"/>
      <c r="H34" s="411"/>
      <c r="I34" s="410"/>
      <c r="J34" s="410"/>
      <c r="K34" s="410"/>
      <c r="L34" s="410"/>
      <c r="M34" s="410"/>
    </row>
    <row r="35" spans="1:13" ht="15" x14ac:dyDescent="0.2">
      <c r="A35" s="416" t="s">
        <v>390</v>
      </c>
      <c r="B35" s="415" t="s">
        <v>525</v>
      </c>
      <c r="C35" s="407" t="s">
        <v>240</v>
      </c>
      <c r="D35" s="410"/>
      <c r="E35" s="414">
        <f t="shared" si="2"/>
        <v>0</v>
      </c>
      <c r="F35" s="413"/>
      <c r="G35" s="412"/>
      <c r="H35" s="411"/>
      <c r="I35" s="410"/>
      <c r="J35" s="410"/>
      <c r="K35" s="410"/>
      <c r="L35" s="410"/>
      <c r="M35" s="410"/>
    </row>
    <row r="36" spans="1:13" ht="15" x14ac:dyDescent="0.2">
      <c r="A36" s="416" t="s">
        <v>385</v>
      </c>
      <c r="B36" s="415">
        <v>656</v>
      </c>
      <c r="C36" s="407" t="s">
        <v>524</v>
      </c>
      <c r="D36" s="410"/>
      <c r="E36" s="414">
        <f t="shared" si="2"/>
        <v>0</v>
      </c>
      <c r="F36" s="413"/>
      <c r="G36" s="412"/>
      <c r="H36" s="411"/>
      <c r="I36" s="410"/>
      <c r="J36" s="410"/>
      <c r="K36" s="410"/>
      <c r="L36" s="410"/>
      <c r="M36" s="410"/>
    </row>
    <row r="37" spans="1:13" ht="15" x14ac:dyDescent="0.2">
      <c r="A37" s="416" t="s">
        <v>380</v>
      </c>
      <c r="B37" s="415" t="s">
        <v>523</v>
      </c>
      <c r="C37" s="407" t="s">
        <v>522</v>
      </c>
      <c r="D37" s="410"/>
      <c r="E37" s="414">
        <f t="shared" si="2"/>
        <v>0</v>
      </c>
      <c r="F37" s="413"/>
      <c r="G37" s="412"/>
      <c r="H37" s="411"/>
      <c r="I37" s="410"/>
      <c r="J37" s="410"/>
      <c r="K37" s="410"/>
      <c r="L37" s="410"/>
      <c r="M37" s="410"/>
    </row>
    <row r="38" spans="1:13" ht="15" x14ac:dyDescent="0.2">
      <c r="A38" s="416" t="s">
        <v>377</v>
      </c>
      <c r="B38" s="415">
        <v>663</v>
      </c>
      <c r="C38" s="407" t="s">
        <v>521</v>
      </c>
      <c r="D38" s="410"/>
      <c r="E38" s="414">
        <f t="shared" si="2"/>
        <v>0</v>
      </c>
      <c r="F38" s="413"/>
      <c r="G38" s="412"/>
      <c r="H38" s="411"/>
      <c r="I38" s="410"/>
      <c r="J38" s="410"/>
      <c r="K38" s="410"/>
      <c r="L38" s="410"/>
      <c r="M38" s="410"/>
    </row>
    <row r="39" spans="1:13" ht="15" x14ac:dyDescent="0.2">
      <c r="A39" s="416" t="s">
        <v>373</v>
      </c>
      <c r="B39" s="415" t="s">
        <v>520</v>
      </c>
      <c r="C39" s="407" t="s">
        <v>519</v>
      </c>
      <c r="D39" s="410"/>
      <c r="E39" s="414">
        <f t="shared" si="2"/>
        <v>0</v>
      </c>
      <c r="F39" s="413"/>
      <c r="G39" s="412"/>
      <c r="H39" s="411"/>
      <c r="I39" s="410"/>
      <c r="J39" s="410"/>
      <c r="K39" s="410"/>
      <c r="L39" s="410"/>
      <c r="M39" s="410"/>
    </row>
    <row r="40" spans="1:13" ht="15" x14ac:dyDescent="0.2">
      <c r="A40" s="416" t="s">
        <v>369</v>
      </c>
      <c r="B40" s="415" t="s">
        <v>518</v>
      </c>
      <c r="C40" s="407" t="s">
        <v>230</v>
      </c>
      <c r="D40" s="410"/>
      <c r="E40" s="414">
        <f t="shared" si="2"/>
        <v>0</v>
      </c>
      <c r="F40" s="413"/>
      <c r="G40" s="412"/>
      <c r="H40" s="411"/>
      <c r="I40" s="410"/>
      <c r="J40" s="410"/>
      <c r="K40" s="410"/>
      <c r="L40" s="410"/>
      <c r="M40" s="410"/>
    </row>
    <row r="41" spans="1:13" ht="15" x14ac:dyDescent="0.2">
      <c r="A41" s="416" t="s">
        <v>365</v>
      </c>
      <c r="B41" s="415" t="s">
        <v>517</v>
      </c>
      <c r="C41" s="407" t="s">
        <v>228</v>
      </c>
      <c r="D41" s="410"/>
      <c r="E41" s="414">
        <f t="shared" si="2"/>
        <v>0</v>
      </c>
      <c r="F41" s="413"/>
      <c r="G41" s="412"/>
      <c r="H41" s="411"/>
      <c r="I41" s="410"/>
      <c r="J41" s="410"/>
      <c r="K41" s="410"/>
      <c r="L41" s="410"/>
      <c r="M41" s="410"/>
    </row>
    <row r="42" spans="1:13" ht="15" x14ac:dyDescent="0.2">
      <c r="A42" s="416" t="s">
        <v>362</v>
      </c>
      <c r="B42" s="415"/>
      <c r="C42" s="407"/>
      <c r="D42" s="403"/>
      <c r="E42" s="403"/>
      <c r="F42" s="406"/>
      <c r="G42" s="405"/>
      <c r="H42" s="404"/>
      <c r="I42" s="403"/>
      <c r="J42" s="403"/>
      <c r="K42" s="403"/>
      <c r="L42" s="403"/>
      <c r="M42" s="403"/>
    </row>
    <row r="43" spans="1:13" ht="15" x14ac:dyDescent="0.2">
      <c r="A43" s="416" t="s">
        <v>359</v>
      </c>
      <c r="B43" s="415" t="s">
        <v>516</v>
      </c>
      <c r="C43" s="407" t="s">
        <v>515</v>
      </c>
      <c r="D43" s="410"/>
      <c r="E43" s="414">
        <f>SUM(F43:M43)</f>
        <v>0</v>
      </c>
      <c r="F43" s="413"/>
      <c r="G43" s="412"/>
      <c r="H43" s="411"/>
      <c r="I43" s="410"/>
      <c r="J43" s="410"/>
      <c r="K43" s="410"/>
      <c r="L43" s="410"/>
      <c r="M43" s="410"/>
    </row>
    <row r="44" spans="1:13" ht="15" x14ac:dyDescent="0.2">
      <c r="A44" s="416" t="s">
        <v>357</v>
      </c>
      <c r="B44" s="415" t="s">
        <v>514</v>
      </c>
      <c r="C44" s="407" t="s">
        <v>513</v>
      </c>
      <c r="D44" s="410"/>
      <c r="E44" s="414">
        <f>SUM(F44:M44)</f>
        <v>498</v>
      </c>
      <c r="F44" s="413"/>
      <c r="G44" s="412"/>
      <c r="H44" s="411">
        <v>498</v>
      </c>
      <c r="I44" s="410"/>
      <c r="J44" s="410"/>
      <c r="K44" s="410"/>
      <c r="L44" s="410"/>
      <c r="M44" s="410"/>
    </row>
    <row r="45" spans="1:13" ht="15" x14ac:dyDescent="0.2">
      <c r="A45" s="416" t="s">
        <v>353</v>
      </c>
      <c r="B45" s="415" t="s">
        <v>512</v>
      </c>
      <c r="C45" s="407" t="s">
        <v>222</v>
      </c>
      <c r="D45" s="410"/>
      <c r="E45" s="414">
        <f>SUM(F45:M45)</f>
        <v>0</v>
      </c>
      <c r="F45" s="413"/>
      <c r="G45" s="412"/>
      <c r="H45" s="411"/>
      <c r="I45" s="410"/>
      <c r="J45" s="410"/>
      <c r="K45" s="410"/>
      <c r="L45" s="410"/>
      <c r="M45" s="410"/>
    </row>
    <row r="46" spans="1:13" ht="15" x14ac:dyDescent="0.2">
      <c r="A46" s="409"/>
      <c r="B46" s="408"/>
      <c r="C46" s="407"/>
      <c r="D46" s="403"/>
      <c r="E46" s="403"/>
      <c r="F46" s="406"/>
      <c r="G46" s="405"/>
      <c r="H46" s="404"/>
      <c r="I46" s="403"/>
      <c r="J46" s="403"/>
      <c r="K46" s="403"/>
      <c r="L46" s="403"/>
      <c r="M46" s="403"/>
    </row>
    <row r="47" spans="1:13" ht="12" customHeight="1" x14ac:dyDescent="0.2">
      <c r="A47" s="602" t="str">
        <f ca="1">CELL("filename",A47)</f>
        <v>R:\Finance\Annual Budget\Amended 2016-2017\[2016-2017 Amended Budget.xlsx]254a</v>
      </c>
      <c r="B47" s="602"/>
      <c r="C47" s="602"/>
      <c r="D47" s="402"/>
      <c r="E47" s="402"/>
      <c r="F47" s="402"/>
      <c r="G47" s="402"/>
      <c r="H47" s="402"/>
      <c r="I47" s="402"/>
      <c r="J47" s="402"/>
      <c r="K47" s="402"/>
      <c r="L47" s="402"/>
      <c r="M47" s="402"/>
    </row>
    <row r="48" spans="1:13" ht="12" customHeight="1" x14ac:dyDescent="0.2">
      <c r="A48" s="401"/>
      <c r="B48" s="401"/>
      <c r="C48" s="400" t="s">
        <v>511</v>
      </c>
      <c r="D48" s="399">
        <f t="shared" ref="D48:M48" si="3">SUM(D23:D46)</f>
        <v>107118</v>
      </c>
      <c r="E48" s="399">
        <f t="shared" si="3"/>
        <v>69398</v>
      </c>
      <c r="F48" s="399">
        <f t="shared" si="3"/>
        <v>20526</v>
      </c>
      <c r="G48" s="399">
        <f t="shared" si="3"/>
        <v>6821</v>
      </c>
      <c r="H48" s="399">
        <f t="shared" si="3"/>
        <v>3010</v>
      </c>
      <c r="I48" s="399">
        <f t="shared" si="3"/>
        <v>39041</v>
      </c>
      <c r="J48" s="399">
        <f t="shared" si="3"/>
        <v>0</v>
      </c>
      <c r="K48" s="399">
        <f t="shared" si="3"/>
        <v>0</v>
      </c>
      <c r="L48" s="399">
        <f t="shared" si="3"/>
        <v>0</v>
      </c>
      <c r="M48" s="399">
        <f t="shared" si="3"/>
        <v>0</v>
      </c>
    </row>
  </sheetData>
  <mergeCells count="4">
    <mergeCell ref="A1:C1"/>
    <mergeCell ref="A4:C4"/>
    <mergeCell ref="A47:C47"/>
    <mergeCell ref="K3:M3"/>
  </mergeCells>
  <printOptions horizontalCentered="1" verticalCentered="1"/>
  <pageMargins left="0.1" right="0.1" top="0.4" bottom="0.4" header="0.1" footer="0.1"/>
  <pageSetup scale="81" fitToHeight="2" orientation="landscape" r:id="rId1"/>
  <headerFooter>
    <oddHeader>&amp;C&amp;"Arial,Bold"TWIN FALLS SCHOOL DISTRICT 411</oddHeader>
    <oddFooter>&amp;L&amp;"Arial,Bold"&amp;Z&amp;F&amp;R&amp;"Arial,Bold"Page &amp;P of &amp;N</oddFooter>
  </headerFooter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C49"/>
  <sheetViews>
    <sheetView zoomScaleNormal="100" workbookViewId="0">
      <pane xSplit="3" ySplit="7" topLeftCell="D8" activePane="bottomRight" state="frozen"/>
      <selection activeCell="P31" sqref="P31"/>
      <selection pane="topRight" activeCell="P31" sqref="P31"/>
      <selection pane="bottomLeft" activeCell="P31" sqref="P31"/>
      <selection pane="bottomRight" activeCell="P31" sqref="P31"/>
    </sheetView>
  </sheetViews>
  <sheetFormatPr defaultRowHeight="15.75" x14ac:dyDescent="0.25"/>
  <cols>
    <col min="1" max="1" width="3.77734375" style="397" customWidth="1"/>
    <col min="2" max="2" width="6.77734375" style="452" customWidth="1"/>
    <col min="3" max="3" width="30.77734375" style="398" customWidth="1"/>
    <col min="4" max="13" width="11.77734375" style="397" customWidth="1"/>
    <col min="14" max="16384" width="8.88671875" style="397"/>
  </cols>
  <sheetData>
    <row r="1" spans="1:22" ht="20.25" x14ac:dyDescent="0.3">
      <c r="A1" s="600" t="s">
        <v>47</v>
      </c>
      <c r="B1" s="600"/>
      <c r="C1" s="600"/>
      <c r="E1" s="530" t="s">
        <v>510</v>
      </c>
      <c r="F1" s="529"/>
      <c r="G1" s="529"/>
      <c r="H1" s="529"/>
      <c r="I1" s="451"/>
      <c r="K1" s="446"/>
      <c r="L1" s="445"/>
      <c r="M1" s="556" t="s">
        <v>760</v>
      </c>
    </row>
    <row r="2" spans="1:22" x14ac:dyDescent="0.25">
      <c r="E2" s="530" t="s">
        <v>16</v>
      </c>
      <c r="F2" s="529"/>
      <c r="G2" s="529"/>
      <c r="H2" s="528"/>
      <c r="K2" s="321"/>
      <c r="L2" s="321"/>
      <c r="M2" s="444" t="s">
        <v>758</v>
      </c>
    </row>
    <row r="3" spans="1:22" ht="15" customHeight="1" x14ac:dyDescent="0.25">
      <c r="E3" s="447" t="s">
        <v>507</v>
      </c>
      <c r="F3" s="447"/>
      <c r="G3" s="447"/>
      <c r="H3" s="528"/>
      <c r="J3" s="527" t="s">
        <v>5</v>
      </c>
      <c r="K3" s="607" t="s">
        <v>757</v>
      </c>
      <c r="L3" s="607"/>
      <c r="M3" s="607"/>
    </row>
    <row r="4" spans="1:22" ht="12.6" customHeight="1" x14ac:dyDescent="0.2">
      <c r="A4" s="603" t="s">
        <v>505</v>
      </c>
      <c r="B4" s="603"/>
      <c r="C4" s="603"/>
      <c r="D4" s="401"/>
      <c r="E4" s="401"/>
      <c r="F4" s="401"/>
      <c r="G4" s="401"/>
      <c r="H4" s="401"/>
      <c r="I4" s="401"/>
      <c r="J4" s="401"/>
      <c r="K4" s="401"/>
      <c r="L4" s="401"/>
    </row>
    <row r="5" spans="1:22" ht="15" x14ac:dyDescent="0.2">
      <c r="A5" s="526"/>
      <c r="B5" s="522"/>
      <c r="C5" s="525" t="s">
        <v>16</v>
      </c>
      <c r="D5" s="522" t="s">
        <v>503</v>
      </c>
      <c r="E5" s="522" t="s">
        <v>90</v>
      </c>
      <c r="F5" s="524" t="s">
        <v>85</v>
      </c>
      <c r="G5" s="524" t="s">
        <v>83</v>
      </c>
      <c r="H5" s="524" t="s">
        <v>81</v>
      </c>
      <c r="I5" s="524" t="s">
        <v>79</v>
      </c>
      <c r="J5" s="524" t="s">
        <v>77</v>
      </c>
      <c r="K5" s="523" t="s">
        <v>75</v>
      </c>
      <c r="L5" s="522" t="s">
        <v>73</v>
      </c>
      <c r="M5" s="522" t="s">
        <v>70</v>
      </c>
    </row>
    <row r="6" spans="1:22" ht="15" x14ac:dyDescent="0.2">
      <c r="A6" s="521"/>
      <c r="B6" s="481"/>
      <c r="C6" s="480"/>
      <c r="D6" s="516"/>
      <c r="E6" s="520"/>
      <c r="F6" s="401"/>
      <c r="G6" s="519"/>
      <c r="H6" s="518" t="s">
        <v>560</v>
      </c>
      <c r="I6" s="518" t="s">
        <v>559</v>
      </c>
      <c r="J6" s="517" t="s">
        <v>558</v>
      </c>
      <c r="K6" s="481" t="s">
        <v>557</v>
      </c>
      <c r="L6" s="481" t="s">
        <v>556</v>
      </c>
      <c r="M6" s="516"/>
    </row>
    <row r="7" spans="1:22" ht="15" x14ac:dyDescent="0.2">
      <c r="A7" s="482" t="s">
        <v>87</v>
      </c>
      <c r="B7" s="484" t="s">
        <v>500</v>
      </c>
      <c r="C7" s="515" t="s">
        <v>555</v>
      </c>
      <c r="D7" s="484" t="s">
        <v>88</v>
      </c>
      <c r="E7" s="484" t="s">
        <v>88</v>
      </c>
      <c r="F7" s="514" t="s">
        <v>84</v>
      </c>
      <c r="G7" s="459" t="s">
        <v>82</v>
      </c>
      <c r="H7" s="459" t="s">
        <v>554</v>
      </c>
      <c r="I7" s="459" t="s">
        <v>553</v>
      </c>
      <c r="J7" s="482" t="s">
        <v>552</v>
      </c>
      <c r="K7" s="484" t="s">
        <v>551</v>
      </c>
      <c r="L7" s="484" t="s">
        <v>550</v>
      </c>
      <c r="M7" s="484" t="s">
        <v>184</v>
      </c>
    </row>
    <row r="8" spans="1:22" ht="15" x14ac:dyDescent="0.2">
      <c r="A8" s="482" t="s">
        <v>350</v>
      </c>
      <c r="B8" s="484" t="s">
        <v>597</v>
      </c>
      <c r="C8" s="463" t="s">
        <v>220</v>
      </c>
      <c r="D8" s="497"/>
      <c r="E8" s="414">
        <f>SUM(F8:M8)</f>
        <v>0</v>
      </c>
      <c r="F8" s="500"/>
      <c r="G8" s="499"/>
      <c r="H8" s="498"/>
      <c r="I8" s="497"/>
      <c r="J8" s="497"/>
      <c r="K8" s="497"/>
      <c r="L8" s="497"/>
      <c r="M8" s="497"/>
    </row>
    <row r="9" spans="1:22" ht="15" x14ac:dyDescent="0.2">
      <c r="A9" s="482" t="s">
        <v>493</v>
      </c>
      <c r="B9" s="484"/>
      <c r="C9" s="463"/>
      <c r="D9" s="509"/>
      <c r="E9" s="509"/>
      <c r="F9" s="512"/>
      <c r="G9" s="511"/>
      <c r="H9" s="510"/>
      <c r="I9" s="509"/>
      <c r="J9" s="509"/>
      <c r="K9" s="509"/>
      <c r="L9" s="509"/>
      <c r="M9" s="509"/>
    </row>
    <row r="10" spans="1:22" ht="15" x14ac:dyDescent="0.2">
      <c r="A10" s="482" t="s">
        <v>490</v>
      </c>
      <c r="B10" s="484" t="s">
        <v>75</v>
      </c>
      <c r="C10" s="473" t="s">
        <v>596</v>
      </c>
      <c r="D10" s="472">
        <f>+D8+'254a'!D48</f>
        <v>107118</v>
      </c>
      <c r="E10" s="472">
        <f>+E8+'254a'!E48</f>
        <v>69398</v>
      </c>
      <c r="F10" s="472">
        <f>+F8+'254a'!F48</f>
        <v>20526</v>
      </c>
      <c r="G10" s="472">
        <f>+G8+'254a'!G48</f>
        <v>6821</v>
      </c>
      <c r="H10" s="472">
        <f>+H8+'254a'!H48</f>
        <v>3010</v>
      </c>
      <c r="I10" s="472">
        <f>+I8+'254a'!I48</f>
        <v>39041</v>
      </c>
      <c r="J10" s="472">
        <f>+J8+'254a'!J48</f>
        <v>0</v>
      </c>
      <c r="K10" s="472">
        <f>+K8+'254a'!K48</f>
        <v>0</v>
      </c>
      <c r="L10" s="472">
        <f>+L8+'254a'!L48</f>
        <v>0</v>
      </c>
      <c r="M10" s="472">
        <f>+M8+'254a'!M48</f>
        <v>0</v>
      </c>
    </row>
    <row r="11" spans="1:22" x14ac:dyDescent="0.25">
      <c r="A11" s="482" t="s">
        <v>485</v>
      </c>
      <c r="B11" s="513"/>
      <c r="C11" s="486"/>
      <c r="D11" s="501"/>
      <c r="E11" s="501"/>
      <c r="F11" s="504"/>
      <c r="G11" s="503"/>
      <c r="H11" s="502"/>
      <c r="I11" s="501"/>
      <c r="J11" s="501"/>
      <c r="K11" s="501"/>
      <c r="L11" s="501"/>
      <c r="M11" s="501"/>
    </row>
    <row r="12" spans="1:22" ht="15" x14ac:dyDescent="0.2">
      <c r="A12" s="482" t="s">
        <v>478</v>
      </c>
      <c r="B12" s="484" t="s">
        <v>595</v>
      </c>
      <c r="C12" s="463" t="s">
        <v>218</v>
      </c>
      <c r="D12" s="497"/>
      <c r="E12" s="414">
        <f>SUM(F12:M12)</f>
        <v>0</v>
      </c>
      <c r="F12" s="500"/>
      <c r="G12" s="499"/>
      <c r="H12" s="498"/>
      <c r="I12" s="497"/>
      <c r="J12" s="497"/>
      <c r="K12" s="497"/>
      <c r="L12" s="497"/>
      <c r="M12" s="497"/>
    </row>
    <row r="13" spans="1:22" ht="15" x14ac:dyDescent="0.2">
      <c r="A13" s="482" t="s">
        <v>474</v>
      </c>
      <c r="B13" s="484" t="s">
        <v>594</v>
      </c>
      <c r="C13" s="463" t="s">
        <v>216</v>
      </c>
      <c r="D13" s="497"/>
      <c r="E13" s="414">
        <f>SUM(F13:M13)</f>
        <v>0</v>
      </c>
      <c r="F13" s="500"/>
      <c r="G13" s="499"/>
      <c r="H13" s="498"/>
      <c r="I13" s="497"/>
      <c r="J13" s="497"/>
      <c r="K13" s="497"/>
      <c r="L13" s="497"/>
      <c r="M13" s="497"/>
    </row>
    <row r="14" spans="1:22" ht="15" x14ac:dyDescent="0.2">
      <c r="A14" s="482" t="s">
        <v>469</v>
      </c>
      <c r="B14" s="484">
        <v>730</v>
      </c>
      <c r="C14" s="463" t="s">
        <v>593</v>
      </c>
      <c r="D14" s="497"/>
      <c r="E14" s="414">
        <f>SUM(F14:M14)</f>
        <v>0</v>
      </c>
      <c r="F14" s="500"/>
      <c r="G14" s="499"/>
      <c r="H14" s="498"/>
      <c r="I14" s="497"/>
      <c r="J14" s="497"/>
      <c r="K14" s="497"/>
      <c r="L14" s="497"/>
      <c r="M14" s="497"/>
    </row>
    <row r="15" spans="1:22" ht="15" x14ac:dyDescent="0.2">
      <c r="A15" s="482" t="s">
        <v>465</v>
      </c>
      <c r="B15" s="484"/>
      <c r="C15" s="463"/>
      <c r="D15" s="501"/>
      <c r="E15" s="501"/>
      <c r="F15" s="512"/>
      <c r="G15" s="511"/>
      <c r="H15" s="510"/>
      <c r="I15" s="509"/>
      <c r="J15" s="509"/>
      <c r="K15" s="509"/>
      <c r="L15" s="509"/>
      <c r="M15" s="509"/>
    </row>
    <row r="16" spans="1:22" ht="15" x14ac:dyDescent="0.2">
      <c r="A16" s="482" t="s">
        <v>461</v>
      </c>
      <c r="B16" s="484" t="s">
        <v>73</v>
      </c>
      <c r="C16" s="463" t="s">
        <v>592</v>
      </c>
      <c r="D16" s="472">
        <f t="shared" ref="D16:M16" si="0">SUM(D12:D14)</f>
        <v>0</v>
      </c>
      <c r="E16" s="472">
        <f t="shared" si="0"/>
        <v>0</v>
      </c>
      <c r="F16" s="472">
        <f t="shared" si="0"/>
        <v>0</v>
      </c>
      <c r="G16" s="472">
        <f t="shared" si="0"/>
        <v>0</v>
      </c>
      <c r="H16" s="472">
        <f t="shared" si="0"/>
        <v>0</v>
      </c>
      <c r="I16" s="472">
        <f t="shared" si="0"/>
        <v>0</v>
      </c>
      <c r="J16" s="472">
        <f t="shared" si="0"/>
        <v>0</v>
      </c>
      <c r="K16" s="472">
        <f t="shared" si="0"/>
        <v>0</v>
      </c>
      <c r="L16" s="472">
        <f t="shared" si="0"/>
        <v>0</v>
      </c>
      <c r="M16" s="472">
        <f t="shared" si="0"/>
        <v>0</v>
      </c>
      <c r="N16" s="492"/>
      <c r="O16" s="492"/>
      <c r="P16" s="492"/>
      <c r="Q16" s="492"/>
      <c r="R16" s="492"/>
      <c r="S16" s="492"/>
      <c r="T16" s="492"/>
      <c r="U16" s="492"/>
      <c r="V16" s="492"/>
    </row>
    <row r="17" spans="1:55" ht="15" x14ac:dyDescent="0.2">
      <c r="A17" s="482" t="s">
        <v>457</v>
      </c>
      <c r="B17" s="484"/>
      <c r="C17" s="463"/>
      <c r="D17" s="501"/>
      <c r="E17" s="501"/>
      <c r="F17" s="504"/>
      <c r="G17" s="503"/>
      <c r="H17" s="502"/>
      <c r="I17" s="501"/>
      <c r="J17" s="501"/>
      <c r="K17" s="501"/>
      <c r="L17" s="501"/>
      <c r="M17" s="501"/>
    </row>
    <row r="18" spans="1:55" ht="15" x14ac:dyDescent="0.2">
      <c r="A18" s="482" t="s">
        <v>453</v>
      </c>
      <c r="B18" s="484" t="s">
        <v>591</v>
      </c>
      <c r="C18" s="463" t="s">
        <v>590</v>
      </c>
      <c r="D18" s="497"/>
      <c r="E18" s="414">
        <f>SUM(F18:M18)</f>
        <v>0</v>
      </c>
      <c r="F18" s="500"/>
      <c r="G18" s="499"/>
      <c r="H18" s="498"/>
      <c r="I18" s="497"/>
      <c r="J18" s="497"/>
      <c r="K18" s="497"/>
      <c r="L18" s="497"/>
      <c r="M18" s="497"/>
    </row>
    <row r="19" spans="1:55" ht="15" x14ac:dyDescent="0.2">
      <c r="A19" s="482" t="s">
        <v>449</v>
      </c>
      <c r="B19" s="484">
        <v>811</v>
      </c>
      <c r="C19" s="463" t="s">
        <v>589</v>
      </c>
      <c r="D19" s="497"/>
      <c r="E19" s="414">
        <f>SUM(F19:M19)</f>
        <v>0</v>
      </c>
      <c r="F19" s="500"/>
      <c r="G19" s="499"/>
      <c r="H19" s="498"/>
      <c r="I19" s="497"/>
      <c r="J19" s="497"/>
      <c r="K19" s="497"/>
      <c r="L19" s="497"/>
      <c r="M19" s="497"/>
    </row>
    <row r="20" spans="1:55" ht="15" x14ac:dyDescent="0.2">
      <c r="A20" s="482" t="s">
        <v>445</v>
      </c>
      <c r="B20" s="484"/>
      <c r="C20" s="463"/>
      <c r="D20" s="509"/>
      <c r="E20" s="509"/>
      <c r="F20" s="512"/>
      <c r="G20" s="511"/>
      <c r="H20" s="510"/>
      <c r="I20" s="509"/>
      <c r="J20" s="509"/>
      <c r="K20" s="509"/>
      <c r="L20" s="509"/>
      <c r="M20" s="509"/>
    </row>
    <row r="21" spans="1:55" s="505" customFormat="1" ht="15" x14ac:dyDescent="0.2">
      <c r="A21" s="482" t="s">
        <v>442</v>
      </c>
      <c r="B21" s="508">
        <v>800</v>
      </c>
      <c r="C21" s="507" t="s">
        <v>588</v>
      </c>
      <c r="D21" s="472">
        <f t="shared" ref="D21:M21" si="1">SUM(D17:D19)</f>
        <v>0</v>
      </c>
      <c r="E21" s="472">
        <f t="shared" si="1"/>
        <v>0</v>
      </c>
      <c r="F21" s="472">
        <f t="shared" si="1"/>
        <v>0</v>
      </c>
      <c r="G21" s="472">
        <f t="shared" si="1"/>
        <v>0</v>
      </c>
      <c r="H21" s="472">
        <f t="shared" si="1"/>
        <v>0</v>
      </c>
      <c r="I21" s="472">
        <f t="shared" si="1"/>
        <v>0</v>
      </c>
      <c r="J21" s="472">
        <f t="shared" si="1"/>
        <v>0</v>
      </c>
      <c r="K21" s="472">
        <f t="shared" si="1"/>
        <v>0</v>
      </c>
      <c r="L21" s="472">
        <f t="shared" si="1"/>
        <v>0</v>
      </c>
      <c r="M21" s="472">
        <f t="shared" si="1"/>
        <v>0</v>
      </c>
    </row>
    <row r="22" spans="1:55" ht="15" x14ac:dyDescent="0.2">
      <c r="A22" s="482" t="s">
        <v>438</v>
      </c>
      <c r="B22" s="484"/>
      <c r="C22" s="463"/>
      <c r="D22" s="501"/>
      <c r="E22" s="501"/>
      <c r="F22" s="504"/>
      <c r="G22" s="503"/>
      <c r="H22" s="502"/>
      <c r="I22" s="501"/>
      <c r="J22" s="501"/>
      <c r="K22" s="501"/>
      <c r="L22" s="501"/>
      <c r="M22" s="501"/>
    </row>
    <row r="23" spans="1:55" ht="15" x14ac:dyDescent="0.2">
      <c r="A23" s="482" t="s">
        <v>434</v>
      </c>
      <c r="B23" s="484" t="s">
        <v>587</v>
      </c>
      <c r="C23" s="463" t="s">
        <v>205</v>
      </c>
      <c r="D23" s="410"/>
      <c r="E23" s="414">
        <f>SUM(F23:M23)</f>
        <v>0</v>
      </c>
      <c r="F23" s="500"/>
      <c r="G23" s="499"/>
      <c r="H23" s="498"/>
      <c r="I23" s="497"/>
      <c r="J23" s="497"/>
      <c r="K23" s="497"/>
      <c r="L23" s="497"/>
      <c r="M23" s="497"/>
    </row>
    <row r="24" spans="1:55" ht="15" x14ac:dyDescent="0.2">
      <c r="A24" s="482" t="s">
        <v>429</v>
      </c>
      <c r="B24" s="484" t="s">
        <v>586</v>
      </c>
      <c r="C24" s="463" t="s">
        <v>203</v>
      </c>
      <c r="D24" s="410"/>
      <c r="E24" s="414">
        <f>SUM(F24:M24)</f>
        <v>0</v>
      </c>
      <c r="F24" s="500"/>
      <c r="G24" s="499"/>
      <c r="H24" s="498"/>
      <c r="I24" s="497"/>
      <c r="J24" s="497"/>
      <c r="K24" s="497"/>
      <c r="L24" s="497"/>
      <c r="M24" s="497"/>
    </row>
    <row r="25" spans="1:55" ht="15" x14ac:dyDescent="0.2">
      <c r="A25" s="482" t="s">
        <v>426</v>
      </c>
      <c r="B25" s="484" t="s">
        <v>585</v>
      </c>
      <c r="C25" s="463" t="s">
        <v>201</v>
      </c>
      <c r="D25" s="410"/>
      <c r="E25" s="414">
        <f>SUM(F25:M25)</f>
        <v>0</v>
      </c>
      <c r="F25" s="500"/>
      <c r="G25" s="499"/>
      <c r="H25" s="498"/>
      <c r="I25" s="497"/>
      <c r="J25" s="497"/>
      <c r="K25" s="497"/>
      <c r="L25" s="497"/>
      <c r="M25" s="497"/>
    </row>
    <row r="26" spans="1:55" ht="15" x14ac:dyDescent="0.2">
      <c r="A26" s="482" t="s">
        <v>424</v>
      </c>
      <c r="B26" s="484" t="s">
        <v>584</v>
      </c>
      <c r="C26" s="463" t="s">
        <v>583</v>
      </c>
      <c r="D26" s="410"/>
      <c r="E26" s="414">
        <f>SUM(F26:M26)</f>
        <v>0</v>
      </c>
      <c r="F26" s="500"/>
      <c r="G26" s="499"/>
      <c r="H26" s="498"/>
      <c r="I26" s="497"/>
      <c r="J26" s="497"/>
      <c r="K26" s="497"/>
      <c r="L26" s="497"/>
      <c r="M26" s="497"/>
    </row>
    <row r="27" spans="1:55" ht="15" x14ac:dyDescent="0.2">
      <c r="A27" s="482" t="s">
        <v>420</v>
      </c>
      <c r="B27" s="484"/>
      <c r="C27" s="463"/>
      <c r="D27" s="485"/>
      <c r="E27" s="485"/>
      <c r="F27" s="496"/>
      <c r="G27" s="495"/>
      <c r="H27" s="494"/>
      <c r="I27" s="493"/>
      <c r="J27" s="493"/>
      <c r="K27" s="493"/>
      <c r="L27" s="493"/>
      <c r="M27" s="493"/>
    </row>
    <row r="28" spans="1:55" ht="15" x14ac:dyDescent="0.2">
      <c r="A28" s="482" t="s">
        <v>417</v>
      </c>
      <c r="B28" s="484" t="s">
        <v>582</v>
      </c>
      <c r="C28" s="463" t="s">
        <v>581</v>
      </c>
      <c r="D28" s="472">
        <f t="shared" ref="D28:M28" si="2">SUM(D23:D27)</f>
        <v>0</v>
      </c>
      <c r="E28" s="472">
        <f t="shared" si="2"/>
        <v>0</v>
      </c>
      <c r="F28" s="472">
        <f t="shared" si="2"/>
        <v>0</v>
      </c>
      <c r="G28" s="472">
        <f t="shared" si="2"/>
        <v>0</v>
      </c>
      <c r="H28" s="472">
        <f t="shared" si="2"/>
        <v>0</v>
      </c>
      <c r="I28" s="472">
        <f t="shared" si="2"/>
        <v>0</v>
      </c>
      <c r="J28" s="472">
        <f t="shared" si="2"/>
        <v>0</v>
      </c>
      <c r="K28" s="472">
        <f t="shared" si="2"/>
        <v>0</v>
      </c>
      <c r="L28" s="472">
        <f t="shared" si="2"/>
        <v>0</v>
      </c>
      <c r="M28" s="472">
        <f t="shared" si="2"/>
        <v>0</v>
      </c>
      <c r="N28" s="492"/>
      <c r="O28" s="492"/>
      <c r="P28" s="492"/>
      <c r="Q28" s="492"/>
      <c r="R28" s="492"/>
      <c r="S28" s="492"/>
      <c r="T28" s="492"/>
      <c r="U28" s="492"/>
      <c r="V28" s="492"/>
      <c r="W28" s="492"/>
      <c r="X28" s="492"/>
      <c r="Y28" s="492"/>
      <c r="Z28" s="492"/>
      <c r="AA28" s="492"/>
      <c r="AB28" s="492"/>
      <c r="AC28" s="492"/>
      <c r="AD28" s="492"/>
      <c r="AE28" s="492"/>
      <c r="AF28" s="492"/>
      <c r="AG28" s="492"/>
      <c r="AH28" s="492"/>
      <c r="AI28" s="492"/>
      <c r="AJ28" s="492"/>
      <c r="AK28" s="492"/>
      <c r="AL28" s="492"/>
      <c r="AM28" s="492"/>
      <c r="AN28" s="492"/>
      <c r="AO28" s="492"/>
      <c r="AP28" s="492"/>
      <c r="AQ28" s="492"/>
      <c r="AR28" s="492"/>
      <c r="AS28" s="492"/>
      <c r="AT28" s="492"/>
      <c r="AU28" s="492"/>
      <c r="AV28" s="492"/>
      <c r="AW28" s="492"/>
      <c r="AX28" s="492"/>
      <c r="AY28" s="492"/>
      <c r="AZ28" s="492"/>
      <c r="BA28" s="492"/>
      <c r="BB28" s="492"/>
      <c r="BC28" s="492"/>
    </row>
    <row r="29" spans="1:55" ht="15" x14ac:dyDescent="0.2">
      <c r="A29" s="482" t="s">
        <v>413</v>
      </c>
      <c r="B29" s="484"/>
      <c r="C29" s="463"/>
      <c r="D29" s="485"/>
      <c r="E29" s="485"/>
      <c r="F29" s="485"/>
      <c r="G29" s="485"/>
      <c r="H29" s="485"/>
      <c r="I29" s="485"/>
      <c r="J29" s="485"/>
      <c r="K29" s="485"/>
      <c r="L29" s="485"/>
      <c r="M29" s="485"/>
    </row>
    <row r="30" spans="1:55" ht="15" x14ac:dyDescent="0.2">
      <c r="A30" s="482" t="s">
        <v>407</v>
      </c>
      <c r="B30" s="481"/>
      <c r="C30" s="480" t="s">
        <v>580</v>
      </c>
      <c r="D30" s="460"/>
      <c r="E30" s="460"/>
      <c r="F30" s="460"/>
      <c r="G30" s="460"/>
      <c r="H30" s="460"/>
      <c r="I30" s="460"/>
      <c r="J30" s="460"/>
      <c r="K30" s="460"/>
      <c r="L30" s="460"/>
      <c r="M30" s="460"/>
    </row>
    <row r="31" spans="1:55" ht="15" x14ac:dyDescent="0.2">
      <c r="A31" s="482" t="s">
        <v>403</v>
      </c>
      <c r="B31" s="484"/>
      <c r="C31" s="491" t="s">
        <v>579</v>
      </c>
      <c r="D31" s="472">
        <f>SUM(D28,D21,D16,D10,'254a'!D21)</f>
        <v>107118</v>
      </c>
      <c r="E31" s="472">
        <f>SUM(E28,E21,E16,E10,'254a'!E21)</f>
        <v>69398</v>
      </c>
      <c r="F31" s="472">
        <f>SUM(F28,F21,F16,F10,'254a'!F21)</f>
        <v>20526</v>
      </c>
      <c r="G31" s="472">
        <f>SUM(G28,G21,G16,G10,'254a'!G21)</f>
        <v>6821</v>
      </c>
      <c r="H31" s="472">
        <f>SUM(H28,H21,H16,H10,'254a'!H21)</f>
        <v>3010</v>
      </c>
      <c r="I31" s="472">
        <f>SUM(I28,I21,I16,I10,'254a'!I21)</f>
        <v>39041</v>
      </c>
      <c r="J31" s="472">
        <f>SUM(J28,J21,J16,J10,'254a'!J21)</f>
        <v>0</v>
      </c>
      <c r="K31" s="472">
        <f>SUM(K28,K21,K16,K10,'254a'!K21)</f>
        <v>0</v>
      </c>
      <c r="L31" s="472">
        <f>SUM(L28,L21,L16,L10,'254a'!L21)</f>
        <v>0</v>
      </c>
      <c r="M31" s="472">
        <f>SUM(M28,M21,M16,M10,'254a'!M21)</f>
        <v>0</v>
      </c>
    </row>
    <row r="32" spans="1:55" ht="15" x14ac:dyDescent="0.2">
      <c r="A32" s="482" t="s">
        <v>400</v>
      </c>
      <c r="B32" s="484"/>
      <c r="C32" s="463"/>
      <c r="D32" s="485"/>
      <c r="E32" s="485"/>
      <c r="F32" s="490"/>
      <c r="G32" s="489"/>
      <c r="H32" s="488"/>
      <c r="I32" s="485"/>
      <c r="J32" s="485"/>
      <c r="K32" s="485"/>
      <c r="L32" s="485"/>
      <c r="M32" s="485"/>
    </row>
    <row r="33" spans="1:13" ht="15" x14ac:dyDescent="0.2">
      <c r="A33" s="482" t="s">
        <v>397</v>
      </c>
      <c r="B33" s="481">
        <v>950</v>
      </c>
      <c r="C33" s="480" t="s">
        <v>578</v>
      </c>
      <c r="D33" s="493"/>
      <c r="E33" s="493"/>
      <c r="F33" s="417"/>
      <c r="G33" s="417"/>
      <c r="H33" s="417"/>
      <c r="I33" s="417"/>
      <c r="J33" s="417"/>
      <c r="K33" s="417"/>
      <c r="L33" s="417"/>
      <c r="M33" s="460"/>
    </row>
    <row r="34" spans="1:13" ht="15" x14ac:dyDescent="0.2">
      <c r="A34" s="482" t="s">
        <v>393</v>
      </c>
      <c r="B34" s="484"/>
      <c r="C34" s="483" t="s">
        <v>577</v>
      </c>
      <c r="D34" s="552"/>
      <c r="E34" s="552"/>
      <c r="F34" s="417"/>
      <c r="G34" s="417"/>
      <c r="H34" s="417"/>
      <c r="I34" s="417"/>
      <c r="J34" s="417"/>
      <c r="K34" s="417"/>
      <c r="L34" s="417"/>
      <c r="M34" s="460"/>
    </row>
    <row r="35" spans="1:13" x14ac:dyDescent="0.25">
      <c r="A35" s="482" t="s">
        <v>388</v>
      </c>
      <c r="B35" s="484"/>
      <c r="C35" s="486"/>
      <c r="D35" s="485"/>
      <c r="E35" s="485"/>
      <c r="F35" s="417"/>
      <c r="G35" s="417"/>
      <c r="H35" s="417"/>
      <c r="I35" s="417"/>
      <c r="J35" s="417"/>
      <c r="K35" s="417"/>
      <c r="L35" s="417"/>
      <c r="M35" s="460"/>
    </row>
    <row r="36" spans="1:13" ht="15" x14ac:dyDescent="0.2">
      <c r="A36" s="482" t="s">
        <v>383</v>
      </c>
      <c r="B36" s="481"/>
      <c r="C36" s="480" t="s">
        <v>576</v>
      </c>
      <c r="D36" s="604">
        <f>+D31+D34</f>
        <v>107118</v>
      </c>
      <c r="E36" s="604">
        <f>+E31+E34</f>
        <v>69398</v>
      </c>
      <c r="F36" s="417"/>
      <c r="G36" s="417"/>
      <c r="H36" s="417"/>
      <c r="I36" s="417"/>
      <c r="J36" s="417"/>
      <c r="K36" s="417"/>
      <c r="L36" s="417"/>
      <c r="M36" s="460"/>
    </row>
    <row r="37" spans="1:13" ht="15" x14ac:dyDescent="0.2">
      <c r="A37" s="482" t="s">
        <v>379</v>
      </c>
      <c r="B37" s="484"/>
      <c r="C37" s="483" t="s">
        <v>575</v>
      </c>
      <c r="D37" s="605"/>
      <c r="E37" s="605"/>
      <c r="F37" s="417"/>
      <c r="G37" s="417"/>
      <c r="H37" s="417"/>
      <c r="I37" s="417"/>
      <c r="J37" s="417"/>
      <c r="K37" s="417"/>
      <c r="L37" s="417"/>
      <c r="M37" s="460"/>
    </row>
    <row r="38" spans="1:13" ht="15" x14ac:dyDescent="0.2">
      <c r="A38" s="482" t="s">
        <v>376</v>
      </c>
      <c r="B38" s="481"/>
      <c r="C38" s="480"/>
      <c r="D38" s="460"/>
      <c r="E38" s="460"/>
      <c r="F38" s="417"/>
      <c r="G38" s="417"/>
      <c r="H38" s="417"/>
      <c r="I38" s="417"/>
      <c r="J38" s="417"/>
      <c r="K38" s="417"/>
      <c r="L38" s="417"/>
      <c r="M38" s="460"/>
    </row>
    <row r="39" spans="1:13" thickBot="1" x14ac:dyDescent="0.25">
      <c r="A39" s="482" t="s">
        <v>372</v>
      </c>
      <c r="B39" s="481"/>
      <c r="C39" s="480"/>
      <c r="D39" s="460"/>
      <c r="E39" s="460"/>
      <c r="F39" s="465"/>
      <c r="G39" s="465"/>
      <c r="H39" s="465"/>
      <c r="I39" s="465"/>
      <c r="J39" s="465"/>
      <c r="K39" s="417"/>
      <c r="L39" s="417"/>
      <c r="M39" s="460"/>
    </row>
    <row r="40" spans="1:13" x14ac:dyDescent="0.25">
      <c r="A40" s="459" t="s">
        <v>368</v>
      </c>
      <c r="B40" s="479"/>
      <c r="C40" s="478" t="s">
        <v>574</v>
      </c>
      <c r="D40" s="477"/>
      <c r="E40" s="476"/>
      <c r="F40" s="417"/>
      <c r="G40" s="470"/>
      <c r="H40" s="470"/>
      <c r="I40" s="470"/>
      <c r="J40" s="465"/>
      <c r="K40" s="417"/>
      <c r="L40" s="475"/>
      <c r="M40" s="460"/>
    </row>
    <row r="41" spans="1:13" x14ac:dyDescent="0.25">
      <c r="A41" s="459" t="s">
        <v>364</v>
      </c>
      <c r="B41" s="464"/>
      <c r="C41" s="463"/>
      <c r="D41" s="460"/>
      <c r="E41" s="474"/>
      <c r="F41" s="417"/>
      <c r="G41" s="470"/>
      <c r="H41" s="470"/>
      <c r="I41" s="470"/>
      <c r="J41" s="465"/>
      <c r="K41" s="417"/>
      <c r="L41" s="417"/>
      <c r="M41" s="460"/>
    </row>
    <row r="42" spans="1:13" x14ac:dyDescent="0.25">
      <c r="A42" s="459" t="s">
        <v>361</v>
      </c>
      <c r="B42" s="464"/>
      <c r="C42" s="473" t="s">
        <v>573</v>
      </c>
      <c r="D42" s="472">
        <v>0</v>
      </c>
      <c r="E42" s="471">
        <v>0</v>
      </c>
      <c r="F42" s="470" t="s">
        <v>572</v>
      </c>
      <c r="G42" s="470"/>
      <c r="H42" s="470"/>
      <c r="I42" s="470"/>
      <c r="J42" s="465"/>
      <c r="K42" s="417"/>
      <c r="L42" s="417"/>
      <c r="M42" s="460"/>
    </row>
    <row r="43" spans="1:13" x14ac:dyDescent="0.25">
      <c r="A43" s="459" t="s">
        <v>358</v>
      </c>
      <c r="B43" s="464"/>
      <c r="C43" s="473" t="s">
        <v>571</v>
      </c>
      <c r="D43" s="472">
        <v>107764</v>
      </c>
      <c r="E43" s="471">
        <v>69398</v>
      </c>
      <c r="F43" s="470"/>
      <c r="G43" s="465"/>
      <c r="H43" s="465"/>
      <c r="I43" s="465"/>
      <c r="J43" s="465"/>
      <c r="K43" s="417"/>
      <c r="L43" s="417"/>
      <c r="M43" s="460"/>
    </row>
    <row r="44" spans="1:13" x14ac:dyDescent="0.25">
      <c r="A44" s="459" t="s">
        <v>356</v>
      </c>
      <c r="B44" s="464"/>
      <c r="C44" s="473" t="s">
        <v>570</v>
      </c>
      <c r="D44" s="472">
        <f>SUM(D42:D43)</f>
        <v>107764</v>
      </c>
      <c r="E44" s="471">
        <f>SUM(E42:E43)</f>
        <v>69398</v>
      </c>
      <c r="F44" s="470" t="s">
        <v>569</v>
      </c>
      <c r="G44" s="465"/>
      <c r="H44" s="465"/>
      <c r="I44" s="465"/>
      <c r="J44" s="465"/>
      <c r="K44" s="417"/>
      <c r="L44" s="417"/>
      <c r="M44" s="460"/>
    </row>
    <row r="45" spans="1:13" ht="15" x14ac:dyDescent="0.2">
      <c r="A45" s="459" t="s">
        <v>351</v>
      </c>
      <c r="B45" s="464"/>
      <c r="C45" s="463"/>
      <c r="D45" s="469"/>
      <c r="E45" s="468"/>
      <c r="F45" s="465"/>
      <c r="G45" s="465"/>
      <c r="H45" s="465"/>
      <c r="I45" s="465"/>
      <c r="J45" s="465"/>
      <c r="K45" s="417"/>
      <c r="L45" s="417"/>
      <c r="M45" s="460"/>
    </row>
    <row r="46" spans="1:13" ht="15" x14ac:dyDescent="0.2">
      <c r="A46" s="459" t="s">
        <v>568</v>
      </c>
      <c r="B46" s="464"/>
      <c r="C46" s="463" t="s">
        <v>567</v>
      </c>
      <c r="D46" s="467">
        <f>D36</f>
        <v>107118</v>
      </c>
      <c r="E46" s="466">
        <f>E36</f>
        <v>69398</v>
      </c>
      <c r="F46" s="465"/>
      <c r="G46" s="465"/>
      <c r="H46" s="465"/>
      <c r="I46" s="465"/>
      <c r="J46" s="465"/>
      <c r="K46" s="417"/>
      <c r="L46" s="417"/>
      <c r="M46" s="460"/>
    </row>
    <row r="47" spans="1:13" ht="15" x14ac:dyDescent="0.2">
      <c r="A47" s="459" t="s">
        <v>566</v>
      </c>
      <c r="B47" s="464"/>
      <c r="C47" s="463" t="s">
        <v>565</v>
      </c>
      <c r="D47" s="462">
        <f>D48-D46</f>
        <v>646</v>
      </c>
      <c r="E47" s="461">
        <f>E48-E46</f>
        <v>0</v>
      </c>
      <c r="F47" s="417"/>
      <c r="G47" s="417"/>
      <c r="H47" s="417"/>
      <c r="I47" s="417"/>
      <c r="J47" s="417"/>
      <c r="K47" s="417"/>
      <c r="L47" s="417"/>
      <c r="M47" s="460"/>
    </row>
    <row r="48" spans="1:13" thickBot="1" x14ac:dyDescent="0.25">
      <c r="A48" s="459" t="s">
        <v>564</v>
      </c>
      <c r="B48" s="458"/>
      <c r="C48" s="457" t="s">
        <v>563</v>
      </c>
      <c r="D48" s="456">
        <f>D44</f>
        <v>107764</v>
      </c>
      <c r="E48" s="455">
        <f>E44</f>
        <v>69398</v>
      </c>
      <c r="F48" s="454"/>
      <c r="G48" s="454"/>
      <c r="H48" s="454"/>
      <c r="I48" s="454"/>
      <c r="J48" s="454"/>
      <c r="K48" s="454"/>
      <c r="L48" s="454"/>
      <c r="M48" s="453"/>
    </row>
    <row r="49" spans="1:3" ht="15.75" customHeight="1" x14ac:dyDescent="0.2">
      <c r="A49" s="606" t="str">
        <f ca="1">CELL("FILENAME",A2)</f>
        <v>R:\Finance\Annual Budget\Amended 2016-2017\[2016-2017 Amended Budget.xlsx]254b</v>
      </c>
      <c r="B49" s="606"/>
      <c r="C49" s="606"/>
    </row>
  </sheetData>
  <mergeCells count="6">
    <mergeCell ref="A49:C49"/>
    <mergeCell ref="K3:M3"/>
    <mergeCell ref="A1:C1"/>
    <mergeCell ref="A4:C4"/>
    <mergeCell ref="D36:D37"/>
    <mergeCell ref="E36:E37"/>
  </mergeCells>
  <printOptions horizontalCentered="1" verticalCentered="1"/>
  <pageMargins left="0.1" right="0.1" top="0.4" bottom="0.4" header="0.1" footer="0.1"/>
  <pageSetup scale="73" fitToHeight="2" orientation="landscape" r:id="rId1"/>
  <headerFooter>
    <oddHeader>&amp;C&amp;"Arial,Bold"TWIN FALLS SCHOOL DISTIRCT 411</oddHeader>
    <oddFooter>&amp;L&amp;"Arial,Bold"&amp;Z&amp;F&amp;R&amp;"Arial,Bold"Page &amp;P of &amp;N</oddFooter>
  </headerFooter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441"/>
  <sheetViews>
    <sheetView zoomScaleNormal="100" workbookViewId="0">
      <pane xSplit="3" ySplit="6" topLeftCell="D7" activePane="bottomRight" state="frozen"/>
      <selection activeCell="P31" sqref="P31"/>
      <selection pane="topRight" activeCell="P31" sqref="P31"/>
      <selection pane="bottomLeft" activeCell="P31" sqref="P31"/>
      <selection pane="bottomRight" activeCell="P31" sqref="P31"/>
    </sheetView>
  </sheetViews>
  <sheetFormatPr defaultColWidth="9.77734375" defaultRowHeight="11.25" x14ac:dyDescent="0.2"/>
  <cols>
    <col min="1" max="1" width="3.77734375" style="321" customWidth="1"/>
    <col min="2" max="2" width="6.77734375" style="321" customWidth="1"/>
    <col min="3" max="3" width="27.77734375" style="322" customWidth="1"/>
    <col min="4" max="6" width="10.77734375" style="321" customWidth="1"/>
    <col min="7" max="7" width="3.77734375" style="321" customWidth="1"/>
    <col min="8" max="8" width="6.77734375" style="321" customWidth="1"/>
    <col min="9" max="9" width="27.77734375" style="322" customWidth="1"/>
    <col min="10" max="12" width="10.77734375" style="321" customWidth="1"/>
    <col min="13" max="16384" width="9.77734375" style="321"/>
  </cols>
  <sheetData>
    <row r="1" spans="1:12" ht="20.25" x14ac:dyDescent="0.3">
      <c r="A1" s="596" t="s">
        <v>47</v>
      </c>
      <c r="B1" s="596"/>
      <c r="C1" s="596"/>
      <c r="D1" s="393"/>
      <c r="E1" s="394" t="s">
        <v>510</v>
      </c>
      <c r="F1" s="394"/>
      <c r="G1" s="390"/>
      <c r="H1" s="390"/>
      <c r="I1" s="396"/>
      <c r="J1" s="393"/>
      <c r="L1" s="395" t="s">
        <v>692</v>
      </c>
    </row>
    <row r="2" spans="1:12" ht="15.75" x14ac:dyDescent="0.25">
      <c r="A2" s="393"/>
      <c r="B2" s="393"/>
      <c r="C2" s="389"/>
      <c r="D2" s="393"/>
      <c r="E2" s="394" t="s">
        <v>504</v>
      </c>
      <c r="F2" s="392"/>
      <c r="G2" s="390"/>
      <c r="H2" s="390"/>
      <c r="I2" s="389"/>
      <c r="K2" s="543"/>
      <c r="L2" s="542" t="s">
        <v>762</v>
      </c>
    </row>
    <row r="3" spans="1:12" ht="15.75" x14ac:dyDescent="0.25">
      <c r="A3" s="393"/>
      <c r="B3" s="393"/>
      <c r="C3" s="389"/>
      <c r="D3" s="393"/>
      <c r="E3" s="392" t="s">
        <v>507</v>
      </c>
      <c r="F3" s="391"/>
      <c r="G3" s="390"/>
      <c r="H3" s="390"/>
      <c r="I3" s="389"/>
      <c r="J3" s="612" t="s">
        <v>761</v>
      </c>
      <c r="K3" s="612"/>
      <c r="L3" s="612"/>
    </row>
    <row r="4" spans="1:12" ht="13.9" customHeight="1" x14ac:dyDescent="0.2">
      <c r="A4" s="597" t="s">
        <v>505</v>
      </c>
      <c r="B4" s="597"/>
      <c r="C4" s="597"/>
      <c r="D4" s="597"/>
      <c r="E4" s="324"/>
      <c r="F4" s="324"/>
      <c r="G4" s="324"/>
      <c r="H4" s="324"/>
      <c r="I4" s="325"/>
      <c r="J4" s="324"/>
      <c r="K4" s="324"/>
      <c r="L4" s="324"/>
    </row>
    <row r="5" spans="1:12" ht="12.75" x14ac:dyDescent="0.2">
      <c r="A5" s="388"/>
      <c r="B5" s="387"/>
      <c r="C5" s="386" t="s">
        <v>504</v>
      </c>
      <c r="D5" s="385" t="s">
        <v>503</v>
      </c>
      <c r="E5" s="384" t="s">
        <v>502</v>
      </c>
      <c r="F5" s="383" t="s">
        <v>501</v>
      </c>
      <c r="G5" s="382"/>
      <c r="H5" s="381"/>
      <c r="I5" s="380" t="s">
        <v>504</v>
      </c>
      <c r="J5" s="379" t="s">
        <v>503</v>
      </c>
      <c r="K5" s="378" t="s">
        <v>502</v>
      </c>
      <c r="L5" s="377" t="s">
        <v>501</v>
      </c>
    </row>
    <row r="6" spans="1:12" ht="12.75" x14ac:dyDescent="0.2">
      <c r="A6" s="351" t="s">
        <v>87</v>
      </c>
      <c r="B6" s="334" t="s">
        <v>500</v>
      </c>
      <c r="C6" s="328" t="s">
        <v>499</v>
      </c>
      <c r="D6" s="334" t="s">
        <v>88</v>
      </c>
      <c r="E6" s="334" t="s">
        <v>498</v>
      </c>
      <c r="F6" s="376" t="s">
        <v>497</v>
      </c>
      <c r="G6" s="355" t="s">
        <v>87</v>
      </c>
      <c r="H6" s="375" t="s">
        <v>500</v>
      </c>
      <c r="I6" s="374" t="s">
        <v>499</v>
      </c>
      <c r="J6" s="351" t="s">
        <v>88</v>
      </c>
      <c r="K6" s="334" t="s">
        <v>498</v>
      </c>
      <c r="L6" s="334" t="s">
        <v>497</v>
      </c>
    </row>
    <row r="7" spans="1:12" ht="12.75" x14ac:dyDescent="0.2">
      <c r="A7" s="351" t="s">
        <v>496</v>
      </c>
      <c r="B7" s="334" t="s">
        <v>495</v>
      </c>
      <c r="C7" s="333" t="s">
        <v>494</v>
      </c>
      <c r="D7" s="354">
        <v>0</v>
      </c>
      <c r="E7" s="373" t="s">
        <v>346</v>
      </c>
      <c r="F7" s="372">
        <v>0</v>
      </c>
      <c r="G7" s="348" t="s">
        <v>493</v>
      </c>
      <c r="H7" s="351" t="s">
        <v>492</v>
      </c>
      <c r="I7" s="333" t="s">
        <v>170</v>
      </c>
      <c r="J7" s="353">
        <v>0</v>
      </c>
      <c r="K7" s="353">
        <v>0</v>
      </c>
      <c r="L7" s="357"/>
    </row>
    <row r="8" spans="1:12" ht="12.75" x14ac:dyDescent="0.2">
      <c r="A8" s="351" t="s">
        <v>491</v>
      </c>
      <c r="B8" s="334"/>
      <c r="C8" s="333"/>
      <c r="D8" s="360"/>
      <c r="E8" s="353"/>
      <c r="F8" s="356"/>
      <c r="G8" s="355" t="s">
        <v>490</v>
      </c>
      <c r="H8" s="351" t="s">
        <v>489</v>
      </c>
      <c r="I8" s="365" t="s">
        <v>488</v>
      </c>
      <c r="J8" s="352">
        <f>J7</f>
        <v>0</v>
      </c>
      <c r="K8" s="358" t="s">
        <v>346</v>
      </c>
      <c r="L8" s="352">
        <f>K7</f>
        <v>0</v>
      </c>
    </row>
    <row r="9" spans="1:12" ht="12.75" x14ac:dyDescent="0.2">
      <c r="A9" s="351" t="s">
        <v>487</v>
      </c>
      <c r="B9" s="334" t="s">
        <v>486</v>
      </c>
      <c r="C9" s="333" t="s">
        <v>171</v>
      </c>
      <c r="D9" s="353">
        <v>0</v>
      </c>
      <c r="E9" s="353">
        <v>0</v>
      </c>
      <c r="F9" s="356"/>
      <c r="G9" s="355" t="s">
        <v>485</v>
      </c>
      <c r="H9" s="335"/>
      <c r="I9" s="333"/>
      <c r="J9" s="347"/>
      <c r="K9" s="347"/>
      <c r="L9" s="357"/>
    </row>
    <row r="10" spans="1:12" ht="12.75" x14ac:dyDescent="0.2">
      <c r="A10" s="351" t="s">
        <v>484</v>
      </c>
      <c r="B10" s="334" t="s">
        <v>483</v>
      </c>
      <c r="C10" s="333" t="s">
        <v>169</v>
      </c>
      <c r="D10" s="353">
        <v>0</v>
      </c>
      <c r="E10" s="353">
        <v>0</v>
      </c>
      <c r="F10" s="356"/>
      <c r="G10" s="355" t="s">
        <v>482</v>
      </c>
      <c r="H10" s="351" t="s">
        <v>481</v>
      </c>
      <c r="I10" s="333" t="s">
        <v>165</v>
      </c>
      <c r="J10" s="353">
        <v>0</v>
      </c>
      <c r="K10" s="353">
        <v>0</v>
      </c>
      <c r="L10" s="357"/>
    </row>
    <row r="11" spans="1:12" ht="12.75" x14ac:dyDescent="0.2">
      <c r="A11" s="351" t="s">
        <v>480</v>
      </c>
      <c r="B11" s="334" t="s">
        <v>479</v>
      </c>
      <c r="C11" s="333" t="s">
        <v>168</v>
      </c>
      <c r="D11" s="353">
        <v>0</v>
      </c>
      <c r="E11" s="353">
        <v>0</v>
      </c>
      <c r="F11" s="356"/>
      <c r="G11" s="355" t="s">
        <v>478</v>
      </c>
      <c r="H11" s="351" t="s">
        <v>477</v>
      </c>
      <c r="I11" s="333" t="s">
        <v>163</v>
      </c>
      <c r="J11" s="353">
        <v>0</v>
      </c>
      <c r="K11" s="353">
        <v>0</v>
      </c>
      <c r="L11" s="357"/>
    </row>
    <row r="12" spans="1:12" ht="12.75" x14ac:dyDescent="0.2">
      <c r="A12" s="351" t="s">
        <v>476</v>
      </c>
      <c r="B12" s="334" t="s">
        <v>475</v>
      </c>
      <c r="C12" s="333" t="s">
        <v>166</v>
      </c>
      <c r="D12" s="353">
        <v>0</v>
      </c>
      <c r="E12" s="353">
        <v>0</v>
      </c>
      <c r="F12" s="356"/>
      <c r="G12" s="355" t="s">
        <v>474</v>
      </c>
      <c r="H12" s="351" t="s">
        <v>473</v>
      </c>
      <c r="I12" s="333" t="s">
        <v>472</v>
      </c>
      <c r="J12" s="353">
        <v>0</v>
      </c>
      <c r="K12" s="353">
        <v>0</v>
      </c>
      <c r="L12" s="357"/>
    </row>
    <row r="13" spans="1:12" ht="12.75" x14ac:dyDescent="0.2">
      <c r="A13" s="351" t="s">
        <v>471</v>
      </c>
      <c r="B13" s="334" t="s">
        <v>470</v>
      </c>
      <c r="C13" s="333" t="s">
        <v>164</v>
      </c>
      <c r="D13" s="353">
        <v>0</v>
      </c>
      <c r="E13" s="353">
        <v>0</v>
      </c>
      <c r="F13" s="356"/>
      <c r="G13" s="355" t="s">
        <v>469</v>
      </c>
      <c r="H13" s="351" t="s">
        <v>468</v>
      </c>
      <c r="I13" s="333" t="s">
        <v>159</v>
      </c>
      <c r="J13" s="353">
        <v>0</v>
      </c>
      <c r="K13" s="353">
        <v>0</v>
      </c>
      <c r="L13" s="357"/>
    </row>
    <row r="14" spans="1:12" ht="12.75" x14ac:dyDescent="0.2">
      <c r="A14" s="351" t="s">
        <v>467</v>
      </c>
      <c r="B14" s="334" t="s">
        <v>466</v>
      </c>
      <c r="C14" s="333" t="s">
        <v>162</v>
      </c>
      <c r="D14" s="353">
        <v>0</v>
      </c>
      <c r="E14" s="353">
        <v>0</v>
      </c>
      <c r="F14" s="356"/>
      <c r="G14" s="355" t="s">
        <v>465</v>
      </c>
      <c r="H14" s="351" t="s">
        <v>464</v>
      </c>
      <c r="I14" s="333" t="s">
        <v>157</v>
      </c>
      <c r="J14" s="353">
        <v>0</v>
      </c>
      <c r="K14" s="353">
        <v>0</v>
      </c>
      <c r="L14" s="357"/>
    </row>
    <row r="15" spans="1:12" ht="12.75" x14ac:dyDescent="0.2">
      <c r="A15" s="351" t="s">
        <v>463</v>
      </c>
      <c r="B15" s="334" t="s">
        <v>462</v>
      </c>
      <c r="C15" s="333" t="s">
        <v>160</v>
      </c>
      <c r="D15" s="353">
        <v>0</v>
      </c>
      <c r="E15" s="353">
        <v>0</v>
      </c>
      <c r="F15" s="356"/>
      <c r="G15" s="355" t="s">
        <v>461</v>
      </c>
      <c r="H15" s="351" t="s">
        <v>460</v>
      </c>
      <c r="I15" s="333" t="s">
        <v>155</v>
      </c>
      <c r="J15" s="353">
        <v>0</v>
      </c>
      <c r="K15" s="353">
        <v>0</v>
      </c>
      <c r="L15" s="357"/>
    </row>
    <row r="16" spans="1:12" ht="12.75" x14ac:dyDescent="0.2">
      <c r="A16" s="351" t="s">
        <v>459</v>
      </c>
      <c r="B16" s="334" t="s">
        <v>458</v>
      </c>
      <c r="C16" s="333" t="s">
        <v>158</v>
      </c>
      <c r="D16" s="353">
        <v>0</v>
      </c>
      <c r="E16" s="353">
        <v>0</v>
      </c>
      <c r="F16" s="356"/>
      <c r="G16" s="355" t="s">
        <v>457</v>
      </c>
      <c r="H16" s="351" t="s">
        <v>456</v>
      </c>
      <c r="I16" s="333" t="s">
        <v>153</v>
      </c>
      <c r="J16" s="353">
        <v>0</v>
      </c>
      <c r="K16" s="353">
        <v>0</v>
      </c>
      <c r="L16" s="357"/>
    </row>
    <row r="17" spans="1:12" ht="12.75" x14ac:dyDescent="0.2">
      <c r="A17" s="351" t="s">
        <v>455</v>
      </c>
      <c r="B17" s="334" t="s">
        <v>454</v>
      </c>
      <c r="C17" s="333" t="s">
        <v>156</v>
      </c>
      <c r="D17" s="537">
        <v>0</v>
      </c>
      <c r="E17" s="536">
        <v>0</v>
      </c>
      <c r="F17" s="356"/>
      <c r="G17" s="355" t="s">
        <v>453</v>
      </c>
      <c r="H17" s="351" t="s">
        <v>452</v>
      </c>
      <c r="I17" s="333" t="s">
        <v>152</v>
      </c>
      <c r="J17" s="353">
        <v>0</v>
      </c>
      <c r="K17" s="353">
        <v>0</v>
      </c>
      <c r="L17" s="357"/>
    </row>
    <row r="18" spans="1:12" ht="12.75" x14ac:dyDescent="0.2">
      <c r="A18" s="351" t="s">
        <v>451</v>
      </c>
      <c r="B18" s="334" t="s">
        <v>450</v>
      </c>
      <c r="C18" s="365" t="s">
        <v>154</v>
      </c>
      <c r="D18" s="534">
        <v>0</v>
      </c>
      <c r="E18" s="535">
        <v>0</v>
      </c>
      <c r="F18" s="356"/>
      <c r="G18" s="355" t="s">
        <v>449</v>
      </c>
      <c r="H18" s="351" t="s">
        <v>448</v>
      </c>
      <c r="I18" s="333" t="s">
        <v>150</v>
      </c>
      <c r="J18" s="536">
        <v>0</v>
      </c>
      <c r="K18" s="536">
        <v>0</v>
      </c>
      <c r="L18" s="357"/>
    </row>
    <row r="19" spans="1:12" ht="12.75" x14ac:dyDescent="0.2">
      <c r="A19" s="351" t="s">
        <v>447</v>
      </c>
      <c r="B19" s="334"/>
      <c r="C19" s="371" t="s">
        <v>446</v>
      </c>
      <c r="D19" s="370">
        <f>SUBTOTAL(9,D9:D18)</f>
        <v>0</v>
      </c>
      <c r="E19" s="369" t="s">
        <v>346</v>
      </c>
      <c r="F19" s="349">
        <f>SUBTOTAL(9,E8:E18)</f>
        <v>0</v>
      </c>
      <c r="G19" s="368" t="s">
        <v>445</v>
      </c>
      <c r="H19" s="367">
        <v>437000</v>
      </c>
      <c r="I19" s="366" t="s">
        <v>149</v>
      </c>
      <c r="J19" s="535">
        <v>0</v>
      </c>
      <c r="K19" s="535">
        <v>0</v>
      </c>
      <c r="L19" s="357"/>
    </row>
    <row r="20" spans="1:12" ht="12.75" x14ac:dyDescent="0.2">
      <c r="A20" s="351" t="s">
        <v>444</v>
      </c>
      <c r="B20" s="334" t="s">
        <v>443</v>
      </c>
      <c r="C20" s="333" t="s">
        <v>151</v>
      </c>
      <c r="D20" s="353">
        <v>0</v>
      </c>
      <c r="E20" s="353">
        <v>0</v>
      </c>
      <c r="F20" s="356"/>
      <c r="G20" s="361" t="s">
        <v>442</v>
      </c>
      <c r="H20" s="364" t="s">
        <v>441</v>
      </c>
      <c r="I20" s="333" t="s">
        <v>440</v>
      </c>
      <c r="J20" s="353">
        <v>0</v>
      </c>
      <c r="K20" s="353">
        <v>0</v>
      </c>
      <c r="L20" s="357"/>
    </row>
    <row r="21" spans="1:12" ht="12.75" x14ac:dyDescent="0.2">
      <c r="A21" s="351" t="s">
        <v>439</v>
      </c>
      <c r="B21" s="364"/>
      <c r="C21" s="363"/>
      <c r="D21" s="362"/>
      <c r="E21" s="362"/>
      <c r="F21" s="356"/>
      <c r="G21" s="361" t="s">
        <v>438</v>
      </c>
      <c r="H21" s="351" t="s">
        <v>437</v>
      </c>
      <c r="I21" s="333" t="s">
        <v>145</v>
      </c>
      <c r="J21" s="353">
        <v>0</v>
      </c>
      <c r="K21" s="353">
        <v>0</v>
      </c>
      <c r="L21" s="357"/>
    </row>
    <row r="22" spans="1:12" ht="12.75" x14ac:dyDescent="0.2">
      <c r="A22" s="351" t="s">
        <v>436</v>
      </c>
      <c r="B22" s="334" t="s">
        <v>435</v>
      </c>
      <c r="C22" s="333" t="s">
        <v>148</v>
      </c>
      <c r="D22" s="353">
        <v>0</v>
      </c>
      <c r="E22" s="353">
        <v>0</v>
      </c>
      <c r="F22" s="356"/>
      <c r="G22" s="355" t="s">
        <v>434</v>
      </c>
      <c r="H22" s="351" t="s">
        <v>433</v>
      </c>
      <c r="I22" s="365" t="s">
        <v>432</v>
      </c>
      <c r="J22" s="352">
        <f>SUBTOTAL(9,J10:J21)</f>
        <v>0</v>
      </c>
      <c r="K22" s="358" t="s">
        <v>346</v>
      </c>
      <c r="L22" s="352">
        <f>SUBTOTAL(9,K10:K21)</f>
        <v>0</v>
      </c>
    </row>
    <row r="23" spans="1:12" ht="12.75" x14ac:dyDescent="0.2">
      <c r="A23" s="351" t="s">
        <v>431</v>
      </c>
      <c r="B23" s="334" t="s">
        <v>430</v>
      </c>
      <c r="C23" s="333" t="s">
        <v>146</v>
      </c>
      <c r="D23" s="353">
        <v>0</v>
      </c>
      <c r="E23" s="353">
        <v>0</v>
      </c>
      <c r="F23" s="356"/>
      <c r="G23" s="355" t="s">
        <v>429</v>
      </c>
      <c r="H23" s="335"/>
      <c r="I23" s="333"/>
      <c r="J23" s="347"/>
      <c r="K23" s="347"/>
      <c r="L23" s="357"/>
    </row>
    <row r="24" spans="1:12" ht="12.75" x14ac:dyDescent="0.2">
      <c r="A24" s="351" t="s">
        <v>428</v>
      </c>
      <c r="B24" s="334" t="s">
        <v>427</v>
      </c>
      <c r="C24" s="333" t="s">
        <v>144</v>
      </c>
      <c r="D24" s="353">
        <v>0</v>
      </c>
      <c r="E24" s="353">
        <v>0</v>
      </c>
      <c r="F24" s="356"/>
      <c r="G24" s="355" t="s">
        <v>426</v>
      </c>
      <c r="H24" s="335"/>
      <c r="I24" s="333"/>
      <c r="J24" s="347"/>
      <c r="K24" s="347"/>
      <c r="L24" s="357"/>
    </row>
    <row r="25" spans="1:12" ht="12.75" x14ac:dyDescent="0.2">
      <c r="A25" s="351" t="s">
        <v>425</v>
      </c>
      <c r="B25" s="364"/>
      <c r="C25" s="363"/>
      <c r="D25" s="362"/>
      <c r="E25" s="360"/>
      <c r="F25" s="356"/>
      <c r="G25" s="355" t="s">
        <v>424</v>
      </c>
      <c r="H25" s="351" t="s">
        <v>423</v>
      </c>
      <c r="I25" s="333" t="s">
        <v>141</v>
      </c>
      <c r="J25" s="353">
        <v>0</v>
      </c>
      <c r="K25" s="353">
        <v>0</v>
      </c>
      <c r="L25" s="357"/>
    </row>
    <row r="26" spans="1:12" ht="12.75" x14ac:dyDescent="0.2">
      <c r="A26" s="351" t="s">
        <v>422</v>
      </c>
      <c r="B26" s="334" t="s">
        <v>421</v>
      </c>
      <c r="C26" s="333" t="s">
        <v>142</v>
      </c>
      <c r="D26" s="353">
        <v>0</v>
      </c>
      <c r="E26" s="353">
        <v>0</v>
      </c>
      <c r="F26" s="356"/>
      <c r="G26" s="355" t="s">
        <v>420</v>
      </c>
      <c r="H26" s="351" t="s">
        <v>419</v>
      </c>
      <c r="I26" s="333" t="s">
        <v>140</v>
      </c>
      <c r="J26" s="353">
        <v>0</v>
      </c>
      <c r="K26" s="353">
        <v>0</v>
      </c>
      <c r="L26" s="357"/>
    </row>
    <row r="27" spans="1:12" ht="12.75" x14ac:dyDescent="0.2">
      <c r="A27" s="351" t="s">
        <v>418</v>
      </c>
      <c r="B27" s="334"/>
      <c r="C27" s="333"/>
      <c r="D27" s="360"/>
      <c r="E27" s="360"/>
      <c r="F27" s="356"/>
      <c r="G27" s="355" t="s">
        <v>417</v>
      </c>
      <c r="H27" s="351" t="s">
        <v>416</v>
      </c>
      <c r="I27" s="333" t="s">
        <v>138</v>
      </c>
      <c r="J27" s="353">
        <v>112069</v>
      </c>
      <c r="K27" s="353">
        <v>92302</v>
      </c>
      <c r="L27" s="357"/>
    </row>
    <row r="28" spans="1:12" ht="25.5" x14ac:dyDescent="0.2">
      <c r="A28" s="351" t="s">
        <v>415</v>
      </c>
      <c r="B28" s="334" t="s">
        <v>414</v>
      </c>
      <c r="C28" s="333" t="s">
        <v>139</v>
      </c>
      <c r="D28" s="353">
        <v>0</v>
      </c>
      <c r="E28" s="353">
        <v>0</v>
      </c>
      <c r="F28" s="356"/>
      <c r="G28" s="355" t="s">
        <v>413</v>
      </c>
      <c r="H28" s="351" t="s">
        <v>412</v>
      </c>
      <c r="I28" s="333" t="s">
        <v>411</v>
      </c>
      <c r="J28" s="353">
        <v>0</v>
      </c>
      <c r="K28" s="353">
        <v>0</v>
      </c>
      <c r="L28" s="357"/>
    </row>
    <row r="29" spans="1:12" ht="12.75" x14ac:dyDescent="0.2">
      <c r="A29" s="351" t="s">
        <v>410</v>
      </c>
      <c r="B29" s="334" t="s">
        <v>409</v>
      </c>
      <c r="C29" s="333" t="s">
        <v>408</v>
      </c>
      <c r="D29" s="353">
        <v>0</v>
      </c>
      <c r="E29" s="353">
        <v>0</v>
      </c>
      <c r="F29" s="356"/>
      <c r="G29" s="355" t="s">
        <v>407</v>
      </c>
      <c r="H29" s="351" t="s">
        <v>406</v>
      </c>
      <c r="I29" s="333" t="s">
        <v>134</v>
      </c>
      <c r="J29" s="353">
        <v>0</v>
      </c>
      <c r="K29" s="353">
        <v>0</v>
      </c>
      <c r="L29" s="357"/>
    </row>
    <row r="30" spans="1:12" ht="12.75" x14ac:dyDescent="0.2">
      <c r="A30" s="351" t="s">
        <v>405</v>
      </c>
      <c r="B30" s="334" t="s">
        <v>404</v>
      </c>
      <c r="C30" s="333" t="s">
        <v>135</v>
      </c>
      <c r="D30" s="353">
        <v>0</v>
      </c>
      <c r="E30" s="353">
        <v>0</v>
      </c>
      <c r="F30" s="356"/>
      <c r="G30" s="355" t="s">
        <v>403</v>
      </c>
      <c r="H30" s="351" t="s">
        <v>402</v>
      </c>
      <c r="I30" s="333" t="s">
        <v>133</v>
      </c>
      <c r="J30" s="353">
        <v>0</v>
      </c>
      <c r="K30" s="353">
        <v>0</v>
      </c>
      <c r="L30" s="357"/>
    </row>
    <row r="31" spans="1:12" ht="12.75" x14ac:dyDescent="0.2">
      <c r="A31" s="351" t="s">
        <v>401</v>
      </c>
      <c r="B31" s="334"/>
      <c r="C31" s="333"/>
      <c r="D31" s="360"/>
      <c r="E31" s="360"/>
      <c r="F31" s="356"/>
      <c r="G31" s="355" t="s">
        <v>400</v>
      </c>
      <c r="H31" s="351" t="s">
        <v>399</v>
      </c>
      <c r="I31" s="333" t="s">
        <v>131</v>
      </c>
      <c r="J31" s="353">
        <v>0</v>
      </c>
      <c r="K31" s="353">
        <v>0</v>
      </c>
      <c r="L31" s="357"/>
    </row>
    <row r="32" spans="1:12" ht="12.75" x14ac:dyDescent="0.2">
      <c r="A32" s="351" t="s">
        <v>398</v>
      </c>
      <c r="B32" s="334">
        <v>417100</v>
      </c>
      <c r="C32" s="333" t="s">
        <v>132</v>
      </c>
      <c r="D32" s="353">
        <v>0</v>
      </c>
      <c r="E32" s="353">
        <v>0</v>
      </c>
      <c r="F32" s="356"/>
      <c r="G32" s="355" t="s">
        <v>397</v>
      </c>
      <c r="H32" s="351" t="s">
        <v>396</v>
      </c>
      <c r="I32" s="333" t="s">
        <v>395</v>
      </c>
      <c r="J32" s="353">
        <v>0</v>
      </c>
      <c r="K32" s="353">
        <v>0</v>
      </c>
      <c r="L32" s="357"/>
    </row>
    <row r="33" spans="1:12" ht="12.75" x14ac:dyDescent="0.2">
      <c r="A33" s="351" t="s">
        <v>394</v>
      </c>
      <c r="B33" s="334">
        <v>417200</v>
      </c>
      <c r="C33" s="333" t="s">
        <v>130</v>
      </c>
      <c r="D33" s="353">
        <v>0</v>
      </c>
      <c r="E33" s="353">
        <v>0</v>
      </c>
      <c r="F33" s="356"/>
      <c r="G33" s="361" t="s">
        <v>393</v>
      </c>
      <c r="H33" s="334" t="s">
        <v>392</v>
      </c>
      <c r="I33" s="333" t="s">
        <v>391</v>
      </c>
      <c r="J33" s="353">
        <v>0</v>
      </c>
      <c r="K33" s="353">
        <v>0</v>
      </c>
      <c r="L33" s="357"/>
    </row>
    <row r="34" spans="1:12" ht="12.75" x14ac:dyDescent="0.2">
      <c r="A34" s="351" t="s">
        <v>390</v>
      </c>
      <c r="B34" s="334">
        <v>417300</v>
      </c>
      <c r="C34" s="333" t="s">
        <v>389</v>
      </c>
      <c r="D34" s="353">
        <v>0</v>
      </c>
      <c r="E34" s="353">
        <v>0</v>
      </c>
      <c r="F34" s="356"/>
      <c r="G34" s="355" t="s">
        <v>388</v>
      </c>
      <c r="H34" s="351" t="s">
        <v>387</v>
      </c>
      <c r="I34" s="333" t="s">
        <v>386</v>
      </c>
      <c r="J34" s="353">
        <v>0</v>
      </c>
      <c r="K34" s="353">
        <v>0</v>
      </c>
      <c r="L34" s="357"/>
    </row>
    <row r="35" spans="1:12" ht="12.75" x14ac:dyDescent="0.2">
      <c r="A35" s="351" t="s">
        <v>385</v>
      </c>
      <c r="B35" s="334">
        <v>417400</v>
      </c>
      <c r="C35" s="333" t="s">
        <v>384</v>
      </c>
      <c r="D35" s="353">
        <v>0</v>
      </c>
      <c r="E35" s="353">
        <v>0</v>
      </c>
      <c r="F35" s="356"/>
      <c r="G35" s="355" t="s">
        <v>383</v>
      </c>
      <c r="H35" s="351" t="s">
        <v>382</v>
      </c>
      <c r="I35" s="333" t="s">
        <v>381</v>
      </c>
      <c r="J35" s="359">
        <f>SUBTOTAL(9,J25:J34)</f>
        <v>112069</v>
      </c>
      <c r="K35" s="358" t="s">
        <v>346</v>
      </c>
      <c r="L35" s="352">
        <f>SUBTOTAL(9,K25:K34)</f>
        <v>92302</v>
      </c>
    </row>
    <row r="36" spans="1:12" ht="12.75" x14ac:dyDescent="0.2">
      <c r="A36" s="351" t="s">
        <v>380</v>
      </c>
      <c r="B36" s="334">
        <v>417900</v>
      </c>
      <c r="C36" s="333" t="s">
        <v>124</v>
      </c>
      <c r="D36" s="353">
        <v>0</v>
      </c>
      <c r="E36" s="353">
        <v>0</v>
      </c>
      <c r="F36" s="356"/>
      <c r="G36" s="355" t="s">
        <v>379</v>
      </c>
      <c r="H36" s="335"/>
      <c r="I36" s="333" t="s">
        <v>378</v>
      </c>
      <c r="J36" s="347"/>
      <c r="K36" s="347"/>
      <c r="L36" s="357"/>
    </row>
    <row r="37" spans="1:12" ht="25.5" x14ac:dyDescent="0.2">
      <c r="A37" s="351" t="s">
        <v>377</v>
      </c>
      <c r="B37" s="334"/>
      <c r="C37" s="333"/>
      <c r="D37" s="360"/>
      <c r="E37" s="360"/>
      <c r="F37" s="356"/>
      <c r="G37" s="355" t="s">
        <v>376</v>
      </c>
      <c r="H37" s="351" t="s">
        <v>375</v>
      </c>
      <c r="I37" s="333" t="s">
        <v>374</v>
      </c>
      <c r="J37" s="353">
        <v>0</v>
      </c>
      <c r="K37" s="353">
        <v>0</v>
      </c>
      <c r="L37" s="357"/>
    </row>
    <row r="38" spans="1:12" ht="12.75" x14ac:dyDescent="0.2">
      <c r="A38" s="351" t="s">
        <v>373</v>
      </c>
      <c r="B38" s="334">
        <v>418100</v>
      </c>
      <c r="C38" s="333" t="s">
        <v>123</v>
      </c>
      <c r="D38" s="353">
        <v>0</v>
      </c>
      <c r="E38" s="353">
        <v>0</v>
      </c>
      <c r="F38" s="356"/>
      <c r="G38" s="355" t="s">
        <v>372</v>
      </c>
      <c r="H38" s="351" t="s">
        <v>371</v>
      </c>
      <c r="I38" s="333" t="s">
        <v>370</v>
      </c>
      <c r="J38" s="353">
        <v>0</v>
      </c>
      <c r="K38" s="353">
        <v>0</v>
      </c>
      <c r="L38" s="357"/>
    </row>
    <row r="39" spans="1:12" ht="12.75" x14ac:dyDescent="0.2">
      <c r="A39" s="351" t="s">
        <v>369</v>
      </c>
      <c r="B39" s="334"/>
      <c r="C39" s="333"/>
      <c r="D39" s="360"/>
      <c r="E39" s="353"/>
      <c r="F39" s="356"/>
      <c r="G39" s="355" t="s">
        <v>368</v>
      </c>
      <c r="H39" s="351" t="s">
        <v>367</v>
      </c>
      <c r="I39" s="333" t="s">
        <v>366</v>
      </c>
      <c r="J39" s="359">
        <f>SUBTOTAL(9,J37:J38)</f>
        <v>0</v>
      </c>
      <c r="K39" s="358" t="s">
        <v>346</v>
      </c>
      <c r="L39" s="352">
        <f>SUBTOTAL(9,K37:K38)</f>
        <v>0</v>
      </c>
    </row>
    <row r="40" spans="1:12" ht="12.75" x14ac:dyDescent="0.2">
      <c r="A40" s="351" t="s">
        <v>365</v>
      </c>
      <c r="B40" s="334">
        <v>419100</v>
      </c>
      <c r="C40" s="333" t="s">
        <v>120</v>
      </c>
      <c r="D40" s="353">
        <v>0</v>
      </c>
      <c r="E40" s="353">
        <v>0</v>
      </c>
      <c r="F40" s="356"/>
      <c r="G40" s="355" t="s">
        <v>364</v>
      </c>
      <c r="H40" s="351" t="s">
        <v>363</v>
      </c>
      <c r="I40" s="333"/>
      <c r="J40" s="347"/>
      <c r="K40" s="357"/>
      <c r="L40" s="357"/>
    </row>
    <row r="41" spans="1:12" ht="12.75" x14ac:dyDescent="0.2">
      <c r="A41" s="351" t="s">
        <v>362</v>
      </c>
      <c r="B41" s="334">
        <v>419200</v>
      </c>
      <c r="C41" s="333" t="s">
        <v>118</v>
      </c>
      <c r="D41" s="353">
        <v>0</v>
      </c>
      <c r="E41" s="353">
        <v>0</v>
      </c>
      <c r="F41" s="356"/>
      <c r="G41" s="355" t="s">
        <v>361</v>
      </c>
      <c r="H41" s="335"/>
      <c r="I41" s="333" t="s">
        <v>360</v>
      </c>
      <c r="J41" s="359">
        <f>SUM(D46,J8,J22,J35,J39)</f>
        <v>112069</v>
      </c>
      <c r="K41" s="358" t="s">
        <v>346</v>
      </c>
      <c r="L41" s="352">
        <f>SUM(F46,L8,L22,L35,L39)</f>
        <v>92302</v>
      </c>
    </row>
    <row r="42" spans="1:12" ht="12.75" x14ac:dyDescent="0.2">
      <c r="A42" s="351" t="s">
        <v>359</v>
      </c>
      <c r="B42" s="334">
        <v>419300</v>
      </c>
      <c r="C42" s="333" t="s">
        <v>116</v>
      </c>
      <c r="D42" s="353">
        <v>0</v>
      </c>
      <c r="E42" s="353">
        <v>0</v>
      </c>
      <c r="F42" s="356"/>
      <c r="G42" s="355" t="s">
        <v>358</v>
      </c>
      <c r="H42" s="335"/>
      <c r="I42" s="333"/>
      <c r="J42" s="347"/>
      <c r="K42" s="347"/>
      <c r="L42" s="357"/>
    </row>
    <row r="43" spans="1:12" ht="12.75" x14ac:dyDescent="0.2">
      <c r="A43" s="351" t="s">
        <v>357</v>
      </c>
      <c r="B43" s="334">
        <v>419900</v>
      </c>
      <c r="C43" s="333" t="s">
        <v>115</v>
      </c>
      <c r="D43" s="353">
        <v>0</v>
      </c>
      <c r="E43" s="534">
        <v>0</v>
      </c>
      <c r="F43" s="356"/>
      <c r="G43" s="355" t="s">
        <v>356</v>
      </c>
      <c r="H43" s="351" t="s">
        <v>355</v>
      </c>
      <c r="I43" s="333" t="s">
        <v>354</v>
      </c>
      <c r="J43" s="533">
        <v>0</v>
      </c>
      <c r="K43" s="532">
        <v>0</v>
      </c>
      <c r="L43" s="352">
        <f>+K43</f>
        <v>0</v>
      </c>
    </row>
    <row r="44" spans="1:12" ht="12.75" x14ac:dyDescent="0.2">
      <c r="A44" s="351" t="s">
        <v>353</v>
      </c>
      <c r="B44" s="334"/>
      <c r="C44" s="333" t="s">
        <v>352</v>
      </c>
      <c r="D44" s="332">
        <f>SUBTOTAL(9,D19:D43)</f>
        <v>0</v>
      </c>
      <c r="E44" s="350" t="s">
        <v>346</v>
      </c>
      <c r="F44" s="349">
        <f>SUBTOTAL(9,E20:E43)</f>
        <v>0</v>
      </c>
      <c r="G44" s="348" t="s">
        <v>351</v>
      </c>
      <c r="H44" s="335"/>
      <c r="I44" s="333"/>
      <c r="J44" s="347"/>
      <c r="K44" s="347"/>
      <c r="L44" s="347"/>
    </row>
    <row r="45" spans="1:12" ht="24" x14ac:dyDescent="0.2">
      <c r="A45" s="346" t="s">
        <v>350</v>
      </c>
      <c r="B45" s="340">
        <v>410000</v>
      </c>
      <c r="C45" s="345" t="s">
        <v>349</v>
      </c>
      <c r="D45" s="344"/>
      <c r="E45" s="343" t="s">
        <v>346</v>
      </c>
      <c r="F45" s="342"/>
      <c r="G45" s="341"/>
      <c r="H45" s="340" t="s">
        <v>348</v>
      </c>
      <c r="I45" s="339" t="s">
        <v>347</v>
      </c>
      <c r="J45" s="338"/>
      <c r="K45" s="337" t="s">
        <v>346</v>
      </c>
      <c r="L45" s="336"/>
    </row>
    <row r="46" spans="1:12" ht="12.75" x14ac:dyDescent="0.2">
      <c r="A46" s="335"/>
      <c r="B46" s="334"/>
      <c r="C46" s="333"/>
      <c r="D46" s="332">
        <f>(D19+D44)</f>
        <v>0</v>
      </c>
      <c r="E46" s="332"/>
      <c r="F46" s="331">
        <f>SUM(F19+F44)</f>
        <v>0</v>
      </c>
      <c r="G46" s="330"/>
      <c r="H46" s="329"/>
      <c r="I46" s="328" t="s">
        <v>345</v>
      </c>
      <c r="J46" s="326">
        <f>(D7+J41+J43)</f>
        <v>112069</v>
      </c>
      <c r="K46" s="327"/>
      <c r="L46" s="326">
        <f>(F7+L41+K43)</f>
        <v>92302</v>
      </c>
    </row>
    <row r="47" spans="1:12" ht="12.95" customHeight="1" x14ac:dyDescent="0.2">
      <c r="A47" s="598" t="str">
        <f ca="1">CELL("FILENAME",A1)</f>
        <v>R:\Finance\Annual Budget\Amended 2016-2017\[2016-2017 Amended Budget.xlsx]255</v>
      </c>
      <c r="B47" s="598"/>
      <c r="C47" s="598"/>
      <c r="D47" s="324"/>
      <c r="E47" s="324"/>
      <c r="F47" s="324"/>
      <c r="G47" s="324"/>
      <c r="H47" s="324"/>
      <c r="I47" s="325"/>
      <c r="J47" s="324"/>
      <c r="K47" s="324"/>
      <c r="L47" s="324"/>
    </row>
    <row r="48" spans="1:12" x14ac:dyDescent="0.2">
      <c r="D48" s="323"/>
      <c r="E48" s="323"/>
      <c r="F48" s="323"/>
    </row>
    <row r="49" spans="4:6" x14ac:dyDescent="0.2">
      <c r="D49" s="323"/>
      <c r="E49" s="323"/>
      <c r="F49" s="323"/>
    </row>
    <row r="50" spans="4:6" x14ac:dyDescent="0.2">
      <c r="D50" s="323"/>
      <c r="E50" s="323"/>
      <c r="F50" s="323"/>
    </row>
    <row r="51" spans="4:6" x14ac:dyDescent="0.2">
      <c r="D51" s="323"/>
      <c r="E51" s="323"/>
      <c r="F51" s="323"/>
    </row>
    <row r="52" spans="4:6" x14ac:dyDescent="0.2">
      <c r="D52" s="323"/>
      <c r="E52" s="323"/>
      <c r="F52" s="323"/>
    </row>
    <row r="53" spans="4:6" x14ac:dyDescent="0.2">
      <c r="D53" s="323"/>
      <c r="E53" s="323"/>
      <c r="F53" s="323"/>
    </row>
    <row r="54" spans="4:6" x14ac:dyDescent="0.2">
      <c r="D54" s="323"/>
      <c r="E54" s="323"/>
      <c r="F54" s="323"/>
    </row>
    <row r="55" spans="4:6" x14ac:dyDescent="0.2">
      <c r="D55" s="323"/>
      <c r="E55" s="323"/>
      <c r="F55" s="323"/>
    </row>
    <row r="56" spans="4:6" x14ac:dyDescent="0.2">
      <c r="D56" s="323"/>
      <c r="E56" s="323"/>
      <c r="F56" s="323"/>
    </row>
    <row r="57" spans="4:6" x14ac:dyDescent="0.2">
      <c r="D57" s="323"/>
      <c r="E57" s="323"/>
      <c r="F57" s="323"/>
    </row>
    <row r="58" spans="4:6" x14ac:dyDescent="0.2">
      <c r="D58" s="323"/>
      <c r="E58" s="323"/>
      <c r="F58" s="323"/>
    </row>
    <row r="59" spans="4:6" x14ac:dyDescent="0.2">
      <c r="D59" s="323"/>
      <c r="E59" s="323"/>
      <c r="F59" s="323"/>
    </row>
    <row r="60" spans="4:6" x14ac:dyDescent="0.2">
      <c r="D60" s="323"/>
      <c r="E60" s="323"/>
      <c r="F60" s="323"/>
    </row>
    <row r="61" spans="4:6" x14ac:dyDescent="0.2">
      <c r="D61" s="323"/>
      <c r="E61" s="323"/>
      <c r="F61" s="323"/>
    </row>
    <row r="62" spans="4:6" x14ac:dyDescent="0.2">
      <c r="D62" s="323"/>
      <c r="E62" s="323"/>
      <c r="F62" s="323"/>
    </row>
    <row r="63" spans="4:6" x14ac:dyDescent="0.2">
      <c r="D63" s="323"/>
      <c r="E63" s="323"/>
      <c r="F63" s="323"/>
    </row>
    <row r="64" spans="4:6" x14ac:dyDescent="0.2">
      <c r="D64" s="323"/>
      <c r="E64" s="323"/>
      <c r="F64" s="323"/>
    </row>
    <row r="65" spans="4:6" x14ac:dyDescent="0.2">
      <c r="D65" s="323"/>
      <c r="E65" s="323"/>
      <c r="F65" s="323"/>
    </row>
    <row r="66" spans="4:6" x14ac:dyDescent="0.2">
      <c r="D66" s="323"/>
      <c r="E66" s="323"/>
      <c r="F66" s="323"/>
    </row>
    <row r="67" spans="4:6" x14ac:dyDescent="0.2">
      <c r="D67" s="323"/>
      <c r="E67" s="323"/>
      <c r="F67" s="323"/>
    </row>
    <row r="68" spans="4:6" x14ac:dyDescent="0.2">
      <c r="D68" s="323"/>
      <c r="E68" s="323"/>
      <c r="F68" s="323"/>
    </row>
    <row r="69" spans="4:6" x14ac:dyDescent="0.2">
      <c r="D69" s="323"/>
      <c r="E69" s="323"/>
      <c r="F69" s="323"/>
    </row>
    <row r="70" spans="4:6" x14ac:dyDescent="0.2">
      <c r="D70" s="323"/>
      <c r="E70" s="323"/>
      <c r="F70" s="323"/>
    </row>
    <row r="71" spans="4:6" x14ac:dyDescent="0.2">
      <c r="D71" s="323"/>
      <c r="E71" s="323"/>
      <c r="F71" s="323"/>
    </row>
    <row r="72" spans="4:6" x14ac:dyDescent="0.2">
      <c r="D72" s="323"/>
      <c r="E72" s="323"/>
      <c r="F72" s="323"/>
    </row>
    <row r="73" spans="4:6" x14ac:dyDescent="0.2">
      <c r="D73" s="323"/>
      <c r="E73" s="323"/>
      <c r="F73" s="323"/>
    </row>
    <row r="74" spans="4:6" x14ac:dyDescent="0.2">
      <c r="D74" s="323"/>
      <c r="E74" s="323"/>
      <c r="F74" s="323"/>
    </row>
    <row r="75" spans="4:6" x14ac:dyDescent="0.2">
      <c r="D75" s="323"/>
      <c r="E75" s="323"/>
      <c r="F75" s="323"/>
    </row>
    <row r="76" spans="4:6" x14ac:dyDescent="0.2">
      <c r="D76" s="323"/>
      <c r="E76" s="323"/>
      <c r="F76" s="323"/>
    </row>
    <row r="77" spans="4:6" x14ac:dyDescent="0.2">
      <c r="D77" s="323"/>
      <c r="E77" s="323"/>
      <c r="F77" s="323"/>
    </row>
    <row r="78" spans="4:6" x14ac:dyDescent="0.2">
      <c r="D78" s="323"/>
      <c r="E78" s="323"/>
      <c r="F78" s="323"/>
    </row>
    <row r="79" spans="4:6" x14ac:dyDescent="0.2">
      <c r="D79" s="323"/>
      <c r="E79" s="323"/>
      <c r="F79" s="323"/>
    </row>
    <row r="80" spans="4:6" x14ac:dyDescent="0.2">
      <c r="D80" s="323"/>
      <c r="E80" s="323"/>
      <c r="F80" s="323"/>
    </row>
    <row r="81" spans="4:6" x14ac:dyDescent="0.2">
      <c r="D81" s="323"/>
      <c r="E81" s="323"/>
      <c r="F81" s="323"/>
    </row>
    <row r="82" spans="4:6" x14ac:dyDescent="0.2">
      <c r="D82" s="323"/>
      <c r="E82" s="323"/>
      <c r="F82" s="323"/>
    </row>
    <row r="83" spans="4:6" x14ac:dyDescent="0.2">
      <c r="D83" s="323"/>
      <c r="E83" s="323"/>
      <c r="F83" s="323"/>
    </row>
    <row r="84" spans="4:6" x14ac:dyDescent="0.2">
      <c r="D84" s="323"/>
      <c r="E84" s="323"/>
      <c r="F84" s="323"/>
    </row>
    <row r="85" spans="4:6" x14ac:dyDescent="0.2">
      <c r="D85" s="323"/>
      <c r="E85" s="323"/>
      <c r="F85" s="323"/>
    </row>
    <row r="86" spans="4:6" x14ac:dyDescent="0.2">
      <c r="D86" s="323"/>
      <c r="E86" s="323"/>
      <c r="F86" s="323"/>
    </row>
    <row r="87" spans="4:6" x14ac:dyDescent="0.2">
      <c r="D87" s="323"/>
      <c r="E87" s="323"/>
      <c r="F87" s="323"/>
    </row>
    <row r="88" spans="4:6" x14ac:dyDescent="0.2">
      <c r="D88" s="323"/>
      <c r="E88" s="323"/>
      <c r="F88" s="323"/>
    </row>
    <row r="89" spans="4:6" x14ac:dyDescent="0.2">
      <c r="D89" s="323"/>
      <c r="E89" s="323"/>
      <c r="F89" s="323"/>
    </row>
    <row r="90" spans="4:6" x14ac:dyDescent="0.2">
      <c r="D90" s="323"/>
      <c r="E90" s="323"/>
      <c r="F90" s="323"/>
    </row>
    <row r="91" spans="4:6" x14ac:dyDescent="0.2">
      <c r="D91" s="323"/>
      <c r="E91" s="323"/>
      <c r="F91" s="323"/>
    </row>
    <row r="92" spans="4:6" x14ac:dyDescent="0.2">
      <c r="D92" s="323"/>
      <c r="E92" s="323"/>
      <c r="F92" s="323"/>
    </row>
    <row r="93" spans="4:6" x14ac:dyDescent="0.2">
      <c r="D93" s="323"/>
      <c r="E93" s="323"/>
      <c r="F93" s="323"/>
    </row>
    <row r="94" spans="4:6" x14ac:dyDescent="0.2">
      <c r="D94" s="323"/>
      <c r="E94" s="323"/>
      <c r="F94" s="323"/>
    </row>
    <row r="95" spans="4:6" x14ac:dyDescent="0.2">
      <c r="D95" s="323"/>
      <c r="E95" s="323"/>
      <c r="F95" s="323"/>
    </row>
    <row r="96" spans="4:6" x14ac:dyDescent="0.2">
      <c r="D96" s="323"/>
      <c r="E96" s="323"/>
      <c r="F96" s="323"/>
    </row>
    <row r="97" spans="4:6" x14ac:dyDescent="0.2">
      <c r="D97" s="323"/>
      <c r="E97" s="323"/>
      <c r="F97" s="323"/>
    </row>
    <row r="98" spans="4:6" x14ac:dyDescent="0.2">
      <c r="D98" s="323"/>
      <c r="E98" s="323"/>
      <c r="F98" s="323"/>
    </row>
    <row r="99" spans="4:6" x14ac:dyDescent="0.2">
      <c r="D99" s="323"/>
      <c r="E99" s="323"/>
      <c r="F99" s="323"/>
    </row>
    <row r="100" spans="4:6" x14ac:dyDescent="0.2">
      <c r="D100" s="323"/>
      <c r="E100" s="323"/>
      <c r="F100" s="323"/>
    </row>
    <row r="101" spans="4:6" x14ac:dyDescent="0.2">
      <c r="D101" s="323"/>
      <c r="E101" s="323"/>
      <c r="F101" s="323"/>
    </row>
    <row r="102" spans="4:6" x14ac:dyDescent="0.2">
      <c r="D102" s="323"/>
      <c r="E102" s="323"/>
      <c r="F102" s="323"/>
    </row>
    <row r="103" spans="4:6" x14ac:dyDescent="0.2">
      <c r="D103" s="323"/>
      <c r="E103" s="323"/>
      <c r="F103" s="323"/>
    </row>
    <row r="104" spans="4:6" x14ac:dyDescent="0.2">
      <c r="D104" s="323"/>
      <c r="E104" s="323"/>
      <c r="F104" s="323"/>
    </row>
    <row r="105" spans="4:6" x14ac:dyDescent="0.2">
      <c r="D105" s="323"/>
      <c r="E105" s="323"/>
      <c r="F105" s="323"/>
    </row>
    <row r="106" spans="4:6" x14ac:dyDescent="0.2">
      <c r="D106" s="323"/>
      <c r="E106" s="323"/>
      <c r="F106" s="323"/>
    </row>
    <row r="107" spans="4:6" x14ac:dyDescent="0.2">
      <c r="D107" s="323"/>
      <c r="E107" s="323"/>
      <c r="F107" s="323"/>
    </row>
    <row r="108" spans="4:6" x14ac:dyDescent="0.2">
      <c r="D108" s="323"/>
      <c r="E108" s="323"/>
      <c r="F108" s="323"/>
    </row>
    <row r="109" spans="4:6" x14ac:dyDescent="0.2">
      <c r="D109" s="323"/>
      <c r="E109" s="323"/>
      <c r="F109" s="323"/>
    </row>
    <row r="110" spans="4:6" x14ac:dyDescent="0.2">
      <c r="D110" s="323"/>
      <c r="E110" s="323"/>
      <c r="F110" s="323"/>
    </row>
    <row r="111" spans="4:6" x14ac:dyDescent="0.2">
      <c r="D111" s="323"/>
      <c r="E111" s="323"/>
      <c r="F111" s="323"/>
    </row>
    <row r="112" spans="4:6" x14ac:dyDescent="0.2">
      <c r="D112" s="323"/>
      <c r="E112" s="323"/>
      <c r="F112" s="323"/>
    </row>
    <row r="113" spans="4:6" x14ac:dyDescent="0.2">
      <c r="D113" s="323"/>
      <c r="E113" s="323"/>
      <c r="F113" s="323"/>
    </row>
    <row r="114" spans="4:6" x14ac:dyDescent="0.2">
      <c r="D114" s="323"/>
      <c r="E114" s="323"/>
      <c r="F114" s="323"/>
    </row>
    <row r="115" spans="4:6" x14ac:dyDescent="0.2">
      <c r="D115" s="323"/>
      <c r="E115" s="323"/>
      <c r="F115" s="323"/>
    </row>
    <row r="116" spans="4:6" x14ac:dyDescent="0.2">
      <c r="D116" s="323"/>
      <c r="E116" s="323"/>
      <c r="F116" s="323"/>
    </row>
    <row r="117" spans="4:6" x14ac:dyDescent="0.2">
      <c r="D117" s="323"/>
      <c r="E117" s="323"/>
      <c r="F117" s="323"/>
    </row>
    <row r="118" spans="4:6" x14ac:dyDescent="0.2">
      <c r="D118" s="323"/>
      <c r="E118" s="323"/>
      <c r="F118" s="323"/>
    </row>
    <row r="119" spans="4:6" x14ac:dyDescent="0.2">
      <c r="D119" s="323"/>
      <c r="E119" s="323"/>
      <c r="F119" s="323"/>
    </row>
    <row r="120" spans="4:6" x14ac:dyDescent="0.2">
      <c r="D120" s="323"/>
      <c r="E120" s="323"/>
      <c r="F120" s="323"/>
    </row>
    <row r="121" spans="4:6" x14ac:dyDescent="0.2">
      <c r="D121" s="323"/>
      <c r="E121" s="323"/>
      <c r="F121" s="323"/>
    </row>
    <row r="122" spans="4:6" x14ac:dyDescent="0.2">
      <c r="D122" s="323"/>
      <c r="E122" s="323"/>
      <c r="F122" s="323"/>
    </row>
    <row r="123" spans="4:6" x14ac:dyDescent="0.2">
      <c r="D123" s="323"/>
      <c r="E123" s="323"/>
      <c r="F123" s="323"/>
    </row>
    <row r="124" spans="4:6" x14ac:dyDescent="0.2">
      <c r="D124" s="323"/>
      <c r="E124" s="323"/>
      <c r="F124" s="323"/>
    </row>
    <row r="125" spans="4:6" x14ac:dyDescent="0.2">
      <c r="D125" s="323"/>
      <c r="E125" s="323"/>
      <c r="F125" s="323"/>
    </row>
    <row r="126" spans="4:6" x14ac:dyDescent="0.2">
      <c r="D126" s="323"/>
      <c r="E126" s="323"/>
      <c r="F126" s="323"/>
    </row>
    <row r="127" spans="4:6" x14ac:dyDescent="0.2">
      <c r="D127" s="323"/>
      <c r="E127" s="323"/>
      <c r="F127" s="323"/>
    </row>
    <row r="128" spans="4:6" x14ac:dyDescent="0.2">
      <c r="D128" s="323"/>
      <c r="E128" s="323"/>
      <c r="F128" s="323"/>
    </row>
    <row r="129" spans="4:6" x14ac:dyDescent="0.2">
      <c r="D129" s="323"/>
      <c r="E129" s="323"/>
      <c r="F129" s="323"/>
    </row>
    <row r="130" spans="4:6" x14ac:dyDescent="0.2">
      <c r="D130" s="323"/>
      <c r="E130" s="323"/>
      <c r="F130" s="323"/>
    </row>
    <row r="131" spans="4:6" x14ac:dyDescent="0.2">
      <c r="D131" s="323"/>
      <c r="E131" s="323"/>
      <c r="F131" s="323"/>
    </row>
    <row r="132" spans="4:6" x14ac:dyDescent="0.2">
      <c r="D132" s="323"/>
      <c r="E132" s="323"/>
      <c r="F132" s="323"/>
    </row>
    <row r="133" spans="4:6" x14ac:dyDescent="0.2">
      <c r="D133" s="323"/>
      <c r="E133" s="323"/>
      <c r="F133" s="323"/>
    </row>
    <row r="134" spans="4:6" x14ac:dyDescent="0.2">
      <c r="D134" s="323"/>
      <c r="E134" s="323"/>
      <c r="F134" s="323"/>
    </row>
    <row r="135" spans="4:6" x14ac:dyDescent="0.2">
      <c r="D135" s="323"/>
      <c r="E135" s="323"/>
      <c r="F135" s="323"/>
    </row>
    <row r="136" spans="4:6" x14ac:dyDescent="0.2">
      <c r="D136" s="323"/>
      <c r="E136" s="323"/>
      <c r="F136" s="323"/>
    </row>
    <row r="137" spans="4:6" x14ac:dyDescent="0.2">
      <c r="D137" s="323"/>
      <c r="E137" s="323"/>
      <c r="F137" s="323"/>
    </row>
    <row r="138" spans="4:6" x14ac:dyDescent="0.2">
      <c r="D138" s="323"/>
      <c r="E138" s="323"/>
      <c r="F138" s="323"/>
    </row>
    <row r="139" spans="4:6" x14ac:dyDescent="0.2">
      <c r="D139" s="323"/>
      <c r="E139" s="323"/>
      <c r="F139" s="323"/>
    </row>
    <row r="140" spans="4:6" x14ac:dyDescent="0.2">
      <c r="D140" s="323"/>
      <c r="E140" s="323"/>
      <c r="F140" s="323"/>
    </row>
    <row r="141" spans="4:6" x14ac:dyDescent="0.2">
      <c r="D141" s="323"/>
      <c r="E141" s="323"/>
      <c r="F141" s="323"/>
    </row>
    <row r="142" spans="4:6" x14ac:dyDescent="0.2">
      <c r="D142" s="323"/>
      <c r="E142" s="323"/>
      <c r="F142" s="323"/>
    </row>
    <row r="143" spans="4:6" x14ac:dyDescent="0.2">
      <c r="D143" s="323"/>
      <c r="E143" s="323"/>
      <c r="F143" s="323"/>
    </row>
    <row r="144" spans="4:6" x14ac:dyDescent="0.2">
      <c r="D144" s="323"/>
      <c r="E144" s="323"/>
      <c r="F144" s="323"/>
    </row>
    <row r="145" spans="4:6" x14ac:dyDescent="0.2">
      <c r="D145" s="323"/>
      <c r="E145" s="323"/>
      <c r="F145" s="323"/>
    </row>
    <row r="146" spans="4:6" x14ac:dyDescent="0.2">
      <c r="D146" s="323"/>
      <c r="E146" s="323"/>
      <c r="F146" s="323"/>
    </row>
    <row r="147" spans="4:6" x14ac:dyDescent="0.2">
      <c r="D147" s="323"/>
      <c r="E147" s="323"/>
      <c r="F147" s="323"/>
    </row>
    <row r="148" spans="4:6" x14ac:dyDescent="0.2">
      <c r="D148" s="323"/>
      <c r="E148" s="323"/>
      <c r="F148" s="323"/>
    </row>
    <row r="149" spans="4:6" x14ac:dyDescent="0.2">
      <c r="D149" s="323"/>
      <c r="E149" s="323"/>
      <c r="F149" s="323"/>
    </row>
    <row r="150" spans="4:6" x14ac:dyDescent="0.2">
      <c r="D150" s="323"/>
      <c r="E150" s="323"/>
      <c r="F150" s="323"/>
    </row>
    <row r="151" spans="4:6" x14ac:dyDescent="0.2">
      <c r="D151" s="323"/>
      <c r="E151" s="323"/>
      <c r="F151" s="323"/>
    </row>
    <row r="152" spans="4:6" x14ac:dyDescent="0.2">
      <c r="D152" s="323"/>
      <c r="E152" s="323"/>
      <c r="F152" s="323"/>
    </row>
    <row r="153" spans="4:6" x14ac:dyDescent="0.2">
      <c r="D153" s="323"/>
      <c r="E153" s="323"/>
      <c r="F153" s="323"/>
    </row>
    <row r="154" spans="4:6" x14ac:dyDescent="0.2">
      <c r="D154" s="323"/>
      <c r="E154" s="323"/>
      <c r="F154" s="323"/>
    </row>
    <row r="155" spans="4:6" x14ac:dyDescent="0.2">
      <c r="D155" s="323"/>
      <c r="E155" s="323"/>
      <c r="F155" s="323"/>
    </row>
    <row r="156" spans="4:6" x14ac:dyDescent="0.2">
      <c r="D156" s="323"/>
      <c r="E156" s="323"/>
      <c r="F156" s="323"/>
    </row>
    <row r="157" spans="4:6" x14ac:dyDescent="0.2">
      <c r="D157" s="323"/>
      <c r="E157" s="323"/>
      <c r="F157" s="323"/>
    </row>
    <row r="158" spans="4:6" x14ac:dyDescent="0.2">
      <c r="D158" s="323"/>
      <c r="E158" s="323"/>
      <c r="F158" s="323"/>
    </row>
    <row r="159" spans="4:6" x14ac:dyDescent="0.2">
      <c r="D159" s="323"/>
      <c r="E159" s="323"/>
      <c r="F159" s="323"/>
    </row>
    <row r="160" spans="4:6" x14ac:dyDescent="0.2">
      <c r="D160" s="323"/>
      <c r="E160" s="323"/>
      <c r="F160" s="323"/>
    </row>
    <row r="161" spans="4:6" x14ac:dyDescent="0.2">
      <c r="D161" s="323"/>
      <c r="E161" s="323"/>
      <c r="F161" s="323"/>
    </row>
    <row r="162" spans="4:6" x14ac:dyDescent="0.2">
      <c r="D162" s="323"/>
      <c r="E162" s="323"/>
      <c r="F162" s="323"/>
    </row>
    <row r="163" spans="4:6" x14ac:dyDescent="0.2">
      <c r="D163" s="323"/>
      <c r="E163" s="323"/>
      <c r="F163" s="323"/>
    </row>
    <row r="164" spans="4:6" x14ac:dyDescent="0.2">
      <c r="D164" s="323"/>
      <c r="E164" s="323"/>
      <c r="F164" s="323"/>
    </row>
    <row r="165" spans="4:6" x14ac:dyDescent="0.2">
      <c r="D165" s="323"/>
      <c r="E165" s="323"/>
      <c r="F165" s="323"/>
    </row>
    <row r="166" spans="4:6" x14ac:dyDescent="0.2">
      <c r="D166" s="323"/>
      <c r="E166" s="323"/>
      <c r="F166" s="323"/>
    </row>
    <row r="167" spans="4:6" x14ac:dyDescent="0.2">
      <c r="D167" s="323"/>
      <c r="E167" s="323"/>
      <c r="F167" s="323"/>
    </row>
    <row r="168" spans="4:6" x14ac:dyDescent="0.2">
      <c r="D168" s="323"/>
      <c r="E168" s="323"/>
      <c r="F168" s="323"/>
    </row>
    <row r="169" spans="4:6" x14ac:dyDescent="0.2">
      <c r="D169" s="323"/>
      <c r="E169" s="323"/>
      <c r="F169" s="323"/>
    </row>
    <row r="170" spans="4:6" x14ac:dyDescent="0.2">
      <c r="D170" s="323"/>
      <c r="E170" s="323"/>
      <c r="F170" s="323"/>
    </row>
    <row r="171" spans="4:6" x14ac:dyDescent="0.2">
      <c r="D171" s="323"/>
      <c r="E171" s="323"/>
      <c r="F171" s="323"/>
    </row>
    <row r="172" spans="4:6" x14ac:dyDescent="0.2">
      <c r="D172" s="323"/>
      <c r="E172" s="323"/>
      <c r="F172" s="323"/>
    </row>
    <row r="173" spans="4:6" x14ac:dyDescent="0.2">
      <c r="D173" s="323"/>
      <c r="E173" s="323"/>
      <c r="F173" s="323"/>
    </row>
    <row r="174" spans="4:6" x14ac:dyDescent="0.2">
      <c r="D174" s="323"/>
      <c r="E174" s="323"/>
      <c r="F174" s="323"/>
    </row>
    <row r="175" spans="4:6" x14ac:dyDescent="0.2">
      <c r="D175" s="323"/>
      <c r="E175" s="323"/>
      <c r="F175" s="323"/>
    </row>
    <row r="176" spans="4:6" x14ac:dyDescent="0.2">
      <c r="D176" s="323"/>
      <c r="E176" s="323"/>
      <c r="F176" s="323"/>
    </row>
    <row r="177" spans="4:6" x14ac:dyDescent="0.2">
      <c r="D177" s="323"/>
      <c r="E177" s="323"/>
      <c r="F177" s="323"/>
    </row>
    <row r="178" spans="4:6" x14ac:dyDescent="0.2">
      <c r="D178" s="323"/>
      <c r="E178" s="323"/>
      <c r="F178" s="323"/>
    </row>
    <row r="179" spans="4:6" x14ac:dyDescent="0.2">
      <c r="D179" s="323"/>
      <c r="E179" s="323"/>
      <c r="F179" s="323"/>
    </row>
    <row r="180" spans="4:6" x14ac:dyDescent="0.2">
      <c r="D180" s="323"/>
      <c r="E180" s="323"/>
      <c r="F180" s="323"/>
    </row>
    <row r="181" spans="4:6" x14ac:dyDescent="0.2">
      <c r="D181" s="323"/>
      <c r="E181" s="323"/>
      <c r="F181" s="323"/>
    </row>
    <row r="182" spans="4:6" x14ac:dyDescent="0.2">
      <c r="D182" s="323"/>
      <c r="E182" s="323"/>
      <c r="F182" s="323"/>
    </row>
    <row r="183" spans="4:6" x14ac:dyDescent="0.2">
      <c r="D183" s="323"/>
      <c r="E183" s="323"/>
      <c r="F183" s="323"/>
    </row>
    <row r="184" spans="4:6" x14ac:dyDescent="0.2">
      <c r="D184" s="323"/>
      <c r="E184" s="323"/>
      <c r="F184" s="323"/>
    </row>
    <row r="185" spans="4:6" x14ac:dyDescent="0.2">
      <c r="D185" s="323"/>
      <c r="E185" s="323"/>
      <c r="F185" s="323"/>
    </row>
    <row r="186" spans="4:6" x14ac:dyDescent="0.2">
      <c r="D186" s="323"/>
      <c r="E186" s="323"/>
      <c r="F186" s="323"/>
    </row>
    <row r="187" spans="4:6" x14ac:dyDescent="0.2">
      <c r="D187" s="323"/>
      <c r="E187" s="323"/>
      <c r="F187" s="323"/>
    </row>
    <row r="188" spans="4:6" x14ac:dyDescent="0.2">
      <c r="D188" s="323"/>
      <c r="E188" s="323"/>
      <c r="F188" s="323"/>
    </row>
    <row r="189" spans="4:6" x14ac:dyDescent="0.2">
      <c r="D189" s="323"/>
      <c r="E189" s="323"/>
      <c r="F189" s="323"/>
    </row>
    <row r="190" spans="4:6" x14ac:dyDescent="0.2">
      <c r="D190" s="323"/>
      <c r="E190" s="323"/>
      <c r="F190" s="323"/>
    </row>
    <row r="191" spans="4:6" x14ac:dyDescent="0.2">
      <c r="D191" s="323"/>
      <c r="E191" s="323"/>
      <c r="F191" s="323"/>
    </row>
    <row r="192" spans="4:6" x14ac:dyDescent="0.2">
      <c r="D192" s="323"/>
      <c r="E192" s="323"/>
      <c r="F192" s="323"/>
    </row>
    <row r="193" spans="4:6" x14ac:dyDescent="0.2">
      <c r="D193" s="323"/>
      <c r="E193" s="323"/>
      <c r="F193" s="323"/>
    </row>
    <row r="194" spans="4:6" x14ac:dyDescent="0.2">
      <c r="D194" s="323"/>
      <c r="E194" s="323"/>
      <c r="F194" s="323"/>
    </row>
    <row r="195" spans="4:6" x14ac:dyDescent="0.2">
      <c r="D195" s="323"/>
      <c r="E195" s="323"/>
      <c r="F195" s="323"/>
    </row>
    <row r="196" spans="4:6" x14ac:dyDescent="0.2">
      <c r="D196" s="323"/>
      <c r="E196" s="323"/>
      <c r="F196" s="323"/>
    </row>
    <row r="197" spans="4:6" x14ac:dyDescent="0.2">
      <c r="D197" s="323"/>
      <c r="E197" s="323"/>
      <c r="F197" s="323"/>
    </row>
    <row r="198" spans="4:6" x14ac:dyDescent="0.2">
      <c r="D198" s="323"/>
      <c r="E198" s="323"/>
      <c r="F198" s="323"/>
    </row>
    <row r="199" spans="4:6" x14ac:dyDescent="0.2">
      <c r="D199" s="323"/>
      <c r="E199" s="323"/>
      <c r="F199" s="323"/>
    </row>
    <row r="200" spans="4:6" x14ac:dyDescent="0.2">
      <c r="D200" s="323"/>
      <c r="E200" s="323"/>
      <c r="F200" s="323"/>
    </row>
    <row r="201" spans="4:6" x14ac:dyDescent="0.2">
      <c r="D201" s="323"/>
      <c r="E201" s="323"/>
      <c r="F201" s="323"/>
    </row>
    <row r="202" spans="4:6" x14ac:dyDescent="0.2">
      <c r="D202" s="323"/>
      <c r="E202" s="323"/>
      <c r="F202" s="323"/>
    </row>
    <row r="203" spans="4:6" x14ac:dyDescent="0.2">
      <c r="D203" s="323"/>
      <c r="E203" s="323"/>
      <c r="F203" s="323"/>
    </row>
    <row r="204" spans="4:6" x14ac:dyDescent="0.2">
      <c r="D204" s="323"/>
      <c r="E204" s="323"/>
      <c r="F204" s="323"/>
    </row>
    <row r="205" spans="4:6" x14ac:dyDescent="0.2">
      <c r="D205" s="323"/>
      <c r="E205" s="323"/>
      <c r="F205" s="323"/>
    </row>
    <row r="206" spans="4:6" x14ac:dyDescent="0.2">
      <c r="D206" s="323"/>
      <c r="E206" s="323"/>
      <c r="F206" s="323"/>
    </row>
    <row r="207" spans="4:6" x14ac:dyDescent="0.2">
      <c r="D207" s="323"/>
      <c r="E207" s="323"/>
      <c r="F207" s="323"/>
    </row>
    <row r="208" spans="4:6" x14ac:dyDescent="0.2">
      <c r="D208" s="323"/>
      <c r="E208" s="323"/>
      <c r="F208" s="323"/>
    </row>
    <row r="209" spans="4:6" x14ac:dyDescent="0.2">
      <c r="D209" s="323"/>
      <c r="E209" s="323"/>
      <c r="F209" s="323"/>
    </row>
    <row r="210" spans="4:6" x14ac:dyDescent="0.2">
      <c r="D210" s="323"/>
      <c r="E210" s="323"/>
      <c r="F210" s="323"/>
    </row>
    <row r="211" spans="4:6" x14ac:dyDescent="0.2">
      <c r="D211" s="323"/>
      <c r="E211" s="323"/>
      <c r="F211" s="323"/>
    </row>
    <row r="212" spans="4:6" x14ac:dyDescent="0.2">
      <c r="D212" s="323"/>
      <c r="E212" s="323"/>
      <c r="F212" s="323"/>
    </row>
    <row r="213" spans="4:6" x14ac:dyDescent="0.2">
      <c r="D213" s="323"/>
      <c r="E213" s="323"/>
      <c r="F213" s="323"/>
    </row>
    <row r="214" spans="4:6" x14ac:dyDescent="0.2">
      <c r="D214" s="323"/>
      <c r="E214" s="323"/>
      <c r="F214" s="323"/>
    </row>
    <row r="215" spans="4:6" x14ac:dyDescent="0.2">
      <c r="D215" s="323"/>
      <c r="E215" s="323"/>
      <c r="F215" s="323"/>
    </row>
    <row r="216" spans="4:6" x14ac:dyDescent="0.2">
      <c r="D216" s="323"/>
      <c r="E216" s="323"/>
      <c r="F216" s="323"/>
    </row>
    <row r="217" spans="4:6" x14ac:dyDescent="0.2">
      <c r="D217" s="323"/>
      <c r="E217" s="323"/>
      <c r="F217" s="323"/>
    </row>
    <row r="218" spans="4:6" x14ac:dyDescent="0.2">
      <c r="D218" s="323"/>
      <c r="E218" s="323"/>
      <c r="F218" s="323"/>
    </row>
    <row r="219" spans="4:6" x14ac:dyDescent="0.2">
      <c r="D219" s="323"/>
      <c r="E219" s="323"/>
      <c r="F219" s="323"/>
    </row>
    <row r="220" spans="4:6" x14ac:dyDescent="0.2">
      <c r="D220" s="323"/>
      <c r="E220" s="323"/>
      <c r="F220" s="323"/>
    </row>
    <row r="221" spans="4:6" x14ac:dyDescent="0.2">
      <c r="D221" s="323"/>
      <c r="E221" s="323"/>
      <c r="F221" s="323"/>
    </row>
    <row r="222" spans="4:6" x14ac:dyDescent="0.2">
      <c r="D222" s="323"/>
      <c r="E222" s="323"/>
      <c r="F222" s="323"/>
    </row>
    <row r="223" spans="4:6" x14ac:dyDescent="0.2">
      <c r="D223" s="323"/>
      <c r="E223" s="323"/>
      <c r="F223" s="323"/>
    </row>
    <row r="224" spans="4:6" x14ac:dyDescent="0.2">
      <c r="D224" s="323"/>
      <c r="E224" s="323"/>
      <c r="F224" s="323"/>
    </row>
    <row r="225" spans="4:6" x14ac:dyDescent="0.2">
      <c r="D225" s="323"/>
      <c r="E225" s="323"/>
      <c r="F225" s="323"/>
    </row>
    <row r="226" spans="4:6" x14ac:dyDescent="0.2">
      <c r="D226" s="323"/>
      <c r="E226" s="323"/>
      <c r="F226" s="323"/>
    </row>
    <row r="227" spans="4:6" x14ac:dyDescent="0.2">
      <c r="D227" s="323"/>
      <c r="E227" s="323"/>
      <c r="F227" s="323"/>
    </row>
    <row r="228" spans="4:6" x14ac:dyDescent="0.2">
      <c r="D228" s="323"/>
      <c r="E228" s="323"/>
      <c r="F228" s="323"/>
    </row>
    <row r="229" spans="4:6" x14ac:dyDescent="0.2">
      <c r="D229" s="323"/>
      <c r="E229" s="323"/>
      <c r="F229" s="323"/>
    </row>
    <row r="230" spans="4:6" x14ac:dyDescent="0.2">
      <c r="D230" s="323"/>
      <c r="E230" s="323"/>
      <c r="F230" s="323"/>
    </row>
    <row r="231" spans="4:6" x14ac:dyDescent="0.2">
      <c r="D231" s="323"/>
      <c r="E231" s="323"/>
      <c r="F231" s="323"/>
    </row>
    <row r="232" spans="4:6" x14ac:dyDescent="0.2">
      <c r="D232" s="323"/>
      <c r="E232" s="323"/>
      <c r="F232" s="323"/>
    </row>
    <row r="233" spans="4:6" x14ac:dyDescent="0.2">
      <c r="D233" s="323"/>
      <c r="E233" s="323"/>
      <c r="F233" s="323"/>
    </row>
    <row r="234" spans="4:6" x14ac:dyDescent="0.2">
      <c r="D234" s="323"/>
      <c r="E234" s="323"/>
      <c r="F234" s="323"/>
    </row>
    <row r="235" spans="4:6" x14ac:dyDescent="0.2">
      <c r="D235" s="323"/>
      <c r="E235" s="323"/>
      <c r="F235" s="323"/>
    </row>
    <row r="236" spans="4:6" x14ac:dyDescent="0.2">
      <c r="D236" s="323"/>
      <c r="E236" s="323"/>
      <c r="F236" s="323"/>
    </row>
    <row r="237" spans="4:6" x14ac:dyDescent="0.2">
      <c r="D237" s="323"/>
      <c r="E237" s="323"/>
      <c r="F237" s="323"/>
    </row>
    <row r="238" spans="4:6" x14ac:dyDescent="0.2">
      <c r="D238" s="323"/>
      <c r="E238" s="323"/>
      <c r="F238" s="323"/>
    </row>
    <row r="239" spans="4:6" x14ac:dyDescent="0.2">
      <c r="D239" s="323"/>
      <c r="E239" s="323"/>
      <c r="F239" s="323"/>
    </row>
    <row r="240" spans="4:6" x14ac:dyDescent="0.2">
      <c r="D240" s="323"/>
      <c r="E240" s="323"/>
      <c r="F240" s="323"/>
    </row>
    <row r="241" spans="4:6" x14ac:dyDescent="0.2">
      <c r="D241" s="323"/>
      <c r="E241" s="323"/>
      <c r="F241" s="323"/>
    </row>
    <row r="242" spans="4:6" x14ac:dyDescent="0.2">
      <c r="D242" s="323"/>
      <c r="E242" s="323"/>
      <c r="F242" s="323"/>
    </row>
    <row r="243" spans="4:6" x14ac:dyDescent="0.2">
      <c r="D243" s="323"/>
      <c r="E243" s="323"/>
      <c r="F243" s="323"/>
    </row>
    <row r="244" spans="4:6" x14ac:dyDescent="0.2">
      <c r="D244" s="323"/>
      <c r="E244" s="323"/>
      <c r="F244" s="323"/>
    </row>
    <row r="245" spans="4:6" x14ac:dyDescent="0.2">
      <c r="D245" s="323"/>
      <c r="E245" s="323"/>
      <c r="F245" s="323"/>
    </row>
    <row r="246" spans="4:6" x14ac:dyDescent="0.2">
      <c r="D246" s="323"/>
      <c r="E246" s="323"/>
      <c r="F246" s="323"/>
    </row>
    <row r="247" spans="4:6" x14ac:dyDescent="0.2">
      <c r="D247" s="323"/>
      <c r="E247" s="323"/>
      <c r="F247" s="323"/>
    </row>
    <row r="248" spans="4:6" x14ac:dyDescent="0.2">
      <c r="D248" s="323"/>
      <c r="E248" s="323"/>
      <c r="F248" s="323"/>
    </row>
    <row r="249" spans="4:6" x14ac:dyDescent="0.2">
      <c r="D249" s="323"/>
      <c r="E249" s="323"/>
      <c r="F249" s="323"/>
    </row>
    <row r="250" spans="4:6" x14ac:dyDescent="0.2">
      <c r="D250" s="323"/>
      <c r="E250" s="323"/>
      <c r="F250" s="323"/>
    </row>
    <row r="251" spans="4:6" x14ac:dyDescent="0.2">
      <c r="D251" s="323"/>
      <c r="E251" s="323"/>
      <c r="F251" s="323"/>
    </row>
    <row r="252" spans="4:6" x14ac:dyDescent="0.2">
      <c r="D252" s="323"/>
      <c r="E252" s="323"/>
      <c r="F252" s="323"/>
    </row>
    <row r="253" spans="4:6" x14ac:dyDescent="0.2">
      <c r="D253" s="323"/>
      <c r="E253" s="323"/>
      <c r="F253" s="323"/>
    </row>
    <row r="254" spans="4:6" x14ac:dyDescent="0.2">
      <c r="D254" s="323"/>
      <c r="E254" s="323"/>
      <c r="F254" s="323"/>
    </row>
    <row r="255" spans="4:6" x14ac:dyDescent="0.2">
      <c r="D255" s="323"/>
      <c r="E255" s="323"/>
      <c r="F255" s="323"/>
    </row>
    <row r="256" spans="4:6" x14ac:dyDescent="0.2">
      <c r="D256" s="323"/>
      <c r="E256" s="323"/>
      <c r="F256" s="323"/>
    </row>
    <row r="257" spans="4:6" x14ac:dyDescent="0.2">
      <c r="D257" s="323"/>
      <c r="E257" s="323"/>
      <c r="F257" s="323"/>
    </row>
    <row r="258" spans="4:6" x14ac:dyDescent="0.2">
      <c r="D258" s="323"/>
      <c r="E258" s="323"/>
      <c r="F258" s="323"/>
    </row>
    <row r="259" spans="4:6" x14ac:dyDescent="0.2">
      <c r="D259" s="323"/>
      <c r="E259" s="323"/>
      <c r="F259" s="323"/>
    </row>
    <row r="260" spans="4:6" x14ac:dyDescent="0.2">
      <c r="D260" s="323"/>
      <c r="E260" s="323"/>
      <c r="F260" s="323"/>
    </row>
    <row r="261" spans="4:6" x14ac:dyDescent="0.2">
      <c r="D261" s="323"/>
      <c r="E261" s="323"/>
      <c r="F261" s="323"/>
    </row>
    <row r="262" spans="4:6" x14ac:dyDescent="0.2">
      <c r="D262" s="323"/>
      <c r="E262" s="323"/>
      <c r="F262" s="323"/>
    </row>
    <row r="263" spans="4:6" x14ac:dyDescent="0.2">
      <c r="D263" s="323"/>
      <c r="E263" s="323"/>
      <c r="F263" s="323"/>
    </row>
    <row r="264" spans="4:6" x14ac:dyDescent="0.2">
      <c r="D264" s="323"/>
      <c r="E264" s="323"/>
      <c r="F264" s="323"/>
    </row>
    <row r="265" spans="4:6" x14ac:dyDescent="0.2">
      <c r="D265" s="323"/>
      <c r="E265" s="323"/>
      <c r="F265" s="323"/>
    </row>
    <row r="266" spans="4:6" x14ac:dyDescent="0.2">
      <c r="D266" s="323"/>
      <c r="E266" s="323"/>
      <c r="F266" s="323"/>
    </row>
    <row r="267" spans="4:6" x14ac:dyDescent="0.2">
      <c r="D267" s="323"/>
      <c r="E267" s="323"/>
      <c r="F267" s="323"/>
    </row>
    <row r="268" spans="4:6" x14ac:dyDescent="0.2">
      <c r="D268" s="323"/>
      <c r="E268" s="323"/>
      <c r="F268" s="323"/>
    </row>
    <row r="269" spans="4:6" x14ac:dyDescent="0.2">
      <c r="D269" s="323"/>
      <c r="E269" s="323"/>
      <c r="F269" s="323"/>
    </row>
    <row r="270" spans="4:6" x14ac:dyDescent="0.2">
      <c r="D270" s="323"/>
      <c r="E270" s="323"/>
      <c r="F270" s="323"/>
    </row>
    <row r="271" spans="4:6" x14ac:dyDescent="0.2">
      <c r="D271" s="323"/>
      <c r="E271" s="323"/>
      <c r="F271" s="323"/>
    </row>
    <row r="272" spans="4:6" x14ac:dyDescent="0.2">
      <c r="D272" s="323"/>
      <c r="E272" s="323"/>
      <c r="F272" s="323"/>
    </row>
    <row r="273" spans="4:6" x14ac:dyDescent="0.2">
      <c r="D273" s="323"/>
      <c r="E273" s="323"/>
      <c r="F273" s="323"/>
    </row>
    <row r="274" spans="4:6" x14ac:dyDescent="0.2">
      <c r="D274" s="323"/>
      <c r="E274" s="323"/>
      <c r="F274" s="323"/>
    </row>
    <row r="275" spans="4:6" x14ac:dyDescent="0.2">
      <c r="D275" s="323"/>
      <c r="E275" s="323"/>
      <c r="F275" s="323"/>
    </row>
    <row r="276" spans="4:6" x14ac:dyDescent="0.2">
      <c r="D276" s="323"/>
      <c r="E276" s="323"/>
      <c r="F276" s="323"/>
    </row>
    <row r="277" spans="4:6" x14ac:dyDescent="0.2">
      <c r="D277" s="323"/>
      <c r="E277" s="323"/>
      <c r="F277" s="323"/>
    </row>
    <row r="278" spans="4:6" x14ac:dyDescent="0.2">
      <c r="D278" s="323"/>
      <c r="E278" s="323"/>
      <c r="F278" s="323"/>
    </row>
    <row r="279" spans="4:6" x14ac:dyDescent="0.2">
      <c r="D279" s="323"/>
      <c r="E279" s="323"/>
      <c r="F279" s="323"/>
    </row>
    <row r="280" spans="4:6" x14ac:dyDescent="0.2">
      <c r="D280" s="323"/>
      <c r="E280" s="323"/>
      <c r="F280" s="323"/>
    </row>
    <row r="281" spans="4:6" x14ac:dyDescent="0.2">
      <c r="D281" s="323"/>
      <c r="E281" s="323"/>
      <c r="F281" s="323"/>
    </row>
    <row r="282" spans="4:6" x14ac:dyDescent="0.2">
      <c r="D282" s="323"/>
      <c r="E282" s="323"/>
      <c r="F282" s="323"/>
    </row>
    <row r="283" spans="4:6" x14ac:dyDescent="0.2">
      <c r="D283" s="323"/>
      <c r="E283" s="323"/>
      <c r="F283" s="323"/>
    </row>
    <row r="284" spans="4:6" x14ac:dyDescent="0.2">
      <c r="D284" s="323"/>
      <c r="E284" s="323"/>
      <c r="F284" s="323"/>
    </row>
    <row r="285" spans="4:6" x14ac:dyDescent="0.2">
      <c r="D285" s="323"/>
      <c r="E285" s="323"/>
      <c r="F285" s="323"/>
    </row>
    <row r="286" spans="4:6" x14ac:dyDescent="0.2">
      <c r="D286" s="323"/>
      <c r="E286" s="323"/>
      <c r="F286" s="323"/>
    </row>
    <row r="287" spans="4:6" x14ac:dyDescent="0.2">
      <c r="D287" s="323"/>
      <c r="E287" s="323"/>
      <c r="F287" s="323"/>
    </row>
    <row r="288" spans="4:6" x14ac:dyDescent="0.2">
      <c r="D288" s="323"/>
      <c r="E288" s="323"/>
      <c r="F288" s="323"/>
    </row>
    <row r="289" spans="4:6" x14ac:dyDescent="0.2">
      <c r="D289" s="323"/>
      <c r="E289" s="323"/>
      <c r="F289" s="323"/>
    </row>
    <row r="290" spans="4:6" x14ac:dyDescent="0.2">
      <c r="D290" s="323"/>
      <c r="E290" s="323"/>
      <c r="F290" s="323"/>
    </row>
    <row r="291" spans="4:6" x14ac:dyDescent="0.2">
      <c r="D291" s="323"/>
      <c r="E291" s="323"/>
      <c r="F291" s="323"/>
    </row>
    <row r="292" spans="4:6" x14ac:dyDescent="0.2">
      <c r="D292" s="323"/>
      <c r="E292" s="323"/>
      <c r="F292" s="323"/>
    </row>
    <row r="293" spans="4:6" x14ac:dyDescent="0.2">
      <c r="D293" s="323"/>
      <c r="E293" s="323"/>
      <c r="F293" s="323"/>
    </row>
    <row r="294" spans="4:6" x14ac:dyDescent="0.2">
      <c r="D294" s="323"/>
      <c r="E294" s="323"/>
      <c r="F294" s="323"/>
    </row>
    <row r="295" spans="4:6" x14ac:dyDescent="0.2">
      <c r="D295" s="323"/>
      <c r="E295" s="323"/>
      <c r="F295" s="323"/>
    </row>
    <row r="296" spans="4:6" x14ac:dyDescent="0.2">
      <c r="D296" s="323"/>
      <c r="E296" s="323"/>
      <c r="F296" s="323"/>
    </row>
    <row r="297" spans="4:6" x14ac:dyDescent="0.2">
      <c r="D297" s="323"/>
      <c r="E297" s="323"/>
      <c r="F297" s="323"/>
    </row>
    <row r="298" spans="4:6" x14ac:dyDescent="0.2">
      <c r="D298" s="323"/>
      <c r="E298" s="323"/>
      <c r="F298" s="323"/>
    </row>
    <row r="299" spans="4:6" x14ac:dyDescent="0.2">
      <c r="D299" s="323"/>
      <c r="E299" s="323"/>
      <c r="F299" s="323"/>
    </row>
    <row r="300" spans="4:6" x14ac:dyDescent="0.2">
      <c r="D300" s="323"/>
      <c r="E300" s="323"/>
      <c r="F300" s="323"/>
    </row>
    <row r="301" spans="4:6" x14ac:dyDescent="0.2">
      <c r="D301" s="323"/>
      <c r="E301" s="323"/>
      <c r="F301" s="323"/>
    </row>
    <row r="302" spans="4:6" x14ac:dyDescent="0.2">
      <c r="D302" s="323"/>
      <c r="E302" s="323"/>
      <c r="F302" s="323"/>
    </row>
    <row r="303" spans="4:6" x14ac:dyDescent="0.2">
      <c r="D303" s="323"/>
      <c r="E303" s="323"/>
      <c r="F303" s="323"/>
    </row>
    <row r="304" spans="4:6" x14ac:dyDescent="0.2">
      <c r="D304" s="323"/>
      <c r="E304" s="323"/>
      <c r="F304" s="323"/>
    </row>
    <row r="305" spans="4:6" x14ac:dyDescent="0.2">
      <c r="D305" s="323"/>
      <c r="E305" s="323"/>
      <c r="F305" s="323"/>
    </row>
    <row r="306" spans="4:6" x14ac:dyDescent="0.2">
      <c r="D306" s="323"/>
      <c r="E306" s="323"/>
      <c r="F306" s="323"/>
    </row>
    <row r="307" spans="4:6" x14ac:dyDescent="0.2">
      <c r="D307" s="323"/>
      <c r="E307" s="323"/>
      <c r="F307" s="323"/>
    </row>
    <row r="308" spans="4:6" x14ac:dyDescent="0.2">
      <c r="D308" s="323"/>
      <c r="E308" s="323"/>
      <c r="F308" s="323"/>
    </row>
    <row r="309" spans="4:6" x14ac:dyDescent="0.2">
      <c r="D309" s="323"/>
      <c r="E309" s="323"/>
      <c r="F309" s="323"/>
    </row>
    <row r="310" spans="4:6" x14ac:dyDescent="0.2">
      <c r="D310" s="323"/>
      <c r="E310" s="323"/>
      <c r="F310" s="323"/>
    </row>
    <row r="311" spans="4:6" x14ac:dyDescent="0.2">
      <c r="D311" s="323"/>
      <c r="E311" s="323"/>
      <c r="F311" s="323"/>
    </row>
    <row r="312" spans="4:6" x14ac:dyDescent="0.2">
      <c r="D312" s="323"/>
      <c r="E312" s="323"/>
      <c r="F312" s="323"/>
    </row>
    <row r="313" spans="4:6" x14ac:dyDescent="0.2">
      <c r="D313" s="323"/>
      <c r="E313" s="323"/>
      <c r="F313" s="323"/>
    </row>
    <row r="314" spans="4:6" x14ac:dyDescent="0.2">
      <c r="D314" s="323"/>
      <c r="E314" s="323"/>
      <c r="F314" s="323"/>
    </row>
    <row r="315" spans="4:6" x14ac:dyDescent="0.2">
      <c r="D315" s="323"/>
      <c r="E315" s="323"/>
      <c r="F315" s="323"/>
    </row>
    <row r="316" spans="4:6" x14ac:dyDescent="0.2">
      <c r="D316" s="323"/>
      <c r="E316" s="323"/>
      <c r="F316" s="323"/>
    </row>
    <row r="317" spans="4:6" x14ac:dyDescent="0.2">
      <c r="D317" s="323"/>
      <c r="E317" s="323"/>
      <c r="F317" s="323"/>
    </row>
    <row r="318" spans="4:6" x14ac:dyDescent="0.2">
      <c r="D318" s="323"/>
      <c r="E318" s="323"/>
      <c r="F318" s="323"/>
    </row>
    <row r="319" spans="4:6" x14ac:dyDescent="0.2">
      <c r="D319" s="323"/>
      <c r="E319" s="323"/>
      <c r="F319" s="323"/>
    </row>
    <row r="320" spans="4:6" x14ac:dyDescent="0.2">
      <c r="D320" s="323"/>
      <c r="E320" s="323"/>
      <c r="F320" s="323"/>
    </row>
    <row r="321" spans="4:6" x14ac:dyDescent="0.2">
      <c r="D321" s="323"/>
      <c r="E321" s="323"/>
      <c r="F321" s="323"/>
    </row>
    <row r="322" spans="4:6" x14ac:dyDescent="0.2">
      <c r="D322" s="323"/>
      <c r="E322" s="323"/>
      <c r="F322" s="323"/>
    </row>
    <row r="323" spans="4:6" x14ac:dyDescent="0.2">
      <c r="D323" s="323"/>
      <c r="E323" s="323"/>
      <c r="F323" s="323"/>
    </row>
    <row r="324" spans="4:6" x14ac:dyDescent="0.2">
      <c r="D324" s="323"/>
      <c r="E324" s="323"/>
      <c r="F324" s="323"/>
    </row>
    <row r="325" spans="4:6" x14ac:dyDescent="0.2">
      <c r="D325" s="323"/>
      <c r="E325" s="323"/>
      <c r="F325" s="323"/>
    </row>
    <row r="326" spans="4:6" x14ac:dyDescent="0.2">
      <c r="D326" s="323"/>
      <c r="E326" s="323"/>
      <c r="F326" s="323"/>
    </row>
    <row r="327" spans="4:6" x14ac:dyDescent="0.2">
      <c r="D327" s="323"/>
      <c r="E327" s="323"/>
      <c r="F327" s="323"/>
    </row>
    <row r="328" spans="4:6" x14ac:dyDescent="0.2">
      <c r="D328" s="323"/>
      <c r="E328" s="323"/>
      <c r="F328" s="323"/>
    </row>
    <row r="329" spans="4:6" x14ac:dyDescent="0.2">
      <c r="D329" s="323"/>
      <c r="E329" s="323"/>
      <c r="F329" s="323"/>
    </row>
    <row r="330" spans="4:6" x14ac:dyDescent="0.2">
      <c r="D330" s="323"/>
      <c r="E330" s="323"/>
      <c r="F330" s="323"/>
    </row>
    <row r="331" spans="4:6" x14ac:dyDescent="0.2">
      <c r="D331" s="323"/>
      <c r="E331" s="323"/>
      <c r="F331" s="323"/>
    </row>
    <row r="332" spans="4:6" x14ac:dyDescent="0.2">
      <c r="D332" s="323"/>
      <c r="E332" s="323"/>
      <c r="F332" s="323"/>
    </row>
    <row r="333" spans="4:6" x14ac:dyDescent="0.2">
      <c r="D333" s="323"/>
      <c r="E333" s="323"/>
      <c r="F333" s="323"/>
    </row>
    <row r="334" spans="4:6" x14ac:dyDescent="0.2">
      <c r="D334" s="323"/>
      <c r="E334" s="323"/>
      <c r="F334" s="323"/>
    </row>
    <row r="335" spans="4:6" x14ac:dyDescent="0.2">
      <c r="D335" s="323"/>
      <c r="E335" s="323"/>
      <c r="F335" s="323"/>
    </row>
    <row r="336" spans="4:6" x14ac:dyDescent="0.2">
      <c r="D336" s="323"/>
      <c r="E336" s="323"/>
      <c r="F336" s="323"/>
    </row>
    <row r="337" spans="4:6" x14ac:dyDescent="0.2">
      <c r="D337" s="323"/>
      <c r="E337" s="323"/>
      <c r="F337" s="323"/>
    </row>
    <row r="338" spans="4:6" x14ac:dyDescent="0.2">
      <c r="D338" s="323"/>
      <c r="E338" s="323"/>
      <c r="F338" s="323"/>
    </row>
    <row r="339" spans="4:6" x14ac:dyDescent="0.2">
      <c r="D339" s="323"/>
      <c r="E339" s="323"/>
      <c r="F339" s="323"/>
    </row>
    <row r="340" spans="4:6" x14ac:dyDescent="0.2">
      <c r="D340" s="323"/>
      <c r="E340" s="323"/>
      <c r="F340" s="323"/>
    </row>
    <row r="341" spans="4:6" x14ac:dyDescent="0.2">
      <c r="D341" s="323"/>
      <c r="E341" s="323"/>
      <c r="F341" s="323"/>
    </row>
    <row r="342" spans="4:6" x14ac:dyDescent="0.2">
      <c r="D342" s="323"/>
      <c r="E342" s="323"/>
      <c r="F342" s="323"/>
    </row>
    <row r="343" spans="4:6" x14ac:dyDescent="0.2">
      <c r="D343" s="323"/>
      <c r="E343" s="323"/>
      <c r="F343" s="323"/>
    </row>
    <row r="344" spans="4:6" x14ac:dyDescent="0.2">
      <c r="D344" s="323"/>
      <c r="E344" s="323"/>
      <c r="F344" s="323"/>
    </row>
    <row r="345" spans="4:6" x14ac:dyDescent="0.2">
      <c r="D345" s="323"/>
      <c r="E345" s="323"/>
      <c r="F345" s="323"/>
    </row>
    <row r="346" spans="4:6" x14ac:dyDescent="0.2">
      <c r="D346" s="323"/>
      <c r="E346" s="323"/>
      <c r="F346" s="323"/>
    </row>
    <row r="347" spans="4:6" x14ac:dyDescent="0.2">
      <c r="D347" s="323"/>
      <c r="E347" s="323"/>
      <c r="F347" s="323"/>
    </row>
    <row r="348" spans="4:6" x14ac:dyDescent="0.2">
      <c r="D348" s="323"/>
      <c r="E348" s="323"/>
      <c r="F348" s="323"/>
    </row>
    <row r="349" spans="4:6" x14ac:dyDescent="0.2">
      <c r="D349" s="323"/>
      <c r="E349" s="323"/>
      <c r="F349" s="323"/>
    </row>
    <row r="350" spans="4:6" x14ac:dyDescent="0.2">
      <c r="D350" s="323"/>
      <c r="E350" s="323"/>
      <c r="F350" s="323"/>
    </row>
    <row r="351" spans="4:6" x14ac:dyDescent="0.2">
      <c r="D351" s="323"/>
      <c r="E351" s="323"/>
      <c r="F351" s="323"/>
    </row>
    <row r="352" spans="4:6" x14ac:dyDescent="0.2">
      <c r="D352" s="323"/>
      <c r="E352" s="323"/>
      <c r="F352" s="323"/>
    </row>
    <row r="353" spans="4:6" x14ac:dyDescent="0.2">
      <c r="D353" s="323"/>
      <c r="E353" s="323"/>
      <c r="F353" s="323"/>
    </row>
    <row r="354" spans="4:6" x14ac:dyDescent="0.2">
      <c r="D354" s="323"/>
      <c r="E354" s="323"/>
      <c r="F354" s="323"/>
    </row>
    <row r="355" spans="4:6" x14ac:dyDescent="0.2">
      <c r="D355" s="323"/>
      <c r="E355" s="323"/>
      <c r="F355" s="323"/>
    </row>
    <row r="356" spans="4:6" x14ac:dyDescent="0.2">
      <c r="D356" s="323"/>
      <c r="E356" s="323"/>
      <c r="F356" s="323"/>
    </row>
    <row r="357" spans="4:6" x14ac:dyDescent="0.2">
      <c r="D357" s="323"/>
      <c r="E357" s="323"/>
      <c r="F357" s="323"/>
    </row>
    <row r="358" spans="4:6" x14ac:dyDescent="0.2">
      <c r="D358" s="323"/>
      <c r="E358" s="323"/>
      <c r="F358" s="323"/>
    </row>
    <row r="359" spans="4:6" x14ac:dyDescent="0.2">
      <c r="D359" s="323"/>
      <c r="E359" s="323"/>
      <c r="F359" s="323"/>
    </row>
    <row r="360" spans="4:6" x14ac:dyDescent="0.2">
      <c r="D360" s="323"/>
      <c r="E360" s="323"/>
      <c r="F360" s="323"/>
    </row>
    <row r="361" spans="4:6" x14ac:dyDescent="0.2">
      <c r="D361" s="323"/>
      <c r="E361" s="323"/>
      <c r="F361" s="323"/>
    </row>
    <row r="362" spans="4:6" x14ac:dyDescent="0.2">
      <c r="D362" s="323"/>
      <c r="E362" s="323"/>
      <c r="F362" s="323"/>
    </row>
    <row r="363" spans="4:6" x14ac:dyDescent="0.2">
      <c r="D363" s="323"/>
      <c r="E363" s="323"/>
      <c r="F363" s="323"/>
    </row>
    <row r="364" spans="4:6" x14ac:dyDescent="0.2">
      <c r="D364" s="323"/>
      <c r="E364" s="323"/>
      <c r="F364" s="323"/>
    </row>
    <row r="365" spans="4:6" x14ac:dyDescent="0.2">
      <c r="D365" s="323"/>
      <c r="E365" s="323"/>
      <c r="F365" s="323"/>
    </row>
    <row r="366" spans="4:6" x14ac:dyDescent="0.2">
      <c r="D366" s="323"/>
      <c r="E366" s="323"/>
      <c r="F366" s="323"/>
    </row>
    <row r="367" spans="4:6" x14ac:dyDescent="0.2">
      <c r="D367" s="323"/>
      <c r="E367" s="323"/>
      <c r="F367" s="323"/>
    </row>
    <row r="368" spans="4:6" x14ac:dyDescent="0.2">
      <c r="D368" s="323"/>
      <c r="E368" s="323"/>
      <c r="F368" s="323"/>
    </row>
    <row r="369" spans="4:6" x14ac:dyDescent="0.2">
      <c r="D369" s="323"/>
      <c r="E369" s="323"/>
      <c r="F369" s="323"/>
    </row>
    <row r="370" spans="4:6" x14ac:dyDescent="0.2">
      <c r="D370" s="323"/>
      <c r="E370" s="323"/>
      <c r="F370" s="323"/>
    </row>
    <row r="371" spans="4:6" x14ac:dyDescent="0.2">
      <c r="D371" s="323"/>
      <c r="E371" s="323"/>
      <c r="F371" s="323"/>
    </row>
    <row r="372" spans="4:6" x14ac:dyDescent="0.2">
      <c r="D372" s="323"/>
      <c r="E372" s="323"/>
      <c r="F372" s="323"/>
    </row>
    <row r="373" spans="4:6" x14ac:dyDescent="0.2">
      <c r="D373" s="323"/>
      <c r="E373" s="323"/>
      <c r="F373" s="323"/>
    </row>
    <row r="374" spans="4:6" x14ac:dyDescent="0.2">
      <c r="D374" s="323"/>
      <c r="E374" s="323"/>
      <c r="F374" s="323"/>
    </row>
    <row r="375" spans="4:6" x14ac:dyDescent="0.2">
      <c r="D375" s="323"/>
      <c r="E375" s="323"/>
      <c r="F375" s="323"/>
    </row>
    <row r="376" spans="4:6" x14ac:dyDescent="0.2">
      <c r="D376" s="323"/>
      <c r="E376" s="323"/>
      <c r="F376" s="323"/>
    </row>
    <row r="377" spans="4:6" x14ac:dyDescent="0.2">
      <c r="D377" s="323"/>
      <c r="E377" s="323"/>
      <c r="F377" s="323"/>
    </row>
    <row r="378" spans="4:6" x14ac:dyDescent="0.2">
      <c r="D378" s="323"/>
      <c r="E378" s="323"/>
      <c r="F378" s="323"/>
    </row>
    <row r="379" spans="4:6" x14ac:dyDescent="0.2">
      <c r="D379" s="323"/>
      <c r="E379" s="323"/>
      <c r="F379" s="323"/>
    </row>
    <row r="380" spans="4:6" x14ac:dyDescent="0.2">
      <c r="D380" s="323"/>
      <c r="E380" s="323"/>
      <c r="F380" s="323"/>
    </row>
    <row r="381" spans="4:6" x14ac:dyDescent="0.2">
      <c r="D381" s="323"/>
      <c r="E381" s="323"/>
      <c r="F381" s="323"/>
    </row>
    <row r="382" spans="4:6" x14ac:dyDescent="0.2">
      <c r="D382" s="323"/>
      <c r="E382" s="323"/>
      <c r="F382" s="323"/>
    </row>
    <row r="383" spans="4:6" x14ac:dyDescent="0.2">
      <c r="D383" s="323"/>
      <c r="E383" s="323"/>
      <c r="F383" s="323"/>
    </row>
    <row r="384" spans="4:6" x14ac:dyDescent="0.2">
      <c r="D384" s="323"/>
      <c r="E384" s="323"/>
      <c r="F384" s="323"/>
    </row>
    <row r="385" spans="4:6" x14ac:dyDescent="0.2">
      <c r="D385" s="323"/>
      <c r="E385" s="323"/>
      <c r="F385" s="323"/>
    </row>
    <row r="386" spans="4:6" x14ac:dyDescent="0.2">
      <c r="D386" s="323"/>
      <c r="E386" s="323"/>
      <c r="F386" s="323"/>
    </row>
    <row r="387" spans="4:6" x14ac:dyDescent="0.2">
      <c r="D387" s="323"/>
      <c r="E387" s="323"/>
      <c r="F387" s="323"/>
    </row>
    <row r="388" spans="4:6" x14ac:dyDescent="0.2">
      <c r="D388" s="323"/>
      <c r="E388" s="323"/>
      <c r="F388" s="323"/>
    </row>
    <row r="389" spans="4:6" x14ac:dyDescent="0.2">
      <c r="D389" s="323"/>
      <c r="E389" s="323"/>
      <c r="F389" s="323"/>
    </row>
    <row r="390" spans="4:6" x14ac:dyDescent="0.2">
      <c r="D390" s="323"/>
      <c r="E390" s="323"/>
      <c r="F390" s="323"/>
    </row>
    <row r="391" spans="4:6" x14ac:dyDescent="0.2">
      <c r="D391" s="323"/>
      <c r="E391" s="323"/>
      <c r="F391" s="323"/>
    </row>
    <row r="392" spans="4:6" x14ac:dyDescent="0.2">
      <c r="D392" s="323"/>
      <c r="E392" s="323"/>
      <c r="F392" s="323"/>
    </row>
    <row r="393" spans="4:6" x14ac:dyDescent="0.2">
      <c r="D393" s="323"/>
      <c r="E393" s="323"/>
      <c r="F393" s="323"/>
    </row>
    <row r="394" spans="4:6" x14ac:dyDescent="0.2">
      <c r="D394" s="323"/>
      <c r="E394" s="323"/>
      <c r="F394" s="323"/>
    </row>
    <row r="395" spans="4:6" x14ac:dyDescent="0.2">
      <c r="D395" s="323"/>
      <c r="E395" s="323"/>
      <c r="F395" s="323"/>
    </row>
    <row r="396" spans="4:6" x14ac:dyDescent="0.2">
      <c r="D396" s="323"/>
      <c r="E396" s="323"/>
      <c r="F396" s="323"/>
    </row>
    <row r="397" spans="4:6" x14ac:dyDescent="0.2">
      <c r="D397" s="323"/>
      <c r="E397" s="323"/>
      <c r="F397" s="323"/>
    </row>
    <row r="398" spans="4:6" x14ac:dyDescent="0.2">
      <c r="D398" s="323"/>
      <c r="E398" s="323"/>
      <c r="F398" s="323"/>
    </row>
    <row r="399" spans="4:6" x14ac:dyDescent="0.2">
      <c r="D399" s="323"/>
      <c r="E399" s="323"/>
      <c r="F399" s="323"/>
    </row>
    <row r="400" spans="4:6" x14ac:dyDescent="0.2">
      <c r="D400" s="323"/>
      <c r="E400" s="323"/>
      <c r="F400" s="323"/>
    </row>
    <row r="401" spans="4:6" x14ac:dyDescent="0.2">
      <c r="D401" s="323"/>
      <c r="E401" s="323"/>
      <c r="F401" s="323"/>
    </row>
    <row r="402" spans="4:6" x14ac:dyDescent="0.2">
      <c r="D402" s="323"/>
      <c r="E402" s="323"/>
      <c r="F402" s="323"/>
    </row>
    <row r="403" spans="4:6" x14ac:dyDescent="0.2">
      <c r="D403" s="323"/>
      <c r="E403" s="323"/>
      <c r="F403" s="323"/>
    </row>
    <row r="404" spans="4:6" x14ac:dyDescent="0.2">
      <c r="D404" s="323"/>
      <c r="E404" s="323"/>
      <c r="F404" s="323"/>
    </row>
    <row r="405" spans="4:6" x14ac:dyDescent="0.2">
      <c r="D405" s="323"/>
      <c r="E405" s="323"/>
      <c r="F405" s="323"/>
    </row>
    <row r="406" spans="4:6" x14ac:dyDescent="0.2">
      <c r="D406" s="323"/>
      <c r="E406" s="323"/>
      <c r="F406" s="323"/>
    </row>
    <row r="407" spans="4:6" x14ac:dyDescent="0.2">
      <c r="D407" s="323"/>
      <c r="E407" s="323"/>
      <c r="F407" s="323"/>
    </row>
    <row r="408" spans="4:6" x14ac:dyDescent="0.2">
      <c r="D408" s="323"/>
      <c r="E408" s="323"/>
      <c r="F408" s="323"/>
    </row>
    <row r="409" spans="4:6" x14ac:dyDescent="0.2">
      <c r="D409" s="323"/>
      <c r="E409" s="323"/>
      <c r="F409" s="323"/>
    </row>
    <row r="410" spans="4:6" x14ac:dyDescent="0.2">
      <c r="D410" s="323"/>
      <c r="E410" s="323"/>
      <c r="F410" s="323"/>
    </row>
    <row r="411" spans="4:6" x14ac:dyDescent="0.2">
      <c r="D411" s="323"/>
      <c r="E411" s="323"/>
      <c r="F411" s="323"/>
    </row>
    <row r="412" spans="4:6" x14ac:dyDescent="0.2">
      <c r="D412" s="323"/>
      <c r="E412" s="323"/>
      <c r="F412" s="323"/>
    </row>
    <row r="413" spans="4:6" x14ac:dyDescent="0.2">
      <c r="D413" s="323"/>
      <c r="E413" s="323"/>
      <c r="F413" s="323"/>
    </row>
    <row r="414" spans="4:6" x14ac:dyDescent="0.2">
      <c r="D414" s="323"/>
      <c r="E414" s="323"/>
      <c r="F414" s="323"/>
    </row>
    <row r="415" spans="4:6" x14ac:dyDescent="0.2">
      <c r="D415" s="323"/>
      <c r="E415" s="323"/>
      <c r="F415" s="323"/>
    </row>
    <row r="416" spans="4:6" x14ac:dyDescent="0.2">
      <c r="D416" s="323"/>
      <c r="E416" s="323"/>
      <c r="F416" s="323"/>
    </row>
    <row r="417" spans="4:6" x14ac:dyDescent="0.2">
      <c r="D417" s="323"/>
      <c r="E417" s="323"/>
      <c r="F417" s="323"/>
    </row>
    <row r="418" spans="4:6" x14ac:dyDescent="0.2">
      <c r="D418" s="323"/>
      <c r="E418" s="323"/>
      <c r="F418" s="323"/>
    </row>
    <row r="419" spans="4:6" x14ac:dyDescent="0.2">
      <c r="D419" s="323"/>
      <c r="E419" s="323"/>
      <c r="F419" s="323"/>
    </row>
    <row r="420" spans="4:6" x14ac:dyDescent="0.2">
      <c r="D420" s="323"/>
      <c r="E420" s="323"/>
      <c r="F420" s="323"/>
    </row>
    <row r="421" spans="4:6" x14ac:dyDescent="0.2">
      <c r="D421" s="323"/>
      <c r="E421" s="323"/>
      <c r="F421" s="323"/>
    </row>
    <row r="422" spans="4:6" x14ac:dyDescent="0.2">
      <c r="D422" s="323"/>
      <c r="E422" s="323"/>
      <c r="F422" s="323"/>
    </row>
    <row r="423" spans="4:6" x14ac:dyDescent="0.2">
      <c r="D423" s="323"/>
      <c r="E423" s="323"/>
      <c r="F423" s="323"/>
    </row>
    <row r="424" spans="4:6" x14ac:dyDescent="0.2">
      <c r="D424" s="323"/>
      <c r="E424" s="323"/>
      <c r="F424" s="323"/>
    </row>
    <row r="425" spans="4:6" x14ac:dyDescent="0.2">
      <c r="D425" s="323"/>
      <c r="E425" s="323"/>
      <c r="F425" s="323"/>
    </row>
    <row r="426" spans="4:6" x14ac:dyDescent="0.2">
      <c r="D426" s="323"/>
      <c r="E426" s="323"/>
      <c r="F426" s="323"/>
    </row>
    <row r="427" spans="4:6" x14ac:dyDescent="0.2">
      <c r="D427" s="323"/>
      <c r="E427" s="323"/>
      <c r="F427" s="323"/>
    </row>
    <row r="428" spans="4:6" x14ac:dyDescent="0.2">
      <c r="D428" s="323"/>
      <c r="E428" s="323"/>
      <c r="F428" s="323"/>
    </row>
    <row r="429" spans="4:6" x14ac:dyDescent="0.2">
      <c r="D429" s="323"/>
      <c r="E429" s="323"/>
      <c r="F429" s="323"/>
    </row>
    <row r="430" spans="4:6" x14ac:dyDescent="0.2">
      <c r="D430" s="323"/>
      <c r="E430" s="323"/>
      <c r="F430" s="323"/>
    </row>
    <row r="431" spans="4:6" x14ac:dyDescent="0.2">
      <c r="D431" s="323"/>
      <c r="E431" s="323"/>
      <c r="F431" s="323"/>
    </row>
    <row r="432" spans="4:6" x14ac:dyDescent="0.2">
      <c r="D432" s="323"/>
      <c r="E432" s="323"/>
      <c r="F432" s="323"/>
    </row>
    <row r="433" spans="4:6" x14ac:dyDescent="0.2">
      <c r="D433" s="323"/>
      <c r="E433" s="323"/>
      <c r="F433" s="323"/>
    </row>
    <row r="434" spans="4:6" x14ac:dyDescent="0.2">
      <c r="D434" s="323"/>
      <c r="E434" s="323"/>
      <c r="F434" s="323"/>
    </row>
    <row r="435" spans="4:6" x14ac:dyDescent="0.2">
      <c r="D435" s="323"/>
      <c r="E435" s="323"/>
      <c r="F435" s="323"/>
    </row>
    <row r="436" spans="4:6" x14ac:dyDescent="0.2">
      <c r="D436" s="323"/>
      <c r="E436" s="323"/>
      <c r="F436" s="323"/>
    </row>
    <row r="437" spans="4:6" x14ac:dyDescent="0.2">
      <c r="D437" s="323"/>
      <c r="E437" s="323"/>
      <c r="F437" s="323"/>
    </row>
    <row r="438" spans="4:6" x14ac:dyDescent="0.2">
      <c r="D438" s="323"/>
      <c r="E438" s="323"/>
      <c r="F438" s="323"/>
    </row>
    <row r="439" spans="4:6" x14ac:dyDescent="0.2">
      <c r="D439" s="323"/>
      <c r="E439" s="323"/>
      <c r="F439" s="323"/>
    </row>
    <row r="440" spans="4:6" x14ac:dyDescent="0.2">
      <c r="D440" s="323"/>
      <c r="E440" s="323"/>
      <c r="F440" s="323"/>
    </row>
    <row r="441" spans="4:6" x14ac:dyDescent="0.2">
      <c r="D441" s="323"/>
      <c r="E441" s="323"/>
      <c r="F441" s="323"/>
    </row>
  </sheetData>
  <mergeCells count="4">
    <mergeCell ref="A1:C1"/>
    <mergeCell ref="A4:D4"/>
    <mergeCell ref="A47:C47"/>
    <mergeCell ref="J3:L3"/>
  </mergeCells>
  <printOptions horizontalCentered="1" verticalCentered="1"/>
  <pageMargins left="0.1" right="0.1" top="0.5" bottom="0.4" header="0.1" footer="0.1"/>
  <pageSetup scale="80" orientation="landscape" r:id="rId1"/>
  <headerFooter>
    <oddHeader>&amp;C&amp;"Arial,Bold"TWIN FALLS SCHOOL DISTRICT 411</oddHeader>
    <oddFooter>&amp;L&amp;"Arial,Bold"&amp;Z&amp;F&amp;R&amp;"Arial,Bold"Page &amp;P of &amp;N</oddFooter>
  </headerFooter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>
    <pageSetUpPr fitToPage="1"/>
  </sheetPr>
  <dimension ref="A1:M48"/>
  <sheetViews>
    <sheetView defaultGridColor="0" colorId="22" zoomScaleNormal="100" workbookViewId="0">
      <pane xSplit="3" ySplit="7" topLeftCell="D8" activePane="bottomRight" state="frozen"/>
      <selection activeCell="P31" sqref="P31"/>
      <selection pane="topRight" activeCell="P31" sqref="P31"/>
      <selection pane="bottomLeft" activeCell="P31" sqref="P31"/>
      <selection pane="bottomRight" activeCell="P31" sqref="P31"/>
    </sheetView>
  </sheetViews>
  <sheetFormatPr defaultColWidth="9.77734375" defaultRowHeight="15.75" x14ac:dyDescent="0.25"/>
  <cols>
    <col min="1" max="1" width="3.77734375" style="397" customWidth="1"/>
    <col min="2" max="2" width="6.77734375" style="397" customWidth="1"/>
    <col min="3" max="3" width="30.77734375" style="398" customWidth="1"/>
    <col min="4" max="13" width="11.77734375" style="397" customWidth="1"/>
    <col min="14" max="16384" width="9.77734375" style="397"/>
  </cols>
  <sheetData>
    <row r="1" spans="1:13" ht="20.25" x14ac:dyDescent="0.3">
      <c r="A1" s="600" t="s">
        <v>47</v>
      </c>
      <c r="B1" s="600"/>
      <c r="C1" s="600"/>
      <c r="E1" s="449" t="s">
        <v>510</v>
      </c>
      <c r="F1" s="447"/>
      <c r="G1" s="447"/>
      <c r="I1" s="451"/>
      <c r="K1" s="446"/>
      <c r="L1" s="446"/>
      <c r="M1" s="450" t="s">
        <v>759</v>
      </c>
    </row>
    <row r="2" spans="1:13" x14ac:dyDescent="0.25">
      <c r="E2" s="449" t="s">
        <v>16</v>
      </c>
      <c r="F2" s="447"/>
      <c r="G2" s="447"/>
      <c r="K2" s="446"/>
      <c r="L2" s="445"/>
      <c r="M2" s="542" t="s">
        <v>764</v>
      </c>
    </row>
    <row r="3" spans="1:13" x14ac:dyDescent="0.25">
      <c r="E3" s="448" t="s">
        <v>507</v>
      </c>
      <c r="F3" s="447"/>
      <c r="G3" s="447"/>
      <c r="K3" s="446"/>
      <c r="L3" s="445"/>
      <c r="M3" s="583" t="s">
        <v>763</v>
      </c>
    </row>
    <row r="4" spans="1:13" ht="12" customHeight="1" x14ac:dyDescent="0.2">
      <c r="A4" s="601" t="s">
        <v>505</v>
      </c>
      <c r="B4" s="601"/>
      <c r="C4" s="601"/>
      <c r="D4" s="434"/>
      <c r="E4" s="434"/>
      <c r="F4" s="434"/>
      <c r="G4" s="434"/>
      <c r="H4" s="434"/>
      <c r="I4" s="434"/>
      <c r="J4" s="434"/>
      <c r="K4" s="434"/>
      <c r="L4" s="434"/>
      <c r="M4" s="434"/>
    </row>
    <row r="5" spans="1:13" ht="15" x14ac:dyDescent="0.2">
      <c r="A5" s="443"/>
      <c r="B5" s="442"/>
      <c r="C5" s="441" t="s">
        <v>16</v>
      </c>
      <c r="D5" s="437" t="s">
        <v>503</v>
      </c>
      <c r="E5" s="440" t="s">
        <v>502</v>
      </c>
      <c r="F5" s="439" t="s">
        <v>85</v>
      </c>
      <c r="G5" s="439" t="s">
        <v>83</v>
      </c>
      <c r="H5" s="439" t="s">
        <v>81</v>
      </c>
      <c r="I5" s="439" t="s">
        <v>79</v>
      </c>
      <c r="J5" s="439" t="s">
        <v>77</v>
      </c>
      <c r="K5" s="438" t="s">
        <v>75</v>
      </c>
      <c r="L5" s="437" t="s">
        <v>73</v>
      </c>
      <c r="M5" s="437" t="s">
        <v>70</v>
      </c>
    </row>
    <row r="6" spans="1:13" ht="15" x14ac:dyDescent="0.2">
      <c r="A6" s="436"/>
      <c r="B6" s="429"/>
      <c r="C6" s="435"/>
      <c r="D6" s="429"/>
      <c r="E6" s="429"/>
      <c r="F6" s="434"/>
      <c r="G6" s="433"/>
      <c r="H6" s="432" t="s">
        <v>560</v>
      </c>
      <c r="I6" s="432" t="s">
        <v>559</v>
      </c>
      <c r="J6" s="431" t="s">
        <v>558</v>
      </c>
      <c r="K6" s="430" t="s">
        <v>557</v>
      </c>
      <c r="L6" s="430" t="s">
        <v>556</v>
      </c>
      <c r="M6" s="429"/>
    </row>
    <row r="7" spans="1:13" ht="15" x14ac:dyDescent="0.2">
      <c r="A7" s="416" t="s">
        <v>87</v>
      </c>
      <c r="B7" s="415" t="s">
        <v>500</v>
      </c>
      <c r="C7" s="428" t="s">
        <v>555</v>
      </c>
      <c r="D7" s="415" t="s">
        <v>88</v>
      </c>
      <c r="E7" s="415" t="s">
        <v>88</v>
      </c>
      <c r="F7" s="427" t="s">
        <v>84</v>
      </c>
      <c r="G7" s="426" t="s">
        <v>82</v>
      </c>
      <c r="H7" s="426" t="s">
        <v>554</v>
      </c>
      <c r="I7" s="426" t="s">
        <v>553</v>
      </c>
      <c r="J7" s="416" t="s">
        <v>552</v>
      </c>
      <c r="K7" s="415" t="s">
        <v>551</v>
      </c>
      <c r="L7" s="415" t="s">
        <v>550</v>
      </c>
      <c r="M7" s="415" t="s">
        <v>184</v>
      </c>
    </row>
    <row r="8" spans="1:13" ht="15" x14ac:dyDescent="0.2">
      <c r="A8" s="416" t="s">
        <v>496</v>
      </c>
      <c r="B8" s="415" t="s">
        <v>549</v>
      </c>
      <c r="C8" s="407" t="s">
        <v>282</v>
      </c>
      <c r="D8" s="410"/>
      <c r="E8" s="414">
        <f t="shared" ref="E8:E19" si="0">SUM(F8:M8)</f>
        <v>0</v>
      </c>
      <c r="F8" s="413"/>
      <c r="G8" s="412"/>
      <c r="H8" s="411"/>
      <c r="I8" s="410"/>
      <c r="J8" s="410"/>
      <c r="K8" s="410"/>
      <c r="L8" s="410"/>
      <c r="M8" s="410"/>
    </row>
    <row r="9" spans="1:13" ht="15" x14ac:dyDescent="0.2">
      <c r="A9" s="416" t="s">
        <v>491</v>
      </c>
      <c r="B9" s="415" t="s">
        <v>548</v>
      </c>
      <c r="C9" s="407" t="s">
        <v>280</v>
      </c>
      <c r="D9" s="410"/>
      <c r="E9" s="414">
        <f t="shared" si="0"/>
        <v>0</v>
      </c>
      <c r="F9" s="413"/>
      <c r="G9" s="412"/>
      <c r="H9" s="411"/>
      <c r="I9" s="410"/>
      <c r="J9" s="410"/>
      <c r="K9" s="410"/>
      <c r="L9" s="410"/>
      <c r="M9" s="410"/>
    </row>
    <row r="10" spans="1:13" ht="15" x14ac:dyDescent="0.2">
      <c r="A10" s="416" t="s">
        <v>487</v>
      </c>
      <c r="B10" s="415" t="s">
        <v>547</v>
      </c>
      <c r="C10" s="407" t="s">
        <v>278</v>
      </c>
      <c r="D10" s="410"/>
      <c r="E10" s="414">
        <f t="shared" si="0"/>
        <v>0</v>
      </c>
      <c r="F10" s="413"/>
      <c r="G10" s="412"/>
      <c r="H10" s="411"/>
      <c r="I10" s="410"/>
      <c r="J10" s="410"/>
      <c r="K10" s="410"/>
      <c r="L10" s="410"/>
      <c r="M10" s="410"/>
    </row>
    <row r="11" spans="1:13" ht="15" x14ac:dyDescent="0.2">
      <c r="A11" s="425" t="s">
        <v>484</v>
      </c>
      <c r="B11" s="415">
        <v>519</v>
      </c>
      <c r="C11" s="407" t="s">
        <v>276</v>
      </c>
      <c r="D11" s="410"/>
      <c r="E11" s="414">
        <f t="shared" si="0"/>
        <v>0</v>
      </c>
      <c r="F11" s="413"/>
      <c r="G11" s="412"/>
      <c r="H11" s="411"/>
      <c r="I11" s="410"/>
      <c r="J11" s="410"/>
      <c r="K11" s="410"/>
      <c r="L11" s="410"/>
      <c r="M11" s="410"/>
    </row>
    <row r="12" spans="1:13" ht="15" x14ac:dyDescent="0.2">
      <c r="A12" s="416" t="s">
        <v>480</v>
      </c>
      <c r="B12" s="415" t="s">
        <v>546</v>
      </c>
      <c r="C12" s="407" t="s">
        <v>545</v>
      </c>
      <c r="D12" s="410"/>
      <c r="E12" s="414">
        <f t="shared" si="0"/>
        <v>0</v>
      </c>
      <c r="F12" s="413"/>
      <c r="G12" s="412"/>
      <c r="H12" s="411"/>
      <c r="I12" s="410"/>
      <c r="J12" s="410"/>
      <c r="K12" s="410"/>
      <c r="L12" s="410"/>
      <c r="M12" s="410"/>
    </row>
    <row r="13" spans="1:13" ht="15" x14ac:dyDescent="0.2">
      <c r="A13" s="416" t="s">
        <v>476</v>
      </c>
      <c r="B13" s="415" t="s">
        <v>544</v>
      </c>
      <c r="C13" s="407" t="s">
        <v>543</v>
      </c>
      <c r="D13" s="410"/>
      <c r="E13" s="414">
        <f t="shared" si="0"/>
        <v>0</v>
      </c>
      <c r="F13" s="413"/>
      <c r="G13" s="412"/>
      <c r="H13" s="411"/>
      <c r="I13" s="410"/>
      <c r="J13" s="410"/>
      <c r="K13" s="410"/>
      <c r="L13" s="410"/>
      <c r="M13" s="410"/>
    </row>
    <row r="14" spans="1:13" ht="15" x14ac:dyDescent="0.2">
      <c r="A14" s="416" t="s">
        <v>471</v>
      </c>
      <c r="B14" s="415" t="s">
        <v>542</v>
      </c>
      <c r="C14" s="407" t="s">
        <v>270</v>
      </c>
      <c r="D14" s="410"/>
      <c r="E14" s="414">
        <f t="shared" si="0"/>
        <v>0</v>
      </c>
      <c r="F14" s="413"/>
      <c r="G14" s="412"/>
      <c r="H14" s="411"/>
      <c r="I14" s="410"/>
      <c r="J14" s="410"/>
      <c r="K14" s="410"/>
      <c r="L14" s="410"/>
      <c r="M14" s="410"/>
    </row>
    <row r="15" spans="1:13" ht="15" x14ac:dyDescent="0.2">
      <c r="A15" s="416" t="s">
        <v>467</v>
      </c>
      <c r="B15" s="415" t="s">
        <v>541</v>
      </c>
      <c r="C15" s="407" t="s">
        <v>268</v>
      </c>
      <c r="D15" s="410"/>
      <c r="E15" s="414">
        <f t="shared" si="0"/>
        <v>0</v>
      </c>
      <c r="F15" s="413"/>
      <c r="G15" s="412"/>
      <c r="H15" s="411"/>
      <c r="I15" s="410"/>
      <c r="J15" s="410"/>
      <c r="K15" s="410"/>
      <c r="L15" s="410"/>
      <c r="M15" s="410"/>
    </row>
    <row r="16" spans="1:13" ht="15" x14ac:dyDescent="0.2">
      <c r="A16" s="416" t="s">
        <v>463</v>
      </c>
      <c r="B16" s="415" t="s">
        <v>540</v>
      </c>
      <c r="C16" s="407" t="s">
        <v>266</v>
      </c>
      <c r="D16" s="410"/>
      <c r="E16" s="414">
        <f t="shared" si="0"/>
        <v>0</v>
      </c>
      <c r="F16" s="413"/>
      <c r="G16" s="412"/>
      <c r="H16" s="411"/>
      <c r="I16" s="410"/>
      <c r="J16" s="410"/>
      <c r="K16" s="410"/>
      <c r="L16" s="410"/>
      <c r="M16" s="410"/>
    </row>
    <row r="17" spans="1:13" ht="15" x14ac:dyDescent="0.2">
      <c r="A17" s="416" t="s">
        <v>459</v>
      </c>
      <c r="B17" s="415" t="s">
        <v>539</v>
      </c>
      <c r="C17" s="407" t="s">
        <v>264</v>
      </c>
      <c r="D17" s="410"/>
      <c r="E17" s="414">
        <f t="shared" si="0"/>
        <v>0</v>
      </c>
      <c r="F17" s="413"/>
      <c r="G17" s="412"/>
      <c r="H17" s="411"/>
      <c r="I17" s="410"/>
      <c r="J17" s="410"/>
      <c r="K17" s="410"/>
      <c r="L17" s="410"/>
      <c r="M17" s="410"/>
    </row>
    <row r="18" spans="1:13" ht="15" x14ac:dyDescent="0.2">
      <c r="A18" s="416" t="s">
        <v>455</v>
      </c>
      <c r="B18" s="415" t="s">
        <v>538</v>
      </c>
      <c r="C18" s="407" t="s">
        <v>262</v>
      </c>
      <c r="D18" s="410"/>
      <c r="E18" s="414">
        <f t="shared" si="0"/>
        <v>0</v>
      </c>
      <c r="F18" s="413"/>
      <c r="G18" s="412"/>
      <c r="H18" s="411"/>
      <c r="I18" s="410"/>
      <c r="J18" s="410"/>
      <c r="K18" s="410"/>
      <c r="L18" s="410"/>
      <c r="M18" s="410"/>
    </row>
    <row r="19" spans="1:13" ht="15" x14ac:dyDescent="0.2">
      <c r="A19" s="416" t="s">
        <v>451</v>
      </c>
      <c r="B19" s="415" t="s">
        <v>537</v>
      </c>
      <c r="C19" s="407" t="s">
        <v>260</v>
      </c>
      <c r="D19" s="410">
        <v>62720</v>
      </c>
      <c r="E19" s="414">
        <f t="shared" si="0"/>
        <v>57892</v>
      </c>
      <c r="F19" s="413">
        <v>39267</v>
      </c>
      <c r="G19" s="412">
        <v>18625</v>
      </c>
      <c r="H19" s="411"/>
      <c r="I19" s="410"/>
      <c r="J19" s="410"/>
      <c r="K19" s="410"/>
      <c r="L19" s="410"/>
      <c r="M19" s="410"/>
    </row>
    <row r="20" spans="1:13" ht="15" x14ac:dyDescent="0.2">
      <c r="A20" s="416" t="s">
        <v>447</v>
      </c>
      <c r="B20" s="418"/>
      <c r="C20" s="407"/>
      <c r="D20" s="421"/>
      <c r="E20" s="421"/>
      <c r="F20" s="424"/>
      <c r="G20" s="423"/>
      <c r="H20" s="422"/>
      <c r="I20" s="421"/>
      <c r="J20" s="421"/>
      <c r="K20" s="421"/>
      <c r="L20" s="421"/>
      <c r="M20" s="421"/>
    </row>
    <row r="21" spans="1:13" ht="15" x14ac:dyDescent="0.2">
      <c r="A21" s="416" t="s">
        <v>444</v>
      </c>
      <c r="B21" s="415" t="s">
        <v>77</v>
      </c>
      <c r="C21" s="420" t="s">
        <v>536</v>
      </c>
      <c r="D21" s="419">
        <f t="shared" ref="D21:M21" si="1">SUM(D8:D19)</f>
        <v>62720</v>
      </c>
      <c r="E21" s="419">
        <f t="shared" si="1"/>
        <v>57892</v>
      </c>
      <c r="F21" s="419">
        <f t="shared" si="1"/>
        <v>39267</v>
      </c>
      <c r="G21" s="419">
        <f t="shared" si="1"/>
        <v>18625</v>
      </c>
      <c r="H21" s="419">
        <f t="shared" si="1"/>
        <v>0</v>
      </c>
      <c r="I21" s="419">
        <f t="shared" si="1"/>
        <v>0</v>
      </c>
      <c r="J21" s="419">
        <f t="shared" si="1"/>
        <v>0</v>
      </c>
      <c r="K21" s="419">
        <f t="shared" si="1"/>
        <v>0</v>
      </c>
      <c r="L21" s="419">
        <f t="shared" si="1"/>
        <v>0</v>
      </c>
      <c r="M21" s="419">
        <f t="shared" si="1"/>
        <v>0</v>
      </c>
    </row>
    <row r="22" spans="1:13" ht="15" x14ac:dyDescent="0.2">
      <c r="A22" s="416" t="s">
        <v>439</v>
      </c>
      <c r="B22" s="418"/>
      <c r="C22" s="407"/>
      <c r="D22" s="403"/>
      <c r="E22" s="403"/>
      <c r="F22" s="406"/>
      <c r="G22" s="405"/>
      <c r="H22" s="404"/>
      <c r="I22" s="403"/>
      <c r="J22" s="403"/>
      <c r="K22" s="403"/>
      <c r="L22" s="403"/>
      <c r="M22" s="403"/>
    </row>
    <row r="23" spans="1:13" ht="15" x14ac:dyDescent="0.2">
      <c r="A23" s="416" t="s">
        <v>436</v>
      </c>
      <c r="B23" s="415" t="s">
        <v>535</v>
      </c>
      <c r="C23" s="407" t="s">
        <v>534</v>
      </c>
      <c r="D23" s="410">
        <v>25521</v>
      </c>
      <c r="E23" s="414">
        <f>SUM(F23:M23)</f>
        <v>25508</v>
      </c>
      <c r="F23" s="413">
        <v>14747</v>
      </c>
      <c r="G23" s="412">
        <v>10761</v>
      </c>
      <c r="H23" s="411"/>
      <c r="I23" s="410"/>
      <c r="J23" s="410"/>
      <c r="K23" s="410"/>
      <c r="L23" s="410"/>
      <c r="M23" s="410"/>
    </row>
    <row r="24" spans="1:13" ht="15" x14ac:dyDescent="0.2">
      <c r="A24" s="416" t="s">
        <v>431</v>
      </c>
      <c r="B24" s="415" t="s">
        <v>533</v>
      </c>
      <c r="C24" s="407" t="s">
        <v>532</v>
      </c>
      <c r="D24" s="410"/>
      <c r="E24" s="414">
        <f>SUM(F24:M24)</f>
        <v>0</v>
      </c>
      <c r="F24" s="413"/>
      <c r="G24" s="412"/>
      <c r="H24" s="411"/>
      <c r="I24" s="410"/>
      <c r="J24" s="410"/>
      <c r="K24" s="410"/>
      <c r="L24" s="410"/>
      <c r="M24" s="410"/>
    </row>
    <row r="25" spans="1:13" ht="15" x14ac:dyDescent="0.2">
      <c r="A25" s="416" t="s">
        <v>428</v>
      </c>
      <c r="B25" s="415"/>
      <c r="C25" s="407"/>
      <c r="D25" s="403"/>
      <c r="E25" s="403"/>
      <c r="F25" s="406"/>
      <c r="G25" s="405"/>
      <c r="H25" s="404"/>
      <c r="I25" s="403"/>
      <c r="J25" s="403"/>
      <c r="K25" s="403"/>
      <c r="L25" s="403"/>
      <c r="M25" s="403"/>
    </row>
    <row r="26" spans="1:13" ht="15" x14ac:dyDescent="0.2">
      <c r="A26" s="416" t="s">
        <v>425</v>
      </c>
      <c r="B26" s="415" t="s">
        <v>531</v>
      </c>
      <c r="C26" s="407" t="s">
        <v>254</v>
      </c>
      <c r="D26" s="410">
        <v>23828</v>
      </c>
      <c r="E26" s="414">
        <f>SUM(F26:M26)</f>
        <v>8902</v>
      </c>
      <c r="F26" s="413"/>
      <c r="G26" s="412"/>
      <c r="H26" s="411">
        <v>810</v>
      </c>
      <c r="I26" s="410">
        <f>8902-810</f>
        <v>8092</v>
      </c>
      <c r="J26" s="410"/>
      <c r="K26" s="410"/>
      <c r="L26" s="410"/>
      <c r="M26" s="410"/>
    </row>
    <row r="27" spans="1:13" ht="15" x14ac:dyDescent="0.2">
      <c r="A27" s="416" t="s">
        <v>422</v>
      </c>
      <c r="B27" s="415" t="s">
        <v>530</v>
      </c>
      <c r="C27" s="407" t="s">
        <v>252</v>
      </c>
      <c r="D27" s="410"/>
      <c r="E27" s="414">
        <f>SUM(F27:M27)</f>
        <v>0</v>
      </c>
      <c r="F27" s="413"/>
      <c r="G27" s="412"/>
      <c r="H27" s="411"/>
      <c r="I27" s="410"/>
      <c r="J27" s="410"/>
      <c r="K27" s="410"/>
      <c r="L27" s="410"/>
      <c r="M27" s="410"/>
    </row>
    <row r="28" spans="1:13" ht="15" x14ac:dyDescent="0.2">
      <c r="A28" s="416" t="s">
        <v>418</v>
      </c>
      <c r="B28" s="415">
        <v>623</v>
      </c>
      <c r="C28" s="407" t="s">
        <v>250</v>
      </c>
      <c r="D28" s="410"/>
      <c r="E28" s="414">
        <f>SUM(F28:M28)</f>
        <v>0</v>
      </c>
      <c r="F28" s="413"/>
      <c r="G28" s="412"/>
      <c r="H28" s="411"/>
      <c r="I28" s="410"/>
      <c r="J28" s="410"/>
      <c r="K28" s="410"/>
      <c r="L28" s="410"/>
      <c r="M28" s="410"/>
    </row>
    <row r="29" spans="1:13" ht="15" x14ac:dyDescent="0.2">
      <c r="A29" s="416" t="s">
        <v>415</v>
      </c>
      <c r="B29" s="415" t="s">
        <v>529</v>
      </c>
      <c r="C29" s="407" t="s">
        <v>248</v>
      </c>
      <c r="D29" s="410"/>
      <c r="E29" s="414">
        <f>SUM(F29:M29)</f>
        <v>0</v>
      </c>
      <c r="F29" s="413"/>
      <c r="G29" s="412"/>
      <c r="H29" s="411"/>
      <c r="I29" s="410"/>
      <c r="J29" s="410"/>
      <c r="K29" s="410"/>
      <c r="L29" s="410"/>
      <c r="M29" s="410"/>
    </row>
    <row r="30" spans="1:13" ht="15" x14ac:dyDescent="0.2">
      <c r="A30" s="416" t="s">
        <v>410</v>
      </c>
      <c r="B30" s="415" t="s">
        <v>528</v>
      </c>
      <c r="C30" s="407" t="s">
        <v>246</v>
      </c>
      <c r="D30" s="410"/>
      <c r="E30" s="414">
        <f>SUM(F30:M30)</f>
        <v>0</v>
      </c>
      <c r="F30" s="413"/>
      <c r="G30" s="412"/>
      <c r="H30" s="411"/>
      <c r="I30" s="410"/>
      <c r="J30" s="410"/>
      <c r="K30" s="410"/>
      <c r="L30" s="410"/>
      <c r="M30" s="410"/>
    </row>
    <row r="31" spans="1:13" ht="15" x14ac:dyDescent="0.2">
      <c r="A31" s="416" t="s">
        <v>405</v>
      </c>
      <c r="B31" s="415"/>
      <c r="C31" s="407"/>
      <c r="D31" s="403"/>
      <c r="E31" s="403"/>
      <c r="F31" s="406"/>
      <c r="G31" s="405"/>
      <c r="H31" s="404"/>
      <c r="I31" s="403"/>
      <c r="J31" s="403"/>
      <c r="K31" s="403"/>
      <c r="L31" s="403"/>
      <c r="M31" s="403"/>
    </row>
    <row r="32" spans="1:13" ht="15" x14ac:dyDescent="0.2">
      <c r="A32" s="416" t="s">
        <v>401</v>
      </c>
      <c r="B32" s="415" t="s">
        <v>527</v>
      </c>
      <c r="C32" s="407" t="s">
        <v>244</v>
      </c>
      <c r="D32" s="410"/>
      <c r="E32" s="414">
        <f>SUM(F32:M32)</f>
        <v>0</v>
      </c>
      <c r="F32" s="413"/>
      <c r="G32" s="412"/>
      <c r="H32" s="411"/>
      <c r="I32" s="410"/>
      <c r="J32" s="410"/>
      <c r="K32" s="410"/>
      <c r="L32" s="410"/>
      <c r="M32" s="410"/>
    </row>
    <row r="33" spans="1:13" ht="15" x14ac:dyDescent="0.2">
      <c r="A33" s="416" t="s">
        <v>398</v>
      </c>
      <c r="B33" s="415"/>
      <c r="C33" s="407"/>
      <c r="D33" s="403"/>
      <c r="E33" s="403"/>
      <c r="F33" s="406"/>
      <c r="G33" s="405"/>
      <c r="H33" s="404"/>
      <c r="I33" s="403"/>
      <c r="J33" s="403"/>
      <c r="K33" s="403"/>
      <c r="L33" s="403"/>
      <c r="M33" s="403"/>
    </row>
    <row r="34" spans="1:13" ht="15" x14ac:dyDescent="0.2">
      <c r="A34" s="416" t="s">
        <v>394</v>
      </c>
      <c r="B34" s="415" t="s">
        <v>526</v>
      </c>
      <c r="C34" s="407" t="s">
        <v>242</v>
      </c>
      <c r="D34" s="410"/>
      <c r="E34" s="414">
        <f t="shared" ref="E34:E41" si="2">SUM(F34:M34)</f>
        <v>0</v>
      </c>
      <c r="F34" s="413"/>
      <c r="G34" s="412"/>
      <c r="H34" s="411"/>
      <c r="I34" s="410"/>
      <c r="J34" s="410"/>
      <c r="K34" s="410"/>
      <c r="L34" s="410"/>
      <c r="M34" s="410"/>
    </row>
    <row r="35" spans="1:13" ht="15" x14ac:dyDescent="0.2">
      <c r="A35" s="416" t="s">
        <v>390</v>
      </c>
      <c r="B35" s="415" t="s">
        <v>525</v>
      </c>
      <c r="C35" s="407" t="s">
        <v>240</v>
      </c>
      <c r="D35" s="410"/>
      <c r="E35" s="414">
        <f t="shared" si="2"/>
        <v>0</v>
      </c>
      <c r="F35" s="413"/>
      <c r="G35" s="412"/>
      <c r="H35" s="411"/>
      <c r="I35" s="410"/>
      <c r="J35" s="410"/>
      <c r="K35" s="410"/>
      <c r="L35" s="410"/>
      <c r="M35" s="410"/>
    </row>
    <row r="36" spans="1:13" ht="15" x14ac:dyDescent="0.2">
      <c r="A36" s="416" t="s">
        <v>385</v>
      </c>
      <c r="B36" s="415">
        <v>656</v>
      </c>
      <c r="C36" s="407" t="s">
        <v>524</v>
      </c>
      <c r="D36" s="410"/>
      <c r="E36" s="414">
        <f t="shared" si="2"/>
        <v>0</v>
      </c>
      <c r="F36" s="413"/>
      <c r="G36" s="412"/>
      <c r="H36" s="411"/>
      <c r="I36" s="410"/>
      <c r="J36" s="410"/>
      <c r="K36" s="410"/>
      <c r="L36" s="410"/>
      <c r="M36" s="410"/>
    </row>
    <row r="37" spans="1:13" ht="15" x14ac:dyDescent="0.2">
      <c r="A37" s="416" t="s">
        <v>380</v>
      </c>
      <c r="B37" s="415" t="s">
        <v>523</v>
      </c>
      <c r="C37" s="407" t="s">
        <v>522</v>
      </c>
      <c r="D37" s="410"/>
      <c r="E37" s="414">
        <f t="shared" si="2"/>
        <v>0</v>
      </c>
      <c r="F37" s="413"/>
      <c r="G37" s="412"/>
      <c r="H37" s="411"/>
      <c r="I37" s="410"/>
      <c r="J37" s="410"/>
      <c r="K37" s="410"/>
      <c r="L37" s="410"/>
      <c r="M37" s="410"/>
    </row>
    <row r="38" spans="1:13" ht="15" x14ac:dyDescent="0.2">
      <c r="A38" s="416" t="s">
        <v>377</v>
      </c>
      <c r="B38" s="415">
        <v>663</v>
      </c>
      <c r="C38" s="407" t="s">
        <v>521</v>
      </c>
      <c r="D38" s="410"/>
      <c r="E38" s="414">
        <f t="shared" si="2"/>
        <v>0</v>
      </c>
      <c r="F38" s="413"/>
      <c r="G38" s="412"/>
      <c r="H38" s="411"/>
      <c r="I38" s="410"/>
      <c r="J38" s="410"/>
      <c r="K38" s="410"/>
      <c r="L38" s="410"/>
      <c r="M38" s="410"/>
    </row>
    <row r="39" spans="1:13" ht="15" x14ac:dyDescent="0.2">
      <c r="A39" s="416" t="s">
        <v>373</v>
      </c>
      <c r="B39" s="415" t="s">
        <v>520</v>
      </c>
      <c r="C39" s="407" t="s">
        <v>519</v>
      </c>
      <c r="D39" s="410"/>
      <c r="E39" s="414">
        <f t="shared" si="2"/>
        <v>0</v>
      </c>
      <c r="F39" s="413"/>
      <c r="G39" s="412"/>
      <c r="H39" s="411"/>
      <c r="I39" s="410"/>
      <c r="J39" s="410"/>
      <c r="K39" s="410"/>
      <c r="L39" s="410"/>
      <c r="M39" s="410"/>
    </row>
    <row r="40" spans="1:13" ht="15" x14ac:dyDescent="0.2">
      <c r="A40" s="416" t="s">
        <v>369</v>
      </c>
      <c r="B40" s="415" t="s">
        <v>518</v>
      </c>
      <c r="C40" s="407" t="s">
        <v>230</v>
      </c>
      <c r="D40" s="410"/>
      <c r="E40" s="414">
        <f t="shared" si="2"/>
        <v>0</v>
      </c>
      <c r="F40" s="413"/>
      <c r="G40" s="412"/>
      <c r="H40" s="411"/>
      <c r="I40" s="410"/>
      <c r="J40" s="410"/>
      <c r="K40" s="410"/>
      <c r="L40" s="410"/>
      <c r="M40" s="410"/>
    </row>
    <row r="41" spans="1:13" ht="15" x14ac:dyDescent="0.2">
      <c r="A41" s="416" t="s">
        <v>365</v>
      </c>
      <c r="B41" s="415" t="s">
        <v>517</v>
      </c>
      <c r="C41" s="407" t="s">
        <v>228</v>
      </c>
      <c r="D41" s="410"/>
      <c r="E41" s="414">
        <f t="shared" si="2"/>
        <v>0</v>
      </c>
      <c r="F41" s="413"/>
      <c r="G41" s="412"/>
      <c r="H41" s="411"/>
      <c r="I41" s="410"/>
      <c r="J41" s="410"/>
      <c r="K41" s="410"/>
      <c r="L41" s="410"/>
      <c r="M41" s="410"/>
    </row>
    <row r="42" spans="1:13" ht="15" x14ac:dyDescent="0.2">
      <c r="A42" s="416" t="s">
        <v>362</v>
      </c>
      <c r="B42" s="415"/>
      <c r="C42" s="407"/>
      <c r="D42" s="403"/>
      <c r="E42" s="403"/>
      <c r="F42" s="406"/>
      <c r="G42" s="405"/>
      <c r="H42" s="404"/>
      <c r="I42" s="403"/>
      <c r="J42" s="403"/>
      <c r="K42" s="403"/>
      <c r="L42" s="403"/>
      <c r="M42" s="403"/>
    </row>
    <row r="43" spans="1:13" ht="15" x14ac:dyDescent="0.2">
      <c r="A43" s="416" t="s">
        <v>359</v>
      </c>
      <c r="B43" s="415" t="s">
        <v>516</v>
      </c>
      <c r="C43" s="407" t="s">
        <v>515</v>
      </c>
      <c r="D43" s="410"/>
      <c r="E43" s="414">
        <f>SUM(F43:M43)</f>
        <v>0</v>
      </c>
      <c r="F43" s="413"/>
      <c r="G43" s="412"/>
      <c r="H43" s="411"/>
      <c r="I43" s="410"/>
      <c r="J43" s="410"/>
      <c r="K43" s="410"/>
      <c r="L43" s="410"/>
      <c r="M43" s="410"/>
    </row>
    <row r="44" spans="1:13" ht="15" x14ac:dyDescent="0.2">
      <c r="A44" s="416" t="s">
        <v>357</v>
      </c>
      <c r="B44" s="415" t="s">
        <v>514</v>
      </c>
      <c r="C44" s="407" t="s">
        <v>513</v>
      </c>
      <c r="D44" s="410"/>
      <c r="E44" s="414">
        <f>SUM(F44:M44)</f>
        <v>0</v>
      </c>
      <c r="F44" s="413"/>
      <c r="G44" s="412"/>
      <c r="H44" s="411"/>
      <c r="I44" s="410"/>
      <c r="J44" s="410"/>
      <c r="K44" s="410"/>
      <c r="L44" s="410"/>
      <c r="M44" s="410"/>
    </row>
    <row r="45" spans="1:13" ht="15" x14ac:dyDescent="0.2">
      <c r="A45" s="416" t="s">
        <v>353</v>
      </c>
      <c r="B45" s="415" t="s">
        <v>512</v>
      </c>
      <c r="C45" s="407" t="s">
        <v>222</v>
      </c>
      <c r="D45" s="410"/>
      <c r="E45" s="414">
        <f>SUM(F45:M45)</f>
        <v>0</v>
      </c>
      <c r="F45" s="413"/>
      <c r="G45" s="412"/>
      <c r="H45" s="411"/>
      <c r="I45" s="410"/>
      <c r="J45" s="410"/>
      <c r="K45" s="410"/>
      <c r="L45" s="410"/>
      <c r="M45" s="410"/>
    </row>
    <row r="46" spans="1:13" ht="15" x14ac:dyDescent="0.2">
      <c r="A46" s="409"/>
      <c r="B46" s="408"/>
      <c r="C46" s="407"/>
      <c r="D46" s="403"/>
      <c r="E46" s="403"/>
      <c r="F46" s="406"/>
      <c r="G46" s="405"/>
      <c r="H46" s="404"/>
      <c r="I46" s="403"/>
      <c r="J46" s="403"/>
      <c r="K46" s="403"/>
      <c r="L46" s="403"/>
      <c r="M46" s="403"/>
    </row>
    <row r="47" spans="1:13" ht="12" customHeight="1" x14ac:dyDescent="0.2">
      <c r="A47" s="602" t="str">
        <f ca="1">CELL("filename",A47)</f>
        <v>R:\Finance\Annual Budget\Amended 2016-2017\[2016-2017 Amended Budget.xlsx]255a</v>
      </c>
      <c r="B47" s="602"/>
      <c r="C47" s="602"/>
      <c r="D47" s="402"/>
      <c r="E47" s="402"/>
      <c r="F47" s="402"/>
      <c r="G47" s="402"/>
      <c r="H47" s="402"/>
      <c r="I47" s="402"/>
      <c r="J47" s="402"/>
      <c r="K47" s="402"/>
      <c r="L47" s="402"/>
      <c r="M47" s="402"/>
    </row>
    <row r="48" spans="1:13" ht="12" customHeight="1" x14ac:dyDescent="0.2">
      <c r="A48" s="401"/>
      <c r="B48" s="401"/>
      <c r="C48" s="400" t="s">
        <v>511</v>
      </c>
      <c r="D48" s="399">
        <f t="shared" ref="D48:M48" si="3">SUM(D23:D46)</f>
        <v>49349</v>
      </c>
      <c r="E48" s="399">
        <f t="shared" si="3"/>
        <v>34410</v>
      </c>
      <c r="F48" s="399">
        <f t="shared" si="3"/>
        <v>14747</v>
      </c>
      <c r="G48" s="399">
        <f t="shared" si="3"/>
        <v>10761</v>
      </c>
      <c r="H48" s="399">
        <f t="shared" si="3"/>
        <v>810</v>
      </c>
      <c r="I48" s="399">
        <f t="shared" si="3"/>
        <v>8092</v>
      </c>
      <c r="J48" s="399">
        <f t="shared" si="3"/>
        <v>0</v>
      </c>
      <c r="K48" s="399">
        <f t="shared" si="3"/>
        <v>0</v>
      </c>
      <c r="L48" s="399">
        <f t="shared" si="3"/>
        <v>0</v>
      </c>
      <c r="M48" s="399">
        <f t="shared" si="3"/>
        <v>0</v>
      </c>
    </row>
  </sheetData>
  <mergeCells count="3">
    <mergeCell ref="A1:C1"/>
    <mergeCell ref="A4:C4"/>
    <mergeCell ref="A47:C47"/>
  </mergeCells>
  <printOptions horizontalCentered="1" verticalCentered="1"/>
  <pageMargins left="0.1" right="0.1" top="0.4" bottom="0.4" header="0.1" footer="0.1"/>
  <pageSetup scale="81" fitToHeight="2" orientation="landscape" r:id="rId1"/>
  <headerFooter>
    <oddHeader>&amp;C&amp;"Arial,Bold"TWIN FALLS SCHOOL DISTRICT 411</oddHeader>
    <oddFooter>&amp;L&amp;"Arial,Bold"&amp;Z&amp;F&amp;R&amp;"Arial,Bold"Page &amp;P of &amp;N</oddFooter>
  </headerFooter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C49"/>
  <sheetViews>
    <sheetView zoomScaleNormal="100" workbookViewId="0">
      <pane xSplit="3" ySplit="7" topLeftCell="D8" activePane="bottomRight" state="frozen"/>
      <selection activeCell="P31" sqref="P31"/>
      <selection pane="topRight" activeCell="P31" sqref="P31"/>
      <selection pane="bottomLeft" activeCell="P31" sqref="P31"/>
      <selection pane="bottomRight" activeCell="P31" sqref="P31"/>
    </sheetView>
  </sheetViews>
  <sheetFormatPr defaultRowHeight="15.75" x14ac:dyDescent="0.25"/>
  <cols>
    <col min="1" max="1" width="3.77734375" style="397" customWidth="1"/>
    <col min="2" max="2" width="6.77734375" style="452" customWidth="1"/>
    <col min="3" max="3" width="30.77734375" style="398" customWidth="1"/>
    <col min="4" max="13" width="11.77734375" style="397" customWidth="1"/>
    <col min="14" max="16384" width="8.88671875" style="397"/>
  </cols>
  <sheetData>
    <row r="1" spans="1:22" ht="20.25" x14ac:dyDescent="0.3">
      <c r="A1" s="600" t="s">
        <v>47</v>
      </c>
      <c r="B1" s="600"/>
      <c r="C1" s="600"/>
      <c r="E1" s="530" t="s">
        <v>510</v>
      </c>
      <c r="F1" s="529"/>
      <c r="G1" s="529"/>
      <c r="H1" s="529"/>
      <c r="I1" s="451"/>
      <c r="K1" s="446"/>
      <c r="L1" s="445"/>
      <c r="M1" s="556" t="s">
        <v>760</v>
      </c>
    </row>
    <row r="2" spans="1:22" x14ac:dyDescent="0.25">
      <c r="E2" s="530" t="s">
        <v>16</v>
      </c>
      <c r="F2" s="529"/>
      <c r="G2" s="529"/>
      <c r="H2" s="528"/>
      <c r="K2" s="446"/>
      <c r="L2" s="445"/>
      <c r="M2" s="542" t="s">
        <v>764</v>
      </c>
    </row>
    <row r="3" spans="1:22" ht="15" customHeight="1" x14ac:dyDescent="0.25">
      <c r="E3" s="447" t="s">
        <v>507</v>
      </c>
      <c r="F3" s="447"/>
      <c r="G3" s="447"/>
      <c r="H3" s="528"/>
      <c r="J3" s="527" t="s">
        <v>5</v>
      </c>
      <c r="K3" s="446"/>
      <c r="L3" s="445"/>
      <c r="M3" s="583" t="s">
        <v>763</v>
      </c>
    </row>
    <row r="4" spans="1:22" ht="12.6" customHeight="1" x14ac:dyDescent="0.2">
      <c r="A4" s="603" t="s">
        <v>505</v>
      </c>
      <c r="B4" s="603"/>
      <c r="C4" s="603"/>
      <c r="D4" s="401"/>
      <c r="E4" s="401"/>
      <c r="F4" s="401"/>
      <c r="G4" s="401"/>
      <c r="H4" s="401"/>
      <c r="I4" s="401"/>
      <c r="J4" s="401"/>
      <c r="K4" s="401"/>
      <c r="L4" s="401"/>
    </row>
    <row r="5" spans="1:22" ht="15" x14ac:dyDescent="0.2">
      <c r="A5" s="526"/>
      <c r="B5" s="522"/>
      <c r="C5" s="525" t="s">
        <v>16</v>
      </c>
      <c r="D5" s="522" t="s">
        <v>503</v>
      </c>
      <c r="E5" s="522" t="s">
        <v>90</v>
      </c>
      <c r="F5" s="524" t="s">
        <v>85</v>
      </c>
      <c r="G5" s="524" t="s">
        <v>83</v>
      </c>
      <c r="H5" s="524" t="s">
        <v>81</v>
      </c>
      <c r="I5" s="524" t="s">
        <v>79</v>
      </c>
      <c r="J5" s="524" t="s">
        <v>77</v>
      </c>
      <c r="K5" s="523" t="s">
        <v>75</v>
      </c>
      <c r="L5" s="522" t="s">
        <v>73</v>
      </c>
      <c r="M5" s="522" t="s">
        <v>70</v>
      </c>
    </row>
    <row r="6" spans="1:22" ht="15" x14ac:dyDescent="0.2">
      <c r="A6" s="521"/>
      <c r="B6" s="481"/>
      <c r="C6" s="480"/>
      <c r="D6" s="516"/>
      <c r="E6" s="520"/>
      <c r="F6" s="401"/>
      <c r="G6" s="519"/>
      <c r="H6" s="518" t="s">
        <v>560</v>
      </c>
      <c r="I6" s="518" t="s">
        <v>559</v>
      </c>
      <c r="J6" s="517" t="s">
        <v>558</v>
      </c>
      <c r="K6" s="481" t="s">
        <v>557</v>
      </c>
      <c r="L6" s="481" t="s">
        <v>556</v>
      </c>
      <c r="M6" s="516"/>
    </row>
    <row r="7" spans="1:22" ht="15" x14ac:dyDescent="0.2">
      <c r="A7" s="482" t="s">
        <v>87</v>
      </c>
      <c r="B7" s="484" t="s">
        <v>500</v>
      </c>
      <c r="C7" s="515" t="s">
        <v>555</v>
      </c>
      <c r="D7" s="484" t="s">
        <v>88</v>
      </c>
      <c r="E7" s="484" t="s">
        <v>88</v>
      </c>
      <c r="F7" s="514" t="s">
        <v>84</v>
      </c>
      <c r="G7" s="459" t="s">
        <v>82</v>
      </c>
      <c r="H7" s="459" t="s">
        <v>554</v>
      </c>
      <c r="I7" s="459" t="s">
        <v>553</v>
      </c>
      <c r="J7" s="482" t="s">
        <v>552</v>
      </c>
      <c r="K7" s="484" t="s">
        <v>551</v>
      </c>
      <c r="L7" s="484" t="s">
        <v>550</v>
      </c>
      <c r="M7" s="484" t="s">
        <v>184</v>
      </c>
    </row>
    <row r="8" spans="1:22" ht="15" x14ac:dyDescent="0.2">
      <c r="A8" s="482" t="s">
        <v>350</v>
      </c>
      <c r="B8" s="484" t="s">
        <v>597</v>
      </c>
      <c r="C8" s="463" t="s">
        <v>220</v>
      </c>
      <c r="D8" s="497"/>
      <c r="E8" s="414">
        <f>SUM(F8:M8)</f>
        <v>0</v>
      </c>
      <c r="F8" s="500"/>
      <c r="G8" s="499"/>
      <c r="H8" s="498"/>
      <c r="I8" s="497"/>
      <c r="J8" s="497"/>
      <c r="K8" s="497"/>
      <c r="L8" s="497"/>
      <c r="M8" s="497"/>
    </row>
    <row r="9" spans="1:22" ht="15" x14ac:dyDescent="0.2">
      <c r="A9" s="482" t="s">
        <v>493</v>
      </c>
      <c r="B9" s="484"/>
      <c r="C9" s="463"/>
      <c r="D9" s="509"/>
      <c r="E9" s="509"/>
      <c r="F9" s="512"/>
      <c r="G9" s="511"/>
      <c r="H9" s="510"/>
      <c r="I9" s="509"/>
      <c r="J9" s="509"/>
      <c r="K9" s="509"/>
      <c r="L9" s="509"/>
      <c r="M9" s="509"/>
    </row>
    <row r="10" spans="1:22" ht="15" x14ac:dyDescent="0.2">
      <c r="A10" s="482" t="s">
        <v>490</v>
      </c>
      <c r="B10" s="484" t="s">
        <v>75</v>
      </c>
      <c r="C10" s="473" t="s">
        <v>596</v>
      </c>
      <c r="D10" s="472">
        <f>+D8+'255a'!D48</f>
        <v>49349</v>
      </c>
      <c r="E10" s="472">
        <f>+E8+'255a'!E48</f>
        <v>34410</v>
      </c>
      <c r="F10" s="472">
        <f>+F8+'255a'!F48</f>
        <v>14747</v>
      </c>
      <c r="G10" s="472">
        <f>+G8+'255a'!G48</f>
        <v>10761</v>
      </c>
      <c r="H10" s="472">
        <f>+H8+'255a'!H48</f>
        <v>810</v>
      </c>
      <c r="I10" s="472">
        <f>+I8+'255a'!I48</f>
        <v>8092</v>
      </c>
      <c r="J10" s="472">
        <f>+J8+'255a'!J48</f>
        <v>0</v>
      </c>
      <c r="K10" s="472">
        <f>+K8+'255a'!K48</f>
        <v>0</v>
      </c>
      <c r="L10" s="472">
        <f>+L8+'255a'!L48</f>
        <v>0</v>
      </c>
      <c r="M10" s="472">
        <f>+M8+'255a'!M48</f>
        <v>0</v>
      </c>
    </row>
    <row r="11" spans="1:22" x14ac:dyDescent="0.25">
      <c r="A11" s="482" t="s">
        <v>485</v>
      </c>
      <c r="B11" s="513"/>
      <c r="C11" s="486"/>
      <c r="D11" s="501"/>
      <c r="E11" s="501"/>
      <c r="F11" s="504"/>
      <c r="G11" s="503"/>
      <c r="H11" s="502"/>
      <c r="I11" s="501"/>
      <c r="J11" s="501"/>
      <c r="K11" s="501"/>
      <c r="L11" s="501"/>
      <c r="M11" s="501"/>
    </row>
    <row r="12" spans="1:22" ht="15" x14ac:dyDescent="0.2">
      <c r="A12" s="482" t="s">
        <v>478</v>
      </c>
      <c r="B12" s="484" t="s">
        <v>595</v>
      </c>
      <c r="C12" s="463" t="s">
        <v>218</v>
      </c>
      <c r="D12" s="497"/>
      <c r="E12" s="414">
        <f>SUM(F12:M12)</f>
        <v>0</v>
      </c>
      <c r="F12" s="500"/>
      <c r="G12" s="499"/>
      <c r="H12" s="498"/>
      <c r="I12" s="497"/>
      <c r="J12" s="497"/>
      <c r="K12" s="497"/>
      <c r="L12" s="497"/>
      <c r="M12" s="497"/>
    </row>
    <row r="13" spans="1:22" ht="15" x14ac:dyDescent="0.2">
      <c r="A13" s="482" t="s">
        <v>474</v>
      </c>
      <c r="B13" s="484" t="s">
        <v>594</v>
      </c>
      <c r="C13" s="463" t="s">
        <v>216</v>
      </c>
      <c r="D13" s="497"/>
      <c r="E13" s="414">
        <f>SUM(F13:M13)</f>
        <v>0</v>
      </c>
      <c r="F13" s="500"/>
      <c r="G13" s="499"/>
      <c r="H13" s="498"/>
      <c r="I13" s="497"/>
      <c r="J13" s="497"/>
      <c r="K13" s="497"/>
      <c r="L13" s="497"/>
      <c r="M13" s="497"/>
    </row>
    <row r="14" spans="1:22" ht="15" x14ac:dyDescent="0.2">
      <c r="A14" s="482" t="s">
        <v>469</v>
      </c>
      <c r="B14" s="484">
        <v>730</v>
      </c>
      <c r="C14" s="463" t="s">
        <v>593</v>
      </c>
      <c r="D14" s="497"/>
      <c r="E14" s="414">
        <f>SUM(F14:M14)</f>
        <v>0</v>
      </c>
      <c r="F14" s="500"/>
      <c r="G14" s="499"/>
      <c r="H14" s="498"/>
      <c r="I14" s="497"/>
      <c r="J14" s="497"/>
      <c r="K14" s="497"/>
      <c r="L14" s="497"/>
      <c r="M14" s="497"/>
    </row>
    <row r="15" spans="1:22" ht="15" x14ac:dyDescent="0.2">
      <c r="A15" s="482" t="s">
        <v>465</v>
      </c>
      <c r="B15" s="484"/>
      <c r="C15" s="463"/>
      <c r="D15" s="501"/>
      <c r="E15" s="501"/>
      <c r="F15" s="512"/>
      <c r="G15" s="511"/>
      <c r="H15" s="510"/>
      <c r="I15" s="509"/>
      <c r="J15" s="509"/>
      <c r="K15" s="509"/>
      <c r="L15" s="509"/>
      <c r="M15" s="509"/>
    </row>
    <row r="16" spans="1:22" ht="15" x14ac:dyDescent="0.2">
      <c r="A16" s="482" t="s">
        <v>461</v>
      </c>
      <c r="B16" s="484" t="s">
        <v>73</v>
      </c>
      <c r="C16" s="463" t="s">
        <v>592</v>
      </c>
      <c r="D16" s="472">
        <f t="shared" ref="D16:M16" si="0">SUM(D12:D14)</f>
        <v>0</v>
      </c>
      <c r="E16" s="472">
        <f t="shared" si="0"/>
        <v>0</v>
      </c>
      <c r="F16" s="472">
        <f t="shared" si="0"/>
        <v>0</v>
      </c>
      <c r="G16" s="472">
        <f t="shared" si="0"/>
        <v>0</v>
      </c>
      <c r="H16" s="472">
        <f t="shared" si="0"/>
        <v>0</v>
      </c>
      <c r="I16" s="472">
        <f t="shared" si="0"/>
        <v>0</v>
      </c>
      <c r="J16" s="472">
        <f t="shared" si="0"/>
        <v>0</v>
      </c>
      <c r="K16" s="472">
        <f t="shared" si="0"/>
        <v>0</v>
      </c>
      <c r="L16" s="472">
        <f t="shared" si="0"/>
        <v>0</v>
      </c>
      <c r="M16" s="472">
        <f t="shared" si="0"/>
        <v>0</v>
      </c>
      <c r="N16" s="492"/>
      <c r="O16" s="492"/>
      <c r="P16" s="492"/>
      <c r="Q16" s="492"/>
      <c r="R16" s="492"/>
      <c r="S16" s="492"/>
      <c r="T16" s="492"/>
      <c r="U16" s="492"/>
      <c r="V16" s="492"/>
    </row>
    <row r="17" spans="1:55" ht="15" x14ac:dyDescent="0.2">
      <c r="A17" s="482" t="s">
        <v>457</v>
      </c>
      <c r="B17" s="484"/>
      <c r="C17" s="463"/>
      <c r="D17" s="501"/>
      <c r="E17" s="501"/>
      <c r="F17" s="504"/>
      <c r="G17" s="503"/>
      <c r="H17" s="502"/>
      <c r="I17" s="501"/>
      <c r="J17" s="501"/>
      <c r="K17" s="501"/>
      <c r="L17" s="501"/>
      <c r="M17" s="501"/>
    </row>
    <row r="18" spans="1:55" ht="15" x14ac:dyDescent="0.2">
      <c r="A18" s="482" t="s">
        <v>453</v>
      </c>
      <c r="B18" s="484" t="s">
        <v>591</v>
      </c>
      <c r="C18" s="463" t="s">
        <v>590</v>
      </c>
      <c r="D18" s="497"/>
      <c r="E18" s="414">
        <f>SUM(F18:M18)</f>
        <v>0</v>
      </c>
      <c r="F18" s="500"/>
      <c r="G18" s="499"/>
      <c r="H18" s="498"/>
      <c r="I18" s="497"/>
      <c r="J18" s="497"/>
      <c r="K18" s="497"/>
      <c r="L18" s="497"/>
      <c r="M18" s="497"/>
    </row>
    <row r="19" spans="1:55" ht="15" x14ac:dyDescent="0.2">
      <c r="A19" s="482" t="s">
        <v>449</v>
      </c>
      <c r="B19" s="484">
        <v>811</v>
      </c>
      <c r="C19" s="463" t="s">
        <v>589</v>
      </c>
      <c r="D19" s="497"/>
      <c r="E19" s="414">
        <f>SUM(F19:M19)</f>
        <v>0</v>
      </c>
      <c r="F19" s="500"/>
      <c r="G19" s="499"/>
      <c r="H19" s="498"/>
      <c r="I19" s="497"/>
      <c r="J19" s="497"/>
      <c r="K19" s="497"/>
      <c r="L19" s="497"/>
      <c r="M19" s="497"/>
    </row>
    <row r="20" spans="1:55" ht="15" x14ac:dyDescent="0.2">
      <c r="A20" s="482" t="s">
        <v>445</v>
      </c>
      <c r="B20" s="484"/>
      <c r="C20" s="463"/>
      <c r="D20" s="509"/>
      <c r="E20" s="509"/>
      <c r="F20" s="512"/>
      <c r="G20" s="511"/>
      <c r="H20" s="510"/>
      <c r="I20" s="509"/>
      <c r="J20" s="509"/>
      <c r="K20" s="509"/>
      <c r="L20" s="509"/>
      <c r="M20" s="509"/>
    </row>
    <row r="21" spans="1:55" s="505" customFormat="1" ht="15" x14ac:dyDescent="0.2">
      <c r="A21" s="482" t="s">
        <v>442</v>
      </c>
      <c r="B21" s="508">
        <v>800</v>
      </c>
      <c r="C21" s="507" t="s">
        <v>588</v>
      </c>
      <c r="D21" s="472">
        <f t="shared" ref="D21:M21" si="1">SUM(D17:D19)</f>
        <v>0</v>
      </c>
      <c r="E21" s="472">
        <f t="shared" si="1"/>
        <v>0</v>
      </c>
      <c r="F21" s="472">
        <f t="shared" si="1"/>
        <v>0</v>
      </c>
      <c r="G21" s="472">
        <f t="shared" si="1"/>
        <v>0</v>
      </c>
      <c r="H21" s="472">
        <f t="shared" si="1"/>
        <v>0</v>
      </c>
      <c r="I21" s="472">
        <f t="shared" si="1"/>
        <v>0</v>
      </c>
      <c r="J21" s="472">
        <f t="shared" si="1"/>
        <v>0</v>
      </c>
      <c r="K21" s="472">
        <f t="shared" si="1"/>
        <v>0</v>
      </c>
      <c r="L21" s="472">
        <f t="shared" si="1"/>
        <v>0</v>
      </c>
      <c r="M21" s="472">
        <f t="shared" si="1"/>
        <v>0</v>
      </c>
    </row>
    <row r="22" spans="1:55" ht="15" x14ac:dyDescent="0.2">
      <c r="A22" s="482" t="s">
        <v>438</v>
      </c>
      <c r="B22" s="484"/>
      <c r="C22" s="463"/>
      <c r="D22" s="501"/>
      <c r="E22" s="501"/>
      <c r="F22" s="504"/>
      <c r="G22" s="503"/>
      <c r="H22" s="502"/>
      <c r="I22" s="501"/>
      <c r="J22" s="501"/>
      <c r="K22" s="501"/>
      <c r="L22" s="501"/>
      <c r="M22" s="501"/>
    </row>
    <row r="23" spans="1:55" ht="15" x14ac:dyDescent="0.2">
      <c r="A23" s="482" t="s">
        <v>434</v>
      </c>
      <c r="B23" s="484" t="s">
        <v>587</v>
      </c>
      <c r="C23" s="463" t="s">
        <v>205</v>
      </c>
      <c r="D23" s="410"/>
      <c r="E23" s="414">
        <f>SUM(F23:M23)</f>
        <v>0</v>
      </c>
      <c r="F23" s="500"/>
      <c r="G23" s="499"/>
      <c r="H23" s="498"/>
      <c r="I23" s="497"/>
      <c r="J23" s="497"/>
      <c r="K23" s="497"/>
      <c r="L23" s="497"/>
      <c r="M23" s="497"/>
    </row>
    <row r="24" spans="1:55" ht="15" x14ac:dyDescent="0.2">
      <c r="A24" s="482" t="s">
        <v>429</v>
      </c>
      <c r="B24" s="484" t="s">
        <v>586</v>
      </c>
      <c r="C24" s="463" t="s">
        <v>203</v>
      </c>
      <c r="D24" s="410"/>
      <c r="E24" s="414">
        <f>SUM(F24:M24)</f>
        <v>0</v>
      </c>
      <c r="F24" s="500"/>
      <c r="G24" s="499"/>
      <c r="H24" s="498"/>
      <c r="I24" s="497"/>
      <c r="J24" s="497"/>
      <c r="K24" s="497"/>
      <c r="L24" s="497"/>
      <c r="M24" s="497"/>
    </row>
    <row r="25" spans="1:55" ht="15" x14ac:dyDescent="0.2">
      <c r="A25" s="482" t="s">
        <v>426</v>
      </c>
      <c r="B25" s="484" t="s">
        <v>585</v>
      </c>
      <c r="C25" s="463" t="s">
        <v>201</v>
      </c>
      <c r="D25" s="410"/>
      <c r="E25" s="414">
        <f>SUM(F25:M25)</f>
        <v>0</v>
      </c>
      <c r="F25" s="500"/>
      <c r="G25" s="499"/>
      <c r="H25" s="498"/>
      <c r="I25" s="497"/>
      <c r="J25" s="497"/>
      <c r="K25" s="497"/>
      <c r="L25" s="497"/>
      <c r="M25" s="497"/>
    </row>
    <row r="26" spans="1:55" ht="15" x14ac:dyDescent="0.2">
      <c r="A26" s="482" t="s">
        <v>424</v>
      </c>
      <c r="B26" s="484" t="s">
        <v>584</v>
      </c>
      <c r="C26" s="463" t="s">
        <v>583</v>
      </c>
      <c r="D26" s="410"/>
      <c r="E26" s="414">
        <f>SUM(F26:M26)</f>
        <v>0</v>
      </c>
      <c r="F26" s="500"/>
      <c r="G26" s="499"/>
      <c r="H26" s="498"/>
      <c r="I26" s="497"/>
      <c r="J26" s="497"/>
      <c r="K26" s="497"/>
      <c r="L26" s="497"/>
      <c r="M26" s="497"/>
    </row>
    <row r="27" spans="1:55" ht="15" x14ac:dyDescent="0.2">
      <c r="A27" s="482" t="s">
        <v>420</v>
      </c>
      <c r="B27" s="484"/>
      <c r="C27" s="463"/>
      <c r="D27" s="485"/>
      <c r="E27" s="485"/>
      <c r="F27" s="496"/>
      <c r="G27" s="495"/>
      <c r="H27" s="494"/>
      <c r="I27" s="493"/>
      <c r="J27" s="493"/>
      <c r="K27" s="493"/>
      <c r="L27" s="493"/>
      <c r="M27" s="493"/>
    </row>
    <row r="28" spans="1:55" ht="15" x14ac:dyDescent="0.2">
      <c r="A28" s="482" t="s">
        <v>417</v>
      </c>
      <c r="B28" s="484" t="s">
        <v>582</v>
      </c>
      <c r="C28" s="463" t="s">
        <v>581</v>
      </c>
      <c r="D28" s="472">
        <f t="shared" ref="D28:M28" si="2">SUM(D23:D27)</f>
        <v>0</v>
      </c>
      <c r="E28" s="472">
        <f t="shared" si="2"/>
        <v>0</v>
      </c>
      <c r="F28" s="472">
        <f t="shared" si="2"/>
        <v>0</v>
      </c>
      <c r="G28" s="472">
        <f t="shared" si="2"/>
        <v>0</v>
      </c>
      <c r="H28" s="472">
        <f t="shared" si="2"/>
        <v>0</v>
      </c>
      <c r="I28" s="472">
        <f t="shared" si="2"/>
        <v>0</v>
      </c>
      <c r="J28" s="472">
        <f t="shared" si="2"/>
        <v>0</v>
      </c>
      <c r="K28" s="472">
        <f t="shared" si="2"/>
        <v>0</v>
      </c>
      <c r="L28" s="472">
        <f t="shared" si="2"/>
        <v>0</v>
      </c>
      <c r="M28" s="472">
        <f t="shared" si="2"/>
        <v>0</v>
      </c>
      <c r="N28" s="492"/>
      <c r="O28" s="492"/>
      <c r="P28" s="492"/>
      <c r="Q28" s="492"/>
      <c r="R28" s="492"/>
      <c r="S28" s="492"/>
      <c r="T28" s="492"/>
      <c r="U28" s="492"/>
      <c r="V28" s="492"/>
      <c r="W28" s="492"/>
      <c r="X28" s="492"/>
      <c r="Y28" s="492"/>
      <c r="Z28" s="492"/>
      <c r="AA28" s="492"/>
      <c r="AB28" s="492"/>
      <c r="AC28" s="492"/>
      <c r="AD28" s="492"/>
      <c r="AE28" s="492"/>
      <c r="AF28" s="492"/>
      <c r="AG28" s="492"/>
      <c r="AH28" s="492"/>
      <c r="AI28" s="492"/>
      <c r="AJ28" s="492"/>
      <c r="AK28" s="492"/>
      <c r="AL28" s="492"/>
      <c r="AM28" s="492"/>
      <c r="AN28" s="492"/>
      <c r="AO28" s="492"/>
      <c r="AP28" s="492"/>
      <c r="AQ28" s="492"/>
      <c r="AR28" s="492"/>
      <c r="AS28" s="492"/>
      <c r="AT28" s="492"/>
      <c r="AU28" s="492"/>
      <c r="AV28" s="492"/>
      <c r="AW28" s="492"/>
      <c r="AX28" s="492"/>
      <c r="AY28" s="492"/>
      <c r="AZ28" s="492"/>
      <c r="BA28" s="492"/>
      <c r="BB28" s="492"/>
      <c r="BC28" s="492"/>
    </row>
    <row r="29" spans="1:55" ht="15" x14ac:dyDescent="0.2">
      <c r="A29" s="482" t="s">
        <v>413</v>
      </c>
      <c r="B29" s="484"/>
      <c r="C29" s="463"/>
      <c r="D29" s="485"/>
      <c r="E29" s="485"/>
      <c r="F29" s="485"/>
      <c r="G29" s="485"/>
      <c r="H29" s="485"/>
      <c r="I29" s="485"/>
      <c r="J29" s="485"/>
      <c r="K29" s="485"/>
      <c r="L29" s="485"/>
      <c r="M29" s="485"/>
    </row>
    <row r="30" spans="1:55" ht="15" x14ac:dyDescent="0.2">
      <c r="A30" s="482" t="s">
        <v>407</v>
      </c>
      <c r="B30" s="481"/>
      <c r="C30" s="480" t="s">
        <v>580</v>
      </c>
      <c r="D30" s="460"/>
      <c r="E30" s="460"/>
      <c r="F30" s="460"/>
      <c r="G30" s="460"/>
      <c r="H30" s="460"/>
      <c r="I30" s="460"/>
      <c r="J30" s="460"/>
      <c r="K30" s="460"/>
      <c r="L30" s="460"/>
      <c r="M30" s="460"/>
    </row>
    <row r="31" spans="1:55" ht="15" x14ac:dyDescent="0.2">
      <c r="A31" s="482" t="s">
        <v>403</v>
      </c>
      <c r="B31" s="484"/>
      <c r="C31" s="491" t="s">
        <v>579</v>
      </c>
      <c r="D31" s="472">
        <f>SUM(D28,D21,D16,D10,'255a'!D21)</f>
        <v>112069</v>
      </c>
      <c r="E31" s="472">
        <f>SUM(E28,E21,E16,E10,'255a'!E21)</f>
        <v>92302</v>
      </c>
      <c r="F31" s="472">
        <f>SUM(F28,F21,F16,F10,'255a'!F21)</f>
        <v>54014</v>
      </c>
      <c r="G31" s="472">
        <f>SUM(G28,G21,G16,G10,'255a'!G21)</f>
        <v>29386</v>
      </c>
      <c r="H31" s="472">
        <f>SUM(H28,H21,H16,H10,'255a'!H21)</f>
        <v>810</v>
      </c>
      <c r="I31" s="472">
        <f>SUM(I28,I21,I16,I10,'255a'!I21)</f>
        <v>8092</v>
      </c>
      <c r="J31" s="472">
        <f>SUM(J28,J21,J16,J10,'255a'!J21)</f>
        <v>0</v>
      </c>
      <c r="K31" s="472">
        <f>SUM(K28,K21,K16,K10,'255a'!K21)</f>
        <v>0</v>
      </c>
      <c r="L31" s="472">
        <f>SUM(L28,L21,L16,L10,'255a'!L21)</f>
        <v>0</v>
      </c>
      <c r="M31" s="472">
        <f>SUM(M28,M21,M16,M10,'255a'!M21)</f>
        <v>0</v>
      </c>
    </row>
    <row r="32" spans="1:55" ht="15" x14ac:dyDescent="0.2">
      <c r="A32" s="482" t="s">
        <v>400</v>
      </c>
      <c r="B32" s="484"/>
      <c r="C32" s="463"/>
      <c r="D32" s="485"/>
      <c r="E32" s="485"/>
      <c r="F32" s="490"/>
      <c r="G32" s="489"/>
      <c r="H32" s="488"/>
      <c r="I32" s="485"/>
      <c r="J32" s="485"/>
      <c r="K32" s="485"/>
      <c r="L32" s="485"/>
      <c r="M32" s="485"/>
    </row>
    <row r="33" spans="1:13" ht="15" x14ac:dyDescent="0.2">
      <c r="A33" s="482" t="s">
        <v>397</v>
      </c>
      <c r="B33" s="481">
        <v>950</v>
      </c>
      <c r="C33" s="480" t="s">
        <v>578</v>
      </c>
      <c r="D33" s="493"/>
      <c r="E33" s="493"/>
      <c r="F33" s="417"/>
      <c r="G33" s="417"/>
      <c r="H33" s="417"/>
      <c r="I33" s="417"/>
      <c r="J33" s="417"/>
      <c r="K33" s="417"/>
      <c r="L33" s="417"/>
      <c r="M33" s="460"/>
    </row>
    <row r="34" spans="1:13" ht="15" x14ac:dyDescent="0.2">
      <c r="A34" s="482" t="s">
        <v>393</v>
      </c>
      <c r="B34" s="484"/>
      <c r="C34" s="483" t="s">
        <v>577</v>
      </c>
      <c r="D34" s="552"/>
      <c r="E34" s="552"/>
      <c r="F34" s="417"/>
      <c r="G34" s="417"/>
      <c r="H34" s="417"/>
      <c r="I34" s="417"/>
      <c r="J34" s="417"/>
      <c r="K34" s="417"/>
      <c r="L34" s="417"/>
      <c r="M34" s="460"/>
    </row>
    <row r="35" spans="1:13" x14ac:dyDescent="0.25">
      <c r="A35" s="482" t="s">
        <v>388</v>
      </c>
      <c r="B35" s="484"/>
      <c r="C35" s="486"/>
      <c r="D35" s="485"/>
      <c r="E35" s="485"/>
      <c r="F35" s="417"/>
      <c r="G35" s="417"/>
      <c r="H35" s="417"/>
      <c r="I35" s="417"/>
      <c r="J35" s="417"/>
      <c r="K35" s="417"/>
      <c r="L35" s="417"/>
      <c r="M35" s="460"/>
    </row>
    <row r="36" spans="1:13" ht="15" x14ac:dyDescent="0.2">
      <c r="A36" s="482" t="s">
        <v>383</v>
      </c>
      <c r="B36" s="481"/>
      <c r="C36" s="480" t="s">
        <v>576</v>
      </c>
      <c r="D36" s="604">
        <f>+D31+D34</f>
        <v>112069</v>
      </c>
      <c r="E36" s="604">
        <f>+E31+E34</f>
        <v>92302</v>
      </c>
      <c r="F36" s="417"/>
      <c r="G36" s="417"/>
      <c r="H36" s="417"/>
      <c r="I36" s="417"/>
      <c r="J36" s="417"/>
      <c r="K36" s="417"/>
      <c r="L36" s="417"/>
      <c r="M36" s="460"/>
    </row>
    <row r="37" spans="1:13" ht="15" x14ac:dyDescent="0.2">
      <c r="A37" s="482" t="s">
        <v>379</v>
      </c>
      <c r="B37" s="484"/>
      <c r="C37" s="483" t="s">
        <v>575</v>
      </c>
      <c r="D37" s="605"/>
      <c r="E37" s="605"/>
      <c r="F37" s="417"/>
      <c r="G37" s="417"/>
      <c r="H37" s="417"/>
      <c r="I37" s="417"/>
      <c r="J37" s="417"/>
      <c r="K37" s="417"/>
      <c r="L37" s="417"/>
      <c r="M37" s="460"/>
    </row>
    <row r="38" spans="1:13" ht="15" x14ac:dyDescent="0.2">
      <c r="A38" s="482" t="s">
        <v>376</v>
      </c>
      <c r="B38" s="481"/>
      <c r="C38" s="480"/>
      <c r="D38" s="460"/>
      <c r="E38" s="460"/>
      <c r="F38" s="417"/>
      <c r="G38" s="417"/>
      <c r="H38" s="417"/>
      <c r="I38" s="417"/>
      <c r="J38" s="417"/>
      <c r="K38" s="417"/>
      <c r="L38" s="417"/>
      <c r="M38" s="460"/>
    </row>
    <row r="39" spans="1:13" thickBot="1" x14ac:dyDescent="0.25">
      <c r="A39" s="482" t="s">
        <v>372</v>
      </c>
      <c r="B39" s="481"/>
      <c r="C39" s="480"/>
      <c r="D39" s="460"/>
      <c r="E39" s="460"/>
      <c r="F39" s="465"/>
      <c r="G39" s="465"/>
      <c r="H39" s="465"/>
      <c r="I39" s="465"/>
      <c r="J39" s="465"/>
      <c r="K39" s="417"/>
      <c r="L39" s="417"/>
      <c r="M39" s="460"/>
    </row>
    <row r="40" spans="1:13" x14ac:dyDescent="0.25">
      <c r="A40" s="459" t="s">
        <v>368</v>
      </c>
      <c r="B40" s="479"/>
      <c r="C40" s="478" t="s">
        <v>574</v>
      </c>
      <c r="D40" s="477"/>
      <c r="E40" s="476"/>
      <c r="F40" s="417"/>
      <c r="G40" s="470"/>
      <c r="H40" s="470"/>
      <c r="I40" s="470"/>
      <c r="J40" s="465"/>
      <c r="K40" s="417"/>
      <c r="L40" s="475"/>
      <c r="M40" s="460"/>
    </row>
    <row r="41" spans="1:13" x14ac:dyDescent="0.25">
      <c r="A41" s="459" t="s">
        <v>364</v>
      </c>
      <c r="B41" s="464"/>
      <c r="C41" s="463"/>
      <c r="D41" s="460"/>
      <c r="E41" s="474"/>
      <c r="F41" s="417"/>
      <c r="G41" s="470"/>
      <c r="H41" s="470"/>
      <c r="I41" s="470"/>
      <c r="J41" s="465"/>
      <c r="K41" s="417"/>
      <c r="L41" s="417"/>
      <c r="M41" s="460"/>
    </row>
    <row r="42" spans="1:13" x14ac:dyDescent="0.25">
      <c r="A42" s="459" t="s">
        <v>361</v>
      </c>
      <c r="B42" s="464"/>
      <c r="C42" s="473" t="s">
        <v>573</v>
      </c>
      <c r="D42" s="472">
        <v>0</v>
      </c>
      <c r="E42" s="471">
        <v>0</v>
      </c>
      <c r="F42" s="470" t="s">
        <v>572</v>
      </c>
      <c r="G42" s="470"/>
      <c r="H42" s="470"/>
      <c r="I42" s="470"/>
      <c r="J42" s="465"/>
      <c r="K42" s="417"/>
      <c r="L42" s="417"/>
      <c r="M42" s="460"/>
    </row>
    <row r="43" spans="1:13" x14ac:dyDescent="0.25">
      <c r="A43" s="459" t="s">
        <v>358</v>
      </c>
      <c r="B43" s="464"/>
      <c r="C43" s="473" t="s">
        <v>571</v>
      </c>
      <c r="D43" s="472">
        <v>112069</v>
      </c>
      <c r="E43" s="471">
        <v>92302</v>
      </c>
      <c r="F43" s="470"/>
      <c r="G43" s="465"/>
      <c r="H43" s="465"/>
      <c r="I43" s="465"/>
      <c r="J43" s="465"/>
      <c r="K43" s="417"/>
      <c r="L43" s="417"/>
      <c r="M43" s="460"/>
    </row>
    <row r="44" spans="1:13" x14ac:dyDescent="0.25">
      <c r="A44" s="459" t="s">
        <v>356</v>
      </c>
      <c r="B44" s="464"/>
      <c r="C44" s="473" t="s">
        <v>570</v>
      </c>
      <c r="D44" s="472">
        <f>SUM(D42:D43)</f>
        <v>112069</v>
      </c>
      <c r="E44" s="471">
        <f>SUM(E42:E43)</f>
        <v>92302</v>
      </c>
      <c r="F44" s="470" t="s">
        <v>569</v>
      </c>
      <c r="G44" s="465"/>
      <c r="H44" s="465"/>
      <c r="I44" s="465"/>
      <c r="J44" s="465"/>
      <c r="K44" s="417"/>
      <c r="L44" s="417"/>
      <c r="M44" s="460"/>
    </row>
    <row r="45" spans="1:13" ht="15" x14ac:dyDescent="0.2">
      <c r="A45" s="459" t="s">
        <v>351</v>
      </c>
      <c r="B45" s="464"/>
      <c r="C45" s="463"/>
      <c r="D45" s="469"/>
      <c r="E45" s="468"/>
      <c r="F45" s="465"/>
      <c r="G45" s="465"/>
      <c r="H45" s="465"/>
      <c r="I45" s="465"/>
      <c r="J45" s="465"/>
      <c r="K45" s="417"/>
      <c r="L45" s="417"/>
      <c r="M45" s="460"/>
    </row>
    <row r="46" spans="1:13" ht="15" x14ac:dyDescent="0.2">
      <c r="A46" s="459" t="s">
        <v>568</v>
      </c>
      <c r="B46" s="464"/>
      <c r="C46" s="463" t="s">
        <v>567</v>
      </c>
      <c r="D46" s="467">
        <f>D36</f>
        <v>112069</v>
      </c>
      <c r="E46" s="466">
        <f>E36</f>
        <v>92302</v>
      </c>
      <c r="F46" s="465"/>
      <c r="G46" s="465"/>
      <c r="H46" s="465"/>
      <c r="I46" s="465"/>
      <c r="J46" s="465"/>
      <c r="K46" s="417"/>
      <c r="L46" s="417"/>
      <c r="M46" s="460"/>
    </row>
    <row r="47" spans="1:13" ht="15" x14ac:dyDescent="0.2">
      <c r="A47" s="459" t="s">
        <v>566</v>
      </c>
      <c r="B47" s="464"/>
      <c r="C47" s="463" t="s">
        <v>565</v>
      </c>
      <c r="D47" s="462">
        <f>D48-D46</f>
        <v>0</v>
      </c>
      <c r="E47" s="461">
        <f>E48-E46</f>
        <v>0</v>
      </c>
      <c r="F47" s="417"/>
      <c r="G47" s="417"/>
      <c r="H47" s="417"/>
      <c r="I47" s="417"/>
      <c r="J47" s="417"/>
      <c r="K47" s="417"/>
      <c r="L47" s="417"/>
      <c r="M47" s="460"/>
    </row>
    <row r="48" spans="1:13" thickBot="1" x14ac:dyDescent="0.25">
      <c r="A48" s="459" t="s">
        <v>564</v>
      </c>
      <c r="B48" s="458"/>
      <c r="C48" s="457" t="s">
        <v>563</v>
      </c>
      <c r="D48" s="456">
        <f>D44</f>
        <v>112069</v>
      </c>
      <c r="E48" s="455">
        <f>E44</f>
        <v>92302</v>
      </c>
      <c r="F48" s="454"/>
      <c r="G48" s="454"/>
      <c r="H48" s="454"/>
      <c r="I48" s="454"/>
      <c r="J48" s="454"/>
      <c r="K48" s="454"/>
      <c r="L48" s="454"/>
      <c r="M48" s="453"/>
    </row>
    <row r="49" spans="1:3" ht="15.75" customHeight="1" x14ac:dyDescent="0.2">
      <c r="A49" s="606" t="str">
        <f ca="1">CELL("FILENAME",A2)</f>
        <v>R:\Finance\Annual Budget\Amended 2016-2017\[2016-2017 Amended Budget.xlsx]255b</v>
      </c>
      <c r="B49" s="606"/>
      <c r="C49" s="606"/>
    </row>
  </sheetData>
  <mergeCells count="5">
    <mergeCell ref="A1:C1"/>
    <mergeCell ref="A4:C4"/>
    <mergeCell ref="D36:D37"/>
    <mergeCell ref="E36:E37"/>
    <mergeCell ref="A49:C49"/>
  </mergeCells>
  <printOptions horizontalCentered="1" verticalCentered="1"/>
  <pageMargins left="0.1" right="0.1" top="0.4" bottom="0.4" header="0.1" footer="0.1"/>
  <pageSetup scale="73" fitToHeight="2" orientation="landscape" r:id="rId1"/>
  <headerFooter>
    <oddHeader>&amp;C&amp;"Arial,Bold"TWIN FALLS SCHOOL DISTIRCT 411</oddHeader>
    <oddFooter>&amp;L&amp;"Arial,Bold"&amp;Z&amp;F&amp;R&amp;"Arial,Bold"Page &amp;P of &amp;N</oddFooter>
  </headerFooter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441"/>
  <sheetViews>
    <sheetView zoomScaleNormal="100" workbookViewId="0">
      <pane xSplit="3" ySplit="6" topLeftCell="D7" activePane="bottomRight" state="frozen"/>
      <selection activeCell="P31" sqref="P31"/>
      <selection pane="topRight" activeCell="P31" sqref="P31"/>
      <selection pane="bottomLeft" activeCell="P31" sqref="P31"/>
      <selection pane="bottomRight" activeCell="P31" sqref="P31"/>
    </sheetView>
  </sheetViews>
  <sheetFormatPr defaultColWidth="9.77734375" defaultRowHeight="11.25" x14ac:dyDescent="0.2"/>
  <cols>
    <col min="1" max="1" width="3.77734375" style="321" customWidth="1"/>
    <col min="2" max="2" width="6.77734375" style="321" customWidth="1"/>
    <col min="3" max="3" width="27.77734375" style="322" customWidth="1"/>
    <col min="4" max="6" width="10.77734375" style="321" customWidth="1"/>
    <col min="7" max="7" width="3.77734375" style="321" customWidth="1"/>
    <col min="8" max="8" width="6.77734375" style="321" customWidth="1"/>
    <col min="9" max="9" width="27.77734375" style="322" customWidth="1"/>
    <col min="10" max="12" width="10.77734375" style="321" customWidth="1"/>
    <col min="13" max="16384" width="9.77734375" style="321"/>
  </cols>
  <sheetData>
    <row r="1" spans="1:12" ht="20.25" x14ac:dyDescent="0.3">
      <c r="A1" s="596" t="s">
        <v>47</v>
      </c>
      <c r="B1" s="596"/>
      <c r="C1" s="596"/>
      <c r="D1" s="393"/>
      <c r="E1" s="394" t="s">
        <v>510</v>
      </c>
      <c r="F1" s="394"/>
      <c r="G1" s="390"/>
      <c r="H1" s="390"/>
      <c r="I1" s="396"/>
      <c r="J1" s="393"/>
      <c r="L1" s="395" t="s">
        <v>692</v>
      </c>
    </row>
    <row r="2" spans="1:12" ht="15.75" x14ac:dyDescent="0.25">
      <c r="A2" s="393"/>
      <c r="B2" s="393"/>
      <c r="C2" s="389"/>
      <c r="D2" s="393"/>
      <c r="E2" s="394" t="s">
        <v>504</v>
      </c>
      <c r="F2" s="392"/>
      <c r="G2" s="390"/>
      <c r="H2" s="390"/>
      <c r="I2" s="389"/>
      <c r="K2" s="558"/>
      <c r="L2" s="557" t="s">
        <v>766</v>
      </c>
    </row>
    <row r="3" spans="1:12" ht="15.75" x14ac:dyDescent="0.25">
      <c r="A3" s="393"/>
      <c r="B3" s="393"/>
      <c r="C3" s="389"/>
      <c r="D3" s="393"/>
      <c r="E3" s="392" t="s">
        <v>507</v>
      </c>
      <c r="F3" s="391"/>
      <c r="G3" s="390"/>
      <c r="H3" s="390"/>
      <c r="I3" s="389"/>
      <c r="J3" s="607" t="s">
        <v>765</v>
      </c>
      <c r="K3" s="607"/>
      <c r="L3" s="607"/>
    </row>
    <row r="4" spans="1:12" ht="13.9" customHeight="1" x14ac:dyDescent="0.2">
      <c r="A4" s="597" t="s">
        <v>505</v>
      </c>
      <c r="B4" s="597"/>
      <c r="C4" s="597"/>
      <c r="D4" s="597"/>
      <c r="E4" s="324"/>
      <c r="F4" s="324"/>
      <c r="G4" s="324"/>
      <c r="H4" s="324"/>
      <c r="I4" s="325"/>
      <c r="J4" s="324"/>
      <c r="K4" s="324"/>
      <c r="L4" s="324"/>
    </row>
    <row r="5" spans="1:12" ht="12.75" x14ac:dyDescent="0.2">
      <c r="A5" s="388"/>
      <c r="B5" s="387"/>
      <c r="C5" s="386" t="s">
        <v>504</v>
      </c>
      <c r="D5" s="385" t="s">
        <v>503</v>
      </c>
      <c r="E5" s="384" t="s">
        <v>502</v>
      </c>
      <c r="F5" s="383" t="s">
        <v>501</v>
      </c>
      <c r="G5" s="382"/>
      <c r="H5" s="381"/>
      <c r="I5" s="380" t="s">
        <v>504</v>
      </c>
      <c r="J5" s="379" t="s">
        <v>503</v>
      </c>
      <c r="K5" s="378" t="s">
        <v>502</v>
      </c>
      <c r="L5" s="377" t="s">
        <v>501</v>
      </c>
    </row>
    <row r="6" spans="1:12" ht="12.75" x14ac:dyDescent="0.2">
      <c r="A6" s="351" t="s">
        <v>87</v>
      </c>
      <c r="B6" s="334" t="s">
        <v>500</v>
      </c>
      <c r="C6" s="328" t="s">
        <v>499</v>
      </c>
      <c r="D6" s="334" t="s">
        <v>88</v>
      </c>
      <c r="E6" s="334" t="s">
        <v>498</v>
      </c>
      <c r="F6" s="376" t="s">
        <v>497</v>
      </c>
      <c r="G6" s="355" t="s">
        <v>87</v>
      </c>
      <c r="H6" s="375" t="s">
        <v>500</v>
      </c>
      <c r="I6" s="374" t="s">
        <v>499</v>
      </c>
      <c r="J6" s="351" t="s">
        <v>88</v>
      </c>
      <c r="K6" s="334" t="s">
        <v>498</v>
      </c>
      <c r="L6" s="334" t="s">
        <v>497</v>
      </c>
    </row>
    <row r="7" spans="1:12" ht="12.75" x14ac:dyDescent="0.2">
      <c r="A7" s="351" t="s">
        <v>496</v>
      </c>
      <c r="B7" s="334" t="s">
        <v>495</v>
      </c>
      <c r="C7" s="333" t="s">
        <v>494</v>
      </c>
      <c r="D7" s="354">
        <v>1540</v>
      </c>
      <c r="E7" s="373" t="s">
        <v>346</v>
      </c>
      <c r="F7" s="372">
        <v>0</v>
      </c>
      <c r="G7" s="348" t="s">
        <v>493</v>
      </c>
      <c r="H7" s="351" t="s">
        <v>492</v>
      </c>
      <c r="I7" s="333" t="s">
        <v>170</v>
      </c>
      <c r="J7" s="353">
        <v>0</v>
      </c>
      <c r="K7" s="353">
        <v>0</v>
      </c>
      <c r="L7" s="357"/>
    </row>
    <row r="8" spans="1:12" ht="12.75" x14ac:dyDescent="0.2">
      <c r="A8" s="351" t="s">
        <v>491</v>
      </c>
      <c r="B8" s="334"/>
      <c r="C8" s="333"/>
      <c r="D8" s="360"/>
      <c r="E8" s="353"/>
      <c r="F8" s="356"/>
      <c r="G8" s="355" t="s">
        <v>490</v>
      </c>
      <c r="H8" s="351" t="s">
        <v>489</v>
      </c>
      <c r="I8" s="365" t="s">
        <v>488</v>
      </c>
      <c r="J8" s="352">
        <f>J7</f>
        <v>0</v>
      </c>
      <c r="K8" s="358" t="s">
        <v>346</v>
      </c>
      <c r="L8" s="352">
        <f>K7</f>
        <v>0</v>
      </c>
    </row>
    <row r="9" spans="1:12" ht="12.75" x14ac:dyDescent="0.2">
      <c r="A9" s="351" t="s">
        <v>487</v>
      </c>
      <c r="B9" s="334" t="s">
        <v>486</v>
      </c>
      <c r="C9" s="333" t="s">
        <v>171</v>
      </c>
      <c r="D9" s="353">
        <v>0</v>
      </c>
      <c r="E9" s="353">
        <v>0</v>
      </c>
      <c r="F9" s="356"/>
      <c r="G9" s="355" t="s">
        <v>485</v>
      </c>
      <c r="H9" s="335"/>
      <c r="I9" s="333"/>
      <c r="J9" s="347"/>
      <c r="K9" s="347"/>
      <c r="L9" s="357"/>
    </row>
    <row r="10" spans="1:12" ht="12.75" x14ac:dyDescent="0.2">
      <c r="A10" s="351" t="s">
        <v>484</v>
      </c>
      <c r="B10" s="334" t="s">
        <v>483</v>
      </c>
      <c r="C10" s="333" t="s">
        <v>169</v>
      </c>
      <c r="D10" s="353">
        <v>0</v>
      </c>
      <c r="E10" s="353">
        <v>0</v>
      </c>
      <c r="F10" s="356"/>
      <c r="G10" s="355" t="s">
        <v>482</v>
      </c>
      <c r="H10" s="351" t="s">
        <v>481</v>
      </c>
      <c r="I10" s="333" t="s">
        <v>165</v>
      </c>
      <c r="J10" s="353">
        <v>0</v>
      </c>
      <c r="K10" s="353">
        <v>0</v>
      </c>
      <c r="L10" s="357"/>
    </row>
    <row r="11" spans="1:12" ht="12.75" x14ac:dyDescent="0.2">
      <c r="A11" s="351" t="s">
        <v>480</v>
      </c>
      <c r="B11" s="334" t="s">
        <v>479</v>
      </c>
      <c r="C11" s="333" t="s">
        <v>168</v>
      </c>
      <c r="D11" s="353">
        <v>0</v>
      </c>
      <c r="E11" s="353">
        <v>0</v>
      </c>
      <c r="F11" s="356"/>
      <c r="G11" s="355" t="s">
        <v>478</v>
      </c>
      <c r="H11" s="351" t="s">
        <v>477</v>
      </c>
      <c r="I11" s="333" t="s">
        <v>163</v>
      </c>
      <c r="J11" s="353">
        <v>0</v>
      </c>
      <c r="K11" s="353">
        <v>0</v>
      </c>
      <c r="L11" s="357"/>
    </row>
    <row r="12" spans="1:12" ht="12.75" x14ac:dyDescent="0.2">
      <c r="A12" s="351" t="s">
        <v>476</v>
      </c>
      <c r="B12" s="334" t="s">
        <v>475</v>
      </c>
      <c r="C12" s="333" t="s">
        <v>166</v>
      </c>
      <c r="D12" s="353">
        <v>0</v>
      </c>
      <c r="E12" s="353">
        <v>0</v>
      </c>
      <c r="F12" s="356"/>
      <c r="G12" s="355" t="s">
        <v>474</v>
      </c>
      <c r="H12" s="351" t="s">
        <v>473</v>
      </c>
      <c r="I12" s="333" t="s">
        <v>472</v>
      </c>
      <c r="J12" s="353">
        <v>0</v>
      </c>
      <c r="K12" s="353">
        <v>0</v>
      </c>
      <c r="L12" s="357"/>
    </row>
    <row r="13" spans="1:12" ht="12.75" x14ac:dyDescent="0.2">
      <c r="A13" s="351" t="s">
        <v>471</v>
      </c>
      <c r="B13" s="334" t="s">
        <v>470</v>
      </c>
      <c r="C13" s="333" t="s">
        <v>164</v>
      </c>
      <c r="D13" s="353">
        <v>0</v>
      </c>
      <c r="E13" s="353">
        <v>0</v>
      </c>
      <c r="F13" s="356"/>
      <c r="G13" s="355" t="s">
        <v>469</v>
      </c>
      <c r="H13" s="351" t="s">
        <v>468</v>
      </c>
      <c r="I13" s="333" t="s">
        <v>159</v>
      </c>
      <c r="J13" s="353">
        <v>0</v>
      </c>
      <c r="K13" s="353">
        <v>0</v>
      </c>
      <c r="L13" s="357"/>
    </row>
    <row r="14" spans="1:12" ht="12.75" x14ac:dyDescent="0.2">
      <c r="A14" s="351" t="s">
        <v>467</v>
      </c>
      <c r="B14" s="334" t="s">
        <v>466</v>
      </c>
      <c r="C14" s="333" t="s">
        <v>162</v>
      </c>
      <c r="D14" s="353">
        <v>0</v>
      </c>
      <c r="E14" s="353">
        <v>0</v>
      </c>
      <c r="F14" s="356"/>
      <c r="G14" s="355" t="s">
        <v>465</v>
      </c>
      <c r="H14" s="351" t="s">
        <v>464</v>
      </c>
      <c r="I14" s="333" t="s">
        <v>157</v>
      </c>
      <c r="J14" s="353">
        <v>0</v>
      </c>
      <c r="K14" s="353">
        <v>0</v>
      </c>
      <c r="L14" s="357"/>
    </row>
    <row r="15" spans="1:12" ht="12.75" x14ac:dyDescent="0.2">
      <c r="A15" s="351" t="s">
        <v>463</v>
      </c>
      <c r="B15" s="334" t="s">
        <v>462</v>
      </c>
      <c r="C15" s="333" t="s">
        <v>160</v>
      </c>
      <c r="D15" s="353">
        <v>0</v>
      </c>
      <c r="E15" s="353">
        <v>0</v>
      </c>
      <c r="F15" s="356"/>
      <c r="G15" s="355" t="s">
        <v>461</v>
      </c>
      <c r="H15" s="351" t="s">
        <v>460</v>
      </c>
      <c r="I15" s="333" t="s">
        <v>155</v>
      </c>
      <c r="J15" s="353">
        <v>0</v>
      </c>
      <c r="K15" s="353">
        <v>0</v>
      </c>
      <c r="L15" s="357"/>
    </row>
    <row r="16" spans="1:12" ht="12.75" x14ac:dyDescent="0.2">
      <c r="A16" s="351" t="s">
        <v>459</v>
      </c>
      <c r="B16" s="334" t="s">
        <v>458</v>
      </c>
      <c r="C16" s="333" t="s">
        <v>158</v>
      </c>
      <c r="D16" s="353">
        <v>0</v>
      </c>
      <c r="E16" s="353">
        <v>0</v>
      </c>
      <c r="F16" s="356"/>
      <c r="G16" s="355" t="s">
        <v>457</v>
      </c>
      <c r="H16" s="351" t="s">
        <v>456</v>
      </c>
      <c r="I16" s="333" t="s">
        <v>153</v>
      </c>
      <c r="J16" s="353">
        <v>0</v>
      </c>
      <c r="K16" s="353">
        <v>0</v>
      </c>
      <c r="L16" s="357"/>
    </row>
    <row r="17" spans="1:12" ht="12.75" x14ac:dyDescent="0.2">
      <c r="A17" s="351" t="s">
        <v>455</v>
      </c>
      <c r="B17" s="334" t="s">
        <v>454</v>
      </c>
      <c r="C17" s="333" t="s">
        <v>156</v>
      </c>
      <c r="D17" s="537">
        <v>0</v>
      </c>
      <c r="E17" s="536">
        <v>0</v>
      </c>
      <c r="F17" s="356"/>
      <c r="G17" s="355" t="s">
        <v>453</v>
      </c>
      <c r="H17" s="351" t="s">
        <v>452</v>
      </c>
      <c r="I17" s="333" t="s">
        <v>152</v>
      </c>
      <c r="J17" s="353">
        <v>0</v>
      </c>
      <c r="K17" s="353">
        <v>0</v>
      </c>
      <c r="L17" s="357"/>
    </row>
    <row r="18" spans="1:12" ht="12.75" x14ac:dyDescent="0.2">
      <c r="A18" s="351" t="s">
        <v>451</v>
      </c>
      <c r="B18" s="334" t="s">
        <v>450</v>
      </c>
      <c r="C18" s="365" t="s">
        <v>154</v>
      </c>
      <c r="D18" s="534">
        <v>0</v>
      </c>
      <c r="E18" s="535">
        <v>0</v>
      </c>
      <c r="F18" s="356"/>
      <c r="G18" s="355" t="s">
        <v>449</v>
      </c>
      <c r="H18" s="351" t="s">
        <v>448</v>
      </c>
      <c r="I18" s="333" t="s">
        <v>150</v>
      </c>
      <c r="J18" s="536">
        <v>0</v>
      </c>
      <c r="K18" s="536">
        <v>0</v>
      </c>
      <c r="L18" s="357"/>
    </row>
    <row r="19" spans="1:12" ht="12.75" x14ac:dyDescent="0.2">
      <c r="A19" s="351" t="s">
        <v>447</v>
      </c>
      <c r="B19" s="334"/>
      <c r="C19" s="371" t="s">
        <v>446</v>
      </c>
      <c r="D19" s="370">
        <f>SUBTOTAL(9,D9:D18)</f>
        <v>0</v>
      </c>
      <c r="E19" s="369" t="s">
        <v>346</v>
      </c>
      <c r="F19" s="349">
        <f>SUBTOTAL(9,E8:E18)</f>
        <v>0</v>
      </c>
      <c r="G19" s="368" t="s">
        <v>445</v>
      </c>
      <c r="H19" s="367">
        <v>437000</v>
      </c>
      <c r="I19" s="366" t="s">
        <v>149</v>
      </c>
      <c r="J19" s="535">
        <v>0</v>
      </c>
      <c r="K19" s="535">
        <v>0</v>
      </c>
      <c r="L19" s="357"/>
    </row>
    <row r="20" spans="1:12" ht="12.75" x14ac:dyDescent="0.2">
      <c r="A20" s="351" t="s">
        <v>444</v>
      </c>
      <c r="B20" s="334" t="s">
        <v>443</v>
      </c>
      <c r="C20" s="333" t="s">
        <v>151</v>
      </c>
      <c r="D20" s="353">
        <v>0</v>
      </c>
      <c r="E20" s="353">
        <v>0</v>
      </c>
      <c r="F20" s="356"/>
      <c r="G20" s="361" t="s">
        <v>442</v>
      </c>
      <c r="H20" s="364" t="s">
        <v>441</v>
      </c>
      <c r="I20" s="333" t="s">
        <v>440</v>
      </c>
      <c r="J20" s="353">
        <v>0</v>
      </c>
      <c r="K20" s="353">
        <v>0</v>
      </c>
      <c r="L20" s="357"/>
    </row>
    <row r="21" spans="1:12" ht="12.75" x14ac:dyDescent="0.2">
      <c r="A21" s="351" t="s">
        <v>439</v>
      </c>
      <c r="B21" s="364"/>
      <c r="C21" s="363"/>
      <c r="D21" s="362"/>
      <c r="E21" s="362"/>
      <c r="F21" s="356"/>
      <c r="G21" s="361" t="s">
        <v>438</v>
      </c>
      <c r="H21" s="351" t="s">
        <v>437</v>
      </c>
      <c r="I21" s="333" t="s">
        <v>145</v>
      </c>
      <c r="J21" s="353">
        <v>0</v>
      </c>
      <c r="K21" s="353">
        <v>0</v>
      </c>
      <c r="L21" s="357"/>
    </row>
    <row r="22" spans="1:12" ht="12.75" x14ac:dyDescent="0.2">
      <c r="A22" s="351" t="s">
        <v>436</v>
      </c>
      <c r="B22" s="334" t="s">
        <v>435</v>
      </c>
      <c r="C22" s="333" t="s">
        <v>148</v>
      </c>
      <c r="D22" s="353">
        <v>0</v>
      </c>
      <c r="E22" s="353">
        <v>0</v>
      </c>
      <c r="F22" s="356"/>
      <c r="G22" s="355" t="s">
        <v>434</v>
      </c>
      <c r="H22" s="351" t="s">
        <v>433</v>
      </c>
      <c r="I22" s="365" t="s">
        <v>432</v>
      </c>
      <c r="J22" s="352">
        <f>SUBTOTAL(9,J10:J21)</f>
        <v>0</v>
      </c>
      <c r="K22" s="358" t="s">
        <v>346</v>
      </c>
      <c r="L22" s="352">
        <f>SUBTOTAL(9,K10:K21)</f>
        <v>0</v>
      </c>
    </row>
    <row r="23" spans="1:12" ht="12.75" x14ac:dyDescent="0.2">
      <c r="A23" s="351" t="s">
        <v>431</v>
      </c>
      <c r="B23" s="334" t="s">
        <v>430</v>
      </c>
      <c r="C23" s="333" t="s">
        <v>146</v>
      </c>
      <c r="D23" s="353">
        <v>0</v>
      </c>
      <c r="E23" s="353">
        <v>0</v>
      </c>
      <c r="F23" s="356"/>
      <c r="G23" s="355" t="s">
        <v>429</v>
      </c>
      <c r="H23" s="335"/>
      <c r="I23" s="333"/>
      <c r="J23" s="347"/>
      <c r="K23" s="347"/>
      <c r="L23" s="357"/>
    </row>
    <row r="24" spans="1:12" ht="12.75" x14ac:dyDescent="0.2">
      <c r="A24" s="351" t="s">
        <v>428</v>
      </c>
      <c r="B24" s="334" t="s">
        <v>427</v>
      </c>
      <c r="C24" s="333" t="s">
        <v>144</v>
      </c>
      <c r="D24" s="353">
        <v>0</v>
      </c>
      <c r="E24" s="353">
        <v>0</v>
      </c>
      <c r="F24" s="356"/>
      <c r="G24" s="355" t="s">
        <v>426</v>
      </c>
      <c r="H24" s="335"/>
      <c r="I24" s="333"/>
      <c r="J24" s="347"/>
      <c r="K24" s="347"/>
      <c r="L24" s="357"/>
    </row>
    <row r="25" spans="1:12" ht="12.75" x14ac:dyDescent="0.2">
      <c r="A25" s="351" t="s">
        <v>425</v>
      </c>
      <c r="B25" s="364"/>
      <c r="C25" s="363"/>
      <c r="D25" s="362"/>
      <c r="E25" s="360"/>
      <c r="F25" s="356"/>
      <c r="G25" s="355" t="s">
        <v>424</v>
      </c>
      <c r="H25" s="351" t="s">
        <v>423</v>
      </c>
      <c r="I25" s="333" t="s">
        <v>141</v>
      </c>
      <c r="J25" s="353">
        <v>0</v>
      </c>
      <c r="K25" s="353">
        <v>0</v>
      </c>
      <c r="L25" s="357"/>
    </row>
    <row r="26" spans="1:12" ht="12.75" x14ac:dyDescent="0.2">
      <c r="A26" s="351" t="s">
        <v>422</v>
      </c>
      <c r="B26" s="334" t="s">
        <v>421</v>
      </c>
      <c r="C26" s="333" t="s">
        <v>142</v>
      </c>
      <c r="D26" s="353">
        <v>0</v>
      </c>
      <c r="E26" s="353">
        <v>0</v>
      </c>
      <c r="F26" s="356"/>
      <c r="G26" s="355" t="s">
        <v>420</v>
      </c>
      <c r="H26" s="351" t="s">
        <v>419</v>
      </c>
      <c r="I26" s="333" t="s">
        <v>140</v>
      </c>
      <c r="J26" s="353">
        <v>0</v>
      </c>
      <c r="K26" s="353">
        <v>0</v>
      </c>
      <c r="L26" s="357"/>
    </row>
    <row r="27" spans="1:12" ht="12.75" x14ac:dyDescent="0.2">
      <c r="A27" s="351" t="s">
        <v>418</v>
      </c>
      <c r="B27" s="334"/>
      <c r="C27" s="333"/>
      <c r="D27" s="360"/>
      <c r="E27" s="360"/>
      <c r="F27" s="356"/>
      <c r="G27" s="355" t="s">
        <v>417</v>
      </c>
      <c r="H27" s="351" t="s">
        <v>416</v>
      </c>
      <c r="I27" s="333" t="s">
        <v>138</v>
      </c>
      <c r="J27" s="353">
        <v>0</v>
      </c>
      <c r="K27" s="353">
        <v>0</v>
      </c>
      <c r="L27" s="357"/>
    </row>
    <row r="28" spans="1:12" ht="25.5" x14ac:dyDescent="0.2">
      <c r="A28" s="351" t="s">
        <v>415</v>
      </c>
      <c r="B28" s="334" t="s">
        <v>414</v>
      </c>
      <c r="C28" s="333" t="s">
        <v>139</v>
      </c>
      <c r="D28" s="353">
        <v>0</v>
      </c>
      <c r="E28" s="353">
        <v>0</v>
      </c>
      <c r="F28" s="356"/>
      <c r="G28" s="355" t="s">
        <v>413</v>
      </c>
      <c r="H28" s="351" t="s">
        <v>412</v>
      </c>
      <c r="I28" s="333" t="s">
        <v>411</v>
      </c>
      <c r="J28" s="353">
        <v>0</v>
      </c>
      <c r="K28" s="353">
        <v>0</v>
      </c>
      <c r="L28" s="357"/>
    </row>
    <row r="29" spans="1:12" ht="12.75" x14ac:dyDescent="0.2">
      <c r="A29" s="351" t="s">
        <v>410</v>
      </c>
      <c r="B29" s="334" t="s">
        <v>409</v>
      </c>
      <c r="C29" s="333" t="s">
        <v>408</v>
      </c>
      <c r="D29" s="353">
        <v>0</v>
      </c>
      <c r="E29" s="353">
        <v>0</v>
      </c>
      <c r="F29" s="356"/>
      <c r="G29" s="355" t="s">
        <v>407</v>
      </c>
      <c r="H29" s="351" t="s">
        <v>406</v>
      </c>
      <c r="I29" s="333" t="s">
        <v>134</v>
      </c>
      <c r="J29" s="353">
        <v>0</v>
      </c>
      <c r="K29" s="353">
        <v>0</v>
      </c>
      <c r="L29" s="357"/>
    </row>
    <row r="30" spans="1:12" ht="12.75" x14ac:dyDescent="0.2">
      <c r="A30" s="351" t="s">
        <v>405</v>
      </c>
      <c r="B30" s="334" t="s">
        <v>404</v>
      </c>
      <c r="C30" s="333" t="s">
        <v>135</v>
      </c>
      <c r="D30" s="353">
        <v>0</v>
      </c>
      <c r="E30" s="353">
        <v>0</v>
      </c>
      <c r="F30" s="356"/>
      <c r="G30" s="355" t="s">
        <v>403</v>
      </c>
      <c r="H30" s="351" t="s">
        <v>402</v>
      </c>
      <c r="I30" s="333" t="s">
        <v>133</v>
      </c>
      <c r="J30" s="353">
        <v>0</v>
      </c>
      <c r="K30" s="353">
        <v>0</v>
      </c>
      <c r="L30" s="357"/>
    </row>
    <row r="31" spans="1:12" ht="12.75" x14ac:dyDescent="0.2">
      <c r="A31" s="351" t="s">
        <v>401</v>
      </c>
      <c r="B31" s="334"/>
      <c r="C31" s="333"/>
      <c r="D31" s="360"/>
      <c r="E31" s="360"/>
      <c r="F31" s="356"/>
      <c r="G31" s="355" t="s">
        <v>400</v>
      </c>
      <c r="H31" s="351" t="s">
        <v>399</v>
      </c>
      <c r="I31" s="333" t="s">
        <v>131</v>
      </c>
      <c r="J31" s="353">
        <v>0</v>
      </c>
      <c r="K31" s="353">
        <v>0</v>
      </c>
      <c r="L31" s="357"/>
    </row>
    <row r="32" spans="1:12" ht="12.75" x14ac:dyDescent="0.2">
      <c r="A32" s="351" t="s">
        <v>398</v>
      </c>
      <c r="B32" s="334">
        <v>417100</v>
      </c>
      <c r="C32" s="333" t="s">
        <v>132</v>
      </c>
      <c r="D32" s="353">
        <v>0</v>
      </c>
      <c r="E32" s="353">
        <v>0</v>
      </c>
      <c r="F32" s="356"/>
      <c r="G32" s="355" t="s">
        <v>397</v>
      </c>
      <c r="H32" s="351" t="s">
        <v>396</v>
      </c>
      <c r="I32" s="333" t="s">
        <v>395</v>
      </c>
      <c r="J32" s="353">
        <v>2112018</v>
      </c>
      <c r="K32" s="353">
        <v>1769245</v>
      </c>
      <c r="L32" s="357"/>
    </row>
    <row r="33" spans="1:12" ht="12.75" x14ac:dyDescent="0.2">
      <c r="A33" s="351" t="s">
        <v>394</v>
      </c>
      <c r="B33" s="334">
        <v>417200</v>
      </c>
      <c r="C33" s="333" t="s">
        <v>130</v>
      </c>
      <c r="D33" s="353">
        <v>0</v>
      </c>
      <c r="E33" s="353">
        <v>0</v>
      </c>
      <c r="F33" s="356"/>
      <c r="G33" s="361" t="s">
        <v>393</v>
      </c>
      <c r="H33" s="334" t="s">
        <v>392</v>
      </c>
      <c r="I33" s="333" t="s">
        <v>391</v>
      </c>
      <c r="J33" s="353">
        <v>0</v>
      </c>
      <c r="K33" s="353">
        <v>0</v>
      </c>
      <c r="L33" s="357"/>
    </row>
    <row r="34" spans="1:12" ht="12.75" x14ac:dyDescent="0.2">
      <c r="A34" s="351" t="s">
        <v>390</v>
      </c>
      <c r="B34" s="334">
        <v>417300</v>
      </c>
      <c r="C34" s="333" t="s">
        <v>389</v>
      </c>
      <c r="D34" s="353">
        <v>0</v>
      </c>
      <c r="E34" s="353">
        <v>0</v>
      </c>
      <c r="F34" s="356"/>
      <c r="G34" s="355" t="s">
        <v>388</v>
      </c>
      <c r="H34" s="351" t="s">
        <v>387</v>
      </c>
      <c r="I34" s="333" t="s">
        <v>386</v>
      </c>
      <c r="J34" s="353">
        <v>0</v>
      </c>
      <c r="K34" s="353">
        <v>0</v>
      </c>
      <c r="L34" s="357"/>
    </row>
    <row r="35" spans="1:12" ht="12.75" x14ac:dyDescent="0.2">
      <c r="A35" s="351" t="s">
        <v>385</v>
      </c>
      <c r="B35" s="334">
        <v>417400</v>
      </c>
      <c r="C35" s="333" t="s">
        <v>384</v>
      </c>
      <c r="D35" s="353">
        <v>0</v>
      </c>
      <c r="E35" s="353">
        <v>0</v>
      </c>
      <c r="F35" s="356"/>
      <c r="G35" s="355" t="s">
        <v>383</v>
      </c>
      <c r="H35" s="351" t="s">
        <v>382</v>
      </c>
      <c r="I35" s="333" t="s">
        <v>381</v>
      </c>
      <c r="J35" s="359">
        <f>SUBTOTAL(9,J25:J34)</f>
        <v>2112018</v>
      </c>
      <c r="K35" s="358" t="s">
        <v>346</v>
      </c>
      <c r="L35" s="352">
        <f>SUBTOTAL(9,K25:K34)</f>
        <v>1769245</v>
      </c>
    </row>
    <row r="36" spans="1:12" ht="12.75" x14ac:dyDescent="0.2">
      <c r="A36" s="351" t="s">
        <v>380</v>
      </c>
      <c r="B36" s="334">
        <v>417900</v>
      </c>
      <c r="C36" s="333" t="s">
        <v>124</v>
      </c>
      <c r="D36" s="353">
        <v>0</v>
      </c>
      <c r="E36" s="353">
        <v>0</v>
      </c>
      <c r="F36" s="356"/>
      <c r="G36" s="355" t="s">
        <v>379</v>
      </c>
      <c r="H36" s="335"/>
      <c r="I36" s="333" t="s">
        <v>378</v>
      </c>
      <c r="J36" s="347"/>
      <c r="K36" s="347"/>
      <c r="L36" s="357"/>
    </row>
    <row r="37" spans="1:12" ht="25.5" x14ac:dyDescent="0.2">
      <c r="A37" s="351" t="s">
        <v>377</v>
      </c>
      <c r="B37" s="334"/>
      <c r="C37" s="333"/>
      <c r="D37" s="360"/>
      <c r="E37" s="360"/>
      <c r="F37" s="356"/>
      <c r="G37" s="355" t="s">
        <v>376</v>
      </c>
      <c r="H37" s="351" t="s">
        <v>375</v>
      </c>
      <c r="I37" s="333" t="s">
        <v>374</v>
      </c>
      <c r="J37" s="353">
        <v>0</v>
      </c>
      <c r="K37" s="353">
        <v>0</v>
      </c>
      <c r="L37" s="357"/>
    </row>
    <row r="38" spans="1:12" ht="12.75" x14ac:dyDescent="0.2">
      <c r="A38" s="351" t="s">
        <v>373</v>
      </c>
      <c r="B38" s="334">
        <v>418100</v>
      </c>
      <c r="C38" s="333" t="s">
        <v>123</v>
      </c>
      <c r="D38" s="353">
        <v>0</v>
      </c>
      <c r="E38" s="353">
        <v>0</v>
      </c>
      <c r="F38" s="356"/>
      <c r="G38" s="355" t="s">
        <v>372</v>
      </c>
      <c r="H38" s="351" t="s">
        <v>371</v>
      </c>
      <c r="I38" s="333" t="s">
        <v>370</v>
      </c>
      <c r="J38" s="353">
        <v>0</v>
      </c>
      <c r="K38" s="353">
        <v>0</v>
      </c>
      <c r="L38" s="357"/>
    </row>
    <row r="39" spans="1:12" ht="12.75" x14ac:dyDescent="0.2">
      <c r="A39" s="351" t="s">
        <v>369</v>
      </c>
      <c r="B39" s="334"/>
      <c r="C39" s="333"/>
      <c r="D39" s="360"/>
      <c r="E39" s="353"/>
      <c r="F39" s="356"/>
      <c r="G39" s="355" t="s">
        <v>368</v>
      </c>
      <c r="H39" s="351" t="s">
        <v>367</v>
      </c>
      <c r="I39" s="333" t="s">
        <v>366</v>
      </c>
      <c r="J39" s="359">
        <f>SUBTOTAL(9,J37:J38)</f>
        <v>0</v>
      </c>
      <c r="K39" s="358" t="s">
        <v>346</v>
      </c>
      <c r="L39" s="352">
        <f>SUBTOTAL(9,K37:K38)</f>
        <v>0</v>
      </c>
    </row>
    <row r="40" spans="1:12" ht="12.75" x14ac:dyDescent="0.2">
      <c r="A40" s="351" t="s">
        <v>365</v>
      </c>
      <c r="B40" s="334">
        <v>419100</v>
      </c>
      <c r="C40" s="333" t="s">
        <v>120</v>
      </c>
      <c r="D40" s="353">
        <v>0</v>
      </c>
      <c r="E40" s="353">
        <v>0</v>
      </c>
      <c r="F40" s="356"/>
      <c r="G40" s="355" t="s">
        <v>364</v>
      </c>
      <c r="H40" s="351" t="s">
        <v>363</v>
      </c>
      <c r="I40" s="333"/>
      <c r="J40" s="347"/>
      <c r="K40" s="357"/>
      <c r="L40" s="357"/>
    </row>
    <row r="41" spans="1:12" ht="12.75" x14ac:dyDescent="0.2">
      <c r="A41" s="351" t="s">
        <v>362</v>
      </c>
      <c r="B41" s="334">
        <v>419200</v>
      </c>
      <c r="C41" s="333" t="s">
        <v>118</v>
      </c>
      <c r="D41" s="353">
        <v>0</v>
      </c>
      <c r="E41" s="353">
        <v>0</v>
      </c>
      <c r="F41" s="356"/>
      <c r="G41" s="355" t="s">
        <v>361</v>
      </c>
      <c r="H41" s="335"/>
      <c r="I41" s="333" t="s">
        <v>360</v>
      </c>
      <c r="J41" s="359">
        <f>SUM(D46,J8,J22,J35,J39)</f>
        <v>2112018</v>
      </c>
      <c r="K41" s="358" t="s">
        <v>346</v>
      </c>
      <c r="L41" s="352">
        <f>SUM(F46,L8,L22,L35,L39)</f>
        <v>1769245</v>
      </c>
    </row>
    <row r="42" spans="1:12" ht="12.75" x14ac:dyDescent="0.2">
      <c r="A42" s="351" t="s">
        <v>359</v>
      </c>
      <c r="B42" s="334">
        <v>419300</v>
      </c>
      <c r="C42" s="333" t="s">
        <v>116</v>
      </c>
      <c r="D42" s="353">
        <v>0</v>
      </c>
      <c r="E42" s="353">
        <v>0</v>
      </c>
      <c r="F42" s="356"/>
      <c r="G42" s="355" t="s">
        <v>358</v>
      </c>
      <c r="H42" s="335"/>
      <c r="I42" s="333"/>
      <c r="J42" s="347"/>
      <c r="K42" s="347"/>
      <c r="L42" s="357"/>
    </row>
    <row r="43" spans="1:12" ht="12.75" x14ac:dyDescent="0.2">
      <c r="A43" s="351" t="s">
        <v>357</v>
      </c>
      <c r="B43" s="334">
        <v>419900</v>
      </c>
      <c r="C43" s="333" t="s">
        <v>115</v>
      </c>
      <c r="D43" s="353">
        <v>0</v>
      </c>
      <c r="E43" s="534">
        <v>0</v>
      </c>
      <c r="F43" s="356"/>
      <c r="G43" s="355" t="s">
        <v>356</v>
      </c>
      <c r="H43" s="351" t="s">
        <v>355</v>
      </c>
      <c r="I43" s="333" t="s">
        <v>354</v>
      </c>
      <c r="J43" s="533">
        <v>0</v>
      </c>
      <c r="K43" s="532">
        <v>0</v>
      </c>
      <c r="L43" s="352">
        <f>+K43</f>
        <v>0</v>
      </c>
    </row>
    <row r="44" spans="1:12" ht="12.75" x14ac:dyDescent="0.2">
      <c r="A44" s="351" t="s">
        <v>353</v>
      </c>
      <c r="B44" s="334"/>
      <c r="C44" s="333" t="s">
        <v>352</v>
      </c>
      <c r="D44" s="332">
        <f>SUBTOTAL(9,D19:D43)</f>
        <v>0</v>
      </c>
      <c r="E44" s="350" t="s">
        <v>346</v>
      </c>
      <c r="F44" s="349">
        <f>SUBTOTAL(9,E20:E43)</f>
        <v>0</v>
      </c>
      <c r="G44" s="348" t="s">
        <v>351</v>
      </c>
      <c r="H44" s="335"/>
      <c r="I44" s="333"/>
      <c r="J44" s="347"/>
      <c r="K44" s="347"/>
      <c r="L44" s="347"/>
    </row>
    <row r="45" spans="1:12" ht="24" x14ac:dyDescent="0.2">
      <c r="A45" s="346" t="s">
        <v>350</v>
      </c>
      <c r="B45" s="340">
        <v>410000</v>
      </c>
      <c r="C45" s="345" t="s">
        <v>349</v>
      </c>
      <c r="D45" s="344"/>
      <c r="E45" s="343" t="s">
        <v>346</v>
      </c>
      <c r="F45" s="342"/>
      <c r="G45" s="341"/>
      <c r="H45" s="340" t="s">
        <v>348</v>
      </c>
      <c r="I45" s="339" t="s">
        <v>347</v>
      </c>
      <c r="J45" s="338"/>
      <c r="K45" s="337" t="s">
        <v>346</v>
      </c>
      <c r="L45" s="336"/>
    </row>
    <row r="46" spans="1:12" ht="12.75" x14ac:dyDescent="0.2">
      <c r="A46" s="335"/>
      <c r="B46" s="334"/>
      <c r="C46" s="333"/>
      <c r="D46" s="332">
        <f>(D19+D44)</f>
        <v>0</v>
      </c>
      <c r="E46" s="332"/>
      <c r="F46" s="331">
        <f>SUM(F19+F44)</f>
        <v>0</v>
      </c>
      <c r="G46" s="330"/>
      <c r="H46" s="329"/>
      <c r="I46" s="328" t="s">
        <v>345</v>
      </c>
      <c r="J46" s="326">
        <f>(D7+J41+J43)</f>
        <v>2113558</v>
      </c>
      <c r="K46" s="327"/>
      <c r="L46" s="326">
        <f>(F7+L41+K43)</f>
        <v>1769245</v>
      </c>
    </row>
    <row r="47" spans="1:12" ht="12.95" customHeight="1" x14ac:dyDescent="0.2">
      <c r="A47" s="598" t="str">
        <f ca="1">CELL("FILENAME",A1)</f>
        <v>R:\Finance\Annual Budget\Amended 2016-2017\[2016-2017 Amended Budget.xlsx]257</v>
      </c>
      <c r="B47" s="598"/>
      <c r="C47" s="598"/>
      <c r="D47" s="324"/>
      <c r="E47" s="324"/>
      <c r="F47" s="324"/>
      <c r="G47" s="324"/>
      <c r="H47" s="324"/>
      <c r="I47" s="325"/>
      <c r="J47" s="324"/>
      <c r="K47" s="324"/>
      <c r="L47" s="324"/>
    </row>
    <row r="48" spans="1:12" x14ac:dyDescent="0.2">
      <c r="D48" s="323"/>
      <c r="E48" s="323"/>
      <c r="F48" s="323"/>
    </row>
    <row r="49" spans="4:6" x14ac:dyDescent="0.2">
      <c r="D49" s="323"/>
      <c r="E49" s="323"/>
      <c r="F49" s="323"/>
    </row>
    <row r="50" spans="4:6" x14ac:dyDescent="0.2">
      <c r="D50" s="323"/>
      <c r="E50" s="323"/>
      <c r="F50" s="323"/>
    </row>
    <row r="51" spans="4:6" x14ac:dyDescent="0.2">
      <c r="D51" s="323"/>
      <c r="E51" s="323"/>
      <c r="F51" s="323"/>
    </row>
    <row r="52" spans="4:6" x14ac:dyDescent="0.2">
      <c r="D52" s="323"/>
      <c r="E52" s="323"/>
      <c r="F52" s="323"/>
    </row>
    <row r="53" spans="4:6" x14ac:dyDescent="0.2">
      <c r="D53" s="323"/>
      <c r="E53" s="323"/>
      <c r="F53" s="323"/>
    </row>
    <row r="54" spans="4:6" x14ac:dyDescent="0.2">
      <c r="D54" s="323"/>
      <c r="E54" s="323"/>
      <c r="F54" s="323"/>
    </row>
    <row r="55" spans="4:6" x14ac:dyDescent="0.2">
      <c r="D55" s="323"/>
      <c r="E55" s="323"/>
      <c r="F55" s="323"/>
    </row>
    <row r="56" spans="4:6" x14ac:dyDescent="0.2">
      <c r="D56" s="323"/>
      <c r="E56" s="323"/>
      <c r="F56" s="323"/>
    </row>
    <row r="57" spans="4:6" x14ac:dyDescent="0.2">
      <c r="D57" s="323"/>
      <c r="E57" s="323"/>
      <c r="F57" s="323"/>
    </row>
    <row r="58" spans="4:6" x14ac:dyDescent="0.2">
      <c r="D58" s="323"/>
      <c r="E58" s="323"/>
      <c r="F58" s="323"/>
    </row>
    <row r="59" spans="4:6" x14ac:dyDescent="0.2">
      <c r="D59" s="323"/>
      <c r="E59" s="323"/>
      <c r="F59" s="323"/>
    </row>
    <row r="60" spans="4:6" x14ac:dyDescent="0.2">
      <c r="D60" s="323"/>
      <c r="E60" s="323"/>
      <c r="F60" s="323"/>
    </row>
    <row r="61" spans="4:6" x14ac:dyDescent="0.2">
      <c r="D61" s="323"/>
      <c r="E61" s="323"/>
      <c r="F61" s="323"/>
    </row>
    <row r="62" spans="4:6" x14ac:dyDescent="0.2">
      <c r="D62" s="323"/>
      <c r="E62" s="323"/>
      <c r="F62" s="323"/>
    </row>
    <row r="63" spans="4:6" x14ac:dyDescent="0.2">
      <c r="D63" s="323"/>
      <c r="E63" s="323"/>
      <c r="F63" s="323"/>
    </row>
    <row r="64" spans="4:6" x14ac:dyDescent="0.2">
      <c r="D64" s="323"/>
      <c r="E64" s="323"/>
      <c r="F64" s="323"/>
    </row>
    <row r="65" spans="4:6" x14ac:dyDescent="0.2">
      <c r="D65" s="323"/>
      <c r="E65" s="323"/>
      <c r="F65" s="323"/>
    </row>
    <row r="66" spans="4:6" x14ac:dyDescent="0.2">
      <c r="D66" s="323"/>
      <c r="E66" s="323"/>
      <c r="F66" s="323"/>
    </row>
    <row r="67" spans="4:6" x14ac:dyDescent="0.2">
      <c r="D67" s="323"/>
      <c r="E67" s="323"/>
      <c r="F67" s="323"/>
    </row>
    <row r="68" spans="4:6" x14ac:dyDescent="0.2">
      <c r="D68" s="323"/>
      <c r="E68" s="323"/>
      <c r="F68" s="323"/>
    </row>
    <row r="69" spans="4:6" x14ac:dyDescent="0.2">
      <c r="D69" s="323"/>
      <c r="E69" s="323"/>
      <c r="F69" s="323"/>
    </row>
    <row r="70" spans="4:6" x14ac:dyDescent="0.2">
      <c r="D70" s="323"/>
      <c r="E70" s="323"/>
      <c r="F70" s="323"/>
    </row>
    <row r="71" spans="4:6" x14ac:dyDescent="0.2">
      <c r="D71" s="323"/>
      <c r="E71" s="323"/>
      <c r="F71" s="323"/>
    </row>
    <row r="72" spans="4:6" x14ac:dyDescent="0.2">
      <c r="D72" s="323"/>
      <c r="E72" s="323"/>
      <c r="F72" s="323"/>
    </row>
    <row r="73" spans="4:6" x14ac:dyDescent="0.2">
      <c r="D73" s="323"/>
      <c r="E73" s="323"/>
      <c r="F73" s="323"/>
    </row>
    <row r="74" spans="4:6" x14ac:dyDescent="0.2">
      <c r="D74" s="323"/>
      <c r="E74" s="323"/>
      <c r="F74" s="323"/>
    </row>
    <row r="75" spans="4:6" x14ac:dyDescent="0.2">
      <c r="D75" s="323"/>
      <c r="E75" s="323"/>
      <c r="F75" s="323"/>
    </row>
    <row r="76" spans="4:6" x14ac:dyDescent="0.2">
      <c r="D76" s="323"/>
      <c r="E76" s="323"/>
      <c r="F76" s="323"/>
    </row>
    <row r="77" spans="4:6" x14ac:dyDescent="0.2">
      <c r="D77" s="323"/>
      <c r="E77" s="323"/>
      <c r="F77" s="323"/>
    </row>
    <row r="78" spans="4:6" x14ac:dyDescent="0.2">
      <c r="D78" s="323"/>
      <c r="E78" s="323"/>
      <c r="F78" s="323"/>
    </row>
    <row r="79" spans="4:6" x14ac:dyDescent="0.2">
      <c r="D79" s="323"/>
      <c r="E79" s="323"/>
      <c r="F79" s="323"/>
    </row>
    <row r="80" spans="4:6" x14ac:dyDescent="0.2">
      <c r="D80" s="323"/>
      <c r="E80" s="323"/>
      <c r="F80" s="323"/>
    </row>
    <row r="81" spans="4:6" x14ac:dyDescent="0.2">
      <c r="D81" s="323"/>
      <c r="E81" s="323"/>
      <c r="F81" s="323"/>
    </row>
    <row r="82" spans="4:6" x14ac:dyDescent="0.2">
      <c r="D82" s="323"/>
      <c r="E82" s="323"/>
      <c r="F82" s="323"/>
    </row>
    <row r="83" spans="4:6" x14ac:dyDescent="0.2">
      <c r="D83" s="323"/>
      <c r="E83" s="323"/>
      <c r="F83" s="323"/>
    </row>
    <row r="84" spans="4:6" x14ac:dyDescent="0.2">
      <c r="D84" s="323"/>
      <c r="E84" s="323"/>
      <c r="F84" s="323"/>
    </row>
    <row r="85" spans="4:6" x14ac:dyDescent="0.2">
      <c r="D85" s="323"/>
      <c r="E85" s="323"/>
      <c r="F85" s="323"/>
    </row>
    <row r="86" spans="4:6" x14ac:dyDescent="0.2">
      <c r="D86" s="323"/>
      <c r="E86" s="323"/>
      <c r="F86" s="323"/>
    </row>
    <row r="87" spans="4:6" x14ac:dyDescent="0.2">
      <c r="D87" s="323"/>
      <c r="E87" s="323"/>
      <c r="F87" s="323"/>
    </row>
    <row r="88" spans="4:6" x14ac:dyDescent="0.2">
      <c r="D88" s="323"/>
      <c r="E88" s="323"/>
      <c r="F88" s="323"/>
    </row>
    <row r="89" spans="4:6" x14ac:dyDescent="0.2">
      <c r="D89" s="323"/>
      <c r="E89" s="323"/>
      <c r="F89" s="323"/>
    </row>
    <row r="90" spans="4:6" x14ac:dyDescent="0.2">
      <c r="D90" s="323"/>
      <c r="E90" s="323"/>
      <c r="F90" s="323"/>
    </row>
    <row r="91" spans="4:6" x14ac:dyDescent="0.2">
      <c r="D91" s="323"/>
      <c r="E91" s="323"/>
      <c r="F91" s="323"/>
    </row>
    <row r="92" spans="4:6" x14ac:dyDescent="0.2">
      <c r="D92" s="323"/>
      <c r="E92" s="323"/>
      <c r="F92" s="323"/>
    </row>
    <row r="93" spans="4:6" x14ac:dyDescent="0.2">
      <c r="D93" s="323"/>
      <c r="E93" s="323"/>
      <c r="F93" s="323"/>
    </row>
    <row r="94" spans="4:6" x14ac:dyDescent="0.2">
      <c r="D94" s="323"/>
      <c r="E94" s="323"/>
      <c r="F94" s="323"/>
    </row>
    <row r="95" spans="4:6" x14ac:dyDescent="0.2">
      <c r="D95" s="323"/>
      <c r="E95" s="323"/>
      <c r="F95" s="323"/>
    </row>
    <row r="96" spans="4:6" x14ac:dyDescent="0.2">
      <c r="D96" s="323"/>
      <c r="E96" s="323"/>
      <c r="F96" s="323"/>
    </row>
    <row r="97" spans="4:6" x14ac:dyDescent="0.2">
      <c r="D97" s="323"/>
      <c r="E97" s="323"/>
      <c r="F97" s="323"/>
    </row>
    <row r="98" spans="4:6" x14ac:dyDescent="0.2">
      <c r="D98" s="323"/>
      <c r="E98" s="323"/>
      <c r="F98" s="323"/>
    </row>
    <row r="99" spans="4:6" x14ac:dyDescent="0.2">
      <c r="D99" s="323"/>
      <c r="E99" s="323"/>
      <c r="F99" s="323"/>
    </row>
    <row r="100" spans="4:6" x14ac:dyDescent="0.2">
      <c r="D100" s="323"/>
      <c r="E100" s="323"/>
      <c r="F100" s="323"/>
    </row>
    <row r="101" spans="4:6" x14ac:dyDescent="0.2">
      <c r="D101" s="323"/>
      <c r="E101" s="323"/>
      <c r="F101" s="323"/>
    </row>
    <row r="102" spans="4:6" x14ac:dyDescent="0.2">
      <c r="D102" s="323"/>
      <c r="E102" s="323"/>
      <c r="F102" s="323"/>
    </row>
    <row r="103" spans="4:6" x14ac:dyDescent="0.2">
      <c r="D103" s="323"/>
      <c r="E103" s="323"/>
      <c r="F103" s="323"/>
    </row>
    <row r="104" spans="4:6" x14ac:dyDescent="0.2">
      <c r="D104" s="323"/>
      <c r="E104" s="323"/>
      <c r="F104" s="323"/>
    </row>
    <row r="105" spans="4:6" x14ac:dyDescent="0.2">
      <c r="D105" s="323"/>
      <c r="E105" s="323"/>
      <c r="F105" s="323"/>
    </row>
    <row r="106" spans="4:6" x14ac:dyDescent="0.2">
      <c r="D106" s="323"/>
      <c r="E106" s="323"/>
      <c r="F106" s="323"/>
    </row>
    <row r="107" spans="4:6" x14ac:dyDescent="0.2">
      <c r="D107" s="323"/>
      <c r="E107" s="323"/>
      <c r="F107" s="323"/>
    </row>
    <row r="108" spans="4:6" x14ac:dyDescent="0.2">
      <c r="D108" s="323"/>
      <c r="E108" s="323"/>
      <c r="F108" s="323"/>
    </row>
    <row r="109" spans="4:6" x14ac:dyDescent="0.2">
      <c r="D109" s="323"/>
      <c r="E109" s="323"/>
      <c r="F109" s="323"/>
    </row>
    <row r="110" spans="4:6" x14ac:dyDescent="0.2">
      <c r="D110" s="323"/>
      <c r="E110" s="323"/>
      <c r="F110" s="323"/>
    </row>
    <row r="111" spans="4:6" x14ac:dyDescent="0.2">
      <c r="D111" s="323"/>
      <c r="E111" s="323"/>
      <c r="F111" s="323"/>
    </row>
    <row r="112" spans="4:6" x14ac:dyDescent="0.2">
      <c r="D112" s="323"/>
      <c r="E112" s="323"/>
      <c r="F112" s="323"/>
    </row>
    <row r="113" spans="4:6" x14ac:dyDescent="0.2">
      <c r="D113" s="323"/>
      <c r="E113" s="323"/>
      <c r="F113" s="323"/>
    </row>
    <row r="114" spans="4:6" x14ac:dyDescent="0.2">
      <c r="D114" s="323"/>
      <c r="E114" s="323"/>
      <c r="F114" s="323"/>
    </row>
    <row r="115" spans="4:6" x14ac:dyDescent="0.2">
      <c r="D115" s="323"/>
      <c r="E115" s="323"/>
      <c r="F115" s="323"/>
    </row>
    <row r="116" spans="4:6" x14ac:dyDescent="0.2">
      <c r="D116" s="323"/>
      <c r="E116" s="323"/>
      <c r="F116" s="323"/>
    </row>
    <row r="117" spans="4:6" x14ac:dyDescent="0.2">
      <c r="D117" s="323"/>
      <c r="E117" s="323"/>
      <c r="F117" s="323"/>
    </row>
    <row r="118" spans="4:6" x14ac:dyDescent="0.2">
      <c r="D118" s="323"/>
      <c r="E118" s="323"/>
      <c r="F118" s="323"/>
    </row>
    <row r="119" spans="4:6" x14ac:dyDescent="0.2">
      <c r="D119" s="323"/>
      <c r="E119" s="323"/>
      <c r="F119" s="323"/>
    </row>
    <row r="120" spans="4:6" x14ac:dyDescent="0.2">
      <c r="D120" s="323"/>
      <c r="E120" s="323"/>
      <c r="F120" s="323"/>
    </row>
    <row r="121" spans="4:6" x14ac:dyDescent="0.2">
      <c r="D121" s="323"/>
      <c r="E121" s="323"/>
      <c r="F121" s="323"/>
    </row>
    <row r="122" spans="4:6" x14ac:dyDescent="0.2">
      <c r="D122" s="323"/>
      <c r="E122" s="323"/>
      <c r="F122" s="323"/>
    </row>
    <row r="123" spans="4:6" x14ac:dyDescent="0.2">
      <c r="D123" s="323"/>
      <c r="E123" s="323"/>
      <c r="F123" s="323"/>
    </row>
    <row r="124" spans="4:6" x14ac:dyDescent="0.2">
      <c r="D124" s="323"/>
      <c r="E124" s="323"/>
      <c r="F124" s="323"/>
    </row>
    <row r="125" spans="4:6" x14ac:dyDescent="0.2">
      <c r="D125" s="323"/>
      <c r="E125" s="323"/>
      <c r="F125" s="323"/>
    </row>
    <row r="126" spans="4:6" x14ac:dyDescent="0.2">
      <c r="D126" s="323"/>
      <c r="E126" s="323"/>
      <c r="F126" s="323"/>
    </row>
    <row r="127" spans="4:6" x14ac:dyDescent="0.2">
      <c r="D127" s="323"/>
      <c r="E127" s="323"/>
      <c r="F127" s="323"/>
    </row>
    <row r="128" spans="4:6" x14ac:dyDescent="0.2">
      <c r="D128" s="323"/>
      <c r="E128" s="323"/>
      <c r="F128" s="323"/>
    </row>
    <row r="129" spans="4:6" x14ac:dyDescent="0.2">
      <c r="D129" s="323"/>
      <c r="E129" s="323"/>
      <c r="F129" s="323"/>
    </row>
    <row r="130" spans="4:6" x14ac:dyDescent="0.2">
      <c r="D130" s="323"/>
      <c r="E130" s="323"/>
      <c r="F130" s="323"/>
    </row>
    <row r="131" spans="4:6" x14ac:dyDescent="0.2">
      <c r="D131" s="323"/>
      <c r="E131" s="323"/>
      <c r="F131" s="323"/>
    </row>
    <row r="132" spans="4:6" x14ac:dyDescent="0.2">
      <c r="D132" s="323"/>
      <c r="E132" s="323"/>
      <c r="F132" s="323"/>
    </row>
    <row r="133" spans="4:6" x14ac:dyDescent="0.2">
      <c r="D133" s="323"/>
      <c r="E133" s="323"/>
      <c r="F133" s="323"/>
    </row>
    <row r="134" spans="4:6" x14ac:dyDescent="0.2">
      <c r="D134" s="323"/>
      <c r="E134" s="323"/>
      <c r="F134" s="323"/>
    </row>
    <row r="135" spans="4:6" x14ac:dyDescent="0.2">
      <c r="D135" s="323"/>
      <c r="E135" s="323"/>
      <c r="F135" s="323"/>
    </row>
    <row r="136" spans="4:6" x14ac:dyDescent="0.2">
      <c r="D136" s="323"/>
      <c r="E136" s="323"/>
      <c r="F136" s="323"/>
    </row>
    <row r="137" spans="4:6" x14ac:dyDescent="0.2">
      <c r="D137" s="323"/>
      <c r="E137" s="323"/>
      <c r="F137" s="323"/>
    </row>
    <row r="138" spans="4:6" x14ac:dyDescent="0.2">
      <c r="D138" s="323"/>
      <c r="E138" s="323"/>
      <c r="F138" s="323"/>
    </row>
    <row r="139" spans="4:6" x14ac:dyDescent="0.2">
      <c r="D139" s="323"/>
      <c r="E139" s="323"/>
      <c r="F139" s="323"/>
    </row>
    <row r="140" spans="4:6" x14ac:dyDescent="0.2">
      <c r="D140" s="323"/>
      <c r="E140" s="323"/>
      <c r="F140" s="323"/>
    </row>
    <row r="141" spans="4:6" x14ac:dyDescent="0.2">
      <c r="D141" s="323"/>
      <c r="E141" s="323"/>
      <c r="F141" s="323"/>
    </row>
    <row r="142" spans="4:6" x14ac:dyDescent="0.2">
      <c r="D142" s="323"/>
      <c r="E142" s="323"/>
      <c r="F142" s="323"/>
    </row>
    <row r="143" spans="4:6" x14ac:dyDescent="0.2">
      <c r="D143" s="323"/>
      <c r="E143" s="323"/>
      <c r="F143" s="323"/>
    </row>
    <row r="144" spans="4:6" x14ac:dyDescent="0.2">
      <c r="D144" s="323"/>
      <c r="E144" s="323"/>
      <c r="F144" s="323"/>
    </row>
    <row r="145" spans="4:6" x14ac:dyDescent="0.2">
      <c r="D145" s="323"/>
      <c r="E145" s="323"/>
      <c r="F145" s="323"/>
    </row>
    <row r="146" spans="4:6" x14ac:dyDescent="0.2">
      <c r="D146" s="323"/>
      <c r="E146" s="323"/>
      <c r="F146" s="323"/>
    </row>
    <row r="147" spans="4:6" x14ac:dyDescent="0.2">
      <c r="D147" s="323"/>
      <c r="E147" s="323"/>
      <c r="F147" s="323"/>
    </row>
    <row r="148" spans="4:6" x14ac:dyDescent="0.2">
      <c r="D148" s="323"/>
      <c r="E148" s="323"/>
      <c r="F148" s="323"/>
    </row>
    <row r="149" spans="4:6" x14ac:dyDescent="0.2">
      <c r="D149" s="323"/>
      <c r="E149" s="323"/>
      <c r="F149" s="323"/>
    </row>
    <row r="150" spans="4:6" x14ac:dyDescent="0.2">
      <c r="D150" s="323"/>
      <c r="E150" s="323"/>
      <c r="F150" s="323"/>
    </row>
    <row r="151" spans="4:6" x14ac:dyDescent="0.2">
      <c r="D151" s="323"/>
      <c r="E151" s="323"/>
      <c r="F151" s="323"/>
    </row>
    <row r="152" spans="4:6" x14ac:dyDescent="0.2">
      <c r="D152" s="323"/>
      <c r="E152" s="323"/>
      <c r="F152" s="323"/>
    </row>
    <row r="153" spans="4:6" x14ac:dyDescent="0.2">
      <c r="D153" s="323"/>
      <c r="E153" s="323"/>
      <c r="F153" s="323"/>
    </row>
    <row r="154" spans="4:6" x14ac:dyDescent="0.2">
      <c r="D154" s="323"/>
      <c r="E154" s="323"/>
      <c r="F154" s="323"/>
    </row>
    <row r="155" spans="4:6" x14ac:dyDescent="0.2">
      <c r="D155" s="323"/>
      <c r="E155" s="323"/>
      <c r="F155" s="323"/>
    </row>
    <row r="156" spans="4:6" x14ac:dyDescent="0.2">
      <c r="D156" s="323"/>
      <c r="E156" s="323"/>
      <c r="F156" s="323"/>
    </row>
    <row r="157" spans="4:6" x14ac:dyDescent="0.2">
      <c r="D157" s="323"/>
      <c r="E157" s="323"/>
      <c r="F157" s="323"/>
    </row>
    <row r="158" spans="4:6" x14ac:dyDescent="0.2">
      <c r="D158" s="323"/>
      <c r="E158" s="323"/>
      <c r="F158" s="323"/>
    </row>
    <row r="159" spans="4:6" x14ac:dyDescent="0.2">
      <c r="D159" s="323"/>
      <c r="E159" s="323"/>
      <c r="F159" s="323"/>
    </row>
    <row r="160" spans="4:6" x14ac:dyDescent="0.2">
      <c r="D160" s="323"/>
      <c r="E160" s="323"/>
      <c r="F160" s="323"/>
    </row>
    <row r="161" spans="4:6" x14ac:dyDescent="0.2">
      <c r="D161" s="323"/>
      <c r="E161" s="323"/>
      <c r="F161" s="323"/>
    </row>
    <row r="162" spans="4:6" x14ac:dyDescent="0.2">
      <c r="D162" s="323"/>
      <c r="E162" s="323"/>
      <c r="F162" s="323"/>
    </row>
    <row r="163" spans="4:6" x14ac:dyDescent="0.2">
      <c r="D163" s="323"/>
      <c r="E163" s="323"/>
      <c r="F163" s="323"/>
    </row>
    <row r="164" spans="4:6" x14ac:dyDescent="0.2">
      <c r="D164" s="323"/>
      <c r="E164" s="323"/>
      <c r="F164" s="323"/>
    </row>
    <row r="165" spans="4:6" x14ac:dyDescent="0.2">
      <c r="D165" s="323"/>
      <c r="E165" s="323"/>
      <c r="F165" s="323"/>
    </row>
    <row r="166" spans="4:6" x14ac:dyDescent="0.2">
      <c r="D166" s="323"/>
      <c r="E166" s="323"/>
      <c r="F166" s="323"/>
    </row>
    <row r="167" spans="4:6" x14ac:dyDescent="0.2">
      <c r="D167" s="323"/>
      <c r="E167" s="323"/>
      <c r="F167" s="323"/>
    </row>
    <row r="168" spans="4:6" x14ac:dyDescent="0.2">
      <c r="D168" s="323"/>
      <c r="E168" s="323"/>
      <c r="F168" s="323"/>
    </row>
    <row r="169" spans="4:6" x14ac:dyDescent="0.2">
      <c r="D169" s="323"/>
      <c r="E169" s="323"/>
      <c r="F169" s="323"/>
    </row>
    <row r="170" spans="4:6" x14ac:dyDescent="0.2">
      <c r="D170" s="323"/>
      <c r="E170" s="323"/>
      <c r="F170" s="323"/>
    </row>
    <row r="171" spans="4:6" x14ac:dyDescent="0.2">
      <c r="D171" s="323"/>
      <c r="E171" s="323"/>
      <c r="F171" s="323"/>
    </row>
    <row r="172" spans="4:6" x14ac:dyDescent="0.2">
      <c r="D172" s="323"/>
      <c r="E172" s="323"/>
      <c r="F172" s="323"/>
    </row>
    <row r="173" spans="4:6" x14ac:dyDescent="0.2">
      <c r="D173" s="323"/>
      <c r="E173" s="323"/>
      <c r="F173" s="323"/>
    </row>
    <row r="174" spans="4:6" x14ac:dyDescent="0.2">
      <c r="D174" s="323"/>
      <c r="E174" s="323"/>
      <c r="F174" s="323"/>
    </row>
    <row r="175" spans="4:6" x14ac:dyDescent="0.2">
      <c r="D175" s="323"/>
      <c r="E175" s="323"/>
      <c r="F175" s="323"/>
    </row>
    <row r="176" spans="4:6" x14ac:dyDescent="0.2">
      <c r="D176" s="323"/>
      <c r="E176" s="323"/>
      <c r="F176" s="323"/>
    </row>
    <row r="177" spans="4:6" x14ac:dyDescent="0.2">
      <c r="D177" s="323"/>
      <c r="E177" s="323"/>
      <c r="F177" s="323"/>
    </row>
    <row r="178" spans="4:6" x14ac:dyDescent="0.2">
      <c r="D178" s="323"/>
      <c r="E178" s="323"/>
      <c r="F178" s="323"/>
    </row>
    <row r="179" spans="4:6" x14ac:dyDescent="0.2">
      <c r="D179" s="323"/>
      <c r="E179" s="323"/>
      <c r="F179" s="323"/>
    </row>
    <row r="180" spans="4:6" x14ac:dyDescent="0.2">
      <c r="D180" s="323"/>
      <c r="E180" s="323"/>
      <c r="F180" s="323"/>
    </row>
    <row r="181" spans="4:6" x14ac:dyDescent="0.2">
      <c r="D181" s="323"/>
      <c r="E181" s="323"/>
      <c r="F181" s="323"/>
    </row>
    <row r="182" spans="4:6" x14ac:dyDescent="0.2">
      <c r="D182" s="323"/>
      <c r="E182" s="323"/>
      <c r="F182" s="323"/>
    </row>
    <row r="183" spans="4:6" x14ac:dyDescent="0.2">
      <c r="D183" s="323"/>
      <c r="E183" s="323"/>
      <c r="F183" s="323"/>
    </row>
    <row r="184" spans="4:6" x14ac:dyDescent="0.2">
      <c r="D184" s="323"/>
      <c r="E184" s="323"/>
      <c r="F184" s="323"/>
    </row>
    <row r="185" spans="4:6" x14ac:dyDescent="0.2">
      <c r="D185" s="323"/>
      <c r="E185" s="323"/>
      <c r="F185" s="323"/>
    </row>
    <row r="186" spans="4:6" x14ac:dyDescent="0.2">
      <c r="D186" s="323"/>
      <c r="E186" s="323"/>
      <c r="F186" s="323"/>
    </row>
    <row r="187" spans="4:6" x14ac:dyDescent="0.2">
      <c r="D187" s="323"/>
      <c r="E187" s="323"/>
      <c r="F187" s="323"/>
    </row>
    <row r="188" spans="4:6" x14ac:dyDescent="0.2">
      <c r="D188" s="323"/>
      <c r="E188" s="323"/>
      <c r="F188" s="323"/>
    </row>
    <row r="189" spans="4:6" x14ac:dyDescent="0.2">
      <c r="D189" s="323"/>
      <c r="E189" s="323"/>
      <c r="F189" s="323"/>
    </row>
    <row r="190" spans="4:6" x14ac:dyDescent="0.2">
      <c r="D190" s="323"/>
      <c r="E190" s="323"/>
      <c r="F190" s="323"/>
    </row>
    <row r="191" spans="4:6" x14ac:dyDescent="0.2">
      <c r="D191" s="323"/>
      <c r="E191" s="323"/>
      <c r="F191" s="323"/>
    </row>
    <row r="192" spans="4:6" x14ac:dyDescent="0.2">
      <c r="D192" s="323"/>
      <c r="E192" s="323"/>
      <c r="F192" s="323"/>
    </row>
    <row r="193" spans="4:6" x14ac:dyDescent="0.2">
      <c r="D193" s="323"/>
      <c r="E193" s="323"/>
      <c r="F193" s="323"/>
    </row>
    <row r="194" spans="4:6" x14ac:dyDescent="0.2">
      <c r="D194" s="323"/>
      <c r="E194" s="323"/>
      <c r="F194" s="323"/>
    </row>
    <row r="195" spans="4:6" x14ac:dyDescent="0.2">
      <c r="D195" s="323"/>
      <c r="E195" s="323"/>
      <c r="F195" s="323"/>
    </row>
    <row r="196" spans="4:6" x14ac:dyDescent="0.2">
      <c r="D196" s="323"/>
      <c r="E196" s="323"/>
      <c r="F196" s="323"/>
    </row>
    <row r="197" spans="4:6" x14ac:dyDescent="0.2">
      <c r="D197" s="323"/>
      <c r="E197" s="323"/>
      <c r="F197" s="323"/>
    </row>
    <row r="198" spans="4:6" x14ac:dyDescent="0.2">
      <c r="D198" s="323"/>
      <c r="E198" s="323"/>
      <c r="F198" s="323"/>
    </row>
    <row r="199" spans="4:6" x14ac:dyDescent="0.2">
      <c r="D199" s="323"/>
      <c r="E199" s="323"/>
      <c r="F199" s="323"/>
    </row>
    <row r="200" spans="4:6" x14ac:dyDescent="0.2">
      <c r="D200" s="323"/>
      <c r="E200" s="323"/>
      <c r="F200" s="323"/>
    </row>
    <row r="201" spans="4:6" x14ac:dyDescent="0.2">
      <c r="D201" s="323"/>
      <c r="E201" s="323"/>
      <c r="F201" s="323"/>
    </row>
    <row r="202" spans="4:6" x14ac:dyDescent="0.2">
      <c r="D202" s="323"/>
      <c r="E202" s="323"/>
      <c r="F202" s="323"/>
    </row>
    <row r="203" spans="4:6" x14ac:dyDescent="0.2">
      <c r="D203" s="323"/>
      <c r="E203" s="323"/>
      <c r="F203" s="323"/>
    </row>
    <row r="204" spans="4:6" x14ac:dyDescent="0.2">
      <c r="D204" s="323"/>
      <c r="E204" s="323"/>
      <c r="F204" s="323"/>
    </row>
    <row r="205" spans="4:6" x14ac:dyDescent="0.2">
      <c r="D205" s="323"/>
      <c r="E205" s="323"/>
      <c r="F205" s="323"/>
    </row>
    <row r="206" spans="4:6" x14ac:dyDescent="0.2">
      <c r="D206" s="323"/>
      <c r="E206" s="323"/>
      <c r="F206" s="323"/>
    </row>
    <row r="207" spans="4:6" x14ac:dyDescent="0.2">
      <c r="D207" s="323"/>
      <c r="E207" s="323"/>
      <c r="F207" s="323"/>
    </row>
    <row r="208" spans="4:6" x14ac:dyDescent="0.2">
      <c r="D208" s="323"/>
      <c r="E208" s="323"/>
      <c r="F208" s="323"/>
    </row>
    <row r="209" spans="4:6" x14ac:dyDescent="0.2">
      <c r="D209" s="323"/>
      <c r="E209" s="323"/>
      <c r="F209" s="323"/>
    </row>
    <row r="210" spans="4:6" x14ac:dyDescent="0.2">
      <c r="D210" s="323"/>
      <c r="E210" s="323"/>
      <c r="F210" s="323"/>
    </row>
    <row r="211" spans="4:6" x14ac:dyDescent="0.2">
      <c r="D211" s="323"/>
      <c r="E211" s="323"/>
      <c r="F211" s="323"/>
    </row>
    <row r="212" spans="4:6" x14ac:dyDescent="0.2">
      <c r="D212" s="323"/>
      <c r="E212" s="323"/>
      <c r="F212" s="323"/>
    </row>
    <row r="213" spans="4:6" x14ac:dyDescent="0.2">
      <c r="D213" s="323"/>
      <c r="E213" s="323"/>
      <c r="F213" s="323"/>
    </row>
    <row r="214" spans="4:6" x14ac:dyDescent="0.2">
      <c r="D214" s="323"/>
      <c r="E214" s="323"/>
      <c r="F214" s="323"/>
    </row>
    <row r="215" spans="4:6" x14ac:dyDescent="0.2">
      <c r="D215" s="323"/>
      <c r="E215" s="323"/>
      <c r="F215" s="323"/>
    </row>
    <row r="216" spans="4:6" x14ac:dyDescent="0.2">
      <c r="D216" s="323"/>
      <c r="E216" s="323"/>
      <c r="F216" s="323"/>
    </row>
    <row r="217" spans="4:6" x14ac:dyDescent="0.2">
      <c r="D217" s="323"/>
      <c r="E217" s="323"/>
      <c r="F217" s="323"/>
    </row>
    <row r="218" spans="4:6" x14ac:dyDescent="0.2">
      <c r="D218" s="323"/>
      <c r="E218" s="323"/>
      <c r="F218" s="323"/>
    </row>
    <row r="219" spans="4:6" x14ac:dyDescent="0.2">
      <c r="D219" s="323"/>
      <c r="E219" s="323"/>
      <c r="F219" s="323"/>
    </row>
    <row r="220" spans="4:6" x14ac:dyDescent="0.2">
      <c r="D220" s="323"/>
      <c r="E220" s="323"/>
      <c r="F220" s="323"/>
    </row>
    <row r="221" spans="4:6" x14ac:dyDescent="0.2">
      <c r="D221" s="323"/>
      <c r="E221" s="323"/>
      <c r="F221" s="323"/>
    </row>
    <row r="222" spans="4:6" x14ac:dyDescent="0.2">
      <c r="D222" s="323"/>
      <c r="E222" s="323"/>
      <c r="F222" s="323"/>
    </row>
    <row r="223" spans="4:6" x14ac:dyDescent="0.2">
      <c r="D223" s="323"/>
      <c r="E223" s="323"/>
      <c r="F223" s="323"/>
    </row>
    <row r="224" spans="4:6" x14ac:dyDescent="0.2">
      <c r="D224" s="323"/>
      <c r="E224" s="323"/>
      <c r="F224" s="323"/>
    </row>
    <row r="225" spans="4:6" x14ac:dyDescent="0.2">
      <c r="D225" s="323"/>
      <c r="E225" s="323"/>
      <c r="F225" s="323"/>
    </row>
    <row r="226" spans="4:6" x14ac:dyDescent="0.2">
      <c r="D226" s="323"/>
      <c r="E226" s="323"/>
      <c r="F226" s="323"/>
    </row>
    <row r="227" spans="4:6" x14ac:dyDescent="0.2">
      <c r="D227" s="323"/>
      <c r="E227" s="323"/>
      <c r="F227" s="323"/>
    </row>
    <row r="228" spans="4:6" x14ac:dyDescent="0.2">
      <c r="D228" s="323"/>
      <c r="E228" s="323"/>
      <c r="F228" s="323"/>
    </row>
    <row r="229" spans="4:6" x14ac:dyDescent="0.2">
      <c r="D229" s="323"/>
      <c r="E229" s="323"/>
      <c r="F229" s="323"/>
    </row>
    <row r="230" spans="4:6" x14ac:dyDescent="0.2">
      <c r="D230" s="323"/>
      <c r="E230" s="323"/>
      <c r="F230" s="323"/>
    </row>
    <row r="231" spans="4:6" x14ac:dyDescent="0.2">
      <c r="D231" s="323"/>
      <c r="E231" s="323"/>
      <c r="F231" s="323"/>
    </row>
    <row r="232" spans="4:6" x14ac:dyDescent="0.2">
      <c r="D232" s="323"/>
      <c r="E232" s="323"/>
      <c r="F232" s="323"/>
    </row>
    <row r="233" spans="4:6" x14ac:dyDescent="0.2">
      <c r="D233" s="323"/>
      <c r="E233" s="323"/>
      <c r="F233" s="323"/>
    </row>
    <row r="234" spans="4:6" x14ac:dyDescent="0.2">
      <c r="D234" s="323"/>
      <c r="E234" s="323"/>
      <c r="F234" s="323"/>
    </row>
    <row r="235" spans="4:6" x14ac:dyDescent="0.2">
      <c r="D235" s="323"/>
      <c r="E235" s="323"/>
      <c r="F235" s="323"/>
    </row>
    <row r="236" spans="4:6" x14ac:dyDescent="0.2">
      <c r="D236" s="323"/>
      <c r="E236" s="323"/>
      <c r="F236" s="323"/>
    </row>
    <row r="237" spans="4:6" x14ac:dyDescent="0.2">
      <c r="D237" s="323"/>
      <c r="E237" s="323"/>
      <c r="F237" s="323"/>
    </row>
    <row r="238" spans="4:6" x14ac:dyDescent="0.2">
      <c r="D238" s="323"/>
      <c r="E238" s="323"/>
      <c r="F238" s="323"/>
    </row>
    <row r="239" spans="4:6" x14ac:dyDescent="0.2">
      <c r="D239" s="323"/>
      <c r="E239" s="323"/>
      <c r="F239" s="323"/>
    </row>
    <row r="240" spans="4:6" x14ac:dyDescent="0.2">
      <c r="D240" s="323"/>
      <c r="E240" s="323"/>
      <c r="F240" s="323"/>
    </row>
    <row r="241" spans="4:6" x14ac:dyDescent="0.2">
      <c r="D241" s="323"/>
      <c r="E241" s="323"/>
      <c r="F241" s="323"/>
    </row>
    <row r="242" spans="4:6" x14ac:dyDescent="0.2">
      <c r="D242" s="323"/>
      <c r="E242" s="323"/>
      <c r="F242" s="323"/>
    </row>
    <row r="243" spans="4:6" x14ac:dyDescent="0.2">
      <c r="D243" s="323"/>
      <c r="E243" s="323"/>
      <c r="F243" s="323"/>
    </row>
    <row r="244" spans="4:6" x14ac:dyDescent="0.2">
      <c r="D244" s="323"/>
      <c r="E244" s="323"/>
      <c r="F244" s="323"/>
    </row>
    <row r="245" spans="4:6" x14ac:dyDescent="0.2">
      <c r="D245" s="323"/>
      <c r="E245" s="323"/>
      <c r="F245" s="323"/>
    </row>
    <row r="246" spans="4:6" x14ac:dyDescent="0.2">
      <c r="D246" s="323"/>
      <c r="E246" s="323"/>
      <c r="F246" s="323"/>
    </row>
    <row r="247" spans="4:6" x14ac:dyDescent="0.2">
      <c r="D247" s="323"/>
      <c r="E247" s="323"/>
      <c r="F247" s="323"/>
    </row>
    <row r="248" spans="4:6" x14ac:dyDescent="0.2">
      <c r="D248" s="323"/>
      <c r="E248" s="323"/>
      <c r="F248" s="323"/>
    </row>
    <row r="249" spans="4:6" x14ac:dyDescent="0.2">
      <c r="D249" s="323"/>
      <c r="E249" s="323"/>
      <c r="F249" s="323"/>
    </row>
    <row r="250" spans="4:6" x14ac:dyDescent="0.2">
      <c r="D250" s="323"/>
      <c r="E250" s="323"/>
      <c r="F250" s="323"/>
    </row>
    <row r="251" spans="4:6" x14ac:dyDescent="0.2">
      <c r="D251" s="323"/>
      <c r="E251" s="323"/>
      <c r="F251" s="323"/>
    </row>
    <row r="252" spans="4:6" x14ac:dyDescent="0.2">
      <c r="D252" s="323"/>
      <c r="E252" s="323"/>
      <c r="F252" s="323"/>
    </row>
    <row r="253" spans="4:6" x14ac:dyDescent="0.2">
      <c r="D253" s="323"/>
      <c r="E253" s="323"/>
      <c r="F253" s="323"/>
    </row>
    <row r="254" spans="4:6" x14ac:dyDescent="0.2">
      <c r="D254" s="323"/>
      <c r="E254" s="323"/>
      <c r="F254" s="323"/>
    </row>
    <row r="255" spans="4:6" x14ac:dyDescent="0.2">
      <c r="D255" s="323"/>
      <c r="E255" s="323"/>
      <c r="F255" s="323"/>
    </row>
    <row r="256" spans="4:6" x14ac:dyDescent="0.2">
      <c r="D256" s="323"/>
      <c r="E256" s="323"/>
      <c r="F256" s="323"/>
    </row>
    <row r="257" spans="4:6" x14ac:dyDescent="0.2">
      <c r="D257" s="323"/>
      <c r="E257" s="323"/>
      <c r="F257" s="323"/>
    </row>
    <row r="258" spans="4:6" x14ac:dyDescent="0.2">
      <c r="D258" s="323"/>
      <c r="E258" s="323"/>
      <c r="F258" s="323"/>
    </row>
    <row r="259" spans="4:6" x14ac:dyDescent="0.2">
      <c r="D259" s="323"/>
      <c r="E259" s="323"/>
      <c r="F259" s="323"/>
    </row>
    <row r="260" spans="4:6" x14ac:dyDescent="0.2">
      <c r="D260" s="323"/>
      <c r="E260" s="323"/>
      <c r="F260" s="323"/>
    </row>
    <row r="261" spans="4:6" x14ac:dyDescent="0.2">
      <c r="D261" s="323"/>
      <c r="E261" s="323"/>
      <c r="F261" s="323"/>
    </row>
    <row r="262" spans="4:6" x14ac:dyDescent="0.2">
      <c r="D262" s="323"/>
      <c r="E262" s="323"/>
      <c r="F262" s="323"/>
    </row>
    <row r="263" spans="4:6" x14ac:dyDescent="0.2">
      <c r="D263" s="323"/>
      <c r="E263" s="323"/>
      <c r="F263" s="323"/>
    </row>
    <row r="264" spans="4:6" x14ac:dyDescent="0.2">
      <c r="D264" s="323"/>
      <c r="E264" s="323"/>
      <c r="F264" s="323"/>
    </row>
    <row r="265" spans="4:6" x14ac:dyDescent="0.2">
      <c r="D265" s="323"/>
      <c r="E265" s="323"/>
      <c r="F265" s="323"/>
    </row>
    <row r="266" spans="4:6" x14ac:dyDescent="0.2">
      <c r="D266" s="323"/>
      <c r="E266" s="323"/>
      <c r="F266" s="323"/>
    </row>
    <row r="267" spans="4:6" x14ac:dyDescent="0.2">
      <c r="D267" s="323"/>
      <c r="E267" s="323"/>
      <c r="F267" s="323"/>
    </row>
    <row r="268" spans="4:6" x14ac:dyDescent="0.2">
      <c r="D268" s="323"/>
      <c r="E268" s="323"/>
      <c r="F268" s="323"/>
    </row>
    <row r="269" spans="4:6" x14ac:dyDescent="0.2">
      <c r="D269" s="323"/>
      <c r="E269" s="323"/>
      <c r="F269" s="323"/>
    </row>
    <row r="270" spans="4:6" x14ac:dyDescent="0.2">
      <c r="D270" s="323"/>
      <c r="E270" s="323"/>
      <c r="F270" s="323"/>
    </row>
    <row r="271" spans="4:6" x14ac:dyDescent="0.2">
      <c r="D271" s="323"/>
      <c r="E271" s="323"/>
      <c r="F271" s="323"/>
    </row>
    <row r="272" spans="4:6" x14ac:dyDescent="0.2">
      <c r="D272" s="323"/>
      <c r="E272" s="323"/>
      <c r="F272" s="323"/>
    </row>
    <row r="273" spans="4:6" x14ac:dyDescent="0.2">
      <c r="D273" s="323"/>
      <c r="E273" s="323"/>
      <c r="F273" s="323"/>
    </row>
    <row r="274" spans="4:6" x14ac:dyDescent="0.2">
      <c r="D274" s="323"/>
      <c r="E274" s="323"/>
      <c r="F274" s="323"/>
    </row>
    <row r="275" spans="4:6" x14ac:dyDescent="0.2">
      <c r="D275" s="323"/>
      <c r="E275" s="323"/>
      <c r="F275" s="323"/>
    </row>
    <row r="276" spans="4:6" x14ac:dyDescent="0.2">
      <c r="D276" s="323"/>
      <c r="E276" s="323"/>
      <c r="F276" s="323"/>
    </row>
    <row r="277" spans="4:6" x14ac:dyDescent="0.2">
      <c r="D277" s="323"/>
      <c r="E277" s="323"/>
      <c r="F277" s="323"/>
    </row>
    <row r="278" spans="4:6" x14ac:dyDescent="0.2">
      <c r="D278" s="323"/>
      <c r="E278" s="323"/>
      <c r="F278" s="323"/>
    </row>
    <row r="279" spans="4:6" x14ac:dyDescent="0.2">
      <c r="D279" s="323"/>
      <c r="E279" s="323"/>
      <c r="F279" s="323"/>
    </row>
    <row r="280" spans="4:6" x14ac:dyDescent="0.2">
      <c r="D280" s="323"/>
      <c r="E280" s="323"/>
      <c r="F280" s="323"/>
    </row>
    <row r="281" spans="4:6" x14ac:dyDescent="0.2">
      <c r="D281" s="323"/>
      <c r="E281" s="323"/>
      <c r="F281" s="323"/>
    </row>
    <row r="282" spans="4:6" x14ac:dyDescent="0.2">
      <c r="D282" s="323"/>
      <c r="E282" s="323"/>
      <c r="F282" s="323"/>
    </row>
    <row r="283" spans="4:6" x14ac:dyDescent="0.2">
      <c r="D283" s="323"/>
      <c r="E283" s="323"/>
      <c r="F283" s="323"/>
    </row>
    <row r="284" spans="4:6" x14ac:dyDescent="0.2">
      <c r="D284" s="323"/>
      <c r="E284" s="323"/>
      <c r="F284" s="323"/>
    </row>
    <row r="285" spans="4:6" x14ac:dyDescent="0.2">
      <c r="D285" s="323"/>
      <c r="E285" s="323"/>
      <c r="F285" s="323"/>
    </row>
    <row r="286" spans="4:6" x14ac:dyDescent="0.2">
      <c r="D286" s="323"/>
      <c r="E286" s="323"/>
      <c r="F286" s="323"/>
    </row>
    <row r="287" spans="4:6" x14ac:dyDescent="0.2">
      <c r="D287" s="323"/>
      <c r="E287" s="323"/>
      <c r="F287" s="323"/>
    </row>
    <row r="288" spans="4:6" x14ac:dyDescent="0.2">
      <c r="D288" s="323"/>
      <c r="E288" s="323"/>
      <c r="F288" s="323"/>
    </row>
    <row r="289" spans="4:6" x14ac:dyDescent="0.2">
      <c r="D289" s="323"/>
      <c r="E289" s="323"/>
      <c r="F289" s="323"/>
    </row>
    <row r="290" spans="4:6" x14ac:dyDescent="0.2">
      <c r="D290" s="323"/>
      <c r="E290" s="323"/>
      <c r="F290" s="323"/>
    </row>
    <row r="291" spans="4:6" x14ac:dyDescent="0.2">
      <c r="D291" s="323"/>
      <c r="E291" s="323"/>
      <c r="F291" s="323"/>
    </row>
    <row r="292" spans="4:6" x14ac:dyDescent="0.2">
      <c r="D292" s="323"/>
      <c r="E292" s="323"/>
      <c r="F292" s="323"/>
    </row>
    <row r="293" spans="4:6" x14ac:dyDescent="0.2">
      <c r="D293" s="323"/>
      <c r="E293" s="323"/>
      <c r="F293" s="323"/>
    </row>
    <row r="294" spans="4:6" x14ac:dyDescent="0.2">
      <c r="D294" s="323"/>
      <c r="E294" s="323"/>
      <c r="F294" s="323"/>
    </row>
    <row r="295" spans="4:6" x14ac:dyDescent="0.2">
      <c r="D295" s="323"/>
      <c r="E295" s="323"/>
      <c r="F295" s="323"/>
    </row>
    <row r="296" spans="4:6" x14ac:dyDescent="0.2">
      <c r="D296" s="323"/>
      <c r="E296" s="323"/>
      <c r="F296" s="323"/>
    </row>
    <row r="297" spans="4:6" x14ac:dyDescent="0.2">
      <c r="D297" s="323"/>
      <c r="E297" s="323"/>
      <c r="F297" s="323"/>
    </row>
    <row r="298" spans="4:6" x14ac:dyDescent="0.2">
      <c r="D298" s="323"/>
      <c r="E298" s="323"/>
      <c r="F298" s="323"/>
    </row>
    <row r="299" spans="4:6" x14ac:dyDescent="0.2">
      <c r="D299" s="323"/>
      <c r="E299" s="323"/>
      <c r="F299" s="323"/>
    </row>
    <row r="300" spans="4:6" x14ac:dyDescent="0.2">
      <c r="D300" s="323"/>
      <c r="E300" s="323"/>
      <c r="F300" s="323"/>
    </row>
    <row r="301" spans="4:6" x14ac:dyDescent="0.2">
      <c r="D301" s="323"/>
      <c r="E301" s="323"/>
      <c r="F301" s="323"/>
    </row>
    <row r="302" spans="4:6" x14ac:dyDescent="0.2">
      <c r="D302" s="323"/>
      <c r="E302" s="323"/>
      <c r="F302" s="323"/>
    </row>
    <row r="303" spans="4:6" x14ac:dyDescent="0.2">
      <c r="D303" s="323"/>
      <c r="E303" s="323"/>
      <c r="F303" s="323"/>
    </row>
    <row r="304" spans="4:6" x14ac:dyDescent="0.2">
      <c r="D304" s="323"/>
      <c r="E304" s="323"/>
      <c r="F304" s="323"/>
    </row>
    <row r="305" spans="4:6" x14ac:dyDescent="0.2">
      <c r="D305" s="323"/>
      <c r="E305" s="323"/>
      <c r="F305" s="323"/>
    </row>
    <row r="306" spans="4:6" x14ac:dyDescent="0.2">
      <c r="D306" s="323"/>
      <c r="E306" s="323"/>
      <c r="F306" s="323"/>
    </row>
    <row r="307" spans="4:6" x14ac:dyDescent="0.2">
      <c r="D307" s="323"/>
      <c r="E307" s="323"/>
      <c r="F307" s="323"/>
    </row>
    <row r="308" spans="4:6" x14ac:dyDescent="0.2">
      <c r="D308" s="323"/>
      <c r="E308" s="323"/>
      <c r="F308" s="323"/>
    </row>
    <row r="309" spans="4:6" x14ac:dyDescent="0.2">
      <c r="D309" s="323"/>
      <c r="E309" s="323"/>
      <c r="F309" s="323"/>
    </row>
    <row r="310" spans="4:6" x14ac:dyDescent="0.2">
      <c r="D310" s="323"/>
      <c r="E310" s="323"/>
      <c r="F310" s="323"/>
    </row>
    <row r="311" spans="4:6" x14ac:dyDescent="0.2">
      <c r="D311" s="323"/>
      <c r="E311" s="323"/>
      <c r="F311" s="323"/>
    </row>
    <row r="312" spans="4:6" x14ac:dyDescent="0.2">
      <c r="D312" s="323"/>
      <c r="E312" s="323"/>
      <c r="F312" s="323"/>
    </row>
    <row r="313" spans="4:6" x14ac:dyDescent="0.2">
      <c r="D313" s="323"/>
      <c r="E313" s="323"/>
      <c r="F313" s="323"/>
    </row>
    <row r="314" spans="4:6" x14ac:dyDescent="0.2">
      <c r="D314" s="323"/>
      <c r="E314" s="323"/>
      <c r="F314" s="323"/>
    </row>
    <row r="315" spans="4:6" x14ac:dyDescent="0.2">
      <c r="D315" s="323"/>
      <c r="E315" s="323"/>
      <c r="F315" s="323"/>
    </row>
    <row r="316" spans="4:6" x14ac:dyDescent="0.2">
      <c r="D316" s="323"/>
      <c r="E316" s="323"/>
      <c r="F316" s="323"/>
    </row>
    <row r="317" spans="4:6" x14ac:dyDescent="0.2">
      <c r="D317" s="323"/>
      <c r="E317" s="323"/>
      <c r="F317" s="323"/>
    </row>
    <row r="318" spans="4:6" x14ac:dyDescent="0.2">
      <c r="D318" s="323"/>
      <c r="E318" s="323"/>
      <c r="F318" s="323"/>
    </row>
    <row r="319" spans="4:6" x14ac:dyDescent="0.2">
      <c r="D319" s="323"/>
      <c r="E319" s="323"/>
      <c r="F319" s="323"/>
    </row>
    <row r="320" spans="4:6" x14ac:dyDescent="0.2">
      <c r="D320" s="323"/>
      <c r="E320" s="323"/>
      <c r="F320" s="323"/>
    </row>
    <row r="321" spans="4:6" x14ac:dyDescent="0.2">
      <c r="D321" s="323"/>
      <c r="E321" s="323"/>
      <c r="F321" s="323"/>
    </row>
    <row r="322" spans="4:6" x14ac:dyDescent="0.2">
      <c r="D322" s="323"/>
      <c r="E322" s="323"/>
      <c r="F322" s="323"/>
    </row>
    <row r="323" spans="4:6" x14ac:dyDescent="0.2">
      <c r="D323" s="323"/>
      <c r="E323" s="323"/>
      <c r="F323" s="323"/>
    </row>
    <row r="324" spans="4:6" x14ac:dyDescent="0.2">
      <c r="D324" s="323"/>
      <c r="E324" s="323"/>
      <c r="F324" s="323"/>
    </row>
    <row r="325" spans="4:6" x14ac:dyDescent="0.2">
      <c r="D325" s="323"/>
      <c r="E325" s="323"/>
      <c r="F325" s="323"/>
    </row>
    <row r="326" spans="4:6" x14ac:dyDescent="0.2">
      <c r="D326" s="323"/>
      <c r="E326" s="323"/>
      <c r="F326" s="323"/>
    </row>
    <row r="327" spans="4:6" x14ac:dyDescent="0.2">
      <c r="D327" s="323"/>
      <c r="E327" s="323"/>
      <c r="F327" s="323"/>
    </row>
    <row r="328" spans="4:6" x14ac:dyDescent="0.2">
      <c r="D328" s="323"/>
      <c r="E328" s="323"/>
      <c r="F328" s="323"/>
    </row>
    <row r="329" spans="4:6" x14ac:dyDescent="0.2">
      <c r="D329" s="323"/>
      <c r="E329" s="323"/>
      <c r="F329" s="323"/>
    </row>
    <row r="330" spans="4:6" x14ac:dyDescent="0.2">
      <c r="D330" s="323"/>
      <c r="E330" s="323"/>
      <c r="F330" s="323"/>
    </row>
    <row r="331" spans="4:6" x14ac:dyDescent="0.2">
      <c r="D331" s="323"/>
      <c r="E331" s="323"/>
      <c r="F331" s="323"/>
    </row>
    <row r="332" spans="4:6" x14ac:dyDescent="0.2">
      <c r="D332" s="323"/>
      <c r="E332" s="323"/>
      <c r="F332" s="323"/>
    </row>
    <row r="333" spans="4:6" x14ac:dyDescent="0.2">
      <c r="D333" s="323"/>
      <c r="E333" s="323"/>
      <c r="F333" s="323"/>
    </row>
    <row r="334" spans="4:6" x14ac:dyDescent="0.2">
      <c r="D334" s="323"/>
      <c r="E334" s="323"/>
      <c r="F334" s="323"/>
    </row>
    <row r="335" spans="4:6" x14ac:dyDescent="0.2">
      <c r="D335" s="323"/>
      <c r="E335" s="323"/>
      <c r="F335" s="323"/>
    </row>
    <row r="336" spans="4:6" x14ac:dyDescent="0.2">
      <c r="D336" s="323"/>
      <c r="E336" s="323"/>
      <c r="F336" s="323"/>
    </row>
    <row r="337" spans="4:6" x14ac:dyDescent="0.2">
      <c r="D337" s="323"/>
      <c r="E337" s="323"/>
      <c r="F337" s="323"/>
    </row>
    <row r="338" spans="4:6" x14ac:dyDescent="0.2">
      <c r="D338" s="323"/>
      <c r="E338" s="323"/>
      <c r="F338" s="323"/>
    </row>
    <row r="339" spans="4:6" x14ac:dyDescent="0.2">
      <c r="D339" s="323"/>
      <c r="E339" s="323"/>
      <c r="F339" s="323"/>
    </row>
    <row r="340" spans="4:6" x14ac:dyDescent="0.2">
      <c r="D340" s="323"/>
      <c r="E340" s="323"/>
      <c r="F340" s="323"/>
    </row>
    <row r="341" spans="4:6" x14ac:dyDescent="0.2">
      <c r="D341" s="323"/>
      <c r="E341" s="323"/>
      <c r="F341" s="323"/>
    </row>
    <row r="342" spans="4:6" x14ac:dyDescent="0.2">
      <c r="D342" s="323"/>
      <c r="E342" s="323"/>
      <c r="F342" s="323"/>
    </row>
    <row r="343" spans="4:6" x14ac:dyDescent="0.2">
      <c r="D343" s="323"/>
      <c r="E343" s="323"/>
      <c r="F343" s="323"/>
    </row>
    <row r="344" spans="4:6" x14ac:dyDescent="0.2">
      <c r="D344" s="323"/>
      <c r="E344" s="323"/>
      <c r="F344" s="323"/>
    </row>
    <row r="345" spans="4:6" x14ac:dyDescent="0.2">
      <c r="D345" s="323"/>
      <c r="E345" s="323"/>
      <c r="F345" s="323"/>
    </row>
    <row r="346" spans="4:6" x14ac:dyDescent="0.2">
      <c r="D346" s="323"/>
      <c r="E346" s="323"/>
      <c r="F346" s="323"/>
    </row>
    <row r="347" spans="4:6" x14ac:dyDescent="0.2">
      <c r="D347" s="323"/>
      <c r="E347" s="323"/>
      <c r="F347" s="323"/>
    </row>
    <row r="348" spans="4:6" x14ac:dyDescent="0.2">
      <c r="D348" s="323"/>
      <c r="E348" s="323"/>
      <c r="F348" s="323"/>
    </row>
    <row r="349" spans="4:6" x14ac:dyDescent="0.2">
      <c r="D349" s="323"/>
      <c r="E349" s="323"/>
      <c r="F349" s="323"/>
    </row>
    <row r="350" spans="4:6" x14ac:dyDescent="0.2">
      <c r="D350" s="323"/>
      <c r="E350" s="323"/>
      <c r="F350" s="323"/>
    </row>
    <row r="351" spans="4:6" x14ac:dyDescent="0.2">
      <c r="D351" s="323"/>
      <c r="E351" s="323"/>
      <c r="F351" s="323"/>
    </row>
    <row r="352" spans="4:6" x14ac:dyDescent="0.2">
      <c r="D352" s="323"/>
      <c r="E352" s="323"/>
      <c r="F352" s="323"/>
    </row>
    <row r="353" spans="4:6" x14ac:dyDescent="0.2">
      <c r="D353" s="323"/>
      <c r="E353" s="323"/>
      <c r="F353" s="323"/>
    </row>
    <row r="354" spans="4:6" x14ac:dyDescent="0.2">
      <c r="D354" s="323"/>
      <c r="E354" s="323"/>
      <c r="F354" s="323"/>
    </row>
    <row r="355" spans="4:6" x14ac:dyDescent="0.2">
      <c r="D355" s="323"/>
      <c r="E355" s="323"/>
      <c r="F355" s="323"/>
    </row>
    <row r="356" spans="4:6" x14ac:dyDescent="0.2">
      <c r="D356" s="323"/>
      <c r="E356" s="323"/>
      <c r="F356" s="323"/>
    </row>
    <row r="357" spans="4:6" x14ac:dyDescent="0.2">
      <c r="D357" s="323"/>
      <c r="E357" s="323"/>
      <c r="F357" s="323"/>
    </row>
    <row r="358" spans="4:6" x14ac:dyDescent="0.2">
      <c r="D358" s="323"/>
      <c r="E358" s="323"/>
      <c r="F358" s="323"/>
    </row>
    <row r="359" spans="4:6" x14ac:dyDescent="0.2">
      <c r="D359" s="323"/>
      <c r="E359" s="323"/>
      <c r="F359" s="323"/>
    </row>
    <row r="360" spans="4:6" x14ac:dyDescent="0.2">
      <c r="D360" s="323"/>
      <c r="E360" s="323"/>
      <c r="F360" s="323"/>
    </row>
    <row r="361" spans="4:6" x14ac:dyDescent="0.2">
      <c r="D361" s="323"/>
      <c r="E361" s="323"/>
      <c r="F361" s="323"/>
    </row>
    <row r="362" spans="4:6" x14ac:dyDescent="0.2">
      <c r="D362" s="323"/>
      <c r="E362" s="323"/>
      <c r="F362" s="323"/>
    </row>
    <row r="363" spans="4:6" x14ac:dyDescent="0.2">
      <c r="D363" s="323"/>
      <c r="E363" s="323"/>
      <c r="F363" s="323"/>
    </row>
    <row r="364" spans="4:6" x14ac:dyDescent="0.2">
      <c r="D364" s="323"/>
      <c r="E364" s="323"/>
      <c r="F364" s="323"/>
    </row>
    <row r="365" spans="4:6" x14ac:dyDescent="0.2">
      <c r="D365" s="323"/>
      <c r="E365" s="323"/>
      <c r="F365" s="323"/>
    </row>
    <row r="366" spans="4:6" x14ac:dyDescent="0.2">
      <c r="D366" s="323"/>
      <c r="E366" s="323"/>
      <c r="F366" s="323"/>
    </row>
    <row r="367" spans="4:6" x14ac:dyDescent="0.2">
      <c r="D367" s="323"/>
      <c r="E367" s="323"/>
      <c r="F367" s="323"/>
    </row>
    <row r="368" spans="4:6" x14ac:dyDescent="0.2">
      <c r="D368" s="323"/>
      <c r="E368" s="323"/>
      <c r="F368" s="323"/>
    </row>
    <row r="369" spans="4:6" x14ac:dyDescent="0.2">
      <c r="D369" s="323"/>
      <c r="E369" s="323"/>
      <c r="F369" s="323"/>
    </row>
    <row r="370" spans="4:6" x14ac:dyDescent="0.2">
      <c r="D370" s="323"/>
      <c r="E370" s="323"/>
      <c r="F370" s="323"/>
    </row>
    <row r="371" spans="4:6" x14ac:dyDescent="0.2">
      <c r="D371" s="323"/>
      <c r="E371" s="323"/>
      <c r="F371" s="323"/>
    </row>
    <row r="372" spans="4:6" x14ac:dyDescent="0.2">
      <c r="D372" s="323"/>
      <c r="E372" s="323"/>
      <c r="F372" s="323"/>
    </row>
    <row r="373" spans="4:6" x14ac:dyDescent="0.2">
      <c r="D373" s="323"/>
      <c r="E373" s="323"/>
      <c r="F373" s="323"/>
    </row>
    <row r="374" spans="4:6" x14ac:dyDescent="0.2">
      <c r="D374" s="323"/>
      <c r="E374" s="323"/>
      <c r="F374" s="323"/>
    </row>
    <row r="375" spans="4:6" x14ac:dyDescent="0.2">
      <c r="D375" s="323"/>
      <c r="E375" s="323"/>
      <c r="F375" s="323"/>
    </row>
    <row r="376" spans="4:6" x14ac:dyDescent="0.2">
      <c r="D376" s="323"/>
      <c r="E376" s="323"/>
      <c r="F376" s="323"/>
    </row>
    <row r="377" spans="4:6" x14ac:dyDescent="0.2">
      <c r="D377" s="323"/>
      <c r="E377" s="323"/>
      <c r="F377" s="323"/>
    </row>
    <row r="378" spans="4:6" x14ac:dyDescent="0.2">
      <c r="D378" s="323"/>
      <c r="E378" s="323"/>
      <c r="F378" s="323"/>
    </row>
    <row r="379" spans="4:6" x14ac:dyDescent="0.2">
      <c r="D379" s="323"/>
      <c r="E379" s="323"/>
      <c r="F379" s="323"/>
    </row>
    <row r="380" spans="4:6" x14ac:dyDescent="0.2">
      <c r="D380" s="323"/>
      <c r="E380" s="323"/>
      <c r="F380" s="323"/>
    </row>
    <row r="381" spans="4:6" x14ac:dyDescent="0.2">
      <c r="D381" s="323"/>
      <c r="E381" s="323"/>
      <c r="F381" s="323"/>
    </row>
    <row r="382" spans="4:6" x14ac:dyDescent="0.2">
      <c r="D382" s="323"/>
      <c r="E382" s="323"/>
      <c r="F382" s="323"/>
    </row>
    <row r="383" spans="4:6" x14ac:dyDescent="0.2">
      <c r="D383" s="323"/>
      <c r="E383" s="323"/>
      <c r="F383" s="323"/>
    </row>
    <row r="384" spans="4:6" x14ac:dyDescent="0.2">
      <c r="D384" s="323"/>
      <c r="E384" s="323"/>
      <c r="F384" s="323"/>
    </row>
    <row r="385" spans="4:6" x14ac:dyDescent="0.2">
      <c r="D385" s="323"/>
      <c r="E385" s="323"/>
      <c r="F385" s="323"/>
    </row>
    <row r="386" spans="4:6" x14ac:dyDescent="0.2">
      <c r="D386" s="323"/>
      <c r="E386" s="323"/>
      <c r="F386" s="323"/>
    </row>
    <row r="387" spans="4:6" x14ac:dyDescent="0.2">
      <c r="D387" s="323"/>
      <c r="E387" s="323"/>
      <c r="F387" s="323"/>
    </row>
    <row r="388" spans="4:6" x14ac:dyDescent="0.2">
      <c r="D388" s="323"/>
      <c r="E388" s="323"/>
      <c r="F388" s="323"/>
    </row>
    <row r="389" spans="4:6" x14ac:dyDescent="0.2">
      <c r="D389" s="323"/>
      <c r="E389" s="323"/>
      <c r="F389" s="323"/>
    </row>
    <row r="390" spans="4:6" x14ac:dyDescent="0.2">
      <c r="D390" s="323"/>
      <c r="E390" s="323"/>
      <c r="F390" s="323"/>
    </row>
    <row r="391" spans="4:6" x14ac:dyDescent="0.2">
      <c r="D391" s="323"/>
      <c r="E391" s="323"/>
      <c r="F391" s="323"/>
    </row>
    <row r="392" spans="4:6" x14ac:dyDescent="0.2">
      <c r="D392" s="323"/>
      <c r="E392" s="323"/>
      <c r="F392" s="323"/>
    </row>
    <row r="393" spans="4:6" x14ac:dyDescent="0.2">
      <c r="D393" s="323"/>
      <c r="E393" s="323"/>
      <c r="F393" s="323"/>
    </row>
    <row r="394" spans="4:6" x14ac:dyDescent="0.2">
      <c r="D394" s="323"/>
      <c r="E394" s="323"/>
      <c r="F394" s="323"/>
    </row>
    <row r="395" spans="4:6" x14ac:dyDescent="0.2">
      <c r="D395" s="323"/>
      <c r="E395" s="323"/>
      <c r="F395" s="323"/>
    </row>
    <row r="396" spans="4:6" x14ac:dyDescent="0.2">
      <c r="D396" s="323"/>
      <c r="E396" s="323"/>
      <c r="F396" s="323"/>
    </row>
    <row r="397" spans="4:6" x14ac:dyDescent="0.2">
      <c r="D397" s="323"/>
      <c r="E397" s="323"/>
      <c r="F397" s="323"/>
    </row>
    <row r="398" spans="4:6" x14ac:dyDescent="0.2">
      <c r="D398" s="323"/>
      <c r="E398" s="323"/>
      <c r="F398" s="323"/>
    </row>
    <row r="399" spans="4:6" x14ac:dyDescent="0.2">
      <c r="D399" s="323"/>
      <c r="E399" s="323"/>
      <c r="F399" s="323"/>
    </row>
    <row r="400" spans="4:6" x14ac:dyDescent="0.2">
      <c r="D400" s="323"/>
      <c r="E400" s="323"/>
      <c r="F400" s="323"/>
    </row>
    <row r="401" spans="4:6" x14ac:dyDescent="0.2">
      <c r="D401" s="323"/>
      <c r="E401" s="323"/>
      <c r="F401" s="323"/>
    </row>
    <row r="402" spans="4:6" x14ac:dyDescent="0.2">
      <c r="D402" s="323"/>
      <c r="E402" s="323"/>
      <c r="F402" s="323"/>
    </row>
    <row r="403" spans="4:6" x14ac:dyDescent="0.2">
      <c r="D403" s="323"/>
      <c r="E403" s="323"/>
      <c r="F403" s="323"/>
    </row>
    <row r="404" spans="4:6" x14ac:dyDescent="0.2">
      <c r="D404" s="323"/>
      <c r="E404" s="323"/>
      <c r="F404" s="323"/>
    </row>
    <row r="405" spans="4:6" x14ac:dyDescent="0.2">
      <c r="D405" s="323"/>
      <c r="E405" s="323"/>
      <c r="F405" s="323"/>
    </row>
    <row r="406" spans="4:6" x14ac:dyDescent="0.2">
      <c r="D406" s="323"/>
      <c r="E406" s="323"/>
      <c r="F406" s="323"/>
    </row>
    <row r="407" spans="4:6" x14ac:dyDescent="0.2">
      <c r="D407" s="323"/>
      <c r="E407" s="323"/>
      <c r="F407" s="323"/>
    </row>
    <row r="408" spans="4:6" x14ac:dyDescent="0.2">
      <c r="D408" s="323"/>
      <c r="E408" s="323"/>
      <c r="F408" s="323"/>
    </row>
    <row r="409" spans="4:6" x14ac:dyDescent="0.2">
      <c r="D409" s="323"/>
      <c r="E409" s="323"/>
      <c r="F409" s="323"/>
    </row>
    <row r="410" spans="4:6" x14ac:dyDescent="0.2">
      <c r="D410" s="323"/>
      <c r="E410" s="323"/>
      <c r="F410" s="323"/>
    </row>
    <row r="411" spans="4:6" x14ac:dyDescent="0.2">
      <c r="D411" s="323"/>
      <c r="E411" s="323"/>
      <c r="F411" s="323"/>
    </row>
    <row r="412" spans="4:6" x14ac:dyDescent="0.2">
      <c r="D412" s="323"/>
      <c r="E412" s="323"/>
      <c r="F412" s="323"/>
    </row>
    <row r="413" spans="4:6" x14ac:dyDescent="0.2">
      <c r="D413" s="323"/>
      <c r="E413" s="323"/>
      <c r="F413" s="323"/>
    </row>
    <row r="414" spans="4:6" x14ac:dyDescent="0.2">
      <c r="D414" s="323"/>
      <c r="E414" s="323"/>
      <c r="F414" s="323"/>
    </row>
    <row r="415" spans="4:6" x14ac:dyDescent="0.2">
      <c r="D415" s="323"/>
      <c r="E415" s="323"/>
      <c r="F415" s="323"/>
    </row>
    <row r="416" spans="4:6" x14ac:dyDescent="0.2">
      <c r="D416" s="323"/>
      <c r="E416" s="323"/>
      <c r="F416" s="323"/>
    </row>
    <row r="417" spans="4:6" x14ac:dyDescent="0.2">
      <c r="D417" s="323"/>
      <c r="E417" s="323"/>
      <c r="F417" s="323"/>
    </row>
    <row r="418" spans="4:6" x14ac:dyDescent="0.2">
      <c r="D418" s="323"/>
      <c r="E418" s="323"/>
      <c r="F418" s="323"/>
    </row>
    <row r="419" spans="4:6" x14ac:dyDescent="0.2">
      <c r="D419" s="323"/>
      <c r="E419" s="323"/>
      <c r="F419" s="323"/>
    </row>
    <row r="420" spans="4:6" x14ac:dyDescent="0.2">
      <c r="D420" s="323"/>
      <c r="E420" s="323"/>
      <c r="F420" s="323"/>
    </row>
    <row r="421" spans="4:6" x14ac:dyDescent="0.2">
      <c r="D421" s="323"/>
      <c r="E421" s="323"/>
      <c r="F421" s="323"/>
    </row>
    <row r="422" spans="4:6" x14ac:dyDescent="0.2">
      <c r="D422" s="323"/>
      <c r="E422" s="323"/>
      <c r="F422" s="323"/>
    </row>
    <row r="423" spans="4:6" x14ac:dyDescent="0.2">
      <c r="D423" s="323"/>
      <c r="E423" s="323"/>
      <c r="F423" s="323"/>
    </row>
    <row r="424" spans="4:6" x14ac:dyDescent="0.2">
      <c r="D424" s="323"/>
      <c r="E424" s="323"/>
      <c r="F424" s="323"/>
    </row>
    <row r="425" spans="4:6" x14ac:dyDescent="0.2">
      <c r="D425" s="323"/>
      <c r="E425" s="323"/>
      <c r="F425" s="323"/>
    </row>
    <row r="426" spans="4:6" x14ac:dyDescent="0.2">
      <c r="D426" s="323"/>
      <c r="E426" s="323"/>
      <c r="F426" s="323"/>
    </row>
    <row r="427" spans="4:6" x14ac:dyDescent="0.2">
      <c r="D427" s="323"/>
      <c r="E427" s="323"/>
      <c r="F427" s="323"/>
    </row>
    <row r="428" spans="4:6" x14ac:dyDescent="0.2">
      <c r="D428" s="323"/>
      <c r="E428" s="323"/>
      <c r="F428" s="323"/>
    </row>
    <row r="429" spans="4:6" x14ac:dyDescent="0.2">
      <c r="D429" s="323"/>
      <c r="E429" s="323"/>
      <c r="F429" s="323"/>
    </row>
    <row r="430" spans="4:6" x14ac:dyDescent="0.2">
      <c r="D430" s="323"/>
      <c r="E430" s="323"/>
      <c r="F430" s="323"/>
    </row>
    <row r="431" spans="4:6" x14ac:dyDescent="0.2">
      <c r="D431" s="323"/>
      <c r="E431" s="323"/>
      <c r="F431" s="323"/>
    </row>
    <row r="432" spans="4:6" x14ac:dyDescent="0.2">
      <c r="D432" s="323"/>
      <c r="E432" s="323"/>
      <c r="F432" s="323"/>
    </row>
    <row r="433" spans="4:6" x14ac:dyDescent="0.2">
      <c r="D433" s="323"/>
      <c r="E433" s="323"/>
      <c r="F433" s="323"/>
    </row>
    <row r="434" spans="4:6" x14ac:dyDescent="0.2">
      <c r="D434" s="323"/>
      <c r="E434" s="323"/>
      <c r="F434" s="323"/>
    </row>
    <row r="435" spans="4:6" x14ac:dyDescent="0.2">
      <c r="D435" s="323"/>
      <c r="E435" s="323"/>
      <c r="F435" s="323"/>
    </row>
    <row r="436" spans="4:6" x14ac:dyDescent="0.2">
      <c r="D436" s="323"/>
      <c r="E436" s="323"/>
      <c r="F436" s="323"/>
    </row>
    <row r="437" spans="4:6" x14ac:dyDescent="0.2">
      <c r="D437" s="323"/>
      <c r="E437" s="323"/>
      <c r="F437" s="323"/>
    </row>
    <row r="438" spans="4:6" x14ac:dyDescent="0.2">
      <c r="D438" s="323"/>
      <c r="E438" s="323"/>
      <c r="F438" s="323"/>
    </row>
    <row r="439" spans="4:6" x14ac:dyDescent="0.2">
      <c r="D439" s="323"/>
      <c r="E439" s="323"/>
      <c r="F439" s="323"/>
    </row>
    <row r="440" spans="4:6" x14ac:dyDescent="0.2">
      <c r="D440" s="323"/>
      <c r="E440" s="323"/>
      <c r="F440" s="323"/>
    </row>
    <row r="441" spans="4:6" x14ac:dyDescent="0.2">
      <c r="D441" s="323"/>
      <c r="E441" s="323"/>
      <c r="F441" s="323"/>
    </row>
  </sheetData>
  <mergeCells count="4">
    <mergeCell ref="A1:C1"/>
    <mergeCell ref="A4:D4"/>
    <mergeCell ref="A47:C47"/>
    <mergeCell ref="J3:L3"/>
  </mergeCells>
  <printOptions horizontalCentered="1" verticalCentered="1"/>
  <pageMargins left="0.1" right="0.1" top="0.5" bottom="0.4" header="0.1" footer="0.1"/>
  <pageSetup scale="80" orientation="landscape" r:id="rId1"/>
  <headerFooter>
    <oddHeader>&amp;C&amp;"Arial,Bold"TWIN FALLS SCHOOL DISTRICT 411</oddHeader>
    <oddFooter>&amp;L&amp;"Arial,Bold"&amp;Z&amp;F&amp;R&amp;"Arial,Bold"Page &amp;P of &amp;N</oddFooter>
  </headerFooter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>
    <pageSetUpPr fitToPage="1"/>
  </sheetPr>
  <dimension ref="A1:M48"/>
  <sheetViews>
    <sheetView defaultGridColor="0" colorId="22" zoomScaleNormal="100" workbookViewId="0">
      <pane xSplit="3" ySplit="7" topLeftCell="D8" activePane="bottomRight" state="frozen"/>
      <selection activeCell="P31" sqref="P31"/>
      <selection pane="topRight" activeCell="P31" sqref="P31"/>
      <selection pane="bottomLeft" activeCell="P31" sqref="P31"/>
      <selection pane="bottomRight" activeCell="P31" sqref="P31"/>
    </sheetView>
  </sheetViews>
  <sheetFormatPr defaultColWidth="9.77734375" defaultRowHeight="15.75" x14ac:dyDescent="0.25"/>
  <cols>
    <col min="1" max="1" width="3.77734375" style="397" customWidth="1"/>
    <col min="2" max="2" width="6.77734375" style="397" customWidth="1"/>
    <col min="3" max="3" width="30.77734375" style="398" customWidth="1"/>
    <col min="4" max="13" width="11.77734375" style="397" customWidth="1"/>
    <col min="14" max="16384" width="9.77734375" style="397"/>
  </cols>
  <sheetData>
    <row r="1" spans="1:13" ht="20.25" x14ac:dyDescent="0.3">
      <c r="A1" s="600" t="s">
        <v>47</v>
      </c>
      <c r="B1" s="600"/>
      <c r="C1" s="600"/>
      <c r="E1" s="449" t="s">
        <v>510</v>
      </c>
      <c r="F1" s="447"/>
      <c r="G1" s="447"/>
      <c r="I1" s="451"/>
      <c r="K1" s="446"/>
      <c r="L1" s="446"/>
      <c r="M1" s="450" t="s">
        <v>767</v>
      </c>
    </row>
    <row r="2" spans="1:13" x14ac:dyDescent="0.25">
      <c r="E2" s="449" t="s">
        <v>16</v>
      </c>
      <c r="F2" s="447"/>
      <c r="G2" s="447"/>
      <c r="K2" s="446"/>
      <c r="L2" s="445"/>
      <c r="M2" s="557" t="s">
        <v>766</v>
      </c>
    </row>
    <row r="3" spans="1:13" x14ac:dyDescent="0.25">
      <c r="E3" s="448" t="s">
        <v>507</v>
      </c>
      <c r="F3" s="447"/>
      <c r="G3" s="447"/>
      <c r="K3" s="446"/>
      <c r="L3" s="445"/>
      <c r="M3" s="557" t="s">
        <v>765</v>
      </c>
    </row>
    <row r="4" spans="1:13" ht="12" customHeight="1" x14ac:dyDescent="0.2">
      <c r="A4" s="601" t="s">
        <v>505</v>
      </c>
      <c r="B4" s="601"/>
      <c r="C4" s="601"/>
      <c r="D4" s="434"/>
      <c r="E4" s="434"/>
      <c r="F4" s="434"/>
      <c r="G4" s="434"/>
      <c r="H4" s="434"/>
      <c r="I4" s="434"/>
      <c r="J4" s="434"/>
      <c r="K4" s="434"/>
      <c r="L4" s="434"/>
      <c r="M4" s="434"/>
    </row>
    <row r="5" spans="1:13" ht="15" x14ac:dyDescent="0.2">
      <c r="A5" s="443"/>
      <c r="B5" s="442"/>
      <c r="C5" s="441" t="s">
        <v>16</v>
      </c>
      <c r="D5" s="437" t="s">
        <v>503</v>
      </c>
      <c r="E5" s="440" t="s">
        <v>502</v>
      </c>
      <c r="F5" s="439" t="s">
        <v>85</v>
      </c>
      <c r="G5" s="439" t="s">
        <v>83</v>
      </c>
      <c r="H5" s="439" t="s">
        <v>81</v>
      </c>
      <c r="I5" s="439" t="s">
        <v>79</v>
      </c>
      <c r="J5" s="439" t="s">
        <v>77</v>
      </c>
      <c r="K5" s="438" t="s">
        <v>75</v>
      </c>
      <c r="L5" s="437" t="s">
        <v>73</v>
      </c>
      <c r="M5" s="437" t="s">
        <v>70</v>
      </c>
    </row>
    <row r="6" spans="1:13" ht="15" x14ac:dyDescent="0.2">
      <c r="A6" s="436"/>
      <c r="B6" s="429"/>
      <c r="C6" s="435"/>
      <c r="D6" s="429"/>
      <c r="E6" s="429"/>
      <c r="F6" s="434"/>
      <c r="G6" s="433"/>
      <c r="H6" s="432" t="s">
        <v>560</v>
      </c>
      <c r="I6" s="432" t="s">
        <v>559</v>
      </c>
      <c r="J6" s="431" t="s">
        <v>558</v>
      </c>
      <c r="K6" s="430" t="s">
        <v>557</v>
      </c>
      <c r="L6" s="430" t="s">
        <v>556</v>
      </c>
      <c r="M6" s="429"/>
    </row>
    <row r="7" spans="1:13" ht="15" x14ac:dyDescent="0.2">
      <c r="A7" s="416" t="s">
        <v>87</v>
      </c>
      <c r="B7" s="415" t="s">
        <v>500</v>
      </c>
      <c r="C7" s="428" t="s">
        <v>555</v>
      </c>
      <c r="D7" s="415" t="s">
        <v>88</v>
      </c>
      <c r="E7" s="415" t="s">
        <v>88</v>
      </c>
      <c r="F7" s="427" t="s">
        <v>84</v>
      </c>
      <c r="G7" s="426" t="s">
        <v>82</v>
      </c>
      <c r="H7" s="426" t="s">
        <v>554</v>
      </c>
      <c r="I7" s="426" t="s">
        <v>553</v>
      </c>
      <c r="J7" s="416" t="s">
        <v>552</v>
      </c>
      <c r="K7" s="415" t="s">
        <v>551</v>
      </c>
      <c r="L7" s="415" t="s">
        <v>550</v>
      </c>
      <c r="M7" s="415" t="s">
        <v>184</v>
      </c>
    </row>
    <row r="8" spans="1:13" ht="15" x14ac:dyDescent="0.2">
      <c r="A8" s="416" t="s">
        <v>496</v>
      </c>
      <c r="B8" s="415" t="s">
        <v>549</v>
      </c>
      <c r="C8" s="407" t="s">
        <v>282</v>
      </c>
      <c r="D8" s="410"/>
      <c r="E8" s="414">
        <f t="shared" ref="E8:E19" si="0">SUM(F8:M8)</f>
        <v>0</v>
      </c>
      <c r="F8" s="413"/>
      <c r="G8" s="412"/>
      <c r="H8" s="411"/>
      <c r="I8" s="410"/>
      <c r="J8" s="410"/>
      <c r="K8" s="410"/>
      <c r="L8" s="410"/>
      <c r="M8" s="410"/>
    </row>
    <row r="9" spans="1:13" ht="15" x14ac:dyDescent="0.2">
      <c r="A9" s="416" t="s">
        <v>491</v>
      </c>
      <c r="B9" s="415" t="s">
        <v>548</v>
      </c>
      <c r="C9" s="407" t="s">
        <v>280</v>
      </c>
      <c r="D9" s="410"/>
      <c r="E9" s="414">
        <f t="shared" si="0"/>
        <v>0</v>
      </c>
      <c r="F9" s="413"/>
      <c r="G9" s="412"/>
      <c r="H9" s="411"/>
      <c r="I9" s="410"/>
      <c r="J9" s="410"/>
      <c r="K9" s="410"/>
      <c r="L9" s="410"/>
      <c r="M9" s="410"/>
    </row>
    <row r="10" spans="1:13" ht="15" x14ac:dyDescent="0.2">
      <c r="A10" s="416" t="s">
        <v>487</v>
      </c>
      <c r="B10" s="415" t="s">
        <v>547</v>
      </c>
      <c r="C10" s="407" t="s">
        <v>278</v>
      </c>
      <c r="D10" s="410"/>
      <c r="E10" s="414">
        <f t="shared" si="0"/>
        <v>0</v>
      </c>
      <c r="F10" s="413"/>
      <c r="G10" s="412"/>
      <c r="H10" s="411"/>
      <c r="I10" s="410"/>
      <c r="J10" s="410"/>
      <c r="K10" s="410"/>
      <c r="L10" s="410"/>
      <c r="M10" s="410"/>
    </row>
    <row r="11" spans="1:13" ht="15" x14ac:dyDescent="0.2">
      <c r="A11" s="425" t="s">
        <v>484</v>
      </c>
      <c r="B11" s="415">
        <v>519</v>
      </c>
      <c r="C11" s="407" t="s">
        <v>276</v>
      </c>
      <c r="D11" s="410"/>
      <c r="E11" s="414">
        <f t="shared" si="0"/>
        <v>0</v>
      </c>
      <c r="F11" s="413"/>
      <c r="G11" s="412"/>
      <c r="H11" s="411"/>
      <c r="I11" s="410"/>
      <c r="J11" s="410"/>
      <c r="K11" s="410"/>
      <c r="L11" s="410"/>
      <c r="M11" s="410"/>
    </row>
    <row r="12" spans="1:13" ht="15" x14ac:dyDescent="0.2">
      <c r="A12" s="416" t="s">
        <v>480</v>
      </c>
      <c r="B12" s="415" t="s">
        <v>546</v>
      </c>
      <c r="C12" s="407" t="s">
        <v>545</v>
      </c>
      <c r="D12" s="410">
        <v>1265117</v>
      </c>
      <c r="E12" s="414">
        <f t="shared" si="0"/>
        <v>1121424</v>
      </c>
      <c r="F12" s="413">
        <v>683705</v>
      </c>
      <c r="G12" s="412">
        <v>263188</v>
      </c>
      <c r="H12" s="411">
        <v>60521</v>
      </c>
      <c r="I12" s="410">
        <v>114010</v>
      </c>
      <c r="J12" s="410"/>
      <c r="K12" s="410"/>
      <c r="L12" s="410"/>
      <c r="M12" s="410"/>
    </row>
    <row r="13" spans="1:13" ht="15" x14ac:dyDescent="0.2">
      <c r="A13" s="416" t="s">
        <v>476</v>
      </c>
      <c r="B13" s="415" t="s">
        <v>544</v>
      </c>
      <c r="C13" s="407" t="s">
        <v>543</v>
      </c>
      <c r="D13" s="410"/>
      <c r="E13" s="414">
        <f t="shared" si="0"/>
        <v>0</v>
      </c>
      <c r="F13" s="413"/>
      <c r="G13" s="412"/>
      <c r="H13" s="411"/>
      <c r="I13" s="410"/>
      <c r="J13" s="410"/>
      <c r="K13" s="410"/>
      <c r="L13" s="410"/>
      <c r="M13" s="410"/>
    </row>
    <row r="14" spans="1:13" ht="15" x14ac:dyDescent="0.2">
      <c r="A14" s="416" t="s">
        <v>471</v>
      </c>
      <c r="B14" s="415" t="s">
        <v>542</v>
      </c>
      <c r="C14" s="407" t="s">
        <v>270</v>
      </c>
      <c r="D14" s="410"/>
      <c r="E14" s="414">
        <f t="shared" si="0"/>
        <v>0</v>
      </c>
      <c r="F14" s="413"/>
      <c r="G14" s="412"/>
      <c r="H14" s="411"/>
      <c r="I14" s="410"/>
      <c r="J14" s="410"/>
      <c r="K14" s="410"/>
      <c r="L14" s="410"/>
      <c r="M14" s="410"/>
    </row>
    <row r="15" spans="1:13" ht="15" x14ac:dyDescent="0.2">
      <c r="A15" s="416" t="s">
        <v>467</v>
      </c>
      <c r="B15" s="415" t="s">
        <v>541</v>
      </c>
      <c r="C15" s="407" t="s">
        <v>268</v>
      </c>
      <c r="D15" s="410"/>
      <c r="E15" s="414">
        <f t="shared" si="0"/>
        <v>0</v>
      </c>
      <c r="F15" s="413"/>
      <c r="G15" s="412"/>
      <c r="H15" s="411"/>
      <c r="I15" s="410"/>
      <c r="J15" s="410"/>
      <c r="K15" s="410"/>
      <c r="L15" s="410"/>
      <c r="M15" s="410"/>
    </row>
    <row r="16" spans="1:13" ht="15" x14ac:dyDescent="0.2">
      <c r="A16" s="416" t="s">
        <v>463</v>
      </c>
      <c r="B16" s="415" t="s">
        <v>540</v>
      </c>
      <c r="C16" s="407" t="s">
        <v>266</v>
      </c>
      <c r="D16" s="410"/>
      <c r="E16" s="414">
        <f t="shared" si="0"/>
        <v>0</v>
      </c>
      <c r="F16" s="413"/>
      <c r="G16" s="412"/>
      <c r="H16" s="411"/>
      <c r="I16" s="410"/>
      <c r="J16" s="410"/>
      <c r="K16" s="410"/>
      <c r="L16" s="410"/>
      <c r="M16" s="410"/>
    </row>
    <row r="17" spans="1:13" ht="15" x14ac:dyDescent="0.2">
      <c r="A17" s="416" t="s">
        <v>459</v>
      </c>
      <c r="B17" s="415" t="s">
        <v>539</v>
      </c>
      <c r="C17" s="407" t="s">
        <v>264</v>
      </c>
      <c r="D17" s="410"/>
      <c r="E17" s="414">
        <f t="shared" si="0"/>
        <v>0</v>
      </c>
      <c r="F17" s="413"/>
      <c r="G17" s="412"/>
      <c r="H17" s="411"/>
      <c r="I17" s="410"/>
      <c r="J17" s="410"/>
      <c r="K17" s="410"/>
      <c r="L17" s="410"/>
      <c r="M17" s="410"/>
    </row>
    <row r="18" spans="1:13" ht="15" x14ac:dyDescent="0.2">
      <c r="A18" s="416" t="s">
        <v>455</v>
      </c>
      <c r="B18" s="415" t="s">
        <v>538</v>
      </c>
      <c r="C18" s="407" t="s">
        <v>262</v>
      </c>
      <c r="D18" s="410"/>
      <c r="E18" s="414">
        <f t="shared" si="0"/>
        <v>0</v>
      </c>
      <c r="F18" s="413"/>
      <c r="G18" s="412"/>
      <c r="H18" s="411"/>
      <c r="I18" s="410"/>
      <c r="J18" s="410"/>
      <c r="K18" s="410"/>
      <c r="L18" s="410"/>
      <c r="M18" s="410"/>
    </row>
    <row r="19" spans="1:13" ht="15" x14ac:dyDescent="0.2">
      <c r="A19" s="416" t="s">
        <v>451</v>
      </c>
      <c r="B19" s="415" t="s">
        <v>537</v>
      </c>
      <c r="C19" s="407" t="s">
        <v>260</v>
      </c>
      <c r="D19" s="410"/>
      <c r="E19" s="414">
        <f t="shared" si="0"/>
        <v>0</v>
      </c>
      <c r="F19" s="413"/>
      <c r="G19" s="412"/>
      <c r="H19" s="411"/>
      <c r="I19" s="410"/>
      <c r="J19" s="410"/>
      <c r="K19" s="410"/>
      <c r="L19" s="410"/>
      <c r="M19" s="410"/>
    </row>
    <row r="20" spans="1:13" ht="15" x14ac:dyDescent="0.2">
      <c r="A20" s="416" t="s">
        <v>447</v>
      </c>
      <c r="B20" s="418"/>
      <c r="C20" s="407"/>
      <c r="D20" s="421"/>
      <c r="E20" s="421"/>
      <c r="F20" s="424"/>
      <c r="G20" s="423"/>
      <c r="H20" s="422"/>
      <c r="I20" s="421"/>
      <c r="J20" s="421"/>
      <c r="K20" s="421"/>
      <c r="L20" s="421"/>
      <c r="M20" s="421"/>
    </row>
    <row r="21" spans="1:13" ht="15" x14ac:dyDescent="0.2">
      <c r="A21" s="416" t="s">
        <v>444</v>
      </c>
      <c r="B21" s="415" t="s">
        <v>77</v>
      </c>
      <c r="C21" s="420" t="s">
        <v>536</v>
      </c>
      <c r="D21" s="419">
        <f t="shared" ref="D21:M21" si="1">SUM(D8:D19)</f>
        <v>1265117</v>
      </c>
      <c r="E21" s="419">
        <f t="shared" si="1"/>
        <v>1121424</v>
      </c>
      <c r="F21" s="419">
        <f t="shared" si="1"/>
        <v>683705</v>
      </c>
      <c r="G21" s="419">
        <f t="shared" si="1"/>
        <v>263188</v>
      </c>
      <c r="H21" s="419">
        <f t="shared" si="1"/>
        <v>60521</v>
      </c>
      <c r="I21" s="419">
        <f t="shared" si="1"/>
        <v>114010</v>
      </c>
      <c r="J21" s="419">
        <f t="shared" si="1"/>
        <v>0</v>
      </c>
      <c r="K21" s="419">
        <f t="shared" si="1"/>
        <v>0</v>
      </c>
      <c r="L21" s="419">
        <f t="shared" si="1"/>
        <v>0</v>
      </c>
      <c r="M21" s="419">
        <f t="shared" si="1"/>
        <v>0</v>
      </c>
    </row>
    <row r="22" spans="1:13" ht="15" x14ac:dyDescent="0.2">
      <c r="A22" s="416" t="s">
        <v>439</v>
      </c>
      <c r="B22" s="418"/>
      <c r="C22" s="407"/>
      <c r="D22" s="403"/>
      <c r="E22" s="403"/>
      <c r="F22" s="406"/>
      <c r="G22" s="405"/>
      <c r="H22" s="404"/>
      <c r="I22" s="403"/>
      <c r="J22" s="403"/>
      <c r="K22" s="403"/>
      <c r="L22" s="403"/>
      <c r="M22" s="403"/>
    </row>
    <row r="23" spans="1:13" ht="15" x14ac:dyDescent="0.2">
      <c r="A23" s="416" t="s">
        <v>436</v>
      </c>
      <c r="B23" s="415" t="s">
        <v>535</v>
      </c>
      <c r="C23" s="407" t="s">
        <v>534</v>
      </c>
      <c r="D23" s="410">
        <v>241310</v>
      </c>
      <c r="E23" s="414">
        <f>SUM(F23:M23)</f>
        <v>273990</v>
      </c>
      <c r="F23" s="413">
        <v>165030</v>
      </c>
      <c r="G23" s="412">
        <v>108960</v>
      </c>
      <c r="H23" s="411"/>
      <c r="I23" s="410"/>
      <c r="J23" s="410"/>
      <c r="K23" s="410"/>
      <c r="L23" s="410"/>
      <c r="M23" s="410"/>
    </row>
    <row r="24" spans="1:13" ht="15" x14ac:dyDescent="0.2">
      <c r="A24" s="416" t="s">
        <v>431</v>
      </c>
      <c r="B24" s="415" t="s">
        <v>533</v>
      </c>
      <c r="C24" s="407" t="s">
        <v>532</v>
      </c>
      <c r="D24" s="410">
        <v>560031</v>
      </c>
      <c r="E24" s="414">
        <f>SUM(F24:M24)</f>
        <v>352583</v>
      </c>
      <c r="F24" s="413">
        <v>229682</v>
      </c>
      <c r="G24" s="412">
        <v>73842</v>
      </c>
      <c r="H24" s="411">
        <v>49059</v>
      </c>
      <c r="I24" s="410"/>
      <c r="J24" s="410"/>
      <c r="K24" s="410"/>
      <c r="L24" s="410"/>
      <c r="M24" s="410"/>
    </row>
    <row r="25" spans="1:13" ht="15" x14ac:dyDescent="0.2">
      <c r="A25" s="416" t="s">
        <v>428</v>
      </c>
      <c r="B25" s="415"/>
      <c r="C25" s="407"/>
      <c r="D25" s="403"/>
      <c r="E25" s="403"/>
      <c r="F25" s="406"/>
      <c r="G25" s="405"/>
      <c r="H25" s="404"/>
      <c r="I25" s="403"/>
      <c r="J25" s="403"/>
      <c r="K25" s="403"/>
      <c r="L25" s="403"/>
      <c r="M25" s="403"/>
    </row>
    <row r="26" spans="1:13" ht="15" x14ac:dyDescent="0.2">
      <c r="A26" s="416" t="s">
        <v>425</v>
      </c>
      <c r="B26" s="415" t="s">
        <v>531</v>
      </c>
      <c r="C26" s="407" t="s">
        <v>254</v>
      </c>
      <c r="D26" s="410">
        <v>42250</v>
      </c>
      <c r="E26" s="414">
        <f>SUM(F26:M26)</f>
        <v>16382</v>
      </c>
      <c r="F26" s="413">
        <v>11500</v>
      </c>
      <c r="G26" s="412">
        <v>4882</v>
      </c>
      <c r="H26" s="411"/>
      <c r="I26" s="410"/>
      <c r="J26" s="410"/>
      <c r="K26" s="410"/>
      <c r="L26" s="410"/>
      <c r="M26" s="410"/>
    </row>
    <row r="27" spans="1:13" ht="15" x14ac:dyDescent="0.2">
      <c r="A27" s="416" t="s">
        <v>422</v>
      </c>
      <c r="B27" s="415" t="s">
        <v>530</v>
      </c>
      <c r="C27" s="407" t="s">
        <v>252</v>
      </c>
      <c r="D27" s="410"/>
      <c r="E27" s="414">
        <f>SUM(F27:M27)</f>
        <v>0</v>
      </c>
      <c r="F27" s="413"/>
      <c r="G27" s="412"/>
      <c r="H27" s="411"/>
      <c r="I27" s="410"/>
      <c r="J27" s="410"/>
      <c r="K27" s="410"/>
      <c r="L27" s="410"/>
      <c r="M27" s="410"/>
    </row>
    <row r="28" spans="1:13" ht="15" x14ac:dyDescent="0.2">
      <c r="A28" s="416" t="s">
        <v>418</v>
      </c>
      <c r="B28" s="415">
        <v>623</v>
      </c>
      <c r="C28" s="407" t="s">
        <v>250</v>
      </c>
      <c r="D28" s="410"/>
      <c r="E28" s="414">
        <f>SUM(F28:M28)</f>
        <v>0</v>
      </c>
      <c r="F28" s="413"/>
      <c r="G28" s="412"/>
      <c r="H28" s="411"/>
      <c r="I28" s="410"/>
      <c r="J28" s="410"/>
      <c r="K28" s="410"/>
      <c r="L28" s="410"/>
      <c r="M28" s="410"/>
    </row>
    <row r="29" spans="1:13" ht="15" x14ac:dyDescent="0.2">
      <c r="A29" s="416" t="s">
        <v>415</v>
      </c>
      <c r="B29" s="415" t="s">
        <v>529</v>
      </c>
      <c r="C29" s="407" t="s">
        <v>248</v>
      </c>
      <c r="D29" s="410"/>
      <c r="E29" s="414">
        <f>SUM(F29:M29)</f>
        <v>0</v>
      </c>
      <c r="F29" s="413"/>
      <c r="G29" s="412"/>
      <c r="H29" s="411"/>
      <c r="I29" s="410"/>
      <c r="J29" s="410"/>
      <c r="K29" s="410"/>
      <c r="L29" s="410"/>
      <c r="M29" s="410"/>
    </row>
    <row r="30" spans="1:13" ht="15" x14ac:dyDescent="0.2">
      <c r="A30" s="416" t="s">
        <v>410</v>
      </c>
      <c r="B30" s="415" t="s">
        <v>528</v>
      </c>
      <c r="C30" s="407" t="s">
        <v>246</v>
      </c>
      <c r="D30" s="410">
        <v>3310</v>
      </c>
      <c r="E30" s="414">
        <f>SUM(F30:M30)</f>
        <v>3471</v>
      </c>
      <c r="F30" s="413">
        <v>2205</v>
      </c>
      <c r="G30" s="412">
        <f>3471-2205</f>
        <v>1266</v>
      </c>
      <c r="H30" s="411"/>
      <c r="I30" s="410"/>
      <c r="J30" s="410"/>
      <c r="K30" s="410"/>
      <c r="L30" s="410"/>
      <c r="M30" s="410"/>
    </row>
    <row r="31" spans="1:13" ht="15" x14ac:dyDescent="0.2">
      <c r="A31" s="416" t="s">
        <v>405</v>
      </c>
      <c r="B31" s="415"/>
      <c r="C31" s="407"/>
      <c r="D31" s="403"/>
      <c r="E31" s="403"/>
      <c r="F31" s="406"/>
      <c r="G31" s="405"/>
      <c r="H31" s="404"/>
      <c r="I31" s="403"/>
      <c r="J31" s="403"/>
      <c r="K31" s="403"/>
      <c r="L31" s="403"/>
      <c r="M31" s="403"/>
    </row>
    <row r="32" spans="1:13" ht="15" x14ac:dyDescent="0.2">
      <c r="A32" s="416" t="s">
        <v>401</v>
      </c>
      <c r="B32" s="415" t="s">
        <v>527</v>
      </c>
      <c r="C32" s="407" t="s">
        <v>244</v>
      </c>
      <c r="D32" s="410"/>
      <c r="E32" s="414">
        <f>SUM(F32:M32)</f>
        <v>0</v>
      </c>
      <c r="F32" s="413"/>
      <c r="G32" s="412"/>
      <c r="H32" s="411"/>
      <c r="I32" s="410"/>
      <c r="J32" s="410"/>
      <c r="K32" s="410"/>
      <c r="L32" s="410"/>
      <c r="M32" s="410"/>
    </row>
    <row r="33" spans="1:13" ht="15" x14ac:dyDescent="0.2">
      <c r="A33" s="416" t="s">
        <v>398</v>
      </c>
      <c r="B33" s="415"/>
      <c r="C33" s="407"/>
      <c r="D33" s="403"/>
      <c r="E33" s="403"/>
      <c r="F33" s="406"/>
      <c r="G33" s="405"/>
      <c r="H33" s="404"/>
      <c r="I33" s="403"/>
      <c r="J33" s="403"/>
      <c r="K33" s="403"/>
      <c r="L33" s="403"/>
      <c r="M33" s="403"/>
    </row>
    <row r="34" spans="1:13" ht="15" x14ac:dyDescent="0.2">
      <c r="A34" s="416" t="s">
        <v>394</v>
      </c>
      <c r="B34" s="415" t="s">
        <v>526</v>
      </c>
      <c r="C34" s="407" t="s">
        <v>242</v>
      </c>
      <c r="D34" s="410"/>
      <c r="E34" s="414">
        <f t="shared" ref="E34:E41" si="2">SUM(F34:M34)</f>
        <v>0</v>
      </c>
      <c r="F34" s="413"/>
      <c r="G34" s="412"/>
      <c r="H34" s="411"/>
      <c r="I34" s="410"/>
      <c r="J34" s="410"/>
      <c r="K34" s="410"/>
      <c r="L34" s="410"/>
      <c r="M34" s="410"/>
    </row>
    <row r="35" spans="1:13" ht="15" x14ac:dyDescent="0.2">
      <c r="A35" s="416" t="s">
        <v>390</v>
      </c>
      <c r="B35" s="415" t="s">
        <v>525</v>
      </c>
      <c r="C35" s="407" t="s">
        <v>240</v>
      </c>
      <c r="D35" s="410"/>
      <c r="E35" s="414">
        <f t="shared" si="2"/>
        <v>0</v>
      </c>
      <c r="F35" s="413"/>
      <c r="G35" s="412"/>
      <c r="H35" s="411"/>
      <c r="I35" s="410"/>
      <c r="J35" s="410"/>
      <c r="K35" s="410"/>
      <c r="L35" s="410"/>
      <c r="M35" s="410"/>
    </row>
    <row r="36" spans="1:13" ht="15" x14ac:dyDescent="0.2">
      <c r="A36" s="416" t="s">
        <v>385</v>
      </c>
      <c r="B36" s="415">
        <v>656</v>
      </c>
      <c r="C36" s="407" t="s">
        <v>524</v>
      </c>
      <c r="D36" s="410"/>
      <c r="E36" s="414">
        <f t="shared" si="2"/>
        <v>0</v>
      </c>
      <c r="F36" s="413"/>
      <c r="G36" s="412"/>
      <c r="H36" s="411"/>
      <c r="I36" s="410"/>
      <c r="J36" s="410"/>
      <c r="K36" s="410"/>
      <c r="L36" s="410"/>
      <c r="M36" s="410"/>
    </row>
    <row r="37" spans="1:13" ht="15" x14ac:dyDescent="0.2">
      <c r="A37" s="416" t="s">
        <v>380</v>
      </c>
      <c r="B37" s="415" t="s">
        <v>523</v>
      </c>
      <c r="C37" s="407" t="s">
        <v>522</v>
      </c>
      <c r="D37" s="410"/>
      <c r="E37" s="414">
        <f t="shared" si="2"/>
        <v>0</v>
      </c>
      <c r="F37" s="413"/>
      <c r="G37" s="412"/>
      <c r="H37" s="411"/>
      <c r="I37" s="410"/>
      <c r="J37" s="410"/>
      <c r="K37" s="410"/>
      <c r="L37" s="410"/>
      <c r="M37" s="410"/>
    </row>
    <row r="38" spans="1:13" ht="15" x14ac:dyDescent="0.2">
      <c r="A38" s="416" t="s">
        <v>377</v>
      </c>
      <c r="B38" s="415">
        <v>663</v>
      </c>
      <c r="C38" s="407" t="s">
        <v>521</v>
      </c>
      <c r="D38" s="410"/>
      <c r="E38" s="414">
        <f t="shared" si="2"/>
        <v>0</v>
      </c>
      <c r="F38" s="413"/>
      <c r="G38" s="412"/>
      <c r="H38" s="411"/>
      <c r="I38" s="410"/>
      <c r="J38" s="410"/>
      <c r="K38" s="410"/>
      <c r="L38" s="410"/>
      <c r="M38" s="410"/>
    </row>
    <row r="39" spans="1:13" ht="15" x14ac:dyDescent="0.2">
      <c r="A39" s="416" t="s">
        <v>373</v>
      </c>
      <c r="B39" s="415" t="s">
        <v>520</v>
      </c>
      <c r="C39" s="407" t="s">
        <v>519</v>
      </c>
      <c r="D39" s="410"/>
      <c r="E39" s="414">
        <f t="shared" si="2"/>
        <v>0</v>
      </c>
      <c r="F39" s="413"/>
      <c r="G39" s="412"/>
      <c r="H39" s="411"/>
      <c r="I39" s="410"/>
      <c r="J39" s="410"/>
      <c r="K39" s="410"/>
      <c r="L39" s="410"/>
      <c r="M39" s="410"/>
    </row>
    <row r="40" spans="1:13" ht="15" x14ac:dyDescent="0.2">
      <c r="A40" s="416" t="s">
        <v>369</v>
      </c>
      <c r="B40" s="415" t="s">
        <v>518</v>
      </c>
      <c r="C40" s="407" t="s">
        <v>230</v>
      </c>
      <c r="D40" s="410"/>
      <c r="E40" s="414">
        <f t="shared" si="2"/>
        <v>0</v>
      </c>
      <c r="F40" s="413"/>
      <c r="G40" s="412"/>
      <c r="H40" s="411"/>
      <c r="I40" s="410"/>
      <c r="J40" s="410"/>
      <c r="K40" s="410"/>
      <c r="L40" s="410"/>
      <c r="M40" s="410"/>
    </row>
    <row r="41" spans="1:13" ht="15" x14ac:dyDescent="0.2">
      <c r="A41" s="416" t="s">
        <v>365</v>
      </c>
      <c r="B41" s="415" t="s">
        <v>517</v>
      </c>
      <c r="C41" s="407" t="s">
        <v>228</v>
      </c>
      <c r="D41" s="410"/>
      <c r="E41" s="414">
        <f t="shared" si="2"/>
        <v>0</v>
      </c>
      <c r="F41" s="413"/>
      <c r="G41" s="412"/>
      <c r="H41" s="411"/>
      <c r="I41" s="410"/>
      <c r="J41" s="410"/>
      <c r="K41" s="410"/>
      <c r="L41" s="410"/>
      <c r="M41" s="410"/>
    </row>
    <row r="42" spans="1:13" ht="15" x14ac:dyDescent="0.2">
      <c r="A42" s="416" t="s">
        <v>362</v>
      </c>
      <c r="B42" s="415"/>
      <c r="C42" s="407"/>
      <c r="D42" s="403"/>
      <c r="E42" s="403"/>
      <c r="F42" s="406"/>
      <c r="G42" s="405"/>
      <c r="H42" s="404"/>
      <c r="I42" s="403"/>
      <c r="J42" s="403"/>
      <c r="K42" s="403"/>
      <c r="L42" s="403"/>
      <c r="M42" s="403"/>
    </row>
    <row r="43" spans="1:13" ht="15" x14ac:dyDescent="0.2">
      <c r="A43" s="416" t="s">
        <v>359</v>
      </c>
      <c r="B43" s="415" t="s">
        <v>516</v>
      </c>
      <c r="C43" s="407" t="s">
        <v>515</v>
      </c>
      <c r="D43" s="410"/>
      <c r="E43" s="414">
        <f>SUM(F43:M43)</f>
        <v>0</v>
      </c>
      <c r="F43" s="413"/>
      <c r="G43" s="412"/>
      <c r="H43" s="411"/>
      <c r="I43" s="410"/>
      <c r="J43" s="410"/>
      <c r="K43" s="410"/>
      <c r="L43" s="410"/>
      <c r="M43" s="410"/>
    </row>
    <row r="44" spans="1:13" ht="15" x14ac:dyDescent="0.2">
      <c r="A44" s="416" t="s">
        <v>357</v>
      </c>
      <c r="B44" s="415" t="s">
        <v>514</v>
      </c>
      <c r="C44" s="407" t="s">
        <v>513</v>
      </c>
      <c r="D44" s="410"/>
      <c r="E44" s="414">
        <f>SUM(F44:M44)</f>
        <v>1395</v>
      </c>
      <c r="F44" s="413"/>
      <c r="G44" s="412"/>
      <c r="H44" s="411">
        <v>1395</v>
      </c>
      <c r="I44" s="410"/>
      <c r="J44" s="410"/>
      <c r="K44" s="410"/>
      <c r="L44" s="410"/>
      <c r="M44" s="410"/>
    </row>
    <row r="45" spans="1:13" ht="15" x14ac:dyDescent="0.2">
      <c r="A45" s="416" t="s">
        <v>353</v>
      </c>
      <c r="B45" s="415" t="s">
        <v>512</v>
      </c>
      <c r="C45" s="407" t="s">
        <v>222</v>
      </c>
      <c r="D45" s="410"/>
      <c r="E45" s="414">
        <f>SUM(F45:M45)</f>
        <v>0</v>
      </c>
      <c r="F45" s="413"/>
      <c r="G45" s="412"/>
      <c r="H45" s="411"/>
      <c r="I45" s="410"/>
      <c r="J45" s="410"/>
      <c r="K45" s="410"/>
      <c r="L45" s="410"/>
      <c r="M45" s="410"/>
    </row>
    <row r="46" spans="1:13" ht="15" x14ac:dyDescent="0.2">
      <c r="A46" s="409"/>
      <c r="B46" s="408"/>
      <c r="C46" s="407"/>
      <c r="D46" s="403"/>
      <c r="E46" s="403"/>
      <c r="F46" s="406"/>
      <c r="G46" s="405"/>
      <c r="H46" s="404"/>
      <c r="I46" s="403"/>
      <c r="J46" s="403"/>
      <c r="K46" s="403"/>
      <c r="L46" s="403"/>
      <c r="M46" s="403"/>
    </row>
    <row r="47" spans="1:13" ht="12" customHeight="1" x14ac:dyDescent="0.2">
      <c r="A47" s="602" t="str">
        <f ca="1">CELL("filename",A47)</f>
        <v>R:\Finance\Annual Budget\Amended 2016-2017\[2016-2017 Amended Budget.xlsx]257a</v>
      </c>
      <c r="B47" s="602"/>
      <c r="C47" s="602"/>
      <c r="D47" s="402"/>
      <c r="E47" s="402"/>
      <c r="F47" s="402"/>
      <c r="G47" s="402"/>
      <c r="H47" s="402"/>
      <c r="I47" s="402"/>
      <c r="J47" s="402"/>
      <c r="K47" s="402"/>
      <c r="L47" s="402"/>
      <c r="M47" s="402"/>
    </row>
    <row r="48" spans="1:13" ht="12" customHeight="1" x14ac:dyDescent="0.2">
      <c r="A48" s="401"/>
      <c r="B48" s="401"/>
      <c r="C48" s="400" t="s">
        <v>511</v>
      </c>
      <c r="D48" s="399">
        <f t="shared" ref="D48:M48" si="3">SUM(D23:D46)</f>
        <v>846901</v>
      </c>
      <c r="E48" s="399">
        <f t="shared" si="3"/>
        <v>647821</v>
      </c>
      <c r="F48" s="399">
        <f t="shared" si="3"/>
        <v>408417</v>
      </c>
      <c r="G48" s="399">
        <f t="shared" si="3"/>
        <v>188950</v>
      </c>
      <c r="H48" s="399">
        <f t="shared" si="3"/>
        <v>50454</v>
      </c>
      <c r="I48" s="399">
        <f t="shared" si="3"/>
        <v>0</v>
      </c>
      <c r="J48" s="399">
        <f t="shared" si="3"/>
        <v>0</v>
      </c>
      <c r="K48" s="399">
        <f t="shared" si="3"/>
        <v>0</v>
      </c>
      <c r="L48" s="399">
        <f t="shared" si="3"/>
        <v>0</v>
      </c>
      <c r="M48" s="399">
        <f t="shared" si="3"/>
        <v>0</v>
      </c>
    </row>
  </sheetData>
  <mergeCells count="3">
    <mergeCell ref="A1:C1"/>
    <mergeCell ref="A4:C4"/>
    <mergeCell ref="A47:C47"/>
  </mergeCells>
  <printOptions horizontalCentered="1" verticalCentered="1"/>
  <pageMargins left="0.1" right="0.1" top="0.4" bottom="0.4" header="0.1" footer="0.1"/>
  <pageSetup scale="81" fitToHeight="2" orientation="landscape" r:id="rId1"/>
  <headerFooter>
    <oddHeader>&amp;C&amp;"Arial,Bold"TWIN FALLS SCHOOL DISTRICT 411</oddHeader>
    <oddFooter>&amp;L&amp;"Arial,Bold"&amp;Z&amp;F&amp;R&amp;"Arial,Bold"Page &amp;P of &amp;N</oddFooter>
  </headerFooter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C49"/>
  <sheetViews>
    <sheetView zoomScaleNormal="100" workbookViewId="0">
      <pane xSplit="3" ySplit="7" topLeftCell="D8" activePane="bottomRight" state="frozen"/>
      <selection activeCell="P31" sqref="P31"/>
      <selection pane="topRight" activeCell="P31" sqref="P31"/>
      <selection pane="bottomLeft" activeCell="P31" sqref="P31"/>
      <selection pane="bottomRight" activeCell="P31" sqref="P31"/>
    </sheetView>
  </sheetViews>
  <sheetFormatPr defaultRowHeight="15.75" x14ac:dyDescent="0.25"/>
  <cols>
    <col min="1" max="1" width="3.77734375" style="397" customWidth="1"/>
    <col min="2" max="2" width="6.77734375" style="452" customWidth="1"/>
    <col min="3" max="3" width="30.77734375" style="398" customWidth="1"/>
    <col min="4" max="13" width="11.77734375" style="397" customWidth="1"/>
    <col min="14" max="16384" width="8.88671875" style="397"/>
  </cols>
  <sheetData>
    <row r="1" spans="1:22" ht="20.25" x14ac:dyDescent="0.3">
      <c r="A1" s="600" t="s">
        <v>47</v>
      </c>
      <c r="B1" s="600"/>
      <c r="C1" s="600"/>
      <c r="E1" s="530" t="s">
        <v>510</v>
      </c>
      <c r="F1" s="529"/>
      <c r="G1" s="529"/>
      <c r="H1" s="529"/>
      <c r="I1" s="451"/>
      <c r="K1" s="446"/>
      <c r="L1" s="445"/>
      <c r="M1" s="556" t="s">
        <v>768</v>
      </c>
    </row>
    <row r="2" spans="1:22" x14ac:dyDescent="0.25">
      <c r="E2" s="530" t="s">
        <v>16</v>
      </c>
      <c r="F2" s="529"/>
      <c r="G2" s="529"/>
      <c r="H2" s="528"/>
      <c r="K2" s="446"/>
      <c r="L2" s="445"/>
      <c r="M2" s="557" t="s">
        <v>766</v>
      </c>
    </row>
    <row r="3" spans="1:22" ht="15" customHeight="1" x14ac:dyDescent="0.25">
      <c r="E3" s="447" t="s">
        <v>507</v>
      </c>
      <c r="F3" s="447"/>
      <c r="G3" s="447"/>
      <c r="H3" s="528"/>
      <c r="J3" s="527" t="s">
        <v>5</v>
      </c>
      <c r="K3" s="446"/>
      <c r="L3" s="445"/>
      <c r="M3" s="557" t="s">
        <v>765</v>
      </c>
    </row>
    <row r="4" spans="1:22" ht="12.6" customHeight="1" x14ac:dyDescent="0.2">
      <c r="A4" s="603" t="s">
        <v>505</v>
      </c>
      <c r="B4" s="603"/>
      <c r="C4" s="603"/>
      <c r="D4" s="401"/>
      <c r="E4" s="401"/>
      <c r="F4" s="401"/>
      <c r="G4" s="401"/>
      <c r="H4" s="401"/>
      <c r="I4" s="401"/>
      <c r="J4" s="401"/>
      <c r="K4" s="401"/>
      <c r="L4" s="401"/>
    </row>
    <row r="5" spans="1:22" ht="15" x14ac:dyDescent="0.2">
      <c r="A5" s="526"/>
      <c r="B5" s="522"/>
      <c r="C5" s="525" t="s">
        <v>16</v>
      </c>
      <c r="D5" s="522" t="s">
        <v>503</v>
      </c>
      <c r="E5" s="522" t="s">
        <v>90</v>
      </c>
      <c r="F5" s="524" t="s">
        <v>85</v>
      </c>
      <c r="G5" s="524" t="s">
        <v>83</v>
      </c>
      <c r="H5" s="524" t="s">
        <v>81</v>
      </c>
      <c r="I5" s="524" t="s">
        <v>79</v>
      </c>
      <c r="J5" s="524" t="s">
        <v>77</v>
      </c>
      <c r="K5" s="523" t="s">
        <v>75</v>
      </c>
      <c r="L5" s="522" t="s">
        <v>73</v>
      </c>
      <c r="M5" s="522" t="s">
        <v>70</v>
      </c>
    </row>
    <row r="6" spans="1:22" ht="15" x14ac:dyDescent="0.2">
      <c r="A6" s="521"/>
      <c r="B6" s="481"/>
      <c r="C6" s="480"/>
      <c r="D6" s="516"/>
      <c r="E6" s="520"/>
      <c r="F6" s="401"/>
      <c r="G6" s="519"/>
      <c r="H6" s="518" t="s">
        <v>560</v>
      </c>
      <c r="I6" s="518" t="s">
        <v>559</v>
      </c>
      <c r="J6" s="517" t="s">
        <v>558</v>
      </c>
      <c r="K6" s="481" t="s">
        <v>557</v>
      </c>
      <c r="L6" s="481" t="s">
        <v>556</v>
      </c>
      <c r="M6" s="516"/>
    </row>
    <row r="7" spans="1:22" ht="15" x14ac:dyDescent="0.2">
      <c r="A7" s="482" t="s">
        <v>87</v>
      </c>
      <c r="B7" s="484" t="s">
        <v>500</v>
      </c>
      <c r="C7" s="515" t="s">
        <v>555</v>
      </c>
      <c r="D7" s="484" t="s">
        <v>88</v>
      </c>
      <c r="E7" s="484" t="s">
        <v>88</v>
      </c>
      <c r="F7" s="514" t="s">
        <v>84</v>
      </c>
      <c r="G7" s="459" t="s">
        <v>82</v>
      </c>
      <c r="H7" s="459" t="s">
        <v>554</v>
      </c>
      <c r="I7" s="459" t="s">
        <v>553</v>
      </c>
      <c r="J7" s="482" t="s">
        <v>552</v>
      </c>
      <c r="K7" s="484" t="s">
        <v>551</v>
      </c>
      <c r="L7" s="484" t="s">
        <v>550</v>
      </c>
      <c r="M7" s="484" t="s">
        <v>184</v>
      </c>
    </row>
    <row r="8" spans="1:22" ht="15" x14ac:dyDescent="0.2">
      <c r="A8" s="482" t="s">
        <v>350</v>
      </c>
      <c r="B8" s="484" t="s">
        <v>597</v>
      </c>
      <c r="C8" s="463" t="s">
        <v>220</v>
      </c>
      <c r="D8" s="497"/>
      <c r="E8" s="414">
        <f>SUM(F8:M8)</f>
        <v>0</v>
      </c>
      <c r="F8" s="500"/>
      <c r="G8" s="499"/>
      <c r="H8" s="498"/>
      <c r="I8" s="497"/>
      <c r="J8" s="497"/>
      <c r="K8" s="497"/>
      <c r="L8" s="497"/>
      <c r="M8" s="497"/>
    </row>
    <row r="9" spans="1:22" ht="15" x14ac:dyDescent="0.2">
      <c r="A9" s="482" t="s">
        <v>493</v>
      </c>
      <c r="B9" s="484"/>
      <c r="C9" s="463"/>
      <c r="D9" s="509"/>
      <c r="E9" s="509"/>
      <c r="F9" s="512"/>
      <c r="G9" s="511"/>
      <c r="H9" s="510"/>
      <c r="I9" s="509"/>
      <c r="J9" s="509"/>
      <c r="K9" s="509"/>
      <c r="L9" s="509"/>
      <c r="M9" s="509"/>
    </row>
    <row r="10" spans="1:22" ht="15" x14ac:dyDescent="0.2">
      <c r="A10" s="482" t="s">
        <v>490</v>
      </c>
      <c r="B10" s="484" t="s">
        <v>75</v>
      </c>
      <c r="C10" s="473" t="s">
        <v>596</v>
      </c>
      <c r="D10" s="472">
        <f>+D8+'257a'!D48</f>
        <v>846901</v>
      </c>
      <c r="E10" s="472">
        <f>+E8+'257a'!E48</f>
        <v>647821</v>
      </c>
      <c r="F10" s="472">
        <f>+F8+'257a'!F48</f>
        <v>408417</v>
      </c>
      <c r="G10" s="472">
        <f>+G8+'257a'!G48</f>
        <v>188950</v>
      </c>
      <c r="H10" s="472">
        <f>+H8+'257a'!H48</f>
        <v>50454</v>
      </c>
      <c r="I10" s="472">
        <f>+I8+'257a'!I48</f>
        <v>0</v>
      </c>
      <c r="J10" s="472">
        <f>+J8+'257a'!J48</f>
        <v>0</v>
      </c>
      <c r="K10" s="472">
        <f>+K8+'257a'!K48</f>
        <v>0</v>
      </c>
      <c r="L10" s="472">
        <f>+L8+'257a'!L48</f>
        <v>0</v>
      </c>
      <c r="M10" s="472">
        <f>+M8+'257a'!M48</f>
        <v>0</v>
      </c>
    </row>
    <row r="11" spans="1:22" x14ac:dyDescent="0.25">
      <c r="A11" s="482" t="s">
        <v>485</v>
      </c>
      <c r="B11" s="513"/>
      <c r="C11" s="486"/>
      <c r="D11" s="501"/>
      <c r="E11" s="501"/>
      <c r="F11" s="504"/>
      <c r="G11" s="503"/>
      <c r="H11" s="502"/>
      <c r="I11" s="501"/>
      <c r="J11" s="501"/>
      <c r="K11" s="501"/>
      <c r="L11" s="501"/>
      <c r="M11" s="501"/>
    </row>
    <row r="12" spans="1:22" ht="15" x14ac:dyDescent="0.2">
      <c r="A12" s="482" t="s">
        <v>478</v>
      </c>
      <c r="B12" s="484" t="s">
        <v>595</v>
      </c>
      <c r="C12" s="463" t="s">
        <v>218</v>
      </c>
      <c r="D12" s="497"/>
      <c r="E12" s="414">
        <f>SUM(F12:M12)</f>
        <v>0</v>
      </c>
      <c r="F12" s="500"/>
      <c r="G12" s="499"/>
      <c r="H12" s="498"/>
      <c r="I12" s="497"/>
      <c r="J12" s="497"/>
      <c r="K12" s="497"/>
      <c r="L12" s="497"/>
      <c r="M12" s="497"/>
    </row>
    <row r="13" spans="1:22" ht="15" x14ac:dyDescent="0.2">
      <c r="A13" s="482" t="s">
        <v>474</v>
      </c>
      <c r="B13" s="484" t="s">
        <v>594</v>
      </c>
      <c r="C13" s="463" t="s">
        <v>216</v>
      </c>
      <c r="D13" s="497"/>
      <c r="E13" s="414">
        <f>SUM(F13:M13)</f>
        <v>0</v>
      </c>
      <c r="F13" s="500"/>
      <c r="G13" s="499"/>
      <c r="H13" s="498"/>
      <c r="I13" s="497"/>
      <c r="J13" s="497"/>
      <c r="K13" s="497"/>
      <c r="L13" s="497"/>
      <c r="M13" s="497"/>
    </row>
    <row r="14" spans="1:22" ht="15" x14ac:dyDescent="0.2">
      <c r="A14" s="482" t="s">
        <v>469</v>
      </c>
      <c r="B14" s="484">
        <v>730</v>
      </c>
      <c r="C14" s="463" t="s">
        <v>593</v>
      </c>
      <c r="D14" s="497"/>
      <c r="E14" s="414">
        <f>SUM(F14:M14)</f>
        <v>0</v>
      </c>
      <c r="F14" s="500"/>
      <c r="G14" s="499"/>
      <c r="H14" s="498"/>
      <c r="I14" s="497"/>
      <c r="J14" s="497"/>
      <c r="K14" s="497"/>
      <c r="L14" s="497"/>
      <c r="M14" s="497"/>
    </row>
    <row r="15" spans="1:22" ht="15" x14ac:dyDescent="0.2">
      <c r="A15" s="482" t="s">
        <v>465</v>
      </c>
      <c r="B15" s="484"/>
      <c r="C15" s="463"/>
      <c r="D15" s="501"/>
      <c r="E15" s="501"/>
      <c r="F15" s="512"/>
      <c r="G15" s="511"/>
      <c r="H15" s="510"/>
      <c r="I15" s="509"/>
      <c r="J15" s="509"/>
      <c r="K15" s="509"/>
      <c r="L15" s="509"/>
      <c r="M15" s="509"/>
    </row>
    <row r="16" spans="1:22" ht="15" x14ac:dyDescent="0.2">
      <c r="A16" s="482" t="s">
        <v>461</v>
      </c>
      <c r="B16" s="484" t="s">
        <v>73</v>
      </c>
      <c r="C16" s="463" t="s">
        <v>592</v>
      </c>
      <c r="D16" s="472">
        <f t="shared" ref="D16:M16" si="0">SUM(D12:D14)</f>
        <v>0</v>
      </c>
      <c r="E16" s="472">
        <f t="shared" si="0"/>
        <v>0</v>
      </c>
      <c r="F16" s="472">
        <f t="shared" si="0"/>
        <v>0</v>
      </c>
      <c r="G16" s="472">
        <f t="shared" si="0"/>
        <v>0</v>
      </c>
      <c r="H16" s="472">
        <f t="shared" si="0"/>
        <v>0</v>
      </c>
      <c r="I16" s="472">
        <f t="shared" si="0"/>
        <v>0</v>
      </c>
      <c r="J16" s="472">
        <f t="shared" si="0"/>
        <v>0</v>
      </c>
      <c r="K16" s="472">
        <f t="shared" si="0"/>
        <v>0</v>
      </c>
      <c r="L16" s="472">
        <f t="shared" si="0"/>
        <v>0</v>
      </c>
      <c r="M16" s="472">
        <f t="shared" si="0"/>
        <v>0</v>
      </c>
      <c r="N16" s="492"/>
      <c r="O16" s="492"/>
      <c r="P16" s="492"/>
      <c r="Q16" s="492"/>
      <c r="R16" s="492"/>
      <c r="S16" s="492"/>
      <c r="T16" s="492"/>
      <c r="U16" s="492"/>
      <c r="V16" s="492"/>
    </row>
    <row r="17" spans="1:55" ht="15" x14ac:dyDescent="0.2">
      <c r="A17" s="482" t="s">
        <v>457</v>
      </c>
      <c r="B17" s="484"/>
      <c r="C17" s="463"/>
      <c r="D17" s="501"/>
      <c r="E17" s="501"/>
      <c r="F17" s="504"/>
      <c r="G17" s="503"/>
      <c r="H17" s="502"/>
      <c r="I17" s="501"/>
      <c r="J17" s="501"/>
      <c r="K17" s="501"/>
      <c r="L17" s="501"/>
      <c r="M17" s="501"/>
    </row>
    <row r="18" spans="1:55" ht="15" x14ac:dyDescent="0.2">
      <c r="A18" s="482" t="s">
        <v>453</v>
      </c>
      <c r="B18" s="484" t="s">
        <v>591</v>
      </c>
      <c r="C18" s="463" t="s">
        <v>590</v>
      </c>
      <c r="D18" s="497"/>
      <c r="E18" s="414">
        <f>SUM(F18:M18)</f>
        <v>0</v>
      </c>
      <c r="F18" s="500"/>
      <c r="G18" s="499"/>
      <c r="H18" s="498"/>
      <c r="I18" s="497"/>
      <c r="J18" s="497"/>
      <c r="K18" s="497"/>
      <c r="L18" s="497"/>
      <c r="M18" s="497"/>
    </row>
    <row r="19" spans="1:55" ht="15" x14ac:dyDescent="0.2">
      <c r="A19" s="482" t="s">
        <v>449</v>
      </c>
      <c r="B19" s="484">
        <v>811</v>
      </c>
      <c r="C19" s="463" t="s">
        <v>589</v>
      </c>
      <c r="D19" s="497"/>
      <c r="E19" s="414">
        <f>SUM(F19:M19)</f>
        <v>0</v>
      </c>
      <c r="F19" s="500"/>
      <c r="G19" s="499"/>
      <c r="H19" s="498"/>
      <c r="I19" s="497"/>
      <c r="J19" s="497"/>
      <c r="K19" s="497"/>
      <c r="L19" s="497"/>
      <c r="M19" s="497"/>
    </row>
    <row r="20" spans="1:55" ht="15" x14ac:dyDescent="0.2">
      <c r="A20" s="482" t="s">
        <v>445</v>
      </c>
      <c r="B20" s="484"/>
      <c r="C20" s="463"/>
      <c r="D20" s="509"/>
      <c r="E20" s="509"/>
      <c r="F20" s="512"/>
      <c r="G20" s="511"/>
      <c r="H20" s="510"/>
      <c r="I20" s="509"/>
      <c r="J20" s="509"/>
      <c r="K20" s="509"/>
      <c r="L20" s="509"/>
      <c r="M20" s="509"/>
    </row>
    <row r="21" spans="1:55" s="505" customFormat="1" ht="15" x14ac:dyDescent="0.2">
      <c r="A21" s="482" t="s">
        <v>442</v>
      </c>
      <c r="B21" s="508">
        <v>800</v>
      </c>
      <c r="C21" s="507" t="s">
        <v>588</v>
      </c>
      <c r="D21" s="472">
        <f t="shared" ref="D21:M21" si="1">SUM(D17:D19)</f>
        <v>0</v>
      </c>
      <c r="E21" s="472">
        <f t="shared" si="1"/>
        <v>0</v>
      </c>
      <c r="F21" s="472">
        <f t="shared" si="1"/>
        <v>0</v>
      </c>
      <c r="G21" s="472">
        <f t="shared" si="1"/>
        <v>0</v>
      </c>
      <c r="H21" s="472">
        <f t="shared" si="1"/>
        <v>0</v>
      </c>
      <c r="I21" s="472">
        <f t="shared" si="1"/>
        <v>0</v>
      </c>
      <c r="J21" s="472">
        <f t="shared" si="1"/>
        <v>0</v>
      </c>
      <c r="K21" s="472">
        <f t="shared" si="1"/>
        <v>0</v>
      </c>
      <c r="L21" s="472">
        <f t="shared" si="1"/>
        <v>0</v>
      </c>
      <c r="M21" s="472">
        <f t="shared" si="1"/>
        <v>0</v>
      </c>
    </row>
    <row r="22" spans="1:55" ht="15" x14ac:dyDescent="0.2">
      <c r="A22" s="482" t="s">
        <v>438</v>
      </c>
      <c r="B22" s="484"/>
      <c r="C22" s="463"/>
      <c r="D22" s="501"/>
      <c r="E22" s="501"/>
      <c r="F22" s="504"/>
      <c r="G22" s="503"/>
      <c r="H22" s="502"/>
      <c r="I22" s="501"/>
      <c r="J22" s="501"/>
      <c r="K22" s="501"/>
      <c r="L22" s="501"/>
      <c r="M22" s="501"/>
    </row>
    <row r="23" spans="1:55" ht="15" x14ac:dyDescent="0.2">
      <c r="A23" s="482" t="s">
        <v>434</v>
      </c>
      <c r="B23" s="484" t="s">
        <v>587</v>
      </c>
      <c r="C23" s="463" t="s">
        <v>205</v>
      </c>
      <c r="D23" s="410"/>
      <c r="E23" s="414">
        <f>SUM(F23:M23)</f>
        <v>0</v>
      </c>
      <c r="F23" s="500"/>
      <c r="G23" s="499"/>
      <c r="H23" s="498"/>
      <c r="I23" s="497"/>
      <c r="J23" s="497"/>
      <c r="K23" s="497"/>
      <c r="L23" s="497"/>
      <c r="M23" s="497"/>
    </row>
    <row r="24" spans="1:55" ht="15" x14ac:dyDescent="0.2">
      <c r="A24" s="482" t="s">
        <v>429</v>
      </c>
      <c r="B24" s="484" t="s">
        <v>586</v>
      </c>
      <c r="C24" s="463" t="s">
        <v>203</v>
      </c>
      <c r="D24" s="410"/>
      <c r="E24" s="414">
        <f>SUM(F24:M24)</f>
        <v>0</v>
      </c>
      <c r="F24" s="500"/>
      <c r="G24" s="499"/>
      <c r="H24" s="498"/>
      <c r="I24" s="497"/>
      <c r="J24" s="497"/>
      <c r="K24" s="497"/>
      <c r="L24" s="497"/>
      <c r="M24" s="497"/>
    </row>
    <row r="25" spans="1:55" ht="15" x14ac:dyDescent="0.2">
      <c r="A25" s="482" t="s">
        <v>426</v>
      </c>
      <c r="B25" s="484" t="s">
        <v>585</v>
      </c>
      <c r="C25" s="463" t="s">
        <v>201</v>
      </c>
      <c r="D25" s="410"/>
      <c r="E25" s="414">
        <f>SUM(F25:M25)</f>
        <v>0</v>
      </c>
      <c r="F25" s="500"/>
      <c r="G25" s="499"/>
      <c r="H25" s="498"/>
      <c r="I25" s="497"/>
      <c r="J25" s="497"/>
      <c r="K25" s="497"/>
      <c r="L25" s="497"/>
      <c r="M25" s="497"/>
    </row>
    <row r="26" spans="1:55" ht="15" x14ac:dyDescent="0.2">
      <c r="A26" s="482" t="s">
        <v>424</v>
      </c>
      <c r="B26" s="484" t="s">
        <v>584</v>
      </c>
      <c r="C26" s="463" t="s">
        <v>583</v>
      </c>
      <c r="D26" s="410"/>
      <c r="E26" s="414">
        <f>SUM(F26:M26)</f>
        <v>0</v>
      </c>
      <c r="F26" s="500"/>
      <c r="G26" s="499"/>
      <c r="H26" s="498"/>
      <c r="I26" s="497"/>
      <c r="J26" s="497"/>
      <c r="K26" s="497"/>
      <c r="L26" s="497"/>
      <c r="M26" s="497"/>
    </row>
    <row r="27" spans="1:55" ht="15" x14ac:dyDescent="0.2">
      <c r="A27" s="482" t="s">
        <v>420</v>
      </c>
      <c r="B27" s="484"/>
      <c r="C27" s="463"/>
      <c r="D27" s="485"/>
      <c r="E27" s="485"/>
      <c r="F27" s="496"/>
      <c r="G27" s="495"/>
      <c r="H27" s="494"/>
      <c r="I27" s="493"/>
      <c r="J27" s="493"/>
      <c r="K27" s="493"/>
      <c r="L27" s="493"/>
      <c r="M27" s="493"/>
    </row>
    <row r="28" spans="1:55" ht="15" x14ac:dyDescent="0.2">
      <c r="A28" s="482" t="s">
        <v>417</v>
      </c>
      <c r="B28" s="484" t="s">
        <v>582</v>
      </c>
      <c r="C28" s="463" t="s">
        <v>581</v>
      </c>
      <c r="D28" s="472">
        <f t="shared" ref="D28:M28" si="2">SUM(D23:D27)</f>
        <v>0</v>
      </c>
      <c r="E28" s="472">
        <f t="shared" si="2"/>
        <v>0</v>
      </c>
      <c r="F28" s="472">
        <f t="shared" si="2"/>
        <v>0</v>
      </c>
      <c r="G28" s="472">
        <f t="shared" si="2"/>
        <v>0</v>
      </c>
      <c r="H28" s="472">
        <f t="shared" si="2"/>
        <v>0</v>
      </c>
      <c r="I28" s="472">
        <f t="shared" si="2"/>
        <v>0</v>
      </c>
      <c r="J28" s="472">
        <f t="shared" si="2"/>
        <v>0</v>
      </c>
      <c r="K28" s="472">
        <f t="shared" si="2"/>
        <v>0</v>
      </c>
      <c r="L28" s="472">
        <f t="shared" si="2"/>
        <v>0</v>
      </c>
      <c r="M28" s="472">
        <f t="shared" si="2"/>
        <v>0</v>
      </c>
      <c r="N28" s="492"/>
      <c r="O28" s="492"/>
      <c r="P28" s="492"/>
      <c r="Q28" s="492"/>
      <c r="R28" s="492"/>
      <c r="S28" s="492"/>
      <c r="T28" s="492"/>
      <c r="U28" s="492"/>
      <c r="V28" s="492"/>
      <c r="W28" s="492"/>
      <c r="X28" s="492"/>
      <c r="Y28" s="492"/>
      <c r="Z28" s="492"/>
      <c r="AA28" s="492"/>
      <c r="AB28" s="492"/>
      <c r="AC28" s="492"/>
      <c r="AD28" s="492"/>
      <c r="AE28" s="492"/>
      <c r="AF28" s="492"/>
      <c r="AG28" s="492"/>
      <c r="AH28" s="492"/>
      <c r="AI28" s="492"/>
      <c r="AJ28" s="492"/>
      <c r="AK28" s="492"/>
      <c r="AL28" s="492"/>
      <c r="AM28" s="492"/>
      <c r="AN28" s="492"/>
      <c r="AO28" s="492"/>
      <c r="AP28" s="492"/>
      <c r="AQ28" s="492"/>
      <c r="AR28" s="492"/>
      <c r="AS28" s="492"/>
      <c r="AT28" s="492"/>
      <c r="AU28" s="492"/>
      <c r="AV28" s="492"/>
      <c r="AW28" s="492"/>
      <c r="AX28" s="492"/>
      <c r="AY28" s="492"/>
      <c r="AZ28" s="492"/>
      <c r="BA28" s="492"/>
      <c r="BB28" s="492"/>
      <c r="BC28" s="492"/>
    </row>
    <row r="29" spans="1:55" ht="15" x14ac:dyDescent="0.2">
      <c r="A29" s="482" t="s">
        <v>413</v>
      </c>
      <c r="B29" s="484"/>
      <c r="C29" s="463"/>
      <c r="D29" s="485"/>
      <c r="E29" s="485"/>
      <c r="F29" s="485"/>
      <c r="G29" s="485"/>
      <c r="H29" s="485"/>
      <c r="I29" s="485"/>
      <c r="J29" s="485"/>
      <c r="K29" s="485"/>
      <c r="L29" s="485"/>
      <c r="M29" s="485"/>
    </row>
    <row r="30" spans="1:55" ht="15" x14ac:dyDescent="0.2">
      <c r="A30" s="482" t="s">
        <v>407</v>
      </c>
      <c r="B30" s="481"/>
      <c r="C30" s="480" t="s">
        <v>580</v>
      </c>
      <c r="D30" s="460"/>
      <c r="E30" s="460"/>
      <c r="F30" s="460"/>
      <c r="G30" s="460"/>
      <c r="H30" s="460"/>
      <c r="I30" s="460"/>
      <c r="J30" s="460"/>
      <c r="K30" s="460"/>
      <c r="L30" s="460"/>
      <c r="M30" s="460"/>
    </row>
    <row r="31" spans="1:55" ht="15" x14ac:dyDescent="0.2">
      <c r="A31" s="482" t="s">
        <v>403</v>
      </c>
      <c r="B31" s="484"/>
      <c r="C31" s="491" t="s">
        <v>579</v>
      </c>
      <c r="D31" s="472">
        <f>SUM(D28,D21,D16,D10,'257a'!D21)</f>
        <v>2112018</v>
      </c>
      <c r="E31" s="472">
        <f>SUM(E28,E21,E16,E10,'257a'!E21)</f>
        <v>1769245</v>
      </c>
      <c r="F31" s="472">
        <f>SUM(F28,F21,F16,F10,'257a'!F21)</f>
        <v>1092122</v>
      </c>
      <c r="G31" s="472">
        <f>SUM(G28,G21,G16,G10,'257a'!G21)</f>
        <v>452138</v>
      </c>
      <c r="H31" s="472">
        <f>SUM(H28,H21,H16,H10,'257a'!H21)</f>
        <v>110975</v>
      </c>
      <c r="I31" s="472">
        <f>SUM(I28,I21,I16,I10,'257a'!I21)</f>
        <v>114010</v>
      </c>
      <c r="J31" s="472">
        <f>SUM(J28,J21,J16,J10,'257a'!J21)</f>
        <v>0</v>
      </c>
      <c r="K31" s="472">
        <f>SUM(K28,K21,K16,K10,'257a'!K21)</f>
        <v>0</v>
      </c>
      <c r="L31" s="472">
        <f>SUM(L28,L21,L16,L10,'257a'!L21)</f>
        <v>0</v>
      </c>
      <c r="M31" s="472">
        <f>SUM(M28,M21,M16,M10,'257a'!M21)</f>
        <v>0</v>
      </c>
    </row>
    <row r="32" spans="1:55" ht="15" x14ac:dyDescent="0.2">
      <c r="A32" s="482" t="s">
        <v>400</v>
      </c>
      <c r="B32" s="484"/>
      <c r="C32" s="463"/>
      <c r="D32" s="485"/>
      <c r="E32" s="485"/>
      <c r="F32" s="490"/>
      <c r="G32" s="489"/>
      <c r="H32" s="488"/>
      <c r="I32" s="485"/>
      <c r="J32" s="485"/>
      <c r="K32" s="485"/>
      <c r="L32" s="485"/>
      <c r="M32" s="485"/>
    </row>
    <row r="33" spans="1:13" ht="15" x14ac:dyDescent="0.2">
      <c r="A33" s="482" t="s">
        <v>397</v>
      </c>
      <c r="B33" s="481">
        <v>950</v>
      </c>
      <c r="C33" s="480" t="s">
        <v>578</v>
      </c>
      <c r="D33" s="493"/>
      <c r="E33" s="493"/>
      <c r="F33" s="417"/>
      <c r="G33" s="417"/>
      <c r="H33" s="417"/>
      <c r="I33" s="417"/>
      <c r="J33" s="417"/>
      <c r="K33" s="417"/>
      <c r="L33" s="417"/>
      <c r="M33" s="460"/>
    </row>
    <row r="34" spans="1:13" ht="15" x14ac:dyDescent="0.2">
      <c r="A34" s="482" t="s">
        <v>393</v>
      </c>
      <c r="B34" s="484"/>
      <c r="C34" s="483" t="s">
        <v>577</v>
      </c>
      <c r="D34" s="552"/>
      <c r="E34" s="552"/>
      <c r="F34" s="417"/>
      <c r="G34" s="417"/>
      <c r="H34" s="417"/>
      <c r="I34" s="417"/>
      <c r="J34" s="417"/>
      <c r="K34" s="417"/>
      <c r="L34" s="417"/>
      <c r="M34" s="460"/>
    </row>
    <row r="35" spans="1:13" x14ac:dyDescent="0.25">
      <c r="A35" s="482" t="s">
        <v>388</v>
      </c>
      <c r="B35" s="484"/>
      <c r="C35" s="486"/>
      <c r="D35" s="485"/>
      <c r="E35" s="485"/>
      <c r="F35" s="417"/>
      <c r="G35" s="417"/>
      <c r="H35" s="417"/>
      <c r="I35" s="417"/>
      <c r="J35" s="417"/>
      <c r="K35" s="417"/>
      <c r="L35" s="417"/>
      <c r="M35" s="460"/>
    </row>
    <row r="36" spans="1:13" ht="15" x14ac:dyDescent="0.2">
      <c r="A36" s="482" t="s">
        <v>383</v>
      </c>
      <c r="B36" s="481"/>
      <c r="C36" s="480" t="s">
        <v>576</v>
      </c>
      <c r="D36" s="604">
        <f>+D31+D34</f>
        <v>2112018</v>
      </c>
      <c r="E36" s="604">
        <f>+E31+E34</f>
        <v>1769245</v>
      </c>
      <c r="F36" s="417"/>
      <c r="G36" s="417"/>
      <c r="H36" s="417"/>
      <c r="I36" s="417"/>
      <c r="J36" s="417"/>
      <c r="K36" s="417"/>
      <c r="L36" s="417"/>
      <c r="M36" s="460"/>
    </row>
    <row r="37" spans="1:13" ht="15" x14ac:dyDescent="0.2">
      <c r="A37" s="482" t="s">
        <v>379</v>
      </c>
      <c r="B37" s="484"/>
      <c r="C37" s="483" t="s">
        <v>575</v>
      </c>
      <c r="D37" s="605"/>
      <c r="E37" s="605"/>
      <c r="F37" s="417"/>
      <c r="G37" s="417"/>
      <c r="H37" s="417"/>
      <c r="I37" s="417"/>
      <c r="J37" s="417"/>
      <c r="K37" s="417"/>
      <c r="L37" s="417"/>
      <c r="M37" s="460"/>
    </row>
    <row r="38" spans="1:13" ht="15" x14ac:dyDescent="0.2">
      <c r="A38" s="482" t="s">
        <v>376</v>
      </c>
      <c r="B38" s="481"/>
      <c r="C38" s="480"/>
      <c r="D38" s="460"/>
      <c r="E38" s="460"/>
      <c r="F38" s="417"/>
      <c r="G38" s="417"/>
      <c r="H38" s="417"/>
      <c r="I38" s="417"/>
      <c r="J38" s="417"/>
      <c r="K38" s="417"/>
      <c r="L38" s="417"/>
      <c r="M38" s="460"/>
    </row>
    <row r="39" spans="1:13" thickBot="1" x14ac:dyDescent="0.25">
      <c r="A39" s="482" t="s">
        <v>372</v>
      </c>
      <c r="B39" s="481"/>
      <c r="C39" s="480"/>
      <c r="D39" s="460"/>
      <c r="E39" s="460"/>
      <c r="F39" s="465"/>
      <c r="G39" s="465"/>
      <c r="H39" s="465"/>
      <c r="I39" s="465"/>
      <c r="J39" s="465"/>
      <c r="K39" s="417"/>
      <c r="L39" s="417"/>
      <c r="M39" s="460"/>
    </row>
    <row r="40" spans="1:13" x14ac:dyDescent="0.25">
      <c r="A40" s="459" t="s">
        <v>368</v>
      </c>
      <c r="B40" s="479"/>
      <c r="C40" s="478" t="s">
        <v>574</v>
      </c>
      <c r="D40" s="477"/>
      <c r="E40" s="476"/>
      <c r="F40" s="417"/>
      <c r="G40" s="470"/>
      <c r="H40" s="470"/>
      <c r="I40" s="470"/>
      <c r="J40" s="465"/>
      <c r="K40" s="417"/>
      <c r="L40" s="475"/>
      <c r="M40" s="460"/>
    </row>
    <row r="41" spans="1:13" x14ac:dyDescent="0.25">
      <c r="A41" s="459" t="s">
        <v>364</v>
      </c>
      <c r="B41" s="464"/>
      <c r="C41" s="463"/>
      <c r="D41" s="460"/>
      <c r="E41" s="474"/>
      <c r="F41" s="417"/>
      <c r="G41" s="470"/>
      <c r="H41" s="470"/>
      <c r="I41" s="470"/>
      <c r="J41" s="465"/>
      <c r="K41" s="417"/>
      <c r="L41" s="417"/>
      <c r="M41" s="460"/>
    </row>
    <row r="42" spans="1:13" x14ac:dyDescent="0.25">
      <c r="A42" s="459" t="s">
        <v>361</v>
      </c>
      <c r="B42" s="464"/>
      <c r="C42" s="473" t="s">
        <v>573</v>
      </c>
      <c r="D42" s="472">
        <v>1540</v>
      </c>
      <c r="E42" s="471">
        <v>0</v>
      </c>
      <c r="F42" s="470" t="s">
        <v>572</v>
      </c>
      <c r="G42" s="470"/>
      <c r="H42" s="470"/>
      <c r="I42" s="470"/>
      <c r="J42" s="465"/>
      <c r="K42" s="417"/>
      <c r="L42" s="417"/>
      <c r="M42" s="460"/>
    </row>
    <row r="43" spans="1:13" x14ac:dyDescent="0.25">
      <c r="A43" s="459" t="s">
        <v>358</v>
      </c>
      <c r="B43" s="464"/>
      <c r="C43" s="473" t="s">
        <v>571</v>
      </c>
      <c r="D43" s="472">
        <v>2112018</v>
      </c>
      <c r="E43" s="471">
        <v>1769245</v>
      </c>
      <c r="F43" s="470"/>
      <c r="G43" s="465"/>
      <c r="H43" s="465"/>
      <c r="I43" s="465"/>
      <c r="J43" s="465"/>
      <c r="K43" s="417"/>
      <c r="L43" s="417"/>
      <c r="M43" s="460"/>
    </row>
    <row r="44" spans="1:13" x14ac:dyDescent="0.25">
      <c r="A44" s="459" t="s">
        <v>356</v>
      </c>
      <c r="B44" s="464"/>
      <c r="C44" s="473" t="s">
        <v>570</v>
      </c>
      <c r="D44" s="472">
        <f>SUM(D42:D43)</f>
        <v>2113558</v>
      </c>
      <c r="E44" s="471">
        <f>SUM(E42:E43)</f>
        <v>1769245</v>
      </c>
      <c r="F44" s="470" t="s">
        <v>569</v>
      </c>
      <c r="G44" s="465"/>
      <c r="H44" s="465"/>
      <c r="I44" s="465"/>
      <c r="J44" s="465"/>
      <c r="K44" s="417"/>
      <c r="L44" s="417"/>
      <c r="M44" s="460"/>
    </row>
    <row r="45" spans="1:13" ht="15" x14ac:dyDescent="0.2">
      <c r="A45" s="459" t="s">
        <v>351</v>
      </c>
      <c r="B45" s="464"/>
      <c r="C45" s="463"/>
      <c r="D45" s="469"/>
      <c r="E45" s="468"/>
      <c r="F45" s="465"/>
      <c r="G45" s="465"/>
      <c r="H45" s="465"/>
      <c r="I45" s="465"/>
      <c r="J45" s="465"/>
      <c r="K45" s="417"/>
      <c r="L45" s="417"/>
      <c r="M45" s="460"/>
    </row>
    <row r="46" spans="1:13" ht="15" x14ac:dyDescent="0.2">
      <c r="A46" s="459" t="s">
        <v>568</v>
      </c>
      <c r="B46" s="464"/>
      <c r="C46" s="463" t="s">
        <v>567</v>
      </c>
      <c r="D46" s="467">
        <f>D36</f>
        <v>2112018</v>
      </c>
      <c r="E46" s="466">
        <f>E36</f>
        <v>1769245</v>
      </c>
      <c r="F46" s="465"/>
      <c r="G46" s="465"/>
      <c r="H46" s="465"/>
      <c r="I46" s="465"/>
      <c r="J46" s="465"/>
      <c r="K46" s="417"/>
      <c r="L46" s="417"/>
      <c r="M46" s="460"/>
    </row>
    <row r="47" spans="1:13" ht="15" x14ac:dyDescent="0.2">
      <c r="A47" s="459" t="s">
        <v>566</v>
      </c>
      <c r="B47" s="464"/>
      <c r="C47" s="463" t="s">
        <v>565</v>
      </c>
      <c r="D47" s="462">
        <f>D48-D46</f>
        <v>1540</v>
      </c>
      <c r="E47" s="461">
        <f>E48-E46</f>
        <v>0</v>
      </c>
      <c r="F47" s="417"/>
      <c r="G47" s="417"/>
      <c r="H47" s="417"/>
      <c r="I47" s="417"/>
      <c r="J47" s="417"/>
      <c r="K47" s="417"/>
      <c r="L47" s="417"/>
      <c r="M47" s="460"/>
    </row>
    <row r="48" spans="1:13" thickBot="1" x14ac:dyDescent="0.25">
      <c r="A48" s="459" t="s">
        <v>564</v>
      </c>
      <c r="B48" s="458"/>
      <c r="C48" s="457" t="s">
        <v>563</v>
      </c>
      <c r="D48" s="456">
        <f>D44</f>
        <v>2113558</v>
      </c>
      <c r="E48" s="455">
        <f>E44</f>
        <v>1769245</v>
      </c>
      <c r="F48" s="454"/>
      <c r="G48" s="454"/>
      <c r="H48" s="454"/>
      <c r="I48" s="454"/>
      <c r="J48" s="454"/>
      <c r="K48" s="454"/>
      <c r="L48" s="454"/>
      <c r="M48" s="453"/>
    </row>
    <row r="49" spans="1:3" ht="15.75" customHeight="1" x14ac:dyDescent="0.2">
      <c r="A49" s="606" t="str">
        <f ca="1">CELL("FILENAME",A2)</f>
        <v>R:\Finance\Annual Budget\Amended 2016-2017\[2016-2017 Amended Budget.xlsx]257b</v>
      </c>
      <c r="B49" s="606"/>
      <c r="C49" s="606"/>
    </row>
  </sheetData>
  <mergeCells count="5">
    <mergeCell ref="A1:C1"/>
    <mergeCell ref="A4:C4"/>
    <mergeCell ref="D36:D37"/>
    <mergeCell ref="E36:E37"/>
    <mergeCell ref="A49:C49"/>
  </mergeCells>
  <printOptions horizontalCentered="1" verticalCentered="1"/>
  <pageMargins left="0.1" right="0.1" top="0.4" bottom="0.4" header="0.1" footer="0.1"/>
  <pageSetup scale="73" fitToHeight="2" orientation="landscape" r:id="rId1"/>
  <headerFooter>
    <oddHeader>&amp;C&amp;"Arial,Bold"TWIN FALLS SCHOOL DISTIRCT 411</oddHeader>
    <oddFooter>&amp;L&amp;"Arial,Bold"&amp;Z&amp;F&amp;R&amp;"Arial,Bold"Page &amp;P of &amp;N</oddFooter>
  </headerFooter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441"/>
  <sheetViews>
    <sheetView zoomScaleNormal="100" workbookViewId="0">
      <pane xSplit="3" ySplit="6" topLeftCell="D7" activePane="bottomRight" state="frozen"/>
      <selection activeCell="P31" sqref="P31"/>
      <selection pane="topRight" activeCell="P31" sqref="P31"/>
      <selection pane="bottomLeft" activeCell="P31" sqref="P31"/>
      <selection pane="bottomRight" activeCell="P31" sqref="P31"/>
    </sheetView>
  </sheetViews>
  <sheetFormatPr defaultColWidth="9.77734375" defaultRowHeight="11.25" x14ac:dyDescent="0.2"/>
  <cols>
    <col min="1" max="1" width="3.77734375" style="321" customWidth="1"/>
    <col min="2" max="2" width="6.77734375" style="321" customWidth="1"/>
    <col min="3" max="3" width="27.77734375" style="322" customWidth="1"/>
    <col min="4" max="6" width="10.77734375" style="321" customWidth="1"/>
    <col min="7" max="7" width="3.77734375" style="321" customWidth="1"/>
    <col min="8" max="8" width="6.77734375" style="321" customWidth="1"/>
    <col min="9" max="9" width="27.77734375" style="322" customWidth="1"/>
    <col min="10" max="12" width="10.77734375" style="321" customWidth="1"/>
    <col min="13" max="16384" width="9.77734375" style="321"/>
  </cols>
  <sheetData>
    <row r="1" spans="1:12" ht="20.25" x14ac:dyDescent="0.3">
      <c r="A1" s="596" t="s">
        <v>47</v>
      </c>
      <c r="B1" s="596"/>
      <c r="C1" s="596"/>
      <c r="D1" s="393"/>
      <c r="E1" s="394" t="s">
        <v>510</v>
      </c>
      <c r="F1" s="394"/>
      <c r="G1" s="390"/>
      <c r="H1" s="390"/>
      <c r="I1" s="396"/>
      <c r="J1" s="393"/>
      <c r="L1" s="395" t="s">
        <v>695</v>
      </c>
    </row>
    <row r="2" spans="1:12" ht="15.75" x14ac:dyDescent="0.25">
      <c r="A2" s="393"/>
      <c r="B2" s="393"/>
      <c r="C2" s="389"/>
      <c r="D2" s="393"/>
      <c r="E2" s="394" t="s">
        <v>504</v>
      </c>
      <c r="F2" s="392"/>
      <c r="G2" s="390"/>
      <c r="H2" s="390"/>
      <c r="I2" s="389"/>
      <c r="J2" s="558"/>
      <c r="K2" s="558"/>
      <c r="L2" s="557" t="s">
        <v>770</v>
      </c>
    </row>
    <row r="3" spans="1:12" ht="15.75" x14ac:dyDescent="0.25">
      <c r="A3" s="393"/>
      <c r="B3" s="393"/>
      <c r="C3" s="389"/>
      <c r="D3" s="393"/>
      <c r="E3" s="392" t="s">
        <v>507</v>
      </c>
      <c r="F3" s="391"/>
      <c r="G3" s="390"/>
      <c r="H3" s="390"/>
      <c r="I3" s="389"/>
      <c r="K3" s="558"/>
      <c r="L3" s="557" t="s">
        <v>769</v>
      </c>
    </row>
    <row r="4" spans="1:12" ht="13.9" customHeight="1" x14ac:dyDescent="0.2">
      <c r="A4" s="597" t="s">
        <v>505</v>
      </c>
      <c r="B4" s="597"/>
      <c r="C4" s="597"/>
      <c r="D4" s="597"/>
      <c r="E4" s="324"/>
      <c r="F4" s="324"/>
      <c r="G4" s="324"/>
      <c r="H4" s="324"/>
      <c r="I4" s="325"/>
      <c r="J4" s="324"/>
      <c r="K4" s="324"/>
      <c r="L4" s="324"/>
    </row>
    <row r="5" spans="1:12" ht="12.75" x14ac:dyDescent="0.2">
      <c r="A5" s="388"/>
      <c r="B5" s="387"/>
      <c r="C5" s="386" t="s">
        <v>504</v>
      </c>
      <c r="D5" s="385" t="s">
        <v>503</v>
      </c>
      <c r="E5" s="384" t="s">
        <v>502</v>
      </c>
      <c r="F5" s="383" t="s">
        <v>501</v>
      </c>
      <c r="G5" s="382"/>
      <c r="H5" s="381"/>
      <c r="I5" s="380" t="s">
        <v>504</v>
      </c>
      <c r="J5" s="379" t="s">
        <v>503</v>
      </c>
      <c r="K5" s="378" t="s">
        <v>502</v>
      </c>
      <c r="L5" s="377" t="s">
        <v>501</v>
      </c>
    </row>
    <row r="6" spans="1:12" ht="12.75" x14ac:dyDescent="0.2">
      <c r="A6" s="351" t="s">
        <v>87</v>
      </c>
      <c r="B6" s="334" t="s">
        <v>500</v>
      </c>
      <c r="C6" s="328" t="s">
        <v>499</v>
      </c>
      <c r="D6" s="334" t="s">
        <v>88</v>
      </c>
      <c r="E6" s="334" t="s">
        <v>498</v>
      </c>
      <c r="F6" s="376" t="s">
        <v>497</v>
      </c>
      <c r="G6" s="355" t="s">
        <v>87</v>
      </c>
      <c r="H6" s="375" t="s">
        <v>500</v>
      </c>
      <c r="I6" s="374" t="s">
        <v>499</v>
      </c>
      <c r="J6" s="351" t="s">
        <v>88</v>
      </c>
      <c r="K6" s="334" t="s">
        <v>498</v>
      </c>
      <c r="L6" s="334" t="s">
        <v>497</v>
      </c>
    </row>
    <row r="7" spans="1:12" ht="12.75" x14ac:dyDescent="0.2">
      <c r="A7" s="351" t="s">
        <v>496</v>
      </c>
      <c r="B7" s="334" t="s">
        <v>495</v>
      </c>
      <c r="C7" s="333" t="s">
        <v>494</v>
      </c>
      <c r="D7" s="354">
        <v>0</v>
      </c>
      <c r="E7" s="373" t="s">
        <v>346</v>
      </c>
      <c r="F7" s="372">
        <v>0</v>
      </c>
      <c r="G7" s="348" t="s">
        <v>493</v>
      </c>
      <c r="H7" s="351" t="s">
        <v>492</v>
      </c>
      <c r="I7" s="333" t="s">
        <v>170</v>
      </c>
      <c r="J7" s="353">
        <v>0</v>
      </c>
      <c r="K7" s="353">
        <v>0</v>
      </c>
      <c r="L7" s="357"/>
    </row>
    <row r="8" spans="1:12" ht="12.75" x14ac:dyDescent="0.2">
      <c r="A8" s="351" t="s">
        <v>491</v>
      </c>
      <c r="B8" s="334"/>
      <c r="C8" s="333"/>
      <c r="D8" s="360"/>
      <c r="E8" s="353"/>
      <c r="F8" s="356"/>
      <c r="G8" s="355" t="s">
        <v>490</v>
      </c>
      <c r="H8" s="351" t="s">
        <v>489</v>
      </c>
      <c r="I8" s="365" t="s">
        <v>488</v>
      </c>
      <c r="J8" s="352">
        <f>J7</f>
        <v>0</v>
      </c>
      <c r="K8" s="358" t="s">
        <v>346</v>
      </c>
      <c r="L8" s="352">
        <f>K7</f>
        <v>0</v>
      </c>
    </row>
    <row r="9" spans="1:12" ht="12.75" x14ac:dyDescent="0.2">
      <c r="A9" s="351" t="s">
        <v>487</v>
      </c>
      <c r="B9" s="334" t="s">
        <v>486</v>
      </c>
      <c r="C9" s="333" t="s">
        <v>171</v>
      </c>
      <c r="D9" s="353">
        <v>0</v>
      </c>
      <c r="E9" s="353">
        <v>0</v>
      </c>
      <c r="F9" s="356"/>
      <c r="G9" s="355" t="s">
        <v>485</v>
      </c>
      <c r="H9" s="335"/>
      <c r="I9" s="333"/>
      <c r="J9" s="347"/>
      <c r="K9" s="347"/>
      <c r="L9" s="357"/>
    </row>
    <row r="10" spans="1:12" ht="12.75" x14ac:dyDescent="0.2">
      <c r="A10" s="351" t="s">
        <v>484</v>
      </c>
      <c r="B10" s="334" t="s">
        <v>483</v>
      </c>
      <c r="C10" s="333" t="s">
        <v>169</v>
      </c>
      <c r="D10" s="353">
        <v>0</v>
      </c>
      <c r="E10" s="353">
        <v>0</v>
      </c>
      <c r="F10" s="356"/>
      <c r="G10" s="355" t="s">
        <v>482</v>
      </c>
      <c r="H10" s="351" t="s">
        <v>481</v>
      </c>
      <c r="I10" s="333" t="s">
        <v>165</v>
      </c>
      <c r="J10" s="353">
        <v>0</v>
      </c>
      <c r="K10" s="353">
        <v>0</v>
      </c>
      <c r="L10" s="357"/>
    </row>
    <row r="11" spans="1:12" ht="12.75" x14ac:dyDescent="0.2">
      <c r="A11" s="351" t="s">
        <v>480</v>
      </c>
      <c r="B11" s="334" t="s">
        <v>479</v>
      </c>
      <c r="C11" s="333" t="s">
        <v>168</v>
      </c>
      <c r="D11" s="353">
        <v>0</v>
      </c>
      <c r="E11" s="353">
        <v>0</v>
      </c>
      <c r="F11" s="356"/>
      <c r="G11" s="355" t="s">
        <v>478</v>
      </c>
      <c r="H11" s="351" t="s">
        <v>477</v>
      </c>
      <c r="I11" s="333" t="s">
        <v>163</v>
      </c>
      <c r="J11" s="353">
        <v>0</v>
      </c>
      <c r="K11" s="353">
        <v>0</v>
      </c>
      <c r="L11" s="357"/>
    </row>
    <row r="12" spans="1:12" ht="12.75" x14ac:dyDescent="0.2">
      <c r="A12" s="351" t="s">
        <v>476</v>
      </c>
      <c r="B12" s="334" t="s">
        <v>475</v>
      </c>
      <c r="C12" s="333" t="s">
        <v>166</v>
      </c>
      <c r="D12" s="353">
        <v>0</v>
      </c>
      <c r="E12" s="353">
        <v>0</v>
      </c>
      <c r="F12" s="356"/>
      <c r="G12" s="355" t="s">
        <v>474</v>
      </c>
      <c r="H12" s="351" t="s">
        <v>473</v>
      </c>
      <c r="I12" s="333" t="s">
        <v>472</v>
      </c>
      <c r="J12" s="353">
        <v>0</v>
      </c>
      <c r="K12" s="353">
        <v>0</v>
      </c>
      <c r="L12" s="357"/>
    </row>
    <row r="13" spans="1:12" ht="12.75" x14ac:dyDescent="0.2">
      <c r="A13" s="351" t="s">
        <v>471</v>
      </c>
      <c r="B13" s="334" t="s">
        <v>470</v>
      </c>
      <c r="C13" s="333" t="s">
        <v>164</v>
      </c>
      <c r="D13" s="353">
        <v>0</v>
      </c>
      <c r="E13" s="353">
        <v>0</v>
      </c>
      <c r="F13" s="356"/>
      <c r="G13" s="355" t="s">
        <v>469</v>
      </c>
      <c r="H13" s="351" t="s">
        <v>468</v>
      </c>
      <c r="I13" s="333" t="s">
        <v>159</v>
      </c>
      <c r="J13" s="353">
        <v>0</v>
      </c>
      <c r="K13" s="353">
        <v>0</v>
      </c>
      <c r="L13" s="357"/>
    </row>
    <row r="14" spans="1:12" ht="12.75" x14ac:dyDescent="0.2">
      <c r="A14" s="351" t="s">
        <v>467</v>
      </c>
      <c r="B14" s="334" t="s">
        <v>466</v>
      </c>
      <c r="C14" s="333" t="s">
        <v>162</v>
      </c>
      <c r="D14" s="353">
        <v>0</v>
      </c>
      <c r="E14" s="353">
        <v>0</v>
      </c>
      <c r="F14" s="356"/>
      <c r="G14" s="355" t="s">
        <v>465</v>
      </c>
      <c r="H14" s="351" t="s">
        <v>464</v>
      </c>
      <c r="I14" s="333" t="s">
        <v>157</v>
      </c>
      <c r="J14" s="353">
        <v>0</v>
      </c>
      <c r="K14" s="353">
        <v>0</v>
      </c>
      <c r="L14" s="357"/>
    </row>
    <row r="15" spans="1:12" ht="12.75" x14ac:dyDescent="0.2">
      <c r="A15" s="351" t="s">
        <v>463</v>
      </c>
      <c r="B15" s="334" t="s">
        <v>462</v>
      </c>
      <c r="C15" s="333" t="s">
        <v>160</v>
      </c>
      <c r="D15" s="353">
        <v>0</v>
      </c>
      <c r="E15" s="353">
        <v>0</v>
      </c>
      <c r="F15" s="356"/>
      <c r="G15" s="355" t="s">
        <v>461</v>
      </c>
      <c r="H15" s="351" t="s">
        <v>460</v>
      </c>
      <c r="I15" s="333" t="s">
        <v>155</v>
      </c>
      <c r="J15" s="353">
        <v>0</v>
      </c>
      <c r="K15" s="353">
        <v>0</v>
      </c>
      <c r="L15" s="357"/>
    </row>
    <row r="16" spans="1:12" ht="12.75" x14ac:dyDescent="0.2">
      <c r="A16" s="351" t="s">
        <v>459</v>
      </c>
      <c r="B16" s="334" t="s">
        <v>458</v>
      </c>
      <c r="C16" s="333" t="s">
        <v>158</v>
      </c>
      <c r="D16" s="353">
        <v>0</v>
      </c>
      <c r="E16" s="353">
        <v>0</v>
      </c>
      <c r="F16" s="356"/>
      <c r="G16" s="355" t="s">
        <v>457</v>
      </c>
      <c r="H16" s="351" t="s">
        <v>456</v>
      </c>
      <c r="I16" s="333" t="s">
        <v>153</v>
      </c>
      <c r="J16" s="353">
        <v>0</v>
      </c>
      <c r="K16" s="353">
        <v>0</v>
      </c>
      <c r="L16" s="357"/>
    </row>
    <row r="17" spans="1:12" ht="12.75" x14ac:dyDescent="0.2">
      <c r="A17" s="351" t="s">
        <v>455</v>
      </c>
      <c r="B17" s="334" t="s">
        <v>454</v>
      </c>
      <c r="C17" s="333" t="s">
        <v>156</v>
      </c>
      <c r="D17" s="537">
        <v>0</v>
      </c>
      <c r="E17" s="536">
        <v>0</v>
      </c>
      <c r="F17" s="356"/>
      <c r="G17" s="355" t="s">
        <v>453</v>
      </c>
      <c r="H17" s="351" t="s">
        <v>452</v>
      </c>
      <c r="I17" s="333" t="s">
        <v>152</v>
      </c>
      <c r="J17" s="353">
        <v>0</v>
      </c>
      <c r="K17" s="353">
        <v>0</v>
      </c>
      <c r="L17" s="357"/>
    </row>
    <row r="18" spans="1:12" ht="12.75" x14ac:dyDescent="0.2">
      <c r="A18" s="351" t="s">
        <v>451</v>
      </c>
      <c r="B18" s="334" t="s">
        <v>450</v>
      </c>
      <c r="C18" s="365" t="s">
        <v>154</v>
      </c>
      <c r="D18" s="534">
        <v>0</v>
      </c>
      <c r="E18" s="535">
        <v>0</v>
      </c>
      <c r="F18" s="356"/>
      <c r="G18" s="355" t="s">
        <v>449</v>
      </c>
      <c r="H18" s="351" t="s">
        <v>448</v>
      </c>
      <c r="I18" s="333" t="s">
        <v>150</v>
      </c>
      <c r="J18" s="536">
        <v>0</v>
      </c>
      <c r="K18" s="536">
        <v>0</v>
      </c>
      <c r="L18" s="357"/>
    </row>
    <row r="19" spans="1:12" ht="12.75" x14ac:dyDescent="0.2">
      <c r="A19" s="351" t="s">
        <v>447</v>
      </c>
      <c r="B19" s="334"/>
      <c r="C19" s="371" t="s">
        <v>446</v>
      </c>
      <c r="D19" s="370">
        <f>SUBTOTAL(9,D9:D18)</f>
        <v>0</v>
      </c>
      <c r="E19" s="369" t="s">
        <v>346</v>
      </c>
      <c r="F19" s="349">
        <f>SUBTOTAL(9,E8:E18)</f>
        <v>0</v>
      </c>
      <c r="G19" s="368" t="s">
        <v>445</v>
      </c>
      <c r="H19" s="367">
        <v>437000</v>
      </c>
      <c r="I19" s="366" t="s">
        <v>149</v>
      </c>
      <c r="J19" s="535">
        <v>0</v>
      </c>
      <c r="K19" s="535">
        <v>0</v>
      </c>
      <c r="L19" s="357"/>
    </row>
    <row r="20" spans="1:12" ht="12.75" x14ac:dyDescent="0.2">
      <c r="A20" s="351" t="s">
        <v>444</v>
      </c>
      <c r="B20" s="334" t="s">
        <v>443</v>
      </c>
      <c r="C20" s="333" t="s">
        <v>151</v>
      </c>
      <c r="D20" s="353">
        <v>0</v>
      </c>
      <c r="E20" s="353">
        <v>0</v>
      </c>
      <c r="F20" s="356"/>
      <c r="G20" s="361" t="s">
        <v>442</v>
      </c>
      <c r="H20" s="364" t="s">
        <v>441</v>
      </c>
      <c r="I20" s="333" t="s">
        <v>440</v>
      </c>
      <c r="J20" s="353">
        <v>0</v>
      </c>
      <c r="K20" s="353">
        <v>0</v>
      </c>
      <c r="L20" s="357"/>
    </row>
    <row r="21" spans="1:12" ht="12.75" x14ac:dyDescent="0.2">
      <c r="A21" s="351" t="s">
        <v>439</v>
      </c>
      <c r="B21" s="364"/>
      <c r="C21" s="363"/>
      <c r="D21" s="362"/>
      <c r="E21" s="362"/>
      <c r="F21" s="356"/>
      <c r="G21" s="361" t="s">
        <v>438</v>
      </c>
      <c r="H21" s="351" t="s">
        <v>437</v>
      </c>
      <c r="I21" s="333" t="s">
        <v>145</v>
      </c>
      <c r="J21" s="353">
        <v>0</v>
      </c>
      <c r="K21" s="353">
        <v>0</v>
      </c>
      <c r="L21" s="357"/>
    </row>
    <row r="22" spans="1:12" ht="12.75" x14ac:dyDescent="0.2">
      <c r="A22" s="351" t="s">
        <v>436</v>
      </c>
      <c r="B22" s="334" t="s">
        <v>435</v>
      </c>
      <c r="C22" s="333" t="s">
        <v>148</v>
      </c>
      <c r="D22" s="353">
        <v>0</v>
      </c>
      <c r="E22" s="353">
        <v>0</v>
      </c>
      <c r="F22" s="356"/>
      <c r="G22" s="355" t="s">
        <v>434</v>
      </c>
      <c r="H22" s="351" t="s">
        <v>433</v>
      </c>
      <c r="I22" s="365" t="s">
        <v>432</v>
      </c>
      <c r="J22" s="352">
        <f>SUBTOTAL(9,J10:J21)</f>
        <v>0</v>
      </c>
      <c r="K22" s="358" t="s">
        <v>346</v>
      </c>
      <c r="L22" s="352">
        <f>SUBTOTAL(9,K10:K21)</f>
        <v>0</v>
      </c>
    </row>
    <row r="23" spans="1:12" ht="12.75" x14ac:dyDescent="0.2">
      <c r="A23" s="351" t="s">
        <v>431</v>
      </c>
      <c r="B23" s="334" t="s">
        <v>430</v>
      </c>
      <c r="C23" s="333" t="s">
        <v>146</v>
      </c>
      <c r="D23" s="353">
        <v>0</v>
      </c>
      <c r="E23" s="353">
        <v>0</v>
      </c>
      <c r="F23" s="356"/>
      <c r="G23" s="355" t="s">
        <v>429</v>
      </c>
      <c r="H23" s="335"/>
      <c r="I23" s="333"/>
      <c r="J23" s="347"/>
      <c r="K23" s="347"/>
      <c r="L23" s="357"/>
    </row>
    <row r="24" spans="1:12" ht="12.75" x14ac:dyDescent="0.2">
      <c r="A24" s="351" t="s">
        <v>428</v>
      </c>
      <c r="B24" s="334" t="s">
        <v>427</v>
      </c>
      <c r="C24" s="333" t="s">
        <v>144</v>
      </c>
      <c r="D24" s="353">
        <v>0</v>
      </c>
      <c r="E24" s="353">
        <v>0</v>
      </c>
      <c r="F24" s="356"/>
      <c r="G24" s="355" t="s">
        <v>426</v>
      </c>
      <c r="H24" s="335"/>
      <c r="I24" s="333"/>
      <c r="J24" s="347"/>
      <c r="K24" s="347"/>
      <c r="L24" s="357"/>
    </row>
    <row r="25" spans="1:12" ht="12.75" x14ac:dyDescent="0.2">
      <c r="A25" s="351" t="s">
        <v>425</v>
      </c>
      <c r="B25" s="364"/>
      <c r="C25" s="363"/>
      <c r="D25" s="362"/>
      <c r="E25" s="360"/>
      <c r="F25" s="356"/>
      <c r="G25" s="355" t="s">
        <v>424</v>
      </c>
      <c r="H25" s="351" t="s">
        <v>423</v>
      </c>
      <c r="I25" s="333" t="s">
        <v>141</v>
      </c>
      <c r="J25" s="353">
        <v>0</v>
      </c>
      <c r="K25" s="353">
        <v>0</v>
      </c>
      <c r="L25" s="357"/>
    </row>
    <row r="26" spans="1:12" ht="12.75" x14ac:dyDescent="0.2">
      <c r="A26" s="351" t="s">
        <v>422</v>
      </c>
      <c r="B26" s="334" t="s">
        <v>421</v>
      </c>
      <c r="C26" s="333" t="s">
        <v>142</v>
      </c>
      <c r="D26" s="353">
        <v>0</v>
      </c>
      <c r="E26" s="353">
        <v>0</v>
      </c>
      <c r="F26" s="356"/>
      <c r="G26" s="355" t="s">
        <v>420</v>
      </c>
      <c r="H26" s="351" t="s">
        <v>419</v>
      </c>
      <c r="I26" s="333" t="s">
        <v>140</v>
      </c>
      <c r="J26" s="353">
        <v>0</v>
      </c>
      <c r="K26" s="353">
        <v>0</v>
      </c>
      <c r="L26" s="357"/>
    </row>
    <row r="27" spans="1:12" ht="12.75" x14ac:dyDescent="0.2">
      <c r="A27" s="351" t="s">
        <v>418</v>
      </c>
      <c r="B27" s="334"/>
      <c r="C27" s="333"/>
      <c r="D27" s="360"/>
      <c r="E27" s="360"/>
      <c r="F27" s="356"/>
      <c r="G27" s="355" t="s">
        <v>417</v>
      </c>
      <c r="H27" s="351" t="s">
        <v>416</v>
      </c>
      <c r="I27" s="333" t="s">
        <v>138</v>
      </c>
      <c r="J27" s="353">
        <v>0</v>
      </c>
      <c r="K27" s="353">
        <v>0</v>
      </c>
      <c r="L27" s="357"/>
    </row>
    <row r="28" spans="1:12" ht="25.5" x14ac:dyDescent="0.2">
      <c r="A28" s="351" t="s">
        <v>415</v>
      </c>
      <c r="B28" s="334" t="s">
        <v>414</v>
      </c>
      <c r="C28" s="333" t="s">
        <v>139</v>
      </c>
      <c r="D28" s="353">
        <v>0</v>
      </c>
      <c r="E28" s="353">
        <v>0</v>
      </c>
      <c r="F28" s="356"/>
      <c r="G28" s="355" t="s">
        <v>413</v>
      </c>
      <c r="H28" s="351" t="s">
        <v>412</v>
      </c>
      <c r="I28" s="333" t="s">
        <v>411</v>
      </c>
      <c r="J28" s="353">
        <v>0</v>
      </c>
      <c r="K28" s="353">
        <v>0</v>
      </c>
      <c r="L28" s="357"/>
    </row>
    <row r="29" spans="1:12" ht="12.75" x14ac:dyDescent="0.2">
      <c r="A29" s="351" t="s">
        <v>410</v>
      </c>
      <c r="B29" s="334" t="s">
        <v>409</v>
      </c>
      <c r="C29" s="333" t="s">
        <v>408</v>
      </c>
      <c r="D29" s="353">
        <v>0</v>
      </c>
      <c r="E29" s="353">
        <v>0</v>
      </c>
      <c r="F29" s="356"/>
      <c r="G29" s="355" t="s">
        <v>407</v>
      </c>
      <c r="H29" s="351" t="s">
        <v>406</v>
      </c>
      <c r="I29" s="333" t="s">
        <v>134</v>
      </c>
      <c r="J29" s="353">
        <v>0</v>
      </c>
      <c r="K29" s="353">
        <v>0</v>
      </c>
      <c r="L29" s="357"/>
    </row>
    <row r="30" spans="1:12" ht="12.75" x14ac:dyDescent="0.2">
      <c r="A30" s="351" t="s">
        <v>405</v>
      </c>
      <c r="B30" s="334" t="s">
        <v>404</v>
      </c>
      <c r="C30" s="333" t="s">
        <v>135</v>
      </c>
      <c r="D30" s="353">
        <v>0</v>
      </c>
      <c r="E30" s="353">
        <v>0</v>
      </c>
      <c r="F30" s="356"/>
      <c r="G30" s="355" t="s">
        <v>403</v>
      </c>
      <c r="H30" s="351" t="s">
        <v>402</v>
      </c>
      <c r="I30" s="333" t="s">
        <v>133</v>
      </c>
      <c r="J30" s="353">
        <v>0</v>
      </c>
      <c r="K30" s="353">
        <v>0</v>
      </c>
      <c r="L30" s="357"/>
    </row>
    <row r="31" spans="1:12" ht="12.75" x14ac:dyDescent="0.2">
      <c r="A31" s="351" t="s">
        <v>401</v>
      </c>
      <c r="B31" s="334"/>
      <c r="C31" s="333"/>
      <c r="D31" s="360"/>
      <c r="E31" s="360"/>
      <c r="F31" s="356"/>
      <c r="G31" s="355" t="s">
        <v>400</v>
      </c>
      <c r="H31" s="351" t="s">
        <v>399</v>
      </c>
      <c r="I31" s="333" t="s">
        <v>131</v>
      </c>
      <c r="J31" s="353">
        <v>0</v>
      </c>
      <c r="K31" s="353">
        <v>0</v>
      </c>
      <c r="L31" s="357"/>
    </row>
    <row r="32" spans="1:12" ht="12.75" x14ac:dyDescent="0.2">
      <c r="A32" s="351" t="s">
        <v>398</v>
      </c>
      <c r="B32" s="334">
        <v>417100</v>
      </c>
      <c r="C32" s="333" t="s">
        <v>132</v>
      </c>
      <c r="D32" s="353">
        <v>0</v>
      </c>
      <c r="E32" s="353">
        <v>0</v>
      </c>
      <c r="F32" s="356"/>
      <c r="G32" s="355" t="s">
        <v>397</v>
      </c>
      <c r="H32" s="351" t="s">
        <v>396</v>
      </c>
      <c r="I32" s="333" t="s">
        <v>395</v>
      </c>
      <c r="J32" s="353">
        <v>66073</v>
      </c>
      <c r="K32" s="353">
        <v>68795</v>
      </c>
      <c r="L32" s="357"/>
    </row>
    <row r="33" spans="1:12" ht="12.75" x14ac:dyDescent="0.2">
      <c r="A33" s="351" t="s">
        <v>394</v>
      </c>
      <c r="B33" s="334">
        <v>417200</v>
      </c>
      <c r="C33" s="333" t="s">
        <v>130</v>
      </c>
      <c r="D33" s="353">
        <v>0</v>
      </c>
      <c r="E33" s="353">
        <v>0</v>
      </c>
      <c r="F33" s="356"/>
      <c r="G33" s="361" t="s">
        <v>393</v>
      </c>
      <c r="H33" s="334" t="s">
        <v>392</v>
      </c>
      <c r="I33" s="333" t="s">
        <v>391</v>
      </c>
      <c r="J33" s="353">
        <v>0</v>
      </c>
      <c r="K33" s="353">
        <v>0</v>
      </c>
      <c r="L33" s="357"/>
    </row>
    <row r="34" spans="1:12" ht="12.75" x14ac:dyDescent="0.2">
      <c r="A34" s="351" t="s">
        <v>390</v>
      </c>
      <c r="B34" s="334">
        <v>417300</v>
      </c>
      <c r="C34" s="333" t="s">
        <v>389</v>
      </c>
      <c r="D34" s="353">
        <v>0</v>
      </c>
      <c r="E34" s="353">
        <v>0</v>
      </c>
      <c r="F34" s="356"/>
      <c r="G34" s="355" t="s">
        <v>388</v>
      </c>
      <c r="H34" s="351" t="s">
        <v>387</v>
      </c>
      <c r="I34" s="333" t="s">
        <v>386</v>
      </c>
      <c r="J34" s="353">
        <v>0</v>
      </c>
      <c r="K34" s="353">
        <v>0</v>
      </c>
      <c r="L34" s="357"/>
    </row>
    <row r="35" spans="1:12" ht="12.75" x14ac:dyDescent="0.2">
      <c r="A35" s="351" t="s">
        <v>385</v>
      </c>
      <c r="B35" s="334">
        <v>417400</v>
      </c>
      <c r="C35" s="333" t="s">
        <v>384</v>
      </c>
      <c r="D35" s="353">
        <v>0</v>
      </c>
      <c r="E35" s="353">
        <v>0</v>
      </c>
      <c r="F35" s="356"/>
      <c r="G35" s="355" t="s">
        <v>383</v>
      </c>
      <c r="H35" s="351" t="s">
        <v>382</v>
      </c>
      <c r="I35" s="333" t="s">
        <v>381</v>
      </c>
      <c r="J35" s="359">
        <f>SUBTOTAL(9,J25:J34)</f>
        <v>66073</v>
      </c>
      <c r="K35" s="358" t="s">
        <v>346</v>
      </c>
      <c r="L35" s="352">
        <f>SUBTOTAL(9,K25:K34)</f>
        <v>68795</v>
      </c>
    </row>
    <row r="36" spans="1:12" ht="12.75" x14ac:dyDescent="0.2">
      <c r="A36" s="351" t="s">
        <v>380</v>
      </c>
      <c r="B36" s="334">
        <v>417900</v>
      </c>
      <c r="C36" s="333" t="s">
        <v>124</v>
      </c>
      <c r="D36" s="353">
        <v>0</v>
      </c>
      <c r="E36" s="353">
        <v>0</v>
      </c>
      <c r="F36" s="356"/>
      <c r="G36" s="355" t="s">
        <v>379</v>
      </c>
      <c r="H36" s="335"/>
      <c r="I36" s="333" t="s">
        <v>378</v>
      </c>
      <c r="J36" s="347"/>
      <c r="K36" s="347"/>
      <c r="L36" s="357"/>
    </row>
    <row r="37" spans="1:12" ht="25.5" x14ac:dyDescent="0.2">
      <c r="A37" s="351" t="s">
        <v>377</v>
      </c>
      <c r="B37" s="334"/>
      <c r="C37" s="333"/>
      <c r="D37" s="360"/>
      <c r="E37" s="360"/>
      <c r="F37" s="356"/>
      <c r="G37" s="355" t="s">
        <v>376</v>
      </c>
      <c r="H37" s="351" t="s">
        <v>375</v>
      </c>
      <c r="I37" s="333" t="s">
        <v>374</v>
      </c>
      <c r="J37" s="353">
        <v>0</v>
      </c>
      <c r="K37" s="353">
        <v>0</v>
      </c>
      <c r="L37" s="357"/>
    </row>
    <row r="38" spans="1:12" ht="12.75" x14ac:dyDescent="0.2">
      <c r="A38" s="351" t="s">
        <v>373</v>
      </c>
      <c r="B38" s="334">
        <v>418100</v>
      </c>
      <c r="C38" s="333" t="s">
        <v>123</v>
      </c>
      <c r="D38" s="353">
        <v>0</v>
      </c>
      <c r="E38" s="353">
        <v>0</v>
      </c>
      <c r="F38" s="356"/>
      <c r="G38" s="355" t="s">
        <v>372</v>
      </c>
      <c r="H38" s="351" t="s">
        <v>371</v>
      </c>
      <c r="I38" s="333" t="s">
        <v>370</v>
      </c>
      <c r="J38" s="353">
        <v>0</v>
      </c>
      <c r="K38" s="353">
        <v>0</v>
      </c>
      <c r="L38" s="357"/>
    </row>
    <row r="39" spans="1:12" ht="12.75" x14ac:dyDescent="0.2">
      <c r="A39" s="351" t="s">
        <v>369</v>
      </c>
      <c r="B39" s="334"/>
      <c r="C39" s="333"/>
      <c r="D39" s="360"/>
      <c r="E39" s="353"/>
      <c r="F39" s="356"/>
      <c r="G39" s="355" t="s">
        <v>368</v>
      </c>
      <c r="H39" s="351" t="s">
        <v>367</v>
      </c>
      <c r="I39" s="333" t="s">
        <v>366</v>
      </c>
      <c r="J39" s="359">
        <f>SUBTOTAL(9,J37:J38)</f>
        <v>0</v>
      </c>
      <c r="K39" s="358" t="s">
        <v>346</v>
      </c>
      <c r="L39" s="352">
        <f>SUBTOTAL(9,K37:K38)</f>
        <v>0</v>
      </c>
    </row>
    <row r="40" spans="1:12" ht="12.75" x14ac:dyDescent="0.2">
      <c r="A40" s="351" t="s">
        <v>365</v>
      </c>
      <c r="B40" s="334">
        <v>419100</v>
      </c>
      <c r="C40" s="333" t="s">
        <v>120</v>
      </c>
      <c r="D40" s="353">
        <v>0</v>
      </c>
      <c r="E40" s="353">
        <v>0</v>
      </c>
      <c r="F40" s="356"/>
      <c r="G40" s="355" t="s">
        <v>364</v>
      </c>
      <c r="H40" s="351" t="s">
        <v>363</v>
      </c>
      <c r="I40" s="333"/>
      <c r="J40" s="347"/>
      <c r="K40" s="357"/>
      <c r="L40" s="357"/>
    </row>
    <row r="41" spans="1:12" ht="12.75" x14ac:dyDescent="0.2">
      <c r="A41" s="351" t="s">
        <v>362</v>
      </c>
      <c r="B41" s="334">
        <v>419200</v>
      </c>
      <c r="C41" s="333" t="s">
        <v>118</v>
      </c>
      <c r="D41" s="353">
        <v>0</v>
      </c>
      <c r="E41" s="353">
        <v>0</v>
      </c>
      <c r="F41" s="356"/>
      <c r="G41" s="355" t="s">
        <v>361</v>
      </c>
      <c r="H41" s="335"/>
      <c r="I41" s="333" t="s">
        <v>360</v>
      </c>
      <c r="J41" s="359">
        <f>SUM(D46,J8,J22,J35,J39)</f>
        <v>66073</v>
      </c>
      <c r="K41" s="358" t="s">
        <v>346</v>
      </c>
      <c r="L41" s="352">
        <f>SUM(F46,L8,L22,L35,L39)</f>
        <v>68795</v>
      </c>
    </row>
    <row r="42" spans="1:12" ht="12.75" x14ac:dyDescent="0.2">
      <c r="A42" s="351" t="s">
        <v>359</v>
      </c>
      <c r="B42" s="334">
        <v>419300</v>
      </c>
      <c r="C42" s="333" t="s">
        <v>116</v>
      </c>
      <c r="D42" s="353">
        <v>0</v>
      </c>
      <c r="E42" s="353">
        <v>0</v>
      </c>
      <c r="F42" s="356"/>
      <c r="G42" s="355" t="s">
        <v>358</v>
      </c>
      <c r="H42" s="335"/>
      <c r="I42" s="333"/>
      <c r="J42" s="347"/>
      <c r="K42" s="347"/>
      <c r="L42" s="357"/>
    </row>
    <row r="43" spans="1:12" ht="12.75" x14ac:dyDescent="0.2">
      <c r="A43" s="351" t="s">
        <v>357</v>
      </c>
      <c r="B43" s="334">
        <v>419900</v>
      </c>
      <c r="C43" s="333" t="s">
        <v>115</v>
      </c>
      <c r="D43" s="353">
        <v>0</v>
      </c>
      <c r="E43" s="534">
        <v>0</v>
      </c>
      <c r="F43" s="356"/>
      <c r="G43" s="355" t="s">
        <v>356</v>
      </c>
      <c r="H43" s="351" t="s">
        <v>355</v>
      </c>
      <c r="I43" s="333" t="s">
        <v>354</v>
      </c>
      <c r="J43" s="533">
        <v>0</v>
      </c>
      <c r="K43" s="532">
        <v>0</v>
      </c>
      <c r="L43" s="352">
        <f>+K43</f>
        <v>0</v>
      </c>
    </row>
    <row r="44" spans="1:12" ht="12.75" x14ac:dyDescent="0.2">
      <c r="A44" s="351" t="s">
        <v>353</v>
      </c>
      <c r="B44" s="334"/>
      <c r="C44" s="333" t="s">
        <v>352</v>
      </c>
      <c r="D44" s="332">
        <f>SUBTOTAL(9,D19:D43)</f>
        <v>0</v>
      </c>
      <c r="E44" s="350" t="s">
        <v>346</v>
      </c>
      <c r="F44" s="349">
        <f>SUBTOTAL(9,E20:E43)</f>
        <v>0</v>
      </c>
      <c r="G44" s="348" t="s">
        <v>351</v>
      </c>
      <c r="H44" s="335"/>
      <c r="I44" s="333"/>
      <c r="J44" s="347"/>
      <c r="K44" s="347"/>
      <c r="L44" s="347"/>
    </row>
    <row r="45" spans="1:12" ht="24" x14ac:dyDescent="0.2">
      <c r="A45" s="346" t="s">
        <v>350</v>
      </c>
      <c r="B45" s="340">
        <v>410000</v>
      </c>
      <c r="C45" s="345" t="s">
        <v>349</v>
      </c>
      <c r="D45" s="344"/>
      <c r="E45" s="343" t="s">
        <v>346</v>
      </c>
      <c r="F45" s="342"/>
      <c r="G45" s="341"/>
      <c r="H45" s="340" t="s">
        <v>348</v>
      </c>
      <c r="I45" s="339" t="s">
        <v>347</v>
      </c>
      <c r="J45" s="338"/>
      <c r="K45" s="337" t="s">
        <v>346</v>
      </c>
      <c r="L45" s="336"/>
    </row>
    <row r="46" spans="1:12" ht="12.75" x14ac:dyDescent="0.2">
      <c r="A46" s="335"/>
      <c r="B46" s="334"/>
      <c r="C46" s="333"/>
      <c r="D46" s="332">
        <f>(D19+D44)</f>
        <v>0</v>
      </c>
      <c r="E46" s="332"/>
      <c r="F46" s="331">
        <f>SUM(F19+F44)</f>
        <v>0</v>
      </c>
      <c r="G46" s="330"/>
      <c r="H46" s="329"/>
      <c r="I46" s="328" t="s">
        <v>345</v>
      </c>
      <c r="J46" s="326">
        <f>(D7+J41+J43)</f>
        <v>66073</v>
      </c>
      <c r="K46" s="327"/>
      <c r="L46" s="326">
        <f>(F7+L41+K43)</f>
        <v>68795</v>
      </c>
    </row>
    <row r="47" spans="1:12" ht="12.95" customHeight="1" x14ac:dyDescent="0.2">
      <c r="A47" s="598" t="str">
        <f ca="1">CELL("FILENAME",A1)</f>
        <v>R:\Finance\Annual Budget\Amended 2016-2017\[2016-2017 Amended Budget.xlsx]258</v>
      </c>
      <c r="B47" s="598"/>
      <c r="C47" s="598"/>
      <c r="D47" s="324"/>
      <c r="E47" s="324"/>
      <c r="F47" s="324"/>
      <c r="G47" s="324"/>
      <c r="H47" s="324"/>
      <c r="I47" s="325"/>
      <c r="J47" s="324"/>
      <c r="K47" s="324"/>
      <c r="L47" s="324"/>
    </row>
    <row r="48" spans="1:12" x14ac:dyDescent="0.2">
      <c r="D48" s="323"/>
      <c r="E48" s="323"/>
      <c r="F48" s="323"/>
    </row>
    <row r="49" spans="4:6" x14ac:dyDescent="0.2">
      <c r="D49" s="323"/>
      <c r="E49" s="323"/>
      <c r="F49" s="323"/>
    </row>
    <row r="50" spans="4:6" x14ac:dyDescent="0.2">
      <c r="D50" s="323"/>
      <c r="E50" s="323"/>
      <c r="F50" s="323"/>
    </row>
    <row r="51" spans="4:6" x14ac:dyDescent="0.2">
      <c r="D51" s="323"/>
      <c r="E51" s="323"/>
      <c r="F51" s="323"/>
    </row>
    <row r="52" spans="4:6" x14ac:dyDescent="0.2">
      <c r="D52" s="323"/>
      <c r="E52" s="323"/>
      <c r="F52" s="323"/>
    </row>
    <row r="53" spans="4:6" x14ac:dyDescent="0.2">
      <c r="D53" s="323"/>
      <c r="E53" s="323"/>
      <c r="F53" s="323"/>
    </row>
    <row r="54" spans="4:6" x14ac:dyDescent="0.2">
      <c r="D54" s="323"/>
      <c r="E54" s="323"/>
      <c r="F54" s="323"/>
    </row>
    <row r="55" spans="4:6" x14ac:dyDescent="0.2">
      <c r="D55" s="323"/>
      <c r="E55" s="323"/>
      <c r="F55" s="323"/>
    </row>
    <row r="56" spans="4:6" x14ac:dyDescent="0.2">
      <c r="D56" s="323"/>
      <c r="E56" s="323"/>
      <c r="F56" s="323"/>
    </row>
    <row r="57" spans="4:6" x14ac:dyDescent="0.2">
      <c r="D57" s="323"/>
      <c r="E57" s="323"/>
      <c r="F57" s="323"/>
    </row>
    <row r="58" spans="4:6" x14ac:dyDescent="0.2">
      <c r="D58" s="323"/>
      <c r="E58" s="323"/>
      <c r="F58" s="323"/>
    </row>
    <row r="59" spans="4:6" x14ac:dyDescent="0.2">
      <c r="D59" s="323"/>
      <c r="E59" s="323"/>
      <c r="F59" s="323"/>
    </row>
    <row r="60" spans="4:6" x14ac:dyDescent="0.2">
      <c r="D60" s="323"/>
      <c r="E60" s="323"/>
      <c r="F60" s="323"/>
    </row>
    <row r="61" spans="4:6" x14ac:dyDescent="0.2">
      <c r="D61" s="323"/>
      <c r="E61" s="323"/>
      <c r="F61" s="323"/>
    </row>
    <row r="62" spans="4:6" x14ac:dyDescent="0.2">
      <c r="D62" s="323"/>
      <c r="E62" s="323"/>
      <c r="F62" s="323"/>
    </row>
    <row r="63" spans="4:6" x14ac:dyDescent="0.2">
      <c r="D63" s="323"/>
      <c r="E63" s="323"/>
      <c r="F63" s="323"/>
    </row>
    <row r="64" spans="4:6" x14ac:dyDescent="0.2">
      <c r="D64" s="323"/>
      <c r="E64" s="323"/>
      <c r="F64" s="323"/>
    </row>
    <row r="65" spans="4:6" x14ac:dyDescent="0.2">
      <c r="D65" s="323"/>
      <c r="E65" s="323"/>
      <c r="F65" s="323"/>
    </row>
    <row r="66" spans="4:6" x14ac:dyDescent="0.2">
      <c r="D66" s="323"/>
      <c r="E66" s="323"/>
      <c r="F66" s="323"/>
    </row>
    <row r="67" spans="4:6" x14ac:dyDescent="0.2">
      <c r="D67" s="323"/>
      <c r="E67" s="323"/>
      <c r="F67" s="323"/>
    </row>
    <row r="68" spans="4:6" x14ac:dyDescent="0.2">
      <c r="D68" s="323"/>
      <c r="E68" s="323"/>
      <c r="F68" s="323"/>
    </row>
    <row r="69" spans="4:6" x14ac:dyDescent="0.2">
      <c r="D69" s="323"/>
      <c r="E69" s="323"/>
      <c r="F69" s="323"/>
    </row>
    <row r="70" spans="4:6" x14ac:dyDescent="0.2">
      <c r="D70" s="323"/>
      <c r="E70" s="323"/>
      <c r="F70" s="323"/>
    </row>
    <row r="71" spans="4:6" x14ac:dyDescent="0.2">
      <c r="D71" s="323"/>
      <c r="E71" s="323"/>
      <c r="F71" s="323"/>
    </row>
    <row r="72" spans="4:6" x14ac:dyDescent="0.2">
      <c r="D72" s="323"/>
      <c r="E72" s="323"/>
      <c r="F72" s="323"/>
    </row>
    <row r="73" spans="4:6" x14ac:dyDescent="0.2">
      <c r="D73" s="323"/>
      <c r="E73" s="323"/>
      <c r="F73" s="323"/>
    </row>
    <row r="74" spans="4:6" x14ac:dyDescent="0.2">
      <c r="D74" s="323"/>
      <c r="E74" s="323"/>
      <c r="F74" s="323"/>
    </row>
    <row r="75" spans="4:6" x14ac:dyDescent="0.2">
      <c r="D75" s="323"/>
      <c r="E75" s="323"/>
      <c r="F75" s="323"/>
    </row>
    <row r="76" spans="4:6" x14ac:dyDescent="0.2">
      <c r="D76" s="323"/>
      <c r="E76" s="323"/>
      <c r="F76" s="323"/>
    </row>
    <row r="77" spans="4:6" x14ac:dyDescent="0.2">
      <c r="D77" s="323"/>
      <c r="E77" s="323"/>
      <c r="F77" s="323"/>
    </row>
    <row r="78" spans="4:6" x14ac:dyDescent="0.2">
      <c r="D78" s="323"/>
      <c r="E78" s="323"/>
      <c r="F78" s="323"/>
    </row>
    <row r="79" spans="4:6" x14ac:dyDescent="0.2">
      <c r="D79" s="323"/>
      <c r="E79" s="323"/>
      <c r="F79" s="323"/>
    </row>
    <row r="80" spans="4:6" x14ac:dyDescent="0.2">
      <c r="D80" s="323"/>
      <c r="E80" s="323"/>
      <c r="F80" s="323"/>
    </row>
    <row r="81" spans="4:6" x14ac:dyDescent="0.2">
      <c r="D81" s="323"/>
      <c r="E81" s="323"/>
      <c r="F81" s="323"/>
    </row>
    <row r="82" spans="4:6" x14ac:dyDescent="0.2">
      <c r="D82" s="323"/>
      <c r="E82" s="323"/>
      <c r="F82" s="323"/>
    </row>
    <row r="83" spans="4:6" x14ac:dyDescent="0.2">
      <c r="D83" s="323"/>
      <c r="E83" s="323"/>
      <c r="F83" s="323"/>
    </row>
    <row r="84" spans="4:6" x14ac:dyDescent="0.2">
      <c r="D84" s="323"/>
      <c r="E84" s="323"/>
      <c r="F84" s="323"/>
    </row>
    <row r="85" spans="4:6" x14ac:dyDescent="0.2">
      <c r="D85" s="323"/>
      <c r="E85" s="323"/>
      <c r="F85" s="323"/>
    </row>
    <row r="86" spans="4:6" x14ac:dyDescent="0.2">
      <c r="D86" s="323"/>
      <c r="E86" s="323"/>
      <c r="F86" s="323"/>
    </row>
    <row r="87" spans="4:6" x14ac:dyDescent="0.2">
      <c r="D87" s="323"/>
      <c r="E87" s="323"/>
      <c r="F87" s="323"/>
    </row>
    <row r="88" spans="4:6" x14ac:dyDescent="0.2">
      <c r="D88" s="323"/>
      <c r="E88" s="323"/>
      <c r="F88" s="323"/>
    </row>
    <row r="89" spans="4:6" x14ac:dyDescent="0.2">
      <c r="D89" s="323"/>
      <c r="E89" s="323"/>
      <c r="F89" s="323"/>
    </row>
    <row r="90" spans="4:6" x14ac:dyDescent="0.2">
      <c r="D90" s="323"/>
      <c r="E90" s="323"/>
      <c r="F90" s="323"/>
    </row>
    <row r="91" spans="4:6" x14ac:dyDescent="0.2">
      <c r="D91" s="323"/>
      <c r="E91" s="323"/>
      <c r="F91" s="323"/>
    </row>
    <row r="92" spans="4:6" x14ac:dyDescent="0.2">
      <c r="D92" s="323"/>
      <c r="E92" s="323"/>
      <c r="F92" s="323"/>
    </row>
    <row r="93" spans="4:6" x14ac:dyDescent="0.2">
      <c r="D93" s="323"/>
      <c r="E93" s="323"/>
      <c r="F93" s="323"/>
    </row>
    <row r="94" spans="4:6" x14ac:dyDescent="0.2">
      <c r="D94" s="323"/>
      <c r="E94" s="323"/>
      <c r="F94" s="323"/>
    </row>
    <row r="95" spans="4:6" x14ac:dyDescent="0.2">
      <c r="D95" s="323"/>
      <c r="E95" s="323"/>
      <c r="F95" s="323"/>
    </row>
    <row r="96" spans="4:6" x14ac:dyDescent="0.2">
      <c r="D96" s="323"/>
      <c r="E96" s="323"/>
      <c r="F96" s="323"/>
    </row>
    <row r="97" spans="4:6" x14ac:dyDescent="0.2">
      <c r="D97" s="323"/>
      <c r="E97" s="323"/>
      <c r="F97" s="323"/>
    </row>
    <row r="98" spans="4:6" x14ac:dyDescent="0.2">
      <c r="D98" s="323"/>
      <c r="E98" s="323"/>
      <c r="F98" s="323"/>
    </row>
    <row r="99" spans="4:6" x14ac:dyDescent="0.2">
      <c r="D99" s="323"/>
      <c r="E99" s="323"/>
      <c r="F99" s="323"/>
    </row>
    <row r="100" spans="4:6" x14ac:dyDescent="0.2">
      <c r="D100" s="323"/>
      <c r="E100" s="323"/>
      <c r="F100" s="323"/>
    </row>
    <row r="101" spans="4:6" x14ac:dyDescent="0.2">
      <c r="D101" s="323"/>
      <c r="E101" s="323"/>
      <c r="F101" s="323"/>
    </row>
    <row r="102" spans="4:6" x14ac:dyDescent="0.2">
      <c r="D102" s="323"/>
      <c r="E102" s="323"/>
      <c r="F102" s="323"/>
    </row>
    <row r="103" spans="4:6" x14ac:dyDescent="0.2">
      <c r="D103" s="323"/>
      <c r="E103" s="323"/>
      <c r="F103" s="323"/>
    </row>
    <row r="104" spans="4:6" x14ac:dyDescent="0.2">
      <c r="D104" s="323"/>
      <c r="E104" s="323"/>
      <c r="F104" s="323"/>
    </row>
    <row r="105" spans="4:6" x14ac:dyDescent="0.2">
      <c r="D105" s="323"/>
      <c r="E105" s="323"/>
      <c r="F105" s="323"/>
    </row>
    <row r="106" spans="4:6" x14ac:dyDescent="0.2">
      <c r="D106" s="323"/>
      <c r="E106" s="323"/>
      <c r="F106" s="323"/>
    </row>
    <row r="107" spans="4:6" x14ac:dyDescent="0.2">
      <c r="D107" s="323"/>
      <c r="E107" s="323"/>
      <c r="F107" s="323"/>
    </row>
    <row r="108" spans="4:6" x14ac:dyDescent="0.2">
      <c r="D108" s="323"/>
      <c r="E108" s="323"/>
      <c r="F108" s="323"/>
    </row>
    <row r="109" spans="4:6" x14ac:dyDescent="0.2">
      <c r="D109" s="323"/>
      <c r="E109" s="323"/>
      <c r="F109" s="323"/>
    </row>
    <row r="110" spans="4:6" x14ac:dyDescent="0.2">
      <c r="D110" s="323"/>
      <c r="E110" s="323"/>
      <c r="F110" s="323"/>
    </row>
    <row r="111" spans="4:6" x14ac:dyDescent="0.2">
      <c r="D111" s="323"/>
      <c r="E111" s="323"/>
      <c r="F111" s="323"/>
    </row>
    <row r="112" spans="4:6" x14ac:dyDescent="0.2">
      <c r="D112" s="323"/>
      <c r="E112" s="323"/>
      <c r="F112" s="323"/>
    </row>
    <row r="113" spans="4:6" x14ac:dyDescent="0.2">
      <c r="D113" s="323"/>
      <c r="E113" s="323"/>
      <c r="F113" s="323"/>
    </row>
    <row r="114" spans="4:6" x14ac:dyDescent="0.2">
      <c r="D114" s="323"/>
      <c r="E114" s="323"/>
      <c r="F114" s="323"/>
    </row>
    <row r="115" spans="4:6" x14ac:dyDescent="0.2">
      <c r="D115" s="323"/>
      <c r="E115" s="323"/>
      <c r="F115" s="323"/>
    </row>
    <row r="116" spans="4:6" x14ac:dyDescent="0.2">
      <c r="D116" s="323"/>
      <c r="E116" s="323"/>
      <c r="F116" s="323"/>
    </row>
    <row r="117" spans="4:6" x14ac:dyDescent="0.2">
      <c r="D117" s="323"/>
      <c r="E117" s="323"/>
      <c r="F117" s="323"/>
    </row>
    <row r="118" spans="4:6" x14ac:dyDescent="0.2">
      <c r="D118" s="323"/>
      <c r="E118" s="323"/>
      <c r="F118" s="323"/>
    </row>
    <row r="119" spans="4:6" x14ac:dyDescent="0.2">
      <c r="D119" s="323"/>
      <c r="E119" s="323"/>
      <c r="F119" s="323"/>
    </row>
    <row r="120" spans="4:6" x14ac:dyDescent="0.2">
      <c r="D120" s="323"/>
      <c r="E120" s="323"/>
      <c r="F120" s="323"/>
    </row>
    <row r="121" spans="4:6" x14ac:dyDescent="0.2">
      <c r="D121" s="323"/>
      <c r="E121" s="323"/>
      <c r="F121" s="323"/>
    </row>
    <row r="122" spans="4:6" x14ac:dyDescent="0.2">
      <c r="D122" s="323"/>
      <c r="E122" s="323"/>
      <c r="F122" s="323"/>
    </row>
    <row r="123" spans="4:6" x14ac:dyDescent="0.2">
      <c r="D123" s="323"/>
      <c r="E123" s="323"/>
      <c r="F123" s="323"/>
    </row>
    <row r="124" spans="4:6" x14ac:dyDescent="0.2">
      <c r="D124" s="323"/>
      <c r="E124" s="323"/>
      <c r="F124" s="323"/>
    </row>
    <row r="125" spans="4:6" x14ac:dyDescent="0.2">
      <c r="D125" s="323"/>
      <c r="E125" s="323"/>
      <c r="F125" s="323"/>
    </row>
    <row r="126" spans="4:6" x14ac:dyDescent="0.2">
      <c r="D126" s="323"/>
      <c r="E126" s="323"/>
      <c r="F126" s="323"/>
    </row>
    <row r="127" spans="4:6" x14ac:dyDescent="0.2">
      <c r="D127" s="323"/>
      <c r="E127" s="323"/>
      <c r="F127" s="323"/>
    </row>
    <row r="128" spans="4:6" x14ac:dyDescent="0.2">
      <c r="D128" s="323"/>
      <c r="E128" s="323"/>
      <c r="F128" s="323"/>
    </row>
    <row r="129" spans="4:6" x14ac:dyDescent="0.2">
      <c r="D129" s="323"/>
      <c r="E129" s="323"/>
      <c r="F129" s="323"/>
    </row>
    <row r="130" spans="4:6" x14ac:dyDescent="0.2">
      <c r="D130" s="323"/>
      <c r="E130" s="323"/>
      <c r="F130" s="323"/>
    </row>
    <row r="131" spans="4:6" x14ac:dyDescent="0.2">
      <c r="D131" s="323"/>
      <c r="E131" s="323"/>
      <c r="F131" s="323"/>
    </row>
    <row r="132" spans="4:6" x14ac:dyDescent="0.2">
      <c r="D132" s="323"/>
      <c r="E132" s="323"/>
      <c r="F132" s="323"/>
    </row>
    <row r="133" spans="4:6" x14ac:dyDescent="0.2">
      <c r="D133" s="323"/>
      <c r="E133" s="323"/>
      <c r="F133" s="323"/>
    </row>
    <row r="134" spans="4:6" x14ac:dyDescent="0.2">
      <c r="D134" s="323"/>
      <c r="E134" s="323"/>
      <c r="F134" s="323"/>
    </row>
    <row r="135" spans="4:6" x14ac:dyDescent="0.2">
      <c r="D135" s="323"/>
      <c r="E135" s="323"/>
      <c r="F135" s="323"/>
    </row>
    <row r="136" spans="4:6" x14ac:dyDescent="0.2">
      <c r="D136" s="323"/>
      <c r="E136" s="323"/>
      <c r="F136" s="323"/>
    </row>
    <row r="137" spans="4:6" x14ac:dyDescent="0.2">
      <c r="D137" s="323"/>
      <c r="E137" s="323"/>
      <c r="F137" s="323"/>
    </row>
    <row r="138" spans="4:6" x14ac:dyDescent="0.2">
      <c r="D138" s="323"/>
      <c r="E138" s="323"/>
      <c r="F138" s="323"/>
    </row>
    <row r="139" spans="4:6" x14ac:dyDescent="0.2">
      <c r="D139" s="323"/>
      <c r="E139" s="323"/>
      <c r="F139" s="323"/>
    </row>
    <row r="140" spans="4:6" x14ac:dyDescent="0.2">
      <c r="D140" s="323"/>
      <c r="E140" s="323"/>
      <c r="F140" s="323"/>
    </row>
    <row r="141" spans="4:6" x14ac:dyDescent="0.2">
      <c r="D141" s="323"/>
      <c r="E141" s="323"/>
      <c r="F141" s="323"/>
    </row>
    <row r="142" spans="4:6" x14ac:dyDescent="0.2">
      <c r="D142" s="323"/>
      <c r="E142" s="323"/>
      <c r="F142" s="323"/>
    </row>
    <row r="143" spans="4:6" x14ac:dyDescent="0.2">
      <c r="D143" s="323"/>
      <c r="E143" s="323"/>
      <c r="F143" s="323"/>
    </row>
    <row r="144" spans="4:6" x14ac:dyDescent="0.2">
      <c r="D144" s="323"/>
      <c r="E144" s="323"/>
      <c r="F144" s="323"/>
    </row>
    <row r="145" spans="4:6" x14ac:dyDescent="0.2">
      <c r="D145" s="323"/>
      <c r="E145" s="323"/>
      <c r="F145" s="323"/>
    </row>
    <row r="146" spans="4:6" x14ac:dyDescent="0.2">
      <c r="D146" s="323"/>
      <c r="E146" s="323"/>
      <c r="F146" s="323"/>
    </row>
    <row r="147" spans="4:6" x14ac:dyDescent="0.2">
      <c r="D147" s="323"/>
      <c r="E147" s="323"/>
      <c r="F147" s="323"/>
    </row>
    <row r="148" spans="4:6" x14ac:dyDescent="0.2">
      <c r="D148" s="323"/>
      <c r="E148" s="323"/>
      <c r="F148" s="323"/>
    </row>
    <row r="149" spans="4:6" x14ac:dyDescent="0.2">
      <c r="D149" s="323"/>
      <c r="E149" s="323"/>
      <c r="F149" s="323"/>
    </row>
    <row r="150" spans="4:6" x14ac:dyDescent="0.2">
      <c r="D150" s="323"/>
      <c r="E150" s="323"/>
      <c r="F150" s="323"/>
    </row>
    <row r="151" spans="4:6" x14ac:dyDescent="0.2">
      <c r="D151" s="323"/>
      <c r="E151" s="323"/>
      <c r="F151" s="323"/>
    </row>
    <row r="152" spans="4:6" x14ac:dyDescent="0.2">
      <c r="D152" s="323"/>
      <c r="E152" s="323"/>
      <c r="F152" s="323"/>
    </row>
    <row r="153" spans="4:6" x14ac:dyDescent="0.2">
      <c r="D153" s="323"/>
      <c r="E153" s="323"/>
      <c r="F153" s="323"/>
    </row>
    <row r="154" spans="4:6" x14ac:dyDescent="0.2">
      <c r="D154" s="323"/>
      <c r="E154" s="323"/>
      <c r="F154" s="323"/>
    </row>
    <row r="155" spans="4:6" x14ac:dyDescent="0.2">
      <c r="D155" s="323"/>
      <c r="E155" s="323"/>
      <c r="F155" s="323"/>
    </row>
    <row r="156" spans="4:6" x14ac:dyDescent="0.2">
      <c r="D156" s="323"/>
      <c r="E156" s="323"/>
      <c r="F156" s="323"/>
    </row>
    <row r="157" spans="4:6" x14ac:dyDescent="0.2">
      <c r="D157" s="323"/>
      <c r="E157" s="323"/>
      <c r="F157" s="323"/>
    </row>
    <row r="158" spans="4:6" x14ac:dyDescent="0.2">
      <c r="D158" s="323"/>
      <c r="E158" s="323"/>
      <c r="F158" s="323"/>
    </row>
    <row r="159" spans="4:6" x14ac:dyDescent="0.2">
      <c r="D159" s="323"/>
      <c r="E159" s="323"/>
      <c r="F159" s="323"/>
    </row>
    <row r="160" spans="4:6" x14ac:dyDescent="0.2">
      <c r="D160" s="323"/>
      <c r="E160" s="323"/>
      <c r="F160" s="323"/>
    </row>
    <row r="161" spans="4:6" x14ac:dyDescent="0.2">
      <c r="D161" s="323"/>
      <c r="E161" s="323"/>
      <c r="F161" s="323"/>
    </row>
    <row r="162" spans="4:6" x14ac:dyDescent="0.2">
      <c r="D162" s="323"/>
      <c r="E162" s="323"/>
      <c r="F162" s="323"/>
    </row>
    <row r="163" spans="4:6" x14ac:dyDescent="0.2">
      <c r="D163" s="323"/>
      <c r="E163" s="323"/>
      <c r="F163" s="323"/>
    </row>
    <row r="164" spans="4:6" x14ac:dyDescent="0.2">
      <c r="D164" s="323"/>
      <c r="E164" s="323"/>
      <c r="F164" s="323"/>
    </row>
    <row r="165" spans="4:6" x14ac:dyDescent="0.2">
      <c r="D165" s="323"/>
      <c r="E165" s="323"/>
      <c r="F165" s="323"/>
    </row>
    <row r="166" spans="4:6" x14ac:dyDescent="0.2">
      <c r="D166" s="323"/>
      <c r="E166" s="323"/>
      <c r="F166" s="323"/>
    </row>
    <row r="167" spans="4:6" x14ac:dyDescent="0.2">
      <c r="D167" s="323"/>
      <c r="E167" s="323"/>
      <c r="F167" s="323"/>
    </row>
    <row r="168" spans="4:6" x14ac:dyDescent="0.2">
      <c r="D168" s="323"/>
      <c r="E168" s="323"/>
      <c r="F168" s="323"/>
    </row>
    <row r="169" spans="4:6" x14ac:dyDescent="0.2">
      <c r="D169" s="323"/>
      <c r="E169" s="323"/>
      <c r="F169" s="323"/>
    </row>
    <row r="170" spans="4:6" x14ac:dyDescent="0.2">
      <c r="D170" s="323"/>
      <c r="E170" s="323"/>
      <c r="F170" s="323"/>
    </row>
    <row r="171" spans="4:6" x14ac:dyDescent="0.2">
      <c r="D171" s="323"/>
      <c r="E171" s="323"/>
      <c r="F171" s="323"/>
    </row>
    <row r="172" spans="4:6" x14ac:dyDescent="0.2">
      <c r="D172" s="323"/>
      <c r="E172" s="323"/>
      <c r="F172" s="323"/>
    </row>
    <row r="173" spans="4:6" x14ac:dyDescent="0.2">
      <c r="D173" s="323"/>
      <c r="E173" s="323"/>
      <c r="F173" s="323"/>
    </row>
    <row r="174" spans="4:6" x14ac:dyDescent="0.2">
      <c r="D174" s="323"/>
      <c r="E174" s="323"/>
      <c r="F174" s="323"/>
    </row>
    <row r="175" spans="4:6" x14ac:dyDescent="0.2">
      <c r="D175" s="323"/>
      <c r="E175" s="323"/>
      <c r="F175" s="323"/>
    </row>
    <row r="176" spans="4:6" x14ac:dyDescent="0.2">
      <c r="D176" s="323"/>
      <c r="E176" s="323"/>
      <c r="F176" s="323"/>
    </row>
    <row r="177" spans="4:6" x14ac:dyDescent="0.2">
      <c r="D177" s="323"/>
      <c r="E177" s="323"/>
      <c r="F177" s="323"/>
    </row>
    <row r="178" spans="4:6" x14ac:dyDescent="0.2">
      <c r="D178" s="323"/>
      <c r="E178" s="323"/>
      <c r="F178" s="323"/>
    </row>
    <row r="179" spans="4:6" x14ac:dyDescent="0.2">
      <c r="D179" s="323"/>
      <c r="E179" s="323"/>
      <c r="F179" s="323"/>
    </row>
    <row r="180" spans="4:6" x14ac:dyDescent="0.2">
      <c r="D180" s="323"/>
      <c r="E180" s="323"/>
      <c r="F180" s="323"/>
    </row>
    <row r="181" spans="4:6" x14ac:dyDescent="0.2">
      <c r="D181" s="323"/>
      <c r="E181" s="323"/>
      <c r="F181" s="323"/>
    </row>
    <row r="182" spans="4:6" x14ac:dyDescent="0.2">
      <c r="D182" s="323"/>
      <c r="E182" s="323"/>
      <c r="F182" s="323"/>
    </row>
    <row r="183" spans="4:6" x14ac:dyDescent="0.2">
      <c r="D183" s="323"/>
      <c r="E183" s="323"/>
      <c r="F183" s="323"/>
    </row>
    <row r="184" spans="4:6" x14ac:dyDescent="0.2">
      <c r="D184" s="323"/>
      <c r="E184" s="323"/>
      <c r="F184" s="323"/>
    </row>
    <row r="185" spans="4:6" x14ac:dyDescent="0.2">
      <c r="D185" s="323"/>
      <c r="E185" s="323"/>
      <c r="F185" s="323"/>
    </row>
    <row r="186" spans="4:6" x14ac:dyDescent="0.2">
      <c r="D186" s="323"/>
      <c r="E186" s="323"/>
      <c r="F186" s="323"/>
    </row>
    <row r="187" spans="4:6" x14ac:dyDescent="0.2">
      <c r="D187" s="323"/>
      <c r="E187" s="323"/>
      <c r="F187" s="323"/>
    </row>
    <row r="188" spans="4:6" x14ac:dyDescent="0.2">
      <c r="D188" s="323"/>
      <c r="E188" s="323"/>
      <c r="F188" s="323"/>
    </row>
    <row r="189" spans="4:6" x14ac:dyDescent="0.2">
      <c r="D189" s="323"/>
      <c r="E189" s="323"/>
      <c r="F189" s="323"/>
    </row>
    <row r="190" spans="4:6" x14ac:dyDescent="0.2">
      <c r="D190" s="323"/>
      <c r="E190" s="323"/>
      <c r="F190" s="323"/>
    </row>
    <row r="191" spans="4:6" x14ac:dyDescent="0.2">
      <c r="D191" s="323"/>
      <c r="E191" s="323"/>
      <c r="F191" s="323"/>
    </row>
    <row r="192" spans="4:6" x14ac:dyDescent="0.2">
      <c r="D192" s="323"/>
      <c r="E192" s="323"/>
      <c r="F192" s="323"/>
    </row>
    <row r="193" spans="4:6" x14ac:dyDescent="0.2">
      <c r="D193" s="323"/>
      <c r="E193" s="323"/>
      <c r="F193" s="323"/>
    </row>
    <row r="194" spans="4:6" x14ac:dyDescent="0.2">
      <c r="D194" s="323"/>
      <c r="E194" s="323"/>
      <c r="F194" s="323"/>
    </row>
    <row r="195" spans="4:6" x14ac:dyDescent="0.2">
      <c r="D195" s="323"/>
      <c r="E195" s="323"/>
      <c r="F195" s="323"/>
    </row>
    <row r="196" spans="4:6" x14ac:dyDescent="0.2">
      <c r="D196" s="323"/>
      <c r="E196" s="323"/>
      <c r="F196" s="323"/>
    </row>
    <row r="197" spans="4:6" x14ac:dyDescent="0.2">
      <c r="D197" s="323"/>
      <c r="E197" s="323"/>
      <c r="F197" s="323"/>
    </row>
    <row r="198" spans="4:6" x14ac:dyDescent="0.2">
      <c r="D198" s="323"/>
      <c r="E198" s="323"/>
      <c r="F198" s="323"/>
    </row>
    <row r="199" spans="4:6" x14ac:dyDescent="0.2">
      <c r="D199" s="323"/>
      <c r="E199" s="323"/>
      <c r="F199" s="323"/>
    </row>
    <row r="200" spans="4:6" x14ac:dyDescent="0.2">
      <c r="D200" s="323"/>
      <c r="E200" s="323"/>
      <c r="F200" s="323"/>
    </row>
    <row r="201" spans="4:6" x14ac:dyDescent="0.2">
      <c r="D201" s="323"/>
      <c r="E201" s="323"/>
      <c r="F201" s="323"/>
    </row>
    <row r="202" spans="4:6" x14ac:dyDescent="0.2">
      <c r="D202" s="323"/>
      <c r="E202" s="323"/>
      <c r="F202" s="323"/>
    </row>
    <row r="203" spans="4:6" x14ac:dyDescent="0.2">
      <c r="D203" s="323"/>
      <c r="E203" s="323"/>
      <c r="F203" s="323"/>
    </row>
    <row r="204" spans="4:6" x14ac:dyDescent="0.2">
      <c r="D204" s="323"/>
      <c r="E204" s="323"/>
      <c r="F204" s="323"/>
    </row>
    <row r="205" spans="4:6" x14ac:dyDescent="0.2">
      <c r="D205" s="323"/>
      <c r="E205" s="323"/>
      <c r="F205" s="323"/>
    </row>
    <row r="206" spans="4:6" x14ac:dyDescent="0.2">
      <c r="D206" s="323"/>
      <c r="E206" s="323"/>
      <c r="F206" s="323"/>
    </row>
    <row r="207" spans="4:6" x14ac:dyDescent="0.2">
      <c r="D207" s="323"/>
      <c r="E207" s="323"/>
      <c r="F207" s="323"/>
    </row>
    <row r="208" spans="4:6" x14ac:dyDescent="0.2">
      <c r="D208" s="323"/>
      <c r="E208" s="323"/>
      <c r="F208" s="323"/>
    </row>
    <row r="209" spans="4:6" x14ac:dyDescent="0.2">
      <c r="D209" s="323"/>
      <c r="E209" s="323"/>
      <c r="F209" s="323"/>
    </row>
    <row r="210" spans="4:6" x14ac:dyDescent="0.2">
      <c r="D210" s="323"/>
      <c r="E210" s="323"/>
      <c r="F210" s="323"/>
    </row>
    <row r="211" spans="4:6" x14ac:dyDescent="0.2">
      <c r="D211" s="323"/>
      <c r="E211" s="323"/>
      <c r="F211" s="323"/>
    </row>
    <row r="212" spans="4:6" x14ac:dyDescent="0.2">
      <c r="D212" s="323"/>
      <c r="E212" s="323"/>
      <c r="F212" s="323"/>
    </row>
    <row r="213" spans="4:6" x14ac:dyDescent="0.2">
      <c r="D213" s="323"/>
      <c r="E213" s="323"/>
      <c r="F213" s="323"/>
    </row>
    <row r="214" spans="4:6" x14ac:dyDescent="0.2">
      <c r="D214" s="323"/>
      <c r="E214" s="323"/>
      <c r="F214" s="323"/>
    </row>
    <row r="215" spans="4:6" x14ac:dyDescent="0.2">
      <c r="D215" s="323"/>
      <c r="E215" s="323"/>
      <c r="F215" s="323"/>
    </row>
    <row r="216" spans="4:6" x14ac:dyDescent="0.2">
      <c r="D216" s="323"/>
      <c r="E216" s="323"/>
      <c r="F216" s="323"/>
    </row>
    <row r="217" spans="4:6" x14ac:dyDescent="0.2">
      <c r="D217" s="323"/>
      <c r="E217" s="323"/>
      <c r="F217" s="323"/>
    </row>
    <row r="218" spans="4:6" x14ac:dyDescent="0.2">
      <c r="D218" s="323"/>
      <c r="E218" s="323"/>
      <c r="F218" s="323"/>
    </row>
    <row r="219" spans="4:6" x14ac:dyDescent="0.2">
      <c r="D219" s="323"/>
      <c r="E219" s="323"/>
      <c r="F219" s="323"/>
    </row>
    <row r="220" spans="4:6" x14ac:dyDescent="0.2">
      <c r="D220" s="323"/>
      <c r="E220" s="323"/>
      <c r="F220" s="323"/>
    </row>
    <row r="221" spans="4:6" x14ac:dyDescent="0.2">
      <c r="D221" s="323"/>
      <c r="E221" s="323"/>
      <c r="F221" s="323"/>
    </row>
    <row r="222" spans="4:6" x14ac:dyDescent="0.2">
      <c r="D222" s="323"/>
      <c r="E222" s="323"/>
      <c r="F222" s="323"/>
    </row>
    <row r="223" spans="4:6" x14ac:dyDescent="0.2">
      <c r="D223" s="323"/>
      <c r="E223" s="323"/>
      <c r="F223" s="323"/>
    </row>
    <row r="224" spans="4:6" x14ac:dyDescent="0.2">
      <c r="D224" s="323"/>
      <c r="E224" s="323"/>
      <c r="F224" s="323"/>
    </row>
    <row r="225" spans="4:6" x14ac:dyDescent="0.2">
      <c r="D225" s="323"/>
      <c r="E225" s="323"/>
      <c r="F225" s="323"/>
    </row>
    <row r="226" spans="4:6" x14ac:dyDescent="0.2">
      <c r="D226" s="323"/>
      <c r="E226" s="323"/>
      <c r="F226" s="323"/>
    </row>
    <row r="227" spans="4:6" x14ac:dyDescent="0.2">
      <c r="D227" s="323"/>
      <c r="E227" s="323"/>
      <c r="F227" s="323"/>
    </row>
    <row r="228" spans="4:6" x14ac:dyDescent="0.2">
      <c r="D228" s="323"/>
      <c r="E228" s="323"/>
      <c r="F228" s="323"/>
    </row>
    <row r="229" spans="4:6" x14ac:dyDescent="0.2">
      <c r="D229" s="323"/>
      <c r="E229" s="323"/>
      <c r="F229" s="323"/>
    </row>
    <row r="230" spans="4:6" x14ac:dyDescent="0.2">
      <c r="D230" s="323"/>
      <c r="E230" s="323"/>
      <c r="F230" s="323"/>
    </row>
    <row r="231" spans="4:6" x14ac:dyDescent="0.2">
      <c r="D231" s="323"/>
      <c r="E231" s="323"/>
      <c r="F231" s="323"/>
    </row>
    <row r="232" spans="4:6" x14ac:dyDescent="0.2">
      <c r="D232" s="323"/>
      <c r="E232" s="323"/>
      <c r="F232" s="323"/>
    </row>
    <row r="233" spans="4:6" x14ac:dyDescent="0.2">
      <c r="D233" s="323"/>
      <c r="E233" s="323"/>
      <c r="F233" s="323"/>
    </row>
    <row r="234" spans="4:6" x14ac:dyDescent="0.2">
      <c r="D234" s="323"/>
      <c r="E234" s="323"/>
      <c r="F234" s="323"/>
    </row>
    <row r="235" spans="4:6" x14ac:dyDescent="0.2">
      <c r="D235" s="323"/>
      <c r="E235" s="323"/>
      <c r="F235" s="323"/>
    </row>
    <row r="236" spans="4:6" x14ac:dyDescent="0.2">
      <c r="D236" s="323"/>
      <c r="E236" s="323"/>
      <c r="F236" s="323"/>
    </row>
    <row r="237" spans="4:6" x14ac:dyDescent="0.2">
      <c r="D237" s="323"/>
      <c r="E237" s="323"/>
      <c r="F237" s="323"/>
    </row>
    <row r="238" spans="4:6" x14ac:dyDescent="0.2">
      <c r="D238" s="323"/>
      <c r="E238" s="323"/>
      <c r="F238" s="323"/>
    </row>
    <row r="239" spans="4:6" x14ac:dyDescent="0.2">
      <c r="D239" s="323"/>
      <c r="E239" s="323"/>
      <c r="F239" s="323"/>
    </row>
    <row r="240" spans="4:6" x14ac:dyDescent="0.2">
      <c r="D240" s="323"/>
      <c r="E240" s="323"/>
      <c r="F240" s="323"/>
    </row>
    <row r="241" spans="4:6" x14ac:dyDescent="0.2">
      <c r="D241" s="323"/>
      <c r="E241" s="323"/>
      <c r="F241" s="323"/>
    </row>
    <row r="242" spans="4:6" x14ac:dyDescent="0.2">
      <c r="D242" s="323"/>
      <c r="E242" s="323"/>
      <c r="F242" s="323"/>
    </row>
    <row r="243" spans="4:6" x14ac:dyDescent="0.2">
      <c r="D243" s="323"/>
      <c r="E243" s="323"/>
      <c r="F243" s="323"/>
    </row>
    <row r="244" spans="4:6" x14ac:dyDescent="0.2">
      <c r="D244" s="323"/>
      <c r="E244" s="323"/>
      <c r="F244" s="323"/>
    </row>
    <row r="245" spans="4:6" x14ac:dyDescent="0.2">
      <c r="D245" s="323"/>
      <c r="E245" s="323"/>
      <c r="F245" s="323"/>
    </row>
    <row r="246" spans="4:6" x14ac:dyDescent="0.2">
      <c r="D246" s="323"/>
      <c r="E246" s="323"/>
      <c r="F246" s="323"/>
    </row>
    <row r="247" spans="4:6" x14ac:dyDescent="0.2">
      <c r="D247" s="323"/>
      <c r="E247" s="323"/>
      <c r="F247" s="323"/>
    </row>
    <row r="248" spans="4:6" x14ac:dyDescent="0.2">
      <c r="D248" s="323"/>
      <c r="E248" s="323"/>
      <c r="F248" s="323"/>
    </row>
    <row r="249" spans="4:6" x14ac:dyDescent="0.2">
      <c r="D249" s="323"/>
      <c r="E249" s="323"/>
      <c r="F249" s="323"/>
    </row>
    <row r="250" spans="4:6" x14ac:dyDescent="0.2">
      <c r="D250" s="323"/>
      <c r="E250" s="323"/>
      <c r="F250" s="323"/>
    </row>
    <row r="251" spans="4:6" x14ac:dyDescent="0.2">
      <c r="D251" s="323"/>
      <c r="E251" s="323"/>
      <c r="F251" s="323"/>
    </row>
    <row r="252" spans="4:6" x14ac:dyDescent="0.2">
      <c r="D252" s="323"/>
      <c r="E252" s="323"/>
      <c r="F252" s="323"/>
    </row>
    <row r="253" spans="4:6" x14ac:dyDescent="0.2">
      <c r="D253" s="323"/>
      <c r="E253" s="323"/>
      <c r="F253" s="323"/>
    </row>
    <row r="254" spans="4:6" x14ac:dyDescent="0.2">
      <c r="D254" s="323"/>
      <c r="E254" s="323"/>
      <c r="F254" s="323"/>
    </row>
    <row r="255" spans="4:6" x14ac:dyDescent="0.2">
      <c r="D255" s="323"/>
      <c r="E255" s="323"/>
      <c r="F255" s="323"/>
    </row>
    <row r="256" spans="4:6" x14ac:dyDescent="0.2">
      <c r="D256" s="323"/>
      <c r="E256" s="323"/>
      <c r="F256" s="323"/>
    </row>
    <row r="257" spans="4:6" x14ac:dyDescent="0.2">
      <c r="D257" s="323"/>
      <c r="E257" s="323"/>
      <c r="F257" s="323"/>
    </row>
    <row r="258" spans="4:6" x14ac:dyDescent="0.2">
      <c r="D258" s="323"/>
      <c r="E258" s="323"/>
      <c r="F258" s="323"/>
    </row>
    <row r="259" spans="4:6" x14ac:dyDescent="0.2">
      <c r="D259" s="323"/>
      <c r="E259" s="323"/>
      <c r="F259" s="323"/>
    </row>
    <row r="260" spans="4:6" x14ac:dyDescent="0.2">
      <c r="D260" s="323"/>
      <c r="E260" s="323"/>
      <c r="F260" s="323"/>
    </row>
    <row r="261" spans="4:6" x14ac:dyDescent="0.2">
      <c r="D261" s="323"/>
      <c r="E261" s="323"/>
      <c r="F261" s="323"/>
    </row>
    <row r="262" spans="4:6" x14ac:dyDescent="0.2">
      <c r="D262" s="323"/>
      <c r="E262" s="323"/>
      <c r="F262" s="323"/>
    </row>
    <row r="263" spans="4:6" x14ac:dyDescent="0.2">
      <c r="D263" s="323"/>
      <c r="E263" s="323"/>
      <c r="F263" s="323"/>
    </row>
    <row r="264" spans="4:6" x14ac:dyDescent="0.2">
      <c r="D264" s="323"/>
      <c r="E264" s="323"/>
      <c r="F264" s="323"/>
    </row>
    <row r="265" spans="4:6" x14ac:dyDescent="0.2">
      <c r="D265" s="323"/>
      <c r="E265" s="323"/>
      <c r="F265" s="323"/>
    </row>
    <row r="266" spans="4:6" x14ac:dyDescent="0.2">
      <c r="D266" s="323"/>
      <c r="E266" s="323"/>
      <c r="F266" s="323"/>
    </row>
    <row r="267" spans="4:6" x14ac:dyDescent="0.2">
      <c r="D267" s="323"/>
      <c r="E267" s="323"/>
      <c r="F267" s="323"/>
    </row>
    <row r="268" spans="4:6" x14ac:dyDescent="0.2">
      <c r="D268" s="323"/>
      <c r="E268" s="323"/>
      <c r="F268" s="323"/>
    </row>
    <row r="269" spans="4:6" x14ac:dyDescent="0.2">
      <c r="D269" s="323"/>
      <c r="E269" s="323"/>
      <c r="F269" s="323"/>
    </row>
    <row r="270" spans="4:6" x14ac:dyDescent="0.2">
      <c r="D270" s="323"/>
      <c r="E270" s="323"/>
      <c r="F270" s="323"/>
    </row>
    <row r="271" spans="4:6" x14ac:dyDescent="0.2">
      <c r="D271" s="323"/>
      <c r="E271" s="323"/>
      <c r="F271" s="323"/>
    </row>
    <row r="272" spans="4:6" x14ac:dyDescent="0.2">
      <c r="D272" s="323"/>
      <c r="E272" s="323"/>
      <c r="F272" s="323"/>
    </row>
    <row r="273" spans="4:6" x14ac:dyDescent="0.2">
      <c r="D273" s="323"/>
      <c r="E273" s="323"/>
      <c r="F273" s="323"/>
    </row>
    <row r="274" spans="4:6" x14ac:dyDescent="0.2">
      <c r="D274" s="323"/>
      <c r="E274" s="323"/>
      <c r="F274" s="323"/>
    </row>
    <row r="275" spans="4:6" x14ac:dyDescent="0.2">
      <c r="D275" s="323"/>
      <c r="E275" s="323"/>
      <c r="F275" s="323"/>
    </row>
    <row r="276" spans="4:6" x14ac:dyDescent="0.2">
      <c r="D276" s="323"/>
      <c r="E276" s="323"/>
      <c r="F276" s="323"/>
    </row>
    <row r="277" spans="4:6" x14ac:dyDescent="0.2">
      <c r="D277" s="323"/>
      <c r="E277" s="323"/>
      <c r="F277" s="323"/>
    </row>
    <row r="278" spans="4:6" x14ac:dyDescent="0.2">
      <c r="D278" s="323"/>
      <c r="E278" s="323"/>
      <c r="F278" s="323"/>
    </row>
    <row r="279" spans="4:6" x14ac:dyDescent="0.2">
      <c r="D279" s="323"/>
      <c r="E279" s="323"/>
      <c r="F279" s="323"/>
    </row>
    <row r="280" spans="4:6" x14ac:dyDescent="0.2">
      <c r="D280" s="323"/>
      <c r="E280" s="323"/>
      <c r="F280" s="323"/>
    </row>
    <row r="281" spans="4:6" x14ac:dyDescent="0.2">
      <c r="D281" s="323"/>
      <c r="E281" s="323"/>
      <c r="F281" s="323"/>
    </row>
    <row r="282" spans="4:6" x14ac:dyDescent="0.2">
      <c r="D282" s="323"/>
      <c r="E282" s="323"/>
      <c r="F282" s="323"/>
    </row>
    <row r="283" spans="4:6" x14ac:dyDescent="0.2">
      <c r="D283" s="323"/>
      <c r="E283" s="323"/>
      <c r="F283" s="323"/>
    </row>
    <row r="284" spans="4:6" x14ac:dyDescent="0.2">
      <c r="D284" s="323"/>
      <c r="E284" s="323"/>
      <c r="F284" s="323"/>
    </row>
    <row r="285" spans="4:6" x14ac:dyDescent="0.2">
      <c r="D285" s="323"/>
      <c r="E285" s="323"/>
      <c r="F285" s="323"/>
    </row>
    <row r="286" spans="4:6" x14ac:dyDescent="0.2">
      <c r="D286" s="323"/>
      <c r="E286" s="323"/>
      <c r="F286" s="323"/>
    </row>
    <row r="287" spans="4:6" x14ac:dyDescent="0.2">
      <c r="D287" s="323"/>
      <c r="E287" s="323"/>
      <c r="F287" s="323"/>
    </row>
    <row r="288" spans="4:6" x14ac:dyDescent="0.2">
      <c r="D288" s="323"/>
      <c r="E288" s="323"/>
      <c r="F288" s="323"/>
    </row>
    <row r="289" spans="4:6" x14ac:dyDescent="0.2">
      <c r="D289" s="323"/>
      <c r="E289" s="323"/>
      <c r="F289" s="323"/>
    </row>
    <row r="290" spans="4:6" x14ac:dyDescent="0.2">
      <c r="D290" s="323"/>
      <c r="E290" s="323"/>
      <c r="F290" s="323"/>
    </row>
    <row r="291" spans="4:6" x14ac:dyDescent="0.2">
      <c r="D291" s="323"/>
      <c r="E291" s="323"/>
      <c r="F291" s="323"/>
    </row>
    <row r="292" spans="4:6" x14ac:dyDescent="0.2">
      <c r="D292" s="323"/>
      <c r="E292" s="323"/>
      <c r="F292" s="323"/>
    </row>
    <row r="293" spans="4:6" x14ac:dyDescent="0.2">
      <c r="D293" s="323"/>
      <c r="E293" s="323"/>
      <c r="F293" s="323"/>
    </row>
    <row r="294" spans="4:6" x14ac:dyDescent="0.2">
      <c r="D294" s="323"/>
      <c r="E294" s="323"/>
      <c r="F294" s="323"/>
    </row>
    <row r="295" spans="4:6" x14ac:dyDescent="0.2">
      <c r="D295" s="323"/>
      <c r="E295" s="323"/>
      <c r="F295" s="323"/>
    </row>
    <row r="296" spans="4:6" x14ac:dyDescent="0.2">
      <c r="D296" s="323"/>
      <c r="E296" s="323"/>
      <c r="F296" s="323"/>
    </row>
    <row r="297" spans="4:6" x14ac:dyDescent="0.2">
      <c r="D297" s="323"/>
      <c r="E297" s="323"/>
      <c r="F297" s="323"/>
    </row>
    <row r="298" spans="4:6" x14ac:dyDescent="0.2">
      <c r="D298" s="323"/>
      <c r="E298" s="323"/>
      <c r="F298" s="323"/>
    </row>
    <row r="299" spans="4:6" x14ac:dyDescent="0.2">
      <c r="D299" s="323"/>
      <c r="E299" s="323"/>
      <c r="F299" s="323"/>
    </row>
    <row r="300" spans="4:6" x14ac:dyDescent="0.2">
      <c r="D300" s="323"/>
      <c r="E300" s="323"/>
      <c r="F300" s="323"/>
    </row>
    <row r="301" spans="4:6" x14ac:dyDescent="0.2">
      <c r="D301" s="323"/>
      <c r="E301" s="323"/>
      <c r="F301" s="323"/>
    </row>
    <row r="302" spans="4:6" x14ac:dyDescent="0.2">
      <c r="D302" s="323"/>
      <c r="E302" s="323"/>
      <c r="F302" s="323"/>
    </row>
    <row r="303" spans="4:6" x14ac:dyDescent="0.2">
      <c r="D303" s="323"/>
      <c r="E303" s="323"/>
      <c r="F303" s="323"/>
    </row>
    <row r="304" spans="4:6" x14ac:dyDescent="0.2">
      <c r="D304" s="323"/>
      <c r="E304" s="323"/>
      <c r="F304" s="323"/>
    </row>
    <row r="305" spans="4:6" x14ac:dyDescent="0.2">
      <c r="D305" s="323"/>
      <c r="E305" s="323"/>
      <c r="F305" s="323"/>
    </row>
    <row r="306" spans="4:6" x14ac:dyDescent="0.2">
      <c r="D306" s="323"/>
      <c r="E306" s="323"/>
      <c r="F306" s="323"/>
    </row>
    <row r="307" spans="4:6" x14ac:dyDescent="0.2">
      <c r="D307" s="323"/>
      <c r="E307" s="323"/>
      <c r="F307" s="323"/>
    </row>
    <row r="308" spans="4:6" x14ac:dyDescent="0.2">
      <c r="D308" s="323"/>
      <c r="E308" s="323"/>
      <c r="F308" s="323"/>
    </row>
    <row r="309" spans="4:6" x14ac:dyDescent="0.2">
      <c r="D309" s="323"/>
      <c r="E309" s="323"/>
      <c r="F309" s="323"/>
    </row>
    <row r="310" spans="4:6" x14ac:dyDescent="0.2">
      <c r="D310" s="323"/>
      <c r="E310" s="323"/>
      <c r="F310" s="323"/>
    </row>
    <row r="311" spans="4:6" x14ac:dyDescent="0.2">
      <c r="D311" s="323"/>
      <c r="E311" s="323"/>
      <c r="F311" s="323"/>
    </row>
    <row r="312" spans="4:6" x14ac:dyDescent="0.2">
      <c r="D312" s="323"/>
      <c r="E312" s="323"/>
      <c r="F312" s="323"/>
    </row>
    <row r="313" spans="4:6" x14ac:dyDescent="0.2">
      <c r="D313" s="323"/>
      <c r="E313" s="323"/>
      <c r="F313" s="323"/>
    </row>
    <row r="314" spans="4:6" x14ac:dyDescent="0.2">
      <c r="D314" s="323"/>
      <c r="E314" s="323"/>
      <c r="F314" s="323"/>
    </row>
    <row r="315" spans="4:6" x14ac:dyDescent="0.2">
      <c r="D315" s="323"/>
      <c r="E315" s="323"/>
      <c r="F315" s="323"/>
    </row>
    <row r="316" spans="4:6" x14ac:dyDescent="0.2">
      <c r="D316" s="323"/>
      <c r="E316" s="323"/>
      <c r="F316" s="323"/>
    </row>
    <row r="317" spans="4:6" x14ac:dyDescent="0.2">
      <c r="D317" s="323"/>
      <c r="E317" s="323"/>
      <c r="F317" s="323"/>
    </row>
    <row r="318" spans="4:6" x14ac:dyDescent="0.2">
      <c r="D318" s="323"/>
      <c r="E318" s="323"/>
      <c r="F318" s="323"/>
    </row>
    <row r="319" spans="4:6" x14ac:dyDescent="0.2">
      <c r="D319" s="323"/>
      <c r="E319" s="323"/>
      <c r="F319" s="323"/>
    </row>
    <row r="320" spans="4:6" x14ac:dyDescent="0.2">
      <c r="D320" s="323"/>
      <c r="E320" s="323"/>
      <c r="F320" s="323"/>
    </row>
    <row r="321" spans="4:6" x14ac:dyDescent="0.2">
      <c r="D321" s="323"/>
      <c r="E321" s="323"/>
      <c r="F321" s="323"/>
    </row>
    <row r="322" spans="4:6" x14ac:dyDescent="0.2">
      <c r="D322" s="323"/>
      <c r="E322" s="323"/>
      <c r="F322" s="323"/>
    </row>
    <row r="323" spans="4:6" x14ac:dyDescent="0.2">
      <c r="D323" s="323"/>
      <c r="E323" s="323"/>
      <c r="F323" s="323"/>
    </row>
    <row r="324" spans="4:6" x14ac:dyDescent="0.2">
      <c r="D324" s="323"/>
      <c r="E324" s="323"/>
      <c r="F324" s="323"/>
    </row>
    <row r="325" spans="4:6" x14ac:dyDescent="0.2">
      <c r="D325" s="323"/>
      <c r="E325" s="323"/>
      <c r="F325" s="323"/>
    </row>
    <row r="326" spans="4:6" x14ac:dyDescent="0.2">
      <c r="D326" s="323"/>
      <c r="E326" s="323"/>
      <c r="F326" s="323"/>
    </row>
    <row r="327" spans="4:6" x14ac:dyDescent="0.2">
      <c r="D327" s="323"/>
      <c r="E327" s="323"/>
      <c r="F327" s="323"/>
    </row>
    <row r="328" spans="4:6" x14ac:dyDescent="0.2">
      <c r="D328" s="323"/>
      <c r="E328" s="323"/>
      <c r="F328" s="323"/>
    </row>
    <row r="329" spans="4:6" x14ac:dyDescent="0.2">
      <c r="D329" s="323"/>
      <c r="E329" s="323"/>
      <c r="F329" s="323"/>
    </row>
    <row r="330" spans="4:6" x14ac:dyDescent="0.2">
      <c r="D330" s="323"/>
      <c r="E330" s="323"/>
      <c r="F330" s="323"/>
    </row>
    <row r="331" spans="4:6" x14ac:dyDescent="0.2">
      <c r="D331" s="323"/>
      <c r="E331" s="323"/>
      <c r="F331" s="323"/>
    </row>
    <row r="332" spans="4:6" x14ac:dyDescent="0.2">
      <c r="D332" s="323"/>
      <c r="E332" s="323"/>
      <c r="F332" s="323"/>
    </row>
    <row r="333" spans="4:6" x14ac:dyDescent="0.2">
      <c r="D333" s="323"/>
      <c r="E333" s="323"/>
      <c r="F333" s="323"/>
    </row>
    <row r="334" spans="4:6" x14ac:dyDescent="0.2">
      <c r="D334" s="323"/>
      <c r="E334" s="323"/>
      <c r="F334" s="323"/>
    </row>
    <row r="335" spans="4:6" x14ac:dyDescent="0.2">
      <c r="D335" s="323"/>
      <c r="E335" s="323"/>
      <c r="F335" s="323"/>
    </row>
    <row r="336" spans="4:6" x14ac:dyDescent="0.2">
      <c r="D336" s="323"/>
      <c r="E336" s="323"/>
      <c r="F336" s="323"/>
    </row>
    <row r="337" spans="4:6" x14ac:dyDescent="0.2">
      <c r="D337" s="323"/>
      <c r="E337" s="323"/>
      <c r="F337" s="323"/>
    </row>
    <row r="338" spans="4:6" x14ac:dyDescent="0.2">
      <c r="D338" s="323"/>
      <c r="E338" s="323"/>
      <c r="F338" s="323"/>
    </row>
    <row r="339" spans="4:6" x14ac:dyDescent="0.2">
      <c r="D339" s="323"/>
      <c r="E339" s="323"/>
      <c r="F339" s="323"/>
    </row>
    <row r="340" spans="4:6" x14ac:dyDescent="0.2">
      <c r="D340" s="323"/>
      <c r="E340" s="323"/>
      <c r="F340" s="323"/>
    </row>
    <row r="341" spans="4:6" x14ac:dyDescent="0.2">
      <c r="D341" s="323"/>
      <c r="E341" s="323"/>
      <c r="F341" s="323"/>
    </row>
    <row r="342" spans="4:6" x14ac:dyDescent="0.2">
      <c r="D342" s="323"/>
      <c r="E342" s="323"/>
      <c r="F342" s="323"/>
    </row>
    <row r="343" spans="4:6" x14ac:dyDescent="0.2">
      <c r="D343" s="323"/>
      <c r="E343" s="323"/>
      <c r="F343" s="323"/>
    </row>
    <row r="344" spans="4:6" x14ac:dyDescent="0.2">
      <c r="D344" s="323"/>
      <c r="E344" s="323"/>
      <c r="F344" s="323"/>
    </row>
    <row r="345" spans="4:6" x14ac:dyDescent="0.2">
      <c r="D345" s="323"/>
      <c r="E345" s="323"/>
      <c r="F345" s="323"/>
    </row>
    <row r="346" spans="4:6" x14ac:dyDescent="0.2">
      <c r="D346" s="323"/>
      <c r="E346" s="323"/>
      <c r="F346" s="323"/>
    </row>
    <row r="347" spans="4:6" x14ac:dyDescent="0.2">
      <c r="D347" s="323"/>
      <c r="E347" s="323"/>
      <c r="F347" s="323"/>
    </row>
    <row r="348" spans="4:6" x14ac:dyDescent="0.2">
      <c r="D348" s="323"/>
      <c r="E348" s="323"/>
      <c r="F348" s="323"/>
    </row>
    <row r="349" spans="4:6" x14ac:dyDescent="0.2">
      <c r="D349" s="323"/>
      <c r="E349" s="323"/>
      <c r="F349" s="323"/>
    </row>
    <row r="350" spans="4:6" x14ac:dyDescent="0.2">
      <c r="D350" s="323"/>
      <c r="E350" s="323"/>
      <c r="F350" s="323"/>
    </row>
    <row r="351" spans="4:6" x14ac:dyDescent="0.2">
      <c r="D351" s="323"/>
      <c r="E351" s="323"/>
      <c r="F351" s="323"/>
    </row>
    <row r="352" spans="4:6" x14ac:dyDescent="0.2">
      <c r="D352" s="323"/>
      <c r="E352" s="323"/>
      <c r="F352" s="323"/>
    </row>
    <row r="353" spans="4:6" x14ac:dyDescent="0.2">
      <c r="D353" s="323"/>
      <c r="E353" s="323"/>
      <c r="F353" s="323"/>
    </row>
    <row r="354" spans="4:6" x14ac:dyDescent="0.2">
      <c r="D354" s="323"/>
      <c r="E354" s="323"/>
      <c r="F354" s="323"/>
    </row>
    <row r="355" spans="4:6" x14ac:dyDescent="0.2">
      <c r="D355" s="323"/>
      <c r="E355" s="323"/>
      <c r="F355" s="323"/>
    </row>
    <row r="356" spans="4:6" x14ac:dyDescent="0.2">
      <c r="D356" s="323"/>
      <c r="E356" s="323"/>
      <c r="F356" s="323"/>
    </row>
    <row r="357" spans="4:6" x14ac:dyDescent="0.2">
      <c r="D357" s="323"/>
      <c r="E357" s="323"/>
      <c r="F357" s="323"/>
    </row>
    <row r="358" spans="4:6" x14ac:dyDescent="0.2">
      <c r="D358" s="323"/>
      <c r="E358" s="323"/>
      <c r="F358" s="323"/>
    </row>
    <row r="359" spans="4:6" x14ac:dyDescent="0.2">
      <c r="D359" s="323"/>
      <c r="E359" s="323"/>
      <c r="F359" s="323"/>
    </row>
    <row r="360" spans="4:6" x14ac:dyDescent="0.2">
      <c r="D360" s="323"/>
      <c r="E360" s="323"/>
      <c r="F360" s="323"/>
    </row>
    <row r="361" spans="4:6" x14ac:dyDescent="0.2">
      <c r="D361" s="323"/>
      <c r="E361" s="323"/>
      <c r="F361" s="323"/>
    </row>
    <row r="362" spans="4:6" x14ac:dyDescent="0.2">
      <c r="D362" s="323"/>
      <c r="E362" s="323"/>
      <c r="F362" s="323"/>
    </row>
    <row r="363" spans="4:6" x14ac:dyDescent="0.2">
      <c r="D363" s="323"/>
      <c r="E363" s="323"/>
      <c r="F363" s="323"/>
    </row>
    <row r="364" spans="4:6" x14ac:dyDescent="0.2">
      <c r="D364" s="323"/>
      <c r="E364" s="323"/>
      <c r="F364" s="323"/>
    </row>
    <row r="365" spans="4:6" x14ac:dyDescent="0.2">
      <c r="D365" s="323"/>
      <c r="E365" s="323"/>
      <c r="F365" s="323"/>
    </row>
    <row r="366" spans="4:6" x14ac:dyDescent="0.2">
      <c r="D366" s="323"/>
      <c r="E366" s="323"/>
      <c r="F366" s="323"/>
    </row>
    <row r="367" spans="4:6" x14ac:dyDescent="0.2">
      <c r="D367" s="323"/>
      <c r="E367" s="323"/>
      <c r="F367" s="323"/>
    </row>
    <row r="368" spans="4:6" x14ac:dyDescent="0.2">
      <c r="D368" s="323"/>
      <c r="E368" s="323"/>
      <c r="F368" s="323"/>
    </row>
    <row r="369" spans="4:6" x14ac:dyDescent="0.2">
      <c r="D369" s="323"/>
      <c r="E369" s="323"/>
      <c r="F369" s="323"/>
    </row>
    <row r="370" spans="4:6" x14ac:dyDescent="0.2">
      <c r="D370" s="323"/>
      <c r="E370" s="323"/>
      <c r="F370" s="323"/>
    </row>
    <row r="371" spans="4:6" x14ac:dyDescent="0.2">
      <c r="D371" s="323"/>
      <c r="E371" s="323"/>
      <c r="F371" s="323"/>
    </row>
    <row r="372" spans="4:6" x14ac:dyDescent="0.2">
      <c r="D372" s="323"/>
      <c r="E372" s="323"/>
      <c r="F372" s="323"/>
    </row>
    <row r="373" spans="4:6" x14ac:dyDescent="0.2">
      <c r="D373" s="323"/>
      <c r="E373" s="323"/>
      <c r="F373" s="323"/>
    </row>
    <row r="374" spans="4:6" x14ac:dyDescent="0.2">
      <c r="D374" s="323"/>
      <c r="E374" s="323"/>
      <c r="F374" s="323"/>
    </row>
    <row r="375" spans="4:6" x14ac:dyDescent="0.2">
      <c r="D375" s="323"/>
      <c r="E375" s="323"/>
      <c r="F375" s="323"/>
    </row>
    <row r="376" spans="4:6" x14ac:dyDescent="0.2">
      <c r="D376" s="323"/>
      <c r="E376" s="323"/>
      <c r="F376" s="323"/>
    </row>
    <row r="377" spans="4:6" x14ac:dyDescent="0.2">
      <c r="D377" s="323"/>
      <c r="E377" s="323"/>
      <c r="F377" s="323"/>
    </row>
    <row r="378" spans="4:6" x14ac:dyDescent="0.2">
      <c r="D378" s="323"/>
      <c r="E378" s="323"/>
      <c r="F378" s="323"/>
    </row>
    <row r="379" spans="4:6" x14ac:dyDescent="0.2">
      <c r="D379" s="323"/>
      <c r="E379" s="323"/>
      <c r="F379" s="323"/>
    </row>
    <row r="380" spans="4:6" x14ac:dyDescent="0.2">
      <c r="D380" s="323"/>
      <c r="E380" s="323"/>
      <c r="F380" s="323"/>
    </row>
    <row r="381" spans="4:6" x14ac:dyDescent="0.2">
      <c r="D381" s="323"/>
      <c r="E381" s="323"/>
      <c r="F381" s="323"/>
    </row>
    <row r="382" spans="4:6" x14ac:dyDescent="0.2">
      <c r="D382" s="323"/>
      <c r="E382" s="323"/>
      <c r="F382" s="323"/>
    </row>
    <row r="383" spans="4:6" x14ac:dyDescent="0.2">
      <c r="D383" s="323"/>
      <c r="E383" s="323"/>
      <c r="F383" s="323"/>
    </row>
    <row r="384" spans="4:6" x14ac:dyDescent="0.2">
      <c r="D384" s="323"/>
      <c r="E384" s="323"/>
      <c r="F384" s="323"/>
    </row>
    <row r="385" spans="4:6" x14ac:dyDescent="0.2">
      <c r="D385" s="323"/>
      <c r="E385" s="323"/>
      <c r="F385" s="323"/>
    </row>
    <row r="386" spans="4:6" x14ac:dyDescent="0.2">
      <c r="D386" s="323"/>
      <c r="E386" s="323"/>
      <c r="F386" s="323"/>
    </row>
    <row r="387" spans="4:6" x14ac:dyDescent="0.2">
      <c r="D387" s="323"/>
      <c r="E387" s="323"/>
      <c r="F387" s="323"/>
    </row>
    <row r="388" spans="4:6" x14ac:dyDescent="0.2">
      <c r="D388" s="323"/>
      <c r="E388" s="323"/>
      <c r="F388" s="323"/>
    </row>
    <row r="389" spans="4:6" x14ac:dyDescent="0.2">
      <c r="D389" s="323"/>
      <c r="E389" s="323"/>
      <c r="F389" s="323"/>
    </row>
    <row r="390" spans="4:6" x14ac:dyDescent="0.2">
      <c r="D390" s="323"/>
      <c r="E390" s="323"/>
      <c r="F390" s="323"/>
    </row>
    <row r="391" spans="4:6" x14ac:dyDescent="0.2">
      <c r="D391" s="323"/>
      <c r="E391" s="323"/>
      <c r="F391" s="323"/>
    </row>
    <row r="392" spans="4:6" x14ac:dyDescent="0.2">
      <c r="D392" s="323"/>
      <c r="E392" s="323"/>
      <c r="F392" s="323"/>
    </row>
    <row r="393" spans="4:6" x14ac:dyDescent="0.2">
      <c r="D393" s="323"/>
      <c r="E393" s="323"/>
      <c r="F393" s="323"/>
    </row>
    <row r="394" spans="4:6" x14ac:dyDescent="0.2">
      <c r="D394" s="323"/>
      <c r="E394" s="323"/>
      <c r="F394" s="323"/>
    </row>
    <row r="395" spans="4:6" x14ac:dyDescent="0.2">
      <c r="D395" s="323"/>
      <c r="E395" s="323"/>
      <c r="F395" s="323"/>
    </row>
    <row r="396" spans="4:6" x14ac:dyDescent="0.2">
      <c r="D396" s="323"/>
      <c r="E396" s="323"/>
      <c r="F396" s="323"/>
    </row>
    <row r="397" spans="4:6" x14ac:dyDescent="0.2">
      <c r="D397" s="323"/>
      <c r="E397" s="323"/>
      <c r="F397" s="323"/>
    </row>
    <row r="398" spans="4:6" x14ac:dyDescent="0.2">
      <c r="D398" s="323"/>
      <c r="E398" s="323"/>
      <c r="F398" s="323"/>
    </row>
    <row r="399" spans="4:6" x14ac:dyDescent="0.2">
      <c r="D399" s="323"/>
      <c r="E399" s="323"/>
      <c r="F399" s="323"/>
    </row>
    <row r="400" spans="4:6" x14ac:dyDescent="0.2">
      <c r="D400" s="323"/>
      <c r="E400" s="323"/>
      <c r="F400" s="323"/>
    </row>
    <row r="401" spans="4:6" x14ac:dyDescent="0.2">
      <c r="D401" s="323"/>
      <c r="E401" s="323"/>
      <c r="F401" s="323"/>
    </row>
    <row r="402" spans="4:6" x14ac:dyDescent="0.2">
      <c r="D402" s="323"/>
      <c r="E402" s="323"/>
      <c r="F402" s="323"/>
    </row>
    <row r="403" spans="4:6" x14ac:dyDescent="0.2">
      <c r="D403" s="323"/>
      <c r="E403" s="323"/>
      <c r="F403" s="323"/>
    </row>
    <row r="404" spans="4:6" x14ac:dyDescent="0.2">
      <c r="D404" s="323"/>
      <c r="E404" s="323"/>
      <c r="F404" s="323"/>
    </row>
    <row r="405" spans="4:6" x14ac:dyDescent="0.2">
      <c r="D405" s="323"/>
      <c r="E405" s="323"/>
      <c r="F405" s="323"/>
    </row>
    <row r="406" spans="4:6" x14ac:dyDescent="0.2">
      <c r="D406" s="323"/>
      <c r="E406" s="323"/>
      <c r="F406" s="323"/>
    </row>
    <row r="407" spans="4:6" x14ac:dyDescent="0.2">
      <c r="D407" s="323"/>
      <c r="E407" s="323"/>
      <c r="F407" s="323"/>
    </row>
    <row r="408" spans="4:6" x14ac:dyDescent="0.2">
      <c r="D408" s="323"/>
      <c r="E408" s="323"/>
      <c r="F408" s="323"/>
    </row>
    <row r="409" spans="4:6" x14ac:dyDescent="0.2">
      <c r="D409" s="323"/>
      <c r="E409" s="323"/>
      <c r="F409" s="323"/>
    </row>
    <row r="410" spans="4:6" x14ac:dyDescent="0.2">
      <c r="D410" s="323"/>
      <c r="E410" s="323"/>
      <c r="F410" s="323"/>
    </row>
    <row r="411" spans="4:6" x14ac:dyDescent="0.2">
      <c r="D411" s="323"/>
      <c r="E411" s="323"/>
      <c r="F411" s="323"/>
    </row>
    <row r="412" spans="4:6" x14ac:dyDescent="0.2">
      <c r="D412" s="323"/>
      <c r="E412" s="323"/>
      <c r="F412" s="323"/>
    </row>
    <row r="413" spans="4:6" x14ac:dyDescent="0.2">
      <c r="D413" s="323"/>
      <c r="E413" s="323"/>
      <c r="F413" s="323"/>
    </row>
    <row r="414" spans="4:6" x14ac:dyDescent="0.2">
      <c r="D414" s="323"/>
      <c r="E414" s="323"/>
      <c r="F414" s="323"/>
    </row>
    <row r="415" spans="4:6" x14ac:dyDescent="0.2">
      <c r="D415" s="323"/>
      <c r="E415" s="323"/>
      <c r="F415" s="323"/>
    </row>
    <row r="416" spans="4:6" x14ac:dyDescent="0.2">
      <c r="D416" s="323"/>
      <c r="E416" s="323"/>
      <c r="F416" s="323"/>
    </row>
    <row r="417" spans="4:6" x14ac:dyDescent="0.2">
      <c r="D417" s="323"/>
      <c r="E417" s="323"/>
      <c r="F417" s="323"/>
    </row>
    <row r="418" spans="4:6" x14ac:dyDescent="0.2">
      <c r="D418" s="323"/>
      <c r="E418" s="323"/>
      <c r="F418" s="323"/>
    </row>
    <row r="419" spans="4:6" x14ac:dyDescent="0.2">
      <c r="D419" s="323"/>
      <c r="E419" s="323"/>
      <c r="F419" s="323"/>
    </row>
    <row r="420" spans="4:6" x14ac:dyDescent="0.2">
      <c r="D420" s="323"/>
      <c r="E420" s="323"/>
      <c r="F420" s="323"/>
    </row>
    <row r="421" spans="4:6" x14ac:dyDescent="0.2">
      <c r="D421" s="323"/>
      <c r="E421" s="323"/>
      <c r="F421" s="323"/>
    </row>
    <row r="422" spans="4:6" x14ac:dyDescent="0.2">
      <c r="D422" s="323"/>
      <c r="E422" s="323"/>
      <c r="F422" s="323"/>
    </row>
    <row r="423" spans="4:6" x14ac:dyDescent="0.2">
      <c r="D423" s="323"/>
      <c r="E423" s="323"/>
      <c r="F423" s="323"/>
    </row>
    <row r="424" spans="4:6" x14ac:dyDescent="0.2">
      <c r="D424" s="323"/>
      <c r="E424" s="323"/>
      <c r="F424" s="323"/>
    </row>
    <row r="425" spans="4:6" x14ac:dyDescent="0.2">
      <c r="D425" s="323"/>
      <c r="E425" s="323"/>
      <c r="F425" s="323"/>
    </row>
    <row r="426" spans="4:6" x14ac:dyDescent="0.2">
      <c r="D426" s="323"/>
      <c r="E426" s="323"/>
      <c r="F426" s="323"/>
    </row>
    <row r="427" spans="4:6" x14ac:dyDescent="0.2">
      <c r="D427" s="323"/>
      <c r="E427" s="323"/>
      <c r="F427" s="323"/>
    </row>
    <row r="428" spans="4:6" x14ac:dyDescent="0.2">
      <c r="D428" s="323"/>
      <c r="E428" s="323"/>
      <c r="F428" s="323"/>
    </row>
    <row r="429" spans="4:6" x14ac:dyDescent="0.2">
      <c r="D429" s="323"/>
      <c r="E429" s="323"/>
      <c r="F429" s="323"/>
    </row>
    <row r="430" spans="4:6" x14ac:dyDescent="0.2">
      <c r="D430" s="323"/>
      <c r="E430" s="323"/>
      <c r="F430" s="323"/>
    </row>
    <row r="431" spans="4:6" x14ac:dyDescent="0.2">
      <c r="D431" s="323"/>
      <c r="E431" s="323"/>
      <c r="F431" s="323"/>
    </row>
    <row r="432" spans="4:6" x14ac:dyDescent="0.2">
      <c r="D432" s="323"/>
      <c r="E432" s="323"/>
      <c r="F432" s="323"/>
    </row>
    <row r="433" spans="4:6" x14ac:dyDescent="0.2">
      <c r="D433" s="323"/>
      <c r="E433" s="323"/>
      <c r="F433" s="323"/>
    </row>
    <row r="434" spans="4:6" x14ac:dyDescent="0.2">
      <c r="D434" s="323"/>
      <c r="E434" s="323"/>
      <c r="F434" s="323"/>
    </row>
    <row r="435" spans="4:6" x14ac:dyDescent="0.2">
      <c r="D435" s="323"/>
      <c r="E435" s="323"/>
      <c r="F435" s="323"/>
    </row>
    <row r="436" spans="4:6" x14ac:dyDescent="0.2">
      <c r="D436" s="323"/>
      <c r="E436" s="323"/>
      <c r="F436" s="323"/>
    </row>
    <row r="437" spans="4:6" x14ac:dyDescent="0.2">
      <c r="D437" s="323"/>
      <c r="E437" s="323"/>
      <c r="F437" s="323"/>
    </row>
    <row r="438" spans="4:6" x14ac:dyDescent="0.2">
      <c r="D438" s="323"/>
      <c r="E438" s="323"/>
      <c r="F438" s="323"/>
    </row>
    <row r="439" spans="4:6" x14ac:dyDescent="0.2">
      <c r="D439" s="323"/>
      <c r="E439" s="323"/>
      <c r="F439" s="323"/>
    </row>
    <row r="440" spans="4:6" x14ac:dyDescent="0.2">
      <c r="D440" s="323"/>
      <c r="E440" s="323"/>
      <c r="F440" s="323"/>
    </row>
    <row r="441" spans="4:6" x14ac:dyDescent="0.2">
      <c r="D441" s="323"/>
      <c r="E441" s="323"/>
      <c r="F441" s="323"/>
    </row>
  </sheetData>
  <mergeCells count="3">
    <mergeCell ref="A1:C1"/>
    <mergeCell ref="A4:D4"/>
    <mergeCell ref="A47:C47"/>
  </mergeCells>
  <printOptions horizontalCentered="1" verticalCentered="1"/>
  <pageMargins left="0.1" right="0.1" top="0.5" bottom="0.4" header="0.1" footer="0.1"/>
  <pageSetup scale="80" orientation="landscape" r:id="rId1"/>
  <headerFooter>
    <oddHeader>&amp;C&amp;"Arial,Bold"TWIN FALLS SCHOOL DISTRICT 411</oddHeader>
    <oddFooter>&amp;L&amp;"Arial,Bold"&amp;Z&amp;F&amp;R&amp;"Arial,Bold"Page &amp;P of &amp;N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>
    <pageSetUpPr fitToPage="1"/>
  </sheetPr>
  <dimension ref="A1:M48"/>
  <sheetViews>
    <sheetView defaultGridColor="0" colorId="22" zoomScaleNormal="100" workbookViewId="0">
      <pane xSplit="3" ySplit="7" topLeftCell="D17" activePane="bottomRight" state="frozen"/>
      <selection activeCell="P31" sqref="P31"/>
      <selection pane="topRight" activeCell="P31" sqref="P31"/>
      <selection pane="bottomLeft" activeCell="P31" sqref="P31"/>
      <selection pane="bottomRight" activeCell="H45" sqref="H45"/>
    </sheetView>
  </sheetViews>
  <sheetFormatPr defaultColWidth="9.77734375" defaultRowHeight="15.75" x14ac:dyDescent="0.25"/>
  <cols>
    <col min="1" max="1" width="3.77734375" style="397" customWidth="1"/>
    <col min="2" max="2" width="6.77734375" style="397" customWidth="1"/>
    <col min="3" max="3" width="30.77734375" style="398" customWidth="1"/>
    <col min="4" max="13" width="11.77734375" style="397" customWidth="1"/>
    <col min="14" max="16384" width="9.77734375" style="397"/>
  </cols>
  <sheetData>
    <row r="1" spans="1:13" ht="20.25" x14ac:dyDescent="0.3">
      <c r="A1" s="600" t="s">
        <v>47</v>
      </c>
      <c r="B1" s="600"/>
      <c r="C1" s="600"/>
      <c r="E1" s="449" t="s">
        <v>510</v>
      </c>
      <c r="F1" s="447"/>
      <c r="G1" s="447"/>
      <c r="I1" s="451"/>
      <c r="M1" s="450" t="s">
        <v>562</v>
      </c>
    </row>
    <row r="2" spans="1:13" x14ac:dyDescent="0.25">
      <c r="E2" s="449" t="s">
        <v>16</v>
      </c>
      <c r="F2" s="447"/>
      <c r="G2" s="447"/>
      <c r="K2" s="446"/>
      <c r="L2" s="445"/>
      <c r="M2" s="444" t="s">
        <v>610</v>
      </c>
    </row>
    <row r="3" spans="1:13" x14ac:dyDescent="0.25">
      <c r="E3" s="448" t="s">
        <v>507</v>
      </c>
      <c r="F3" s="447"/>
      <c r="G3" s="447"/>
      <c r="K3" s="446"/>
      <c r="L3" s="445"/>
      <c r="M3" s="444" t="s">
        <v>611</v>
      </c>
    </row>
    <row r="4" spans="1:13" ht="12" customHeight="1" x14ac:dyDescent="0.2">
      <c r="A4" s="601" t="s">
        <v>505</v>
      </c>
      <c r="B4" s="601"/>
      <c r="C4" s="601"/>
      <c r="D4" s="434"/>
      <c r="E4" s="434"/>
      <c r="F4" s="434"/>
      <c r="G4" s="434"/>
      <c r="H4" s="434"/>
      <c r="I4" s="434"/>
      <c r="J4" s="434"/>
      <c r="K4" s="434"/>
      <c r="L4" s="434"/>
      <c r="M4" s="434"/>
    </row>
    <row r="5" spans="1:13" ht="15" x14ac:dyDescent="0.2">
      <c r="A5" s="443"/>
      <c r="B5" s="442"/>
      <c r="C5" s="441" t="s">
        <v>16</v>
      </c>
      <c r="D5" s="437" t="s">
        <v>503</v>
      </c>
      <c r="E5" s="440" t="s">
        <v>502</v>
      </c>
      <c r="F5" s="439" t="s">
        <v>85</v>
      </c>
      <c r="G5" s="439" t="s">
        <v>83</v>
      </c>
      <c r="H5" s="439" t="s">
        <v>81</v>
      </c>
      <c r="I5" s="439" t="s">
        <v>79</v>
      </c>
      <c r="J5" s="439" t="s">
        <v>77</v>
      </c>
      <c r="K5" s="438" t="s">
        <v>75</v>
      </c>
      <c r="L5" s="437" t="s">
        <v>73</v>
      </c>
      <c r="M5" s="437" t="s">
        <v>70</v>
      </c>
    </row>
    <row r="6" spans="1:13" ht="15" x14ac:dyDescent="0.2">
      <c r="A6" s="436"/>
      <c r="B6" s="429"/>
      <c r="C6" s="435"/>
      <c r="D6" s="429"/>
      <c r="E6" s="429"/>
      <c r="F6" s="434"/>
      <c r="G6" s="433"/>
      <c r="H6" s="432" t="s">
        <v>560</v>
      </c>
      <c r="I6" s="432" t="s">
        <v>559</v>
      </c>
      <c r="J6" s="431" t="s">
        <v>558</v>
      </c>
      <c r="K6" s="430" t="s">
        <v>557</v>
      </c>
      <c r="L6" s="430" t="s">
        <v>556</v>
      </c>
      <c r="M6" s="429"/>
    </row>
    <row r="7" spans="1:13" ht="15" x14ac:dyDescent="0.2">
      <c r="A7" s="416" t="s">
        <v>87</v>
      </c>
      <c r="B7" s="415" t="s">
        <v>500</v>
      </c>
      <c r="C7" s="428" t="s">
        <v>555</v>
      </c>
      <c r="D7" s="415" t="s">
        <v>88</v>
      </c>
      <c r="E7" s="415" t="s">
        <v>88</v>
      </c>
      <c r="F7" s="427" t="s">
        <v>84</v>
      </c>
      <c r="G7" s="426" t="s">
        <v>82</v>
      </c>
      <c r="H7" s="426" t="s">
        <v>554</v>
      </c>
      <c r="I7" s="426" t="s">
        <v>553</v>
      </c>
      <c r="J7" s="416" t="s">
        <v>552</v>
      </c>
      <c r="K7" s="415" t="s">
        <v>551</v>
      </c>
      <c r="L7" s="415" t="s">
        <v>550</v>
      </c>
      <c r="M7" s="415" t="s">
        <v>184</v>
      </c>
    </row>
    <row r="8" spans="1:13" ht="15" x14ac:dyDescent="0.2">
      <c r="A8" s="416" t="s">
        <v>496</v>
      </c>
      <c r="B8" s="415" t="s">
        <v>549</v>
      </c>
      <c r="C8" s="407" t="s">
        <v>282</v>
      </c>
      <c r="D8" s="410"/>
      <c r="E8" s="414">
        <f t="shared" ref="E8:E19" si="0">SUM(F8:M8)</f>
        <v>0</v>
      </c>
      <c r="F8" s="413"/>
      <c r="G8" s="412"/>
      <c r="H8" s="411"/>
      <c r="I8" s="410"/>
      <c r="J8" s="410"/>
      <c r="K8" s="410"/>
      <c r="L8" s="410"/>
      <c r="M8" s="410"/>
    </row>
    <row r="9" spans="1:13" ht="15" x14ac:dyDescent="0.2">
      <c r="A9" s="416" t="s">
        <v>491</v>
      </c>
      <c r="B9" s="415" t="s">
        <v>548</v>
      </c>
      <c r="C9" s="407" t="s">
        <v>280</v>
      </c>
      <c r="D9" s="410"/>
      <c r="E9" s="414">
        <f t="shared" si="0"/>
        <v>0</v>
      </c>
      <c r="F9" s="413"/>
      <c r="G9" s="412"/>
      <c r="H9" s="411"/>
      <c r="I9" s="410"/>
      <c r="J9" s="410"/>
      <c r="K9" s="410"/>
      <c r="L9" s="410"/>
      <c r="M9" s="410"/>
    </row>
    <row r="10" spans="1:13" ht="15" x14ac:dyDescent="0.2">
      <c r="A10" s="416" t="s">
        <v>487</v>
      </c>
      <c r="B10" s="415" t="s">
        <v>547</v>
      </c>
      <c r="C10" s="407" t="s">
        <v>278</v>
      </c>
      <c r="D10" s="410"/>
      <c r="E10" s="414">
        <f t="shared" si="0"/>
        <v>0</v>
      </c>
      <c r="F10" s="413"/>
      <c r="G10" s="412"/>
      <c r="H10" s="411"/>
      <c r="I10" s="410"/>
      <c r="J10" s="410"/>
      <c r="K10" s="410"/>
      <c r="L10" s="410"/>
      <c r="M10" s="410"/>
    </row>
    <row r="11" spans="1:13" ht="15" x14ac:dyDescent="0.2">
      <c r="A11" s="425" t="s">
        <v>484</v>
      </c>
      <c r="B11" s="415">
        <v>519</v>
      </c>
      <c r="C11" s="407" t="s">
        <v>276</v>
      </c>
      <c r="D11" s="410"/>
      <c r="E11" s="414">
        <f t="shared" si="0"/>
        <v>0</v>
      </c>
      <c r="F11" s="413"/>
      <c r="G11" s="412"/>
      <c r="H11" s="411"/>
      <c r="I11" s="410"/>
      <c r="J11" s="410"/>
      <c r="K11" s="410"/>
      <c r="L11" s="410"/>
      <c r="M11" s="410"/>
    </row>
    <row r="12" spans="1:13" ht="15" x14ac:dyDescent="0.2">
      <c r="A12" s="416" t="s">
        <v>480</v>
      </c>
      <c r="B12" s="415" t="s">
        <v>546</v>
      </c>
      <c r="C12" s="407" t="s">
        <v>545</v>
      </c>
      <c r="D12" s="410">
        <v>270</v>
      </c>
      <c r="E12" s="414">
        <f t="shared" si="0"/>
        <v>14</v>
      </c>
      <c r="F12" s="413"/>
      <c r="G12" s="412"/>
      <c r="H12" s="411"/>
      <c r="I12" s="410">
        <v>14</v>
      </c>
      <c r="J12" s="410"/>
      <c r="K12" s="410"/>
      <c r="L12" s="410"/>
      <c r="M12" s="410"/>
    </row>
    <row r="13" spans="1:13" ht="15" x14ac:dyDescent="0.2">
      <c r="A13" s="416" t="s">
        <v>476</v>
      </c>
      <c r="B13" s="415" t="s">
        <v>544</v>
      </c>
      <c r="C13" s="407" t="s">
        <v>543</v>
      </c>
      <c r="D13" s="410"/>
      <c r="E13" s="414">
        <f t="shared" si="0"/>
        <v>0</v>
      </c>
      <c r="F13" s="413"/>
      <c r="G13" s="412"/>
      <c r="H13" s="411"/>
      <c r="I13" s="410"/>
      <c r="J13" s="410"/>
      <c r="K13" s="410"/>
      <c r="L13" s="410"/>
      <c r="M13" s="410"/>
    </row>
    <row r="14" spans="1:13" ht="15" x14ac:dyDescent="0.2">
      <c r="A14" s="416" t="s">
        <v>471</v>
      </c>
      <c r="B14" s="415" t="s">
        <v>542</v>
      </c>
      <c r="C14" s="407" t="s">
        <v>270</v>
      </c>
      <c r="D14" s="410"/>
      <c r="E14" s="414">
        <f t="shared" si="0"/>
        <v>0</v>
      </c>
      <c r="F14" s="413"/>
      <c r="G14" s="412"/>
      <c r="H14" s="411"/>
      <c r="I14" s="410"/>
      <c r="J14" s="410"/>
      <c r="K14" s="410"/>
      <c r="L14" s="410"/>
      <c r="M14" s="410"/>
    </row>
    <row r="15" spans="1:13" ht="15" x14ac:dyDescent="0.2">
      <c r="A15" s="416" t="s">
        <v>467</v>
      </c>
      <c r="B15" s="415" t="s">
        <v>541</v>
      </c>
      <c r="C15" s="407" t="s">
        <v>268</v>
      </c>
      <c r="D15" s="410"/>
      <c r="E15" s="414">
        <f t="shared" si="0"/>
        <v>0</v>
      </c>
      <c r="F15" s="413"/>
      <c r="G15" s="412"/>
      <c r="H15" s="411"/>
      <c r="I15" s="410"/>
      <c r="J15" s="410"/>
      <c r="K15" s="410"/>
      <c r="L15" s="410"/>
      <c r="M15" s="410"/>
    </row>
    <row r="16" spans="1:13" ht="15" x14ac:dyDescent="0.2">
      <c r="A16" s="416" t="s">
        <v>463</v>
      </c>
      <c r="B16" s="415" t="s">
        <v>540</v>
      </c>
      <c r="C16" s="407" t="s">
        <v>266</v>
      </c>
      <c r="D16" s="410"/>
      <c r="E16" s="414">
        <f t="shared" si="0"/>
        <v>0</v>
      </c>
      <c r="F16" s="413"/>
      <c r="G16" s="412"/>
      <c r="H16" s="411"/>
      <c r="I16" s="410"/>
      <c r="J16" s="410"/>
      <c r="K16" s="410"/>
      <c r="L16" s="410"/>
      <c r="M16" s="410"/>
    </row>
    <row r="17" spans="1:13" ht="15" x14ac:dyDescent="0.2">
      <c r="A17" s="416" t="s">
        <v>459</v>
      </c>
      <c r="B17" s="415" t="s">
        <v>539</v>
      </c>
      <c r="C17" s="407" t="s">
        <v>264</v>
      </c>
      <c r="D17" s="410"/>
      <c r="E17" s="414">
        <f t="shared" si="0"/>
        <v>0</v>
      </c>
      <c r="F17" s="413"/>
      <c r="G17" s="412"/>
      <c r="H17" s="411"/>
      <c r="I17" s="410"/>
      <c r="J17" s="410"/>
      <c r="K17" s="410"/>
      <c r="L17" s="410"/>
      <c r="M17" s="410"/>
    </row>
    <row r="18" spans="1:13" ht="15" x14ac:dyDescent="0.2">
      <c r="A18" s="416" t="s">
        <v>455</v>
      </c>
      <c r="B18" s="415" t="s">
        <v>538</v>
      </c>
      <c r="C18" s="407" t="s">
        <v>262</v>
      </c>
      <c r="D18" s="410"/>
      <c r="E18" s="414">
        <f t="shared" si="0"/>
        <v>0</v>
      </c>
      <c r="F18" s="413"/>
      <c r="G18" s="412"/>
      <c r="H18" s="411"/>
      <c r="I18" s="410"/>
      <c r="J18" s="410"/>
      <c r="K18" s="410"/>
      <c r="L18" s="410"/>
      <c r="M18" s="410"/>
    </row>
    <row r="19" spans="1:13" ht="15" x14ac:dyDescent="0.2">
      <c r="A19" s="416" t="s">
        <v>451</v>
      </c>
      <c r="B19" s="415" t="s">
        <v>537</v>
      </c>
      <c r="C19" s="407" t="s">
        <v>260</v>
      </c>
      <c r="D19" s="410"/>
      <c r="E19" s="414">
        <f t="shared" si="0"/>
        <v>0</v>
      </c>
      <c r="F19" s="413"/>
      <c r="G19" s="412"/>
      <c r="H19" s="411"/>
      <c r="I19" s="410"/>
      <c r="J19" s="410"/>
      <c r="K19" s="410"/>
      <c r="L19" s="410"/>
      <c r="M19" s="410"/>
    </row>
    <row r="20" spans="1:13" ht="15" x14ac:dyDescent="0.2">
      <c r="A20" s="416" t="s">
        <v>447</v>
      </c>
      <c r="B20" s="418"/>
      <c r="C20" s="407"/>
      <c r="D20" s="421"/>
      <c r="E20" s="421"/>
      <c r="F20" s="424"/>
      <c r="G20" s="423"/>
      <c r="H20" s="422"/>
      <c r="I20" s="421"/>
      <c r="J20" s="421"/>
      <c r="K20" s="421"/>
      <c r="L20" s="421"/>
      <c r="M20" s="421"/>
    </row>
    <row r="21" spans="1:13" ht="15" x14ac:dyDescent="0.2">
      <c r="A21" s="416" t="s">
        <v>444</v>
      </c>
      <c r="B21" s="415" t="s">
        <v>77</v>
      </c>
      <c r="C21" s="420" t="s">
        <v>536</v>
      </c>
      <c r="D21" s="419">
        <f t="shared" ref="D21:M21" si="1">SUM(D8:D19)</f>
        <v>270</v>
      </c>
      <c r="E21" s="419">
        <f t="shared" si="1"/>
        <v>14</v>
      </c>
      <c r="F21" s="419">
        <f t="shared" si="1"/>
        <v>0</v>
      </c>
      <c r="G21" s="419">
        <f t="shared" si="1"/>
        <v>0</v>
      </c>
      <c r="H21" s="419">
        <f t="shared" si="1"/>
        <v>0</v>
      </c>
      <c r="I21" s="419">
        <f t="shared" si="1"/>
        <v>14</v>
      </c>
      <c r="J21" s="419">
        <f t="shared" si="1"/>
        <v>0</v>
      </c>
      <c r="K21" s="419">
        <f t="shared" si="1"/>
        <v>0</v>
      </c>
      <c r="L21" s="419">
        <f t="shared" si="1"/>
        <v>0</v>
      </c>
      <c r="M21" s="419">
        <f t="shared" si="1"/>
        <v>0</v>
      </c>
    </row>
    <row r="22" spans="1:13" ht="15" x14ac:dyDescent="0.2">
      <c r="A22" s="416" t="s">
        <v>439</v>
      </c>
      <c r="B22" s="418"/>
      <c r="C22" s="407"/>
      <c r="D22" s="403"/>
      <c r="E22" s="403"/>
      <c r="F22" s="406"/>
      <c r="G22" s="405"/>
      <c r="H22" s="404"/>
      <c r="I22" s="403"/>
      <c r="J22" s="403"/>
      <c r="K22" s="403"/>
      <c r="L22" s="403"/>
      <c r="M22" s="403"/>
    </row>
    <row r="23" spans="1:13" ht="15" x14ac:dyDescent="0.2">
      <c r="A23" s="416" t="s">
        <v>436</v>
      </c>
      <c r="B23" s="415" t="s">
        <v>535</v>
      </c>
      <c r="C23" s="407" t="s">
        <v>534</v>
      </c>
      <c r="D23" s="410"/>
      <c r="E23" s="414">
        <f>SUM(F23:M23)</f>
        <v>0</v>
      </c>
      <c r="F23" s="413"/>
      <c r="G23" s="412"/>
      <c r="H23" s="411"/>
      <c r="I23" s="410"/>
      <c r="J23" s="410"/>
      <c r="K23" s="410"/>
      <c r="L23" s="410"/>
      <c r="M23" s="410"/>
    </row>
    <row r="24" spans="1:13" ht="15" x14ac:dyDescent="0.2">
      <c r="A24" s="416" t="s">
        <v>431</v>
      </c>
      <c r="B24" s="415" t="s">
        <v>533</v>
      </c>
      <c r="C24" s="407" t="s">
        <v>532</v>
      </c>
      <c r="D24" s="410"/>
      <c r="E24" s="414">
        <f>SUM(F24:M24)</f>
        <v>0</v>
      </c>
      <c r="F24" s="413"/>
      <c r="G24" s="412"/>
      <c r="H24" s="411"/>
      <c r="I24" s="410"/>
      <c r="J24" s="410"/>
      <c r="K24" s="410"/>
      <c r="L24" s="410"/>
      <c r="M24" s="410"/>
    </row>
    <row r="25" spans="1:13" ht="15" x14ac:dyDescent="0.2">
      <c r="A25" s="416" t="s">
        <v>428</v>
      </c>
      <c r="B25" s="415"/>
      <c r="C25" s="407"/>
      <c r="D25" s="403"/>
      <c r="E25" s="403"/>
      <c r="F25" s="406"/>
      <c r="G25" s="405"/>
      <c r="H25" s="404"/>
      <c r="I25" s="403"/>
      <c r="J25" s="403"/>
      <c r="K25" s="403"/>
      <c r="L25" s="403"/>
      <c r="M25" s="403"/>
    </row>
    <row r="26" spans="1:13" ht="15" x14ac:dyDescent="0.2">
      <c r="A26" s="416" t="s">
        <v>425</v>
      </c>
      <c r="B26" s="415" t="s">
        <v>531</v>
      </c>
      <c r="C26" s="407" t="s">
        <v>254</v>
      </c>
      <c r="D26" s="410">
        <v>15708</v>
      </c>
      <c r="E26" s="414">
        <f>SUM(F26:M26)</f>
        <v>9372</v>
      </c>
      <c r="F26" s="413"/>
      <c r="G26" s="412"/>
      <c r="H26" s="411"/>
      <c r="I26" s="410">
        <v>9372</v>
      </c>
      <c r="J26" s="410"/>
      <c r="K26" s="410"/>
      <c r="L26" s="410"/>
      <c r="M26" s="410"/>
    </row>
    <row r="27" spans="1:13" ht="15" x14ac:dyDescent="0.2">
      <c r="A27" s="416" t="s">
        <v>422</v>
      </c>
      <c r="B27" s="415" t="s">
        <v>530</v>
      </c>
      <c r="C27" s="407" t="s">
        <v>252</v>
      </c>
      <c r="D27" s="410"/>
      <c r="E27" s="414">
        <f>SUM(F27:M27)</f>
        <v>0</v>
      </c>
      <c r="F27" s="413"/>
      <c r="G27" s="412"/>
      <c r="H27" s="411"/>
      <c r="I27" s="410"/>
      <c r="J27" s="410"/>
      <c r="K27" s="410"/>
      <c r="L27" s="410"/>
      <c r="M27" s="410"/>
    </row>
    <row r="28" spans="1:13" ht="15" x14ac:dyDescent="0.2">
      <c r="A28" s="416" t="s">
        <v>418</v>
      </c>
      <c r="B28" s="415">
        <v>623</v>
      </c>
      <c r="C28" s="407" t="s">
        <v>250</v>
      </c>
      <c r="D28" s="410"/>
      <c r="E28" s="414">
        <f>SUM(F28:M28)</f>
        <v>0</v>
      </c>
      <c r="F28" s="413"/>
      <c r="G28" s="412"/>
      <c r="H28" s="411"/>
      <c r="I28" s="410"/>
      <c r="J28" s="410"/>
      <c r="K28" s="410"/>
      <c r="L28" s="410"/>
      <c r="M28" s="410"/>
    </row>
    <row r="29" spans="1:13" ht="15" x14ac:dyDescent="0.2">
      <c r="A29" s="416" t="s">
        <v>415</v>
      </c>
      <c r="B29" s="415" t="s">
        <v>529</v>
      </c>
      <c r="C29" s="407" t="s">
        <v>248</v>
      </c>
      <c r="D29" s="410"/>
      <c r="E29" s="414">
        <f>SUM(F29:M29)</f>
        <v>0</v>
      </c>
      <c r="F29" s="413"/>
      <c r="G29" s="412"/>
      <c r="H29" s="411"/>
      <c r="I29" s="410"/>
      <c r="J29" s="410"/>
      <c r="K29" s="410"/>
      <c r="L29" s="410"/>
      <c r="M29" s="410"/>
    </row>
    <row r="30" spans="1:13" ht="15" x14ac:dyDescent="0.2">
      <c r="A30" s="416" t="s">
        <v>410</v>
      </c>
      <c r="B30" s="415" t="s">
        <v>528</v>
      </c>
      <c r="C30" s="407" t="s">
        <v>246</v>
      </c>
      <c r="D30" s="410"/>
      <c r="E30" s="414">
        <f>SUM(F30:M30)</f>
        <v>0</v>
      </c>
      <c r="F30" s="413"/>
      <c r="G30" s="412"/>
      <c r="H30" s="411"/>
      <c r="I30" s="410"/>
      <c r="J30" s="410"/>
      <c r="K30" s="410"/>
      <c r="L30" s="410"/>
      <c r="M30" s="410"/>
    </row>
    <row r="31" spans="1:13" ht="15" x14ac:dyDescent="0.2">
      <c r="A31" s="416" t="s">
        <v>405</v>
      </c>
      <c r="B31" s="415"/>
      <c r="C31" s="407"/>
      <c r="D31" s="403"/>
      <c r="E31" s="403"/>
      <c r="F31" s="406"/>
      <c r="G31" s="405"/>
      <c r="H31" s="404"/>
      <c r="I31" s="403"/>
      <c r="J31" s="403"/>
      <c r="K31" s="403"/>
      <c r="L31" s="403"/>
      <c r="M31" s="403"/>
    </row>
    <row r="32" spans="1:13" ht="15" x14ac:dyDescent="0.2">
      <c r="A32" s="416" t="s">
        <v>401</v>
      </c>
      <c r="B32" s="415" t="s">
        <v>527</v>
      </c>
      <c r="C32" s="407" t="s">
        <v>244</v>
      </c>
      <c r="D32" s="410"/>
      <c r="E32" s="414">
        <f>SUM(F32:M32)</f>
        <v>0</v>
      </c>
      <c r="F32" s="413"/>
      <c r="G32" s="412"/>
      <c r="H32" s="411"/>
      <c r="I32" s="410"/>
      <c r="J32" s="410"/>
      <c r="K32" s="410"/>
      <c r="L32" s="410"/>
      <c r="M32" s="410"/>
    </row>
    <row r="33" spans="1:13" ht="15" x14ac:dyDescent="0.2">
      <c r="A33" s="416" t="s">
        <v>398</v>
      </c>
      <c r="B33" s="415"/>
      <c r="C33" s="407"/>
      <c r="D33" s="403"/>
      <c r="E33" s="403"/>
      <c r="F33" s="406"/>
      <c r="G33" s="405"/>
      <c r="H33" s="404"/>
      <c r="I33" s="403"/>
      <c r="J33" s="403"/>
      <c r="K33" s="403"/>
      <c r="L33" s="403"/>
      <c r="M33" s="403"/>
    </row>
    <row r="34" spans="1:13" ht="15" x14ac:dyDescent="0.2">
      <c r="A34" s="416" t="s">
        <v>394</v>
      </c>
      <c r="B34" s="415" t="s">
        <v>526</v>
      </c>
      <c r="C34" s="407" t="s">
        <v>242</v>
      </c>
      <c r="D34" s="410"/>
      <c r="E34" s="414">
        <f t="shared" ref="E34:E41" si="2">SUM(F34:M34)</f>
        <v>0</v>
      </c>
      <c r="F34" s="413"/>
      <c r="G34" s="412"/>
      <c r="H34" s="411"/>
      <c r="I34" s="410"/>
      <c r="J34" s="410"/>
      <c r="K34" s="410"/>
      <c r="L34" s="410"/>
      <c r="M34" s="410"/>
    </row>
    <row r="35" spans="1:13" ht="15" x14ac:dyDescent="0.2">
      <c r="A35" s="416" t="s">
        <v>390</v>
      </c>
      <c r="B35" s="415" t="s">
        <v>525</v>
      </c>
      <c r="C35" s="407" t="s">
        <v>240</v>
      </c>
      <c r="D35" s="410"/>
      <c r="E35" s="414">
        <f t="shared" si="2"/>
        <v>0</v>
      </c>
      <c r="F35" s="413"/>
      <c r="G35" s="412"/>
      <c r="H35" s="411"/>
      <c r="I35" s="410"/>
      <c r="J35" s="410"/>
      <c r="K35" s="410"/>
      <c r="L35" s="410"/>
      <c r="M35" s="410"/>
    </row>
    <row r="36" spans="1:13" ht="15" x14ac:dyDescent="0.2">
      <c r="A36" s="416" t="s">
        <v>385</v>
      </c>
      <c r="B36" s="415">
        <v>656</v>
      </c>
      <c r="C36" s="407" t="s">
        <v>524</v>
      </c>
      <c r="D36" s="410"/>
      <c r="E36" s="414">
        <f t="shared" si="2"/>
        <v>0</v>
      </c>
      <c r="F36" s="413"/>
      <c r="G36" s="412"/>
      <c r="H36" s="411"/>
      <c r="I36" s="410"/>
      <c r="J36" s="410"/>
      <c r="K36" s="410"/>
      <c r="L36" s="410"/>
      <c r="M36" s="410"/>
    </row>
    <row r="37" spans="1:13" ht="15" x14ac:dyDescent="0.2">
      <c r="A37" s="416" t="s">
        <v>380</v>
      </c>
      <c r="B37" s="415" t="s">
        <v>523</v>
      </c>
      <c r="C37" s="407" t="s">
        <v>522</v>
      </c>
      <c r="D37" s="410"/>
      <c r="E37" s="414">
        <f t="shared" si="2"/>
        <v>0</v>
      </c>
      <c r="F37" s="413"/>
      <c r="G37" s="412"/>
      <c r="H37" s="411"/>
      <c r="I37" s="410"/>
      <c r="J37" s="410"/>
      <c r="K37" s="410"/>
      <c r="L37" s="410"/>
      <c r="M37" s="410"/>
    </row>
    <row r="38" spans="1:13" ht="15" x14ac:dyDescent="0.2">
      <c r="A38" s="416" t="s">
        <v>377</v>
      </c>
      <c r="B38" s="415">
        <v>663</v>
      </c>
      <c r="C38" s="407" t="s">
        <v>521</v>
      </c>
      <c r="D38" s="410"/>
      <c r="E38" s="414">
        <f t="shared" si="2"/>
        <v>0</v>
      </c>
      <c r="F38" s="413"/>
      <c r="G38" s="412"/>
      <c r="H38" s="411"/>
      <c r="I38" s="410"/>
      <c r="J38" s="410"/>
      <c r="K38" s="410"/>
      <c r="L38" s="410"/>
      <c r="M38" s="410"/>
    </row>
    <row r="39" spans="1:13" ht="15" x14ac:dyDescent="0.2">
      <c r="A39" s="416" t="s">
        <v>373</v>
      </c>
      <c r="B39" s="415" t="s">
        <v>520</v>
      </c>
      <c r="C39" s="407" t="s">
        <v>519</v>
      </c>
      <c r="D39" s="410"/>
      <c r="E39" s="414">
        <f t="shared" si="2"/>
        <v>0</v>
      </c>
      <c r="F39" s="413"/>
      <c r="G39" s="412"/>
      <c r="H39" s="411"/>
      <c r="I39" s="410"/>
      <c r="J39" s="410"/>
      <c r="K39" s="410"/>
      <c r="L39" s="410"/>
      <c r="M39" s="410"/>
    </row>
    <row r="40" spans="1:13" ht="15" x14ac:dyDescent="0.2">
      <c r="A40" s="416" t="s">
        <v>369</v>
      </c>
      <c r="B40" s="415" t="s">
        <v>518</v>
      </c>
      <c r="C40" s="407" t="s">
        <v>230</v>
      </c>
      <c r="D40" s="410"/>
      <c r="E40" s="414">
        <f t="shared" si="2"/>
        <v>0</v>
      </c>
      <c r="F40" s="413"/>
      <c r="G40" s="412"/>
      <c r="H40" s="411"/>
      <c r="I40" s="410"/>
      <c r="J40" s="410"/>
      <c r="K40" s="410"/>
      <c r="L40" s="410"/>
      <c r="M40" s="410"/>
    </row>
    <row r="41" spans="1:13" ht="15" x14ac:dyDescent="0.2">
      <c r="A41" s="416" t="s">
        <v>365</v>
      </c>
      <c r="B41" s="415" t="s">
        <v>517</v>
      </c>
      <c r="C41" s="407" t="s">
        <v>228</v>
      </c>
      <c r="D41" s="410"/>
      <c r="E41" s="414">
        <f t="shared" si="2"/>
        <v>0</v>
      </c>
      <c r="F41" s="413"/>
      <c r="G41" s="412"/>
      <c r="H41" s="411"/>
      <c r="I41" s="410"/>
      <c r="J41" s="410"/>
      <c r="K41" s="410"/>
      <c r="L41" s="410"/>
      <c r="M41" s="410"/>
    </row>
    <row r="42" spans="1:13" ht="15" x14ac:dyDescent="0.2">
      <c r="A42" s="416" t="s">
        <v>362</v>
      </c>
      <c r="B42" s="415"/>
      <c r="C42" s="407"/>
      <c r="D42" s="403"/>
      <c r="E42" s="403"/>
      <c r="F42" s="406"/>
      <c r="G42" s="405"/>
      <c r="H42" s="404"/>
      <c r="I42" s="403"/>
      <c r="J42" s="403"/>
      <c r="K42" s="403"/>
      <c r="L42" s="403"/>
      <c r="M42" s="403"/>
    </row>
    <row r="43" spans="1:13" ht="15" x14ac:dyDescent="0.2">
      <c r="A43" s="416" t="s">
        <v>359</v>
      </c>
      <c r="B43" s="415" t="s">
        <v>516</v>
      </c>
      <c r="C43" s="407" t="s">
        <v>515</v>
      </c>
      <c r="D43" s="410"/>
      <c r="E43" s="414">
        <f>SUM(F43:M43)</f>
        <v>0</v>
      </c>
      <c r="F43" s="413"/>
      <c r="G43" s="412"/>
      <c r="H43" s="411"/>
      <c r="I43" s="410"/>
      <c r="J43" s="410"/>
      <c r="K43" s="410"/>
      <c r="L43" s="410"/>
      <c r="M43" s="410"/>
    </row>
    <row r="44" spans="1:13" ht="15" x14ac:dyDescent="0.2">
      <c r="A44" s="416" t="s">
        <v>357</v>
      </c>
      <c r="B44" s="415" t="s">
        <v>514</v>
      </c>
      <c r="C44" s="407" t="s">
        <v>513</v>
      </c>
      <c r="D44" s="410">
        <v>254</v>
      </c>
      <c r="E44" s="414">
        <f>SUM(F44:M44)</f>
        <v>869</v>
      </c>
      <c r="F44" s="413"/>
      <c r="G44" s="412"/>
      <c r="H44" s="411">
        <v>869</v>
      </c>
      <c r="I44" s="410"/>
      <c r="J44" s="410"/>
      <c r="K44" s="410"/>
      <c r="L44" s="410"/>
      <c r="M44" s="410"/>
    </row>
    <row r="45" spans="1:13" ht="15" x14ac:dyDescent="0.2">
      <c r="A45" s="416" t="s">
        <v>353</v>
      </c>
      <c r="B45" s="415" t="s">
        <v>512</v>
      </c>
      <c r="C45" s="407" t="s">
        <v>222</v>
      </c>
      <c r="D45" s="410"/>
      <c r="E45" s="414">
        <f>SUM(F45:M45)</f>
        <v>0</v>
      </c>
      <c r="F45" s="413"/>
      <c r="G45" s="412"/>
      <c r="H45" s="411"/>
      <c r="I45" s="410"/>
      <c r="J45" s="410"/>
      <c r="K45" s="410"/>
      <c r="L45" s="410"/>
      <c r="M45" s="410"/>
    </row>
    <row r="46" spans="1:13" ht="15" x14ac:dyDescent="0.2">
      <c r="A46" s="409"/>
      <c r="B46" s="408"/>
      <c r="C46" s="407"/>
      <c r="D46" s="403"/>
      <c r="E46" s="403"/>
      <c r="F46" s="406"/>
      <c r="G46" s="405"/>
      <c r="H46" s="404"/>
      <c r="I46" s="403"/>
      <c r="J46" s="403"/>
      <c r="K46" s="403"/>
      <c r="L46" s="403"/>
      <c r="M46" s="403"/>
    </row>
    <row r="47" spans="1:13" ht="12" customHeight="1" x14ac:dyDescent="0.2">
      <c r="A47" s="602" t="str">
        <f ca="1">CELL("filename",A47)</f>
        <v>R:\Finance\Annual Budget\Amended 2016-2017\[2016-2017 Amended Budget.xlsx]103a</v>
      </c>
      <c r="B47" s="602"/>
      <c r="C47" s="602"/>
      <c r="D47" s="402"/>
      <c r="E47" s="402"/>
      <c r="F47" s="402"/>
      <c r="G47" s="402"/>
      <c r="H47" s="402"/>
      <c r="I47" s="402"/>
      <c r="J47" s="402"/>
      <c r="K47" s="402"/>
      <c r="L47" s="402"/>
      <c r="M47" s="402"/>
    </row>
    <row r="48" spans="1:13" ht="12" customHeight="1" x14ac:dyDescent="0.2">
      <c r="A48" s="401"/>
      <c r="B48" s="401"/>
      <c r="C48" s="400" t="s">
        <v>511</v>
      </c>
      <c r="D48" s="399">
        <f t="shared" ref="D48:M48" si="3">SUM(D23:D46)</f>
        <v>15962</v>
      </c>
      <c r="E48" s="399">
        <f t="shared" si="3"/>
        <v>10241</v>
      </c>
      <c r="F48" s="399">
        <f t="shared" si="3"/>
        <v>0</v>
      </c>
      <c r="G48" s="399">
        <f t="shared" si="3"/>
        <v>0</v>
      </c>
      <c r="H48" s="399">
        <f t="shared" si="3"/>
        <v>869</v>
      </c>
      <c r="I48" s="399">
        <f t="shared" si="3"/>
        <v>9372</v>
      </c>
      <c r="J48" s="399">
        <f t="shared" si="3"/>
        <v>0</v>
      </c>
      <c r="K48" s="399">
        <f t="shared" si="3"/>
        <v>0</v>
      </c>
      <c r="L48" s="399">
        <f t="shared" si="3"/>
        <v>0</v>
      </c>
      <c r="M48" s="399">
        <f t="shared" si="3"/>
        <v>0</v>
      </c>
    </row>
  </sheetData>
  <mergeCells count="3">
    <mergeCell ref="A1:C1"/>
    <mergeCell ref="A4:C4"/>
    <mergeCell ref="A47:C47"/>
  </mergeCells>
  <printOptions horizontalCentered="1" verticalCentered="1"/>
  <pageMargins left="0.1" right="0.1" top="0.4" bottom="0.4" header="0.1" footer="0.1"/>
  <pageSetup scale="81" fitToHeight="2" orientation="landscape" r:id="rId1"/>
  <headerFooter>
    <oddHeader>&amp;C&amp;"Arial,Bold"TWIN FALLS SCHOOL DISTRICT 411</oddHeader>
    <oddFooter>&amp;L&amp;"Arial,Bold"&amp;Z&amp;F&amp;R&amp;"Arial,Bold"Page &amp;P of &amp;N</oddFooter>
  </headerFooter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>
    <pageSetUpPr fitToPage="1"/>
  </sheetPr>
  <dimension ref="A1:M48"/>
  <sheetViews>
    <sheetView defaultGridColor="0" colorId="22" zoomScaleNormal="100" workbookViewId="0">
      <pane xSplit="3" ySplit="7" topLeftCell="D8" activePane="bottomRight" state="frozen"/>
      <selection activeCell="P31" sqref="P31"/>
      <selection pane="topRight" activeCell="P31" sqref="P31"/>
      <selection pane="bottomLeft" activeCell="P31" sqref="P31"/>
      <selection pane="bottomRight" activeCell="P31" sqref="P31"/>
    </sheetView>
  </sheetViews>
  <sheetFormatPr defaultColWidth="9.77734375" defaultRowHeight="15.75" x14ac:dyDescent="0.25"/>
  <cols>
    <col min="1" max="1" width="3.77734375" style="397" customWidth="1"/>
    <col min="2" max="2" width="6.77734375" style="397" customWidth="1"/>
    <col min="3" max="3" width="30.77734375" style="398" customWidth="1"/>
    <col min="4" max="13" width="11.77734375" style="397" customWidth="1"/>
    <col min="14" max="16384" width="9.77734375" style="397"/>
  </cols>
  <sheetData>
    <row r="1" spans="1:13" ht="20.25" x14ac:dyDescent="0.3">
      <c r="A1" s="600" t="s">
        <v>47</v>
      </c>
      <c r="B1" s="600"/>
      <c r="C1" s="600"/>
      <c r="E1" s="449" t="s">
        <v>510</v>
      </c>
      <c r="F1" s="447"/>
      <c r="G1" s="447"/>
      <c r="I1" s="451"/>
      <c r="K1" s="446"/>
      <c r="L1" s="446"/>
      <c r="M1" s="450" t="s">
        <v>771</v>
      </c>
    </row>
    <row r="2" spans="1:13" x14ac:dyDescent="0.25">
      <c r="E2" s="449" t="s">
        <v>16</v>
      </c>
      <c r="F2" s="447"/>
      <c r="G2" s="447"/>
      <c r="K2" s="446"/>
      <c r="L2" s="445"/>
      <c r="M2" s="557" t="s">
        <v>770</v>
      </c>
    </row>
    <row r="3" spans="1:13" x14ac:dyDescent="0.25">
      <c r="E3" s="448" t="s">
        <v>507</v>
      </c>
      <c r="F3" s="447"/>
      <c r="G3" s="447"/>
      <c r="K3" s="446"/>
      <c r="L3" s="445"/>
      <c r="M3" s="557" t="s">
        <v>769</v>
      </c>
    </row>
    <row r="4" spans="1:13" ht="12" customHeight="1" x14ac:dyDescent="0.2">
      <c r="A4" s="601" t="s">
        <v>505</v>
      </c>
      <c r="B4" s="601"/>
      <c r="C4" s="601"/>
      <c r="D4" s="434"/>
      <c r="E4" s="434"/>
      <c r="F4" s="434"/>
      <c r="G4" s="434"/>
      <c r="H4" s="434"/>
      <c r="I4" s="434"/>
      <c r="J4" s="434"/>
      <c r="K4" s="434"/>
      <c r="L4" s="434"/>
      <c r="M4" s="434"/>
    </row>
    <row r="5" spans="1:13" ht="15" x14ac:dyDescent="0.2">
      <c r="A5" s="443"/>
      <c r="B5" s="442"/>
      <c r="C5" s="441" t="s">
        <v>16</v>
      </c>
      <c r="D5" s="437" t="s">
        <v>503</v>
      </c>
      <c r="E5" s="440" t="s">
        <v>502</v>
      </c>
      <c r="F5" s="439" t="s">
        <v>85</v>
      </c>
      <c r="G5" s="439" t="s">
        <v>83</v>
      </c>
      <c r="H5" s="439" t="s">
        <v>81</v>
      </c>
      <c r="I5" s="439" t="s">
        <v>79</v>
      </c>
      <c r="J5" s="439" t="s">
        <v>77</v>
      </c>
      <c r="K5" s="438" t="s">
        <v>75</v>
      </c>
      <c r="L5" s="437" t="s">
        <v>73</v>
      </c>
      <c r="M5" s="437" t="s">
        <v>70</v>
      </c>
    </row>
    <row r="6" spans="1:13" ht="15" x14ac:dyDescent="0.2">
      <c r="A6" s="436"/>
      <c r="B6" s="429"/>
      <c r="C6" s="435"/>
      <c r="D6" s="429"/>
      <c r="E6" s="429"/>
      <c r="F6" s="434"/>
      <c r="G6" s="433"/>
      <c r="H6" s="432" t="s">
        <v>560</v>
      </c>
      <c r="I6" s="432" t="s">
        <v>559</v>
      </c>
      <c r="J6" s="431" t="s">
        <v>558</v>
      </c>
      <c r="K6" s="430" t="s">
        <v>557</v>
      </c>
      <c r="L6" s="430" t="s">
        <v>556</v>
      </c>
      <c r="M6" s="429"/>
    </row>
    <row r="7" spans="1:13" ht="15" x14ac:dyDescent="0.2">
      <c r="A7" s="416" t="s">
        <v>87</v>
      </c>
      <c r="B7" s="415" t="s">
        <v>500</v>
      </c>
      <c r="C7" s="428" t="s">
        <v>555</v>
      </c>
      <c r="D7" s="415" t="s">
        <v>88</v>
      </c>
      <c r="E7" s="415" t="s">
        <v>88</v>
      </c>
      <c r="F7" s="427" t="s">
        <v>84</v>
      </c>
      <c r="G7" s="426" t="s">
        <v>82</v>
      </c>
      <c r="H7" s="426" t="s">
        <v>554</v>
      </c>
      <c r="I7" s="426" t="s">
        <v>553</v>
      </c>
      <c r="J7" s="416" t="s">
        <v>552</v>
      </c>
      <c r="K7" s="415" t="s">
        <v>551</v>
      </c>
      <c r="L7" s="415" t="s">
        <v>550</v>
      </c>
      <c r="M7" s="415" t="s">
        <v>184</v>
      </c>
    </row>
    <row r="8" spans="1:13" ht="15" x14ac:dyDescent="0.2">
      <c r="A8" s="416" t="s">
        <v>496</v>
      </c>
      <c r="B8" s="415" t="s">
        <v>549</v>
      </c>
      <c r="C8" s="407" t="s">
        <v>282</v>
      </c>
      <c r="D8" s="410"/>
      <c r="E8" s="414">
        <f t="shared" ref="E8:E19" si="0">SUM(F8:M8)</f>
        <v>0</v>
      </c>
      <c r="F8" s="413"/>
      <c r="G8" s="412"/>
      <c r="H8" s="411"/>
      <c r="I8" s="410"/>
      <c r="J8" s="410"/>
      <c r="K8" s="410"/>
      <c r="L8" s="410"/>
      <c r="M8" s="410"/>
    </row>
    <row r="9" spans="1:13" ht="15" x14ac:dyDescent="0.2">
      <c r="A9" s="416" t="s">
        <v>491</v>
      </c>
      <c r="B9" s="415" t="s">
        <v>548</v>
      </c>
      <c r="C9" s="407" t="s">
        <v>280</v>
      </c>
      <c r="D9" s="410"/>
      <c r="E9" s="414">
        <f t="shared" si="0"/>
        <v>0</v>
      </c>
      <c r="F9" s="413"/>
      <c r="G9" s="412"/>
      <c r="H9" s="411"/>
      <c r="I9" s="410"/>
      <c r="J9" s="410"/>
      <c r="K9" s="410"/>
      <c r="L9" s="410"/>
      <c r="M9" s="410"/>
    </row>
    <row r="10" spans="1:13" ht="15" x14ac:dyDescent="0.2">
      <c r="A10" s="416" t="s">
        <v>487</v>
      </c>
      <c r="B10" s="415" t="s">
        <v>547</v>
      </c>
      <c r="C10" s="407" t="s">
        <v>278</v>
      </c>
      <c r="D10" s="410"/>
      <c r="E10" s="414">
        <f t="shared" si="0"/>
        <v>0</v>
      </c>
      <c r="F10" s="413"/>
      <c r="G10" s="412"/>
      <c r="H10" s="411"/>
      <c r="I10" s="410"/>
      <c r="J10" s="410"/>
      <c r="K10" s="410"/>
      <c r="L10" s="410"/>
      <c r="M10" s="410"/>
    </row>
    <row r="11" spans="1:13" ht="15" x14ac:dyDescent="0.2">
      <c r="A11" s="425" t="s">
        <v>484</v>
      </c>
      <c r="B11" s="415">
        <v>519</v>
      </c>
      <c r="C11" s="407" t="s">
        <v>276</v>
      </c>
      <c r="D11" s="410"/>
      <c r="E11" s="414">
        <f t="shared" si="0"/>
        <v>0</v>
      </c>
      <c r="F11" s="413"/>
      <c r="G11" s="412"/>
      <c r="H11" s="411"/>
      <c r="I11" s="410"/>
      <c r="J11" s="410"/>
      <c r="K11" s="410"/>
      <c r="L11" s="410"/>
      <c r="M11" s="410"/>
    </row>
    <row r="12" spans="1:13" ht="15" x14ac:dyDescent="0.2">
      <c r="A12" s="416" t="s">
        <v>480</v>
      </c>
      <c r="B12" s="415" t="s">
        <v>546</v>
      </c>
      <c r="C12" s="407" t="s">
        <v>545</v>
      </c>
      <c r="D12" s="410"/>
      <c r="E12" s="414">
        <f t="shared" si="0"/>
        <v>0</v>
      </c>
      <c r="F12" s="413"/>
      <c r="G12" s="412"/>
      <c r="H12" s="411"/>
      <c r="I12" s="410"/>
      <c r="J12" s="410"/>
      <c r="K12" s="410"/>
      <c r="L12" s="410"/>
      <c r="M12" s="410"/>
    </row>
    <row r="13" spans="1:13" ht="15" x14ac:dyDescent="0.2">
      <c r="A13" s="416" t="s">
        <v>476</v>
      </c>
      <c r="B13" s="415" t="s">
        <v>544</v>
      </c>
      <c r="C13" s="407" t="s">
        <v>543</v>
      </c>
      <c r="D13" s="410">
        <v>66073</v>
      </c>
      <c r="E13" s="414">
        <f t="shared" si="0"/>
        <v>68795</v>
      </c>
      <c r="F13" s="413">
        <v>39000</v>
      </c>
      <c r="G13" s="412">
        <v>27130</v>
      </c>
      <c r="H13" s="411"/>
      <c r="I13" s="410">
        <v>2665</v>
      </c>
      <c r="J13" s="410"/>
      <c r="K13" s="410"/>
      <c r="L13" s="410"/>
      <c r="M13" s="410"/>
    </row>
    <row r="14" spans="1:13" ht="15" x14ac:dyDescent="0.2">
      <c r="A14" s="416" t="s">
        <v>471</v>
      </c>
      <c r="B14" s="415" t="s">
        <v>542</v>
      </c>
      <c r="C14" s="407" t="s">
        <v>270</v>
      </c>
      <c r="D14" s="410"/>
      <c r="E14" s="414">
        <f t="shared" si="0"/>
        <v>0</v>
      </c>
      <c r="F14" s="413"/>
      <c r="G14" s="412"/>
      <c r="H14" s="411"/>
      <c r="I14" s="410"/>
      <c r="J14" s="410"/>
      <c r="K14" s="410"/>
      <c r="L14" s="410"/>
      <c r="M14" s="410"/>
    </row>
    <row r="15" spans="1:13" ht="15" x14ac:dyDescent="0.2">
      <c r="A15" s="416" t="s">
        <v>467</v>
      </c>
      <c r="B15" s="415" t="s">
        <v>541</v>
      </c>
      <c r="C15" s="407" t="s">
        <v>268</v>
      </c>
      <c r="D15" s="410"/>
      <c r="E15" s="414">
        <f t="shared" si="0"/>
        <v>0</v>
      </c>
      <c r="F15" s="413"/>
      <c r="G15" s="412"/>
      <c r="H15" s="411"/>
      <c r="I15" s="410"/>
      <c r="J15" s="410"/>
      <c r="K15" s="410"/>
      <c r="L15" s="410"/>
      <c r="M15" s="410"/>
    </row>
    <row r="16" spans="1:13" ht="15" x14ac:dyDescent="0.2">
      <c r="A16" s="416" t="s">
        <v>463</v>
      </c>
      <c r="B16" s="415" t="s">
        <v>540</v>
      </c>
      <c r="C16" s="407" t="s">
        <v>266</v>
      </c>
      <c r="D16" s="410"/>
      <c r="E16" s="414">
        <f t="shared" si="0"/>
        <v>0</v>
      </c>
      <c r="F16" s="413"/>
      <c r="G16" s="412"/>
      <c r="H16" s="411"/>
      <c r="I16" s="410"/>
      <c r="J16" s="410"/>
      <c r="K16" s="410"/>
      <c r="L16" s="410"/>
      <c r="M16" s="410"/>
    </row>
    <row r="17" spans="1:13" ht="15" x14ac:dyDescent="0.2">
      <c r="A17" s="416" t="s">
        <v>459</v>
      </c>
      <c r="B17" s="415" t="s">
        <v>539</v>
      </c>
      <c r="C17" s="407" t="s">
        <v>264</v>
      </c>
      <c r="D17" s="410"/>
      <c r="E17" s="414">
        <f t="shared" si="0"/>
        <v>0</v>
      </c>
      <c r="F17" s="413"/>
      <c r="G17" s="412"/>
      <c r="H17" s="411"/>
      <c r="I17" s="410"/>
      <c r="J17" s="410"/>
      <c r="K17" s="410"/>
      <c r="L17" s="410"/>
      <c r="M17" s="410"/>
    </row>
    <row r="18" spans="1:13" ht="15" x14ac:dyDescent="0.2">
      <c r="A18" s="416" t="s">
        <v>455</v>
      </c>
      <c r="B18" s="415" t="s">
        <v>538</v>
      </c>
      <c r="C18" s="407" t="s">
        <v>262</v>
      </c>
      <c r="D18" s="410"/>
      <c r="E18" s="414">
        <f t="shared" si="0"/>
        <v>0</v>
      </c>
      <c r="F18" s="413"/>
      <c r="G18" s="412"/>
      <c r="H18" s="411"/>
      <c r="I18" s="410"/>
      <c r="J18" s="410"/>
      <c r="K18" s="410"/>
      <c r="L18" s="410"/>
      <c r="M18" s="410"/>
    </row>
    <row r="19" spans="1:13" ht="15" x14ac:dyDescent="0.2">
      <c r="A19" s="416" t="s">
        <v>451</v>
      </c>
      <c r="B19" s="415" t="s">
        <v>537</v>
      </c>
      <c r="C19" s="407" t="s">
        <v>260</v>
      </c>
      <c r="D19" s="410"/>
      <c r="E19" s="414">
        <f t="shared" si="0"/>
        <v>0</v>
      </c>
      <c r="F19" s="413"/>
      <c r="G19" s="412"/>
      <c r="H19" s="411"/>
      <c r="I19" s="410"/>
      <c r="J19" s="410"/>
      <c r="K19" s="410"/>
      <c r="L19" s="410"/>
      <c r="M19" s="410"/>
    </row>
    <row r="20" spans="1:13" ht="15" x14ac:dyDescent="0.2">
      <c r="A20" s="416" t="s">
        <v>447</v>
      </c>
      <c r="B20" s="418"/>
      <c r="C20" s="407"/>
      <c r="D20" s="421"/>
      <c r="E20" s="421"/>
      <c r="F20" s="424"/>
      <c r="G20" s="423"/>
      <c r="H20" s="422"/>
      <c r="I20" s="421"/>
      <c r="J20" s="421"/>
      <c r="K20" s="421"/>
      <c r="L20" s="421"/>
      <c r="M20" s="421"/>
    </row>
    <row r="21" spans="1:13" ht="15" x14ac:dyDescent="0.2">
      <c r="A21" s="416" t="s">
        <v>444</v>
      </c>
      <c r="B21" s="415" t="s">
        <v>77</v>
      </c>
      <c r="C21" s="420" t="s">
        <v>536</v>
      </c>
      <c r="D21" s="419">
        <f t="shared" ref="D21:M21" si="1">SUM(D8:D19)</f>
        <v>66073</v>
      </c>
      <c r="E21" s="419">
        <f t="shared" si="1"/>
        <v>68795</v>
      </c>
      <c r="F21" s="419">
        <f t="shared" si="1"/>
        <v>39000</v>
      </c>
      <c r="G21" s="419">
        <f t="shared" si="1"/>
        <v>27130</v>
      </c>
      <c r="H21" s="419">
        <f t="shared" si="1"/>
        <v>0</v>
      </c>
      <c r="I21" s="419">
        <f t="shared" si="1"/>
        <v>2665</v>
      </c>
      <c r="J21" s="419">
        <f t="shared" si="1"/>
        <v>0</v>
      </c>
      <c r="K21" s="419">
        <f t="shared" si="1"/>
        <v>0</v>
      </c>
      <c r="L21" s="419">
        <f t="shared" si="1"/>
        <v>0</v>
      </c>
      <c r="M21" s="419">
        <f t="shared" si="1"/>
        <v>0</v>
      </c>
    </row>
    <row r="22" spans="1:13" ht="15" x14ac:dyDescent="0.2">
      <c r="A22" s="416" t="s">
        <v>439</v>
      </c>
      <c r="B22" s="418"/>
      <c r="C22" s="407"/>
      <c r="D22" s="403"/>
      <c r="E22" s="403"/>
      <c r="F22" s="406"/>
      <c r="G22" s="405"/>
      <c r="H22" s="404"/>
      <c r="I22" s="403"/>
      <c r="J22" s="403"/>
      <c r="K22" s="403"/>
      <c r="L22" s="403"/>
      <c r="M22" s="403"/>
    </row>
    <row r="23" spans="1:13" ht="15" x14ac:dyDescent="0.2">
      <c r="A23" s="416" t="s">
        <v>436</v>
      </c>
      <c r="B23" s="415" t="s">
        <v>535</v>
      </c>
      <c r="C23" s="407" t="s">
        <v>534</v>
      </c>
      <c r="D23" s="410"/>
      <c r="E23" s="414">
        <f>SUM(F23:M23)</f>
        <v>0</v>
      </c>
      <c r="F23" s="413"/>
      <c r="G23" s="412"/>
      <c r="H23" s="411"/>
      <c r="I23" s="410"/>
      <c r="J23" s="410"/>
      <c r="K23" s="410"/>
      <c r="L23" s="410"/>
      <c r="M23" s="410"/>
    </row>
    <row r="24" spans="1:13" ht="15" x14ac:dyDescent="0.2">
      <c r="A24" s="416" t="s">
        <v>431</v>
      </c>
      <c r="B24" s="415" t="s">
        <v>533</v>
      </c>
      <c r="C24" s="407" t="s">
        <v>532</v>
      </c>
      <c r="D24" s="410"/>
      <c r="E24" s="414">
        <f>SUM(F24:M24)</f>
        <v>0</v>
      </c>
      <c r="F24" s="413"/>
      <c r="G24" s="412"/>
      <c r="H24" s="411"/>
      <c r="I24" s="410"/>
      <c r="J24" s="410"/>
      <c r="K24" s="410"/>
      <c r="L24" s="410"/>
      <c r="M24" s="410"/>
    </row>
    <row r="25" spans="1:13" ht="15" x14ac:dyDescent="0.2">
      <c r="A25" s="416" t="s">
        <v>428</v>
      </c>
      <c r="B25" s="415"/>
      <c r="C25" s="407"/>
      <c r="D25" s="403"/>
      <c r="E25" s="403"/>
      <c r="F25" s="406"/>
      <c r="G25" s="405"/>
      <c r="H25" s="404"/>
      <c r="I25" s="403"/>
      <c r="J25" s="403"/>
      <c r="K25" s="403"/>
      <c r="L25" s="403"/>
      <c r="M25" s="403"/>
    </row>
    <row r="26" spans="1:13" ht="15" x14ac:dyDescent="0.2">
      <c r="A26" s="416" t="s">
        <v>425</v>
      </c>
      <c r="B26" s="415" t="s">
        <v>531</v>
      </c>
      <c r="C26" s="407" t="s">
        <v>254</v>
      </c>
      <c r="D26" s="410"/>
      <c r="E26" s="414">
        <f>SUM(F26:M26)</f>
        <v>0</v>
      </c>
      <c r="F26" s="413"/>
      <c r="G26" s="412"/>
      <c r="H26" s="411"/>
      <c r="I26" s="410"/>
      <c r="J26" s="410"/>
      <c r="K26" s="410"/>
      <c r="L26" s="410"/>
      <c r="M26" s="410"/>
    </row>
    <row r="27" spans="1:13" ht="15" x14ac:dyDescent="0.2">
      <c r="A27" s="416" t="s">
        <v>422</v>
      </c>
      <c r="B27" s="415" t="s">
        <v>530</v>
      </c>
      <c r="C27" s="407" t="s">
        <v>252</v>
      </c>
      <c r="D27" s="410"/>
      <c r="E27" s="414">
        <f>SUM(F27:M27)</f>
        <v>0</v>
      </c>
      <c r="F27" s="413"/>
      <c r="G27" s="412"/>
      <c r="H27" s="411"/>
      <c r="I27" s="410"/>
      <c r="J27" s="410"/>
      <c r="K27" s="410"/>
      <c r="L27" s="410"/>
      <c r="M27" s="410"/>
    </row>
    <row r="28" spans="1:13" ht="15" x14ac:dyDescent="0.2">
      <c r="A28" s="416" t="s">
        <v>418</v>
      </c>
      <c r="B28" s="415">
        <v>623</v>
      </c>
      <c r="C28" s="407" t="s">
        <v>250</v>
      </c>
      <c r="D28" s="410"/>
      <c r="E28" s="414">
        <f>SUM(F28:M28)</f>
        <v>0</v>
      </c>
      <c r="F28" s="413"/>
      <c r="G28" s="412"/>
      <c r="H28" s="411"/>
      <c r="I28" s="410"/>
      <c r="J28" s="410"/>
      <c r="K28" s="410"/>
      <c r="L28" s="410"/>
      <c r="M28" s="410"/>
    </row>
    <row r="29" spans="1:13" ht="15" x14ac:dyDescent="0.2">
      <c r="A29" s="416" t="s">
        <v>415</v>
      </c>
      <c r="B29" s="415" t="s">
        <v>529</v>
      </c>
      <c r="C29" s="407" t="s">
        <v>248</v>
      </c>
      <c r="D29" s="410"/>
      <c r="E29" s="414">
        <f>SUM(F29:M29)</f>
        <v>0</v>
      </c>
      <c r="F29" s="413"/>
      <c r="G29" s="412"/>
      <c r="H29" s="411"/>
      <c r="I29" s="410"/>
      <c r="J29" s="410"/>
      <c r="K29" s="410"/>
      <c r="L29" s="410"/>
      <c r="M29" s="410"/>
    </row>
    <row r="30" spans="1:13" ht="15" x14ac:dyDescent="0.2">
      <c r="A30" s="416" t="s">
        <v>410</v>
      </c>
      <c r="B30" s="415" t="s">
        <v>528</v>
      </c>
      <c r="C30" s="407" t="s">
        <v>246</v>
      </c>
      <c r="D30" s="410"/>
      <c r="E30" s="414">
        <f>SUM(F30:M30)</f>
        <v>0</v>
      </c>
      <c r="F30" s="413"/>
      <c r="G30" s="412"/>
      <c r="H30" s="411"/>
      <c r="I30" s="410"/>
      <c r="J30" s="410"/>
      <c r="K30" s="410"/>
      <c r="L30" s="410"/>
      <c r="M30" s="410"/>
    </row>
    <row r="31" spans="1:13" ht="15" x14ac:dyDescent="0.2">
      <c r="A31" s="416" t="s">
        <v>405</v>
      </c>
      <c r="B31" s="415"/>
      <c r="C31" s="407"/>
      <c r="D31" s="403"/>
      <c r="E31" s="403"/>
      <c r="F31" s="406"/>
      <c r="G31" s="405"/>
      <c r="H31" s="404"/>
      <c r="I31" s="403"/>
      <c r="J31" s="403"/>
      <c r="K31" s="403"/>
      <c r="L31" s="403"/>
      <c r="M31" s="403"/>
    </row>
    <row r="32" spans="1:13" ht="15" x14ac:dyDescent="0.2">
      <c r="A32" s="416" t="s">
        <v>401</v>
      </c>
      <c r="B32" s="415" t="s">
        <v>527</v>
      </c>
      <c r="C32" s="407" t="s">
        <v>244</v>
      </c>
      <c r="D32" s="410"/>
      <c r="E32" s="414">
        <f>SUM(F32:M32)</f>
        <v>0</v>
      </c>
      <c r="F32" s="413"/>
      <c r="G32" s="412"/>
      <c r="H32" s="411"/>
      <c r="I32" s="410"/>
      <c r="J32" s="410"/>
      <c r="K32" s="410"/>
      <c r="L32" s="410"/>
      <c r="M32" s="410"/>
    </row>
    <row r="33" spans="1:13" ht="15" x14ac:dyDescent="0.2">
      <c r="A33" s="416" t="s">
        <v>398</v>
      </c>
      <c r="B33" s="415"/>
      <c r="C33" s="407"/>
      <c r="D33" s="403"/>
      <c r="E33" s="403"/>
      <c r="F33" s="406"/>
      <c r="G33" s="405"/>
      <c r="H33" s="404"/>
      <c r="I33" s="403"/>
      <c r="J33" s="403"/>
      <c r="K33" s="403"/>
      <c r="L33" s="403"/>
      <c r="M33" s="403"/>
    </row>
    <row r="34" spans="1:13" ht="15" x14ac:dyDescent="0.2">
      <c r="A34" s="416" t="s">
        <v>394</v>
      </c>
      <c r="B34" s="415" t="s">
        <v>526</v>
      </c>
      <c r="C34" s="407" t="s">
        <v>242</v>
      </c>
      <c r="D34" s="410"/>
      <c r="E34" s="414">
        <f t="shared" ref="E34:E41" si="2">SUM(F34:M34)</f>
        <v>0</v>
      </c>
      <c r="F34" s="413"/>
      <c r="G34" s="412"/>
      <c r="H34" s="411"/>
      <c r="I34" s="410"/>
      <c r="J34" s="410"/>
      <c r="K34" s="410"/>
      <c r="L34" s="410"/>
      <c r="M34" s="410"/>
    </row>
    <row r="35" spans="1:13" ht="15" x14ac:dyDescent="0.2">
      <c r="A35" s="416" t="s">
        <v>390</v>
      </c>
      <c r="B35" s="415" t="s">
        <v>525</v>
      </c>
      <c r="C35" s="407" t="s">
        <v>240</v>
      </c>
      <c r="D35" s="410"/>
      <c r="E35" s="414">
        <f t="shared" si="2"/>
        <v>0</v>
      </c>
      <c r="F35" s="413"/>
      <c r="G35" s="412"/>
      <c r="H35" s="411"/>
      <c r="I35" s="410"/>
      <c r="J35" s="410"/>
      <c r="K35" s="410"/>
      <c r="L35" s="410"/>
      <c r="M35" s="410"/>
    </row>
    <row r="36" spans="1:13" ht="15" x14ac:dyDescent="0.2">
      <c r="A36" s="416" t="s">
        <v>385</v>
      </c>
      <c r="B36" s="415">
        <v>656</v>
      </c>
      <c r="C36" s="407" t="s">
        <v>524</v>
      </c>
      <c r="D36" s="410"/>
      <c r="E36" s="414">
        <f t="shared" si="2"/>
        <v>0</v>
      </c>
      <c r="F36" s="413"/>
      <c r="G36" s="412"/>
      <c r="H36" s="411"/>
      <c r="I36" s="410"/>
      <c r="J36" s="410"/>
      <c r="K36" s="410"/>
      <c r="L36" s="410"/>
      <c r="M36" s="410"/>
    </row>
    <row r="37" spans="1:13" ht="15" x14ac:dyDescent="0.2">
      <c r="A37" s="416" t="s">
        <v>380</v>
      </c>
      <c r="B37" s="415" t="s">
        <v>523</v>
      </c>
      <c r="C37" s="407" t="s">
        <v>522</v>
      </c>
      <c r="D37" s="410"/>
      <c r="E37" s="414">
        <f t="shared" si="2"/>
        <v>0</v>
      </c>
      <c r="F37" s="413"/>
      <c r="G37" s="412"/>
      <c r="H37" s="411"/>
      <c r="I37" s="410"/>
      <c r="J37" s="410"/>
      <c r="K37" s="410"/>
      <c r="L37" s="410"/>
      <c r="M37" s="410"/>
    </row>
    <row r="38" spans="1:13" ht="15" x14ac:dyDescent="0.2">
      <c r="A38" s="416" t="s">
        <v>377</v>
      </c>
      <c r="B38" s="415">
        <v>663</v>
      </c>
      <c r="C38" s="407" t="s">
        <v>521</v>
      </c>
      <c r="D38" s="410"/>
      <c r="E38" s="414">
        <f t="shared" si="2"/>
        <v>0</v>
      </c>
      <c r="F38" s="413"/>
      <c r="G38" s="412"/>
      <c r="H38" s="411"/>
      <c r="I38" s="410"/>
      <c r="J38" s="410"/>
      <c r="K38" s="410"/>
      <c r="L38" s="410"/>
      <c r="M38" s="410"/>
    </row>
    <row r="39" spans="1:13" ht="15" x14ac:dyDescent="0.2">
      <c r="A39" s="416" t="s">
        <v>373</v>
      </c>
      <c r="B39" s="415" t="s">
        <v>520</v>
      </c>
      <c r="C39" s="407" t="s">
        <v>519</v>
      </c>
      <c r="D39" s="410"/>
      <c r="E39" s="414">
        <f t="shared" si="2"/>
        <v>0</v>
      </c>
      <c r="F39" s="413"/>
      <c r="G39" s="412"/>
      <c r="H39" s="411"/>
      <c r="I39" s="410"/>
      <c r="J39" s="410"/>
      <c r="K39" s="410"/>
      <c r="L39" s="410"/>
      <c r="M39" s="410"/>
    </row>
    <row r="40" spans="1:13" ht="15" x14ac:dyDescent="0.2">
      <c r="A40" s="416" t="s">
        <v>369</v>
      </c>
      <c r="B40" s="415" t="s">
        <v>518</v>
      </c>
      <c r="C40" s="407" t="s">
        <v>230</v>
      </c>
      <c r="D40" s="410"/>
      <c r="E40" s="414">
        <f t="shared" si="2"/>
        <v>0</v>
      </c>
      <c r="F40" s="413"/>
      <c r="G40" s="412"/>
      <c r="H40" s="411"/>
      <c r="I40" s="410"/>
      <c r="J40" s="410"/>
      <c r="K40" s="410"/>
      <c r="L40" s="410"/>
      <c r="M40" s="410"/>
    </row>
    <row r="41" spans="1:13" ht="15" x14ac:dyDescent="0.2">
      <c r="A41" s="416" t="s">
        <v>365</v>
      </c>
      <c r="B41" s="415" t="s">
        <v>517</v>
      </c>
      <c r="C41" s="407" t="s">
        <v>228</v>
      </c>
      <c r="D41" s="410"/>
      <c r="E41" s="414">
        <f t="shared" si="2"/>
        <v>0</v>
      </c>
      <c r="F41" s="413"/>
      <c r="G41" s="412"/>
      <c r="H41" s="411"/>
      <c r="I41" s="410"/>
      <c r="J41" s="410"/>
      <c r="K41" s="410"/>
      <c r="L41" s="410"/>
      <c r="M41" s="410"/>
    </row>
    <row r="42" spans="1:13" ht="15" x14ac:dyDescent="0.2">
      <c r="A42" s="416" t="s">
        <v>362</v>
      </c>
      <c r="B42" s="415"/>
      <c r="C42" s="407"/>
      <c r="D42" s="403"/>
      <c r="E42" s="403"/>
      <c r="F42" s="406"/>
      <c r="G42" s="405"/>
      <c r="H42" s="404"/>
      <c r="I42" s="403"/>
      <c r="J42" s="403"/>
      <c r="K42" s="403"/>
      <c r="L42" s="403"/>
      <c r="M42" s="403"/>
    </row>
    <row r="43" spans="1:13" ht="15" x14ac:dyDescent="0.2">
      <c r="A43" s="416" t="s">
        <v>359</v>
      </c>
      <c r="B43" s="415" t="s">
        <v>516</v>
      </c>
      <c r="C43" s="407" t="s">
        <v>515</v>
      </c>
      <c r="D43" s="410"/>
      <c r="E43" s="414">
        <f>SUM(F43:M43)</f>
        <v>0</v>
      </c>
      <c r="F43" s="413"/>
      <c r="G43" s="412"/>
      <c r="H43" s="411"/>
      <c r="I43" s="410"/>
      <c r="J43" s="410"/>
      <c r="K43" s="410"/>
      <c r="L43" s="410"/>
      <c r="M43" s="410"/>
    </row>
    <row r="44" spans="1:13" ht="15" x14ac:dyDescent="0.2">
      <c r="A44" s="416" t="s">
        <v>357</v>
      </c>
      <c r="B44" s="415" t="s">
        <v>514</v>
      </c>
      <c r="C44" s="407" t="s">
        <v>513</v>
      </c>
      <c r="D44" s="410"/>
      <c r="E44" s="414">
        <f>SUM(F44:M44)</f>
        <v>0</v>
      </c>
      <c r="F44" s="413"/>
      <c r="G44" s="412"/>
      <c r="H44" s="411"/>
      <c r="I44" s="410"/>
      <c r="J44" s="410"/>
      <c r="K44" s="410"/>
      <c r="L44" s="410"/>
      <c r="M44" s="410"/>
    </row>
    <row r="45" spans="1:13" ht="15" x14ac:dyDescent="0.2">
      <c r="A45" s="416" t="s">
        <v>353</v>
      </c>
      <c r="B45" s="415" t="s">
        <v>512</v>
      </c>
      <c r="C45" s="407" t="s">
        <v>222</v>
      </c>
      <c r="D45" s="410"/>
      <c r="E45" s="414">
        <f>SUM(F45:M45)</f>
        <v>0</v>
      </c>
      <c r="F45" s="413"/>
      <c r="G45" s="412"/>
      <c r="H45" s="411"/>
      <c r="I45" s="410"/>
      <c r="J45" s="410"/>
      <c r="K45" s="410"/>
      <c r="L45" s="410"/>
      <c r="M45" s="410"/>
    </row>
    <row r="46" spans="1:13" ht="15" x14ac:dyDescent="0.2">
      <c r="A46" s="409"/>
      <c r="B46" s="408"/>
      <c r="C46" s="407"/>
      <c r="D46" s="403"/>
      <c r="E46" s="403"/>
      <c r="F46" s="406"/>
      <c r="G46" s="405"/>
      <c r="H46" s="404"/>
      <c r="I46" s="403"/>
      <c r="J46" s="403"/>
      <c r="K46" s="403"/>
      <c r="L46" s="403"/>
      <c r="M46" s="403"/>
    </row>
    <row r="47" spans="1:13" ht="12" customHeight="1" x14ac:dyDescent="0.2">
      <c r="A47" s="602" t="str">
        <f ca="1">CELL("filename",A47)</f>
        <v>R:\Finance\Annual Budget\Amended 2016-2017\[2016-2017 Amended Budget.xlsx]258a</v>
      </c>
      <c r="B47" s="602"/>
      <c r="C47" s="602"/>
      <c r="D47" s="402"/>
      <c r="E47" s="402"/>
      <c r="F47" s="402"/>
      <c r="G47" s="402"/>
      <c r="H47" s="402"/>
      <c r="I47" s="402"/>
      <c r="J47" s="402"/>
      <c r="K47" s="402"/>
      <c r="L47" s="402"/>
      <c r="M47" s="402"/>
    </row>
    <row r="48" spans="1:13" ht="12" customHeight="1" x14ac:dyDescent="0.2">
      <c r="A48" s="401"/>
      <c r="B48" s="401"/>
      <c r="C48" s="400" t="s">
        <v>511</v>
      </c>
      <c r="D48" s="399">
        <f t="shared" ref="D48:M48" si="3">SUM(D23:D46)</f>
        <v>0</v>
      </c>
      <c r="E48" s="399">
        <f t="shared" si="3"/>
        <v>0</v>
      </c>
      <c r="F48" s="399">
        <f t="shared" si="3"/>
        <v>0</v>
      </c>
      <c r="G48" s="399">
        <f t="shared" si="3"/>
        <v>0</v>
      </c>
      <c r="H48" s="399">
        <f t="shared" si="3"/>
        <v>0</v>
      </c>
      <c r="I48" s="399">
        <f t="shared" si="3"/>
        <v>0</v>
      </c>
      <c r="J48" s="399">
        <f t="shared" si="3"/>
        <v>0</v>
      </c>
      <c r="K48" s="399">
        <f t="shared" si="3"/>
        <v>0</v>
      </c>
      <c r="L48" s="399">
        <f t="shared" si="3"/>
        <v>0</v>
      </c>
      <c r="M48" s="399">
        <f t="shared" si="3"/>
        <v>0</v>
      </c>
    </row>
  </sheetData>
  <mergeCells count="3">
    <mergeCell ref="A1:C1"/>
    <mergeCell ref="A4:C4"/>
    <mergeCell ref="A47:C47"/>
  </mergeCells>
  <printOptions horizontalCentered="1" verticalCentered="1"/>
  <pageMargins left="0.1" right="0.1" top="0.4" bottom="0.4" header="0.1" footer="0.1"/>
  <pageSetup scale="81" fitToHeight="2" orientation="landscape" r:id="rId1"/>
  <headerFooter>
    <oddHeader>&amp;C&amp;"Arial,Bold"TWIN FALLS SCHOOL DISTRICT 411</oddHeader>
    <oddFooter>&amp;L&amp;"Arial,Bold"&amp;Z&amp;F&amp;R&amp;"Arial,Bold"Page &amp;P of &amp;N</oddFooter>
  </headerFooter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C49"/>
  <sheetViews>
    <sheetView zoomScaleNormal="100" workbookViewId="0">
      <pane xSplit="3" ySplit="7" topLeftCell="D8" activePane="bottomRight" state="frozen"/>
      <selection activeCell="P31" sqref="P31"/>
      <selection pane="topRight" activeCell="P31" sqref="P31"/>
      <selection pane="bottomLeft" activeCell="P31" sqref="P31"/>
      <selection pane="bottomRight" activeCell="P31" sqref="P31"/>
    </sheetView>
  </sheetViews>
  <sheetFormatPr defaultRowHeight="15.75" x14ac:dyDescent="0.25"/>
  <cols>
    <col min="1" max="1" width="3.77734375" style="397" customWidth="1"/>
    <col min="2" max="2" width="6.77734375" style="452" customWidth="1"/>
    <col min="3" max="3" width="30.77734375" style="398" customWidth="1"/>
    <col min="4" max="13" width="11.77734375" style="397" customWidth="1"/>
    <col min="14" max="16384" width="8.88671875" style="397"/>
  </cols>
  <sheetData>
    <row r="1" spans="1:22" ht="20.25" x14ac:dyDescent="0.3">
      <c r="A1" s="600" t="s">
        <v>47</v>
      </c>
      <c r="B1" s="600"/>
      <c r="C1" s="600"/>
      <c r="E1" s="530" t="s">
        <v>510</v>
      </c>
      <c r="F1" s="529"/>
      <c r="G1" s="529"/>
      <c r="H1" s="529"/>
      <c r="I1" s="451"/>
      <c r="K1" s="446"/>
      <c r="L1" s="445"/>
      <c r="M1" s="556" t="s">
        <v>772</v>
      </c>
    </row>
    <row r="2" spans="1:22" x14ac:dyDescent="0.25">
      <c r="E2" s="530" t="s">
        <v>16</v>
      </c>
      <c r="F2" s="529"/>
      <c r="G2" s="529"/>
      <c r="H2" s="528"/>
      <c r="K2" s="446"/>
      <c r="L2" s="445"/>
      <c r="M2" s="557" t="s">
        <v>770</v>
      </c>
    </row>
    <row r="3" spans="1:22" ht="15" customHeight="1" x14ac:dyDescent="0.25">
      <c r="E3" s="447" t="s">
        <v>507</v>
      </c>
      <c r="F3" s="447"/>
      <c r="G3" s="447"/>
      <c r="H3" s="528"/>
      <c r="J3" s="527" t="s">
        <v>5</v>
      </c>
      <c r="K3" s="446"/>
      <c r="L3" s="445"/>
      <c r="M3" s="557" t="s">
        <v>769</v>
      </c>
    </row>
    <row r="4" spans="1:22" ht="12.6" customHeight="1" x14ac:dyDescent="0.2">
      <c r="A4" s="603" t="s">
        <v>505</v>
      </c>
      <c r="B4" s="603"/>
      <c r="C4" s="603"/>
      <c r="D4" s="401"/>
      <c r="E4" s="401"/>
      <c r="F4" s="401"/>
      <c r="G4" s="401"/>
      <c r="H4" s="401"/>
      <c r="I4" s="401"/>
      <c r="J4" s="401"/>
      <c r="K4" s="401"/>
      <c r="L4" s="401"/>
    </row>
    <row r="5" spans="1:22" ht="15" x14ac:dyDescent="0.2">
      <c r="A5" s="526"/>
      <c r="B5" s="522"/>
      <c r="C5" s="525" t="s">
        <v>16</v>
      </c>
      <c r="D5" s="522" t="s">
        <v>503</v>
      </c>
      <c r="E5" s="522" t="s">
        <v>90</v>
      </c>
      <c r="F5" s="524" t="s">
        <v>85</v>
      </c>
      <c r="G5" s="524" t="s">
        <v>83</v>
      </c>
      <c r="H5" s="524" t="s">
        <v>81</v>
      </c>
      <c r="I5" s="524" t="s">
        <v>79</v>
      </c>
      <c r="J5" s="524" t="s">
        <v>77</v>
      </c>
      <c r="K5" s="523" t="s">
        <v>75</v>
      </c>
      <c r="L5" s="522" t="s">
        <v>73</v>
      </c>
      <c r="M5" s="522" t="s">
        <v>70</v>
      </c>
    </row>
    <row r="6" spans="1:22" ht="15" x14ac:dyDescent="0.2">
      <c r="A6" s="521"/>
      <c r="B6" s="481"/>
      <c r="C6" s="480"/>
      <c r="D6" s="516"/>
      <c r="E6" s="520"/>
      <c r="F6" s="401"/>
      <c r="G6" s="519"/>
      <c r="H6" s="518" t="s">
        <v>560</v>
      </c>
      <c r="I6" s="518" t="s">
        <v>559</v>
      </c>
      <c r="J6" s="517" t="s">
        <v>558</v>
      </c>
      <c r="K6" s="481" t="s">
        <v>557</v>
      </c>
      <c r="L6" s="481" t="s">
        <v>556</v>
      </c>
      <c r="M6" s="516"/>
    </row>
    <row r="7" spans="1:22" ht="15" x14ac:dyDescent="0.2">
      <c r="A7" s="482" t="s">
        <v>87</v>
      </c>
      <c r="B7" s="484" t="s">
        <v>500</v>
      </c>
      <c r="C7" s="515" t="s">
        <v>555</v>
      </c>
      <c r="D7" s="484" t="s">
        <v>88</v>
      </c>
      <c r="E7" s="484" t="s">
        <v>88</v>
      </c>
      <c r="F7" s="514" t="s">
        <v>84</v>
      </c>
      <c r="G7" s="459" t="s">
        <v>82</v>
      </c>
      <c r="H7" s="459" t="s">
        <v>554</v>
      </c>
      <c r="I7" s="459" t="s">
        <v>553</v>
      </c>
      <c r="J7" s="482" t="s">
        <v>552</v>
      </c>
      <c r="K7" s="484" t="s">
        <v>551</v>
      </c>
      <c r="L7" s="484" t="s">
        <v>550</v>
      </c>
      <c r="M7" s="484" t="s">
        <v>184</v>
      </c>
    </row>
    <row r="8" spans="1:22" ht="15" x14ac:dyDescent="0.2">
      <c r="A8" s="482" t="s">
        <v>350</v>
      </c>
      <c r="B8" s="484" t="s">
        <v>597</v>
      </c>
      <c r="C8" s="463" t="s">
        <v>220</v>
      </c>
      <c r="D8" s="497"/>
      <c r="E8" s="414">
        <f>SUM(F8:M8)</f>
        <v>0</v>
      </c>
      <c r="F8" s="500"/>
      <c r="G8" s="499"/>
      <c r="H8" s="498"/>
      <c r="I8" s="497"/>
      <c r="J8" s="497"/>
      <c r="K8" s="497"/>
      <c r="L8" s="497"/>
      <c r="M8" s="497"/>
    </row>
    <row r="9" spans="1:22" ht="15" x14ac:dyDescent="0.2">
      <c r="A9" s="482" t="s">
        <v>493</v>
      </c>
      <c r="B9" s="484"/>
      <c r="C9" s="463"/>
      <c r="D9" s="509"/>
      <c r="E9" s="509"/>
      <c r="F9" s="512"/>
      <c r="G9" s="511"/>
      <c r="H9" s="510"/>
      <c r="I9" s="509"/>
      <c r="J9" s="509"/>
      <c r="K9" s="509"/>
      <c r="L9" s="509"/>
      <c r="M9" s="509"/>
    </row>
    <row r="10" spans="1:22" ht="15" x14ac:dyDescent="0.2">
      <c r="A10" s="482" t="s">
        <v>490</v>
      </c>
      <c r="B10" s="484" t="s">
        <v>75</v>
      </c>
      <c r="C10" s="473" t="s">
        <v>596</v>
      </c>
      <c r="D10" s="472">
        <f>+D8+'258a'!D48</f>
        <v>0</v>
      </c>
      <c r="E10" s="472">
        <f>+E8+'258a'!E48</f>
        <v>0</v>
      </c>
      <c r="F10" s="472">
        <f>+F8+'258a'!F48</f>
        <v>0</v>
      </c>
      <c r="G10" s="472">
        <f>+G8+'258a'!G48</f>
        <v>0</v>
      </c>
      <c r="H10" s="472">
        <f>+H8+'258a'!H48</f>
        <v>0</v>
      </c>
      <c r="I10" s="472">
        <f>+I8+'258a'!I48</f>
        <v>0</v>
      </c>
      <c r="J10" s="472">
        <f>+J8+'258a'!J48</f>
        <v>0</v>
      </c>
      <c r="K10" s="472">
        <f>+K8+'258a'!K48</f>
        <v>0</v>
      </c>
      <c r="L10" s="472">
        <f>+L8+'258a'!L48</f>
        <v>0</v>
      </c>
      <c r="M10" s="472">
        <f>+M8+'258a'!M48</f>
        <v>0</v>
      </c>
    </row>
    <row r="11" spans="1:22" x14ac:dyDescent="0.25">
      <c r="A11" s="482" t="s">
        <v>485</v>
      </c>
      <c r="B11" s="513"/>
      <c r="C11" s="486"/>
      <c r="D11" s="501"/>
      <c r="E11" s="501"/>
      <c r="F11" s="504"/>
      <c r="G11" s="503"/>
      <c r="H11" s="502"/>
      <c r="I11" s="501"/>
      <c r="J11" s="501"/>
      <c r="K11" s="501"/>
      <c r="L11" s="501"/>
      <c r="M11" s="501"/>
    </row>
    <row r="12" spans="1:22" ht="15" x14ac:dyDescent="0.2">
      <c r="A12" s="482" t="s">
        <v>478</v>
      </c>
      <c r="B12" s="484" t="s">
        <v>595</v>
      </c>
      <c r="C12" s="463" t="s">
        <v>218</v>
      </c>
      <c r="D12" s="497"/>
      <c r="E12" s="414">
        <f>SUM(F12:M12)</f>
        <v>0</v>
      </c>
      <c r="F12" s="500"/>
      <c r="G12" s="499"/>
      <c r="H12" s="498"/>
      <c r="I12" s="497"/>
      <c r="J12" s="497"/>
      <c r="K12" s="497"/>
      <c r="L12" s="497"/>
      <c r="M12" s="497"/>
    </row>
    <row r="13" spans="1:22" ht="15" x14ac:dyDescent="0.2">
      <c r="A13" s="482" t="s">
        <v>474</v>
      </c>
      <c r="B13" s="484" t="s">
        <v>594</v>
      </c>
      <c r="C13" s="463" t="s">
        <v>216</v>
      </c>
      <c r="D13" s="497"/>
      <c r="E13" s="414">
        <f>SUM(F13:M13)</f>
        <v>0</v>
      </c>
      <c r="F13" s="500"/>
      <c r="G13" s="499"/>
      <c r="H13" s="498"/>
      <c r="I13" s="497"/>
      <c r="J13" s="497"/>
      <c r="K13" s="497"/>
      <c r="L13" s="497"/>
      <c r="M13" s="497"/>
    </row>
    <row r="14" spans="1:22" ht="15" x14ac:dyDescent="0.2">
      <c r="A14" s="482" t="s">
        <v>469</v>
      </c>
      <c r="B14" s="484">
        <v>730</v>
      </c>
      <c r="C14" s="463" t="s">
        <v>593</v>
      </c>
      <c r="D14" s="497"/>
      <c r="E14" s="414">
        <f>SUM(F14:M14)</f>
        <v>0</v>
      </c>
      <c r="F14" s="500"/>
      <c r="G14" s="499"/>
      <c r="H14" s="498"/>
      <c r="I14" s="497"/>
      <c r="J14" s="497"/>
      <c r="K14" s="497"/>
      <c r="L14" s="497"/>
      <c r="M14" s="497"/>
    </row>
    <row r="15" spans="1:22" ht="15" x14ac:dyDescent="0.2">
      <c r="A15" s="482" t="s">
        <v>465</v>
      </c>
      <c r="B15" s="484"/>
      <c r="C15" s="463"/>
      <c r="D15" s="501"/>
      <c r="E15" s="501"/>
      <c r="F15" s="512"/>
      <c r="G15" s="511"/>
      <c r="H15" s="510"/>
      <c r="I15" s="509"/>
      <c r="J15" s="509"/>
      <c r="K15" s="509"/>
      <c r="L15" s="509"/>
      <c r="M15" s="509"/>
    </row>
    <row r="16" spans="1:22" ht="15" x14ac:dyDescent="0.2">
      <c r="A16" s="482" t="s">
        <v>461</v>
      </c>
      <c r="B16" s="484" t="s">
        <v>73</v>
      </c>
      <c r="C16" s="463" t="s">
        <v>592</v>
      </c>
      <c r="D16" s="472">
        <f t="shared" ref="D16:M16" si="0">SUM(D12:D14)</f>
        <v>0</v>
      </c>
      <c r="E16" s="472">
        <f t="shared" si="0"/>
        <v>0</v>
      </c>
      <c r="F16" s="472">
        <f t="shared" si="0"/>
        <v>0</v>
      </c>
      <c r="G16" s="472">
        <f t="shared" si="0"/>
        <v>0</v>
      </c>
      <c r="H16" s="472">
        <f t="shared" si="0"/>
        <v>0</v>
      </c>
      <c r="I16" s="472">
        <f t="shared" si="0"/>
        <v>0</v>
      </c>
      <c r="J16" s="472">
        <f t="shared" si="0"/>
        <v>0</v>
      </c>
      <c r="K16" s="472">
        <f t="shared" si="0"/>
        <v>0</v>
      </c>
      <c r="L16" s="472">
        <f t="shared" si="0"/>
        <v>0</v>
      </c>
      <c r="M16" s="472">
        <f t="shared" si="0"/>
        <v>0</v>
      </c>
      <c r="N16" s="492"/>
      <c r="O16" s="492"/>
      <c r="P16" s="492"/>
      <c r="Q16" s="492"/>
      <c r="R16" s="492"/>
      <c r="S16" s="492"/>
      <c r="T16" s="492"/>
      <c r="U16" s="492"/>
      <c r="V16" s="492"/>
    </row>
    <row r="17" spans="1:55" ht="15" x14ac:dyDescent="0.2">
      <c r="A17" s="482" t="s">
        <v>457</v>
      </c>
      <c r="B17" s="484"/>
      <c r="C17" s="463"/>
      <c r="D17" s="501"/>
      <c r="E17" s="501"/>
      <c r="F17" s="504"/>
      <c r="G17" s="503"/>
      <c r="H17" s="502"/>
      <c r="I17" s="501"/>
      <c r="J17" s="501"/>
      <c r="K17" s="501"/>
      <c r="L17" s="501"/>
      <c r="M17" s="501"/>
    </row>
    <row r="18" spans="1:55" ht="15" x14ac:dyDescent="0.2">
      <c r="A18" s="482" t="s">
        <v>453</v>
      </c>
      <c r="B18" s="484" t="s">
        <v>591</v>
      </c>
      <c r="C18" s="463" t="s">
        <v>590</v>
      </c>
      <c r="D18" s="497"/>
      <c r="E18" s="414">
        <f>SUM(F18:M18)</f>
        <v>0</v>
      </c>
      <c r="F18" s="500"/>
      <c r="G18" s="499"/>
      <c r="H18" s="498"/>
      <c r="I18" s="497"/>
      <c r="J18" s="497"/>
      <c r="K18" s="497"/>
      <c r="L18" s="497"/>
      <c r="M18" s="497"/>
    </row>
    <row r="19" spans="1:55" ht="15" x14ac:dyDescent="0.2">
      <c r="A19" s="482" t="s">
        <v>449</v>
      </c>
      <c r="B19" s="484">
        <v>811</v>
      </c>
      <c r="C19" s="463" t="s">
        <v>589</v>
      </c>
      <c r="D19" s="497"/>
      <c r="E19" s="414">
        <f>SUM(F19:M19)</f>
        <v>0</v>
      </c>
      <c r="F19" s="500"/>
      <c r="G19" s="499"/>
      <c r="H19" s="498"/>
      <c r="I19" s="497"/>
      <c r="J19" s="497"/>
      <c r="K19" s="497"/>
      <c r="L19" s="497"/>
      <c r="M19" s="497"/>
    </row>
    <row r="20" spans="1:55" ht="15" x14ac:dyDescent="0.2">
      <c r="A20" s="482" t="s">
        <v>445</v>
      </c>
      <c r="B20" s="484"/>
      <c r="C20" s="463"/>
      <c r="D20" s="509"/>
      <c r="E20" s="509"/>
      <c r="F20" s="512"/>
      <c r="G20" s="511"/>
      <c r="H20" s="510"/>
      <c r="I20" s="509"/>
      <c r="J20" s="509"/>
      <c r="K20" s="509"/>
      <c r="L20" s="509"/>
      <c r="M20" s="509"/>
    </row>
    <row r="21" spans="1:55" s="505" customFormat="1" ht="15" x14ac:dyDescent="0.2">
      <c r="A21" s="482" t="s">
        <v>442</v>
      </c>
      <c r="B21" s="508">
        <v>800</v>
      </c>
      <c r="C21" s="507" t="s">
        <v>588</v>
      </c>
      <c r="D21" s="472">
        <f t="shared" ref="D21:M21" si="1">SUM(D17:D19)</f>
        <v>0</v>
      </c>
      <c r="E21" s="472">
        <f t="shared" si="1"/>
        <v>0</v>
      </c>
      <c r="F21" s="472">
        <f t="shared" si="1"/>
        <v>0</v>
      </c>
      <c r="G21" s="472">
        <f t="shared" si="1"/>
        <v>0</v>
      </c>
      <c r="H21" s="472">
        <f t="shared" si="1"/>
        <v>0</v>
      </c>
      <c r="I21" s="472">
        <f t="shared" si="1"/>
        <v>0</v>
      </c>
      <c r="J21" s="472">
        <f t="shared" si="1"/>
        <v>0</v>
      </c>
      <c r="K21" s="472">
        <f t="shared" si="1"/>
        <v>0</v>
      </c>
      <c r="L21" s="472">
        <f t="shared" si="1"/>
        <v>0</v>
      </c>
      <c r="M21" s="472">
        <f t="shared" si="1"/>
        <v>0</v>
      </c>
    </row>
    <row r="22" spans="1:55" ht="15" x14ac:dyDescent="0.2">
      <c r="A22" s="482" t="s">
        <v>438</v>
      </c>
      <c r="B22" s="484"/>
      <c r="C22" s="463"/>
      <c r="D22" s="501"/>
      <c r="E22" s="501"/>
      <c r="F22" s="504"/>
      <c r="G22" s="503"/>
      <c r="H22" s="502"/>
      <c r="I22" s="501"/>
      <c r="J22" s="501"/>
      <c r="K22" s="501"/>
      <c r="L22" s="501"/>
      <c r="M22" s="501"/>
    </row>
    <row r="23" spans="1:55" ht="15" x14ac:dyDescent="0.2">
      <c r="A23" s="482" t="s">
        <v>434</v>
      </c>
      <c r="B23" s="484" t="s">
        <v>587</v>
      </c>
      <c r="C23" s="463" t="s">
        <v>205</v>
      </c>
      <c r="D23" s="410"/>
      <c r="E23" s="414">
        <f>SUM(F23:M23)</f>
        <v>0</v>
      </c>
      <c r="F23" s="500"/>
      <c r="G23" s="499"/>
      <c r="H23" s="498"/>
      <c r="I23" s="497"/>
      <c r="J23" s="497"/>
      <c r="K23" s="497"/>
      <c r="L23" s="497"/>
      <c r="M23" s="497"/>
    </row>
    <row r="24" spans="1:55" ht="15" x14ac:dyDescent="0.2">
      <c r="A24" s="482" t="s">
        <v>429</v>
      </c>
      <c r="B24" s="484" t="s">
        <v>586</v>
      </c>
      <c r="C24" s="463" t="s">
        <v>203</v>
      </c>
      <c r="D24" s="410"/>
      <c r="E24" s="414">
        <f>SUM(F24:M24)</f>
        <v>0</v>
      </c>
      <c r="F24" s="500"/>
      <c r="G24" s="499"/>
      <c r="H24" s="498"/>
      <c r="I24" s="497"/>
      <c r="J24" s="497"/>
      <c r="K24" s="497"/>
      <c r="L24" s="497"/>
      <c r="M24" s="497"/>
    </row>
    <row r="25" spans="1:55" ht="15" x14ac:dyDescent="0.2">
      <c r="A25" s="482" t="s">
        <v>426</v>
      </c>
      <c r="B25" s="484" t="s">
        <v>585</v>
      </c>
      <c r="C25" s="463" t="s">
        <v>201</v>
      </c>
      <c r="D25" s="410"/>
      <c r="E25" s="414">
        <f>SUM(F25:M25)</f>
        <v>0</v>
      </c>
      <c r="F25" s="500"/>
      <c r="G25" s="499"/>
      <c r="H25" s="498"/>
      <c r="I25" s="497"/>
      <c r="J25" s="497"/>
      <c r="K25" s="497"/>
      <c r="L25" s="497"/>
      <c r="M25" s="497"/>
    </row>
    <row r="26" spans="1:55" ht="15" x14ac:dyDescent="0.2">
      <c r="A26" s="482" t="s">
        <v>424</v>
      </c>
      <c r="B26" s="484" t="s">
        <v>584</v>
      </c>
      <c r="C26" s="463" t="s">
        <v>583</v>
      </c>
      <c r="D26" s="410"/>
      <c r="E26" s="414">
        <f>SUM(F26:M26)</f>
        <v>0</v>
      </c>
      <c r="F26" s="500"/>
      <c r="G26" s="499"/>
      <c r="H26" s="498"/>
      <c r="I26" s="497"/>
      <c r="J26" s="497"/>
      <c r="K26" s="497"/>
      <c r="L26" s="497"/>
      <c r="M26" s="497"/>
    </row>
    <row r="27" spans="1:55" ht="15" x14ac:dyDescent="0.2">
      <c r="A27" s="482" t="s">
        <v>420</v>
      </c>
      <c r="B27" s="484"/>
      <c r="C27" s="463"/>
      <c r="D27" s="485"/>
      <c r="E27" s="485"/>
      <c r="F27" s="496"/>
      <c r="G27" s="495"/>
      <c r="H27" s="494"/>
      <c r="I27" s="493"/>
      <c r="J27" s="493"/>
      <c r="K27" s="493"/>
      <c r="L27" s="493"/>
      <c r="M27" s="493"/>
    </row>
    <row r="28" spans="1:55" ht="15" x14ac:dyDescent="0.2">
      <c r="A28" s="482" t="s">
        <v>417</v>
      </c>
      <c r="B28" s="484" t="s">
        <v>582</v>
      </c>
      <c r="C28" s="463" t="s">
        <v>581</v>
      </c>
      <c r="D28" s="472">
        <f t="shared" ref="D28:M28" si="2">SUM(D23:D27)</f>
        <v>0</v>
      </c>
      <c r="E28" s="472">
        <f t="shared" si="2"/>
        <v>0</v>
      </c>
      <c r="F28" s="472">
        <f t="shared" si="2"/>
        <v>0</v>
      </c>
      <c r="G28" s="472">
        <f t="shared" si="2"/>
        <v>0</v>
      </c>
      <c r="H28" s="472">
        <f t="shared" si="2"/>
        <v>0</v>
      </c>
      <c r="I28" s="472">
        <f t="shared" si="2"/>
        <v>0</v>
      </c>
      <c r="J28" s="472">
        <f t="shared" si="2"/>
        <v>0</v>
      </c>
      <c r="K28" s="472">
        <f t="shared" si="2"/>
        <v>0</v>
      </c>
      <c r="L28" s="472">
        <f t="shared" si="2"/>
        <v>0</v>
      </c>
      <c r="M28" s="472">
        <f t="shared" si="2"/>
        <v>0</v>
      </c>
      <c r="N28" s="492"/>
      <c r="O28" s="492"/>
      <c r="P28" s="492"/>
      <c r="Q28" s="492"/>
      <c r="R28" s="492"/>
      <c r="S28" s="492"/>
      <c r="T28" s="492"/>
      <c r="U28" s="492"/>
      <c r="V28" s="492"/>
      <c r="W28" s="492"/>
      <c r="X28" s="492"/>
      <c r="Y28" s="492"/>
      <c r="Z28" s="492"/>
      <c r="AA28" s="492"/>
      <c r="AB28" s="492"/>
      <c r="AC28" s="492"/>
      <c r="AD28" s="492"/>
      <c r="AE28" s="492"/>
      <c r="AF28" s="492"/>
      <c r="AG28" s="492"/>
      <c r="AH28" s="492"/>
      <c r="AI28" s="492"/>
      <c r="AJ28" s="492"/>
      <c r="AK28" s="492"/>
      <c r="AL28" s="492"/>
      <c r="AM28" s="492"/>
      <c r="AN28" s="492"/>
      <c r="AO28" s="492"/>
      <c r="AP28" s="492"/>
      <c r="AQ28" s="492"/>
      <c r="AR28" s="492"/>
      <c r="AS28" s="492"/>
      <c r="AT28" s="492"/>
      <c r="AU28" s="492"/>
      <c r="AV28" s="492"/>
      <c r="AW28" s="492"/>
      <c r="AX28" s="492"/>
      <c r="AY28" s="492"/>
      <c r="AZ28" s="492"/>
      <c r="BA28" s="492"/>
      <c r="BB28" s="492"/>
      <c r="BC28" s="492"/>
    </row>
    <row r="29" spans="1:55" ht="15" x14ac:dyDescent="0.2">
      <c r="A29" s="482" t="s">
        <v>413</v>
      </c>
      <c r="B29" s="484"/>
      <c r="C29" s="463"/>
      <c r="D29" s="485"/>
      <c r="E29" s="485"/>
      <c r="F29" s="485"/>
      <c r="G29" s="485"/>
      <c r="H29" s="485"/>
      <c r="I29" s="485"/>
      <c r="J29" s="485"/>
      <c r="K29" s="485"/>
      <c r="L29" s="485"/>
      <c r="M29" s="485"/>
    </row>
    <row r="30" spans="1:55" ht="15" x14ac:dyDescent="0.2">
      <c r="A30" s="482" t="s">
        <v>407</v>
      </c>
      <c r="B30" s="481"/>
      <c r="C30" s="480" t="s">
        <v>580</v>
      </c>
      <c r="D30" s="460"/>
      <c r="E30" s="460"/>
      <c r="F30" s="460"/>
      <c r="G30" s="460"/>
      <c r="H30" s="460"/>
      <c r="I30" s="460"/>
      <c r="J30" s="460"/>
      <c r="K30" s="460"/>
      <c r="L30" s="460"/>
      <c r="M30" s="460"/>
    </row>
    <row r="31" spans="1:55" ht="15" x14ac:dyDescent="0.2">
      <c r="A31" s="482" t="s">
        <v>403</v>
      </c>
      <c r="B31" s="484"/>
      <c r="C31" s="491" t="s">
        <v>579</v>
      </c>
      <c r="D31" s="472">
        <f>SUM(D28,D21,D16,D10,'258a'!D21)</f>
        <v>66073</v>
      </c>
      <c r="E31" s="472">
        <f>SUM(E28,E21,E16,E10,'258a'!E21)</f>
        <v>68795</v>
      </c>
      <c r="F31" s="472">
        <f>SUM(F28,F21,F16,F10,'258a'!F21)</f>
        <v>39000</v>
      </c>
      <c r="G31" s="472">
        <f>SUM(G28,G21,G16,G10,'258a'!G21)</f>
        <v>27130</v>
      </c>
      <c r="H31" s="472">
        <f>SUM(H28,H21,H16,H10,'258a'!H21)</f>
        <v>0</v>
      </c>
      <c r="I31" s="472">
        <f>SUM(I28,I21,I16,I10,'258a'!I21)</f>
        <v>2665</v>
      </c>
      <c r="J31" s="472">
        <f>SUM(J28,J21,J16,J10,'258a'!J21)</f>
        <v>0</v>
      </c>
      <c r="K31" s="472">
        <f>SUM(K28,K21,K16,K10,'258a'!K21)</f>
        <v>0</v>
      </c>
      <c r="L31" s="472">
        <f>SUM(L28,L21,L16,L10,'258a'!L21)</f>
        <v>0</v>
      </c>
      <c r="M31" s="472">
        <f>SUM(M28,M21,M16,M10,'258a'!M21)</f>
        <v>0</v>
      </c>
    </row>
    <row r="32" spans="1:55" ht="15" x14ac:dyDescent="0.2">
      <c r="A32" s="482" t="s">
        <v>400</v>
      </c>
      <c r="B32" s="484"/>
      <c r="C32" s="463"/>
      <c r="D32" s="485"/>
      <c r="E32" s="485"/>
      <c r="F32" s="490"/>
      <c r="G32" s="489"/>
      <c r="H32" s="488"/>
      <c r="I32" s="485"/>
      <c r="J32" s="485"/>
      <c r="K32" s="485"/>
      <c r="L32" s="485"/>
      <c r="M32" s="485"/>
    </row>
    <row r="33" spans="1:13" ht="15" x14ac:dyDescent="0.2">
      <c r="A33" s="482" t="s">
        <v>397</v>
      </c>
      <c r="B33" s="481">
        <v>950</v>
      </c>
      <c r="C33" s="480" t="s">
        <v>578</v>
      </c>
      <c r="D33" s="493"/>
      <c r="E33" s="493"/>
      <c r="F33" s="417"/>
      <c r="G33" s="417"/>
      <c r="H33" s="417"/>
      <c r="I33" s="417"/>
      <c r="J33" s="417"/>
      <c r="K33" s="417"/>
      <c r="L33" s="417"/>
      <c r="M33" s="460"/>
    </row>
    <row r="34" spans="1:13" ht="15" x14ac:dyDescent="0.2">
      <c r="A34" s="482" t="s">
        <v>393</v>
      </c>
      <c r="B34" s="484"/>
      <c r="C34" s="483" t="s">
        <v>577</v>
      </c>
      <c r="D34" s="552"/>
      <c r="E34" s="552"/>
      <c r="F34" s="417"/>
      <c r="G34" s="417"/>
      <c r="H34" s="417"/>
      <c r="I34" s="417"/>
      <c r="J34" s="417"/>
      <c r="K34" s="417"/>
      <c r="L34" s="417"/>
      <c r="M34" s="460"/>
    </row>
    <row r="35" spans="1:13" x14ac:dyDescent="0.25">
      <c r="A35" s="482" t="s">
        <v>388</v>
      </c>
      <c r="B35" s="484"/>
      <c r="C35" s="486"/>
      <c r="D35" s="485"/>
      <c r="E35" s="485"/>
      <c r="F35" s="417"/>
      <c r="G35" s="417"/>
      <c r="H35" s="417"/>
      <c r="I35" s="417"/>
      <c r="J35" s="417"/>
      <c r="K35" s="417"/>
      <c r="L35" s="417"/>
      <c r="M35" s="460"/>
    </row>
    <row r="36" spans="1:13" ht="15" x14ac:dyDescent="0.2">
      <c r="A36" s="482" t="s">
        <v>383</v>
      </c>
      <c r="B36" s="481"/>
      <c r="C36" s="480" t="s">
        <v>576</v>
      </c>
      <c r="D36" s="604">
        <f>+D31+D34</f>
        <v>66073</v>
      </c>
      <c r="E36" s="604">
        <f>+E31+E34</f>
        <v>68795</v>
      </c>
      <c r="F36" s="417"/>
      <c r="G36" s="417"/>
      <c r="H36" s="417"/>
      <c r="I36" s="417"/>
      <c r="J36" s="417"/>
      <c r="K36" s="417"/>
      <c r="L36" s="417"/>
      <c r="M36" s="460"/>
    </row>
    <row r="37" spans="1:13" ht="15" x14ac:dyDescent="0.2">
      <c r="A37" s="482" t="s">
        <v>379</v>
      </c>
      <c r="B37" s="484"/>
      <c r="C37" s="483" t="s">
        <v>575</v>
      </c>
      <c r="D37" s="605"/>
      <c r="E37" s="605"/>
      <c r="F37" s="417"/>
      <c r="G37" s="417"/>
      <c r="H37" s="417"/>
      <c r="I37" s="417"/>
      <c r="J37" s="417"/>
      <c r="K37" s="417"/>
      <c r="L37" s="417"/>
      <c r="M37" s="460"/>
    </row>
    <row r="38" spans="1:13" ht="15" x14ac:dyDescent="0.2">
      <c r="A38" s="482" t="s">
        <v>376</v>
      </c>
      <c r="B38" s="481"/>
      <c r="C38" s="480"/>
      <c r="D38" s="460"/>
      <c r="E38" s="460"/>
      <c r="F38" s="417"/>
      <c r="G38" s="417"/>
      <c r="H38" s="417"/>
      <c r="I38" s="417"/>
      <c r="J38" s="417"/>
      <c r="K38" s="417"/>
      <c r="L38" s="417"/>
      <c r="M38" s="460"/>
    </row>
    <row r="39" spans="1:13" thickBot="1" x14ac:dyDescent="0.25">
      <c r="A39" s="482" t="s">
        <v>372</v>
      </c>
      <c r="B39" s="481"/>
      <c r="C39" s="480"/>
      <c r="D39" s="460"/>
      <c r="E39" s="460"/>
      <c r="F39" s="465"/>
      <c r="G39" s="465"/>
      <c r="H39" s="465"/>
      <c r="I39" s="465"/>
      <c r="J39" s="465"/>
      <c r="K39" s="417"/>
      <c r="L39" s="417"/>
      <c r="M39" s="460"/>
    </row>
    <row r="40" spans="1:13" x14ac:dyDescent="0.25">
      <c r="A40" s="459" t="s">
        <v>368</v>
      </c>
      <c r="B40" s="479"/>
      <c r="C40" s="478" t="s">
        <v>574</v>
      </c>
      <c r="D40" s="477"/>
      <c r="E40" s="476"/>
      <c r="F40" s="417"/>
      <c r="G40" s="470"/>
      <c r="H40" s="470"/>
      <c r="I40" s="470"/>
      <c r="J40" s="465"/>
      <c r="K40" s="417"/>
      <c r="L40" s="475"/>
      <c r="M40" s="460"/>
    </row>
    <row r="41" spans="1:13" x14ac:dyDescent="0.25">
      <c r="A41" s="459" t="s">
        <v>364</v>
      </c>
      <c r="B41" s="464"/>
      <c r="C41" s="463"/>
      <c r="D41" s="460"/>
      <c r="E41" s="474"/>
      <c r="F41" s="417"/>
      <c r="G41" s="470"/>
      <c r="H41" s="470"/>
      <c r="I41" s="470"/>
      <c r="J41" s="465"/>
      <c r="K41" s="417"/>
      <c r="L41" s="417"/>
      <c r="M41" s="460"/>
    </row>
    <row r="42" spans="1:13" x14ac:dyDescent="0.25">
      <c r="A42" s="459" t="s">
        <v>361</v>
      </c>
      <c r="B42" s="464"/>
      <c r="C42" s="473" t="s">
        <v>573</v>
      </c>
      <c r="D42" s="472">
        <v>0</v>
      </c>
      <c r="E42" s="471">
        <v>0</v>
      </c>
      <c r="F42" s="470" t="s">
        <v>572</v>
      </c>
      <c r="G42" s="470"/>
      <c r="H42" s="470"/>
      <c r="I42" s="470"/>
      <c r="J42" s="465"/>
      <c r="K42" s="417"/>
      <c r="L42" s="417"/>
      <c r="M42" s="460"/>
    </row>
    <row r="43" spans="1:13" x14ac:dyDescent="0.25">
      <c r="A43" s="459" t="s">
        <v>358</v>
      </c>
      <c r="B43" s="464"/>
      <c r="C43" s="473" t="s">
        <v>571</v>
      </c>
      <c r="D43" s="472">
        <v>66073</v>
      </c>
      <c r="E43" s="471">
        <v>68795</v>
      </c>
      <c r="F43" s="470"/>
      <c r="G43" s="465"/>
      <c r="H43" s="465"/>
      <c r="I43" s="465"/>
      <c r="J43" s="465"/>
      <c r="K43" s="417"/>
      <c r="L43" s="417"/>
      <c r="M43" s="460"/>
    </row>
    <row r="44" spans="1:13" x14ac:dyDescent="0.25">
      <c r="A44" s="459" t="s">
        <v>356</v>
      </c>
      <c r="B44" s="464"/>
      <c r="C44" s="473" t="s">
        <v>570</v>
      </c>
      <c r="D44" s="472">
        <f>SUM(D42:D43)</f>
        <v>66073</v>
      </c>
      <c r="E44" s="471">
        <f>SUM(E42:E43)</f>
        <v>68795</v>
      </c>
      <c r="F44" s="470" t="s">
        <v>569</v>
      </c>
      <c r="G44" s="465"/>
      <c r="H44" s="465"/>
      <c r="I44" s="465"/>
      <c r="J44" s="465"/>
      <c r="K44" s="417"/>
      <c r="L44" s="417"/>
      <c r="M44" s="460"/>
    </row>
    <row r="45" spans="1:13" ht="15" x14ac:dyDescent="0.2">
      <c r="A45" s="459" t="s">
        <v>351</v>
      </c>
      <c r="B45" s="464"/>
      <c r="C45" s="463"/>
      <c r="D45" s="469"/>
      <c r="E45" s="468"/>
      <c r="F45" s="465"/>
      <c r="G45" s="465"/>
      <c r="H45" s="465"/>
      <c r="I45" s="465"/>
      <c r="J45" s="465"/>
      <c r="K45" s="417"/>
      <c r="L45" s="417"/>
      <c r="M45" s="460"/>
    </row>
    <row r="46" spans="1:13" ht="15" x14ac:dyDescent="0.2">
      <c r="A46" s="459" t="s">
        <v>568</v>
      </c>
      <c r="B46" s="464"/>
      <c r="C46" s="463" t="s">
        <v>567</v>
      </c>
      <c r="D46" s="467">
        <f>D36</f>
        <v>66073</v>
      </c>
      <c r="E46" s="466">
        <f>E36</f>
        <v>68795</v>
      </c>
      <c r="F46" s="465"/>
      <c r="G46" s="465"/>
      <c r="H46" s="465"/>
      <c r="I46" s="465"/>
      <c r="J46" s="465"/>
      <c r="K46" s="417"/>
      <c r="L46" s="417"/>
      <c r="M46" s="460"/>
    </row>
    <row r="47" spans="1:13" ht="15" x14ac:dyDescent="0.2">
      <c r="A47" s="459" t="s">
        <v>566</v>
      </c>
      <c r="B47" s="464"/>
      <c r="C47" s="463" t="s">
        <v>565</v>
      </c>
      <c r="D47" s="462">
        <f>D48-D46</f>
        <v>0</v>
      </c>
      <c r="E47" s="461">
        <f>E48-E46</f>
        <v>0</v>
      </c>
      <c r="F47" s="417"/>
      <c r="G47" s="417"/>
      <c r="H47" s="417"/>
      <c r="I47" s="417"/>
      <c r="J47" s="417"/>
      <c r="K47" s="417"/>
      <c r="L47" s="417"/>
      <c r="M47" s="460"/>
    </row>
    <row r="48" spans="1:13" thickBot="1" x14ac:dyDescent="0.25">
      <c r="A48" s="459" t="s">
        <v>564</v>
      </c>
      <c r="B48" s="458"/>
      <c r="C48" s="457" t="s">
        <v>563</v>
      </c>
      <c r="D48" s="456">
        <f>D44</f>
        <v>66073</v>
      </c>
      <c r="E48" s="455">
        <f>E44</f>
        <v>68795</v>
      </c>
      <c r="F48" s="454"/>
      <c r="G48" s="454"/>
      <c r="H48" s="454"/>
      <c r="I48" s="454"/>
      <c r="J48" s="454"/>
      <c r="K48" s="454"/>
      <c r="L48" s="454"/>
      <c r="M48" s="453"/>
    </row>
    <row r="49" spans="1:3" ht="15.75" customHeight="1" x14ac:dyDescent="0.2">
      <c r="A49" s="606" t="str">
        <f ca="1">CELL("FILENAME",A2)</f>
        <v>R:\Finance\Annual Budget\Amended 2016-2017\[2016-2017 Amended Budget.xlsx]258b</v>
      </c>
      <c r="B49" s="606"/>
      <c r="C49" s="606"/>
    </row>
  </sheetData>
  <mergeCells count="5">
    <mergeCell ref="A1:C1"/>
    <mergeCell ref="A4:C4"/>
    <mergeCell ref="D36:D37"/>
    <mergeCell ref="E36:E37"/>
    <mergeCell ref="A49:C49"/>
  </mergeCells>
  <printOptions horizontalCentered="1" verticalCentered="1"/>
  <pageMargins left="0.1" right="0.1" top="0.4" bottom="0.4" header="0.1" footer="0.1"/>
  <pageSetup scale="73" fitToHeight="2" orientation="landscape" r:id="rId1"/>
  <headerFooter>
    <oddHeader>&amp;C&amp;"Arial,Bold"TWIN FALLS SCHOOL DISTIRCT 411</oddHeader>
    <oddFooter>&amp;L&amp;"Arial,Bold"&amp;Z&amp;F&amp;R&amp;"Arial,Bold"Page &amp;P of &amp;N</oddFooter>
  </headerFooter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441"/>
  <sheetViews>
    <sheetView zoomScaleNormal="100" workbookViewId="0">
      <pane xSplit="3" ySplit="6" topLeftCell="D7" activePane="bottomRight" state="frozen"/>
      <selection activeCell="P31" sqref="P31"/>
      <selection pane="topRight" activeCell="P31" sqref="P31"/>
      <selection pane="bottomLeft" activeCell="P31" sqref="P31"/>
      <selection pane="bottomRight" activeCell="P31" sqref="P31"/>
    </sheetView>
  </sheetViews>
  <sheetFormatPr defaultColWidth="9.77734375" defaultRowHeight="11.25" x14ac:dyDescent="0.2"/>
  <cols>
    <col min="1" max="1" width="3.77734375" style="321" customWidth="1"/>
    <col min="2" max="2" width="6.77734375" style="321" customWidth="1"/>
    <col min="3" max="3" width="27.77734375" style="322" customWidth="1"/>
    <col min="4" max="6" width="10.77734375" style="321" customWidth="1"/>
    <col min="7" max="7" width="3.77734375" style="321" customWidth="1"/>
    <col min="8" max="8" width="6.77734375" style="321" customWidth="1"/>
    <col min="9" max="9" width="27.77734375" style="322" customWidth="1"/>
    <col min="10" max="12" width="10.77734375" style="321" customWidth="1"/>
    <col min="13" max="16384" width="9.77734375" style="321"/>
  </cols>
  <sheetData>
    <row r="1" spans="1:12" ht="20.25" x14ac:dyDescent="0.3">
      <c r="A1" s="596" t="s">
        <v>47</v>
      </c>
      <c r="B1" s="596"/>
      <c r="C1" s="596"/>
      <c r="D1" s="393"/>
      <c r="E1" s="394" t="s">
        <v>510</v>
      </c>
      <c r="F1" s="394"/>
      <c r="G1" s="390"/>
      <c r="H1" s="390"/>
      <c r="I1" s="396"/>
      <c r="J1" s="393"/>
      <c r="L1" s="395" t="s">
        <v>700</v>
      </c>
    </row>
    <row r="2" spans="1:12" ht="15.75" x14ac:dyDescent="0.25">
      <c r="A2" s="393"/>
      <c r="B2" s="393"/>
      <c r="C2" s="389"/>
      <c r="D2" s="393"/>
      <c r="E2" s="394" t="s">
        <v>504</v>
      </c>
      <c r="F2" s="392"/>
      <c r="G2" s="390"/>
      <c r="H2" s="390"/>
      <c r="I2" s="389"/>
      <c r="J2" s="607" t="s">
        <v>774</v>
      </c>
      <c r="K2" s="607"/>
      <c r="L2" s="607"/>
    </row>
    <row r="3" spans="1:12" ht="15.75" x14ac:dyDescent="0.25">
      <c r="A3" s="393"/>
      <c r="B3" s="393"/>
      <c r="C3" s="389"/>
      <c r="D3" s="393"/>
      <c r="E3" s="392" t="s">
        <v>507</v>
      </c>
      <c r="F3" s="391"/>
      <c r="G3" s="390"/>
      <c r="H3" s="390"/>
      <c r="I3" s="389"/>
      <c r="J3" s="607" t="s">
        <v>773</v>
      </c>
      <c r="K3" s="607"/>
      <c r="L3" s="607"/>
    </row>
    <row r="4" spans="1:12" ht="13.9" customHeight="1" x14ac:dyDescent="0.2">
      <c r="A4" s="597" t="s">
        <v>505</v>
      </c>
      <c r="B4" s="597"/>
      <c r="C4" s="597"/>
      <c r="D4" s="597"/>
      <c r="E4" s="324"/>
      <c r="F4" s="324"/>
      <c r="G4" s="324"/>
      <c r="H4" s="324"/>
      <c r="I4" s="325"/>
      <c r="J4" s="324"/>
      <c r="K4" s="324"/>
      <c r="L4" s="324"/>
    </row>
    <row r="5" spans="1:12" ht="12.75" x14ac:dyDescent="0.2">
      <c r="A5" s="388"/>
      <c r="B5" s="387"/>
      <c r="C5" s="386" t="s">
        <v>504</v>
      </c>
      <c r="D5" s="385" t="s">
        <v>503</v>
      </c>
      <c r="E5" s="384" t="s">
        <v>502</v>
      </c>
      <c r="F5" s="383" t="s">
        <v>501</v>
      </c>
      <c r="G5" s="382"/>
      <c r="H5" s="381"/>
      <c r="I5" s="380" t="s">
        <v>504</v>
      </c>
      <c r="J5" s="379" t="s">
        <v>503</v>
      </c>
      <c r="K5" s="378" t="s">
        <v>502</v>
      </c>
      <c r="L5" s="377" t="s">
        <v>501</v>
      </c>
    </row>
    <row r="6" spans="1:12" ht="12.75" x14ac:dyDescent="0.2">
      <c r="A6" s="351" t="s">
        <v>87</v>
      </c>
      <c r="B6" s="334" t="s">
        <v>500</v>
      </c>
      <c r="C6" s="328" t="s">
        <v>499</v>
      </c>
      <c r="D6" s="334" t="s">
        <v>88</v>
      </c>
      <c r="E6" s="334" t="s">
        <v>498</v>
      </c>
      <c r="F6" s="376" t="s">
        <v>497</v>
      </c>
      <c r="G6" s="355" t="s">
        <v>87</v>
      </c>
      <c r="H6" s="375" t="s">
        <v>500</v>
      </c>
      <c r="I6" s="374" t="s">
        <v>499</v>
      </c>
      <c r="J6" s="351" t="s">
        <v>88</v>
      </c>
      <c r="K6" s="334" t="s">
        <v>498</v>
      </c>
      <c r="L6" s="334" t="s">
        <v>497</v>
      </c>
    </row>
    <row r="7" spans="1:12" ht="12.75" x14ac:dyDescent="0.2">
      <c r="A7" s="351" t="s">
        <v>496</v>
      </c>
      <c r="B7" s="334" t="s">
        <v>495</v>
      </c>
      <c r="C7" s="333" t="s">
        <v>494</v>
      </c>
      <c r="D7" s="354">
        <v>0</v>
      </c>
      <c r="E7" s="373" t="s">
        <v>346</v>
      </c>
      <c r="F7" s="372">
        <v>0</v>
      </c>
      <c r="G7" s="348" t="s">
        <v>493</v>
      </c>
      <c r="H7" s="351" t="s">
        <v>492</v>
      </c>
      <c r="I7" s="333" t="s">
        <v>170</v>
      </c>
      <c r="J7" s="353">
        <v>0</v>
      </c>
      <c r="K7" s="353">
        <v>0</v>
      </c>
      <c r="L7" s="357"/>
    </row>
    <row r="8" spans="1:12" ht="12.75" x14ac:dyDescent="0.2">
      <c r="A8" s="351" t="s">
        <v>491</v>
      </c>
      <c r="B8" s="334"/>
      <c r="C8" s="333"/>
      <c r="D8" s="360"/>
      <c r="E8" s="353"/>
      <c r="F8" s="356"/>
      <c r="G8" s="355" t="s">
        <v>490</v>
      </c>
      <c r="H8" s="351" t="s">
        <v>489</v>
      </c>
      <c r="I8" s="365" t="s">
        <v>488</v>
      </c>
      <c r="J8" s="352">
        <f>J7</f>
        <v>0</v>
      </c>
      <c r="K8" s="358" t="s">
        <v>346</v>
      </c>
      <c r="L8" s="352">
        <f>K7</f>
        <v>0</v>
      </c>
    </row>
    <row r="9" spans="1:12" ht="12.75" x14ac:dyDescent="0.2">
      <c r="A9" s="351" t="s">
        <v>487</v>
      </c>
      <c r="B9" s="334" t="s">
        <v>486</v>
      </c>
      <c r="C9" s="333" t="s">
        <v>171</v>
      </c>
      <c r="D9" s="353">
        <v>0</v>
      </c>
      <c r="E9" s="353">
        <v>0</v>
      </c>
      <c r="F9" s="356"/>
      <c r="G9" s="355" t="s">
        <v>485</v>
      </c>
      <c r="H9" s="335"/>
      <c r="I9" s="333"/>
      <c r="J9" s="347"/>
      <c r="K9" s="347"/>
      <c r="L9" s="357"/>
    </row>
    <row r="10" spans="1:12" ht="12.75" x14ac:dyDescent="0.2">
      <c r="A10" s="351" t="s">
        <v>484</v>
      </c>
      <c r="B10" s="334" t="s">
        <v>483</v>
      </c>
      <c r="C10" s="333" t="s">
        <v>169</v>
      </c>
      <c r="D10" s="353">
        <v>0</v>
      </c>
      <c r="E10" s="353">
        <v>0</v>
      </c>
      <c r="F10" s="356"/>
      <c r="G10" s="355" t="s">
        <v>482</v>
      </c>
      <c r="H10" s="351" t="s">
        <v>481</v>
      </c>
      <c r="I10" s="333" t="s">
        <v>165</v>
      </c>
      <c r="J10" s="353">
        <v>0</v>
      </c>
      <c r="K10" s="353">
        <v>0</v>
      </c>
      <c r="L10" s="357"/>
    </row>
    <row r="11" spans="1:12" ht="12.75" x14ac:dyDescent="0.2">
      <c r="A11" s="351" t="s">
        <v>480</v>
      </c>
      <c r="B11" s="334" t="s">
        <v>479</v>
      </c>
      <c r="C11" s="333" t="s">
        <v>168</v>
      </c>
      <c r="D11" s="353">
        <v>0</v>
      </c>
      <c r="E11" s="353">
        <v>0</v>
      </c>
      <c r="F11" s="356"/>
      <c r="G11" s="355" t="s">
        <v>478</v>
      </c>
      <c r="H11" s="351" t="s">
        <v>477</v>
      </c>
      <c r="I11" s="333" t="s">
        <v>163</v>
      </c>
      <c r="J11" s="353">
        <v>0</v>
      </c>
      <c r="K11" s="353">
        <v>0</v>
      </c>
      <c r="L11" s="357"/>
    </row>
    <row r="12" spans="1:12" ht="12.75" x14ac:dyDescent="0.2">
      <c r="A12" s="351" t="s">
        <v>476</v>
      </c>
      <c r="B12" s="334" t="s">
        <v>475</v>
      </c>
      <c r="C12" s="333" t="s">
        <v>166</v>
      </c>
      <c r="D12" s="353">
        <v>0</v>
      </c>
      <c r="E12" s="353">
        <v>0</v>
      </c>
      <c r="F12" s="356"/>
      <c r="G12" s="355" t="s">
        <v>474</v>
      </c>
      <c r="H12" s="351" t="s">
        <v>473</v>
      </c>
      <c r="I12" s="333" t="s">
        <v>472</v>
      </c>
      <c r="J12" s="353">
        <v>0</v>
      </c>
      <c r="K12" s="353">
        <v>0</v>
      </c>
      <c r="L12" s="357"/>
    </row>
    <row r="13" spans="1:12" ht="12.75" x14ac:dyDescent="0.2">
      <c r="A13" s="351" t="s">
        <v>471</v>
      </c>
      <c r="B13" s="334" t="s">
        <v>470</v>
      </c>
      <c r="C13" s="333" t="s">
        <v>164</v>
      </c>
      <c r="D13" s="353">
        <v>0</v>
      </c>
      <c r="E13" s="353">
        <v>0</v>
      </c>
      <c r="F13" s="356"/>
      <c r="G13" s="355" t="s">
        <v>469</v>
      </c>
      <c r="H13" s="351" t="s">
        <v>468</v>
      </c>
      <c r="I13" s="333" t="s">
        <v>159</v>
      </c>
      <c r="J13" s="353">
        <v>0</v>
      </c>
      <c r="K13" s="353">
        <v>0</v>
      </c>
      <c r="L13" s="357"/>
    </row>
    <row r="14" spans="1:12" ht="12.75" x14ac:dyDescent="0.2">
      <c r="A14" s="351" t="s">
        <v>467</v>
      </c>
      <c r="B14" s="334" t="s">
        <v>466</v>
      </c>
      <c r="C14" s="333" t="s">
        <v>162</v>
      </c>
      <c r="D14" s="353">
        <v>0</v>
      </c>
      <c r="E14" s="353">
        <v>0</v>
      </c>
      <c r="F14" s="356"/>
      <c r="G14" s="355" t="s">
        <v>465</v>
      </c>
      <c r="H14" s="351" t="s">
        <v>464</v>
      </c>
      <c r="I14" s="333" t="s">
        <v>157</v>
      </c>
      <c r="J14" s="353">
        <v>0</v>
      </c>
      <c r="K14" s="353">
        <v>0</v>
      </c>
      <c r="L14" s="357"/>
    </row>
    <row r="15" spans="1:12" ht="12.75" x14ac:dyDescent="0.2">
      <c r="A15" s="351" t="s">
        <v>463</v>
      </c>
      <c r="B15" s="334" t="s">
        <v>462</v>
      </c>
      <c r="C15" s="333" t="s">
        <v>160</v>
      </c>
      <c r="D15" s="353">
        <v>0</v>
      </c>
      <c r="E15" s="353">
        <v>0</v>
      </c>
      <c r="F15" s="356"/>
      <c r="G15" s="355" t="s">
        <v>461</v>
      </c>
      <c r="H15" s="351" t="s">
        <v>460</v>
      </c>
      <c r="I15" s="333" t="s">
        <v>155</v>
      </c>
      <c r="J15" s="353">
        <v>0</v>
      </c>
      <c r="K15" s="353">
        <v>0</v>
      </c>
      <c r="L15" s="357"/>
    </row>
    <row r="16" spans="1:12" ht="12.75" x14ac:dyDescent="0.2">
      <c r="A16" s="351" t="s">
        <v>459</v>
      </c>
      <c r="B16" s="334" t="s">
        <v>458</v>
      </c>
      <c r="C16" s="333" t="s">
        <v>158</v>
      </c>
      <c r="D16" s="353">
        <v>0</v>
      </c>
      <c r="E16" s="353">
        <v>0</v>
      </c>
      <c r="F16" s="356"/>
      <c r="G16" s="355" t="s">
        <v>457</v>
      </c>
      <c r="H16" s="351" t="s">
        <v>456</v>
      </c>
      <c r="I16" s="333" t="s">
        <v>153</v>
      </c>
      <c r="J16" s="353">
        <v>0</v>
      </c>
      <c r="K16" s="353">
        <v>0</v>
      </c>
      <c r="L16" s="357"/>
    </row>
    <row r="17" spans="1:12" ht="12.75" x14ac:dyDescent="0.2">
      <c r="A17" s="351" t="s">
        <v>455</v>
      </c>
      <c r="B17" s="334" t="s">
        <v>454</v>
      </c>
      <c r="C17" s="333" t="s">
        <v>156</v>
      </c>
      <c r="D17" s="537">
        <v>0</v>
      </c>
      <c r="E17" s="536">
        <v>0</v>
      </c>
      <c r="F17" s="356"/>
      <c r="G17" s="355" t="s">
        <v>453</v>
      </c>
      <c r="H17" s="351" t="s">
        <v>452</v>
      </c>
      <c r="I17" s="333" t="s">
        <v>152</v>
      </c>
      <c r="J17" s="353">
        <v>0</v>
      </c>
      <c r="K17" s="353">
        <v>0</v>
      </c>
      <c r="L17" s="357"/>
    </row>
    <row r="18" spans="1:12" ht="12.75" x14ac:dyDescent="0.2">
      <c r="A18" s="351" t="s">
        <v>451</v>
      </c>
      <c r="B18" s="334" t="s">
        <v>450</v>
      </c>
      <c r="C18" s="365" t="s">
        <v>154</v>
      </c>
      <c r="D18" s="534">
        <v>0</v>
      </c>
      <c r="E18" s="535">
        <v>0</v>
      </c>
      <c r="F18" s="356"/>
      <c r="G18" s="355" t="s">
        <v>449</v>
      </c>
      <c r="H18" s="351" t="s">
        <v>448</v>
      </c>
      <c r="I18" s="333" t="s">
        <v>150</v>
      </c>
      <c r="J18" s="536">
        <v>0</v>
      </c>
      <c r="K18" s="536">
        <v>0</v>
      </c>
      <c r="L18" s="357"/>
    </row>
    <row r="19" spans="1:12" ht="12.75" x14ac:dyDescent="0.2">
      <c r="A19" s="351" t="s">
        <v>447</v>
      </c>
      <c r="B19" s="334"/>
      <c r="C19" s="371" t="s">
        <v>446</v>
      </c>
      <c r="D19" s="370">
        <f>SUBTOTAL(9,D9:D18)</f>
        <v>0</v>
      </c>
      <c r="E19" s="369" t="s">
        <v>346</v>
      </c>
      <c r="F19" s="349">
        <f>SUBTOTAL(9,E8:E18)</f>
        <v>0</v>
      </c>
      <c r="G19" s="368" t="s">
        <v>445</v>
      </c>
      <c r="H19" s="367">
        <v>437000</v>
      </c>
      <c r="I19" s="366" t="s">
        <v>149</v>
      </c>
      <c r="J19" s="535">
        <v>0</v>
      </c>
      <c r="K19" s="535">
        <v>0</v>
      </c>
      <c r="L19" s="357"/>
    </row>
    <row r="20" spans="1:12" ht="12.75" x14ac:dyDescent="0.2">
      <c r="A20" s="351" t="s">
        <v>444</v>
      </c>
      <c r="B20" s="334" t="s">
        <v>443</v>
      </c>
      <c r="C20" s="333" t="s">
        <v>151</v>
      </c>
      <c r="D20" s="353">
        <v>0</v>
      </c>
      <c r="E20" s="353">
        <v>0</v>
      </c>
      <c r="F20" s="356"/>
      <c r="G20" s="361" t="s">
        <v>442</v>
      </c>
      <c r="H20" s="364" t="s">
        <v>441</v>
      </c>
      <c r="I20" s="333" t="s">
        <v>440</v>
      </c>
      <c r="J20" s="353">
        <v>0</v>
      </c>
      <c r="K20" s="353">
        <v>0</v>
      </c>
      <c r="L20" s="357"/>
    </row>
    <row r="21" spans="1:12" ht="12.75" x14ac:dyDescent="0.2">
      <c r="A21" s="351" t="s">
        <v>439</v>
      </c>
      <c r="B21" s="364"/>
      <c r="C21" s="363"/>
      <c r="D21" s="362"/>
      <c r="E21" s="362"/>
      <c r="F21" s="356"/>
      <c r="G21" s="361" t="s">
        <v>438</v>
      </c>
      <c r="H21" s="351" t="s">
        <v>437</v>
      </c>
      <c r="I21" s="333" t="s">
        <v>145</v>
      </c>
      <c r="J21" s="353">
        <v>0</v>
      </c>
      <c r="K21" s="353">
        <v>0</v>
      </c>
      <c r="L21" s="357"/>
    </row>
    <row r="22" spans="1:12" ht="12.75" x14ac:dyDescent="0.2">
      <c r="A22" s="351" t="s">
        <v>436</v>
      </c>
      <c r="B22" s="334" t="s">
        <v>435</v>
      </c>
      <c r="C22" s="333" t="s">
        <v>148</v>
      </c>
      <c r="D22" s="353">
        <v>0</v>
      </c>
      <c r="E22" s="353">
        <v>0</v>
      </c>
      <c r="F22" s="356"/>
      <c r="G22" s="355" t="s">
        <v>434</v>
      </c>
      <c r="H22" s="351" t="s">
        <v>433</v>
      </c>
      <c r="I22" s="365" t="s">
        <v>432</v>
      </c>
      <c r="J22" s="352">
        <f>SUBTOTAL(9,J10:J21)</f>
        <v>0</v>
      </c>
      <c r="K22" s="358" t="s">
        <v>346</v>
      </c>
      <c r="L22" s="352">
        <f>SUBTOTAL(9,K10:K21)</f>
        <v>0</v>
      </c>
    </row>
    <row r="23" spans="1:12" ht="12.75" x14ac:dyDescent="0.2">
      <c r="A23" s="351" t="s">
        <v>431</v>
      </c>
      <c r="B23" s="334" t="s">
        <v>430</v>
      </c>
      <c r="C23" s="333" t="s">
        <v>146</v>
      </c>
      <c r="D23" s="353">
        <v>0</v>
      </c>
      <c r="E23" s="353">
        <v>0</v>
      </c>
      <c r="F23" s="356"/>
      <c r="G23" s="355" t="s">
        <v>429</v>
      </c>
      <c r="H23" s="335"/>
      <c r="I23" s="333"/>
      <c r="J23" s="347"/>
      <c r="K23" s="347"/>
      <c r="L23" s="357"/>
    </row>
    <row r="24" spans="1:12" ht="12.75" x14ac:dyDescent="0.2">
      <c r="A24" s="351" t="s">
        <v>428</v>
      </c>
      <c r="B24" s="334" t="s">
        <v>427</v>
      </c>
      <c r="C24" s="333" t="s">
        <v>144</v>
      </c>
      <c r="D24" s="353">
        <v>0</v>
      </c>
      <c r="E24" s="353">
        <v>0</v>
      </c>
      <c r="F24" s="356"/>
      <c r="G24" s="355" t="s">
        <v>426</v>
      </c>
      <c r="H24" s="335"/>
      <c r="I24" s="333"/>
      <c r="J24" s="347"/>
      <c r="K24" s="347"/>
      <c r="L24" s="357"/>
    </row>
    <row r="25" spans="1:12" ht="12.75" x14ac:dyDescent="0.2">
      <c r="A25" s="351" t="s">
        <v>425</v>
      </c>
      <c r="B25" s="364"/>
      <c r="C25" s="363"/>
      <c r="D25" s="362"/>
      <c r="E25" s="360"/>
      <c r="F25" s="356"/>
      <c r="G25" s="355" t="s">
        <v>424</v>
      </c>
      <c r="H25" s="351" t="s">
        <v>423</v>
      </c>
      <c r="I25" s="333" t="s">
        <v>141</v>
      </c>
      <c r="J25" s="353">
        <v>0</v>
      </c>
      <c r="K25" s="353">
        <v>0</v>
      </c>
      <c r="L25" s="357"/>
    </row>
    <row r="26" spans="1:12" ht="12.75" x14ac:dyDescent="0.2">
      <c r="A26" s="351" t="s">
        <v>422</v>
      </c>
      <c r="B26" s="334" t="s">
        <v>421</v>
      </c>
      <c r="C26" s="333" t="s">
        <v>142</v>
      </c>
      <c r="D26" s="353">
        <v>0</v>
      </c>
      <c r="E26" s="353">
        <v>0</v>
      </c>
      <c r="F26" s="356"/>
      <c r="G26" s="355" t="s">
        <v>420</v>
      </c>
      <c r="H26" s="351" t="s">
        <v>419</v>
      </c>
      <c r="I26" s="333" t="s">
        <v>140</v>
      </c>
      <c r="J26" s="353">
        <v>0</v>
      </c>
      <c r="K26" s="353">
        <v>0</v>
      </c>
      <c r="L26" s="357"/>
    </row>
    <row r="27" spans="1:12" ht="12.75" x14ac:dyDescent="0.2">
      <c r="A27" s="351" t="s">
        <v>418</v>
      </c>
      <c r="B27" s="334"/>
      <c r="C27" s="333"/>
      <c r="D27" s="360"/>
      <c r="E27" s="360"/>
      <c r="F27" s="356"/>
      <c r="G27" s="355" t="s">
        <v>417</v>
      </c>
      <c r="H27" s="351" t="s">
        <v>416</v>
      </c>
      <c r="I27" s="333" t="s">
        <v>138</v>
      </c>
      <c r="J27" s="353">
        <v>0</v>
      </c>
      <c r="K27" s="353">
        <v>0</v>
      </c>
      <c r="L27" s="357"/>
    </row>
    <row r="28" spans="1:12" ht="25.5" x14ac:dyDescent="0.2">
      <c r="A28" s="351" t="s">
        <v>415</v>
      </c>
      <c r="B28" s="334" t="s">
        <v>414</v>
      </c>
      <c r="C28" s="333" t="s">
        <v>139</v>
      </c>
      <c r="D28" s="353">
        <v>0</v>
      </c>
      <c r="E28" s="353">
        <v>0</v>
      </c>
      <c r="F28" s="356"/>
      <c r="G28" s="355" t="s">
        <v>413</v>
      </c>
      <c r="H28" s="351" t="s">
        <v>412</v>
      </c>
      <c r="I28" s="333" t="s">
        <v>411</v>
      </c>
      <c r="J28" s="353">
        <v>0</v>
      </c>
      <c r="K28" s="353">
        <v>0</v>
      </c>
      <c r="L28" s="357"/>
    </row>
    <row r="29" spans="1:12" ht="12.75" x14ac:dyDescent="0.2">
      <c r="A29" s="351" t="s">
        <v>410</v>
      </c>
      <c r="B29" s="334" t="s">
        <v>409</v>
      </c>
      <c r="C29" s="333" t="s">
        <v>408</v>
      </c>
      <c r="D29" s="353">
        <v>0</v>
      </c>
      <c r="E29" s="353">
        <v>0</v>
      </c>
      <c r="F29" s="356"/>
      <c r="G29" s="355" t="s">
        <v>407</v>
      </c>
      <c r="H29" s="351" t="s">
        <v>406</v>
      </c>
      <c r="I29" s="333" t="s">
        <v>134</v>
      </c>
      <c r="J29" s="353">
        <v>108726</v>
      </c>
      <c r="K29" s="353">
        <v>107625</v>
      </c>
      <c r="L29" s="357"/>
    </row>
    <row r="30" spans="1:12" ht="12.75" x14ac:dyDescent="0.2">
      <c r="A30" s="351" t="s">
        <v>405</v>
      </c>
      <c r="B30" s="334" t="s">
        <v>404</v>
      </c>
      <c r="C30" s="333" t="s">
        <v>135</v>
      </c>
      <c r="D30" s="353">
        <v>0</v>
      </c>
      <c r="E30" s="353">
        <v>0</v>
      </c>
      <c r="F30" s="356"/>
      <c r="G30" s="355" t="s">
        <v>403</v>
      </c>
      <c r="H30" s="351" t="s">
        <v>402</v>
      </c>
      <c r="I30" s="333" t="s">
        <v>133</v>
      </c>
      <c r="J30" s="353">
        <v>0</v>
      </c>
      <c r="K30" s="353">
        <v>0</v>
      </c>
      <c r="L30" s="357"/>
    </row>
    <row r="31" spans="1:12" ht="12.75" x14ac:dyDescent="0.2">
      <c r="A31" s="351" t="s">
        <v>401</v>
      </c>
      <c r="B31" s="334"/>
      <c r="C31" s="333"/>
      <c r="D31" s="360"/>
      <c r="E31" s="360"/>
      <c r="F31" s="356"/>
      <c r="G31" s="355" t="s">
        <v>400</v>
      </c>
      <c r="H31" s="351" t="s">
        <v>399</v>
      </c>
      <c r="I31" s="333" t="s">
        <v>131</v>
      </c>
      <c r="J31" s="353">
        <v>0</v>
      </c>
      <c r="K31" s="353">
        <v>0</v>
      </c>
      <c r="L31" s="357"/>
    </row>
    <row r="32" spans="1:12" ht="12.75" x14ac:dyDescent="0.2">
      <c r="A32" s="351" t="s">
        <v>398</v>
      </c>
      <c r="B32" s="334">
        <v>417100</v>
      </c>
      <c r="C32" s="333" t="s">
        <v>132</v>
      </c>
      <c r="D32" s="353">
        <v>0</v>
      </c>
      <c r="E32" s="353">
        <v>0</v>
      </c>
      <c r="F32" s="356"/>
      <c r="G32" s="355" t="s">
        <v>397</v>
      </c>
      <c r="H32" s="351" t="s">
        <v>396</v>
      </c>
      <c r="I32" s="333" t="s">
        <v>395</v>
      </c>
      <c r="J32" s="353">
        <v>0</v>
      </c>
      <c r="K32" s="353">
        <v>0</v>
      </c>
      <c r="L32" s="357"/>
    </row>
    <row r="33" spans="1:12" ht="12.75" x14ac:dyDescent="0.2">
      <c r="A33" s="351" t="s">
        <v>394</v>
      </c>
      <c r="B33" s="334">
        <v>417200</v>
      </c>
      <c r="C33" s="333" t="s">
        <v>130</v>
      </c>
      <c r="D33" s="353">
        <v>0</v>
      </c>
      <c r="E33" s="353">
        <v>0</v>
      </c>
      <c r="F33" s="356"/>
      <c r="G33" s="361" t="s">
        <v>393</v>
      </c>
      <c r="H33" s="334" t="s">
        <v>392</v>
      </c>
      <c r="I33" s="333" t="s">
        <v>391</v>
      </c>
      <c r="J33" s="353">
        <v>0</v>
      </c>
      <c r="K33" s="353">
        <v>0</v>
      </c>
      <c r="L33" s="357"/>
    </row>
    <row r="34" spans="1:12" ht="12.75" x14ac:dyDescent="0.2">
      <c r="A34" s="351" t="s">
        <v>390</v>
      </c>
      <c r="B34" s="334">
        <v>417300</v>
      </c>
      <c r="C34" s="333" t="s">
        <v>389</v>
      </c>
      <c r="D34" s="353">
        <v>0</v>
      </c>
      <c r="E34" s="353">
        <v>0</v>
      </c>
      <c r="F34" s="356"/>
      <c r="G34" s="355" t="s">
        <v>388</v>
      </c>
      <c r="H34" s="351" t="s">
        <v>387</v>
      </c>
      <c r="I34" s="333" t="s">
        <v>386</v>
      </c>
      <c r="J34" s="353">
        <v>0</v>
      </c>
      <c r="K34" s="353">
        <v>0</v>
      </c>
      <c r="L34" s="357"/>
    </row>
    <row r="35" spans="1:12" ht="12.75" x14ac:dyDescent="0.2">
      <c r="A35" s="351" t="s">
        <v>385</v>
      </c>
      <c r="B35" s="334">
        <v>417400</v>
      </c>
      <c r="C35" s="333" t="s">
        <v>384</v>
      </c>
      <c r="D35" s="353">
        <v>0</v>
      </c>
      <c r="E35" s="353">
        <v>0</v>
      </c>
      <c r="F35" s="356"/>
      <c r="G35" s="355" t="s">
        <v>383</v>
      </c>
      <c r="H35" s="351" t="s">
        <v>382</v>
      </c>
      <c r="I35" s="333" t="s">
        <v>381</v>
      </c>
      <c r="J35" s="359">
        <f>SUBTOTAL(9,J25:J34)</f>
        <v>108726</v>
      </c>
      <c r="K35" s="358" t="s">
        <v>346</v>
      </c>
      <c r="L35" s="352">
        <f>SUBTOTAL(9,K25:K34)</f>
        <v>107625</v>
      </c>
    </row>
    <row r="36" spans="1:12" ht="12.75" x14ac:dyDescent="0.2">
      <c r="A36" s="351" t="s">
        <v>380</v>
      </c>
      <c r="B36" s="334">
        <v>417900</v>
      </c>
      <c r="C36" s="333" t="s">
        <v>124</v>
      </c>
      <c r="D36" s="353">
        <v>0</v>
      </c>
      <c r="E36" s="353">
        <v>0</v>
      </c>
      <c r="F36" s="356"/>
      <c r="G36" s="355" t="s">
        <v>379</v>
      </c>
      <c r="H36" s="335"/>
      <c r="I36" s="333" t="s">
        <v>378</v>
      </c>
      <c r="J36" s="347"/>
      <c r="K36" s="347"/>
      <c r="L36" s="357"/>
    </row>
    <row r="37" spans="1:12" ht="25.5" x14ac:dyDescent="0.2">
      <c r="A37" s="351" t="s">
        <v>377</v>
      </c>
      <c r="B37" s="334"/>
      <c r="C37" s="333"/>
      <c r="D37" s="360"/>
      <c r="E37" s="360"/>
      <c r="F37" s="356"/>
      <c r="G37" s="355" t="s">
        <v>376</v>
      </c>
      <c r="H37" s="351" t="s">
        <v>375</v>
      </c>
      <c r="I37" s="333" t="s">
        <v>374</v>
      </c>
      <c r="J37" s="353">
        <v>0</v>
      </c>
      <c r="K37" s="353">
        <v>0</v>
      </c>
      <c r="L37" s="357"/>
    </row>
    <row r="38" spans="1:12" ht="12.75" x14ac:dyDescent="0.2">
      <c r="A38" s="351" t="s">
        <v>373</v>
      </c>
      <c r="B38" s="334">
        <v>418100</v>
      </c>
      <c r="C38" s="333" t="s">
        <v>123</v>
      </c>
      <c r="D38" s="353">
        <v>0</v>
      </c>
      <c r="E38" s="353">
        <v>0</v>
      </c>
      <c r="F38" s="356"/>
      <c r="G38" s="355" t="s">
        <v>372</v>
      </c>
      <c r="H38" s="351" t="s">
        <v>371</v>
      </c>
      <c r="I38" s="333" t="s">
        <v>370</v>
      </c>
      <c r="J38" s="353">
        <v>0</v>
      </c>
      <c r="K38" s="353">
        <v>0</v>
      </c>
      <c r="L38" s="357"/>
    </row>
    <row r="39" spans="1:12" ht="12.75" x14ac:dyDescent="0.2">
      <c r="A39" s="351" t="s">
        <v>369</v>
      </c>
      <c r="B39" s="334"/>
      <c r="C39" s="333"/>
      <c r="D39" s="360"/>
      <c r="E39" s="353"/>
      <c r="F39" s="356"/>
      <c r="G39" s="355" t="s">
        <v>368</v>
      </c>
      <c r="H39" s="351" t="s">
        <v>367</v>
      </c>
      <c r="I39" s="333" t="s">
        <v>366</v>
      </c>
      <c r="J39" s="359">
        <f>SUBTOTAL(9,J37:J38)</f>
        <v>0</v>
      </c>
      <c r="K39" s="358" t="s">
        <v>346</v>
      </c>
      <c r="L39" s="352">
        <f>SUBTOTAL(9,K37:K38)</f>
        <v>0</v>
      </c>
    </row>
    <row r="40" spans="1:12" ht="12.75" x14ac:dyDescent="0.2">
      <c r="A40" s="351" t="s">
        <v>365</v>
      </c>
      <c r="B40" s="334">
        <v>419100</v>
      </c>
      <c r="C40" s="333" t="s">
        <v>120</v>
      </c>
      <c r="D40" s="353">
        <v>0</v>
      </c>
      <c r="E40" s="353">
        <v>0</v>
      </c>
      <c r="F40" s="356"/>
      <c r="G40" s="355" t="s">
        <v>364</v>
      </c>
      <c r="H40" s="351" t="s">
        <v>363</v>
      </c>
      <c r="I40" s="333"/>
      <c r="J40" s="347"/>
      <c r="K40" s="357"/>
      <c r="L40" s="357"/>
    </row>
    <row r="41" spans="1:12" ht="12.75" x14ac:dyDescent="0.2">
      <c r="A41" s="351" t="s">
        <v>362</v>
      </c>
      <c r="B41" s="334">
        <v>419200</v>
      </c>
      <c r="C41" s="333" t="s">
        <v>118</v>
      </c>
      <c r="D41" s="353">
        <v>0</v>
      </c>
      <c r="E41" s="353">
        <v>0</v>
      </c>
      <c r="F41" s="356"/>
      <c r="G41" s="355" t="s">
        <v>361</v>
      </c>
      <c r="H41" s="335"/>
      <c r="I41" s="333" t="s">
        <v>360</v>
      </c>
      <c r="J41" s="359">
        <f>SUM(D46,J8,J22,J35,J39)</f>
        <v>108726</v>
      </c>
      <c r="K41" s="358" t="s">
        <v>346</v>
      </c>
      <c r="L41" s="352">
        <f>SUM(F46,L8,L22,L35,L39)</f>
        <v>107625</v>
      </c>
    </row>
    <row r="42" spans="1:12" ht="12.75" x14ac:dyDescent="0.2">
      <c r="A42" s="351" t="s">
        <v>359</v>
      </c>
      <c r="B42" s="334">
        <v>419300</v>
      </c>
      <c r="C42" s="333" t="s">
        <v>116</v>
      </c>
      <c r="D42" s="353">
        <v>0</v>
      </c>
      <c r="E42" s="353">
        <v>0</v>
      </c>
      <c r="F42" s="356"/>
      <c r="G42" s="355" t="s">
        <v>358</v>
      </c>
      <c r="H42" s="335"/>
      <c r="I42" s="333"/>
      <c r="J42" s="347"/>
      <c r="K42" s="347"/>
      <c r="L42" s="357"/>
    </row>
    <row r="43" spans="1:12" ht="12.75" x14ac:dyDescent="0.2">
      <c r="A43" s="351" t="s">
        <v>357</v>
      </c>
      <c r="B43" s="334">
        <v>419900</v>
      </c>
      <c r="C43" s="333" t="s">
        <v>115</v>
      </c>
      <c r="D43" s="353">
        <v>0</v>
      </c>
      <c r="E43" s="534">
        <v>0</v>
      </c>
      <c r="F43" s="356"/>
      <c r="G43" s="355" t="s">
        <v>356</v>
      </c>
      <c r="H43" s="351" t="s">
        <v>355</v>
      </c>
      <c r="I43" s="333" t="s">
        <v>354</v>
      </c>
      <c r="J43" s="533">
        <v>0</v>
      </c>
      <c r="K43" s="532">
        <v>0</v>
      </c>
      <c r="L43" s="352">
        <f>+K43</f>
        <v>0</v>
      </c>
    </row>
    <row r="44" spans="1:12" ht="12.75" x14ac:dyDescent="0.2">
      <c r="A44" s="351" t="s">
        <v>353</v>
      </c>
      <c r="B44" s="334"/>
      <c r="C44" s="333" t="s">
        <v>352</v>
      </c>
      <c r="D44" s="332">
        <f>SUBTOTAL(9,D19:D43)</f>
        <v>0</v>
      </c>
      <c r="E44" s="350" t="s">
        <v>346</v>
      </c>
      <c r="F44" s="349">
        <f>SUBTOTAL(9,E20:E43)</f>
        <v>0</v>
      </c>
      <c r="G44" s="348" t="s">
        <v>351</v>
      </c>
      <c r="H44" s="335"/>
      <c r="I44" s="333"/>
      <c r="J44" s="347"/>
      <c r="K44" s="347"/>
      <c r="L44" s="347"/>
    </row>
    <row r="45" spans="1:12" ht="24" x14ac:dyDescent="0.2">
      <c r="A45" s="346" t="s">
        <v>350</v>
      </c>
      <c r="B45" s="340">
        <v>410000</v>
      </c>
      <c r="C45" s="345" t="s">
        <v>349</v>
      </c>
      <c r="D45" s="344"/>
      <c r="E45" s="343" t="s">
        <v>346</v>
      </c>
      <c r="F45" s="342"/>
      <c r="G45" s="341"/>
      <c r="H45" s="340" t="s">
        <v>348</v>
      </c>
      <c r="I45" s="339" t="s">
        <v>347</v>
      </c>
      <c r="J45" s="338"/>
      <c r="K45" s="337" t="s">
        <v>346</v>
      </c>
      <c r="L45" s="336"/>
    </row>
    <row r="46" spans="1:12" ht="12.75" x14ac:dyDescent="0.2">
      <c r="A46" s="335"/>
      <c r="B46" s="334"/>
      <c r="C46" s="333"/>
      <c r="D46" s="332">
        <f>(D19+D44)</f>
        <v>0</v>
      </c>
      <c r="E46" s="332"/>
      <c r="F46" s="331">
        <f>SUM(F19+F44)</f>
        <v>0</v>
      </c>
      <c r="G46" s="330"/>
      <c r="H46" s="329"/>
      <c r="I46" s="328" t="s">
        <v>345</v>
      </c>
      <c r="J46" s="326">
        <f>(D7+J41+J43)</f>
        <v>108726</v>
      </c>
      <c r="K46" s="327"/>
      <c r="L46" s="326">
        <f>(F7+L41+K43)</f>
        <v>107625</v>
      </c>
    </row>
    <row r="47" spans="1:12" ht="12.95" customHeight="1" x14ac:dyDescent="0.2">
      <c r="A47" s="598" t="str">
        <f ca="1">CELL("FILENAME",A1)</f>
        <v>R:\Finance\Annual Budget\Amended 2016-2017\[2016-2017 Amended Budget.xlsx]263</v>
      </c>
      <c r="B47" s="598"/>
      <c r="C47" s="598"/>
      <c r="D47" s="324"/>
      <c r="E47" s="324"/>
      <c r="F47" s="324"/>
      <c r="G47" s="324"/>
      <c r="H47" s="324"/>
      <c r="I47" s="325"/>
      <c r="J47" s="324"/>
      <c r="K47" s="324"/>
      <c r="L47" s="324"/>
    </row>
    <row r="48" spans="1:12" x14ac:dyDescent="0.2">
      <c r="D48" s="323"/>
      <c r="E48" s="323"/>
      <c r="F48" s="323"/>
    </row>
    <row r="49" spans="4:6" x14ac:dyDescent="0.2">
      <c r="D49" s="323"/>
      <c r="E49" s="323"/>
      <c r="F49" s="323"/>
    </row>
    <row r="50" spans="4:6" x14ac:dyDescent="0.2">
      <c r="D50" s="323"/>
      <c r="E50" s="323"/>
      <c r="F50" s="323"/>
    </row>
    <row r="51" spans="4:6" x14ac:dyDescent="0.2">
      <c r="D51" s="323"/>
      <c r="E51" s="323"/>
      <c r="F51" s="323"/>
    </row>
    <row r="52" spans="4:6" x14ac:dyDescent="0.2">
      <c r="D52" s="323"/>
      <c r="E52" s="323"/>
      <c r="F52" s="323"/>
    </row>
    <row r="53" spans="4:6" x14ac:dyDescent="0.2">
      <c r="D53" s="323"/>
      <c r="E53" s="323"/>
      <c r="F53" s="323"/>
    </row>
    <row r="54" spans="4:6" x14ac:dyDescent="0.2">
      <c r="D54" s="323"/>
      <c r="E54" s="323"/>
      <c r="F54" s="323"/>
    </row>
    <row r="55" spans="4:6" x14ac:dyDescent="0.2">
      <c r="D55" s="323"/>
      <c r="E55" s="323"/>
      <c r="F55" s="323"/>
    </row>
    <row r="56" spans="4:6" x14ac:dyDescent="0.2">
      <c r="D56" s="323"/>
      <c r="E56" s="323"/>
      <c r="F56" s="323"/>
    </row>
    <row r="57" spans="4:6" x14ac:dyDescent="0.2">
      <c r="D57" s="323"/>
      <c r="E57" s="323"/>
      <c r="F57" s="323"/>
    </row>
    <row r="58" spans="4:6" x14ac:dyDescent="0.2">
      <c r="D58" s="323"/>
      <c r="E58" s="323"/>
      <c r="F58" s="323"/>
    </row>
    <row r="59" spans="4:6" x14ac:dyDescent="0.2">
      <c r="D59" s="323"/>
      <c r="E59" s="323"/>
      <c r="F59" s="323"/>
    </row>
    <row r="60" spans="4:6" x14ac:dyDescent="0.2">
      <c r="D60" s="323"/>
      <c r="E60" s="323"/>
      <c r="F60" s="323"/>
    </row>
    <row r="61" spans="4:6" x14ac:dyDescent="0.2">
      <c r="D61" s="323"/>
      <c r="E61" s="323"/>
      <c r="F61" s="323"/>
    </row>
    <row r="62" spans="4:6" x14ac:dyDescent="0.2">
      <c r="D62" s="323"/>
      <c r="E62" s="323"/>
      <c r="F62" s="323"/>
    </row>
    <row r="63" spans="4:6" x14ac:dyDescent="0.2">
      <c r="D63" s="323"/>
      <c r="E63" s="323"/>
      <c r="F63" s="323"/>
    </row>
    <row r="64" spans="4:6" x14ac:dyDescent="0.2">
      <c r="D64" s="323"/>
      <c r="E64" s="323"/>
      <c r="F64" s="323"/>
    </row>
    <row r="65" spans="4:6" x14ac:dyDescent="0.2">
      <c r="D65" s="323"/>
      <c r="E65" s="323"/>
      <c r="F65" s="323"/>
    </row>
    <row r="66" spans="4:6" x14ac:dyDescent="0.2">
      <c r="D66" s="323"/>
      <c r="E66" s="323"/>
      <c r="F66" s="323"/>
    </row>
    <row r="67" spans="4:6" x14ac:dyDescent="0.2">
      <c r="D67" s="323"/>
      <c r="E67" s="323"/>
      <c r="F67" s="323"/>
    </row>
    <row r="68" spans="4:6" x14ac:dyDescent="0.2">
      <c r="D68" s="323"/>
      <c r="E68" s="323"/>
      <c r="F68" s="323"/>
    </row>
    <row r="69" spans="4:6" x14ac:dyDescent="0.2">
      <c r="D69" s="323"/>
      <c r="E69" s="323"/>
      <c r="F69" s="323"/>
    </row>
    <row r="70" spans="4:6" x14ac:dyDescent="0.2">
      <c r="D70" s="323"/>
      <c r="E70" s="323"/>
      <c r="F70" s="323"/>
    </row>
    <row r="71" spans="4:6" x14ac:dyDescent="0.2">
      <c r="D71" s="323"/>
      <c r="E71" s="323"/>
      <c r="F71" s="323"/>
    </row>
    <row r="72" spans="4:6" x14ac:dyDescent="0.2">
      <c r="D72" s="323"/>
      <c r="E72" s="323"/>
      <c r="F72" s="323"/>
    </row>
    <row r="73" spans="4:6" x14ac:dyDescent="0.2">
      <c r="D73" s="323"/>
      <c r="E73" s="323"/>
      <c r="F73" s="323"/>
    </row>
    <row r="74" spans="4:6" x14ac:dyDescent="0.2">
      <c r="D74" s="323"/>
      <c r="E74" s="323"/>
      <c r="F74" s="323"/>
    </row>
    <row r="75" spans="4:6" x14ac:dyDescent="0.2">
      <c r="D75" s="323"/>
      <c r="E75" s="323"/>
      <c r="F75" s="323"/>
    </row>
    <row r="76" spans="4:6" x14ac:dyDescent="0.2">
      <c r="D76" s="323"/>
      <c r="E76" s="323"/>
      <c r="F76" s="323"/>
    </row>
    <row r="77" spans="4:6" x14ac:dyDescent="0.2">
      <c r="D77" s="323"/>
      <c r="E77" s="323"/>
      <c r="F77" s="323"/>
    </row>
    <row r="78" spans="4:6" x14ac:dyDescent="0.2">
      <c r="D78" s="323"/>
      <c r="E78" s="323"/>
      <c r="F78" s="323"/>
    </row>
    <row r="79" spans="4:6" x14ac:dyDescent="0.2">
      <c r="D79" s="323"/>
      <c r="E79" s="323"/>
      <c r="F79" s="323"/>
    </row>
    <row r="80" spans="4:6" x14ac:dyDescent="0.2">
      <c r="D80" s="323"/>
      <c r="E80" s="323"/>
      <c r="F80" s="323"/>
    </row>
    <row r="81" spans="4:6" x14ac:dyDescent="0.2">
      <c r="D81" s="323"/>
      <c r="E81" s="323"/>
      <c r="F81" s="323"/>
    </row>
    <row r="82" spans="4:6" x14ac:dyDescent="0.2">
      <c r="D82" s="323"/>
      <c r="E82" s="323"/>
      <c r="F82" s="323"/>
    </row>
    <row r="83" spans="4:6" x14ac:dyDescent="0.2">
      <c r="D83" s="323"/>
      <c r="E83" s="323"/>
      <c r="F83" s="323"/>
    </row>
    <row r="84" spans="4:6" x14ac:dyDescent="0.2">
      <c r="D84" s="323"/>
      <c r="E84" s="323"/>
      <c r="F84" s="323"/>
    </row>
    <row r="85" spans="4:6" x14ac:dyDescent="0.2">
      <c r="D85" s="323"/>
      <c r="E85" s="323"/>
      <c r="F85" s="323"/>
    </row>
    <row r="86" spans="4:6" x14ac:dyDescent="0.2">
      <c r="D86" s="323"/>
      <c r="E86" s="323"/>
      <c r="F86" s="323"/>
    </row>
    <row r="87" spans="4:6" x14ac:dyDescent="0.2">
      <c r="D87" s="323"/>
      <c r="E87" s="323"/>
      <c r="F87" s="323"/>
    </row>
    <row r="88" spans="4:6" x14ac:dyDescent="0.2">
      <c r="D88" s="323"/>
      <c r="E88" s="323"/>
      <c r="F88" s="323"/>
    </row>
    <row r="89" spans="4:6" x14ac:dyDescent="0.2">
      <c r="D89" s="323"/>
      <c r="E89" s="323"/>
      <c r="F89" s="323"/>
    </row>
    <row r="90" spans="4:6" x14ac:dyDescent="0.2">
      <c r="D90" s="323"/>
      <c r="E90" s="323"/>
      <c r="F90" s="323"/>
    </row>
    <row r="91" spans="4:6" x14ac:dyDescent="0.2">
      <c r="D91" s="323"/>
      <c r="E91" s="323"/>
      <c r="F91" s="323"/>
    </row>
    <row r="92" spans="4:6" x14ac:dyDescent="0.2">
      <c r="D92" s="323"/>
      <c r="E92" s="323"/>
      <c r="F92" s="323"/>
    </row>
    <row r="93" spans="4:6" x14ac:dyDescent="0.2">
      <c r="D93" s="323"/>
      <c r="E93" s="323"/>
      <c r="F93" s="323"/>
    </row>
    <row r="94" spans="4:6" x14ac:dyDescent="0.2">
      <c r="D94" s="323"/>
      <c r="E94" s="323"/>
      <c r="F94" s="323"/>
    </row>
    <row r="95" spans="4:6" x14ac:dyDescent="0.2">
      <c r="D95" s="323"/>
      <c r="E95" s="323"/>
      <c r="F95" s="323"/>
    </row>
    <row r="96" spans="4:6" x14ac:dyDescent="0.2">
      <c r="D96" s="323"/>
      <c r="E96" s="323"/>
      <c r="F96" s="323"/>
    </row>
    <row r="97" spans="4:6" x14ac:dyDescent="0.2">
      <c r="D97" s="323"/>
      <c r="E97" s="323"/>
      <c r="F97" s="323"/>
    </row>
    <row r="98" spans="4:6" x14ac:dyDescent="0.2">
      <c r="D98" s="323"/>
      <c r="E98" s="323"/>
      <c r="F98" s="323"/>
    </row>
    <row r="99" spans="4:6" x14ac:dyDescent="0.2">
      <c r="D99" s="323"/>
      <c r="E99" s="323"/>
      <c r="F99" s="323"/>
    </row>
    <row r="100" spans="4:6" x14ac:dyDescent="0.2">
      <c r="D100" s="323"/>
      <c r="E100" s="323"/>
      <c r="F100" s="323"/>
    </row>
    <row r="101" spans="4:6" x14ac:dyDescent="0.2">
      <c r="D101" s="323"/>
      <c r="E101" s="323"/>
      <c r="F101" s="323"/>
    </row>
    <row r="102" spans="4:6" x14ac:dyDescent="0.2">
      <c r="D102" s="323"/>
      <c r="E102" s="323"/>
      <c r="F102" s="323"/>
    </row>
    <row r="103" spans="4:6" x14ac:dyDescent="0.2">
      <c r="D103" s="323"/>
      <c r="E103" s="323"/>
      <c r="F103" s="323"/>
    </row>
    <row r="104" spans="4:6" x14ac:dyDescent="0.2">
      <c r="D104" s="323"/>
      <c r="E104" s="323"/>
      <c r="F104" s="323"/>
    </row>
    <row r="105" spans="4:6" x14ac:dyDescent="0.2">
      <c r="D105" s="323"/>
      <c r="E105" s="323"/>
      <c r="F105" s="323"/>
    </row>
    <row r="106" spans="4:6" x14ac:dyDescent="0.2">
      <c r="D106" s="323"/>
      <c r="E106" s="323"/>
      <c r="F106" s="323"/>
    </row>
    <row r="107" spans="4:6" x14ac:dyDescent="0.2">
      <c r="D107" s="323"/>
      <c r="E107" s="323"/>
      <c r="F107" s="323"/>
    </row>
    <row r="108" spans="4:6" x14ac:dyDescent="0.2">
      <c r="D108" s="323"/>
      <c r="E108" s="323"/>
      <c r="F108" s="323"/>
    </row>
    <row r="109" spans="4:6" x14ac:dyDescent="0.2">
      <c r="D109" s="323"/>
      <c r="E109" s="323"/>
      <c r="F109" s="323"/>
    </row>
    <row r="110" spans="4:6" x14ac:dyDescent="0.2">
      <c r="D110" s="323"/>
      <c r="E110" s="323"/>
      <c r="F110" s="323"/>
    </row>
    <row r="111" spans="4:6" x14ac:dyDescent="0.2">
      <c r="D111" s="323"/>
      <c r="E111" s="323"/>
      <c r="F111" s="323"/>
    </row>
    <row r="112" spans="4:6" x14ac:dyDescent="0.2">
      <c r="D112" s="323"/>
      <c r="E112" s="323"/>
      <c r="F112" s="323"/>
    </row>
    <row r="113" spans="4:6" x14ac:dyDescent="0.2">
      <c r="D113" s="323"/>
      <c r="E113" s="323"/>
      <c r="F113" s="323"/>
    </row>
    <row r="114" spans="4:6" x14ac:dyDescent="0.2">
      <c r="D114" s="323"/>
      <c r="E114" s="323"/>
      <c r="F114" s="323"/>
    </row>
    <row r="115" spans="4:6" x14ac:dyDescent="0.2">
      <c r="D115" s="323"/>
      <c r="E115" s="323"/>
      <c r="F115" s="323"/>
    </row>
    <row r="116" spans="4:6" x14ac:dyDescent="0.2">
      <c r="D116" s="323"/>
      <c r="E116" s="323"/>
      <c r="F116" s="323"/>
    </row>
    <row r="117" spans="4:6" x14ac:dyDescent="0.2">
      <c r="D117" s="323"/>
      <c r="E117" s="323"/>
      <c r="F117" s="323"/>
    </row>
    <row r="118" spans="4:6" x14ac:dyDescent="0.2">
      <c r="D118" s="323"/>
      <c r="E118" s="323"/>
      <c r="F118" s="323"/>
    </row>
    <row r="119" spans="4:6" x14ac:dyDescent="0.2">
      <c r="D119" s="323"/>
      <c r="E119" s="323"/>
      <c r="F119" s="323"/>
    </row>
    <row r="120" spans="4:6" x14ac:dyDescent="0.2">
      <c r="D120" s="323"/>
      <c r="E120" s="323"/>
      <c r="F120" s="323"/>
    </row>
    <row r="121" spans="4:6" x14ac:dyDescent="0.2">
      <c r="D121" s="323"/>
      <c r="E121" s="323"/>
      <c r="F121" s="323"/>
    </row>
    <row r="122" spans="4:6" x14ac:dyDescent="0.2">
      <c r="D122" s="323"/>
      <c r="E122" s="323"/>
      <c r="F122" s="323"/>
    </row>
    <row r="123" spans="4:6" x14ac:dyDescent="0.2">
      <c r="D123" s="323"/>
      <c r="E123" s="323"/>
      <c r="F123" s="323"/>
    </row>
    <row r="124" spans="4:6" x14ac:dyDescent="0.2">
      <c r="D124" s="323"/>
      <c r="E124" s="323"/>
      <c r="F124" s="323"/>
    </row>
    <row r="125" spans="4:6" x14ac:dyDescent="0.2">
      <c r="D125" s="323"/>
      <c r="E125" s="323"/>
      <c r="F125" s="323"/>
    </row>
    <row r="126" spans="4:6" x14ac:dyDescent="0.2">
      <c r="D126" s="323"/>
      <c r="E126" s="323"/>
      <c r="F126" s="323"/>
    </row>
    <row r="127" spans="4:6" x14ac:dyDescent="0.2">
      <c r="D127" s="323"/>
      <c r="E127" s="323"/>
      <c r="F127" s="323"/>
    </row>
    <row r="128" spans="4:6" x14ac:dyDescent="0.2">
      <c r="D128" s="323"/>
      <c r="E128" s="323"/>
      <c r="F128" s="323"/>
    </row>
    <row r="129" spans="4:6" x14ac:dyDescent="0.2">
      <c r="D129" s="323"/>
      <c r="E129" s="323"/>
      <c r="F129" s="323"/>
    </row>
    <row r="130" spans="4:6" x14ac:dyDescent="0.2">
      <c r="D130" s="323"/>
      <c r="E130" s="323"/>
      <c r="F130" s="323"/>
    </row>
    <row r="131" spans="4:6" x14ac:dyDescent="0.2">
      <c r="D131" s="323"/>
      <c r="E131" s="323"/>
      <c r="F131" s="323"/>
    </row>
    <row r="132" spans="4:6" x14ac:dyDescent="0.2">
      <c r="D132" s="323"/>
      <c r="E132" s="323"/>
      <c r="F132" s="323"/>
    </row>
    <row r="133" spans="4:6" x14ac:dyDescent="0.2">
      <c r="D133" s="323"/>
      <c r="E133" s="323"/>
      <c r="F133" s="323"/>
    </row>
    <row r="134" spans="4:6" x14ac:dyDescent="0.2">
      <c r="D134" s="323"/>
      <c r="E134" s="323"/>
      <c r="F134" s="323"/>
    </row>
    <row r="135" spans="4:6" x14ac:dyDescent="0.2">
      <c r="D135" s="323"/>
      <c r="E135" s="323"/>
      <c r="F135" s="323"/>
    </row>
    <row r="136" spans="4:6" x14ac:dyDescent="0.2">
      <c r="D136" s="323"/>
      <c r="E136" s="323"/>
      <c r="F136" s="323"/>
    </row>
    <row r="137" spans="4:6" x14ac:dyDescent="0.2">
      <c r="D137" s="323"/>
      <c r="E137" s="323"/>
      <c r="F137" s="323"/>
    </row>
    <row r="138" spans="4:6" x14ac:dyDescent="0.2">
      <c r="D138" s="323"/>
      <c r="E138" s="323"/>
      <c r="F138" s="323"/>
    </row>
    <row r="139" spans="4:6" x14ac:dyDescent="0.2">
      <c r="D139" s="323"/>
      <c r="E139" s="323"/>
      <c r="F139" s="323"/>
    </row>
    <row r="140" spans="4:6" x14ac:dyDescent="0.2">
      <c r="D140" s="323"/>
      <c r="E140" s="323"/>
      <c r="F140" s="323"/>
    </row>
    <row r="141" spans="4:6" x14ac:dyDescent="0.2">
      <c r="D141" s="323"/>
      <c r="E141" s="323"/>
      <c r="F141" s="323"/>
    </row>
    <row r="142" spans="4:6" x14ac:dyDescent="0.2">
      <c r="D142" s="323"/>
      <c r="E142" s="323"/>
      <c r="F142" s="323"/>
    </row>
    <row r="143" spans="4:6" x14ac:dyDescent="0.2">
      <c r="D143" s="323"/>
      <c r="E143" s="323"/>
      <c r="F143" s="323"/>
    </row>
    <row r="144" spans="4:6" x14ac:dyDescent="0.2">
      <c r="D144" s="323"/>
      <c r="E144" s="323"/>
      <c r="F144" s="323"/>
    </row>
    <row r="145" spans="4:6" x14ac:dyDescent="0.2">
      <c r="D145" s="323"/>
      <c r="E145" s="323"/>
      <c r="F145" s="323"/>
    </row>
    <row r="146" spans="4:6" x14ac:dyDescent="0.2">
      <c r="D146" s="323"/>
      <c r="E146" s="323"/>
      <c r="F146" s="323"/>
    </row>
    <row r="147" spans="4:6" x14ac:dyDescent="0.2">
      <c r="D147" s="323"/>
      <c r="E147" s="323"/>
      <c r="F147" s="323"/>
    </row>
    <row r="148" spans="4:6" x14ac:dyDescent="0.2">
      <c r="D148" s="323"/>
      <c r="E148" s="323"/>
      <c r="F148" s="323"/>
    </row>
    <row r="149" spans="4:6" x14ac:dyDescent="0.2">
      <c r="D149" s="323"/>
      <c r="E149" s="323"/>
      <c r="F149" s="323"/>
    </row>
    <row r="150" spans="4:6" x14ac:dyDescent="0.2">
      <c r="D150" s="323"/>
      <c r="E150" s="323"/>
      <c r="F150" s="323"/>
    </row>
    <row r="151" spans="4:6" x14ac:dyDescent="0.2">
      <c r="D151" s="323"/>
      <c r="E151" s="323"/>
      <c r="F151" s="323"/>
    </row>
    <row r="152" spans="4:6" x14ac:dyDescent="0.2">
      <c r="D152" s="323"/>
      <c r="E152" s="323"/>
      <c r="F152" s="323"/>
    </row>
    <row r="153" spans="4:6" x14ac:dyDescent="0.2">
      <c r="D153" s="323"/>
      <c r="E153" s="323"/>
      <c r="F153" s="323"/>
    </row>
    <row r="154" spans="4:6" x14ac:dyDescent="0.2">
      <c r="D154" s="323"/>
      <c r="E154" s="323"/>
      <c r="F154" s="323"/>
    </row>
    <row r="155" spans="4:6" x14ac:dyDescent="0.2">
      <c r="D155" s="323"/>
      <c r="E155" s="323"/>
      <c r="F155" s="323"/>
    </row>
    <row r="156" spans="4:6" x14ac:dyDescent="0.2">
      <c r="D156" s="323"/>
      <c r="E156" s="323"/>
      <c r="F156" s="323"/>
    </row>
    <row r="157" spans="4:6" x14ac:dyDescent="0.2">
      <c r="D157" s="323"/>
      <c r="E157" s="323"/>
      <c r="F157" s="323"/>
    </row>
    <row r="158" spans="4:6" x14ac:dyDescent="0.2">
      <c r="D158" s="323"/>
      <c r="E158" s="323"/>
      <c r="F158" s="323"/>
    </row>
    <row r="159" spans="4:6" x14ac:dyDescent="0.2">
      <c r="D159" s="323"/>
      <c r="E159" s="323"/>
      <c r="F159" s="323"/>
    </row>
    <row r="160" spans="4:6" x14ac:dyDescent="0.2">
      <c r="D160" s="323"/>
      <c r="E160" s="323"/>
      <c r="F160" s="323"/>
    </row>
    <row r="161" spans="4:6" x14ac:dyDescent="0.2">
      <c r="D161" s="323"/>
      <c r="E161" s="323"/>
      <c r="F161" s="323"/>
    </row>
    <row r="162" spans="4:6" x14ac:dyDescent="0.2">
      <c r="D162" s="323"/>
      <c r="E162" s="323"/>
      <c r="F162" s="323"/>
    </row>
    <row r="163" spans="4:6" x14ac:dyDescent="0.2">
      <c r="D163" s="323"/>
      <c r="E163" s="323"/>
      <c r="F163" s="323"/>
    </row>
    <row r="164" spans="4:6" x14ac:dyDescent="0.2">
      <c r="D164" s="323"/>
      <c r="E164" s="323"/>
      <c r="F164" s="323"/>
    </row>
    <row r="165" spans="4:6" x14ac:dyDescent="0.2">
      <c r="D165" s="323"/>
      <c r="E165" s="323"/>
      <c r="F165" s="323"/>
    </row>
    <row r="166" spans="4:6" x14ac:dyDescent="0.2">
      <c r="D166" s="323"/>
      <c r="E166" s="323"/>
      <c r="F166" s="323"/>
    </row>
    <row r="167" spans="4:6" x14ac:dyDescent="0.2">
      <c r="D167" s="323"/>
      <c r="E167" s="323"/>
      <c r="F167" s="323"/>
    </row>
    <row r="168" spans="4:6" x14ac:dyDescent="0.2">
      <c r="D168" s="323"/>
      <c r="E168" s="323"/>
      <c r="F168" s="323"/>
    </row>
    <row r="169" spans="4:6" x14ac:dyDescent="0.2">
      <c r="D169" s="323"/>
      <c r="E169" s="323"/>
      <c r="F169" s="323"/>
    </row>
    <row r="170" spans="4:6" x14ac:dyDescent="0.2">
      <c r="D170" s="323"/>
      <c r="E170" s="323"/>
      <c r="F170" s="323"/>
    </row>
    <row r="171" spans="4:6" x14ac:dyDescent="0.2">
      <c r="D171" s="323"/>
      <c r="E171" s="323"/>
      <c r="F171" s="323"/>
    </row>
    <row r="172" spans="4:6" x14ac:dyDescent="0.2">
      <c r="D172" s="323"/>
      <c r="E172" s="323"/>
      <c r="F172" s="323"/>
    </row>
    <row r="173" spans="4:6" x14ac:dyDescent="0.2">
      <c r="D173" s="323"/>
      <c r="E173" s="323"/>
      <c r="F173" s="323"/>
    </row>
    <row r="174" spans="4:6" x14ac:dyDescent="0.2">
      <c r="D174" s="323"/>
      <c r="E174" s="323"/>
      <c r="F174" s="323"/>
    </row>
    <row r="175" spans="4:6" x14ac:dyDescent="0.2">
      <c r="D175" s="323"/>
      <c r="E175" s="323"/>
      <c r="F175" s="323"/>
    </row>
    <row r="176" spans="4:6" x14ac:dyDescent="0.2">
      <c r="D176" s="323"/>
      <c r="E176" s="323"/>
      <c r="F176" s="323"/>
    </row>
    <row r="177" spans="4:6" x14ac:dyDescent="0.2">
      <c r="D177" s="323"/>
      <c r="E177" s="323"/>
      <c r="F177" s="323"/>
    </row>
    <row r="178" spans="4:6" x14ac:dyDescent="0.2">
      <c r="D178" s="323"/>
      <c r="E178" s="323"/>
      <c r="F178" s="323"/>
    </row>
    <row r="179" spans="4:6" x14ac:dyDescent="0.2">
      <c r="D179" s="323"/>
      <c r="E179" s="323"/>
      <c r="F179" s="323"/>
    </row>
    <row r="180" spans="4:6" x14ac:dyDescent="0.2">
      <c r="D180" s="323"/>
      <c r="E180" s="323"/>
      <c r="F180" s="323"/>
    </row>
    <row r="181" spans="4:6" x14ac:dyDescent="0.2">
      <c r="D181" s="323"/>
      <c r="E181" s="323"/>
      <c r="F181" s="323"/>
    </row>
    <row r="182" spans="4:6" x14ac:dyDescent="0.2">
      <c r="D182" s="323"/>
      <c r="E182" s="323"/>
      <c r="F182" s="323"/>
    </row>
    <row r="183" spans="4:6" x14ac:dyDescent="0.2">
      <c r="D183" s="323"/>
      <c r="E183" s="323"/>
      <c r="F183" s="323"/>
    </row>
    <row r="184" spans="4:6" x14ac:dyDescent="0.2">
      <c r="D184" s="323"/>
      <c r="E184" s="323"/>
      <c r="F184" s="323"/>
    </row>
    <row r="185" spans="4:6" x14ac:dyDescent="0.2">
      <c r="D185" s="323"/>
      <c r="E185" s="323"/>
      <c r="F185" s="323"/>
    </row>
    <row r="186" spans="4:6" x14ac:dyDescent="0.2">
      <c r="D186" s="323"/>
      <c r="E186" s="323"/>
      <c r="F186" s="323"/>
    </row>
    <row r="187" spans="4:6" x14ac:dyDescent="0.2">
      <c r="D187" s="323"/>
      <c r="E187" s="323"/>
      <c r="F187" s="323"/>
    </row>
    <row r="188" spans="4:6" x14ac:dyDescent="0.2">
      <c r="D188" s="323"/>
      <c r="E188" s="323"/>
      <c r="F188" s="323"/>
    </row>
    <row r="189" spans="4:6" x14ac:dyDescent="0.2">
      <c r="D189" s="323"/>
      <c r="E189" s="323"/>
      <c r="F189" s="323"/>
    </row>
    <row r="190" spans="4:6" x14ac:dyDescent="0.2">
      <c r="D190" s="323"/>
      <c r="E190" s="323"/>
      <c r="F190" s="323"/>
    </row>
    <row r="191" spans="4:6" x14ac:dyDescent="0.2">
      <c r="D191" s="323"/>
      <c r="E191" s="323"/>
      <c r="F191" s="323"/>
    </row>
    <row r="192" spans="4:6" x14ac:dyDescent="0.2">
      <c r="D192" s="323"/>
      <c r="E192" s="323"/>
      <c r="F192" s="323"/>
    </row>
    <row r="193" spans="4:6" x14ac:dyDescent="0.2">
      <c r="D193" s="323"/>
      <c r="E193" s="323"/>
      <c r="F193" s="323"/>
    </row>
    <row r="194" spans="4:6" x14ac:dyDescent="0.2">
      <c r="D194" s="323"/>
      <c r="E194" s="323"/>
      <c r="F194" s="323"/>
    </row>
    <row r="195" spans="4:6" x14ac:dyDescent="0.2">
      <c r="D195" s="323"/>
      <c r="E195" s="323"/>
      <c r="F195" s="323"/>
    </row>
    <row r="196" spans="4:6" x14ac:dyDescent="0.2">
      <c r="D196" s="323"/>
      <c r="E196" s="323"/>
      <c r="F196" s="323"/>
    </row>
    <row r="197" spans="4:6" x14ac:dyDescent="0.2">
      <c r="D197" s="323"/>
      <c r="E197" s="323"/>
      <c r="F197" s="323"/>
    </row>
    <row r="198" spans="4:6" x14ac:dyDescent="0.2">
      <c r="D198" s="323"/>
      <c r="E198" s="323"/>
      <c r="F198" s="323"/>
    </row>
    <row r="199" spans="4:6" x14ac:dyDescent="0.2">
      <c r="D199" s="323"/>
      <c r="E199" s="323"/>
      <c r="F199" s="323"/>
    </row>
    <row r="200" spans="4:6" x14ac:dyDescent="0.2">
      <c r="D200" s="323"/>
      <c r="E200" s="323"/>
      <c r="F200" s="323"/>
    </row>
    <row r="201" spans="4:6" x14ac:dyDescent="0.2">
      <c r="D201" s="323"/>
      <c r="E201" s="323"/>
      <c r="F201" s="323"/>
    </row>
    <row r="202" spans="4:6" x14ac:dyDescent="0.2">
      <c r="D202" s="323"/>
      <c r="E202" s="323"/>
      <c r="F202" s="323"/>
    </row>
    <row r="203" spans="4:6" x14ac:dyDescent="0.2">
      <c r="D203" s="323"/>
      <c r="E203" s="323"/>
      <c r="F203" s="323"/>
    </row>
    <row r="204" spans="4:6" x14ac:dyDescent="0.2">
      <c r="D204" s="323"/>
      <c r="E204" s="323"/>
      <c r="F204" s="323"/>
    </row>
    <row r="205" spans="4:6" x14ac:dyDescent="0.2">
      <c r="D205" s="323"/>
      <c r="E205" s="323"/>
      <c r="F205" s="323"/>
    </row>
    <row r="206" spans="4:6" x14ac:dyDescent="0.2">
      <c r="D206" s="323"/>
      <c r="E206" s="323"/>
      <c r="F206" s="323"/>
    </row>
    <row r="207" spans="4:6" x14ac:dyDescent="0.2">
      <c r="D207" s="323"/>
      <c r="E207" s="323"/>
      <c r="F207" s="323"/>
    </row>
    <row r="208" spans="4:6" x14ac:dyDescent="0.2">
      <c r="D208" s="323"/>
      <c r="E208" s="323"/>
      <c r="F208" s="323"/>
    </row>
    <row r="209" spans="4:6" x14ac:dyDescent="0.2">
      <c r="D209" s="323"/>
      <c r="E209" s="323"/>
      <c r="F209" s="323"/>
    </row>
    <row r="210" spans="4:6" x14ac:dyDescent="0.2">
      <c r="D210" s="323"/>
      <c r="E210" s="323"/>
      <c r="F210" s="323"/>
    </row>
    <row r="211" spans="4:6" x14ac:dyDescent="0.2">
      <c r="D211" s="323"/>
      <c r="E211" s="323"/>
      <c r="F211" s="323"/>
    </row>
    <row r="212" spans="4:6" x14ac:dyDescent="0.2">
      <c r="D212" s="323"/>
      <c r="E212" s="323"/>
      <c r="F212" s="323"/>
    </row>
    <row r="213" spans="4:6" x14ac:dyDescent="0.2">
      <c r="D213" s="323"/>
      <c r="E213" s="323"/>
      <c r="F213" s="323"/>
    </row>
    <row r="214" spans="4:6" x14ac:dyDescent="0.2">
      <c r="D214" s="323"/>
      <c r="E214" s="323"/>
      <c r="F214" s="323"/>
    </row>
    <row r="215" spans="4:6" x14ac:dyDescent="0.2">
      <c r="D215" s="323"/>
      <c r="E215" s="323"/>
      <c r="F215" s="323"/>
    </row>
    <row r="216" spans="4:6" x14ac:dyDescent="0.2">
      <c r="D216" s="323"/>
      <c r="E216" s="323"/>
      <c r="F216" s="323"/>
    </row>
    <row r="217" spans="4:6" x14ac:dyDescent="0.2">
      <c r="D217" s="323"/>
      <c r="E217" s="323"/>
      <c r="F217" s="323"/>
    </row>
    <row r="218" spans="4:6" x14ac:dyDescent="0.2">
      <c r="D218" s="323"/>
      <c r="E218" s="323"/>
      <c r="F218" s="323"/>
    </row>
    <row r="219" spans="4:6" x14ac:dyDescent="0.2">
      <c r="D219" s="323"/>
      <c r="E219" s="323"/>
      <c r="F219" s="323"/>
    </row>
    <row r="220" spans="4:6" x14ac:dyDescent="0.2">
      <c r="D220" s="323"/>
      <c r="E220" s="323"/>
      <c r="F220" s="323"/>
    </row>
    <row r="221" spans="4:6" x14ac:dyDescent="0.2">
      <c r="D221" s="323"/>
      <c r="E221" s="323"/>
      <c r="F221" s="323"/>
    </row>
    <row r="222" spans="4:6" x14ac:dyDescent="0.2">
      <c r="D222" s="323"/>
      <c r="E222" s="323"/>
      <c r="F222" s="323"/>
    </row>
    <row r="223" spans="4:6" x14ac:dyDescent="0.2">
      <c r="D223" s="323"/>
      <c r="E223" s="323"/>
      <c r="F223" s="323"/>
    </row>
    <row r="224" spans="4:6" x14ac:dyDescent="0.2">
      <c r="D224" s="323"/>
      <c r="E224" s="323"/>
      <c r="F224" s="323"/>
    </row>
    <row r="225" spans="4:6" x14ac:dyDescent="0.2">
      <c r="D225" s="323"/>
      <c r="E225" s="323"/>
      <c r="F225" s="323"/>
    </row>
    <row r="226" spans="4:6" x14ac:dyDescent="0.2">
      <c r="D226" s="323"/>
      <c r="E226" s="323"/>
      <c r="F226" s="323"/>
    </row>
    <row r="227" spans="4:6" x14ac:dyDescent="0.2">
      <c r="D227" s="323"/>
      <c r="E227" s="323"/>
      <c r="F227" s="323"/>
    </row>
    <row r="228" spans="4:6" x14ac:dyDescent="0.2">
      <c r="D228" s="323"/>
      <c r="E228" s="323"/>
      <c r="F228" s="323"/>
    </row>
    <row r="229" spans="4:6" x14ac:dyDescent="0.2">
      <c r="D229" s="323"/>
      <c r="E229" s="323"/>
      <c r="F229" s="323"/>
    </row>
    <row r="230" spans="4:6" x14ac:dyDescent="0.2">
      <c r="D230" s="323"/>
      <c r="E230" s="323"/>
      <c r="F230" s="323"/>
    </row>
    <row r="231" spans="4:6" x14ac:dyDescent="0.2">
      <c r="D231" s="323"/>
      <c r="E231" s="323"/>
      <c r="F231" s="323"/>
    </row>
    <row r="232" spans="4:6" x14ac:dyDescent="0.2">
      <c r="D232" s="323"/>
      <c r="E232" s="323"/>
      <c r="F232" s="323"/>
    </row>
    <row r="233" spans="4:6" x14ac:dyDescent="0.2">
      <c r="D233" s="323"/>
      <c r="E233" s="323"/>
      <c r="F233" s="323"/>
    </row>
    <row r="234" spans="4:6" x14ac:dyDescent="0.2">
      <c r="D234" s="323"/>
      <c r="E234" s="323"/>
      <c r="F234" s="323"/>
    </row>
    <row r="235" spans="4:6" x14ac:dyDescent="0.2">
      <c r="D235" s="323"/>
      <c r="E235" s="323"/>
      <c r="F235" s="323"/>
    </row>
    <row r="236" spans="4:6" x14ac:dyDescent="0.2">
      <c r="D236" s="323"/>
      <c r="E236" s="323"/>
      <c r="F236" s="323"/>
    </row>
    <row r="237" spans="4:6" x14ac:dyDescent="0.2">
      <c r="D237" s="323"/>
      <c r="E237" s="323"/>
      <c r="F237" s="323"/>
    </row>
    <row r="238" spans="4:6" x14ac:dyDescent="0.2">
      <c r="D238" s="323"/>
      <c r="E238" s="323"/>
      <c r="F238" s="323"/>
    </row>
    <row r="239" spans="4:6" x14ac:dyDescent="0.2">
      <c r="D239" s="323"/>
      <c r="E239" s="323"/>
      <c r="F239" s="323"/>
    </row>
    <row r="240" spans="4:6" x14ac:dyDescent="0.2">
      <c r="D240" s="323"/>
      <c r="E240" s="323"/>
      <c r="F240" s="323"/>
    </row>
    <row r="241" spans="4:6" x14ac:dyDescent="0.2">
      <c r="D241" s="323"/>
      <c r="E241" s="323"/>
      <c r="F241" s="323"/>
    </row>
    <row r="242" spans="4:6" x14ac:dyDescent="0.2">
      <c r="D242" s="323"/>
      <c r="E242" s="323"/>
      <c r="F242" s="323"/>
    </row>
    <row r="243" spans="4:6" x14ac:dyDescent="0.2">
      <c r="D243" s="323"/>
      <c r="E243" s="323"/>
      <c r="F243" s="323"/>
    </row>
    <row r="244" spans="4:6" x14ac:dyDescent="0.2">
      <c r="D244" s="323"/>
      <c r="E244" s="323"/>
      <c r="F244" s="323"/>
    </row>
    <row r="245" spans="4:6" x14ac:dyDescent="0.2">
      <c r="D245" s="323"/>
      <c r="E245" s="323"/>
      <c r="F245" s="323"/>
    </row>
    <row r="246" spans="4:6" x14ac:dyDescent="0.2">
      <c r="D246" s="323"/>
      <c r="E246" s="323"/>
      <c r="F246" s="323"/>
    </row>
    <row r="247" spans="4:6" x14ac:dyDescent="0.2">
      <c r="D247" s="323"/>
      <c r="E247" s="323"/>
      <c r="F247" s="323"/>
    </row>
    <row r="248" spans="4:6" x14ac:dyDescent="0.2">
      <c r="D248" s="323"/>
      <c r="E248" s="323"/>
      <c r="F248" s="323"/>
    </row>
    <row r="249" spans="4:6" x14ac:dyDescent="0.2">
      <c r="D249" s="323"/>
      <c r="E249" s="323"/>
      <c r="F249" s="323"/>
    </row>
    <row r="250" spans="4:6" x14ac:dyDescent="0.2">
      <c r="D250" s="323"/>
      <c r="E250" s="323"/>
      <c r="F250" s="323"/>
    </row>
    <row r="251" spans="4:6" x14ac:dyDescent="0.2">
      <c r="D251" s="323"/>
      <c r="E251" s="323"/>
      <c r="F251" s="323"/>
    </row>
    <row r="252" spans="4:6" x14ac:dyDescent="0.2">
      <c r="D252" s="323"/>
      <c r="E252" s="323"/>
      <c r="F252" s="323"/>
    </row>
    <row r="253" spans="4:6" x14ac:dyDescent="0.2">
      <c r="D253" s="323"/>
      <c r="E253" s="323"/>
      <c r="F253" s="323"/>
    </row>
    <row r="254" spans="4:6" x14ac:dyDescent="0.2">
      <c r="D254" s="323"/>
      <c r="E254" s="323"/>
      <c r="F254" s="323"/>
    </row>
    <row r="255" spans="4:6" x14ac:dyDescent="0.2">
      <c r="D255" s="323"/>
      <c r="E255" s="323"/>
      <c r="F255" s="323"/>
    </row>
    <row r="256" spans="4:6" x14ac:dyDescent="0.2">
      <c r="D256" s="323"/>
      <c r="E256" s="323"/>
      <c r="F256" s="323"/>
    </row>
    <row r="257" spans="4:6" x14ac:dyDescent="0.2">
      <c r="D257" s="323"/>
      <c r="E257" s="323"/>
      <c r="F257" s="323"/>
    </row>
    <row r="258" spans="4:6" x14ac:dyDescent="0.2">
      <c r="D258" s="323"/>
      <c r="E258" s="323"/>
      <c r="F258" s="323"/>
    </row>
    <row r="259" spans="4:6" x14ac:dyDescent="0.2">
      <c r="D259" s="323"/>
      <c r="E259" s="323"/>
      <c r="F259" s="323"/>
    </row>
    <row r="260" spans="4:6" x14ac:dyDescent="0.2">
      <c r="D260" s="323"/>
      <c r="E260" s="323"/>
      <c r="F260" s="323"/>
    </row>
    <row r="261" spans="4:6" x14ac:dyDescent="0.2">
      <c r="D261" s="323"/>
      <c r="E261" s="323"/>
      <c r="F261" s="323"/>
    </row>
    <row r="262" spans="4:6" x14ac:dyDescent="0.2">
      <c r="D262" s="323"/>
      <c r="E262" s="323"/>
      <c r="F262" s="323"/>
    </row>
    <row r="263" spans="4:6" x14ac:dyDescent="0.2">
      <c r="D263" s="323"/>
      <c r="E263" s="323"/>
      <c r="F263" s="323"/>
    </row>
    <row r="264" spans="4:6" x14ac:dyDescent="0.2">
      <c r="D264" s="323"/>
      <c r="E264" s="323"/>
      <c r="F264" s="323"/>
    </row>
    <row r="265" spans="4:6" x14ac:dyDescent="0.2">
      <c r="D265" s="323"/>
      <c r="E265" s="323"/>
      <c r="F265" s="323"/>
    </row>
    <row r="266" spans="4:6" x14ac:dyDescent="0.2">
      <c r="D266" s="323"/>
      <c r="E266" s="323"/>
      <c r="F266" s="323"/>
    </row>
    <row r="267" spans="4:6" x14ac:dyDescent="0.2">
      <c r="D267" s="323"/>
      <c r="E267" s="323"/>
      <c r="F267" s="323"/>
    </row>
    <row r="268" spans="4:6" x14ac:dyDescent="0.2">
      <c r="D268" s="323"/>
      <c r="E268" s="323"/>
      <c r="F268" s="323"/>
    </row>
    <row r="269" spans="4:6" x14ac:dyDescent="0.2">
      <c r="D269" s="323"/>
      <c r="E269" s="323"/>
      <c r="F269" s="323"/>
    </row>
    <row r="270" spans="4:6" x14ac:dyDescent="0.2">
      <c r="D270" s="323"/>
      <c r="E270" s="323"/>
      <c r="F270" s="323"/>
    </row>
    <row r="271" spans="4:6" x14ac:dyDescent="0.2">
      <c r="D271" s="323"/>
      <c r="E271" s="323"/>
      <c r="F271" s="323"/>
    </row>
    <row r="272" spans="4:6" x14ac:dyDescent="0.2">
      <c r="D272" s="323"/>
      <c r="E272" s="323"/>
      <c r="F272" s="323"/>
    </row>
    <row r="273" spans="4:6" x14ac:dyDescent="0.2">
      <c r="D273" s="323"/>
      <c r="E273" s="323"/>
      <c r="F273" s="323"/>
    </row>
    <row r="274" spans="4:6" x14ac:dyDescent="0.2">
      <c r="D274" s="323"/>
      <c r="E274" s="323"/>
      <c r="F274" s="323"/>
    </row>
    <row r="275" spans="4:6" x14ac:dyDescent="0.2">
      <c r="D275" s="323"/>
      <c r="E275" s="323"/>
      <c r="F275" s="323"/>
    </row>
    <row r="276" spans="4:6" x14ac:dyDescent="0.2">
      <c r="D276" s="323"/>
      <c r="E276" s="323"/>
      <c r="F276" s="323"/>
    </row>
    <row r="277" spans="4:6" x14ac:dyDescent="0.2">
      <c r="D277" s="323"/>
      <c r="E277" s="323"/>
      <c r="F277" s="323"/>
    </row>
    <row r="278" spans="4:6" x14ac:dyDescent="0.2">
      <c r="D278" s="323"/>
      <c r="E278" s="323"/>
      <c r="F278" s="323"/>
    </row>
    <row r="279" spans="4:6" x14ac:dyDescent="0.2">
      <c r="D279" s="323"/>
      <c r="E279" s="323"/>
      <c r="F279" s="323"/>
    </row>
    <row r="280" spans="4:6" x14ac:dyDescent="0.2">
      <c r="D280" s="323"/>
      <c r="E280" s="323"/>
      <c r="F280" s="323"/>
    </row>
    <row r="281" spans="4:6" x14ac:dyDescent="0.2">
      <c r="D281" s="323"/>
      <c r="E281" s="323"/>
      <c r="F281" s="323"/>
    </row>
    <row r="282" spans="4:6" x14ac:dyDescent="0.2">
      <c r="D282" s="323"/>
      <c r="E282" s="323"/>
      <c r="F282" s="323"/>
    </row>
    <row r="283" spans="4:6" x14ac:dyDescent="0.2">
      <c r="D283" s="323"/>
      <c r="E283" s="323"/>
      <c r="F283" s="323"/>
    </row>
    <row r="284" spans="4:6" x14ac:dyDescent="0.2">
      <c r="D284" s="323"/>
      <c r="E284" s="323"/>
      <c r="F284" s="323"/>
    </row>
    <row r="285" spans="4:6" x14ac:dyDescent="0.2">
      <c r="D285" s="323"/>
      <c r="E285" s="323"/>
      <c r="F285" s="323"/>
    </row>
    <row r="286" spans="4:6" x14ac:dyDescent="0.2">
      <c r="D286" s="323"/>
      <c r="E286" s="323"/>
      <c r="F286" s="323"/>
    </row>
    <row r="287" spans="4:6" x14ac:dyDescent="0.2">
      <c r="D287" s="323"/>
      <c r="E287" s="323"/>
      <c r="F287" s="323"/>
    </row>
    <row r="288" spans="4:6" x14ac:dyDescent="0.2">
      <c r="D288" s="323"/>
      <c r="E288" s="323"/>
      <c r="F288" s="323"/>
    </row>
    <row r="289" spans="4:6" x14ac:dyDescent="0.2">
      <c r="D289" s="323"/>
      <c r="E289" s="323"/>
      <c r="F289" s="323"/>
    </row>
    <row r="290" spans="4:6" x14ac:dyDescent="0.2">
      <c r="D290" s="323"/>
      <c r="E290" s="323"/>
      <c r="F290" s="323"/>
    </row>
    <row r="291" spans="4:6" x14ac:dyDescent="0.2">
      <c r="D291" s="323"/>
      <c r="E291" s="323"/>
      <c r="F291" s="323"/>
    </row>
    <row r="292" spans="4:6" x14ac:dyDescent="0.2">
      <c r="D292" s="323"/>
      <c r="E292" s="323"/>
      <c r="F292" s="323"/>
    </row>
    <row r="293" spans="4:6" x14ac:dyDescent="0.2">
      <c r="D293" s="323"/>
      <c r="E293" s="323"/>
      <c r="F293" s="323"/>
    </row>
    <row r="294" spans="4:6" x14ac:dyDescent="0.2">
      <c r="D294" s="323"/>
      <c r="E294" s="323"/>
      <c r="F294" s="323"/>
    </row>
    <row r="295" spans="4:6" x14ac:dyDescent="0.2">
      <c r="D295" s="323"/>
      <c r="E295" s="323"/>
      <c r="F295" s="323"/>
    </row>
    <row r="296" spans="4:6" x14ac:dyDescent="0.2">
      <c r="D296" s="323"/>
      <c r="E296" s="323"/>
      <c r="F296" s="323"/>
    </row>
    <row r="297" spans="4:6" x14ac:dyDescent="0.2">
      <c r="D297" s="323"/>
      <c r="E297" s="323"/>
      <c r="F297" s="323"/>
    </row>
    <row r="298" spans="4:6" x14ac:dyDescent="0.2">
      <c r="D298" s="323"/>
      <c r="E298" s="323"/>
      <c r="F298" s="323"/>
    </row>
    <row r="299" spans="4:6" x14ac:dyDescent="0.2">
      <c r="D299" s="323"/>
      <c r="E299" s="323"/>
      <c r="F299" s="323"/>
    </row>
    <row r="300" spans="4:6" x14ac:dyDescent="0.2">
      <c r="D300" s="323"/>
      <c r="E300" s="323"/>
      <c r="F300" s="323"/>
    </row>
    <row r="301" spans="4:6" x14ac:dyDescent="0.2">
      <c r="D301" s="323"/>
      <c r="E301" s="323"/>
      <c r="F301" s="323"/>
    </row>
    <row r="302" spans="4:6" x14ac:dyDescent="0.2">
      <c r="D302" s="323"/>
      <c r="E302" s="323"/>
      <c r="F302" s="323"/>
    </row>
    <row r="303" spans="4:6" x14ac:dyDescent="0.2">
      <c r="D303" s="323"/>
      <c r="E303" s="323"/>
      <c r="F303" s="323"/>
    </row>
    <row r="304" spans="4:6" x14ac:dyDescent="0.2">
      <c r="D304" s="323"/>
      <c r="E304" s="323"/>
      <c r="F304" s="323"/>
    </row>
    <row r="305" spans="4:6" x14ac:dyDescent="0.2">
      <c r="D305" s="323"/>
      <c r="E305" s="323"/>
      <c r="F305" s="323"/>
    </row>
    <row r="306" spans="4:6" x14ac:dyDescent="0.2">
      <c r="D306" s="323"/>
      <c r="E306" s="323"/>
      <c r="F306" s="323"/>
    </row>
    <row r="307" spans="4:6" x14ac:dyDescent="0.2">
      <c r="D307" s="323"/>
      <c r="E307" s="323"/>
      <c r="F307" s="323"/>
    </row>
    <row r="308" spans="4:6" x14ac:dyDescent="0.2">
      <c r="D308" s="323"/>
      <c r="E308" s="323"/>
      <c r="F308" s="323"/>
    </row>
    <row r="309" spans="4:6" x14ac:dyDescent="0.2">
      <c r="D309" s="323"/>
      <c r="E309" s="323"/>
      <c r="F309" s="323"/>
    </row>
    <row r="310" spans="4:6" x14ac:dyDescent="0.2">
      <c r="D310" s="323"/>
      <c r="E310" s="323"/>
      <c r="F310" s="323"/>
    </row>
    <row r="311" spans="4:6" x14ac:dyDescent="0.2">
      <c r="D311" s="323"/>
      <c r="E311" s="323"/>
      <c r="F311" s="323"/>
    </row>
    <row r="312" spans="4:6" x14ac:dyDescent="0.2">
      <c r="D312" s="323"/>
      <c r="E312" s="323"/>
      <c r="F312" s="323"/>
    </row>
    <row r="313" spans="4:6" x14ac:dyDescent="0.2">
      <c r="D313" s="323"/>
      <c r="E313" s="323"/>
      <c r="F313" s="323"/>
    </row>
    <row r="314" spans="4:6" x14ac:dyDescent="0.2">
      <c r="D314" s="323"/>
      <c r="E314" s="323"/>
      <c r="F314" s="323"/>
    </row>
    <row r="315" spans="4:6" x14ac:dyDescent="0.2">
      <c r="D315" s="323"/>
      <c r="E315" s="323"/>
      <c r="F315" s="323"/>
    </row>
    <row r="316" spans="4:6" x14ac:dyDescent="0.2">
      <c r="D316" s="323"/>
      <c r="E316" s="323"/>
      <c r="F316" s="323"/>
    </row>
    <row r="317" spans="4:6" x14ac:dyDescent="0.2">
      <c r="D317" s="323"/>
      <c r="E317" s="323"/>
      <c r="F317" s="323"/>
    </row>
    <row r="318" spans="4:6" x14ac:dyDescent="0.2">
      <c r="D318" s="323"/>
      <c r="E318" s="323"/>
      <c r="F318" s="323"/>
    </row>
    <row r="319" spans="4:6" x14ac:dyDescent="0.2">
      <c r="D319" s="323"/>
      <c r="E319" s="323"/>
      <c r="F319" s="323"/>
    </row>
    <row r="320" spans="4:6" x14ac:dyDescent="0.2">
      <c r="D320" s="323"/>
      <c r="E320" s="323"/>
      <c r="F320" s="323"/>
    </row>
    <row r="321" spans="4:6" x14ac:dyDescent="0.2">
      <c r="D321" s="323"/>
      <c r="E321" s="323"/>
      <c r="F321" s="323"/>
    </row>
    <row r="322" spans="4:6" x14ac:dyDescent="0.2">
      <c r="D322" s="323"/>
      <c r="E322" s="323"/>
      <c r="F322" s="323"/>
    </row>
    <row r="323" spans="4:6" x14ac:dyDescent="0.2">
      <c r="D323" s="323"/>
      <c r="E323" s="323"/>
      <c r="F323" s="323"/>
    </row>
    <row r="324" spans="4:6" x14ac:dyDescent="0.2">
      <c r="D324" s="323"/>
      <c r="E324" s="323"/>
      <c r="F324" s="323"/>
    </row>
    <row r="325" spans="4:6" x14ac:dyDescent="0.2">
      <c r="D325" s="323"/>
      <c r="E325" s="323"/>
      <c r="F325" s="323"/>
    </row>
    <row r="326" spans="4:6" x14ac:dyDescent="0.2">
      <c r="D326" s="323"/>
      <c r="E326" s="323"/>
      <c r="F326" s="323"/>
    </row>
    <row r="327" spans="4:6" x14ac:dyDescent="0.2">
      <c r="D327" s="323"/>
      <c r="E327" s="323"/>
      <c r="F327" s="323"/>
    </row>
    <row r="328" spans="4:6" x14ac:dyDescent="0.2">
      <c r="D328" s="323"/>
      <c r="E328" s="323"/>
      <c r="F328" s="323"/>
    </row>
    <row r="329" spans="4:6" x14ac:dyDescent="0.2">
      <c r="D329" s="323"/>
      <c r="E329" s="323"/>
      <c r="F329" s="323"/>
    </row>
    <row r="330" spans="4:6" x14ac:dyDescent="0.2">
      <c r="D330" s="323"/>
      <c r="E330" s="323"/>
      <c r="F330" s="323"/>
    </row>
    <row r="331" spans="4:6" x14ac:dyDescent="0.2">
      <c r="D331" s="323"/>
      <c r="E331" s="323"/>
      <c r="F331" s="323"/>
    </row>
    <row r="332" spans="4:6" x14ac:dyDescent="0.2">
      <c r="D332" s="323"/>
      <c r="E332" s="323"/>
      <c r="F332" s="323"/>
    </row>
    <row r="333" spans="4:6" x14ac:dyDescent="0.2">
      <c r="D333" s="323"/>
      <c r="E333" s="323"/>
      <c r="F333" s="323"/>
    </row>
    <row r="334" spans="4:6" x14ac:dyDescent="0.2">
      <c r="D334" s="323"/>
      <c r="E334" s="323"/>
      <c r="F334" s="323"/>
    </row>
    <row r="335" spans="4:6" x14ac:dyDescent="0.2">
      <c r="D335" s="323"/>
      <c r="E335" s="323"/>
      <c r="F335" s="323"/>
    </row>
    <row r="336" spans="4:6" x14ac:dyDescent="0.2">
      <c r="D336" s="323"/>
      <c r="E336" s="323"/>
      <c r="F336" s="323"/>
    </row>
    <row r="337" spans="4:6" x14ac:dyDescent="0.2">
      <c r="D337" s="323"/>
      <c r="E337" s="323"/>
      <c r="F337" s="323"/>
    </row>
    <row r="338" spans="4:6" x14ac:dyDescent="0.2">
      <c r="D338" s="323"/>
      <c r="E338" s="323"/>
      <c r="F338" s="323"/>
    </row>
    <row r="339" spans="4:6" x14ac:dyDescent="0.2">
      <c r="D339" s="323"/>
      <c r="E339" s="323"/>
      <c r="F339" s="323"/>
    </row>
    <row r="340" spans="4:6" x14ac:dyDescent="0.2">
      <c r="D340" s="323"/>
      <c r="E340" s="323"/>
      <c r="F340" s="323"/>
    </row>
    <row r="341" spans="4:6" x14ac:dyDescent="0.2">
      <c r="D341" s="323"/>
      <c r="E341" s="323"/>
      <c r="F341" s="323"/>
    </row>
    <row r="342" spans="4:6" x14ac:dyDescent="0.2">
      <c r="D342" s="323"/>
      <c r="E342" s="323"/>
      <c r="F342" s="323"/>
    </row>
    <row r="343" spans="4:6" x14ac:dyDescent="0.2">
      <c r="D343" s="323"/>
      <c r="E343" s="323"/>
      <c r="F343" s="323"/>
    </row>
    <row r="344" spans="4:6" x14ac:dyDescent="0.2">
      <c r="D344" s="323"/>
      <c r="E344" s="323"/>
      <c r="F344" s="323"/>
    </row>
    <row r="345" spans="4:6" x14ac:dyDescent="0.2">
      <c r="D345" s="323"/>
      <c r="E345" s="323"/>
      <c r="F345" s="323"/>
    </row>
    <row r="346" spans="4:6" x14ac:dyDescent="0.2">
      <c r="D346" s="323"/>
      <c r="E346" s="323"/>
      <c r="F346" s="323"/>
    </row>
    <row r="347" spans="4:6" x14ac:dyDescent="0.2">
      <c r="D347" s="323"/>
      <c r="E347" s="323"/>
      <c r="F347" s="323"/>
    </row>
    <row r="348" spans="4:6" x14ac:dyDescent="0.2">
      <c r="D348" s="323"/>
      <c r="E348" s="323"/>
      <c r="F348" s="323"/>
    </row>
    <row r="349" spans="4:6" x14ac:dyDescent="0.2">
      <c r="D349" s="323"/>
      <c r="E349" s="323"/>
      <c r="F349" s="323"/>
    </row>
    <row r="350" spans="4:6" x14ac:dyDescent="0.2">
      <c r="D350" s="323"/>
      <c r="E350" s="323"/>
      <c r="F350" s="323"/>
    </row>
    <row r="351" spans="4:6" x14ac:dyDescent="0.2">
      <c r="D351" s="323"/>
      <c r="E351" s="323"/>
      <c r="F351" s="323"/>
    </row>
    <row r="352" spans="4:6" x14ac:dyDescent="0.2">
      <c r="D352" s="323"/>
      <c r="E352" s="323"/>
      <c r="F352" s="323"/>
    </row>
    <row r="353" spans="4:6" x14ac:dyDescent="0.2">
      <c r="D353" s="323"/>
      <c r="E353" s="323"/>
      <c r="F353" s="323"/>
    </row>
    <row r="354" spans="4:6" x14ac:dyDescent="0.2">
      <c r="D354" s="323"/>
      <c r="E354" s="323"/>
      <c r="F354" s="323"/>
    </row>
    <row r="355" spans="4:6" x14ac:dyDescent="0.2">
      <c r="D355" s="323"/>
      <c r="E355" s="323"/>
      <c r="F355" s="323"/>
    </row>
    <row r="356" spans="4:6" x14ac:dyDescent="0.2">
      <c r="D356" s="323"/>
      <c r="E356" s="323"/>
      <c r="F356" s="323"/>
    </row>
    <row r="357" spans="4:6" x14ac:dyDescent="0.2">
      <c r="D357" s="323"/>
      <c r="E357" s="323"/>
      <c r="F357" s="323"/>
    </row>
    <row r="358" spans="4:6" x14ac:dyDescent="0.2">
      <c r="D358" s="323"/>
      <c r="E358" s="323"/>
      <c r="F358" s="323"/>
    </row>
    <row r="359" spans="4:6" x14ac:dyDescent="0.2">
      <c r="D359" s="323"/>
      <c r="E359" s="323"/>
      <c r="F359" s="323"/>
    </row>
    <row r="360" spans="4:6" x14ac:dyDescent="0.2">
      <c r="D360" s="323"/>
      <c r="E360" s="323"/>
      <c r="F360" s="323"/>
    </row>
    <row r="361" spans="4:6" x14ac:dyDescent="0.2">
      <c r="D361" s="323"/>
      <c r="E361" s="323"/>
      <c r="F361" s="323"/>
    </row>
    <row r="362" spans="4:6" x14ac:dyDescent="0.2">
      <c r="D362" s="323"/>
      <c r="E362" s="323"/>
      <c r="F362" s="323"/>
    </row>
    <row r="363" spans="4:6" x14ac:dyDescent="0.2">
      <c r="D363" s="323"/>
      <c r="E363" s="323"/>
      <c r="F363" s="323"/>
    </row>
    <row r="364" spans="4:6" x14ac:dyDescent="0.2">
      <c r="D364" s="323"/>
      <c r="E364" s="323"/>
      <c r="F364" s="323"/>
    </row>
    <row r="365" spans="4:6" x14ac:dyDescent="0.2">
      <c r="D365" s="323"/>
      <c r="E365" s="323"/>
      <c r="F365" s="323"/>
    </row>
    <row r="366" spans="4:6" x14ac:dyDescent="0.2">
      <c r="D366" s="323"/>
      <c r="E366" s="323"/>
      <c r="F366" s="323"/>
    </row>
    <row r="367" spans="4:6" x14ac:dyDescent="0.2">
      <c r="D367" s="323"/>
      <c r="E367" s="323"/>
      <c r="F367" s="323"/>
    </row>
    <row r="368" spans="4:6" x14ac:dyDescent="0.2">
      <c r="D368" s="323"/>
      <c r="E368" s="323"/>
      <c r="F368" s="323"/>
    </row>
    <row r="369" spans="4:6" x14ac:dyDescent="0.2">
      <c r="D369" s="323"/>
      <c r="E369" s="323"/>
      <c r="F369" s="323"/>
    </row>
    <row r="370" spans="4:6" x14ac:dyDescent="0.2">
      <c r="D370" s="323"/>
      <c r="E370" s="323"/>
      <c r="F370" s="323"/>
    </row>
    <row r="371" spans="4:6" x14ac:dyDescent="0.2">
      <c r="D371" s="323"/>
      <c r="E371" s="323"/>
      <c r="F371" s="323"/>
    </row>
    <row r="372" spans="4:6" x14ac:dyDescent="0.2">
      <c r="D372" s="323"/>
      <c r="E372" s="323"/>
      <c r="F372" s="323"/>
    </row>
    <row r="373" spans="4:6" x14ac:dyDescent="0.2">
      <c r="D373" s="323"/>
      <c r="E373" s="323"/>
      <c r="F373" s="323"/>
    </row>
    <row r="374" spans="4:6" x14ac:dyDescent="0.2">
      <c r="D374" s="323"/>
      <c r="E374" s="323"/>
      <c r="F374" s="323"/>
    </row>
    <row r="375" spans="4:6" x14ac:dyDescent="0.2">
      <c r="D375" s="323"/>
      <c r="E375" s="323"/>
      <c r="F375" s="323"/>
    </row>
    <row r="376" spans="4:6" x14ac:dyDescent="0.2">
      <c r="D376" s="323"/>
      <c r="E376" s="323"/>
      <c r="F376" s="323"/>
    </row>
    <row r="377" spans="4:6" x14ac:dyDescent="0.2">
      <c r="D377" s="323"/>
      <c r="E377" s="323"/>
      <c r="F377" s="323"/>
    </row>
    <row r="378" spans="4:6" x14ac:dyDescent="0.2">
      <c r="D378" s="323"/>
      <c r="E378" s="323"/>
      <c r="F378" s="323"/>
    </row>
    <row r="379" spans="4:6" x14ac:dyDescent="0.2">
      <c r="D379" s="323"/>
      <c r="E379" s="323"/>
      <c r="F379" s="323"/>
    </row>
    <row r="380" spans="4:6" x14ac:dyDescent="0.2">
      <c r="D380" s="323"/>
      <c r="E380" s="323"/>
      <c r="F380" s="323"/>
    </row>
    <row r="381" spans="4:6" x14ac:dyDescent="0.2">
      <c r="D381" s="323"/>
      <c r="E381" s="323"/>
      <c r="F381" s="323"/>
    </row>
    <row r="382" spans="4:6" x14ac:dyDescent="0.2">
      <c r="D382" s="323"/>
      <c r="E382" s="323"/>
      <c r="F382" s="323"/>
    </row>
    <row r="383" spans="4:6" x14ac:dyDescent="0.2">
      <c r="D383" s="323"/>
      <c r="E383" s="323"/>
      <c r="F383" s="323"/>
    </row>
    <row r="384" spans="4:6" x14ac:dyDescent="0.2">
      <c r="D384" s="323"/>
      <c r="E384" s="323"/>
      <c r="F384" s="323"/>
    </row>
    <row r="385" spans="4:6" x14ac:dyDescent="0.2">
      <c r="D385" s="323"/>
      <c r="E385" s="323"/>
      <c r="F385" s="323"/>
    </row>
    <row r="386" spans="4:6" x14ac:dyDescent="0.2">
      <c r="D386" s="323"/>
      <c r="E386" s="323"/>
      <c r="F386" s="323"/>
    </row>
    <row r="387" spans="4:6" x14ac:dyDescent="0.2">
      <c r="D387" s="323"/>
      <c r="E387" s="323"/>
      <c r="F387" s="323"/>
    </row>
    <row r="388" spans="4:6" x14ac:dyDescent="0.2">
      <c r="D388" s="323"/>
      <c r="E388" s="323"/>
      <c r="F388" s="323"/>
    </row>
    <row r="389" spans="4:6" x14ac:dyDescent="0.2">
      <c r="D389" s="323"/>
      <c r="E389" s="323"/>
      <c r="F389" s="323"/>
    </row>
    <row r="390" spans="4:6" x14ac:dyDescent="0.2">
      <c r="D390" s="323"/>
      <c r="E390" s="323"/>
      <c r="F390" s="323"/>
    </row>
    <row r="391" spans="4:6" x14ac:dyDescent="0.2">
      <c r="D391" s="323"/>
      <c r="E391" s="323"/>
      <c r="F391" s="323"/>
    </row>
    <row r="392" spans="4:6" x14ac:dyDescent="0.2">
      <c r="D392" s="323"/>
      <c r="E392" s="323"/>
      <c r="F392" s="323"/>
    </row>
    <row r="393" spans="4:6" x14ac:dyDescent="0.2">
      <c r="D393" s="323"/>
      <c r="E393" s="323"/>
      <c r="F393" s="323"/>
    </row>
    <row r="394" spans="4:6" x14ac:dyDescent="0.2">
      <c r="D394" s="323"/>
      <c r="E394" s="323"/>
      <c r="F394" s="323"/>
    </row>
    <row r="395" spans="4:6" x14ac:dyDescent="0.2">
      <c r="D395" s="323"/>
      <c r="E395" s="323"/>
      <c r="F395" s="323"/>
    </row>
    <row r="396" spans="4:6" x14ac:dyDescent="0.2">
      <c r="D396" s="323"/>
      <c r="E396" s="323"/>
      <c r="F396" s="323"/>
    </row>
    <row r="397" spans="4:6" x14ac:dyDescent="0.2">
      <c r="D397" s="323"/>
      <c r="E397" s="323"/>
      <c r="F397" s="323"/>
    </row>
    <row r="398" spans="4:6" x14ac:dyDescent="0.2">
      <c r="D398" s="323"/>
      <c r="E398" s="323"/>
      <c r="F398" s="323"/>
    </row>
    <row r="399" spans="4:6" x14ac:dyDescent="0.2">
      <c r="D399" s="323"/>
      <c r="E399" s="323"/>
      <c r="F399" s="323"/>
    </row>
    <row r="400" spans="4:6" x14ac:dyDescent="0.2">
      <c r="D400" s="323"/>
      <c r="E400" s="323"/>
      <c r="F400" s="323"/>
    </row>
    <row r="401" spans="4:6" x14ac:dyDescent="0.2">
      <c r="D401" s="323"/>
      <c r="E401" s="323"/>
      <c r="F401" s="323"/>
    </row>
    <row r="402" spans="4:6" x14ac:dyDescent="0.2">
      <c r="D402" s="323"/>
      <c r="E402" s="323"/>
      <c r="F402" s="323"/>
    </row>
    <row r="403" spans="4:6" x14ac:dyDescent="0.2">
      <c r="D403" s="323"/>
      <c r="E403" s="323"/>
      <c r="F403" s="323"/>
    </row>
    <row r="404" spans="4:6" x14ac:dyDescent="0.2">
      <c r="D404" s="323"/>
      <c r="E404" s="323"/>
      <c r="F404" s="323"/>
    </row>
    <row r="405" spans="4:6" x14ac:dyDescent="0.2">
      <c r="D405" s="323"/>
      <c r="E405" s="323"/>
      <c r="F405" s="323"/>
    </row>
    <row r="406" spans="4:6" x14ac:dyDescent="0.2">
      <c r="D406" s="323"/>
      <c r="E406" s="323"/>
      <c r="F406" s="323"/>
    </row>
    <row r="407" spans="4:6" x14ac:dyDescent="0.2">
      <c r="D407" s="323"/>
      <c r="E407" s="323"/>
      <c r="F407" s="323"/>
    </row>
    <row r="408" spans="4:6" x14ac:dyDescent="0.2">
      <c r="D408" s="323"/>
      <c r="E408" s="323"/>
      <c r="F408" s="323"/>
    </row>
    <row r="409" spans="4:6" x14ac:dyDescent="0.2">
      <c r="D409" s="323"/>
      <c r="E409" s="323"/>
      <c r="F409" s="323"/>
    </row>
    <row r="410" spans="4:6" x14ac:dyDescent="0.2">
      <c r="D410" s="323"/>
      <c r="E410" s="323"/>
      <c r="F410" s="323"/>
    </row>
    <row r="411" spans="4:6" x14ac:dyDescent="0.2">
      <c r="D411" s="323"/>
      <c r="E411" s="323"/>
      <c r="F411" s="323"/>
    </row>
    <row r="412" spans="4:6" x14ac:dyDescent="0.2">
      <c r="D412" s="323"/>
      <c r="E412" s="323"/>
      <c r="F412" s="323"/>
    </row>
    <row r="413" spans="4:6" x14ac:dyDescent="0.2">
      <c r="D413" s="323"/>
      <c r="E413" s="323"/>
      <c r="F413" s="323"/>
    </row>
    <row r="414" spans="4:6" x14ac:dyDescent="0.2">
      <c r="D414" s="323"/>
      <c r="E414" s="323"/>
      <c r="F414" s="323"/>
    </row>
    <row r="415" spans="4:6" x14ac:dyDescent="0.2">
      <c r="D415" s="323"/>
      <c r="E415" s="323"/>
      <c r="F415" s="323"/>
    </row>
    <row r="416" spans="4:6" x14ac:dyDescent="0.2">
      <c r="D416" s="323"/>
      <c r="E416" s="323"/>
      <c r="F416" s="323"/>
    </row>
    <row r="417" spans="4:6" x14ac:dyDescent="0.2">
      <c r="D417" s="323"/>
      <c r="E417" s="323"/>
      <c r="F417" s="323"/>
    </row>
    <row r="418" spans="4:6" x14ac:dyDescent="0.2">
      <c r="D418" s="323"/>
      <c r="E418" s="323"/>
      <c r="F418" s="323"/>
    </row>
    <row r="419" spans="4:6" x14ac:dyDescent="0.2">
      <c r="D419" s="323"/>
      <c r="E419" s="323"/>
      <c r="F419" s="323"/>
    </row>
    <row r="420" spans="4:6" x14ac:dyDescent="0.2">
      <c r="D420" s="323"/>
      <c r="E420" s="323"/>
      <c r="F420" s="323"/>
    </row>
    <row r="421" spans="4:6" x14ac:dyDescent="0.2">
      <c r="D421" s="323"/>
      <c r="E421" s="323"/>
      <c r="F421" s="323"/>
    </row>
    <row r="422" spans="4:6" x14ac:dyDescent="0.2">
      <c r="D422" s="323"/>
      <c r="E422" s="323"/>
      <c r="F422" s="323"/>
    </row>
    <row r="423" spans="4:6" x14ac:dyDescent="0.2">
      <c r="D423" s="323"/>
      <c r="E423" s="323"/>
      <c r="F423" s="323"/>
    </row>
    <row r="424" spans="4:6" x14ac:dyDescent="0.2">
      <c r="D424" s="323"/>
      <c r="E424" s="323"/>
      <c r="F424" s="323"/>
    </row>
    <row r="425" spans="4:6" x14ac:dyDescent="0.2">
      <c r="D425" s="323"/>
      <c r="E425" s="323"/>
      <c r="F425" s="323"/>
    </row>
    <row r="426" spans="4:6" x14ac:dyDescent="0.2">
      <c r="D426" s="323"/>
      <c r="E426" s="323"/>
      <c r="F426" s="323"/>
    </row>
    <row r="427" spans="4:6" x14ac:dyDescent="0.2">
      <c r="D427" s="323"/>
      <c r="E427" s="323"/>
      <c r="F427" s="323"/>
    </row>
    <row r="428" spans="4:6" x14ac:dyDescent="0.2">
      <c r="D428" s="323"/>
      <c r="E428" s="323"/>
      <c r="F428" s="323"/>
    </row>
    <row r="429" spans="4:6" x14ac:dyDescent="0.2">
      <c r="D429" s="323"/>
      <c r="E429" s="323"/>
      <c r="F429" s="323"/>
    </row>
    <row r="430" spans="4:6" x14ac:dyDescent="0.2">
      <c r="D430" s="323"/>
      <c r="E430" s="323"/>
      <c r="F430" s="323"/>
    </row>
    <row r="431" spans="4:6" x14ac:dyDescent="0.2">
      <c r="D431" s="323"/>
      <c r="E431" s="323"/>
      <c r="F431" s="323"/>
    </row>
    <row r="432" spans="4:6" x14ac:dyDescent="0.2">
      <c r="D432" s="323"/>
      <c r="E432" s="323"/>
      <c r="F432" s="323"/>
    </row>
    <row r="433" spans="4:6" x14ac:dyDescent="0.2">
      <c r="D433" s="323"/>
      <c r="E433" s="323"/>
      <c r="F433" s="323"/>
    </row>
    <row r="434" spans="4:6" x14ac:dyDescent="0.2">
      <c r="D434" s="323"/>
      <c r="E434" s="323"/>
      <c r="F434" s="323"/>
    </row>
    <row r="435" spans="4:6" x14ac:dyDescent="0.2">
      <c r="D435" s="323"/>
      <c r="E435" s="323"/>
      <c r="F435" s="323"/>
    </row>
    <row r="436" spans="4:6" x14ac:dyDescent="0.2">
      <c r="D436" s="323"/>
      <c r="E436" s="323"/>
      <c r="F436" s="323"/>
    </row>
    <row r="437" spans="4:6" x14ac:dyDescent="0.2">
      <c r="D437" s="323"/>
      <c r="E437" s="323"/>
      <c r="F437" s="323"/>
    </row>
    <row r="438" spans="4:6" x14ac:dyDescent="0.2">
      <c r="D438" s="323"/>
      <c r="E438" s="323"/>
      <c r="F438" s="323"/>
    </row>
    <row r="439" spans="4:6" x14ac:dyDescent="0.2">
      <c r="D439" s="323"/>
      <c r="E439" s="323"/>
      <c r="F439" s="323"/>
    </row>
    <row r="440" spans="4:6" x14ac:dyDescent="0.2">
      <c r="D440" s="323"/>
      <c r="E440" s="323"/>
      <c r="F440" s="323"/>
    </row>
    <row r="441" spans="4:6" x14ac:dyDescent="0.2">
      <c r="D441" s="323"/>
      <c r="E441" s="323"/>
      <c r="F441" s="323"/>
    </row>
  </sheetData>
  <mergeCells count="5">
    <mergeCell ref="A1:C1"/>
    <mergeCell ref="A4:D4"/>
    <mergeCell ref="A47:C47"/>
    <mergeCell ref="J2:L2"/>
    <mergeCell ref="J3:L3"/>
  </mergeCells>
  <printOptions horizontalCentered="1" verticalCentered="1"/>
  <pageMargins left="0.1" right="0.1" top="0.5" bottom="0.4" header="0.1" footer="0.1"/>
  <pageSetup scale="80" orientation="landscape" r:id="rId1"/>
  <headerFooter>
    <oddHeader>&amp;C&amp;"Arial,Bold"TWIN FALLS SCHOOL DISTRICT 411</oddHeader>
    <oddFooter>&amp;L&amp;"Arial,Bold"&amp;Z&amp;F&amp;R&amp;"Arial,Bold"Page &amp;P of &amp;N</oddFooter>
  </headerFooter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>
    <pageSetUpPr fitToPage="1"/>
  </sheetPr>
  <dimension ref="A1:M48"/>
  <sheetViews>
    <sheetView defaultGridColor="0" colorId="22" zoomScaleNormal="100" workbookViewId="0">
      <pane xSplit="3" ySplit="7" topLeftCell="D8" activePane="bottomRight" state="frozen"/>
      <selection activeCell="P31" sqref="P31"/>
      <selection pane="topRight" activeCell="P31" sqref="P31"/>
      <selection pane="bottomLeft" activeCell="P31" sqref="P31"/>
      <selection pane="bottomRight" activeCell="P31" sqref="P31"/>
    </sheetView>
  </sheetViews>
  <sheetFormatPr defaultColWidth="9.77734375" defaultRowHeight="15.75" x14ac:dyDescent="0.25"/>
  <cols>
    <col min="1" max="1" width="3.77734375" style="397" customWidth="1"/>
    <col min="2" max="2" width="6.77734375" style="397" customWidth="1"/>
    <col min="3" max="3" width="30.77734375" style="398" customWidth="1"/>
    <col min="4" max="13" width="11.77734375" style="397" customWidth="1"/>
    <col min="14" max="16384" width="9.77734375" style="397"/>
  </cols>
  <sheetData>
    <row r="1" spans="1:13" ht="20.25" x14ac:dyDescent="0.3">
      <c r="A1" s="600" t="s">
        <v>47</v>
      </c>
      <c r="B1" s="600"/>
      <c r="C1" s="600"/>
      <c r="E1" s="449" t="s">
        <v>510</v>
      </c>
      <c r="F1" s="447"/>
      <c r="G1" s="447"/>
      <c r="I1" s="451"/>
      <c r="K1" s="446"/>
      <c r="L1" s="446"/>
      <c r="M1" s="450" t="s">
        <v>776</v>
      </c>
    </row>
    <row r="2" spans="1:13" x14ac:dyDescent="0.25">
      <c r="E2" s="449" t="s">
        <v>16</v>
      </c>
      <c r="F2" s="447"/>
      <c r="G2" s="447"/>
      <c r="K2" s="446"/>
      <c r="L2" s="445"/>
      <c r="M2" s="557" t="s">
        <v>775</v>
      </c>
    </row>
    <row r="3" spans="1:13" x14ac:dyDescent="0.25">
      <c r="E3" s="448" t="s">
        <v>507</v>
      </c>
      <c r="F3" s="447"/>
      <c r="G3" s="447"/>
      <c r="K3" s="446"/>
      <c r="L3" s="445"/>
      <c r="M3" s="542" t="s">
        <v>773</v>
      </c>
    </row>
    <row r="4" spans="1:13" ht="12" customHeight="1" x14ac:dyDescent="0.2">
      <c r="A4" s="601" t="s">
        <v>505</v>
      </c>
      <c r="B4" s="601"/>
      <c r="C4" s="601"/>
      <c r="D4" s="434"/>
      <c r="E4" s="434"/>
      <c r="F4" s="434"/>
      <c r="G4" s="434"/>
      <c r="H4" s="434"/>
      <c r="I4" s="434"/>
      <c r="J4" s="434"/>
      <c r="K4" s="434"/>
      <c r="L4" s="434"/>
      <c r="M4" s="434"/>
    </row>
    <row r="5" spans="1:13" ht="15" x14ac:dyDescent="0.2">
      <c r="A5" s="443"/>
      <c r="B5" s="442"/>
      <c r="C5" s="441" t="s">
        <v>16</v>
      </c>
      <c r="D5" s="437" t="s">
        <v>503</v>
      </c>
      <c r="E5" s="440" t="s">
        <v>502</v>
      </c>
      <c r="F5" s="439" t="s">
        <v>85</v>
      </c>
      <c r="G5" s="439" t="s">
        <v>83</v>
      </c>
      <c r="H5" s="439" t="s">
        <v>81</v>
      </c>
      <c r="I5" s="439" t="s">
        <v>79</v>
      </c>
      <c r="J5" s="439" t="s">
        <v>77</v>
      </c>
      <c r="K5" s="438" t="s">
        <v>75</v>
      </c>
      <c r="L5" s="437" t="s">
        <v>73</v>
      </c>
      <c r="M5" s="437" t="s">
        <v>70</v>
      </c>
    </row>
    <row r="6" spans="1:13" ht="15" x14ac:dyDescent="0.2">
      <c r="A6" s="436"/>
      <c r="B6" s="429"/>
      <c r="C6" s="435"/>
      <c r="D6" s="429"/>
      <c r="E6" s="429"/>
      <c r="F6" s="434"/>
      <c r="G6" s="433"/>
      <c r="H6" s="432" t="s">
        <v>560</v>
      </c>
      <c r="I6" s="432" t="s">
        <v>559</v>
      </c>
      <c r="J6" s="431" t="s">
        <v>558</v>
      </c>
      <c r="K6" s="430" t="s">
        <v>557</v>
      </c>
      <c r="L6" s="430" t="s">
        <v>556</v>
      </c>
      <c r="M6" s="429"/>
    </row>
    <row r="7" spans="1:13" ht="15" x14ac:dyDescent="0.2">
      <c r="A7" s="416" t="s">
        <v>87</v>
      </c>
      <c r="B7" s="415" t="s">
        <v>500</v>
      </c>
      <c r="C7" s="428" t="s">
        <v>555</v>
      </c>
      <c r="D7" s="415" t="s">
        <v>88</v>
      </c>
      <c r="E7" s="415" t="s">
        <v>88</v>
      </c>
      <c r="F7" s="427" t="s">
        <v>84</v>
      </c>
      <c r="G7" s="426" t="s">
        <v>82</v>
      </c>
      <c r="H7" s="426" t="s">
        <v>554</v>
      </c>
      <c r="I7" s="426" t="s">
        <v>553</v>
      </c>
      <c r="J7" s="416" t="s">
        <v>552</v>
      </c>
      <c r="K7" s="415" t="s">
        <v>551</v>
      </c>
      <c r="L7" s="415" t="s">
        <v>550</v>
      </c>
      <c r="M7" s="415" t="s">
        <v>184</v>
      </c>
    </row>
    <row r="8" spans="1:13" ht="15" x14ac:dyDescent="0.2">
      <c r="A8" s="416" t="s">
        <v>496</v>
      </c>
      <c r="B8" s="415" t="s">
        <v>549</v>
      </c>
      <c r="C8" s="407" t="s">
        <v>282</v>
      </c>
      <c r="D8" s="410"/>
      <c r="E8" s="414">
        <f t="shared" ref="E8:E19" si="0">SUM(F8:M8)</f>
        <v>0</v>
      </c>
      <c r="F8" s="413"/>
      <c r="G8" s="412"/>
      <c r="H8" s="411"/>
      <c r="I8" s="410"/>
      <c r="J8" s="410"/>
      <c r="K8" s="410"/>
      <c r="L8" s="410"/>
      <c r="M8" s="410"/>
    </row>
    <row r="9" spans="1:13" ht="15" x14ac:dyDescent="0.2">
      <c r="A9" s="416" t="s">
        <v>491</v>
      </c>
      <c r="B9" s="415" t="s">
        <v>548</v>
      </c>
      <c r="C9" s="407" t="s">
        <v>280</v>
      </c>
      <c r="D9" s="410">
        <v>54726</v>
      </c>
      <c r="E9" s="414">
        <f t="shared" si="0"/>
        <v>52425</v>
      </c>
      <c r="F9" s="413"/>
      <c r="G9" s="412"/>
      <c r="H9" s="411">
        <v>3600</v>
      </c>
      <c r="I9" s="410">
        <v>48825</v>
      </c>
      <c r="J9" s="410"/>
      <c r="K9" s="410"/>
      <c r="L9" s="410"/>
      <c r="M9" s="410"/>
    </row>
    <row r="10" spans="1:13" ht="15" x14ac:dyDescent="0.2">
      <c r="A10" s="416" t="s">
        <v>487</v>
      </c>
      <c r="B10" s="415" t="s">
        <v>547</v>
      </c>
      <c r="C10" s="407" t="s">
        <v>278</v>
      </c>
      <c r="D10" s="410"/>
      <c r="E10" s="414">
        <f t="shared" si="0"/>
        <v>0</v>
      </c>
      <c r="F10" s="413"/>
      <c r="G10" s="412"/>
      <c r="H10" s="411"/>
      <c r="I10" s="410"/>
      <c r="J10" s="410"/>
      <c r="K10" s="410"/>
      <c r="L10" s="410"/>
      <c r="M10" s="410"/>
    </row>
    <row r="11" spans="1:13" ht="15" x14ac:dyDescent="0.2">
      <c r="A11" s="425" t="s">
        <v>484</v>
      </c>
      <c r="B11" s="415">
        <v>519</v>
      </c>
      <c r="C11" s="407" t="s">
        <v>276</v>
      </c>
      <c r="D11" s="410"/>
      <c r="E11" s="414">
        <f t="shared" si="0"/>
        <v>0</v>
      </c>
      <c r="F11" s="413"/>
      <c r="G11" s="412"/>
      <c r="H11" s="411"/>
      <c r="I11" s="410"/>
      <c r="J11" s="410"/>
      <c r="K11" s="410"/>
      <c r="L11" s="410"/>
      <c r="M11" s="410"/>
    </row>
    <row r="12" spans="1:13" ht="15" x14ac:dyDescent="0.2">
      <c r="A12" s="416" t="s">
        <v>480</v>
      </c>
      <c r="B12" s="415" t="s">
        <v>546</v>
      </c>
      <c r="C12" s="407" t="s">
        <v>545</v>
      </c>
      <c r="D12" s="410"/>
      <c r="E12" s="414">
        <f t="shared" si="0"/>
        <v>0</v>
      </c>
      <c r="F12" s="413"/>
      <c r="G12" s="412"/>
      <c r="H12" s="411"/>
      <c r="I12" s="410"/>
      <c r="J12" s="410"/>
      <c r="K12" s="410"/>
      <c r="L12" s="410"/>
      <c r="M12" s="410"/>
    </row>
    <row r="13" spans="1:13" ht="15" x14ac:dyDescent="0.2">
      <c r="A13" s="416" t="s">
        <v>476</v>
      </c>
      <c r="B13" s="415" t="s">
        <v>544</v>
      </c>
      <c r="C13" s="407" t="s">
        <v>543</v>
      </c>
      <c r="D13" s="410"/>
      <c r="E13" s="414">
        <f t="shared" si="0"/>
        <v>0</v>
      </c>
      <c r="F13" s="413"/>
      <c r="G13" s="412"/>
      <c r="H13" s="411"/>
      <c r="I13" s="410"/>
      <c r="J13" s="410"/>
      <c r="K13" s="410"/>
      <c r="L13" s="410"/>
      <c r="M13" s="410"/>
    </row>
    <row r="14" spans="1:13" ht="15" x14ac:dyDescent="0.2">
      <c r="A14" s="416" t="s">
        <v>471</v>
      </c>
      <c r="B14" s="415" t="s">
        <v>542</v>
      </c>
      <c r="C14" s="407" t="s">
        <v>270</v>
      </c>
      <c r="D14" s="410"/>
      <c r="E14" s="414">
        <f t="shared" si="0"/>
        <v>0</v>
      </c>
      <c r="F14" s="413"/>
      <c r="G14" s="412"/>
      <c r="H14" s="411"/>
      <c r="I14" s="410"/>
      <c r="J14" s="410"/>
      <c r="K14" s="410"/>
      <c r="L14" s="410"/>
      <c r="M14" s="410"/>
    </row>
    <row r="15" spans="1:13" ht="15" x14ac:dyDescent="0.2">
      <c r="A15" s="416" t="s">
        <v>467</v>
      </c>
      <c r="B15" s="415" t="s">
        <v>541</v>
      </c>
      <c r="C15" s="407" t="s">
        <v>268</v>
      </c>
      <c r="D15" s="410"/>
      <c r="E15" s="414">
        <f t="shared" si="0"/>
        <v>0</v>
      </c>
      <c r="F15" s="413"/>
      <c r="G15" s="412"/>
      <c r="H15" s="411"/>
      <c r="I15" s="410"/>
      <c r="J15" s="410"/>
      <c r="K15" s="410"/>
      <c r="L15" s="410"/>
      <c r="M15" s="410"/>
    </row>
    <row r="16" spans="1:13" ht="15" x14ac:dyDescent="0.2">
      <c r="A16" s="416" t="s">
        <v>463</v>
      </c>
      <c r="B16" s="415" t="s">
        <v>540</v>
      </c>
      <c r="C16" s="407" t="s">
        <v>266</v>
      </c>
      <c r="D16" s="410"/>
      <c r="E16" s="414">
        <f t="shared" si="0"/>
        <v>0</v>
      </c>
      <c r="F16" s="413"/>
      <c r="G16" s="412"/>
      <c r="H16" s="411"/>
      <c r="I16" s="410"/>
      <c r="J16" s="410"/>
      <c r="K16" s="410"/>
      <c r="L16" s="410"/>
      <c r="M16" s="410"/>
    </row>
    <row r="17" spans="1:13" ht="15" x14ac:dyDescent="0.2">
      <c r="A17" s="416" t="s">
        <v>459</v>
      </c>
      <c r="B17" s="415" t="s">
        <v>539</v>
      </c>
      <c r="C17" s="407" t="s">
        <v>264</v>
      </c>
      <c r="D17" s="410"/>
      <c r="E17" s="414">
        <f t="shared" si="0"/>
        <v>0</v>
      </c>
      <c r="F17" s="413"/>
      <c r="G17" s="412"/>
      <c r="H17" s="411"/>
      <c r="I17" s="410"/>
      <c r="J17" s="410"/>
      <c r="K17" s="410"/>
      <c r="L17" s="410"/>
      <c r="M17" s="410"/>
    </row>
    <row r="18" spans="1:13" ht="15" x14ac:dyDescent="0.2">
      <c r="A18" s="416" t="s">
        <v>455</v>
      </c>
      <c r="B18" s="415" t="s">
        <v>538</v>
      </c>
      <c r="C18" s="407" t="s">
        <v>262</v>
      </c>
      <c r="D18" s="410"/>
      <c r="E18" s="414">
        <f t="shared" si="0"/>
        <v>0</v>
      </c>
      <c r="F18" s="413"/>
      <c r="G18" s="412"/>
      <c r="H18" s="411"/>
      <c r="I18" s="410"/>
      <c r="J18" s="410"/>
      <c r="K18" s="410"/>
      <c r="L18" s="410"/>
      <c r="M18" s="410"/>
    </row>
    <row r="19" spans="1:13" ht="15" x14ac:dyDescent="0.2">
      <c r="A19" s="416" t="s">
        <v>451</v>
      </c>
      <c r="B19" s="415" t="s">
        <v>537</v>
      </c>
      <c r="C19" s="407" t="s">
        <v>260</v>
      </c>
      <c r="D19" s="410"/>
      <c r="E19" s="414">
        <f t="shared" si="0"/>
        <v>0</v>
      </c>
      <c r="F19" s="413"/>
      <c r="G19" s="412"/>
      <c r="H19" s="411"/>
      <c r="I19" s="410"/>
      <c r="J19" s="410"/>
      <c r="K19" s="410"/>
      <c r="L19" s="410"/>
      <c r="M19" s="410"/>
    </row>
    <row r="20" spans="1:13" ht="15" x14ac:dyDescent="0.2">
      <c r="A20" s="416" t="s">
        <v>447</v>
      </c>
      <c r="B20" s="418"/>
      <c r="C20" s="407"/>
      <c r="D20" s="421"/>
      <c r="E20" s="421"/>
      <c r="F20" s="424"/>
      <c r="G20" s="423"/>
      <c r="H20" s="422"/>
      <c r="I20" s="421"/>
      <c r="J20" s="421"/>
      <c r="K20" s="421"/>
      <c r="L20" s="421"/>
      <c r="M20" s="421"/>
    </row>
    <row r="21" spans="1:13" ht="15" x14ac:dyDescent="0.2">
      <c r="A21" s="416" t="s">
        <v>444</v>
      </c>
      <c r="B21" s="415" t="s">
        <v>77</v>
      </c>
      <c r="C21" s="420" t="s">
        <v>536</v>
      </c>
      <c r="D21" s="419">
        <f t="shared" ref="D21:M21" si="1">SUM(D8:D19)</f>
        <v>54726</v>
      </c>
      <c r="E21" s="419">
        <f t="shared" si="1"/>
        <v>52425</v>
      </c>
      <c r="F21" s="419">
        <f t="shared" si="1"/>
        <v>0</v>
      </c>
      <c r="G21" s="419">
        <f t="shared" si="1"/>
        <v>0</v>
      </c>
      <c r="H21" s="419">
        <f t="shared" si="1"/>
        <v>3600</v>
      </c>
      <c r="I21" s="419">
        <f t="shared" si="1"/>
        <v>48825</v>
      </c>
      <c r="J21" s="419">
        <f t="shared" si="1"/>
        <v>0</v>
      </c>
      <c r="K21" s="419">
        <f t="shared" si="1"/>
        <v>0</v>
      </c>
      <c r="L21" s="419">
        <f t="shared" si="1"/>
        <v>0</v>
      </c>
      <c r="M21" s="419">
        <f t="shared" si="1"/>
        <v>0</v>
      </c>
    </row>
    <row r="22" spans="1:13" ht="15" x14ac:dyDescent="0.2">
      <c r="A22" s="416" t="s">
        <v>439</v>
      </c>
      <c r="B22" s="418"/>
      <c r="C22" s="407"/>
      <c r="D22" s="403"/>
      <c r="E22" s="403"/>
      <c r="F22" s="406"/>
      <c r="G22" s="405"/>
      <c r="H22" s="404"/>
      <c r="I22" s="403"/>
      <c r="J22" s="403"/>
      <c r="K22" s="403"/>
      <c r="L22" s="403"/>
      <c r="M22" s="403"/>
    </row>
    <row r="23" spans="1:13" ht="15" x14ac:dyDescent="0.2">
      <c r="A23" s="416" t="s">
        <v>436</v>
      </c>
      <c r="B23" s="415" t="s">
        <v>535</v>
      </c>
      <c r="C23" s="407" t="s">
        <v>534</v>
      </c>
      <c r="D23" s="410"/>
      <c r="E23" s="414">
        <f>SUM(F23:M23)</f>
        <v>0</v>
      </c>
      <c r="F23" s="413"/>
      <c r="G23" s="412"/>
      <c r="H23" s="411"/>
      <c r="I23" s="410"/>
      <c r="J23" s="410"/>
      <c r="K23" s="410"/>
      <c r="L23" s="410"/>
      <c r="M23" s="410"/>
    </row>
    <row r="24" spans="1:13" ht="15" x14ac:dyDescent="0.2">
      <c r="A24" s="416" t="s">
        <v>431</v>
      </c>
      <c r="B24" s="415" t="s">
        <v>533</v>
      </c>
      <c r="C24" s="407" t="s">
        <v>532</v>
      </c>
      <c r="D24" s="410"/>
      <c r="E24" s="414">
        <f>SUM(F24:M24)</f>
        <v>0</v>
      </c>
      <c r="F24" s="413"/>
      <c r="G24" s="412"/>
      <c r="H24" s="411"/>
      <c r="I24" s="410"/>
      <c r="J24" s="410"/>
      <c r="K24" s="410"/>
      <c r="L24" s="410"/>
      <c r="M24" s="410"/>
    </row>
    <row r="25" spans="1:13" ht="15" x14ac:dyDescent="0.2">
      <c r="A25" s="416" t="s">
        <v>428</v>
      </c>
      <c r="B25" s="415"/>
      <c r="C25" s="407"/>
      <c r="D25" s="403"/>
      <c r="E25" s="403"/>
      <c r="F25" s="406"/>
      <c r="G25" s="405"/>
      <c r="H25" s="404"/>
      <c r="I25" s="403"/>
      <c r="J25" s="403"/>
      <c r="K25" s="403"/>
      <c r="L25" s="403"/>
      <c r="M25" s="403"/>
    </row>
    <row r="26" spans="1:13" ht="15" x14ac:dyDescent="0.2">
      <c r="A26" s="416" t="s">
        <v>425</v>
      </c>
      <c r="B26" s="415" t="s">
        <v>531</v>
      </c>
      <c r="C26" s="407" t="s">
        <v>254</v>
      </c>
      <c r="D26" s="410">
        <v>54000</v>
      </c>
      <c r="E26" s="414">
        <f>SUM(F26:M26)</f>
        <v>55200</v>
      </c>
      <c r="F26" s="413">
        <v>36933</v>
      </c>
      <c r="G26" s="412">
        <v>14067</v>
      </c>
      <c r="H26" s="411">
        <v>3000</v>
      </c>
      <c r="I26" s="410">
        <v>1200</v>
      </c>
      <c r="J26" s="410"/>
      <c r="K26" s="410"/>
      <c r="L26" s="410"/>
      <c r="M26" s="410"/>
    </row>
    <row r="27" spans="1:13" ht="15" x14ac:dyDescent="0.2">
      <c r="A27" s="416" t="s">
        <v>422</v>
      </c>
      <c r="B27" s="415" t="s">
        <v>530</v>
      </c>
      <c r="C27" s="407" t="s">
        <v>252</v>
      </c>
      <c r="D27" s="410"/>
      <c r="E27" s="414">
        <f>SUM(F27:M27)</f>
        <v>0</v>
      </c>
      <c r="F27" s="413"/>
      <c r="G27" s="412"/>
      <c r="H27" s="411"/>
      <c r="I27" s="410"/>
      <c r="J27" s="410"/>
      <c r="K27" s="410"/>
      <c r="L27" s="410"/>
      <c r="M27" s="410"/>
    </row>
    <row r="28" spans="1:13" ht="15" x14ac:dyDescent="0.2">
      <c r="A28" s="416" t="s">
        <v>418</v>
      </c>
      <c r="B28" s="415">
        <v>623</v>
      </c>
      <c r="C28" s="407" t="s">
        <v>250</v>
      </c>
      <c r="D28" s="410"/>
      <c r="E28" s="414">
        <f>SUM(F28:M28)</f>
        <v>0</v>
      </c>
      <c r="F28" s="413"/>
      <c r="G28" s="412"/>
      <c r="H28" s="411"/>
      <c r="I28" s="410"/>
      <c r="J28" s="410"/>
      <c r="K28" s="410"/>
      <c r="L28" s="410"/>
      <c r="M28" s="410"/>
    </row>
    <row r="29" spans="1:13" ht="15" x14ac:dyDescent="0.2">
      <c r="A29" s="416" t="s">
        <v>415</v>
      </c>
      <c r="B29" s="415" t="s">
        <v>529</v>
      </c>
      <c r="C29" s="407" t="s">
        <v>248</v>
      </c>
      <c r="D29" s="410"/>
      <c r="E29" s="414">
        <f>SUM(F29:M29)</f>
        <v>0</v>
      </c>
      <c r="F29" s="413"/>
      <c r="G29" s="412"/>
      <c r="H29" s="411"/>
      <c r="I29" s="410"/>
      <c r="J29" s="410"/>
      <c r="K29" s="410"/>
      <c r="L29" s="410"/>
      <c r="M29" s="410"/>
    </row>
    <row r="30" spans="1:13" ht="15" x14ac:dyDescent="0.2">
      <c r="A30" s="416" t="s">
        <v>410</v>
      </c>
      <c r="B30" s="415" t="s">
        <v>528</v>
      </c>
      <c r="C30" s="407" t="s">
        <v>246</v>
      </c>
      <c r="D30" s="410"/>
      <c r="E30" s="414">
        <f>SUM(F30:M30)</f>
        <v>0</v>
      </c>
      <c r="F30" s="413"/>
      <c r="G30" s="412"/>
      <c r="H30" s="411"/>
      <c r="I30" s="410"/>
      <c r="J30" s="410"/>
      <c r="K30" s="410"/>
      <c r="L30" s="410"/>
      <c r="M30" s="410"/>
    </row>
    <row r="31" spans="1:13" ht="15" x14ac:dyDescent="0.2">
      <c r="A31" s="416" t="s">
        <v>405</v>
      </c>
      <c r="B31" s="415"/>
      <c r="C31" s="407"/>
      <c r="D31" s="403"/>
      <c r="E31" s="403"/>
      <c r="F31" s="406"/>
      <c r="G31" s="405"/>
      <c r="H31" s="404"/>
      <c r="I31" s="403"/>
      <c r="J31" s="403"/>
      <c r="K31" s="403"/>
      <c r="L31" s="403"/>
      <c r="M31" s="403"/>
    </row>
    <row r="32" spans="1:13" ht="15" x14ac:dyDescent="0.2">
      <c r="A32" s="416" t="s">
        <v>401</v>
      </c>
      <c r="B32" s="415" t="s">
        <v>527</v>
      </c>
      <c r="C32" s="407" t="s">
        <v>244</v>
      </c>
      <c r="D32" s="410"/>
      <c r="E32" s="414">
        <f>SUM(F32:M32)</f>
        <v>0</v>
      </c>
      <c r="F32" s="413"/>
      <c r="G32" s="412"/>
      <c r="H32" s="411"/>
      <c r="I32" s="410"/>
      <c r="J32" s="410"/>
      <c r="K32" s="410"/>
      <c r="L32" s="410"/>
      <c r="M32" s="410"/>
    </row>
    <row r="33" spans="1:13" ht="15" x14ac:dyDescent="0.2">
      <c r="A33" s="416" t="s">
        <v>398</v>
      </c>
      <c r="B33" s="415"/>
      <c r="C33" s="407"/>
      <c r="D33" s="403"/>
      <c r="E33" s="403"/>
      <c r="F33" s="406"/>
      <c r="G33" s="405"/>
      <c r="H33" s="404"/>
      <c r="I33" s="403"/>
      <c r="J33" s="403"/>
      <c r="K33" s="403"/>
      <c r="L33" s="403"/>
      <c r="M33" s="403"/>
    </row>
    <row r="34" spans="1:13" ht="15" x14ac:dyDescent="0.2">
      <c r="A34" s="416" t="s">
        <v>394</v>
      </c>
      <c r="B34" s="415" t="s">
        <v>526</v>
      </c>
      <c r="C34" s="407" t="s">
        <v>242</v>
      </c>
      <c r="D34" s="410"/>
      <c r="E34" s="414">
        <f t="shared" ref="E34:E41" si="2">SUM(F34:M34)</f>
        <v>0</v>
      </c>
      <c r="F34" s="413"/>
      <c r="G34" s="412"/>
      <c r="H34" s="411"/>
      <c r="I34" s="410"/>
      <c r="J34" s="410"/>
      <c r="K34" s="410"/>
      <c r="L34" s="410"/>
      <c r="M34" s="410"/>
    </row>
    <row r="35" spans="1:13" ht="15" x14ac:dyDescent="0.2">
      <c r="A35" s="416" t="s">
        <v>390</v>
      </c>
      <c r="B35" s="415" t="s">
        <v>525</v>
      </c>
      <c r="C35" s="407" t="s">
        <v>240</v>
      </c>
      <c r="D35" s="410"/>
      <c r="E35" s="414">
        <f t="shared" si="2"/>
        <v>0</v>
      </c>
      <c r="F35" s="413"/>
      <c r="G35" s="412"/>
      <c r="H35" s="411"/>
      <c r="I35" s="410"/>
      <c r="J35" s="410"/>
      <c r="K35" s="410"/>
      <c r="L35" s="410"/>
      <c r="M35" s="410"/>
    </row>
    <row r="36" spans="1:13" ht="15" x14ac:dyDescent="0.2">
      <c r="A36" s="416" t="s">
        <v>385</v>
      </c>
      <c r="B36" s="415">
        <v>656</v>
      </c>
      <c r="C36" s="407" t="s">
        <v>524</v>
      </c>
      <c r="D36" s="410"/>
      <c r="E36" s="414">
        <f t="shared" si="2"/>
        <v>0</v>
      </c>
      <c r="F36" s="413"/>
      <c r="G36" s="412"/>
      <c r="H36" s="411"/>
      <c r="I36" s="410"/>
      <c r="J36" s="410"/>
      <c r="K36" s="410"/>
      <c r="L36" s="410"/>
      <c r="M36" s="410"/>
    </row>
    <row r="37" spans="1:13" ht="15" x14ac:dyDescent="0.2">
      <c r="A37" s="416" t="s">
        <v>380</v>
      </c>
      <c r="B37" s="415" t="s">
        <v>523</v>
      </c>
      <c r="C37" s="407" t="s">
        <v>522</v>
      </c>
      <c r="D37" s="410"/>
      <c r="E37" s="414">
        <f t="shared" si="2"/>
        <v>0</v>
      </c>
      <c r="F37" s="413"/>
      <c r="G37" s="412"/>
      <c r="H37" s="411"/>
      <c r="I37" s="410"/>
      <c r="J37" s="410"/>
      <c r="K37" s="410"/>
      <c r="L37" s="410"/>
      <c r="M37" s="410"/>
    </row>
    <row r="38" spans="1:13" ht="15" x14ac:dyDescent="0.2">
      <c r="A38" s="416" t="s">
        <v>377</v>
      </c>
      <c r="B38" s="415">
        <v>663</v>
      </c>
      <c r="C38" s="407" t="s">
        <v>521</v>
      </c>
      <c r="D38" s="410"/>
      <c r="E38" s="414">
        <f t="shared" si="2"/>
        <v>0</v>
      </c>
      <c r="F38" s="413"/>
      <c r="G38" s="412"/>
      <c r="H38" s="411"/>
      <c r="I38" s="410"/>
      <c r="J38" s="410"/>
      <c r="K38" s="410"/>
      <c r="L38" s="410"/>
      <c r="M38" s="410"/>
    </row>
    <row r="39" spans="1:13" ht="15" x14ac:dyDescent="0.2">
      <c r="A39" s="416" t="s">
        <v>373</v>
      </c>
      <c r="B39" s="415" t="s">
        <v>520</v>
      </c>
      <c r="C39" s="407" t="s">
        <v>519</v>
      </c>
      <c r="D39" s="410"/>
      <c r="E39" s="414">
        <f t="shared" si="2"/>
        <v>0</v>
      </c>
      <c r="F39" s="413"/>
      <c r="G39" s="412"/>
      <c r="H39" s="411"/>
      <c r="I39" s="410"/>
      <c r="J39" s="410"/>
      <c r="K39" s="410"/>
      <c r="L39" s="410"/>
      <c r="M39" s="410"/>
    </row>
    <row r="40" spans="1:13" ht="15" x14ac:dyDescent="0.2">
      <c r="A40" s="416" t="s">
        <v>369</v>
      </c>
      <c r="B40" s="415" t="s">
        <v>518</v>
      </c>
      <c r="C40" s="407" t="s">
        <v>230</v>
      </c>
      <c r="D40" s="410"/>
      <c r="E40" s="414">
        <f t="shared" si="2"/>
        <v>0</v>
      </c>
      <c r="F40" s="413"/>
      <c r="G40" s="412"/>
      <c r="H40" s="411"/>
      <c r="I40" s="410"/>
      <c r="J40" s="410"/>
      <c r="K40" s="410"/>
      <c r="L40" s="410"/>
      <c r="M40" s="410"/>
    </row>
    <row r="41" spans="1:13" ht="15" x14ac:dyDescent="0.2">
      <c r="A41" s="416" t="s">
        <v>365</v>
      </c>
      <c r="B41" s="415" t="s">
        <v>517</v>
      </c>
      <c r="C41" s="407" t="s">
        <v>228</v>
      </c>
      <c r="D41" s="410"/>
      <c r="E41" s="414">
        <f t="shared" si="2"/>
        <v>0</v>
      </c>
      <c r="F41" s="413"/>
      <c r="G41" s="412"/>
      <c r="H41" s="411"/>
      <c r="I41" s="410"/>
      <c r="J41" s="410"/>
      <c r="K41" s="410"/>
      <c r="L41" s="410"/>
      <c r="M41" s="410"/>
    </row>
    <row r="42" spans="1:13" ht="15" x14ac:dyDescent="0.2">
      <c r="A42" s="416" t="s">
        <v>362</v>
      </c>
      <c r="B42" s="415"/>
      <c r="C42" s="407"/>
      <c r="D42" s="403"/>
      <c r="E42" s="403"/>
      <c r="F42" s="406"/>
      <c r="G42" s="405"/>
      <c r="H42" s="404"/>
      <c r="I42" s="403"/>
      <c r="J42" s="403"/>
      <c r="K42" s="403"/>
      <c r="L42" s="403"/>
      <c r="M42" s="403"/>
    </row>
    <row r="43" spans="1:13" ht="15" x14ac:dyDescent="0.2">
      <c r="A43" s="416" t="s">
        <v>359</v>
      </c>
      <c r="B43" s="415" t="s">
        <v>516</v>
      </c>
      <c r="C43" s="407" t="s">
        <v>515</v>
      </c>
      <c r="D43" s="410"/>
      <c r="E43" s="414">
        <f>SUM(F43:M43)</f>
        <v>0</v>
      </c>
      <c r="F43" s="413"/>
      <c r="G43" s="412"/>
      <c r="H43" s="411"/>
      <c r="I43" s="410"/>
      <c r="J43" s="410"/>
      <c r="K43" s="410"/>
      <c r="L43" s="410"/>
      <c r="M43" s="410"/>
    </row>
    <row r="44" spans="1:13" ht="15" x14ac:dyDescent="0.2">
      <c r="A44" s="416" t="s">
        <v>357</v>
      </c>
      <c r="B44" s="415" t="s">
        <v>514</v>
      </c>
      <c r="C44" s="407" t="s">
        <v>513</v>
      </c>
      <c r="D44" s="410"/>
      <c r="E44" s="414">
        <f>SUM(F44:M44)</f>
        <v>0</v>
      </c>
      <c r="F44" s="413"/>
      <c r="G44" s="412"/>
      <c r="H44" s="411"/>
      <c r="I44" s="410"/>
      <c r="J44" s="410"/>
      <c r="K44" s="410"/>
      <c r="L44" s="410"/>
      <c r="M44" s="410"/>
    </row>
    <row r="45" spans="1:13" ht="15" x14ac:dyDescent="0.2">
      <c r="A45" s="416" t="s">
        <v>353</v>
      </c>
      <c r="B45" s="415" t="s">
        <v>512</v>
      </c>
      <c r="C45" s="407" t="s">
        <v>222</v>
      </c>
      <c r="D45" s="410"/>
      <c r="E45" s="414">
        <f>SUM(F45:M45)</f>
        <v>0</v>
      </c>
      <c r="F45" s="413"/>
      <c r="G45" s="412"/>
      <c r="H45" s="411"/>
      <c r="I45" s="410"/>
      <c r="J45" s="410"/>
      <c r="K45" s="410"/>
      <c r="L45" s="410"/>
      <c r="M45" s="410"/>
    </row>
    <row r="46" spans="1:13" ht="15" x14ac:dyDescent="0.2">
      <c r="A46" s="409"/>
      <c r="B46" s="408"/>
      <c r="C46" s="407"/>
      <c r="D46" s="403"/>
      <c r="E46" s="403"/>
      <c r="F46" s="406"/>
      <c r="G46" s="405"/>
      <c r="H46" s="404"/>
      <c r="I46" s="403"/>
      <c r="J46" s="403"/>
      <c r="K46" s="403"/>
      <c r="L46" s="403"/>
      <c r="M46" s="403"/>
    </row>
    <row r="47" spans="1:13" ht="12" customHeight="1" x14ac:dyDescent="0.2">
      <c r="A47" s="602" t="str">
        <f ca="1">CELL("filename",A47)</f>
        <v>R:\Finance\Annual Budget\Amended 2016-2017\[2016-2017 Amended Budget.xlsx]263a</v>
      </c>
      <c r="B47" s="602"/>
      <c r="C47" s="602"/>
      <c r="D47" s="402"/>
      <c r="E47" s="402"/>
      <c r="F47" s="402"/>
      <c r="G47" s="402"/>
      <c r="H47" s="402"/>
      <c r="I47" s="402"/>
      <c r="J47" s="402"/>
      <c r="K47" s="402"/>
      <c r="L47" s="402"/>
      <c r="M47" s="402"/>
    </row>
    <row r="48" spans="1:13" ht="12" customHeight="1" x14ac:dyDescent="0.2">
      <c r="A48" s="401"/>
      <c r="B48" s="401"/>
      <c r="C48" s="400" t="s">
        <v>511</v>
      </c>
      <c r="D48" s="399">
        <f t="shared" ref="D48:M48" si="3">SUM(D23:D46)</f>
        <v>54000</v>
      </c>
      <c r="E48" s="399">
        <f t="shared" si="3"/>
        <v>55200</v>
      </c>
      <c r="F48" s="399">
        <f t="shared" si="3"/>
        <v>36933</v>
      </c>
      <c r="G48" s="399">
        <f t="shared" si="3"/>
        <v>14067</v>
      </c>
      <c r="H48" s="399">
        <f t="shared" si="3"/>
        <v>3000</v>
      </c>
      <c r="I48" s="399">
        <f t="shared" si="3"/>
        <v>1200</v>
      </c>
      <c r="J48" s="399">
        <f t="shared" si="3"/>
        <v>0</v>
      </c>
      <c r="K48" s="399">
        <f t="shared" si="3"/>
        <v>0</v>
      </c>
      <c r="L48" s="399">
        <f t="shared" si="3"/>
        <v>0</v>
      </c>
      <c r="M48" s="399">
        <f t="shared" si="3"/>
        <v>0</v>
      </c>
    </row>
  </sheetData>
  <mergeCells count="3">
    <mergeCell ref="A1:C1"/>
    <mergeCell ref="A4:C4"/>
    <mergeCell ref="A47:C47"/>
  </mergeCells>
  <printOptions horizontalCentered="1" verticalCentered="1"/>
  <pageMargins left="0.1" right="0.1" top="0.4" bottom="0.4" header="0.1" footer="0.1"/>
  <pageSetup scale="81" fitToHeight="2" orientation="landscape" r:id="rId1"/>
  <headerFooter>
    <oddHeader>&amp;C&amp;"Arial,Bold"TWIN FALLS SCHOOL DISTRICT 411</oddHeader>
    <oddFooter>&amp;L&amp;"Arial,Bold"&amp;Z&amp;F&amp;R&amp;"Arial,Bold"Page &amp;P of &amp;N</oddFooter>
  </headerFooter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C49"/>
  <sheetViews>
    <sheetView zoomScaleNormal="100" workbookViewId="0">
      <pane xSplit="3" ySplit="7" topLeftCell="D8" activePane="bottomRight" state="frozen"/>
      <selection activeCell="P31" sqref="P31"/>
      <selection pane="topRight" activeCell="P31" sqref="P31"/>
      <selection pane="bottomLeft" activeCell="P31" sqref="P31"/>
      <selection pane="bottomRight" activeCell="P31" sqref="P31"/>
    </sheetView>
  </sheetViews>
  <sheetFormatPr defaultRowHeight="15.75" x14ac:dyDescent="0.25"/>
  <cols>
    <col min="1" max="1" width="3.77734375" style="397" customWidth="1"/>
    <col min="2" max="2" width="6.77734375" style="452" customWidth="1"/>
    <col min="3" max="3" width="30.77734375" style="398" customWidth="1"/>
    <col min="4" max="13" width="11.77734375" style="397" customWidth="1"/>
    <col min="14" max="16384" width="8.88671875" style="397"/>
  </cols>
  <sheetData>
    <row r="1" spans="1:22" ht="20.25" x14ac:dyDescent="0.3">
      <c r="A1" s="600" t="s">
        <v>47</v>
      </c>
      <c r="B1" s="600"/>
      <c r="C1" s="600"/>
      <c r="E1" s="530" t="s">
        <v>510</v>
      </c>
      <c r="F1" s="529"/>
      <c r="G1" s="529"/>
      <c r="H1" s="529"/>
      <c r="I1" s="451"/>
      <c r="K1" s="446"/>
      <c r="L1" s="445"/>
      <c r="M1" s="556" t="s">
        <v>778</v>
      </c>
    </row>
    <row r="2" spans="1:22" x14ac:dyDescent="0.25">
      <c r="E2" s="530" t="s">
        <v>16</v>
      </c>
      <c r="F2" s="529"/>
      <c r="G2" s="529"/>
      <c r="H2" s="528"/>
      <c r="K2" s="446"/>
      <c r="L2" s="445"/>
      <c r="M2" s="557" t="s">
        <v>775</v>
      </c>
    </row>
    <row r="3" spans="1:22" ht="15" customHeight="1" x14ac:dyDescent="0.25">
      <c r="E3" s="447" t="s">
        <v>507</v>
      </c>
      <c r="F3" s="447"/>
      <c r="G3" s="447"/>
      <c r="H3" s="528"/>
      <c r="J3" s="527" t="s">
        <v>5</v>
      </c>
      <c r="K3" s="446"/>
      <c r="L3" s="445"/>
      <c r="M3" s="444" t="s">
        <v>777</v>
      </c>
    </row>
    <row r="4" spans="1:22" ht="12.6" customHeight="1" x14ac:dyDescent="0.2">
      <c r="A4" s="603" t="s">
        <v>505</v>
      </c>
      <c r="B4" s="603"/>
      <c r="C4" s="603"/>
      <c r="D4" s="401"/>
      <c r="E4" s="401"/>
      <c r="F4" s="401"/>
      <c r="G4" s="401"/>
      <c r="H4" s="401"/>
      <c r="I4" s="401"/>
      <c r="J4" s="401"/>
      <c r="K4" s="401"/>
      <c r="L4" s="401"/>
    </row>
    <row r="5" spans="1:22" ht="15" x14ac:dyDescent="0.2">
      <c r="A5" s="526"/>
      <c r="B5" s="522"/>
      <c r="C5" s="525" t="s">
        <v>16</v>
      </c>
      <c r="D5" s="522" t="s">
        <v>503</v>
      </c>
      <c r="E5" s="522" t="s">
        <v>90</v>
      </c>
      <c r="F5" s="524" t="s">
        <v>85</v>
      </c>
      <c r="G5" s="524" t="s">
        <v>83</v>
      </c>
      <c r="H5" s="524" t="s">
        <v>81</v>
      </c>
      <c r="I5" s="524" t="s">
        <v>79</v>
      </c>
      <c r="J5" s="524" t="s">
        <v>77</v>
      </c>
      <c r="K5" s="523" t="s">
        <v>75</v>
      </c>
      <c r="L5" s="522" t="s">
        <v>73</v>
      </c>
      <c r="M5" s="522" t="s">
        <v>70</v>
      </c>
    </row>
    <row r="6" spans="1:22" ht="15" x14ac:dyDescent="0.2">
      <c r="A6" s="521"/>
      <c r="B6" s="481"/>
      <c r="C6" s="480"/>
      <c r="D6" s="516"/>
      <c r="E6" s="520"/>
      <c r="F6" s="401"/>
      <c r="G6" s="519"/>
      <c r="H6" s="518" t="s">
        <v>560</v>
      </c>
      <c r="I6" s="518" t="s">
        <v>559</v>
      </c>
      <c r="J6" s="517" t="s">
        <v>558</v>
      </c>
      <c r="K6" s="481" t="s">
        <v>557</v>
      </c>
      <c r="L6" s="481" t="s">
        <v>556</v>
      </c>
      <c r="M6" s="516"/>
    </row>
    <row r="7" spans="1:22" ht="15" x14ac:dyDescent="0.2">
      <c r="A7" s="482" t="s">
        <v>87</v>
      </c>
      <c r="B7" s="484" t="s">
        <v>500</v>
      </c>
      <c r="C7" s="515" t="s">
        <v>555</v>
      </c>
      <c r="D7" s="484" t="s">
        <v>88</v>
      </c>
      <c r="E7" s="484" t="s">
        <v>88</v>
      </c>
      <c r="F7" s="514" t="s">
        <v>84</v>
      </c>
      <c r="G7" s="459" t="s">
        <v>82</v>
      </c>
      <c r="H7" s="459" t="s">
        <v>554</v>
      </c>
      <c r="I7" s="459" t="s">
        <v>553</v>
      </c>
      <c r="J7" s="482" t="s">
        <v>552</v>
      </c>
      <c r="K7" s="484" t="s">
        <v>551</v>
      </c>
      <c r="L7" s="484" t="s">
        <v>550</v>
      </c>
      <c r="M7" s="484" t="s">
        <v>184</v>
      </c>
    </row>
    <row r="8" spans="1:22" ht="15" x14ac:dyDescent="0.2">
      <c r="A8" s="482" t="s">
        <v>350</v>
      </c>
      <c r="B8" s="484" t="s">
        <v>597</v>
      </c>
      <c r="C8" s="463" t="s">
        <v>220</v>
      </c>
      <c r="D8" s="497"/>
      <c r="E8" s="414">
        <f>SUM(F8:M8)</f>
        <v>0</v>
      </c>
      <c r="F8" s="500"/>
      <c r="G8" s="499"/>
      <c r="H8" s="498"/>
      <c r="I8" s="497"/>
      <c r="J8" s="497"/>
      <c r="K8" s="497"/>
      <c r="L8" s="497"/>
      <c r="M8" s="497"/>
    </row>
    <row r="9" spans="1:22" ht="15" x14ac:dyDescent="0.2">
      <c r="A9" s="482" t="s">
        <v>493</v>
      </c>
      <c r="B9" s="484"/>
      <c r="C9" s="463"/>
      <c r="D9" s="509"/>
      <c r="E9" s="509"/>
      <c r="F9" s="512"/>
      <c r="G9" s="511"/>
      <c r="H9" s="510"/>
      <c r="I9" s="509"/>
      <c r="J9" s="509"/>
      <c r="K9" s="509"/>
      <c r="L9" s="509"/>
      <c r="M9" s="509"/>
    </row>
    <row r="10" spans="1:22" ht="15" x14ac:dyDescent="0.2">
      <c r="A10" s="482" t="s">
        <v>490</v>
      </c>
      <c r="B10" s="484" t="s">
        <v>75</v>
      </c>
      <c r="C10" s="473" t="s">
        <v>596</v>
      </c>
      <c r="D10" s="472">
        <f>+D8+'263a'!D48</f>
        <v>54000</v>
      </c>
      <c r="E10" s="472">
        <f>+E8+'263a'!E48</f>
        <v>55200</v>
      </c>
      <c r="F10" s="472">
        <f>+F8+'263a'!F48</f>
        <v>36933</v>
      </c>
      <c r="G10" s="472">
        <f>+G8+'263a'!G48</f>
        <v>14067</v>
      </c>
      <c r="H10" s="472">
        <f>+H8+'263a'!H48</f>
        <v>3000</v>
      </c>
      <c r="I10" s="472">
        <f>+I8+'263a'!I48</f>
        <v>1200</v>
      </c>
      <c r="J10" s="472">
        <f>+J8+'263a'!J48</f>
        <v>0</v>
      </c>
      <c r="K10" s="472">
        <f>+K8+'263a'!K48</f>
        <v>0</v>
      </c>
      <c r="L10" s="472">
        <f>+L8+'263a'!L48</f>
        <v>0</v>
      </c>
      <c r="M10" s="472">
        <f>+M8+'263a'!M48</f>
        <v>0</v>
      </c>
    </row>
    <row r="11" spans="1:22" x14ac:dyDescent="0.25">
      <c r="A11" s="482" t="s">
        <v>485</v>
      </c>
      <c r="B11" s="513"/>
      <c r="C11" s="486"/>
      <c r="D11" s="501"/>
      <c r="E11" s="501"/>
      <c r="F11" s="504"/>
      <c r="G11" s="503"/>
      <c r="H11" s="502"/>
      <c r="I11" s="501"/>
      <c r="J11" s="501"/>
      <c r="K11" s="501"/>
      <c r="L11" s="501"/>
      <c r="M11" s="501"/>
    </row>
    <row r="12" spans="1:22" ht="15" x14ac:dyDescent="0.2">
      <c r="A12" s="482" t="s">
        <v>478</v>
      </c>
      <c r="B12" s="484" t="s">
        <v>595</v>
      </c>
      <c r="C12" s="463" t="s">
        <v>218</v>
      </c>
      <c r="D12" s="497"/>
      <c r="E12" s="414">
        <f>SUM(F12:M12)</f>
        <v>0</v>
      </c>
      <c r="F12" s="500"/>
      <c r="G12" s="499"/>
      <c r="H12" s="498"/>
      <c r="I12" s="497"/>
      <c r="J12" s="497"/>
      <c r="K12" s="497"/>
      <c r="L12" s="497"/>
      <c r="M12" s="497"/>
    </row>
    <row r="13" spans="1:22" ht="15" x14ac:dyDescent="0.2">
      <c r="A13" s="482" t="s">
        <v>474</v>
      </c>
      <c r="B13" s="484" t="s">
        <v>594</v>
      </c>
      <c r="C13" s="463" t="s">
        <v>216</v>
      </c>
      <c r="D13" s="497"/>
      <c r="E13" s="414">
        <f>SUM(F13:M13)</f>
        <v>0</v>
      </c>
      <c r="F13" s="500"/>
      <c r="G13" s="499"/>
      <c r="H13" s="498"/>
      <c r="I13" s="497"/>
      <c r="J13" s="497"/>
      <c r="K13" s="497"/>
      <c r="L13" s="497"/>
      <c r="M13" s="497"/>
    </row>
    <row r="14" spans="1:22" ht="15" x14ac:dyDescent="0.2">
      <c r="A14" s="482" t="s">
        <v>469</v>
      </c>
      <c r="B14" s="484">
        <v>730</v>
      </c>
      <c r="C14" s="463" t="s">
        <v>593</v>
      </c>
      <c r="D14" s="497"/>
      <c r="E14" s="414">
        <f>SUM(F14:M14)</f>
        <v>0</v>
      </c>
      <c r="F14" s="500"/>
      <c r="G14" s="499"/>
      <c r="H14" s="498"/>
      <c r="I14" s="497"/>
      <c r="J14" s="497"/>
      <c r="K14" s="497"/>
      <c r="L14" s="497"/>
      <c r="M14" s="497"/>
    </row>
    <row r="15" spans="1:22" ht="15" x14ac:dyDescent="0.2">
      <c r="A15" s="482" t="s">
        <v>465</v>
      </c>
      <c r="B15" s="484"/>
      <c r="C15" s="463"/>
      <c r="D15" s="501"/>
      <c r="E15" s="501"/>
      <c r="F15" s="512"/>
      <c r="G15" s="511"/>
      <c r="H15" s="510"/>
      <c r="I15" s="509"/>
      <c r="J15" s="509"/>
      <c r="K15" s="509"/>
      <c r="L15" s="509"/>
      <c r="M15" s="509"/>
    </row>
    <row r="16" spans="1:22" ht="15" x14ac:dyDescent="0.2">
      <c r="A16" s="482" t="s">
        <v>461</v>
      </c>
      <c r="B16" s="484" t="s">
        <v>73</v>
      </c>
      <c r="C16" s="463" t="s">
        <v>592</v>
      </c>
      <c r="D16" s="472">
        <f t="shared" ref="D16:M16" si="0">SUM(D12:D14)</f>
        <v>0</v>
      </c>
      <c r="E16" s="472">
        <f t="shared" si="0"/>
        <v>0</v>
      </c>
      <c r="F16" s="472">
        <f t="shared" si="0"/>
        <v>0</v>
      </c>
      <c r="G16" s="472">
        <f t="shared" si="0"/>
        <v>0</v>
      </c>
      <c r="H16" s="472">
        <f t="shared" si="0"/>
        <v>0</v>
      </c>
      <c r="I16" s="472">
        <f t="shared" si="0"/>
        <v>0</v>
      </c>
      <c r="J16" s="472">
        <f t="shared" si="0"/>
        <v>0</v>
      </c>
      <c r="K16" s="472">
        <f t="shared" si="0"/>
        <v>0</v>
      </c>
      <c r="L16" s="472">
        <f t="shared" si="0"/>
        <v>0</v>
      </c>
      <c r="M16" s="472">
        <f t="shared" si="0"/>
        <v>0</v>
      </c>
      <c r="N16" s="492"/>
      <c r="O16" s="492"/>
      <c r="P16" s="492"/>
      <c r="Q16" s="492"/>
      <c r="R16" s="492"/>
      <c r="S16" s="492"/>
      <c r="T16" s="492"/>
      <c r="U16" s="492"/>
      <c r="V16" s="492"/>
    </row>
    <row r="17" spans="1:55" ht="15" x14ac:dyDescent="0.2">
      <c r="A17" s="482" t="s">
        <v>457</v>
      </c>
      <c r="B17" s="484"/>
      <c r="C17" s="463"/>
      <c r="D17" s="501"/>
      <c r="E17" s="501"/>
      <c r="F17" s="504"/>
      <c r="G17" s="503"/>
      <c r="H17" s="502"/>
      <c r="I17" s="501"/>
      <c r="J17" s="501"/>
      <c r="K17" s="501"/>
      <c r="L17" s="501"/>
      <c r="M17" s="501"/>
    </row>
    <row r="18" spans="1:55" ht="15" x14ac:dyDescent="0.2">
      <c r="A18" s="482" t="s">
        <v>453</v>
      </c>
      <c r="B18" s="484" t="s">
        <v>591</v>
      </c>
      <c r="C18" s="463" t="s">
        <v>590</v>
      </c>
      <c r="D18" s="497"/>
      <c r="E18" s="414">
        <f>SUM(F18:M18)</f>
        <v>0</v>
      </c>
      <c r="F18" s="500"/>
      <c r="G18" s="499"/>
      <c r="H18" s="498"/>
      <c r="I18" s="497"/>
      <c r="J18" s="497"/>
      <c r="K18" s="497"/>
      <c r="L18" s="497"/>
      <c r="M18" s="497"/>
    </row>
    <row r="19" spans="1:55" ht="15" x14ac:dyDescent="0.2">
      <c r="A19" s="482" t="s">
        <v>449</v>
      </c>
      <c r="B19" s="484">
        <v>811</v>
      </c>
      <c r="C19" s="463" t="s">
        <v>589</v>
      </c>
      <c r="D19" s="497"/>
      <c r="E19" s="414">
        <f>SUM(F19:M19)</f>
        <v>0</v>
      </c>
      <c r="F19" s="500"/>
      <c r="G19" s="499"/>
      <c r="H19" s="498"/>
      <c r="I19" s="497"/>
      <c r="J19" s="497"/>
      <c r="K19" s="497"/>
      <c r="L19" s="497"/>
      <c r="M19" s="497"/>
    </row>
    <row r="20" spans="1:55" ht="15" x14ac:dyDescent="0.2">
      <c r="A20" s="482" t="s">
        <v>445</v>
      </c>
      <c r="B20" s="484"/>
      <c r="C20" s="463"/>
      <c r="D20" s="509"/>
      <c r="E20" s="509"/>
      <c r="F20" s="512"/>
      <c r="G20" s="511"/>
      <c r="H20" s="510"/>
      <c r="I20" s="509"/>
      <c r="J20" s="509"/>
      <c r="K20" s="509"/>
      <c r="L20" s="509"/>
      <c r="M20" s="509"/>
    </row>
    <row r="21" spans="1:55" s="505" customFormat="1" ht="15" x14ac:dyDescent="0.2">
      <c r="A21" s="482" t="s">
        <v>442</v>
      </c>
      <c r="B21" s="508">
        <v>800</v>
      </c>
      <c r="C21" s="507" t="s">
        <v>588</v>
      </c>
      <c r="D21" s="472">
        <f t="shared" ref="D21:M21" si="1">SUM(D17:D19)</f>
        <v>0</v>
      </c>
      <c r="E21" s="472">
        <f t="shared" si="1"/>
        <v>0</v>
      </c>
      <c r="F21" s="472">
        <f t="shared" si="1"/>
        <v>0</v>
      </c>
      <c r="G21" s="472">
        <f t="shared" si="1"/>
        <v>0</v>
      </c>
      <c r="H21" s="472">
        <f t="shared" si="1"/>
        <v>0</v>
      </c>
      <c r="I21" s="472">
        <f t="shared" si="1"/>
        <v>0</v>
      </c>
      <c r="J21" s="472">
        <f t="shared" si="1"/>
        <v>0</v>
      </c>
      <c r="K21" s="472">
        <f t="shared" si="1"/>
        <v>0</v>
      </c>
      <c r="L21" s="472">
        <f t="shared" si="1"/>
        <v>0</v>
      </c>
      <c r="M21" s="472">
        <f t="shared" si="1"/>
        <v>0</v>
      </c>
    </row>
    <row r="22" spans="1:55" ht="15" x14ac:dyDescent="0.2">
      <c r="A22" s="482" t="s">
        <v>438</v>
      </c>
      <c r="B22" s="484"/>
      <c r="C22" s="463"/>
      <c r="D22" s="501"/>
      <c r="E22" s="501"/>
      <c r="F22" s="504"/>
      <c r="G22" s="503"/>
      <c r="H22" s="502"/>
      <c r="I22" s="501"/>
      <c r="J22" s="501"/>
      <c r="K22" s="501"/>
      <c r="L22" s="501"/>
      <c r="M22" s="501"/>
    </row>
    <row r="23" spans="1:55" ht="15" x14ac:dyDescent="0.2">
      <c r="A23" s="482" t="s">
        <v>434</v>
      </c>
      <c r="B23" s="484" t="s">
        <v>587</v>
      </c>
      <c r="C23" s="463" t="s">
        <v>205</v>
      </c>
      <c r="D23" s="410"/>
      <c r="E23" s="414">
        <f>SUM(F23:M23)</f>
        <v>0</v>
      </c>
      <c r="F23" s="500"/>
      <c r="G23" s="499"/>
      <c r="H23" s="498"/>
      <c r="I23" s="497"/>
      <c r="J23" s="497"/>
      <c r="K23" s="497"/>
      <c r="L23" s="497"/>
      <c r="M23" s="497"/>
    </row>
    <row r="24" spans="1:55" ht="15" x14ac:dyDescent="0.2">
      <c r="A24" s="482" t="s">
        <v>429</v>
      </c>
      <c r="B24" s="484" t="s">
        <v>586</v>
      </c>
      <c r="C24" s="463" t="s">
        <v>203</v>
      </c>
      <c r="D24" s="410"/>
      <c r="E24" s="414">
        <f>SUM(F24:M24)</f>
        <v>0</v>
      </c>
      <c r="F24" s="500"/>
      <c r="G24" s="499"/>
      <c r="H24" s="498"/>
      <c r="I24" s="497"/>
      <c r="J24" s="497"/>
      <c r="K24" s="497"/>
      <c r="L24" s="497"/>
      <c r="M24" s="497"/>
    </row>
    <row r="25" spans="1:55" ht="15" x14ac:dyDescent="0.2">
      <c r="A25" s="482" t="s">
        <v>426</v>
      </c>
      <c r="B25" s="484" t="s">
        <v>585</v>
      </c>
      <c r="C25" s="463" t="s">
        <v>201</v>
      </c>
      <c r="D25" s="410"/>
      <c r="E25" s="414">
        <f>SUM(F25:M25)</f>
        <v>0</v>
      </c>
      <c r="F25" s="500"/>
      <c r="G25" s="499"/>
      <c r="H25" s="498"/>
      <c r="I25" s="497"/>
      <c r="J25" s="497"/>
      <c r="K25" s="497"/>
      <c r="L25" s="497"/>
      <c r="M25" s="497"/>
    </row>
    <row r="26" spans="1:55" ht="15" x14ac:dyDescent="0.2">
      <c r="A26" s="482" t="s">
        <v>424</v>
      </c>
      <c r="B26" s="484" t="s">
        <v>584</v>
      </c>
      <c r="C26" s="463" t="s">
        <v>583</v>
      </c>
      <c r="D26" s="410"/>
      <c r="E26" s="414">
        <f>SUM(F26:M26)</f>
        <v>0</v>
      </c>
      <c r="F26" s="500"/>
      <c r="G26" s="499"/>
      <c r="H26" s="498"/>
      <c r="I26" s="497"/>
      <c r="J26" s="497"/>
      <c r="K26" s="497"/>
      <c r="L26" s="497"/>
      <c r="M26" s="497"/>
    </row>
    <row r="27" spans="1:55" ht="15" x14ac:dyDescent="0.2">
      <c r="A27" s="482" t="s">
        <v>420</v>
      </c>
      <c r="B27" s="484"/>
      <c r="C27" s="463"/>
      <c r="D27" s="485"/>
      <c r="E27" s="485"/>
      <c r="F27" s="496"/>
      <c r="G27" s="495"/>
      <c r="H27" s="494"/>
      <c r="I27" s="493"/>
      <c r="J27" s="493"/>
      <c r="K27" s="493"/>
      <c r="L27" s="493"/>
      <c r="M27" s="493"/>
    </row>
    <row r="28" spans="1:55" ht="15" x14ac:dyDescent="0.2">
      <c r="A28" s="482" t="s">
        <v>417</v>
      </c>
      <c r="B28" s="484" t="s">
        <v>582</v>
      </c>
      <c r="C28" s="463" t="s">
        <v>581</v>
      </c>
      <c r="D28" s="472">
        <f t="shared" ref="D28:M28" si="2">SUM(D23:D27)</f>
        <v>0</v>
      </c>
      <c r="E28" s="472">
        <f t="shared" si="2"/>
        <v>0</v>
      </c>
      <c r="F28" s="472">
        <f t="shared" si="2"/>
        <v>0</v>
      </c>
      <c r="G28" s="472">
        <f t="shared" si="2"/>
        <v>0</v>
      </c>
      <c r="H28" s="472">
        <f t="shared" si="2"/>
        <v>0</v>
      </c>
      <c r="I28" s="472">
        <f t="shared" si="2"/>
        <v>0</v>
      </c>
      <c r="J28" s="472">
        <f t="shared" si="2"/>
        <v>0</v>
      </c>
      <c r="K28" s="472">
        <f t="shared" si="2"/>
        <v>0</v>
      </c>
      <c r="L28" s="472">
        <f t="shared" si="2"/>
        <v>0</v>
      </c>
      <c r="M28" s="472">
        <f t="shared" si="2"/>
        <v>0</v>
      </c>
      <c r="N28" s="492"/>
      <c r="O28" s="492"/>
      <c r="P28" s="492"/>
      <c r="Q28" s="492"/>
      <c r="R28" s="492"/>
      <c r="S28" s="492"/>
      <c r="T28" s="492"/>
      <c r="U28" s="492"/>
      <c r="V28" s="492"/>
      <c r="W28" s="492"/>
      <c r="X28" s="492"/>
      <c r="Y28" s="492"/>
      <c r="Z28" s="492"/>
      <c r="AA28" s="492"/>
      <c r="AB28" s="492"/>
      <c r="AC28" s="492"/>
      <c r="AD28" s="492"/>
      <c r="AE28" s="492"/>
      <c r="AF28" s="492"/>
      <c r="AG28" s="492"/>
      <c r="AH28" s="492"/>
      <c r="AI28" s="492"/>
      <c r="AJ28" s="492"/>
      <c r="AK28" s="492"/>
      <c r="AL28" s="492"/>
      <c r="AM28" s="492"/>
      <c r="AN28" s="492"/>
      <c r="AO28" s="492"/>
      <c r="AP28" s="492"/>
      <c r="AQ28" s="492"/>
      <c r="AR28" s="492"/>
      <c r="AS28" s="492"/>
      <c r="AT28" s="492"/>
      <c r="AU28" s="492"/>
      <c r="AV28" s="492"/>
      <c r="AW28" s="492"/>
      <c r="AX28" s="492"/>
      <c r="AY28" s="492"/>
      <c r="AZ28" s="492"/>
      <c r="BA28" s="492"/>
      <c r="BB28" s="492"/>
      <c r="BC28" s="492"/>
    </row>
    <row r="29" spans="1:55" ht="15" x14ac:dyDescent="0.2">
      <c r="A29" s="482" t="s">
        <v>413</v>
      </c>
      <c r="B29" s="484"/>
      <c r="C29" s="463"/>
      <c r="D29" s="485"/>
      <c r="E29" s="485"/>
      <c r="F29" s="485"/>
      <c r="G29" s="485"/>
      <c r="H29" s="485"/>
      <c r="I29" s="485"/>
      <c r="J29" s="485"/>
      <c r="K29" s="485"/>
      <c r="L29" s="485"/>
      <c r="M29" s="485"/>
    </row>
    <row r="30" spans="1:55" ht="15" x14ac:dyDescent="0.2">
      <c r="A30" s="482" t="s">
        <v>407</v>
      </c>
      <c r="B30" s="481"/>
      <c r="C30" s="480" t="s">
        <v>580</v>
      </c>
      <c r="D30" s="460"/>
      <c r="E30" s="460"/>
      <c r="F30" s="460"/>
      <c r="G30" s="460"/>
      <c r="H30" s="460"/>
      <c r="I30" s="460"/>
      <c r="J30" s="460"/>
      <c r="K30" s="460"/>
      <c r="L30" s="460"/>
      <c r="M30" s="460"/>
    </row>
    <row r="31" spans="1:55" ht="15" x14ac:dyDescent="0.2">
      <c r="A31" s="482" t="s">
        <v>403</v>
      </c>
      <c r="B31" s="484"/>
      <c r="C31" s="491" t="s">
        <v>579</v>
      </c>
      <c r="D31" s="472">
        <f>SUM(D28,D21,D16,D10,'263a'!D21)</f>
        <v>108726</v>
      </c>
      <c r="E31" s="472">
        <f>SUM(E28,E21,E16,E10,'263a'!E21)</f>
        <v>107625</v>
      </c>
      <c r="F31" s="472">
        <f>SUM(F28,F21,F16,F10,'263a'!F21)</f>
        <v>36933</v>
      </c>
      <c r="G31" s="472">
        <f>SUM(G28,G21,G16,G10,'263a'!G21)</f>
        <v>14067</v>
      </c>
      <c r="H31" s="472">
        <f>SUM(H28,H21,H16,H10,'263a'!H21)</f>
        <v>6600</v>
      </c>
      <c r="I31" s="472">
        <f>SUM(I28,I21,I16,I10,'263a'!I21)</f>
        <v>50025</v>
      </c>
      <c r="J31" s="472">
        <f>SUM(J28,J21,J16,J10,'263a'!J21)</f>
        <v>0</v>
      </c>
      <c r="K31" s="472">
        <f>SUM(K28,K21,K16,K10,'263a'!K21)</f>
        <v>0</v>
      </c>
      <c r="L31" s="472">
        <f>SUM(L28,L21,L16,L10,'263a'!L21)</f>
        <v>0</v>
      </c>
      <c r="M31" s="472">
        <f>SUM(M28,M21,M16,M10,'263a'!M21)</f>
        <v>0</v>
      </c>
    </row>
    <row r="32" spans="1:55" ht="15" x14ac:dyDescent="0.2">
      <c r="A32" s="482" t="s">
        <v>400</v>
      </c>
      <c r="B32" s="484"/>
      <c r="C32" s="463"/>
      <c r="D32" s="485"/>
      <c r="E32" s="485"/>
      <c r="F32" s="490"/>
      <c r="G32" s="489"/>
      <c r="H32" s="488"/>
      <c r="I32" s="485"/>
      <c r="J32" s="485"/>
      <c r="K32" s="485"/>
      <c r="L32" s="485"/>
      <c r="M32" s="485"/>
    </row>
    <row r="33" spans="1:13" ht="15" x14ac:dyDescent="0.2">
      <c r="A33" s="482" t="s">
        <v>397</v>
      </c>
      <c r="B33" s="481">
        <v>950</v>
      </c>
      <c r="C33" s="480" t="s">
        <v>578</v>
      </c>
      <c r="D33" s="493"/>
      <c r="E33" s="493"/>
      <c r="F33" s="417"/>
      <c r="G33" s="417"/>
      <c r="H33" s="417"/>
      <c r="I33" s="417"/>
      <c r="J33" s="417"/>
      <c r="K33" s="417"/>
      <c r="L33" s="417"/>
      <c r="M33" s="460"/>
    </row>
    <row r="34" spans="1:13" ht="15" x14ac:dyDescent="0.2">
      <c r="A34" s="482" t="s">
        <v>393</v>
      </c>
      <c r="B34" s="484"/>
      <c r="C34" s="483" t="s">
        <v>577</v>
      </c>
      <c r="D34" s="552"/>
      <c r="E34" s="552"/>
      <c r="F34" s="417"/>
      <c r="G34" s="417"/>
      <c r="H34" s="417"/>
      <c r="I34" s="417"/>
      <c r="J34" s="417"/>
      <c r="K34" s="417"/>
      <c r="L34" s="417"/>
      <c r="M34" s="460"/>
    </row>
    <row r="35" spans="1:13" x14ac:dyDescent="0.25">
      <c r="A35" s="482" t="s">
        <v>388</v>
      </c>
      <c r="B35" s="484"/>
      <c r="C35" s="486"/>
      <c r="D35" s="485"/>
      <c r="E35" s="485"/>
      <c r="F35" s="417"/>
      <c r="G35" s="417"/>
      <c r="H35" s="417"/>
      <c r="I35" s="417"/>
      <c r="J35" s="417"/>
      <c r="K35" s="417"/>
      <c r="L35" s="417"/>
      <c r="M35" s="460"/>
    </row>
    <row r="36" spans="1:13" ht="15" x14ac:dyDescent="0.2">
      <c r="A36" s="482" t="s">
        <v>383</v>
      </c>
      <c r="B36" s="481"/>
      <c r="C36" s="480" t="s">
        <v>576</v>
      </c>
      <c r="D36" s="604">
        <f>+D31+D34</f>
        <v>108726</v>
      </c>
      <c r="E36" s="604">
        <f>+E31+E34</f>
        <v>107625</v>
      </c>
      <c r="F36" s="417"/>
      <c r="G36" s="417"/>
      <c r="H36" s="417"/>
      <c r="I36" s="417"/>
      <c r="J36" s="417"/>
      <c r="K36" s="417"/>
      <c r="L36" s="417"/>
      <c r="M36" s="460"/>
    </row>
    <row r="37" spans="1:13" ht="15" x14ac:dyDescent="0.2">
      <c r="A37" s="482" t="s">
        <v>379</v>
      </c>
      <c r="B37" s="484"/>
      <c r="C37" s="483" t="s">
        <v>575</v>
      </c>
      <c r="D37" s="605"/>
      <c r="E37" s="605"/>
      <c r="F37" s="417"/>
      <c r="G37" s="417"/>
      <c r="H37" s="417"/>
      <c r="I37" s="417"/>
      <c r="J37" s="417"/>
      <c r="K37" s="417"/>
      <c r="L37" s="417"/>
      <c r="M37" s="460"/>
    </row>
    <row r="38" spans="1:13" ht="15" x14ac:dyDescent="0.2">
      <c r="A38" s="482" t="s">
        <v>376</v>
      </c>
      <c r="B38" s="481"/>
      <c r="C38" s="480"/>
      <c r="D38" s="460"/>
      <c r="E38" s="460"/>
      <c r="F38" s="417"/>
      <c r="G38" s="417"/>
      <c r="H38" s="417"/>
      <c r="I38" s="417"/>
      <c r="J38" s="417"/>
      <c r="K38" s="417"/>
      <c r="L38" s="417"/>
      <c r="M38" s="460"/>
    </row>
    <row r="39" spans="1:13" thickBot="1" x14ac:dyDescent="0.25">
      <c r="A39" s="482" t="s">
        <v>372</v>
      </c>
      <c r="B39" s="481"/>
      <c r="C39" s="480"/>
      <c r="D39" s="460"/>
      <c r="E39" s="460"/>
      <c r="F39" s="465"/>
      <c r="G39" s="465"/>
      <c r="H39" s="465"/>
      <c r="I39" s="465"/>
      <c r="J39" s="465"/>
      <c r="K39" s="417"/>
      <c r="L39" s="417"/>
      <c r="M39" s="460"/>
    </row>
    <row r="40" spans="1:13" x14ac:dyDescent="0.25">
      <c r="A40" s="459" t="s">
        <v>368</v>
      </c>
      <c r="B40" s="479"/>
      <c r="C40" s="478" t="s">
        <v>574</v>
      </c>
      <c r="D40" s="477"/>
      <c r="E40" s="476"/>
      <c r="F40" s="417"/>
      <c r="G40" s="470"/>
      <c r="H40" s="470"/>
      <c r="I40" s="470"/>
      <c r="J40" s="465"/>
      <c r="K40" s="417"/>
      <c r="L40" s="475"/>
      <c r="M40" s="460"/>
    </row>
    <row r="41" spans="1:13" x14ac:dyDescent="0.25">
      <c r="A41" s="459" t="s">
        <v>364</v>
      </c>
      <c r="B41" s="464"/>
      <c r="C41" s="463"/>
      <c r="D41" s="460"/>
      <c r="E41" s="474"/>
      <c r="F41" s="417"/>
      <c r="G41" s="470"/>
      <c r="H41" s="470"/>
      <c r="I41" s="470"/>
      <c r="J41" s="465"/>
      <c r="K41" s="417"/>
      <c r="L41" s="417"/>
      <c r="M41" s="460"/>
    </row>
    <row r="42" spans="1:13" x14ac:dyDescent="0.25">
      <c r="A42" s="459" t="s">
        <v>361</v>
      </c>
      <c r="B42" s="464"/>
      <c r="C42" s="473" t="s">
        <v>573</v>
      </c>
      <c r="D42" s="472">
        <v>0</v>
      </c>
      <c r="E42" s="471">
        <v>0</v>
      </c>
      <c r="F42" s="470" t="s">
        <v>572</v>
      </c>
      <c r="G42" s="470"/>
      <c r="H42" s="470"/>
      <c r="I42" s="470"/>
      <c r="J42" s="465"/>
      <c r="K42" s="417"/>
      <c r="L42" s="417"/>
      <c r="M42" s="460"/>
    </row>
    <row r="43" spans="1:13" x14ac:dyDescent="0.25">
      <c r="A43" s="459" t="s">
        <v>358</v>
      </c>
      <c r="B43" s="464"/>
      <c r="C43" s="473" t="s">
        <v>571</v>
      </c>
      <c r="D43" s="472">
        <v>108726</v>
      </c>
      <c r="E43" s="471">
        <v>107625</v>
      </c>
      <c r="F43" s="470"/>
      <c r="G43" s="465"/>
      <c r="H43" s="465"/>
      <c r="I43" s="465"/>
      <c r="J43" s="465"/>
      <c r="K43" s="417"/>
      <c r="L43" s="417"/>
      <c r="M43" s="460"/>
    </row>
    <row r="44" spans="1:13" x14ac:dyDescent="0.25">
      <c r="A44" s="459" t="s">
        <v>356</v>
      </c>
      <c r="B44" s="464"/>
      <c r="C44" s="473" t="s">
        <v>570</v>
      </c>
      <c r="D44" s="472">
        <f>SUM(D42:D43)</f>
        <v>108726</v>
      </c>
      <c r="E44" s="471">
        <f>SUM(E42:E43)</f>
        <v>107625</v>
      </c>
      <c r="F44" s="470" t="s">
        <v>569</v>
      </c>
      <c r="G44" s="465"/>
      <c r="H44" s="465"/>
      <c r="I44" s="465"/>
      <c r="J44" s="465"/>
      <c r="K44" s="417"/>
      <c r="L44" s="417"/>
      <c r="M44" s="460"/>
    </row>
    <row r="45" spans="1:13" ht="15" x14ac:dyDescent="0.2">
      <c r="A45" s="459" t="s">
        <v>351</v>
      </c>
      <c r="B45" s="464"/>
      <c r="C45" s="463"/>
      <c r="D45" s="469"/>
      <c r="E45" s="468"/>
      <c r="F45" s="465"/>
      <c r="G45" s="465"/>
      <c r="H45" s="465"/>
      <c r="I45" s="465"/>
      <c r="J45" s="465"/>
      <c r="K45" s="417"/>
      <c r="L45" s="417"/>
      <c r="M45" s="460"/>
    </row>
    <row r="46" spans="1:13" ht="15" x14ac:dyDescent="0.2">
      <c r="A46" s="459" t="s">
        <v>568</v>
      </c>
      <c r="B46" s="464"/>
      <c r="C46" s="463" t="s">
        <v>567</v>
      </c>
      <c r="D46" s="467">
        <f>D36</f>
        <v>108726</v>
      </c>
      <c r="E46" s="466">
        <f>E36</f>
        <v>107625</v>
      </c>
      <c r="F46" s="465"/>
      <c r="G46" s="465"/>
      <c r="H46" s="465"/>
      <c r="I46" s="465"/>
      <c r="J46" s="465"/>
      <c r="K46" s="417"/>
      <c r="L46" s="417"/>
      <c r="M46" s="460"/>
    </row>
    <row r="47" spans="1:13" ht="15" x14ac:dyDescent="0.2">
      <c r="A47" s="459" t="s">
        <v>566</v>
      </c>
      <c r="B47" s="464"/>
      <c r="C47" s="463" t="s">
        <v>565</v>
      </c>
      <c r="D47" s="462">
        <f>D48-D46</f>
        <v>0</v>
      </c>
      <c r="E47" s="461">
        <f>E48-E46</f>
        <v>0</v>
      </c>
      <c r="F47" s="417"/>
      <c r="G47" s="417"/>
      <c r="H47" s="417"/>
      <c r="I47" s="417"/>
      <c r="J47" s="417"/>
      <c r="K47" s="417"/>
      <c r="L47" s="417"/>
      <c r="M47" s="460"/>
    </row>
    <row r="48" spans="1:13" thickBot="1" x14ac:dyDescent="0.25">
      <c r="A48" s="459" t="s">
        <v>564</v>
      </c>
      <c r="B48" s="458"/>
      <c r="C48" s="457" t="s">
        <v>563</v>
      </c>
      <c r="D48" s="456">
        <f>D44</f>
        <v>108726</v>
      </c>
      <c r="E48" s="455">
        <f>E44</f>
        <v>107625</v>
      </c>
      <c r="F48" s="454"/>
      <c r="G48" s="454"/>
      <c r="H48" s="454"/>
      <c r="I48" s="454"/>
      <c r="J48" s="454"/>
      <c r="K48" s="454"/>
      <c r="L48" s="454"/>
      <c r="M48" s="453"/>
    </row>
    <row r="49" spans="1:3" ht="15.75" customHeight="1" x14ac:dyDescent="0.2">
      <c r="A49" s="606" t="str">
        <f ca="1">CELL("FILENAME",A2)</f>
        <v>R:\Finance\Annual Budget\Amended 2016-2017\[2016-2017 Amended Budget.xlsx]263b</v>
      </c>
      <c r="B49" s="606"/>
      <c r="C49" s="606"/>
    </row>
  </sheetData>
  <mergeCells count="5">
    <mergeCell ref="A1:C1"/>
    <mergeCell ref="A4:C4"/>
    <mergeCell ref="D36:D37"/>
    <mergeCell ref="E36:E37"/>
    <mergeCell ref="A49:C49"/>
  </mergeCells>
  <printOptions horizontalCentered="1" verticalCentered="1"/>
  <pageMargins left="0.1" right="0.1" top="0.4" bottom="0.4" header="0.1" footer="0.1"/>
  <pageSetup scale="73" fitToHeight="2" orientation="landscape" r:id="rId1"/>
  <headerFooter>
    <oddHeader>&amp;C&amp;"Arial,Bold"TWIN FALLS SCHOOL DISTIRCT 411</oddHeader>
    <oddFooter>&amp;L&amp;"Arial,Bold"&amp;Z&amp;F&amp;R&amp;"Arial,Bold"Page &amp;P of &amp;N</oddFooter>
  </headerFooter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441"/>
  <sheetViews>
    <sheetView zoomScaleNormal="100" workbookViewId="0">
      <pane xSplit="3" ySplit="6" topLeftCell="D7" activePane="bottomRight" state="frozen"/>
      <selection activeCell="P31" sqref="P31"/>
      <selection pane="topRight" activeCell="P31" sqref="P31"/>
      <selection pane="bottomLeft" activeCell="P31" sqref="P31"/>
      <selection pane="bottomRight" activeCell="P31" sqref="P31"/>
    </sheetView>
  </sheetViews>
  <sheetFormatPr defaultColWidth="9.77734375" defaultRowHeight="11.25" x14ac:dyDescent="0.2"/>
  <cols>
    <col min="1" max="1" width="3.77734375" style="321" customWidth="1"/>
    <col min="2" max="2" width="6.77734375" style="321" customWidth="1"/>
    <col min="3" max="3" width="27.77734375" style="322" customWidth="1"/>
    <col min="4" max="6" width="10.77734375" style="321" customWidth="1"/>
    <col min="7" max="7" width="3.77734375" style="321" customWidth="1"/>
    <col min="8" max="8" width="6.77734375" style="321" customWidth="1"/>
    <col min="9" max="9" width="27.77734375" style="322" customWidth="1"/>
    <col min="10" max="12" width="10.77734375" style="321" customWidth="1"/>
    <col min="13" max="16384" width="9.77734375" style="321"/>
  </cols>
  <sheetData>
    <row r="1" spans="1:12" ht="20.25" x14ac:dyDescent="0.3">
      <c r="A1" s="596" t="s">
        <v>47</v>
      </c>
      <c r="B1" s="596"/>
      <c r="C1" s="596"/>
      <c r="D1" s="393"/>
      <c r="E1" s="394" t="s">
        <v>510</v>
      </c>
      <c r="F1" s="394"/>
      <c r="G1" s="390"/>
      <c r="H1" s="390"/>
      <c r="I1" s="396"/>
      <c r="J1" s="393"/>
      <c r="L1" s="395" t="s">
        <v>701</v>
      </c>
    </row>
    <row r="2" spans="1:12" ht="15.75" x14ac:dyDescent="0.25">
      <c r="A2" s="393"/>
      <c r="B2" s="393"/>
      <c r="C2" s="389"/>
      <c r="D2" s="393"/>
      <c r="E2" s="394" t="s">
        <v>504</v>
      </c>
      <c r="F2" s="392"/>
      <c r="G2" s="390"/>
      <c r="H2" s="390"/>
      <c r="I2" s="558"/>
      <c r="J2" s="558"/>
      <c r="K2" s="558"/>
      <c r="L2" s="557" t="s">
        <v>780</v>
      </c>
    </row>
    <row r="3" spans="1:12" ht="15.75" x14ac:dyDescent="0.25">
      <c r="A3" s="393"/>
      <c r="B3" s="393"/>
      <c r="C3" s="389"/>
      <c r="D3" s="393"/>
      <c r="E3" s="392" t="s">
        <v>507</v>
      </c>
      <c r="F3" s="391"/>
      <c r="G3" s="390"/>
      <c r="H3" s="390"/>
      <c r="I3" s="389"/>
      <c r="J3" s="607" t="s">
        <v>779</v>
      </c>
      <c r="K3" s="607"/>
      <c r="L3" s="607"/>
    </row>
    <row r="4" spans="1:12" ht="13.9" customHeight="1" x14ac:dyDescent="0.2">
      <c r="A4" s="597" t="s">
        <v>505</v>
      </c>
      <c r="B4" s="597"/>
      <c r="C4" s="597"/>
      <c r="D4" s="597"/>
      <c r="E4" s="324"/>
      <c r="F4" s="324"/>
      <c r="G4" s="324"/>
      <c r="H4" s="324"/>
      <c r="I4" s="325"/>
      <c r="J4" s="324"/>
      <c r="K4" s="324"/>
      <c r="L4" s="324"/>
    </row>
    <row r="5" spans="1:12" ht="12.75" x14ac:dyDescent="0.2">
      <c r="A5" s="388"/>
      <c r="B5" s="387"/>
      <c r="C5" s="386" t="s">
        <v>504</v>
      </c>
      <c r="D5" s="385" t="s">
        <v>503</v>
      </c>
      <c r="E5" s="384" t="s">
        <v>502</v>
      </c>
      <c r="F5" s="383" t="s">
        <v>501</v>
      </c>
      <c r="G5" s="382"/>
      <c r="H5" s="381"/>
      <c r="I5" s="380" t="s">
        <v>504</v>
      </c>
      <c r="J5" s="379" t="s">
        <v>503</v>
      </c>
      <c r="K5" s="378" t="s">
        <v>502</v>
      </c>
      <c r="L5" s="377" t="s">
        <v>501</v>
      </c>
    </row>
    <row r="6" spans="1:12" ht="12.75" x14ac:dyDescent="0.2">
      <c r="A6" s="351" t="s">
        <v>87</v>
      </c>
      <c r="B6" s="334" t="s">
        <v>500</v>
      </c>
      <c r="C6" s="328" t="s">
        <v>499</v>
      </c>
      <c r="D6" s="334" t="s">
        <v>88</v>
      </c>
      <c r="E6" s="334" t="s">
        <v>498</v>
      </c>
      <c r="F6" s="376" t="s">
        <v>497</v>
      </c>
      <c r="G6" s="355" t="s">
        <v>87</v>
      </c>
      <c r="H6" s="375" t="s">
        <v>500</v>
      </c>
      <c r="I6" s="374" t="s">
        <v>499</v>
      </c>
      <c r="J6" s="351" t="s">
        <v>88</v>
      </c>
      <c r="K6" s="334" t="s">
        <v>498</v>
      </c>
      <c r="L6" s="334" t="s">
        <v>497</v>
      </c>
    </row>
    <row r="7" spans="1:12" ht="12.75" x14ac:dyDescent="0.2">
      <c r="A7" s="351" t="s">
        <v>496</v>
      </c>
      <c r="B7" s="334" t="s">
        <v>495</v>
      </c>
      <c r="C7" s="333" t="s">
        <v>494</v>
      </c>
      <c r="D7" s="354">
        <v>2</v>
      </c>
      <c r="E7" s="373" t="s">
        <v>346</v>
      </c>
      <c r="F7" s="372">
        <v>0</v>
      </c>
      <c r="G7" s="348" t="s">
        <v>493</v>
      </c>
      <c r="H7" s="351" t="s">
        <v>492</v>
      </c>
      <c r="I7" s="333" t="s">
        <v>170</v>
      </c>
      <c r="J7" s="353">
        <v>0</v>
      </c>
      <c r="K7" s="353">
        <v>0</v>
      </c>
      <c r="L7" s="357"/>
    </row>
    <row r="8" spans="1:12" ht="12.75" x14ac:dyDescent="0.2">
      <c r="A8" s="351" t="s">
        <v>491</v>
      </c>
      <c r="B8" s="334"/>
      <c r="C8" s="333"/>
      <c r="D8" s="360"/>
      <c r="E8" s="353"/>
      <c r="F8" s="356"/>
      <c r="G8" s="355" t="s">
        <v>490</v>
      </c>
      <c r="H8" s="351" t="s">
        <v>489</v>
      </c>
      <c r="I8" s="365" t="s">
        <v>488</v>
      </c>
      <c r="J8" s="352">
        <f>J7</f>
        <v>0</v>
      </c>
      <c r="K8" s="358" t="s">
        <v>346</v>
      </c>
      <c r="L8" s="352">
        <f>K7</f>
        <v>0</v>
      </c>
    </row>
    <row r="9" spans="1:12" ht="12.75" x14ac:dyDescent="0.2">
      <c r="A9" s="351" t="s">
        <v>487</v>
      </c>
      <c r="B9" s="334" t="s">
        <v>486</v>
      </c>
      <c r="C9" s="333" t="s">
        <v>171</v>
      </c>
      <c r="D9" s="353">
        <v>0</v>
      </c>
      <c r="E9" s="353">
        <v>0</v>
      </c>
      <c r="F9" s="356"/>
      <c r="G9" s="355" t="s">
        <v>485</v>
      </c>
      <c r="H9" s="335"/>
      <c r="I9" s="333"/>
      <c r="J9" s="347"/>
      <c r="K9" s="347"/>
      <c r="L9" s="357"/>
    </row>
    <row r="10" spans="1:12" ht="12.75" x14ac:dyDescent="0.2">
      <c r="A10" s="351" t="s">
        <v>484</v>
      </c>
      <c r="B10" s="334" t="s">
        <v>483</v>
      </c>
      <c r="C10" s="333" t="s">
        <v>169</v>
      </c>
      <c r="D10" s="353">
        <v>0</v>
      </c>
      <c r="E10" s="353">
        <v>0</v>
      </c>
      <c r="F10" s="356"/>
      <c r="G10" s="355" t="s">
        <v>482</v>
      </c>
      <c r="H10" s="351" t="s">
        <v>481</v>
      </c>
      <c r="I10" s="333" t="s">
        <v>165</v>
      </c>
      <c r="J10" s="353">
        <v>0</v>
      </c>
      <c r="K10" s="353">
        <v>0</v>
      </c>
      <c r="L10" s="357"/>
    </row>
    <row r="11" spans="1:12" ht="12.75" x14ac:dyDescent="0.2">
      <c r="A11" s="351" t="s">
        <v>480</v>
      </c>
      <c r="B11" s="334" t="s">
        <v>479</v>
      </c>
      <c r="C11" s="333" t="s">
        <v>168</v>
      </c>
      <c r="D11" s="353">
        <v>0</v>
      </c>
      <c r="E11" s="353">
        <v>0</v>
      </c>
      <c r="F11" s="356"/>
      <c r="G11" s="355" t="s">
        <v>478</v>
      </c>
      <c r="H11" s="351" t="s">
        <v>477</v>
      </c>
      <c r="I11" s="333" t="s">
        <v>163</v>
      </c>
      <c r="J11" s="353">
        <v>0</v>
      </c>
      <c r="K11" s="353">
        <v>0</v>
      </c>
      <c r="L11" s="357"/>
    </row>
    <row r="12" spans="1:12" ht="12.75" x14ac:dyDescent="0.2">
      <c r="A12" s="351" t="s">
        <v>476</v>
      </c>
      <c r="B12" s="334" t="s">
        <v>475</v>
      </c>
      <c r="C12" s="333" t="s">
        <v>166</v>
      </c>
      <c r="D12" s="353">
        <v>0</v>
      </c>
      <c r="E12" s="353">
        <v>0</v>
      </c>
      <c r="F12" s="356"/>
      <c r="G12" s="355" t="s">
        <v>474</v>
      </c>
      <c r="H12" s="351" t="s">
        <v>473</v>
      </c>
      <c r="I12" s="333" t="s">
        <v>472</v>
      </c>
      <c r="J12" s="353">
        <v>0</v>
      </c>
      <c r="K12" s="353">
        <v>0</v>
      </c>
      <c r="L12" s="357"/>
    </row>
    <row r="13" spans="1:12" ht="12.75" x14ac:dyDescent="0.2">
      <c r="A13" s="351" t="s">
        <v>471</v>
      </c>
      <c r="B13" s="334" t="s">
        <v>470</v>
      </c>
      <c r="C13" s="333" t="s">
        <v>164</v>
      </c>
      <c r="D13" s="353">
        <v>0</v>
      </c>
      <c r="E13" s="353">
        <v>0</v>
      </c>
      <c r="F13" s="356"/>
      <c r="G13" s="355" t="s">
        <v>469</v>
      </c>
      <c r="H13" s="351" t="s">
        <v>468</v>
      </c>
      <c r="I13" s="333" t="s">
        <v>159</v>
      </c>
      <c r="J13" s="353">
        <v>0</v>
      </c>
      <c r="K13" s="353">
        <v>0</v>
      </c>
      <c r="L13" s="357"/>
    </row>
    <row r="14" spans="1:12" ht="12.75" x14ac:dyDescent="0.2">
      <c r="A14" s="351" t="s">
        <v>467</v>
      </c>
      <c r="B14" s="334" t="s">
        <v>466</v>
      </c>
      <c r="C14" s="333" t="s">
        <v>162</v>
      </c>
      <c r="D14" s="353">
        <v>0</v>
      </c>
      <c r="E14" s="353">
        <v>0</v>
      </c>
      <c r="F14" s="356"/>
      <c r="G14" s="355" t="s">
        <v>465</v>
      </c>
      <c r="H14" s="351" t="s">
        <v>464</v>
      </c>
      <c r="I14" s="333" t="s">
        <v>157</v>
      </c>
      <c r="J14" s="353">
        <v>0</v>
      </c>
      <c r="K14" s="353">
        <v>0</v>
      </c>
      <c r="L14" s="357"/>
    </row>
    <row r="15" spans="1:12" ht="12.75" x14ac:dyDescent="0.2">
      <c r="A15" s="351" t="s">
        <v>463</v>
      </c>
      <c r="B15" s="334" t="s">
        <v>462</v>
      </c>
      <c r="C15" s="333" t="s">
        <v>160</v>
      </c>
      <c r="D15" s="353">
        <v>0</v>
      </c>
      <c r="E15" s="353">
        <v>0</v>
      </c>
      <c r="F15" s="356"/>
      <c r="G15" s="355" t="s">
        <v>461</v>
      </c>
      <c r="H15" s="351" t="s">
        <v>460</v>
      </c>
      <c r="I15" s="333" t="s">
        <v>155</v>
      </c>
      <c r="J15" s="353">
        <v>0</v>
      </c>
      <c r="K15" s="353">
        <v>0</v>
      </c>
      <c r="L15" s="357"/>
    </row>
    <row r="16" spans="1:12" ht="12.75" x14ac:dyDescent="0.2">
      <c r="A16" s="351" t="s">
        <v>459</v>
      </c>
      <c r="B16" s="334" t="s">
        <v>458</v>
      </c>
      <c r="C16" s="333" t="s">
        <v>158</v>
      </c>
      <c r="D16" s="353">
        <v>0</v>
      </c>
      <c r="E16" s="353">
        <v>0</v>
      </c>
      <c r="F16" s="356"/>
      <c r="G16" s="355" t="s">
        <v>457</v>
      </c>
      <c r="H16" s="351" t="s">
        <v>456</v>
      </c>
      <c r="I16" s="333" t="s">
        <v>153</v>
      </c>
      <c r="J16" s="353">
        <v>0</v>
      </c>
      <c r="K16" s="353">
        <v>0</v>
      </c>
      <c r="L16" s="357"/>
    </row>
    <row r="17" spans="1:12" ht="12.75" x14ac:dyDescent="0.2">
      <c r="A17" s="351" t="s">
        <v>455</v>
      </c>
      <c r="B17" s="334" t="s">
        <v>454</v>
      </c>
      <c r="C17" s="333" t="s">
        <v>156</v>
      </c>
      <c r="D17" s="537">
        <v>0</v>
      </c>
      <c r="E17" s="536">
        <v>0</v>
      </c>
      <c r="F17" s="356"/>
      <c r="G17" s="355" t="s">
        <v>453</v>
      </c>
      <c r="H17" s="351" t="s">
        <v>452</v>
      </c>
      <c r="I17" s="333" t="s">
        <v>152</v>
      </c>
      <c r="J17" s="353">
        <v>0</v>
      </c>
      <c r="K17" s="353">
        <v>0</v>
      </c>
      <c r="L17" s="357"/>
    </row>
    <row r="18" spans="1:12" ht="12.75" x14ac:dyDescent="0.2">
      <c r="A18" s="351" t="s">
        <v>451</v>
      </c>
      <c r="B18" s="334" t="s">
        <v>450</v>
      </c>
      <c r="C18" s="365" t="s">
        <v>154</v>
      </c>
      <c r="D18" s="534">
        <v>0</v>
      </c>
      <c r="E18" s="535">
        <v>0</v>
      </c>
      <c r="F18" s="356"/>
      <c r="G18" s="355" t="s">
        <v>449</v>
      </c>
      <c r="H18" s="351" t="s">
        <v>448</v>
      </c>
      <c r="I18" s="333" t="s">
        <v>150</v>
      </c>
      <c r="J18" s="536">
        <v>0</v>
      </c>
      <c r="K18" s="536">
        <v>0</v>
      </c>
      <c r="L18" s="357"/>
    </row>
    <row r="19" spans="1:12" ht="12.75" x14ac:dyDescent="0.2">
      <c r="A19" s="351" t="s">
        <v>447</v>
      </c>
      <c r="B19" s="334"/>
      <c r="C19" s="371" t="s">
        <v>446</v>
      </c>
      <c r="D19" s="370">
        <f>SUBTOTAL(9,D9:D18)</f>
        <v>0</v>
      </c>
      <c r="E19" s="369" t="s">
        <v>346</v>
      </c>
      <c r="F19" s="349">
        <f>SUBTOTAL(9,E8:E18)</f>
        <v>0</v>
      </c>
      <c r="G19" s="368" t="s">
        <v>445</v>
      </c>
      <c r="H19" s="367">
        <v>437000</v>
      </c>
      <c r="I19" s="366" t="s">
        <v>149</v>
      </c>
      <c r="J19" s="535">
        <v>0</v>
      </c>
      <c r="K19" s="535">
        <v>0</v>
      </c>
      <c r="L19" s="357"/>
    </row>
    <row r="20" spans="1:12" ht="12.75" x14ac:dyDescent="0.2">
      <c r="A20" s="351" t="s">
        <v>444</v>
      </c>
      <c r="B20" s="334" t="s">
        <v>443</v>
      </c>
      <c r="C20" s="333" t="s">
        <v>151</v>
      </c>
      <c r="D20" s="353">
        <v>0</v>
      </c>
      <c r="E20" s="353">
        <v>0</v>
      </c>
      <c r="F20" s="356"/>
      <c r="G20" s="361" t="s">
        <v>442</v>
      </c>
      <c r="H20" s="364" t="s">
        <v>441</v>
      </c>
      <c r="I20" s="333" t="s">
        <v>440</v>
      </c>
      <c r="J20" s="353">
        <v>0</v>
      </c>
      <c r="K20" s="353">
        <v>0</v>
      </c>
      <c r="L20" s="357"/>
    </row>
    <row r="21" spans="1:12" ht="12.75" x14ac:dyDescent="0.2">
      <c r="A21" s="351" t="s">
        <v>439</v>
      </c>
      <c r="B21" s="364"/>
      <c r="C21" s="363"/>
      <c r="D21" s="362"/>
      <c r="E21" s="362"/>
      <c r="F21" s="356"/>
      <c r="G21" s="361" t="s">
        <v>438</v>
      </c>
      <c r="H21" s="351" t="s">
        <v>437</v>
      </c>
      <c r="I21" s="333" t="s">
        <v>145</v>
      </c>
      <c r="J21" s="353">
        <v>0</v>
      </c>
      <c r="K21" s="353">
        <v>0</v>
      </c>
      <c r="L21" s="357"/>
    </row>
    <row r="22" spans="1:12" ht="12.75" x14ac:dyDescent="0.2">
      <c r="A22" s="351" t="s">
        <v>436</v>
      </c>
      <c r="B22" s="334" t="s">
        <v>435</v>
      </c>
      <c r="C22" s="333" t="s">
        <v>148</v>
      </c>
      <c r="D22" s="353">
        <v>0</v>
      </c>
      <c r="E22" s="353">
        <v>0</v>
      </c>
      <c r="F22" s="356"/>
      <c r="G22" s="355" t="s">
        <v>434</v>
      </c>
      <c r="H22" s="351" t="s">
        <v>433</v>
      </c>
      <c r="I22" s="365" t="s">
        <v>432</v>
      </c>
      <c r="J22" s="352">
        <f>SUBTOTAL(9,J10:J21)</f>
        <v>0</v>
      </c>
      <c r="K22" s="358" t="s">
        <v>346</v>
      </c>
      <c r="L22" s="352">
        <f>SUBTOTAL(9,K10:K21)</f>
        <v>0</v>
      </c>
    </row>
    <row r="23" spans="1:12" ht="12.75" x14ac:dyDescent="0.2">
      <c r="A23" s="351" t="s">
        <v>431</v>
      </c>
      <c r="B23" s="334" t="s">
        <v>430</v>
      </c>
      <c r="C23" s="333" t="s">
        <v>146</v>
      </c>
      <c r="D23" s="353">
        <v>0</v>
      </c>
      <c r="E23" s="353">
        <v>0</v>
      </c>
      <c r="F23" s="356"/>
      <c r="G23" s="355" t="s">
        <v>429</v>
      </c>
      <c r="H23" s="335"/>
      <c r="I23" s="333"/>
      <c r="J23" s="347"/>
      <c r="K23" s="347"/>
      <c r="L23" s="357"/>
    </row>
    <row r="24" spans="1:12" ht="12.75" x14ac:dyDescent="0.2">
      <c r="A24" s="351" t="s">
        <v>428</v>
      </c>
      <c r="B24" s="334" t="s">
        <v>427</v>
      </c>
      <c r="C24" s="333" t="s">
        <v>144</v>
      </c>
      <c r="D24" s="353">
        <v>0</v>
      </c>
      <c r="E24" s="353">
        <v>0</v>
      </c>
      <c r="F24" s="356"/>
      <c r="G24" s="355" t="s">
        <v>426</v>
      </c>
      <c r="H24" s="335"/>
      <c r="I24" s="333"/>
      <c r="J24" s="347"/>
      <c r="K24" s="347"/>
      <c r="L24" s="357"/>
    </row>
    <row r="25" spans="1:12" ht="12.75" x14ac:dyDescent="0.2">
      <c r="A25" s="351" t="s">
        <v>425</v>
      </c>
      <c r="B25" s="364"/>
      <c r="C25" s="363"/>
      <c r="D25" s="362"/>
      <c r="E25" s="360"/>
      <c r="F25" s="356"/>
      <c r="G25" s="355" t="s">
        <v>424</v>
      </c>
      <c r="H25" s="351" t="s">
        <v>423</v>
      </c>
      <c r="I25" s="333" t="s">
        <v>141</v>
      </c>
      <c r="J25" s="353">
        <v>0</v>
      </c>
      <c r="K25" s="353">
        <v>0</v>
      </c>
      <c r="L25" s="357"/>
    </row>
    <row r="26" spans="1:12" ht="12.75" x14ac:dyDescent="0.2">
      <c r="A26" s="351" t="s">
        <v>422</v>
      </c>
      <c r="B26" s="334" t="s">
        <v>421</v>
      </c>
      <c r="C26" s="333" t="s">
        <v>142</v>
      </c>
      <c r="D26" s="353">
        <v>0</v>
      </c>
      <c r="E26" s="353">
        <v>0</v>
      </c>
      <c r="F26" s="356"/>
      <c r="G26" s="355" t="s">
        <v>420</v>
      </c>
      <c r="H26" s="351" t="s">
        <v>419</v>
      </c>
      <c r="I26" s="333" t="s">
        <v>140</v>
      </c>
      <c r="J26" s="353">
        <v>0</v>
      </c>
      <c r="K26" s="353">
        <v>0</v>
      </c>
      <c r="L26" s="357"/>
    </row>
    <row r="27" spans="1:12" ht="12.75" x14ac:dyDescent="0.2">
      <c r="A27" s="351" t="s">
        <v>418</v>
      </c>
      <c r="B27" s="334"/>
      <c r="C27" s="333"/>
      <c r="D27" s="360"/>
      <c r="E27" s="360"/>
      <c r="F27" s="356"/>
      <c r="G27" s="355" t="s">
        <v>417</v>
      </c>
      <c r="H27" s="351" t="s">
        <v>416</v>
      </c>
      <c r="I27" s="333" t="s">
        <v>138</v>
      </c>
      <c r="J27" s="353">
        <v>0</v>
      </c>
      <c r="K27" s="353">
        <v>0</v>
      </c>
      <c r="L27" s="357"/>
    </row>
    <row r="28" spans="1:12" ht="25.5" x14ac:dyDescent="0.2">
      <c r="A28" s="351" t="s">
        <v>415</v>
      </c>
      <c r="B28" s="334" t="s">
        <v>414</v>
      </c>
      <c r="C28" s="333" t="s">
        <v>139</v>
      </c>
      <c r="D28" s="353">
        <v>0</v>
      </c>
      <c r="E28" s="353">
        <v>0</v>
      </c>
      <c r="F28" s="356"/>
      <c r="G28" s="355" t="s">
        <v>413</v>
      </c>
      <c r="H28" s="351" t="s">
        <v>412</v>
      </c>
      <c r="I28" s="333" t="s">
        <v>411</v>
      </c>
      <c r="J28" s="353">
        <v>0</v>
      </c>
      <c r="K28" s="353">
        <v>0</v>
      </c>
      <c r="L28" s="357"/>
    </row>
    <row r="29" spans="1:12" ht="12.75" x14ac:dyDescent="0.2">
      <c r="A29" s="351" t="s">
        <v>410</v>
      </c>
      <c r="B29" s="334" t="s">
        <v>409</v>
      </c>
      <c r="C29" s="333" t="s">
        <v>408</v>
      </c>
      <c r="D29" s="353">
        <v>0</v>
      </c>
      <c r="E29" s="353">
        <v>0</v>
      </c>
      <c r="F29" s="356"/>
      <c r="G29" s="355" t="s">
        <v>407</v>
      </c>
      <c r="H29" s="351" t="s">
        <v>406</v>
      </c>
      <c r="I29" s="333" t="s">
        <v>134</v>
      </c>
      <c r="J29" s="353">
        <v>0</v>
      </c>
      <c r="K29" s="353">
        <v>0</v>
      </c>
      <c r="L29" s="357"/>
    </row>
    <row r="30" spans="1:12" ht="12.75" x14ac:dyDescent="0.2">
      <c r="A30" s="351" t="s">
        <v>405</v>
      </c>
      <c r="B30" s="334" t="s">
        <v>404</v>
      </c>
      <c r="C30" s="333" t="s">
        <v>135</v>
      </c>
      <c r="D30" s="353">
        <v>0</v>
      </c>
      <c r="E30" s="353">
        <v>0</v>
      </c>
      <c r="F30" s="356"/>
      <c r="G30" s="355" t="s">
        <v>403</v>
      </c>
      <c r="H30" s="351" t="s">
        <v>402</v>
      </c>
      <c r="I30" s="333" t="s">
        <v>133</v>
      </c>
      <c r="J30" s="353">
        <v>0</v>
      </c>
      <c r="K30" s="353">
        <v>0</v>
      </c>
      <c r="L30" s="357"/>
    </row>
    <row r="31" spans="1:12" ht="12.75" x14ac:dyDescent="0.2">
      <c r="A31" s="351" t="s">
        <v>401</v>
      </c>
      <c r="B31" s="334"/>
      <c r="C31" s="333"/>
      <c r="D31" s="360"/>
      <c r="E31" s="360"/>
      <c r="F31" s="356"/>
      <c r="G31" s="355" t="s">
        <v>400</v>
      </c>
      <c r="H31" s="351" t="s">
        <v>399</v>
      </c>
      <c r="I31" s="333" t="s">
        <v>131</v>
      </c>
      <c r="J31" s="353">
        <v>0</v>
      </c>
      <c r="K31" s="353">
        <v>0</v>
      </c>
      <c r="L31" s="357"/>
    </row>
    <row r="32" spans="1:12" ht="12.75" x14ac:dyDescent="0.2">
      <c r="A32" s="351" t="s">
        <v>398</v>
      </c>
      <c r="B32" s="334">
        <v>417100</v>
      </c>
      <c r="C32" s="333" t="s">
        <v>132</v>
      </c>
      <c r="D32" s="353">
        <v>0</v>
      </c>
      <c r="E32" s="353">
        <v>0</v>
      </c>
      <c r="F32" s="356"/>
      <c r="G32" s="355" t="s">
        <v>397</v>
      </c>
      <c r="H32" s="351" t="s">
        <v>396</v>
      </c>
      <c r="I32" s="333" t="s">
        <v>395</v>
      </c>
      <c r="J32" s="353">
        <v>0</v>
      </c>
      <c r="K32" s="353">
        <v>0</v>
      </c>
      <c r="L32" s="357"/>
    </row>
    <row r="33" spans="1:12" ht="12.75" x14ac:dyDescent="0.2">
      <c r="A33" s="351" t="s">
        <v>394</v>
      </c>
      <c r="B33" s="334">
        <v>417200</v>
      </c>
      <c r="C33" s="333" t="s">
        <v>130</v>
      </c>
      <c r="D33" s="353">
        <v>0</v>
      </c>
      <c r="E33" s="353">
        <v>0</v>
      </c>
      <c r="F33" s="356"/>
      <c r="G33" s="361" t="s">
        <v>393</v>
      </c>
      <c r="H33" s="334" t="s">
        <v>392</v>
      </c>
      <c r="I33" s="333" t="s">
        <v>391</v>
      </c>
      <c r="J33" s="353">
        <v>28292</v>
      </c>
      <c r="K33" s="353">
        <v>31490</v>
      </c>
      <c r="L33" s="357"/>
    </row>
    <row r="34" spans="1:12" ht="12.75" x14ac:dyDescent="0.2">
      <c r="A34" s="351" t="s">
        <v>390</v>
      </c>
      <c r="B34" s="334">
        <v>417300</v>
      </c>
      <c r="C34" s="333" t="s">
        <v>389</v>
      </c>
      <c r="D34" s="353">
        <v>0</v>
      </c>
      <c r="E34" s="353">
        <v>0</v>
      </c>
      <c r="F34" s="356"/>
      <c r="G34" s="355" t="s">
        <v>388</v>
      </c>
      <c r="H34" s="351" t="s">
        <v>387</v>
      </c>
      <c r="I34" s="333" t="s">
        <v>386</v>
      </c>
      <c r="J34" s="353">
        <v>0</v>
      </c>
      <c r="K34" s="353">
        <v>0</v>
      </c>
      <c r="L34" s="357"/>
    </row>
    <row r="35" spans="1:12" ht="12.75" x14ac:dyDescent="0.2">
      <c r="A35" s="351" t="s">
        <v>385</v>
      </c>
      <c r="B35" s="334">
        <v>417400</v>
      </c>
      <c r="C35" s="333" t="s">
        <v>384</v>
      </c>
      <c r="D35" s="353">
        <v>0</v>
      </c>
      <c r="E35" s="353">
        <v>0</v>
      </c>
      <c r="F35" s="356"/>
      <c r="G35" s="355" t="s">
        <v>383</v>
      </c>
      <c r="H35" s="351" t="s">
        <v>382</v>
      </c>
      <c r="I35" s="333" t="s">
        <v>381</v>
      </c>
      <c r="J35" s="359">
        <f>SUBTOTAL(9,J25:J34)</f>
        <v>28292</v>
      </c>
      <c r="K35" s="358" t="s">
        <v>346</v>
      </c>
      <c r="L35" s="352">
        <f>SUBTOTAL(9,K25:K34)</f>
        <v>31490</v>
      </c>
    </row>
    <row r="36" spans="1:12" ht="12.75" x14ac:dyDescent="0.2">
      <c r="A36" s="351" t="s">
        <v>380</v>
      </c>
      <c r="B36" s="334">
        <v>417900</v>
      </c>
      <c r="C36" s="333" t="s">
        <v>124</v>
      </c>
      <c r="D36" s="353">
        <v>0</v>
      </c>
      <c r="E36" s="353">
        <v>0</v>
      </c>
      <c r="F36" s="356"/>
      <c r="G36" s="355" t="s">
        <v>379</v>
      </c>
      <c r="H36" s="335"/>
      <c r="I36" s="333" t="s">
        <v>378</v>
      </c>
      <c r="J36" s="347"/>
      <c r="K36" s="347"/>
      <c r="L36" s="357"/>
    </row>
    <row r="37" spans="1:12" ht="25.5" x14ac:dyDescent="0.2">
      <c r="A37" s="351" t="s">
        <v>377</v>
      </c>
      <c r="B37" s="334"/>
      <c r="C37" s="333"/>
      <c r="D37" s="360"/>
      <c r="E37" s="360"/>
      <c r="F37" s="356"/>
      <c r="G37" s="355" t="s">
        <v>376</v>
      </c>
      <c r="H37" s="351" t="s">
        <v>375</v>
      </c>
      <c r="I37" s="333" t="s">
        <v>374</v>
      </c>
      <c r="J37" s="353">
        <v>0</v>
      </c>
      <c r="K37" s="353">
        <v>0</v>
      </c>
      <c r="L37" s="357"/>
    </row>
    <row r="38" spans="1:12" ht="12.75" x14ac:dyDescent="0.2">
      <c r="A38" s="351" t="s">
        <v>373</v>
      </c>
      <c r="B38" s="334">
        <v>418100</v>
      </c>
      <c r="C38" s="333" t="s">
        <v>123</v>
      </c>
      <c r="D38" s="353">
        <v>0</v>
      </c>
      <c r="E38" s="353">
        <v>0</v>
      </c>
      <c r="F38" s="356"/>
      <c r="G38" s="355" t="s">
        <v>372</v>
      </c>
      <c r="H38" s="351" t="s">
        <v>371</v>
      </c>
      <c r="I38" s="333" t="s">
        <v>370</v>
      </c>
      <c r="J38" s="353">
        <v>0</v>
      </c>
      <c r="K38" s="353">
        <v>0</v>
      </c>
      <c r="L38" s="357"/>
    </row>
    <row r="39" spans="1:12" ht="12.75" x14ac:dyDescent="0.2">
      <c r="A39" s="351" t="s">
        <v>369</v>
      </c>
      <c r="B39" s="334"/>
      <c r="C39" s="333"/>
      <c r="D39" s="360"/>
      <c r="E39" s="353"/>
      <c r="F39" s="356"/>
      <c r="G39" s="355" t="s">
        <v>368</v>
      </c>
      <c r="H39" s="351" t="s">
        <v>367</v>
      </c>
      <c r="I39" s="333" t="s">
        <v>366</v>
      </c>
      <c r="J39" s="359">
        <f>SUBTOTAL(9,J37:J38)</f>
        <v>0</v>
      </c>
      <c r="K39" s="358" t="s">
        <v>346</v>
      </c>
      <c r="L39" s="352">
        <f>SUBTOTAL(9,K37:K38)</f>
        <v>0</v>
      </c>
    </row>
    <row r="40" spans="1:12" ht="12.75" x14ac:dyDescent="0.2">
      <c r="A40" s="351" t="s">
        <v>365</v>
      </c>
      <c r="B40" s="334">
        <v>419100</v>
      </c>
      <c r="C40" s="333" t="s">
        <v>120</v>
      </c>
      <c r="D40" s="353">
        <v>0</v>
      </c>
      <c r="E40" s="353">
        <v>0</v>
      </c>
      <c r="F40" s="356"/>
      <c r="G40" s="355" t="s">
        <v>364</v>
      </c>
      <c r="H40" s="351" t="s">
        <v>363</v>
      </c>
      <c r="I40" s="333"/>
      <c r="J40" s="347"/>
      <c r="K40" s="357"/>
      <c r="L40" s="357"/>
    </row>
    <row r="41" spans="1:12" ht="12.75" x14ac:dyDescent="0.2">
      <c r="A41" s="351" t="s">
        <v>362</v>
      </c>
      <c r="B41" s="334">
        <v>419200</v>
      </c>
      <c r="C41" s="333" t="s">
        <v>118</v>
      </c>
      <c r="D41" s="353">
        <v>0</v>
      </c>
      <c r="E41" s="353">
        <v>0</v>
      </c>
      <c r="F41" s="356"/>
      <c r="G41" s="355" t="s">
        <v>361</v>
      </c>
      <c r="H41" s="335"/>
      <c r="I41" s="333" t="s">
        <v>360</v>
      </c>
      <c r="J41" s="359">
        <f>SUM(D46,J8,J22,J35,J39)</f>
        <v>28292</v>
      </c>
      <c r="K41" s="358" t="s">
        <v>346</v>
      </c>
      <c r="L41" s="352">
        <f>SUM(F46,L8,L22,L35,L39)</f>
        <v>31490</v>
      </c>
    </row>
    <row r="42" spans="1:12" ht="12.75" x14ac:dyDescent="0.2">
      <c r="A42" s="351" t="s">
        <v>359</v>
      </c>
      <c r="B42" s="334">
        <v>419300</v>
      </c>
      <c r="C42" s="333" t="s">
        <v>116</v>
      </c>
      <c r="D42" s="353">
        <v>0</v>
      </c>
      <c r="E42" s="353">
        <v>0</v>
      </c>
      <c r="F42" s="356"/>
      <c r="G42" s="355" t="s">
        <v>358</v>
      </c>
      <c r="H42" s="335"/>
      <c r="I42" s="333"/>
      <c r="J42" s="347"/>
      <c r="K42" s="347"/>
      <c r="L42" s="357"/>
    </row>
    <row r="43" spans="1:12" ht="12.75" x14ac:dyDescent="0.2">
      <c r="A43" s="351" t="s">
        <v>357</v>
      </c>
      <c r="B43" s="334">
        <v>419900</v>
      </c>
      <c r="C43" s="333" t="s">
        <v>115</v>
      </c>
      <c r="D43" s="353">
        <v>0</v>
      </c>
      <c r="E43" s="534">
        <v>0</v>
      </c>
      <c r="F43" s="356"/>
      <c r="G43" s="355" t="s">
        <v>356</v>
      </c>
      <c r="H43" s="351" t="s">
        <v>355</v>
      </c>
      <c r="I43" s="333" t="s">
        <v>354</v>
      </c>
      <c r="J43" s="533">
        <v>0</v>
      </c>
      <c r="K43" s="532">
        <v>0</v>
      </c>
      <c r="L43" s="352">
        <f>+K43</f>
        <v>0</v>
      </c>
    </row>
    <row r="44" spans="1:12" ht="12.75" x14ac:dyDescent="0.2">
      <c r="A44" s="351" t="s">
        <v>353</v>
      </c>
      <c r="B44" s="334"/>
      <c r="C44" s="333" t="s">
        <v>352</v>
      </c>
      <c r="D44" s="332">
        <f>SUBTOTAL(9,D19:D43)</f>
        <v>0</v>
      </c>
      <c r="E44" s="350" t="s">
        <v>346</v>
      </c>
      <c r="F44" s="349">
        <f>SUBTOTAL(9,E20:E43)</f>
        <v>0</v>
      </c>
      <c r="G44" s="348" t="s">
        <v>351</v>
      </c>
      <c r="H44" s="335"/>
      <c r="I44" s="333"/>
      <c r="J44" s="347"/>
      <c r="K44" s="347"/>
      <c r="L44" s="347"/>
    </row>
    <row r="45" spans="1:12" ht="24" x14ac:dyDescent="0.2">
      <c r="A45" s="346" t="s">
        <v>350</v>
      </c>
      <c r="B45" s="340">
        <v>410000</v>
      </c>
      <c r="C45" s="345" t="s">
        <v>349</v>
      </c>
      <c r="D45" s="344"/>
      <c r="E45" s="343" t="s">
        <v>346</v>
      </c>
      <c r="F45" s="342"/>
      <c r="G45" s="341"/>
      <c r="H45" s="340" t="s">
        <v>348</v>
      </c>
      <c r="I45" s="339" t="s">
        <v>347</v>
      </c>
      <c r="J45" s="338"/>
      <c r="K45" s="337" t="s">
        <v>346</v>
      </c>
      <c r="L45" s="336"/>
    </row>
    <row r="46" spans="1:12" ht="12.75" x14ac:dyDescent="0.2">
      <c r="A46" s="335"/>
      <c r="B46" s="334"/>
      <c r="C46" s="333"/>
      <c r="D46" s="332">
        <f>(D19+D44)</f>
        <v>0</v>
      </c>
      <c r="E46" s="332"/>
      <c r="F46" s="331">
        <f>SUM(F19+F44)</f>
        <v>0</v>
      </c>
      <c r="G46" s="330"/>
      <c r="H46" s="329"/>
      <c r="I46" s="328" t="s">
        <v>345</v>
      </c>
      <c r="J46" s="326">
        <f>(D7+J41+J43)</f>
        <v>28294</v>
      </c>
      <c r="K46" s="327"/>
      <c r="L46" s="326">
        <f>(F7+L41+K43)</f>
        <v>31490</v>
      </c>
    </row>
    <row r="47" spans="1:12" ht="12.95" customHeight="1" x14ac:dyDescent="0.2">
      <c r="A47" s="598" t="str">
        <f ca="1">CELL("FILENAME",A1)</f>
        <v>R:\Finance\Annual Budget\Amended 2016-2017\[2016-2017 Amended Budget.xlsx]268</v>
      </c>
      <c r="B47" s="598"/>
      <c r="C47" s="598"/>
      <c r="D47" s="324"/>
      <c r="E47" s="324"/>
      <c r="F47" s="324"/>
      <c r="G47" s="324"/>
      <c r="H47" s="324"/>
      <c r="I47" s="325"/>
      <c r="J47" s="324"/>
      <c r="K47" s="324"/>
      <c r="L47" s="324"/>
    </row>
    <row r="48" spans="1:12" x14ac:dyDescent="0.2">
      <c r="D48" s="323"/>
      <c r="E48" s="323"/>
      <c r="F48" s="323"/>
    </row>
    <row r="49" spans="4:6" x14ac:dyDescent="0.2">
      <c r="D49" s="323"/>
      <c r="E49" s="323"/>
      <c r="F49" s="323"/>
    </row>
    <row r="50" spans="4:6" x14ac:dyDescent="0.2">
      <c r="D50" s="323"/>
      <c r="E50" s="323"/>
      <c r="F50" s="323"/>
    </row>
    <row r="51" spans="4:6" x14ac:dyDescent="0.2">
      <c r="D51" s="323"/>
      <c r="E51" s="323"/>
      <c r="F51" s="323"/>
    </row>
    <row r="52" spans="4:6" x14ac:dyDescent="0.2">
      <c r="D52" s="323"/>
      <c r="E52" s="323"/>
      <c r="F52" s="323"/>
    </row>
    <row r="53" spans="4:6" x14ac:dyDescent="0.2">
      <c r="D53" s="323"/>
      <c r="E53" s="323"/>
      <c r="F53" s="323"/>
    </row>
    <row r="54" spans="4:6" x14ac:dyDescent="0.2">
      <c r="D54" s="323"/>
      <c r="E54" s="323"/>
      <c r="F54" s="323"/>
    </row>
    <row r="55" spans="4:6" x14ac:dyDescent="0.2">
      <c r="D55" s="323"/>
      <c r="E55" s="323"/>
      <c r="F55" s="323"/>
    </row>
    <row r="56" spans="4:6" x14ac:dyDescent="0.2">
      <c r="D56" s="323"/>
      <c r="E56" s="323"/>
      <c r="F56" s="323"/>
    </row>
    <row r="57" spans="4:6" x14ac:dyDescent="0.2">
      <c r="D57" s="323"/>
      <c r="E57" s="323"/>
      <c r="F57" s="323"/>
    </row>
    <row r="58" spans="4:6" x14ac:dyDescent="0.2">
      <c r="D58" s="323"/>
      <c r="E58" s="323"/>
      <c r="F58" s="323"/>
    </row>
    <row r="59" spans="4:6" x14ac:dyDescent="0.2">
      <c r="D59" s="323"/>
      <c r="E59" s="323"/>
      <c r="F59" s="323"/>
    </row>
    <row r="60" spans="4:6" x14ac:dyDescent="0.2">
      <c r="D60" s="323"/>
      <c r="E60" s="323"/>
      <c r="F60" s="323"/>
    </row>
    <row r="61" spans="4:6" x14ac:dyDescent="0.2">
      <c r="D61" s="323"/>
      <c r="E61" s="323"/>
      <c r="F61" s="323"/>
    </row>
    <row r="62" spans="4:6" x14ac:dyDescent="0.2">
      <c r="D62" s="323"/>
      <c r="E62" s="323"/>
      <c r="F62" s="323"/>
    </row>
    <row r="63" spans="4:6" x14ac:dyDescent="0.2">
      <c r="D63" s="323"/>
      <c r="E63" s="323"/>
      <c r="F63" s="323"/>
    </row>
    <row r="64" spans="4:6" x14ac:dyDescent="0.2">
      <c r="D64" s="323"/>
      <c r="E64" s="323"/>
      <c r="F64" s="323"/>
    </row>
    <row r="65" spans="4:6" x14ac:dyDescent="0.2">
      <c r="D65" s="323"/>
      <c r="E65" s="323"/>
      <c r="F65" s="323"/>
    </row>
    <row r="66" spans="4:6" x14ac:dyDescent="0.2">
      <c r="D66" s="323"/>
      <c r="E66" s="323"/>
      <c r="F66" s="323"/>
    </row>
    <row r="67" spans="4:6" x14ac:dyDescent="0.2">
      <c r="D67" s="323"/>
      <c r="E67" s="323"/>
      <c r="F67" s="323"/>
    </row>
    <row r="68" spans="4:6" x14ac:dyDescent="0.2">
      <c r="D68" s="323"/>
      <c r="E68" s="323"/>
      <c r="F68" s="323"/>
    </row>
    <row r="69" spans="4:6" x14ac:dyDescent="0.2">
      <c r="D69" s="323"/>
      <c r="E69" s="323"/>
      <c r="F69" s="323"/>
    </row>
    <row r="70" spans="4:6" x14ac:dyDescent="0.2">
      <c r="D70" s="323"/>
      <c r="E70" s="323"/>
      <c r="F70" s="323"/>
    </row>
    <row r="71" spans="4:6" x14ac:dyDescent="0.2">
      <c r="D71" s="323"/>
      <c r="E71" s="323"/>
      <c r="F71" s="323"/>
    </row>
    <row r="72" spans="4:6" x14ac:dyDescent="0.2">
      <c r="D72" s="323"/>
      <c r="E72" s="323"/>
      <c r="F72" s="323"/>
    </row>
    <row r="73" spans="4:6" x14ac:dyDescent="0.2">
      <c r="D73" s="323"/>
      <c r="E73" s="323"/>
      <c r="F73" s="323"/>
    </row>
    <row r="74" spans="4:6" x14ac:dyDescent="0.2">
      <c r="D74" s="323"/>
      <c r="E74" s="323"/>
      <c r="F74" s="323"/>
    </row>
    <row r="75" spans="4:6" x14ac:dyDescent="0.2">
      <c r="D75" s="323"/>
      <c r="E75" s="323"/>
      <c r="F75" s="323"/>
    </row>
    <row r="76" spans="4:6" x14ac:dyDescent="0.2">
      <c r="D76" s="323"/>
      <c r="E76" s="323"/>
      <c r="F76" s="323"/>
    </row>
    <row r="77" spans="4:6" x14ac:dyDescent="0.2">
      <c r="D77" s="323"/>
      <c r="E77" s="323"/>
      <c r="F77" s="323"/>
    </row>
    <row r="78" spans="4:6" x14ac:dyDescent="0.2">
      <c r="D78" s="323"/>
      <c r="E78" s="323"/>
      <c r="F78" s="323"/>
    </row>
    <row r="79" spans="4:6" x14ac:dyDescent="0.2">
      <c r="D79" s="323"/>
      <c r="E79" s="323"/>
      <c r="F79" s="323"/>
    </row>
    <row r="80" spans="4:6" x14ac:dyDescent="0.2">
      <c r="D80" s="323"/>
      <c r="E80" s="323"/>
      <c r="F80" s="323"/>
    </row>
    <row r="81" spans="4:6" x14ac:dyDescent="0.2">
      <c r="D81" s="323"/>
      <c r="E81" s="323"/>
      <c r="F81" s="323"/>
    </row>
    <row r="82" spans="4:6" x14ac:dyDescent="0.2">
      <c r="D82" s="323"/>
      <c r="E82" s="323"/>
      <c r="F82" s="323"/>
    </row>
    <row r="83" spans="4:6" x14ac:dyDescent="0.2">
      <c r="D83" s="323"/>
      <c r="E83" s="323"/>
      <c r="F83" s="323"/>
    </row>
    <row r="84" spans="4:6" x14ac:dyDescent="0.2">
      <c r="D84" s="323"/>
      <c r="E84" s="323"/>
      <c r="F84" s="323"/>
    </row>
    <row r="85" spans="4:6" x14ac:dyDescent="0.2">
      <c r="D85" s="323"/>
      <c r="E85" s="323"/>
      <c r="F85" s="323"/>
    </row>
    <row r="86" spans="4:6" x14ac:dyDescent="0.2">
      <c r="D86" s="323"/>
      <c r="E86" s="323"/>
      <c r="F86" s="323"/>
    </row>
    <row r="87" spans="4:6" x14ac:dyDescent="0.2">
      <c r="D87" s="323"/>
      <c r="E87" s="323"/>
      <c r="F87" s="323"/>
    </row>
    <row r="88" spans="4:6" x14ac:dyDescent="0.2">
      <c r="D88" s="323"/>
      <c r="E88" s="323"/>
      <c r="F88" s="323"/>
    </row>
    <row r="89" spans="4:6" x14ac:dyDescent="0.2">
      <c r="D89" s="323"/>
      <c r="E89" s="323"/>
      <c r="F89" s="323"/>
    </row>
    <row r="90" spans="4:6" x14ac:dyDescent="0.2">
      <c r="D90" s="323"/>
      <c r="E90" s="323"/>
      <c r="F90" s="323"/>
    </row>
    <row r="91" spans="4:6" x14ac:dyDescent="0.2">
      <c r="D91" s="323"/>
      <c r="E91" s="323"/>
      <c r="F91" s="323"/>
    </row>
    <row r="92" spans="4:6" x14ac:dyDescent="0.2">
      <c r="D92" s="323"/>
      <c r="E92" s="323"/>
      <c r="F92" s="323"/>
    </row>
    <row r="93" spans="4:6" x14ac:dyDescent="0.2">
      <c r="D93" s="323"/>
      <c r="E93" s="323"/>
      <c r="F93" s="323"/>
    </row>
    <row r="94" spans="4:6" x14ac:dyDescent="0.2">
      <c r="D94" s="323"/>
      <c r="E94" s="323"/>
      <c r="F94" s="323"/>
    </row>
    <row r="95" spans="4:6" x14ac:dyDescent="0.2">
      <c r="D95" s="323"/>
      <c r="E95" s="323"/>
      <c r="F95" s="323"/>
    </row>
    <row r="96" spans="4:6" x14ac:dyDescent="0.2">
      <c r="D96" s="323"/>
      <c r="E96" s="323"/>
      <c r="F96" s="323"/>
    </row>
    <row r="97" spans="4:6" x14ac:dyDescent="0.2">
      <c r="D97" s="323"/>
      <c r="E97" s="323"/>
      <c r="F97" s="323"/>
    </row>
    <row r="98" spans="4:6" x14ac:dyDescent="0.2">
      <c r="D98" s="323"/>
      <c r="E98" s="323"/>
      <c r="F98" s="323"/>
    </row>
    <row r="99" spans="4:6" x14ac:dyDescent="0.2">
      <c r="D99" s="323"/>
      <c r="E99" s="323"/>
      <c r="F99" s="323"/>
    </row>
    <row r="100" spans="4:6" x14ac:dyDescent="0.2">
      <c r="D100" s="323"/>
      <c r="E100" s="323"/>
      <c r="F100" s="323"/>
    </row>
    <row r="101" spans="4:6" x14ac:dyDescent="0.2">
      <c r="D101" s="323"/>
      <c r="E101" s="323"/>
      <c r="F101" s="323"/>
    </row>
    <row r="102" spans="4:6" x14ac:dyDescent="0.2">
      <c r="D102" s="323"/>
      <c r="E102" s="323"/>
      <c r="F102" s="323"/>
    </row>
    <row r="103" spans="4:6" x14ac:dyDescent="0.2">
      <c r="D103" s="323"/>
      <c r="E103" s="323"/>
      <c r="F103" s="323"/>
    </row>
    <row r="104" spans="4:6" x14ac:dyDescent="0.2">
      <c r="D104" s="323"/>
      <c r="E104" s="323"/>
      <c r="F104" s="323"/>
    </row>
    <row r="105" spans="4:6" x14ac:dyDescent="0.2">
      <c r="D105" s="323"/>
      <c r="E105" s="323"/>
      <c r="F105" s="323"/>
    </row>
    <row r="106" spans="4:6" x14ac:dyDescent="0.2">
      <c r="D106" s="323"/>
      <c r="E106" s="323"/>
      <c r="F106" s="323"/>
    </row>
    <row r="107" spans="4:6" x14ac:dyDescent="0.2">
      <c r="D107" s="323"/>
      <c r="E107" s="323"/>
      <c r="F107" s="323"/>
    </row>
    <row r="108" spans="4:6" x14ac:dyDescent="0.2">
      <c r="D108" s="323"/>
      <c r="E108" s="323"/>
      <c r="F108" s="323"/>
    </row>
    <row r="109" spans="4:6" x14ac:dyDescent="0.2">
      <c r="D109" s="323"/>
      <c r="E109" s="323"/>
      <c r="F109" s="323"/>
    </row>
    <row r="110" spans="4:6" x14ac:dyDescent="0.2">
      <c r="D110" s="323"/>
      <c r="E110" s="323"/>
      <c r="F110" s="323"/>
    </row>
    <row r="111" spans="4:6" x14ac:dyDescent="0.2">
      <c r="D111" s="323"/>
      <c r="E111" s="323"/>
      <c r="F111" s="323"/>
    </row>
    <row r="112" spans="4:6" x14ac:dyDescent="0.2">
      <c r="D112" s="323"/>
      <c r="E112" s="323"/>
      <c r="F112" s="323"/>
    </row>
    <row r="113" spans="4:6" x14ac:dyDescent="0.2">
      <c r="D113" s="323"/>
      <c r="E113" s="323"/>
      <c r="F113" s="323"/>
    </row>
    <row r="114" spans="4:6" x14ac:dyDescent="0.2">
      <c r="D114" s="323"/>
      <c r="E114" s="323"/>
      <c r="F114" s="323"/>
    </row>
    <row r="115" spans="4:6" x14ac:dyDescent="0.2">
      <c r="D115" s="323"/>
      <c r="E115" s="323"/>
      <c r="F115" s="323"/>
    </row>
    <row r="116" spans="4:6" x14ac:dyDescent="0.2">
      <c r="D116" s="323"/>
      <c r="E116" s="323"/>
      <c r="F116" s="323"/>
    </row>
    <row r="117" spans="4:6" x14ac:dyDescent="0.2">
      <c r="D117" s="323"/>
      <c r="E117" s="323"/>
      <c r="F117" s="323"/>
    </row>
    <row r="118" spans="4:6" x14ac:dyDescent="0.2">
      <c r="D118" s="323"/>
      <c r="E118" s="323"/>
      <c r="F118" s="323"/>
    </row>
    <row r="119" spans="4:6" x14ac:dyDescent="0.2">
      <c r="D119" s="323"/>
      <c r="E119" s="323"/>
      <c r="F119" s="323"/>
    </row>
    <row r="120" spans="4:6" x14ac:dyDescent="0.2">
      <c r="D120" s="323"/>
      <c r="E120" s="323"/>
      <c r="F120" s="323"/>
    </row>
    <row r="121" spans="4:6" x14ac:dyDescent="0.2">
      <c r="D121" s="323"/>
      <c r="E121" s="323"/>
      <c r="F121" s="323"/>
    </row>
    <row r="122" spans="4:6" x14ac:dyDescent="0.2">
      <c r="D122" s="323"/>
      <c r="E122" s="323"/>
      <c r="F122" s="323"/>
    </row>
    <row r="123" spans="4:6" x14ac:dyDescent="0.2">
      <c r="D123" s="323"/>
      <c r="E123" s="323"/>
      <c r="F123" s="323"/>
    </row>
    <row r="124" spans="4:6" x14ac:dyDescent="0.2">
      <c r="D124" s="323"/>
      <c r="E124" s="323"/>
      <c r="F124" s="323"/>
    </row>
    <row r="125" spans="4:6" x14ac:dyDescent="0.2">
      <c r="D125" s="323"/>
      <c r="E125" s="323"/>
      <c r="F125" s="323"/>
    </row>
    <row r="126" spans="4:6" x14ac:dyDescent="0.2">
      <c r="D126" s="323"/>
      <c r="E126" s="323"/>
      <c r="F126" s="323"/>
    </row>
    <row r="127" spans="4:6" x14ac:dyDescent="0.2">
      <c r="D127" s="323"/>
      <c r="E127" s="323"/>
      <c r="F127" s="323"/>
    </row>
    <row r="128" spans="4:6" x14ac:dyDescent="0.2">
      <c r="D128" s="323"/>
      <c r="E128" s="323"/>
      <c r="F128" s="323"/>
    </row>
    <row r="129" spans="4:6" x14ac:dyDescent="0.2">
      <c r="D129" s="323"/>
      <c r="E129" s="323"/>
      <c r="F129" s="323"/>
    </row>
    <row r="130" spans="4:6" x14ac:dyDescent="0.2">
      <c r="D130" s="323"/>
      <c r="E130" s="323"/>
      <c r="F130" s="323"/>
    </row>
    <row r="131" spans="4:6" x14ac:dyDescent="0.2">
      <c r="D131" s="323"/>
      <c r="E131" s="323"/>
      <c r="F131" s="323"/>
    </row>
    <row r="132" spans="4:6" x14ac:dyDescent="0.2">
      <c r="D132" s="323"/>
      <c r="E132" s="323"/>
      <c r="F132" s="323"/>
    </row>
    <row r="133" spans="4:6" x14ac:dyDescent="0.2">
      <c r="D133" s="323"/>
      <c r="E133" s="323"/>
      <c r="F133" s="323"/>
    </row>
    <row r="134" spans="4:6" x14ac:dyDescent="0.2">
      <c r="D134" s="323"/>
      <c r="E134" s="323"/>
      <c r="F134" s="323"/>
    </row>
    <row r="135" spans="4:6" x14ac:dyDescent="0.2">
      <c r="D135" s="323"/>
      <c r="E135" s="323"/>
      <c r="F135" s="323"/>
    </row>
    <row r="136" spans="4:6" x14ac:dyDescent="0.2">
      <c r="D136" s="323"/>
      <c r="E136" s="323"/>
      <c r="F136" s="323"/>
    </row>
    <row r="137" spans="4:6" x14ac:dyDescent="0.2">
      <c r="D137" s="323"/>
      <c r="E137" s="323"/>
      <c r="F137" s="323"/>
    </row>
    <row r="138" spans="4:6" x14ac:dyDescent="0.2">
      <c r="D138" s="323"/>
      <c r="E138" s="323"/>
      <c r="F138" s="323"/>
    </row>
    <row r="139" spans="4:6" x14ac:dyDescent="0.2">
      <c r="D139" s="323"/>
      <c r="E139" s="323"/>
      <c r="F139" s="323"/>
    </row>
    <row r="140" spans="4:6" x14ac:dyDescent="0.2">
      <c r="D140" s="323"/>
      <c r="E140" s="323"/>
      <c r="F140" s="323"/>
    </row>
    <row r="141" spans="4:6" x14ac:dyDescent="0.2">
      <c r="D141" s="323"/>
      <c r="E141" s="323"/>
      <c r="F141" s="323"/>
    </row>
    <row r="142" spans="4:6" x14ac:dyDescent="0.2">
      <c r="D142" s="323"/>
      <c r="E142" s="323"/>
      <c r="F142" s="323"/>
    </row>
    <row r="143" spans="4:6" x14ac:dyDescent="0.2">
      <c r="D143" s="323"/>
      <c r="E143" s="323"/>
      <c r="F143" s="323"/>
    </row>
    <row r="144" spans="4:6" x14ac:dyDescent="0.2">
      <c r="D144" s="323"/>
      <c r="E144" s="323"/>
      <c r="F144" s="323"/>
    </row>
    <row r="145" spans="4:6" x14ac:dyDescent="0.2">
      <c r="D145" s="323"/>
      <c r="E145" s="323"/>
      <c r="F145" s="323"/>
    </row>
    <row r="146" spans="4:6" x14ac:dyDescent="0.2">
      <c r="D146" s="323"/>
      <c r="E146" s="323"/>
      <c r="F146" s="323"/>
    </row>
    <row r="147" spans="4:6" x14ac:dyDescent="0.2">
      <c r="D147" s="323"/>
      <c r="E147" s="323"/>
      <c r="F147" s="323"/>
    </row>
    <row r="148" spans="4:6" x14ac:dyDescent="0.2">
      <c r="D148" s="323"/>
      <c r="E148" s="323"/>
      <c r="F148" s="323"/>
    </row>
    <row r="149" spans="4:6" x14ac:dyDescent="0.2">
      <c r="D149" s="323"/>
      <c r="E149" s="323"/>
      <c r="F149" s="323"/>
    </row>
    <row r="150" spans="4:6" x14ac:dyDescent="0.2">
      <c r="D150" s="323"/>
      <c r="E150" s="323"/>
      <c r="F150" s="323"/>
    </row>
    <row r="151" spans="4:6" x14ac:dyDescent="0.2">
      <c r="D151" s="323"/>
      <c r="E151" s="323"/>
      <c r="F151" s="323"/>
    </row>
    <row r="152" spans="4:6" x14ac:dyDescent="0.2">
      <c r="D152" s="323"/>
      <c r="E152" s="323"/>
      <c r="F152" s="323"/>
    </row>
    <row r="153" spans="4:6" x14ac:dyDescent="0.2">
      <c r="D153" s="323"/>
      <c r="E153" s="323"/>
      <c r="F153" s="323"/>
    </row>
    <row r="154" spans="4:6" x14ac:dyDescent="0.2">
      <c r="D154" s="323"/>
      <c r="E154" s="323"/>
      <c r="F154" s="323"/>
    </row>
    <row r="155" spans="4:6" x14ac:dyDescent="0.2">
      <c r="D155" s="323"/>
      <c r="E155" s="323"/>
      <c r="F155" s="323"/>
    </row>
    <row r="156" spans="4:6" x14ac:dyDescent="0.2">
      <c r="D156" s="323"/>
      <c r="E156" s="323"/>
      <c r="F156" s="323"/>
    </row>
    <row r="157" spans="4:6" x14ac:dyDescent="0.2">
      <c r="D157" s="323"/>
      <c r="E157" s="323"/>
      <c r="F157" s="323"/>
    </row>
    <row r="158" spans="4:6" x14ac:dyDescent="0.2">
      <c r="D158" s="323"/>
      <c r="E158" s="323"/>
      <c r="F158" s="323"/>
    </row>
    <row r="159" spans="4:6" x14ac:dyDescent="0.2">
      <c r="D159" s="323"/>
      <c r="E159" s="323"/>
      <c r="F159" s="323"/>
    </row>
    <row r="160" spans="4:6" x14ac:dyDescent="0.2">
      <c r="D160" s="323"/>
      <c r="E160" s="323"/>
      <c r="F160" s="323"/>
    </row>
    <row r="161" spans="4:6" x14ac:dyDescent="0.2">
      <c r="D161" s="323"/>
      <c r="E161" s="323"/>
      <c r="F161" s="323"/>
    </row>
    <row r="162" spans="4:6" x14ac:dyDescent="0.2">
      <c r="D162" s="323"/>
      <c r="E162" s="323"/>
      <c r="F162" s="323"/>
    </row>
    <row r="163" spans="4:6" x14ac:dyDescent="0.2">
      <c r="D163" s="323"/>
      <c r="E163" s="323"/>
      <c r="F163" s="323"/>
    </row>
    <row r="164" spans="4:6" x14ac:dyDescent="0.2">
      <c r="D164" s="323"/>
      <c r="E164" s="323"/>
      <c r="F164" s="323"/>
    </row>
    <row r="165" spans="4:6" x14ac:dyDescent="0.2">
      <c r="D165" s="323"/>
      <c r="E165" s="323"/>
      <c r="F165" s="323"/>
    </row>
    <row r="166" spans="4:6" x14ac:dyDescent="0.2">
      <c r="D166" s="323"/>
      <c r="E166" s="323"/>
      <c r="F166" s="323"/>
    </row>
    <row r="167" spans="4:6" x14ac:dyDescent="0.2">
      <c r="D167" s="323"/>
      <c r="E167" s="323"/>
      <c r="F167" s="323"/>
    </row>
    <row r="168" spans="4:6" x14ac:dyDescent="0.2">
      <c r="D168" s="323"/>
      <c r="E168" s="323"/>
      <c r="F168" s="323"/>
    </row>
    <row r="169" spans="4:6" x14ac:dyDescent="0.2">
      <c r="D169" s="323"/>
      <c r="E169" s="323"/>
      <c r="F169" s="323"/>
    </row>
    <row r="170" spans="4:6" x14ac:dyDescent="0.2">
      <c r="D170" s="323"/>
      <c r="E170" s="323"/>
      <c r="F170" s="323"/>
    </row>
    <row r="171" spans="4:6" x14ac:dyDescent="0.2">
      <c r="D171" s="323"/>
      <c r="E171" s="323"/>
      <c r="F171" s="323"/>
    </row>
    <row r="172" spans="4:6" x14ac:dyDescent="0.2">
      <c r="D172" s="323"/>
      <c r="E172" s="323"/>
      <c r="F172" s="323"/>
    </row>
    <row r="173" spans="4:6" x14ac:dyDescent="0.2">
      <c r="D173" s="323"/>
      <c r="E173" s="323"/>
      <c r="F173" s="323"/>
    </row>
    <row r="174" spans="4:6" x14ac:dyDescent="0.2">
      <c r="D174" s="323"/>
      <c r="E174" s="323"/>
      <c r="F174" s="323"/>
    </row>
    <row r="175" spans="4:6" x14ac:dyDescent="0.2">
      <c r="D175" s="323"/>
      <c r="E175" s="323"/>
      <c r="F175" s="323"/>
    </row>
    <row r="176" spans="4:6" x14ac:dyDescent="0.2">
      <c r="D176" s="323"/>
      <c r="E176" s="323"/>
      <c r="F176" s="323"/>
    </row>
    <row r="177" spans="4:6" x14ac:dyDescent="0.2">
      <c r="D177" s="323"/>
      <c r="E177" s="323"/>
      <c r="F177" s="323"/>
    </row>
    <row r="178" spans="4:6" x14ac:dyDescent="0.2">
      <c r="D178" s="323"/>
      <c r="E178" s="323"/>
      <c r="F178" s="323"/>
    </row>
    <row r="179" spans="4:6" x14ac:dyDescent="0.2">
      <c r="D179" s="323"/>
      <c r="E179" s="323"/>
      <c r="F179" s="323"/>
    </row>
    <row r="180" spans="4:6" x14ac:dyDescent="0.2">
      <c r="D180" s="323"/>
      <c r="E180" s="323"/>
      <c r="F180" s="323"/>
    </row>
    <row r="181" spans="4:6" x14ac:dyDescent="0.2">
      <c r="D181" s="323"/>
      <c r="E181" s="323"/>
      <c r="F181" s="323"/>
    </row>
    <row r="182" spans="4:6" x14ac:dyDescent="0.2">
      <c r="D182" s="323"/>
      <c r="E182" s="323"/>
      <c r="F182" s="323"/>
    </row>
    <row r="183" spans="4:6" x14ac:dyDescent="0.2">
      <c r="D183" s="323"/>
      <c r="E183" s="323"/>
      <c r="F183" s="323"/>
    </row>
    <row r="184" spans="4:6" x14ac:dyDescent="0.2">
      <c r="D184" s="323"/>
      <c r="E184" s="323"/>
      <c r="F184" s="323"/>
    </row>
    <row r="185" spans="4:6" x14ac:dyDescent="0.2">
      <c r="D185" s="323"/>
      <c r="E185" s="323"/>
      <c r="F185" s="323"/>
    </row>
    <row r="186" spans="4:6" x14ac:dyDescent="0.2">
      <c r="D186" s="323"/>
      <c r="E186" s="323"/>
      <c r="F186" s="323"/>
    </row>
    <row r="187" spans="4:6" x14ac:dyDescent="0.2">
      <c r="D187" s="323"/>
      <c r="E187" s="323"/>
      <c r="F187" s="323"/>
    </row>
    <row r="188" spans="4:6" x14ac:dyDescent="0.2">
      <c r="D188" s="323"/>
      <c r="E188" s="323"/>
      <c r="F188" s="323"/>
    </row>
    <row r="189" spans="4:6" x14ac:dyDescent="0.2">
      <c r="D189" s="323"/>
      <c r="E189" s="323"/>
      <c r="F189" s="323"/>
    </row>
    <row r="190" spans="4:6" x14ac:dyDescent="0.2">
      <c r="D190" s="323"/>
      <c r="E190" s="323"/>
      <c r="F190" s="323"/>
    </row>
    <row r="191" spans="4:6" x14ac:dyDescent="0.2">
      <c r="D191" s="323"/>
      <c r="E191" s="323"/>
      <c r="F191" s="323"/>
    </row>
    <row r="192" spans="4:6" x14ac:dyDescent="0.2">
      <c r="D192" s="323"/>
      <c r="E192" s="323"/>
      <c r="F192" s="323"/>
    </row>
    <row r="193" spans="4:6" x14ac:dyDescent="0.2">
      <c r="D193" s="323"/>
      <c r="E193" s="323"/>
      <c r="F193" s="323"/>
    </row>
    <row r="194" spans="4:6" x14ac:dyDescent="0.2">
      <c r="D194" s="323"/>
      <c r="E194" s="323"/>
      <c r="F194" s="323"/>
    </row>
    <row r="195" spans="4:6" x14ac:dyDescent="0.2">
      <c r="D195" s="323"/>
      <c r="E195" s="323"/>
      <c r="F195" s="323"/>
    </row>
    <row r="196" spans="4:6" x14ac:dyDescent="0.2">
      <c r="D196" s="323"/>
      <c r="E196" s="323"/>
      <c r="F196" s="323"/>
    </row>
    <row r="197" spans="4:6" x14ac:dyDescent="0.2">
      <c r="D197" s="323"/>
      <c r="E197" s="323"/>
      <c r="F197" s="323"/>
    </row>
    <row r="198" spans="4:6" x14ac:dyDescent="0.2">
      <c r="D198" s="323"/>
      <c r="E198" s="323"/>
      <c r="F198" s="323"/>
    </row>
    <row r="199" spans="4:6" x14ac:dyDescent="0.2">
      <c r="D199" s="323"/>
      <c r="E199" s="323"/>
      <c r="F199" s="323"/>
    </row>
    <row r="200" spans="4:6" x14ac:dyDescent="0.2">
      <c r="D200" s="323"/>
      <c r="E200" s="323"/>
      <c r="F200" s="323"/>
    </row>
    <row r="201" spans="4:6" x14ac:dyDescent="0.2">
      <c r="D201" s="323"/>
      <c r="E201" s="323"/>
      <c r="F201" s="323"/>
    </row>
    <row r="202" spans="4:6" x14ac:dyDescent="0.2">
      <c r="D202" s="323"/>
      <c r="E202" s="323"/>
      <c r="F202" s="323"/>
    </row>
    <row r="203" spans="4:6" x14ac:dyDescent="0.2">
      <c r="D203" s="323"/>
      <c r="E203" s="323"/>
      <c r="F203" s="323"/>
    </row>
    <row r="204" spans="4:6" x14ac:dyDescent="0.2">
      <c r="D204" s="323"/>
      <c r="E204" s="323"/>
      <c r="F204" s="323"/>
    </row>
    <row r="205" spans="4:6" x14ac:dyDescent="0.2">
      <c r="D205" s="323"/>
      <c r="E205" s="323"/>
      <c r="F205" s="323"/>
    </row>
    <row r="206" spans="4:6" x14ac:dyDescent="0.2">
      <c r="D206" s="323"/>
      <c r="E206" s="323"/>
      <c r="F206" s="323"/>
    </row>
    <row r="207" spans="4:6" x14ac:dyDescent="0.2">
      <c r="D207" s="323"/>
      <c r="E207" s="323"/>
      <c r="F207" s="323"/>
    </row>
    <row r="208" spans="4:6" x14ac:dyDescent="0.2">
      <c r="D208" s="323"/>
      <c r="E208" s="323"/>
      <c r="F208" s="323"/>
    </row>
    <row r="209" spans="4:6" x14ac:dyDescent="0.2">
      <c r="D209" s="323"/>
      <c r="E209" s="323"/>
      <c r="F209" s="323"/>
    </row>
    <row r="210" spans="4:6" x14ac:dyDescent="0.2">
      <c r="D210" s="323"/>
      <c r="E210" s="323"/>
      <c r="F210" s="323"/>
    </row>
    <row r="211" spans="4:6" x14ac:dyDescent="0.2">
      <c r="D211" s="323"/>
      <c r="E211" s="323"/>
      <c r="F211" s="323"/>
    </row>
    <row r="212" spans="4:6" x14ac:dyDescent="0.2">
      <c r="D212" s="323"/>
      <c r="E212" s="323"/>
      <c r="F212" s="323"/>
    </row>
    <row r="213" spans="4:6" x14ac:dyDescent="0.2">
      <c r="D213" s="323"/>
      <c r="E213" s="323"/>
      <c r="F213" s="323"/>
    </row>
    <row r="214" spans="4:6" x14ac:dyDescent="0.2">
      <c r="D214" s="323"/>
      <c r="E214" s="323"/>
      <c r="F214" s="323"/>
    </row>
    <row r="215" spans="4:6" x14ac:dyDescent="0.2">
      <c r="D215" s="323"/>
      <c r="E215" s="323"/>
      <c r="F215" s="323"/>
    </row>
    <row r="216" spans="4:6" x14ac:dyDescent="0.2">
      <c r="D216" s="323"/>
      <c r="E216" s="323"/>
      <c r="F216" s="323"/>
    </row>
    <row r="217" spans="4:6" x14ac:dyDescent="0.2">
      <c r="D217" s="323"/>
      <c r="E217" s="323"/>
      <c r="F217" s="323"/>
    </row>
    <row r="218" spans="4:6" x14ac:dyDescent="0.2">
      <c r="D218" s="323"/>
      <c r="E218" s="323"/>
      <c r="F218" s="323"/>
    </row>
    <row r="219" spans="4:6" x14ac:dyDescent="0.2">
      <c r="D219" s="323"/>
      <c r="E219" s="323"/>
      <c r="F219" s="323"/>
    </row>
    <row r="220" spans="4:6" x14ac:dyDescent="0.2">
      <c r="D220" s="323"/>
      <c r="E220" s="323"/>
      <c r="F220" s="323"/>
    </row>
    <row r="221" spans="4:6" x14ac:dyDescent="0.2">
      <c r="D221" s="323"/>
      <c r="E221" s="323"/>
      <c r="F221" s="323"/>
    </row>
    <row r="222" spans="4:6" x14ac:dyDescent="0.2">
      <c r="D222" s="323"/>
      <c r="E222" s="323"/>
      <c r="F222" s="323"/>
    </row>
    <row r="223" spans="4:6" x14ac:dyDescent="0.2">
      <c r="D223" s="323"/>
      <c r="E223" s="323"/>
      <c r="F223" s="323"/>
    </row>
    <row r="224" spans="4:6" x14ac:dyDescent="0.2">
      <c r="D224" s="323"/>
      <c r="E224" s="323"/>
      <c r="F224" s="323"/>
    </row>
    <row r="225" spans="4:6" x14ac:dyDescent="0.2">
      <c r="D225" s="323"/>
      <c r="E225" s="323"/>
      <c r="F225" s="323"/>
    </row>
    <row r="226" spans="4:6" x14ac:dyDescent="0.2">
      <c r="D226" s="323"/>
      <c r="E226" s="323"/>
      <c r="F226" s="323"/>
    </row>
    <row r="227" spans="4:6" x14ac:dyDescent="0.2">
      <c r="D227" s="323"/>
      <c r="E227" s="323"/>
      <c r="F227" s="323"/>
    </row>
    <row r="228" spans="4:6" x14ac:dyDescent="0.2">
      <c r="D228" s="323"/>
      <c r="E228" s="323"/>
      <c r="F228" s="323"/>
    </row>
    <row r="229" spans="4:6" x14ac:dyDescent="0.2">
      <c r="D229" s="323"/>
      <c r="E229" s="323"/>
      <c r="F229" s="323"/>
    </row>
    <row r="230" spans="4:6" x14ac:dyDescent="0.2">
      <c r="D230" s="323"/>
      <c r="E230" s="323"/>
      <c r="F230" s="323"/>
    </row>
    <row r="231" spans="4:6" x14ac:dyDescent="0.2">
      <c r="D231" s="323"/>
      <c r="E231" s="323"/>
      <c r="F231" s="323"/>
    </row>
    <row r="232" spans="4:6" x14ac:dyDescent="0.2">
      <c r="D232" s="323"/>
      <c r="E232" s="323"/>
      <c r="F232" s="323"/>
    </row>
    <row r="233" spans="4:6" x14ac:dyDescent="0.2">
      <c r="D233" s="323"/>
      <c r="E233" s="323"/>
      <c r="F233" s="323"/>
    </row>
    <row r="234" spans="4:6" x14ac:dyDescent="0.2">
      <c r="D234" s="323"/>
      <c r="E234" s="323"/>
      <c r="F234" s="323"/>
    </row>
    <row r="235" spans="4:6" x14ac:dyDescent="0.2">
      <c r="D235" s="323"/>
      <c r="E235" s="323"/>
      <c r="F235" s="323"/>
    </row>
    <row r="236" spans="4:6" x14ac:dyDescent="0.2">
      <c r="D236" s="323"/>
      <c r="E236" s="323"/>
      <c r="F236" s="323"/>
    </row>
    <row r="237" spans="4:6" x14ac:dyDescent="0.2">
      <c r="D237" s="323"/>
      <c r="E237" s="323"/>
      <c r="F237" s="323"/>
    </row>
    <row r="238" spans="4:6" x14ac:dyDescent="0.2">
      <c r="D238" s="323"/>
      <c r="E238" s="323"/>
      <c r="F238" s="323"/>
    </row>
    <row r="239" spans="4:6" x14ac:dyDescent="0.2">
      <c r="D239" s="323"/>
      <c r="E239" s="323"/>
      <c r="F239" s="323"/>
    </row>
    <row r="240" spans="4:6" x14ac:dyDescent="0.2">
      <c r="D240" s="323"/>
      <c r="E240" s="323"/>
      <c r="F240" s="323"/>
    </row>
    <row r="241" spans="4:6" x14ac:dyDescent="0.2">
      <c r="D241" s="323"/>
      <c r="E241" s="323"/>
      <c r="F241" s="323"/>
    </row>
    <row r="242" spans="4:6" x14ac:dyDescent="0.2">
      <c r="D242" s="323"/>
      <c r="E242" s="323"/>
      <c r="F242" s="323"/>
    </row>
    <row r="243" spans="4:6" x14ac:dyDescent="0.2">
      <c r="D243" s="323"/>
      <c r="E243" s="323"/>
      <c r="F243" s="323"/>
    </row>
    <row r="244" spans="4:6" x14ac:dyDescent="0.2">
      <c r="D244" s="323"/>
      <c r="E244" s="323"/>
      <c r="F244" s="323"/>
    </row>
    <row r="245" spans="4:6" x14ac:dyDescent="0.2">
      <c r="D245" s="323"/>
      <c r="E245" s="323"/>
      <c r="F245" s="323"/>
    </row>
    <row r="246" spans="4:6" x14ac:dyDescent="0.2">
      <c r="D246" s="323"/>
      <c r="E246" s="323"/>
      <c r="F246" s="323"/>
    </row>
    <row r="247" spans="4:6" x14ac:dyDescent="0.2">
      <c r="D247" s="323"/>
      <c r="E247" s="323"/>
      <c r="F247" s="323"/>
    </row>
    <row r="248" spans="4:6" x14ac:dyDescent="0.2">
      <c r="D248" s="323"/>
      <c r="E248" s="323"/>
      <c r="F248" s="323"/>
    </row>
    <row r="249" spans="4:6" x14ac:dyDescent="0.2">
      <c r="D249" s="323"/>
      <c r="E249" s="323"/>
      <c r="F249" s="323"/>
    </row>
    <row r="250" spans="4:6" x14ac:dyDescent="0.2">
      <c r="D250" s="323"/>
      <c r="E250" s="323"/>
      <c r="F250" s="323"/>
    </row>
    <row r="251" spans="4:6" x14ac:dyDescent="0.2">
      <c r="D251" s="323"/>
      <c r="E251" s="323"/>
      <c r="F251" s="323"/>
    </row>
    <row r="252" spans="4:6" x14ac:dyDescent="0.2">
      <c r="D252" s="323"/>
      <c r="E252" s="323"/>
      <c r="F252" s="323"/>
    </row>
    <row r="253" spans="4:6" x14ac:dyDescent="0.2">
      <c r="D253" s="323"/>
      <c r="E253" s="323"/>
      <c r="F253" s="323"/>
    </row>
    <row r="254" spans="4:6" x14ac:dyDescent="0.2">
      <c r="D254" s="323"/>
      <c r="E254" s="323"/>
      <c r="F254" s="323"/>
    </row>
    <row r="255" spans="4:6" x14ac:dyDescent="0.2">
      <c r="D255" s="323"/>
      <c r="E255" s="323"/>
      <c r="F255" s="323"/>
    </row>
    <row r="256" spans="4:6" x14ac:dyDescent="0.2">
      <c r="D256" s="323"/>
      <c r="E256" s="323"/>
      <c r="F256" s="323"/>
    </row>
    <row r="257" spans="4:6" x14ac:dyDescent="0.2">
      <c r="D257" s="323"/>
      <c r="E257" s="323"/>
      <c r="F257" s="323"/>
    </row>
    <row r="258" spans="4:6" x14ac:dyDescent="0.2">
      <c r="D258" s="323"/>
      <c r="E258" s="323"/>
      <c r="F258" s="323"/>
    </row>
    <row r="259" spans="4:6" x14ac:dyDescent="0.2">
      <c r="D259" s="323"/>
      <c r="E259" s="323"/>
      <c r="F259" s="323"/>
    </row>
    <row r="260" spans="4:6" x14ac:dyDescent="0.2">
      <c r="D260" s="323"/>
      <c r="E260" s="323"/>
      <c r="F260" s="323"/>
    </row>
    <row r="261" spans="4:6" x14ac:dyDescent="0.2">
      <c r="D261" s="323"/>
      <c r="E261" s="323"/>
      <c r="F261" s="323"/>
    </row>
    <row r="262" spans="4:6" x14ac:dyDescent="0.2">
      <c r="D262" s="323"/>
      <c r="E262" s="323"/>
      <c r="F262" s="323"/>
    </row>
    <row r="263" spans="4:6" x14ac:dyDescent="0.2">
      <c r="D263" s="323"/>
      <c r="E263" s="323"/>
      <c r="F263" s="323"/>
    </row>
    <row r="264" spans="4:6" x14ac:dyDescent="0.2">
      <c r="D264" s="323"/>
      <c r="E264" s="323"/>
      <c r="F264" s="323"/>
    </row>
    <row r="265" spans="4:6" x14ac:dyDescent="0.2">
      <c r="D265" s="323"/>
      <c r="E265" s="323"/>
      <c r="F265" s="323"/>
    </row>
    <row r="266" spans="4:6" x14ac:dyDescent="0.2">
      <c r="D266" s="323"/>
      <c r="E266" s="323"/>
      <c r="F266" s="323"/>
    </row>
    <row r="267" spans="4:6" x14ac:dyDescent="0.2">
      <c r="D267" s="323"/>
      <c r="E267" s="323"/>
      <c r="F267" s="323"/>
    </row>
    <row r="268" spans="4:6" x14ac:dyDescent="0.2">
      <c r="D268" s="323"/>
      <c r="E268" s="323"/>
      <c r="F268" s="323"/>
    </row>
    <row r="269" spans="4:6" x14ac:dyDescent="0.2">
      <c r="D269" s="323"/>
      <c r="E269" s="323"/>
      <c r="F269" s="323"/>
    </row>
    <row r="270" spans="4:6" x14ac:dyDescent="0.2">
      <c r="D270" s="323"/>
      <c r="E270" s="323"/>
      <c r="F270" s="323"/>
    </row>
    <row r="271" spans="4:6" x14ac:dyDescent="0.2">
      <c r="D271" s="323"/>
      <c r="E271" s="323"/>
      <c r="F271" s="323"/>
    </row>
    <row r="272" spans="4:6" x14ac:dyDescent="0.2">
      <c r="D272" s="323"/>
      <c r="E272" s="323"/>
      <c r="F272" s="323"/>
    </row>
    <row r="273" spans="4:6" x14ac:dyDescent="0.2">
      <c r="D273" s="323"/>
      <c r="E273" s="323"/>
      <c r="F273" s="323"/>
    </row>
    <row r="274" spans="4:6" x14ac:dyDescent="0.2">
      <c r="D274" s="323"/>
      <c r="E274" s="323"/>
      <c r="F274" s="323"/>
    </row>
    <row r="275" spans="4:6" x14ac:dyDescent="0.2">
      <c r="D275" s="323"/>
      <c r="E275" s="323"/>
      <c r="F275" s="323"/>
    </row>
    <row r="276" spans="4:6" x14ac:dyDescent="0.2">
      <c r="D276" s="323"/>
      <c r="E276" s="323"/>
      <c r="F276" s="323"/>
    </row>
    <row r="277" spans="4:6" x14ac:dyDescent="0.2">
      <c r="D277" s="323"/>
      <c r="E277" s="323"/>
      <c r="F277" s="323"/>
    </row>
    <row r="278" spans="4:6" x14ac:dyDescent="0.2">
      <c r="D278" s="323"/>
      <c r="E278" s="323"/>
      <c r="F278" s="323"/>
    </row>
    <row r="279" spans="4:6" x14ac:dyDescent="0.2">
      <c r="D279" s="323"/>
      <c r="E279" s="323"/>
      <c r="F279" s="323"/>
    </row>
    <row r="280" spans="4:6" x14ac:dyDescent="0.2">
      <c r="D280" s="323"/>
      <c r="E280" s="323"/>
      <c r="F280" s="323"/>
    </row>
    <row r="281" spans="4:6" x14ac:dyDescent="0.2">
      <c r="D281" s="323"/>
      <c r="E281" s="323"/>
      <c r="F281" s="323"/>
    </row>
    <row r="282" spans="4:6" x14ac:dyDescent="0.2">
      <c r="D282" s="323"/>
      <c r="E282" s="323"/>
      <c r="F282" s="323"/>
    </row>
    <row r="283" spans="4:6" x14ac:dyDescent="0.2">
      <c r="D283" s="323"/>
      <c r="E283" s="323"/>
      <c r="F283" s="323"/>
    </row>
    <row r="284" spans="4:6" x14ac:dyDescent="0.2">
      <c r="D284" s="323"/>
      <c r="E284" s="323"/>
      <c r="F284" s="323"/>
    </row>
    <row r="285" spans="4:6" x14ac:dyDescent="0.2">
      <c r="D285" s="323"/>
      <c r="E285" s="323"/>
      <c r="F285" s="323"/>
    </row>
    <row r="286" spans="4:6" x14ac:dyDescent="0.2">
      <c r="D286" s="323"/>
      <c r="E286" s="323"/>
      <c r="F286" s="323"/>
    </row>
    <row r="287" spans="4:6" x14ac:dyDescent="0.2">
      <c r="D287" s="323"/>
      <c r="E287" s="323"/>
      <c r="F287" s="323"/>
    </row>
    <row r="288" spans="4:6" x14ac:dyDescent="0.2">
      <c r="D288" s="323"/>
      <c r="E288" s="323"/>
      <c r="F288" s="323"/>
    </row>
    <row r="289" spans="4:6" x14ac:dyDescent="0.2">
      <c r="D289" s="323"/>
      <c r="E289" s="323"/>
      <c r="F289" s="323"/>
    </row>
    <row r="290" spans="4:6" x14ac:dyDescent="0.2">
      <c r="D290" s="323"/>
      <c r="E290" s="323"/>
      <c r="F290" s="323"/>
    </row>
    <row r="291" spans="4:6" x14ac:dyDescent="0.2">
      <c r="D291" s="323"/>
      <c r="E291" s="323"/>
      <c r="F291" s="323"/>
    </row>
    <row r="292" spans="4:6" x14ac:dyDescent="0.2">
      <c r="D292" s="323"/>
      <c r="E292" s="323"/>
      <c r="F292" s="323"/>
    </row>
    <row r="293" spans="4:6" x14ac:dyDescent="0.2">
      <c r="D293" s="323"/>
      <c r="E293" s="323"/>
      <c r="F293" s="323"/>
    </row>
    <row r="294" spans="4:6" x14ac:dyDescent="0.2">
      <c r="D294" s="323"/>
      <c r="E294" s="323"/>
      <c r="F294" s="323"/>
    </row>
    <row r="295" spans="4:6" x14ac:dyDescent="0.2">
      <c r="D295" s="323"/>
      <c r="E295" s="323"/>
      <c r="F295" s="323"/>
    </row>
    <row r="296" spans="4:6" x14ac:dyDescent="0.2">
      <c r="D296" s="323"/>
      <c r="E296" s="323"/>
      <c r="F296" s="323"/>
    </row>
    <row r="297" spans="4:6" x14ac:dyDescent="0.2">
      <c r="D297" s="323"/>
      <c r="E297" s="323"/>
      <c r="F297" s="323"/>
    </row>
    <row r="298" spans="4:6" x14ac:dyDescent="0.2">
      <c r="D298" s="323"/>
      <c r="E298" s="323"/>
      <c r="F298" s="323"/>
    </row>
    <row r="299" spans="4:6" x14ac:dyDescent="0.2">
      <c r="D299" s="323"/>
      <c r="E299" s="323"/>
      <c r="F299" s="323"/>
    </row>
    <row r="300" spans="4:6" x14ac:dyDescent="0.2">
      <c r="D300" s="323"/>
      <c r="E300" s="323"/>
      <c r="F300" s="323"/>
    </row>
    <row r="301" spans="4:6" x14ac:dyDescent="0.2">
      <c r="D301" s="323"/>
      <c r="E301" s="323"/>
      <c r="F301" s="323"/>
    </row>
    <row r="302" spans="4:6" x14ac:dyDescent="0.2">
      <c r="D302" s="323"/>
      <c r="E302" s="323"/>
      <c r="F302" s="323"/>
    </row>
    <row r="303" spans="4:6" x14ac:dyDescent="0.2">
      <c r="D303" s="323"/>
      <c r="E303" s="323"/>
      <c r="F303" s="323"/>
    </row>
    <row r="304" spans="4:6" x14ac:dyDescent="0.2">
      <c r="D304" s="323"/>
      <c r="E304" s="323"/>
      <c r="F304" s="323"/>
    </row>
    <row r="305" spans="4:6" x14ac:dyDescent="0.2">
      <c r="D305" s="323"/>
      <c r="E305" s="323"/>
      <c r="F305" s="323"/>
    </row>
    <row r="306" spans="4:6" x14ac:dyDescent="0.2">
      <c r="D306" s="323"/>
      <c r="E306" s="323"/>
      <c r="F306" s="323"/>
    </row>
    <row r="307" spans="4:6" x14ac:dyDescent="0.2">
      <c r="D307" s="323"/>
      <c r="E307" s="323"/>
      <c r="F307" s="323"/>
    </row>
    <row r="308" spans="4:6" x14ac:dyDescent="0.2">
      <c r="D308" s="323"/>
      <c r="E308" s="323"/>
      <c r="F308" s="323"/>
    </row>
    <row r="309" spans="4:6" x14ac:dyDescent="0.2">
      <c r="D309" s="323"/>
      <c r="E309" s="323"/>
      <c r="F309" s="323"/>
    </row>
    <row r="310" spans="4:6" x14ac:dyDescent="0.2">
      <c r="D310" s="323"/>
      <c r="E310" s="323"/>
      <c r="F310" s="323"/>
    </row>
    <row r="311" spans="4:6" x14ac:dyDescent="0.2">
      <c r="D311" s="323"/>
      <c r="E311" s="323"/>
      <c r="F311" s="323"/>
    </row>
    <row r="312" spans="4:6" x14ac:dyDescent="0.2">
      <c r="D312" s="323"/>
      <c r="E312" s="323"/>
      <c r="F312" s="323"/>
    </row>
    <row r="313" spans="4:6" x14ac:dyDescent="0.2">
      <c r="D313" s="323"/>
      <c r="E313" s="323"/>
      <c r="F313" s="323"/>
    </row>
    <row r="314" spans="4:6" x14ac:dyDescent="0.2">
      <c r="D314" s="323"/>
      <c r="E314" s="323"/>
      <c r="F314" s="323"/>
    </row>
    <row r="315" spans="4:6" x14ac:dyDescent="0.2">
      <c r="D315" s="323"/>
      <c r="E315" s="323"/>
      <c r="F315" s="323"/>
    </row>
    <row r="316" spans="4:6" x14ac:dyDescent="0.2">
      <c r="D316" s="323"/>
      <c r="E316" s="323"/>
      <c r="F316" s="323"/>
    </row>
    <row r="317" spans="4:6" x14ac:dyDescent="0.2">
      <c r="D317" s="323"/>
      <c r="E317" s="323"/>
      <c r="F317" s="323"/>
    </row>
    <row r="318" spans="4:6" x14ac:dyDescent="0.2">
      <c r="D318" s="323"/>
      <c r="E318" s="323"/>
      <c r="F318" s="323"/>
    </row>
    <row r="319" spans="4:6" x14ac:dyDescent="0.2">
      <c r="D319" s="323"/>
      <c r="E319" s="323"/>
      <c r="F319" s="323"/>
    </row>
    <row r="320" spans="4:6" x14ac:dyDescent="0.2">
      <c r="D320" s="323"/>
      <c r="E320" s="323"/>
      <c r="F320" s="323"/>
    </row>
    <row r="321" spans="4:6" x14ac:dyDescent="0.2">
      <c r="D321" s="323"/>
      <c r="E321" s="323"/>
      <c r="F321" s="323"/>
    </row>
    <row r="322" spans="4:6" x14ac:dyDescent="0.2">
      <c r="D322" s="323"/>
      <c r="E322" s="323"/>
      <c r="F322" s="323"/>
    </row>
    <row r="323" spans="4:6" x14ac:dyDescent="0.2">
      <c r="D323" s="323"/>
      <c r="E323" s="323"/>
      <c r="F323" s="323"/>
    </row>
    <row r="324" spans="4:6" x14ac:dyDescent="0.2">
      <c r="D324" s="323"/>
      <c r="E324" s="323"/>
      <c r="F324" s="323"/>
    </row>
    <row r="325" spans="4:6" x14ac:dyDescent="0.2">
      <c r="D325" s="323"/>
      <c r="E325" s="323"/>
      <c r="F325" s="323"/>
    </row>
    <row r="326" spans="4:6" x14ac:dyDescent="0.2">
      <c r="D326" s="323"/>
      <c r="E326" s="323"/>
      <c r="F326" s="323"/>
    </row>
    <row r="327" spans="4:6" x14ac:dyDescent="0.2">
      <c r="D327" s="323"/>
      <c r="E327" s="323"/>
      <c r="F327" s="323"/>
    </row>
    <row r="328" spans="4:6" x14ac:dyDescent="0.2">
      <c r="D328" s="323"/>
      <c r="E328" s="323"/>
      <c r="F328" s="323"/>
    </row>
    <row r="329" spans="4:6" x14ac:dyDescent="0.2">
      <c r="D329" s="323"/>
      <c r="E329" s="323"/>
      <c r="F329" s="323"/>
    </row>
    <row r="330" spans="4:6" x14ac:dyDescent="0.2">
      <c r="D330" s="323"/>
      <c r="E330" s="323"/>
      <c r="F330" s="323"/>
    </row>
    <row r="331" spans="4:6" x14ac:dyDescent="0.2">
      <c r="D331" s="323"/>
      <c r="E331" s="323"/>
      <c r="F331" s="323"/>
    </row>
    <row r="332" spans="4:6" x14ac:dyDescent="0.2">
      <c r="D332" s="323"/>
      <c r="E332" s="323"/>
      <c r="F332" s="323"/>
    </row>
    <row r="333" spans="4:6" x14ac:dyDescent="0.2">
      <c r="D333" s="323"/>
      <c r="E333" s="323"/>
      <c r="F333" s="323"/>
    </row>
    <row r="334" spans="4:6" x14ac:dyDescent="0.2">
      <c r="D334" s="323"/>
      <c r="E334" s="323"/>
      <c r="F334" s="323"/>
    </row>
    <row r="335" spans="4:6" x14ac:dyDescent="0.2">
      <c r="D335" s="323"/>
      <c r="E335" s="323"/>
      <c r="F335" s="323"/>
    </row>
    <row r="336" spans="4:6" x14ac:dyDescent="0.2">
      <c r="D336" s="323"/>
      <c r="E336" s="323"/>
      <c r="F336" s="323"/>
    </row>
    <row r="337" spans="4:6" x14ac:dyDescent="0.2">
      <c r="D337" s="323"/>
      <c r="E337" s="323"/>
      <c r="F337" s="323"/>
    </row>
    <row r="338" spans="4:6" x14ac:dyDescent="0.2">
      <c r="D338" s="323"/>
      <c r="E338" s="323"/>
      <c r="F338" s="323"/>
    </row>
    <row r="339" spans="4:6" x14ac:dyDescent="0.2">
      <c r="D339" s="323"/>
      <c r="E339" s="323"/>
      <c r="F339" s="323"/>
    </row>
    <row r="340" spans="4:6" x14ac:dyDescent="0.2">
      <c r="D340" s="323"/>
      <c r="E340" s="323"/>
      <c r="F340" s="323"/>
    </row>
    <row r="341" spans="4:6" x14ac:dyDescent="0.2">
      <c r="D341" s="323"/>
      <c r="E341" s="323"/>
      <c r="F341" s="323"/>
    </row>
    <row r="342" spans="4:6" x14ac:dyDescent="0.2">
      <c r="D342" s="323"/>
      <c r="E342" s="323"/>
      <c r="F342" s="323"/>
    </row>
    <row r="343" spans="4:6" x14ac:dyDescent="0.2">
      <c r="D343" s="323"/>
      <c r="E343" s="323"/>
      <c r="F343" s="323"/>
    </row>
    <row r="344" spans="4:6" x14ac:dyDescent="0.2">
      <c r="D344" s="323"/>
      <c r="E344" s="323"/>
      <c r="F344" s="323"/>
    </row>
    <row r="345" spans="4:6" x14ac:dyDescent="0.2">
      <c r="D345" s="323"/>
      <c r="E345" s="323"/>
      <c r="F345" s="323"/>
    </row>
    <row r="346" spans="4:6" x14ac:dyDescent="0.2">
      <c r="D346" s="323"/>
      <c r="E346" s="323"/>
      <c r="F346" s="323"/>
    </row>
    <row r="347" spans="4:6" x14ac:dyDescent="0.2">
      <c r="D347" s="323"/>
      <c r="E347" s="323"/>
      <c r="F347" s="323"/>
    </row>
    <row r="348" spans="4:6" x14ac:dyDescent="0.2">
      <c r="D348" s="323"/>
      <c r="E348" s="323"/>
      <c r="F348" s="323"/>
    </row>
    <row r="349" spans="4:6" x14ac:dyDescent="0.2">
      <c r="D349" s="323"/>
      <c r="E349" s="323"/>
      <c r="F349" s="323"/>
    </row>
    <row r="350" spans="4:6" x14ac:dyDescent="0.2">
      <c r="D350" s="323"/>
      <c r="E350" s="323"/>
      <c r="F350" s="323"/>
    </row>
    <row r="351" spans="4:6" x14ac:dyDescent="0.2">
      <c r="D351" s="323"/>
      <c r="E351" s="323"/>
      <c r="F351" s="323"/>
    </row>
    <row r="352" spans="4:6" x14ac:dyDescent="0.2">
      <c r="D352" s="323"/>
      <c r="E352" s="323"/>
      <c r="F352" s="323"/>
    </row>
    <row r="353" spans="4:6" x14ac:dyDescent="0.2">
      <c r="D353" s="323"/>
      <c r="E353" s="323"/>
      <c r="F353" s="323"/>
    </row>
    <row r="354" spans="4:6" x14ac:dyDescent="0.2">
      <c r="D354" s="323"/>
      <c r="E354" s="323"/>
      <c r="F354" s="323"/>
    </row>
    <row r="355" spans="4:6" x14ac:dyDescent="0.2">
      <c r="D355" s="323"/>
      <c r="E355" s="323"/>
      <c r="F355" s="323"/>
    </row>
    <row r="356" spans="4:6" x14ac:dyDescent="0.2">
      <c r="D356" s="323"/>
      <c r="E356" s="323"/>
      <c r="F356" s="323"/>
    </row>
    <row r="357" spans="4:6" x14ac:dyDescent="0.2">
      <c r="D357" s="323"/>
      <c r="E357" s="323"/>
      <c r="F357" s="323"/>
    </row>
    <row r="358" spans="4:6" x14ac:dyDescent="0.2">
      <c r="D358" s="323"/>
      <c r="E358" s="323"/>
      <c r="F358" s="323"/>
    </row>
    <row r="359" spans="4:6" x14ac:dyDescent="0.2">
      <c r="D359" s="323"/>
      <c r="E359" s="323"/>
      <c r="F359" s="323"/>
    </row>
    <row r="360" spans="4:6" x14ac:dyDescent="0.2">
      <c r="D360" s="323"/>
      <c r="E360" s="323"/>
      <c r="F360" s="323"/>
    </row>
    <row r="361" spans="4:6" x14ac:dyDescent="0.2">
      <c r="D361" s="323"/>
      <c r="E361" s="323"/>
      <c r="F361" s="323"/>
    </row>
    <row r="362" spans="4:6" x14ac:dyDescent="0.2">
      <c r="D362" s="323"/>
      <c r="E362" s="323"/>
      <c r="F362" s="323"/>
    </row>
    <row r="363" spans="4:6" x14ac:dyDescent="0.2">
      <c r="D363" s="323"/>
      <c r="E363" s="323"/>
      <c r="F363" s="323"/>
    </row>
    <row r="364" spans="4:6" x14ac:dyDescent="0.2">
      <c r="D364" s="323"/>
      <c r="E364" s="323"/>
      <c r="F364" s="323"/>
    </row>
    <row r="365" spans="4:6" x14ac:dyDescent="0.2">
      <c r="D365" s="323"/>
      <c r="E365" s="323"/>
      <c r="F365" s="323"/>
    </row>
    <row r="366" spans="4:6" x14ac:dyDescent="0.2">
      <c r="D366" s="323"/>
      <c r="E366" s="323"/>
      <c r="F366" s="323"/>
    </row>
    <row r="367" spans="4:6" x14ac:dyDescent="0.2">
      <c r="D367" s="323"/>
      <c r="E367" s="323"/>
      <c r="F367" s="323"/>
    </row>
    <row r="368" spans="4:6" x14ac:dyDescent="0.2">
      <c r="D368" s="323"/>
      <c r="E368" s="323"/>
      <c r="F368" s="323"/>
    </row>
    <row r="369" spans="4:6" x14ac:dyDescent="0.2">
      <c r="D369" s="323"/>
      <c r="E369" s="323"/>
      <c r="F369" s="323"/>
    </row>
    <row r="370" spans="4:6" x14ac:dyDescent="0.2">
      <c r="D370" s="323"/>
      <c r="E370" s="323"/>
      <c r="F370" s="323"/>
    </row>
    <row r="371" spans="4:6" x14ac:dyDescent="0.2">
      <c r="D371" s="323"/>
      <c r="E371" s="323"/>
      <c r="F371" s="323"/>
    </row>
    <row r="372" spans="4:6" x14ac:dyDescent="0.2">
      <c r="D372" s="323"/>
      <c r="E372" s="323"/>
      <c r="F372" s="323"/>
    </row>
    <row r="373" spans="4:6" x14ac:dyDescent="0.2">
      <c r="D373" s="323"/>
      <c r="E373" s="323"/>
      <c r="F373" s="323"/>
    </row>
    <row r="374" spans="4:6" x14ac:dyDescent="0.2">
      <c r="D374" s="323"/>
      <c r="E374" s="323"/>
      <c r="F374" s="323"/>
    </row>
    <row r="375" spans="4:6" x14ac:dyDescent="0.2">
      <c r="D375" s="323"/>
      <c r="E375" s="323"/>
      <c r="F375" s="323"/>
    </row>
    <row r="376" spans="4:6" x14ac:dyDescent="0.2">
      <c r="D376" s="323"/>
      <c r="E376" s="323"/>
      <c r="F376" s="323"/>
    </row>
    <row r="377" spans="4:6" x14ac:dyDescent="0.2">
      <c r="D377" s="323"/>
      <c r="E377" s="323"/>
      <c r="F377" s="323"/>
    </row>
    <row r="378" spans="4:6" x14ac:dyDescent="0.2">
      <c r="D378" s="323"/>
      <c r="E378" s="323"/>
      <c r="F378" s="323"/>
    </row>
    <row r="379" spans="4:6" x14ac:dyDescent="0.2">
      <c r="D379" s="323"/>
      <c r="E379" s="323"/>
      <c r="F379" s="323"/>
    </row>
    <row r="380" spans="4:6" x14ac:dyDescent="0.2">
      <c r="D380" s="323"/>
      <c r="E380" s="323"/>
      <c r="F380" s="323"/>
    </row>
    <row r="381" spans="4:6" x14ac:dyDescent="0.2">
      <c r="D381" s="323"/>
      <c r="E381" s="323"/>
      <c r="F381" s="323"/>
    </row>
    <row r="382" spans="4:6" x14ac:dyDescent="0.2">
      <c r="D382" s="323"/>
      <c r="E382" s="323"/>
      <c r="F382" s="323"/>
    </row>
    <row r="383" spans="4:6" x14ac:dyDescent="0.2">
      <c r="D383" s="323"/>
      <c r="E383" s="323"/>
      <c r="F383" s="323"/>
    </row>
    <row r="384" spans="4:6" x14ac:dyDescent="0.2">
      <c r="D384" s="323"/>
      <c r="E384" s="323"/>
      <c r="F384" s="323"/>
    </row>
    <row r="385" spans="4:6" x14ac:dyDescent="0.2">
      <c r="D385" s="323"/>
      <c r="E385" s="323"/>
      <c r="F385" s="323"/>
    </row>
    <row r="386" spans="4:6" x14ac:dyDescent="0.2">
      <c r="D386" s="323"/>
      <c r="E386" s="323"/>
      <c r="F386" s="323"/>
    </row>
    <row r="387" spans="4:6" x14ac:dyDescent="0.2">
      <c r="D387" s="323"/>
      <c r="E387" s="323"/>
      <c r="F387" s="323"/>
    </row>
    <row r="388" spans="4:6" x14ac:dyDescent="0.2">
      <c r="D388" s="323"/>
      <c r="E388" s="323"/>
      <c r="F388" s="323"/>
    </row>
    <row r="389" spans="4:6" x14ac:dyDescent="0.2">
      <c r="D389" s="323"/>
      <c r="E389" s="323"/>
      <c r="F389" s="323"/>
    </row>
    <row r="390" spans="4:6" x14ac:dyDescent="0.2">
      <c r="D390" s="323"/>
      <c r="E390" s="323"/>
      <c r="F390" s="323"/>
    </row>
    <row r="391" spans="4:6" x14ac:dyDescent="0.2">
      <c r="D391" s="323"/>
      <c r="E391" s="323"/>
      <c r="F391" s="323"/>
    </row>
    <row r="392" spans="4:6" x14ac:dyDescent="0.2">
      <c r="D392" s="323"/>
      <c r="E392" s="323"/>
      <c r="F392" s="323"/>
    </row>
    <row r="393" spans="4:6" x14ac:dyDescent="0.2">
      <c r="D393" s="323"/>
      <c r="E393" s="323"/>
      <c r="F393" s="323"/>
    </row>
    <row r="394" spans="4:6" x14ac:dyDescent="0.2">
      <c r="D394" s="323"/>
      <c r="E394" s="323"/>
      <c r="F394" s="323"/>
    </row>
    <row r="395" spans="4:6" x14ac:dyDescent="0.2">
      <c r="D395" s="323"/>
      <c r="E395" s="323"/>
      <c r="F395" s="323"/>
    </row>
    <row r="396" spans="4:6" x14ac:dyDescent="0.2">
      <c r="D396" s="323"/>
      <c r="E396" s="323"/>
      <c r="F396" s="323"/>
    </row>
    <row r="397" spans="4:6" x14ac:dyDescent="0.2">
      <c r="D397" s="323"/>
      <c r="E397" s="323"/>
      <c r="F397" s="323"/>
    </row>
    <row r="398" spans="4:6" x14ac:dyDescent="0.2">
      <c r="D398" s="323"/>
      <c r="E398" s="323"/>
      <c r="F398" s="323"/>
    </row>
    <row r="399" spans="4:6" x14ac:dyDescent="0.2">
      <c r="D399" s="323"/>
      <c r="E399" s="323"/>
      <c r="F399" s="323"/>
    </row>
    <row r="400" spans="4:6" x14ac:dyDescent="0.2">
      <c r="D400" s="323"/>
      <c r="E400" s="323"/>
      <c r="F400" s="323"/>
    </row>
    <row r="401" spans="4:6" x14ac:dyDescent="0.2">
      <c r="D401" s="323"/>
      <c r="E401" s="323"/>
      <c r="F401" s="323"/>
    </row>
    <row r="402" spans="4:6" x14ac:dyDescent="0.2">
      <c r="D402" s="323"/>
      <c r="E402" s="323"/>
      <c r="F402" s="323"/>
    </row>
    <row r="403" spans="4:6" x14ac:dyDescent="0.2">
      <c r="D403" s="323"/>
      <c r="E403" s="323"/>
      <c r="F403" s="323"/>
    </row>
    <row r="404" spans="4:6" x14ac:dyDescent="0.2">
      <c r="D404" s="323"/>
      <c r="E404" s="323"/>
      <c r="F404" s="323"/>
    </row>
    <row r="405" spans="4:6" x14ac:dyDescent="0.2">
      <c r="D405" s="323"/>
      <c r="E405" s="323"/>
      <c r="F405" s="323"/>
    </row>
    <row r="406" spans="4:6" x14ac:dyDescent="0.2">
      <c r="D406" s="323"/>
      <c r="E406" s="323"/>
      <c r="F406" s="323"/>
    </row>
    <row r="407" spans="4:6" x14ac:dyDescent="0.2">
      <c r="D407" s="323"/>
      <c r="E407" s="323"/>
      <c r="F407" s="323"/>
    </row>
    <row r="408" spans="4:6" x14ac:dyDescent="0.2">
      <c r="D408" s="323"/>
      <c r="E408" s="323"/>
      <c r="F408" s="323"/>
    </row>
    <row r="409" spans="4:6" x14ac:dyDescent="0.2">
      <c r="D409" s="323"/>
      <c r="E409" s="323"/>
      <c r="F409" s="323"/>
    </row>
    <row r="410" spans="4:6" x14ac:dyDescent="0.2">
      <c r="D410" s="323"/>
      <c r="E410" s="323"/>
      <c r="F410" s="323"/>
    </row>
    <row r="411" spans="4:6" x14ac:dyDescent="0.2">
      <c r="D411" s="323"/>
      <c r="E411" s="323"/>
      <c r="F411" s="323"/>
    </row>
    <row r="412" spans="4:6" x14ac:dyDescent="0.2">
      <c r="D412" s="323"/>
      <c r="E412" s="323"/>
      <c r="F412" s="323"/>
    </row>
    <row r="413" spans="4:6" x14ac:dyDescent="0.2">
      <c r="D413" s="323"/>
      <c r="E413" s="323"/>
      <c r="F413" s="323"/>
    </row>
    <row r="414" spans="4:6" x14ac:dyDescent="0.2">
      <c r="D414" s="323"/>
      <c r="E414" s="323"/>
      <c r="F414" s="323"/>
    </row>
    <row r="415" spans="4:6" x14ac:dyDescent="0.2">
      <c r="D415" s="323"/>
      <c r="E415" s="323"/>
      <c r="F415" s="323"/>
    </row>
    <row r="416" spans="4:6" x14ac:dyDescent="0.2">
      <c r="D416" s="323"/>
      <c r="E416" s="323"/>
      <c r="F416" s="323"/>
    </row>
    <row r="417" spans="4:6" x14ac:dyDescent="0.2">
      <c r="D417" s="323"/>
      <c r="E417" s="323"/>
      <c r="F417" s="323"/>
    </row>
    <row r="418" spans="4:6" x14ac:dyDescent="0.2">
      <c r="D418" s="323"/>
      <c r="E418" s="323"/>
      <c r="F418" s="323"/>
    </row>
    <row r="419" spans="4:6" x14ac:dyDescent="0.2">
      <c r="D419" s="323"/>
      <c r="E419" s="323"/>
      <c r="F419" s="323"/>
    </row>
    <row r="420" spans="4:6" x14ac:dyDescent="0.2">
      <c r="D420" s="323"/>
      <c r="E420" s="323"/>
      <c r="F420" s="323"/>
    </row>
    <row r="421" spans="4:6" x14ac:dyDescent="0.2">
      <c r="D421" s="323"/>
      <c r="E421" s="323"/>
      <c r="F421" s="323"/>
    </row>
    <row r="422" spans="4:6" x14ac:dyDescent="0.2">
      <c r="D422" s="323"/>
      <c r="E422" s="323"/>
      <c r="F422" s="323"/>
    </row>
    <row r="423" spans="4:6" x14ac:dyDescent="0.2">
      <c r="D423" s="323"/>
      <c r="E423" s="323"/>
      <c r="F423" s="323"/>
    </row>
    <row r="424" spans="4:6" x14ac:dyDescent="0.2">
      <c r="D424" s="323"/>
      <c r="E424" s="323"/>
      <c r="F424" s="323"/>
    </row>
    <row r="425" spans="4:6" x14ac:dyDescent="0.2">
      <c r="D425" s="323"/>
      <c r="E425" s="323"/>
      <c r="F425" s="323"/>
    </row>
    <row r="426" spans="4:6" x14ac:dyDescent="0.2">
      <c r="D426" s="323"/>
      <c r="E426" s="323"/>
      <c r="F426" s="323"/>
    </row>
    <row r="427" spans="4:6" x14ac:dyDescent="0.2">
      <c r="D427" s="323"/>
      <c r="E427" s="323"/>
      <c r="F427" s="323"/>
    </row>
    <row r="428" spans="4:6" x14ac:dyDescent="0.2">
      <c r="D428" s="323"/>
      <c r="E428" s="323"/>
      <c r="F428" s="323"/>
    </row>
    <row r="429" spans="4:6" x14ac:dyDescent="0.2">
      <c r="D429" s="323"/>
      <c r="E429" s="323"/>
      <c r="F429" s="323"/>
    </row>
    <row r="430" spans="4:6" x14ac:dyDescent="0.2">
      <c r="D430" s="323"/>
      <c r="E430" s="323"/>
      <c r="F430" s="323"/>
    </row>
    <row r="431" spans="4:6" x14ac:dyDescent="0.2">
      <c r="D431" s="323"/>
      <c r="E431" s="323"/>
      <c r="F431" s="323"/>
    </row>
    <row r="432" spans="4:6" x14ac:dyDescent="0.2">
      <c r="D432" s="323"/>
      <c r="E432" s="323"/>
      <c r="F432" s="323"/>
    </row>
    <row r="433" spans="4:6" x14ac:dyDescent="0.2">
      <c r="D433" s="323"/>
      <c r="E433" s="323"/>
      <c r="F433" s="323"/>
    </row>
    <row r="434" spans="4:6" x14ac:dyDescent="0.2">
      <c r="D434" s="323"/>
      <c r="E434" s="323"/>
      <c r="F434" s="323"/>
    </row>
    <row r="435" spans="4:6" x14ac:dyDescent="0.2">
      <c r="D435" s="323"/>
      <c r="E435" s="323"/>
      <c r="F435" s="323"/>
    </row>
    <row r="436" spans="4:6" x14ac:dyDescent="0.2">
      <c r="D436" s="323"/>
      <c r="E436" s="323"/>
      <c r="F436" s="323"/>
    </row>
    <row r="437" spans="4:6" x14ac:dyDescent="0.2">
      <c r="D437" s="323"/>
      <c r="E437" s="323"/>
      <c r="F437" s="323"/>
    </row>
    <row r="438" spans="4:6" x14ac:dyDescent="0.2">
      <c r="D438" s="323"/>
      <c r="E438" s="323"/>
      <c r="F438" s="323"/>
    </row>
    <row r="439" spans="4:6" x14ac:dyDescent="0.2">
      <c r="D439" s="323"/>
      <c r="E439" s="323"/>
      <c r="F439" s="323"/>
    </row>
    <row r="440" spans="4:6" x14ac:dyDescent="0.2">
      <c r="D440" s="323"/>
      <c r="E440" s="323"/>
      <c r="F440" s="323"/>
    </row>
    <row r="441" spans="4:6" x14ac:dyDescent="0.2">
      <c r="D441" s="323"/>
      <c r="E441" s="323"/>
      <c r="F441" s="323"/>
    </row>
  </sheetData>
  <mergeCells count="4">
    <mergeCell ref="A1:C1"/>
    <mergeCell ref="A4:D4"/>
    <mergeCell ref="A47:C47"/>
    <mergeCell ref="J3:L3"/>
  </mergeCells>
  <printOptions horizontalCentered="1" verticalCentered="1"/>
  <pageMargins left="0.1" right="0.1" top="0.5" bottom="0.4" header="0.1" footer="0.1"/>
  <pageSetup scale="80" orientation="landscape" r:id="rId1"/>
  <headerFooter>
    <oddHeader>&amp;C&amp;"Arial,Bold"TWIN FALLS SCHOOL DISTRICT 411</oddHeader>
    <oddFooter>&amp;L&amp;"Arial,Bold"&amp;Z&amp;F&amp;R&amp;"Arial,Bold"Page &amp;P of &amp;N</oddFooter>
  </headerFooter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>
    <pageSetUpPr fitToPage="1"/>
  </sheetPr>
  <dimension ref="A1:M48"/>
  <sheetViews>
    <sheetView defaultGridColor="0" colorId="22" zoomScaleNormal="100" workbookViewId="0">
      <pane xSplit="3" ySplit="7" topLeftCell="D8" activePane="bottomRight" state="frozen"/>
      <selection activeCell="P31" sqref="P31"/>
      <selection pane="topRight" activeCell="P31" sqref="P31"/>
      <selection pane="bottomLeft" activeCell="P31" sqref="P31"/>
      <selection pane="bottomRight" activeCell="P31" sqref="P31"/>
    </sheetView>
  </sheetViews>
  <sheetFormatPr defaultColWidth="9.77734375" defaultRowHeight="15.75" x14ac:dyDescent="0.25"/>
  <cols>
    <col min="1" max="1" width="3.77734375" style="397" customWidth="1"/>
    <col min="2" max="2" width="6.77734375" style="397" customWidth="1"/>
    <col min="3" max="3" width="30.77734375" style="398" customWidth="1"/>
    <col min="4" max="13" width="11.77734375" style="397" customWidth="1"/>
    <col min="14" max="16384" width="9.77734375" style="397"/>
  </cols>
  <sheetData>
    <row r="1" spans="1:13" ht="20.25" x14ac:dyDescent="0.3">
      <c r="A1" s="600" t="s">
        <v>47</v>
      </c>
      <c r="B1" s="600"/>
      <c r="C1" s="600"/>
      <c r="E1" s="449" t="s">
        <v>510</v>
      </c>
      <c r="F1" s="447"/>
      <c r="G1" s="447"/>
      <c r="I1" s="451"/>
      <c r="K1" s="446"/>
      <c r="L1" s="446"/>
      <c r="M1" s="556"/>
    </row>
    <row r="2" spans="1:13" x14ac:dyDescent="0.25">
      <c r="E2" s="449" t="s">
        <v>16</v>
      </c>
      <c r="F2" s="447"/>
      <c r="G2" s="447"/>
      <c r="K2" s="446"/>
      <c r="L2" s="445"/>
      <c r="M2" s="446"/>
    </row>
    <row r="3" spans="1:13" x14ac:dyDescent="0.25">
      <c r="E3" s="448" t="s">
        <v>507</v>
      </c>
      <c r="F3" s="447"/>
      <c r="G3" s="447"/>
      <c r="K3" s="446"/>
      <c r="L3" s="445"/>
      <c r="M3" s="446"/>
    </row>
    <row r="4" spans="1:13" ht="12" customHeight="1" x14ac:dyDescent="0.2">
      <c r="A4" s="601" t="s">
        <v>505</v>
      </c>
      <c r="B4" s="601"/>
      <c r="C4" s="601"/>
      <c r="D4" s="434"/>
      <c r="E4" s="434"/>
      <c r="F4" s="434"/>
      <c r="G4" s="434"/>
      <c r="H4" s="434"/>
      <c r="I4" s="434"/>
      <c r="J4" s="434"/>
      <c r="K4" s="434"/>
      <c r="L4" s="434"/>
      <c r="M4" s="434"/>
    </row>
    <row r="5" spans="1:13" ht="15" x14ac:dyDescent="0.2">
      <c r="A5" s="443"/>
      <c r="B5" s="442"/>
      <c r="C5" s="441" t="s">
        <v>16</v>
      </c>
      <c r="D5" s="437" t="s">
        <v>503</v>
      </c>
      <c r="E5" s="440" t="s">
        <v>502</v>
      </c>
      <c r="F5" s="439" t="s">
        <v>85</v>
      </c>
      <c r="G5" s="439" t="s">
        <v>83</v>
      </c>
      <c r="H5" s="439" t="s">
        <v>81</v>
      </c>
      <c r="I5" s="439" t="s">
        <v>79</v>
      </c>
      <c r="J5" s="439" t="s">
        <v>77</v>
      </c>
      <c r="K5" s="438" t="s">
        <v>75</v>
      </c>
      <c r="L5" s="437" t="s">
        <v>73</v>
      </c>
      <c r="M5" s="437" t="s">
        <v>70</v>
      </c>
    </row>
    <row r="6" spans="1:13" ht="15" x14ac:dyDescent="0.2">
      <c r="A6" s="436"/>
      <c r="B6" s="429"/>
      <c r="C6" s="435"/>
      <c r="D6" s="429"/>
      <c r="E6" s="429"/>
      <c r="F6" s="434"/>
      <c r="G6" s="433"/>
      <c r="H6" s="432" t="s">
        <v>560</v>
      </c>
      <c r="I6" s="432" t="s">
        <v>559</v>
      </c>
      <c r="J6" s="431" t="s">
        <v>558</v>
      </c>
      <c r="K6" s="430" t="s">
        <v>557</v>
      </c>
      <c r="L6" s="430" t="s">
        <v>556</v>
      </c>
      <c r="M6" s="429"/>
    </row>
    <row r="7" spans="1:13" ht="15" x14ac:dyDescent="0.2">
      <c r="A7" s="416" t="s">
        <v>87</v>
      </c>
      <c r="B7" s="415" t="s">
        <v>500</v>
      </c>
      <c r="C7" s="428" t="s">
        <v>555</v>
      </c>
      <c r="D7" s="415" t="s">
        <v>88</v>
      </c>
      <c r="E7" s="415" t="s">
        <v>88</v>
      </c>
      <c r="F7" s="427" t="s">
        <v>84</v>
      </c>
      <c r="G7" s="426" t="s">
        <v>82</v>
      </c>
      <c r="H7" s="426" t="s">
        <v>554</v>
      </c>
      <c r="I7" s="426" t="s">
        <v>553</v>
      </c>
      <c r="J7" s="416" t="s">
        <v>552</v>
      </c>
      <c r="K7" s="415" t="s">
        <v>551</v>
      </c>
      <c r="L7" s="415" t="s">
        <v>550</v>
      </c>
      <c r="M7" s="415" t="s">
        <v>184</v>
      </c>
    </row>
    <row r="8" spans="1:13" ht="15" x14ac:dyDescent="0.2">
      <c r="A8" s="416" t="s">
        <v>496</v>
      </c>
      <c r="B8" s="415" t="s">
        <v>549</v>
      </c>
      <c r="C8" s="407" t="s">
        <v>282</v>
      </c>
      <c r="D8" s="410"/>
      <c r="E8" s="414">
        <f t="shared" ref="E8:E19" si="0">SUM(F8:M8)</f>
        <v>0</v>
      </c>
      <c r="F8" s="413"/>
      <c r="G8" s="412"/>
      <c r="H8" s="411"/>
      <c r="I8" s="410"/>
      <c r="J8" s="410"/>
      <c r="K8" s="410"/>
      <c r="L8" s="410"/>
      <c r="M8" s="410"/>
    </row>
    <row r="9" spans="1:13" ht="15" x14ac:dyDescent="0.2">
      <c r="A9" s="416" t="s">
        <v>491</v>
      </c>
      <c r="B9" s="415" t="s">
        <v>548</v>
      </c>
      <c r="C9" s="407" t="s">
        <v>280</v>
      </c>
      <c r="D9" s="410"/>
      <c r="E9" s="414">
        <f t="shared" si="0"/>
        <v>0</v>
      </c>
      <c r="F9" s="413"/>
      <c r="G9" s="412"/>
      <c r="H9" s="411"/>
      <c r="I9" s="410"/>
      <c r="J9" s="410"/>
      <c r="K9" s="410"/>
      <c r="L9" s="410"/>
      <c r="M9" s="410"/>
    </row>
    <row r="10" spans="1:13" ht="15" x14ac:dyDescent="0.2">
      <c r="A10" s="416" t="s">
        <v>487</v>
      </c>
      <c r="B10" s="415" t="s">
        <v>547</v>
      </c>
      <c r="C10" s="407" t="s">
        <v>278</v>
      </c>
      <c r="D10" s="410"/>
      <c r="E10" s="414">
        <f t="shared" si="0"/>
        <v>0</v>
      </c>
      <c r="F10" s="413"/>
      <c r="G10" s="412"/>
      <c r="H10" s="411"/>
      <c r="I10" s="410"/>
      <c r="J10" s="410"/>
      <c r="K10" s="410"/>
      <c r="L10" s="410"/>
      <c r="M10" s="410"/>
    </row>
    <row r="11" spans="1:13" ht="15" x14ac:dyDescent="0.2">
      <c r="A11" s="425" t="s">
        <v>484</v>
      </c>
      <c r="B11" s="415">
        <v>519</v>
      </c>
      <c r="C11" s="407" t="s">
        <v>276</v>
      </c>
      <c r="D11" s="410"/>
      <c r="E11" s="414">
        <f t="shared" si="0"/>
        <v>0</v>
      </c>
      <c r="F11" s="413"/>
      <c r="G11" s="412"/>
      <c r="H11" s="411"/>
      <c r="I11" s="410"/>
      <c r="J11" s="410"/>
      <c r="K11" s="410"/>
      <c r="L11" s="410"/>
      <c r="M11" s="410"/>
    </row>
    <row r="12" spans="1:13" ht="15" x14ac:dyDescent="0.2">
      <c r="A12" s="416" t="s">
        <v>480</v>
      </c>
      <c r="B12" s="415" t="s">
        <v>546</v>
      </c>
      <c r="C12" s="407" t="s">
        <v>545</v>
      </c>
      <c r="D12" s="410"/>
      <c r="E12" s="414">
        <f t="shared" si="0"/>
        <v>0</v>
      </c>
      <c r="F12" s="413"/>
      <c r="G12" s="412"/>
      <c r="H12" s="411"/>
      <c r="I12" s="410"/>
      <c r="J12" s="410"/>
      <c r="K12" s="410"/>
      <c r="L12" s="410"/>
      <c r="M12" s="410"/>
    </row>
    <row r="13" spans="1:13" ht="15" x14ac:dyDescent="0.2">
      <c r="A13" s="416" t="s">
        <v>476</v>
      </c>
      <c r="B13" s="415" t="s">
        <v>544</v>
      </c>
      <c r="C13" s="407" t="s">
        <v>543</v>
      </c>
      <c r="D13" s="410"/>
      <c r="E13" s="414">
        <f t="shared" si="0"/>
        <v>0</v>
      </c>
      <c r="F13" s="413"/>
      <c r="G13" s="412"/>
      <c r="H13" s="411"/>
      <c r="I13" s="410"/>
      <c r="J13" s="410"/>
      <c r="K13" s="410"/>
      <c r="L13" s="410"/>
      <c r="M13" s="410"/>
    </row>
    <row r="14" spans="1:13" ht="15" x14ac:dyDescent="0.2">
      <c r="A14" s="416" t="s">
        <v>471</v>
      </c>
      <c r="B14" s="415" t="s">
        <v>542</v>
      </c>
      <c r="C14" s="407" t="s">
        <v>270</v>
      </c>
      <c r="D14" s="410"/>
      <c r="E14" s="414">
        <f t="shared" si="0"/>
        <v>0</v>
      </c>
      <c r="F14" s="413"/>
      <c r="G14" s="412"/>
      <c r="H14" s="411"/>
      <c r="I14" s="410"/>
      <c r="J14" s="410"/>
      <c r="K14" s="410"/>
      <c r="L14" s="410"/>
      <c r="M14" s="410"/>
    </row>
    <row r="15" spans="1:13" ht="15" x14ac:dyDescent="0.2">
      <c r="A15" s="416" t="s">
        <v>467</v>
      </c>
      <c r="B15" s="415" t="s">
        <v>541</v>
      </c>
      <c r="C15" s="407" t="s">
        <v>268</v>
      </c>
      <c r="D15" s="410"/>
      <c r="E15" s="414">
        <f t="shared" si="0"/>
        <v>0</v>
      </c>
      <c r="F15" s="413"/>
      <c r="G15" s="412"/>
      <c r="H15" s="411"/>
      <c r="I15" s="410"/>
      <c r="J15" s="410"/>
      <c r="K15" s="410"/>
      <c r="L15" s="410"/>
      <c r="M15" s="410"/>
    </row>
    <row r="16" spans="1:13" ht="15" x14ac:dyDescent="0.2">
      <c r="A16" s="416" t="s">
        <v>463</v>
      </c>
      <c r="B16" s="415" t="s">
        <v>540</v>
      </c>
      <c r="C16" s="407" t="s">
        <v>266</v>
      </c>
      <c r="D16" s="410"/>
      <c r="E16" s="414">
        <f t="shared" si="0"/>
        <v>0</v>
      </c>
      <c r="F16" s="413"/>
      <c r="G16" s="412"/>
      <c r="H16" s="411"/>
      <c r="I16" s="410"/>
      <c r="J16" s="410"/>
      <c r="K16" s="410"/>
      <c r="L16" s="410"/>
      <c r="M16" s="410"/>
    </row>
    <row r="17" spans="1:13" ht="15" x14ac:dyDescent="0.2">
      <c r="A17" s="416" t="s">
        <v>459</v>
      </c>
      <c r="B17" s="415" t="s">
        <v>539</v>
      </c>
      <c r="C17" s="407" t="s">
        <v>264</v>
      </c>
      <c r="D17" s="410"/>
      <c r="E17" s="414">
        <f t="shared" si="0"/>
        <v>0</v>
      </c>
      <c r="F17" s="413"/>
      <c r="G17" s="412"/>
      <c r="H17" s="411"/>
      <c r="I17" s="410"/>
      <c r="J17" s="410"/>
      <c r="K17" s="410"/>
      <c r="L17" s="410"/>
      <c r="M17" s="410"/>
    </row>
    <row r="18" spans="1:13" ht="15" x14ac:dyDescent="0.2">
      <c r="A18" s="416" t="s">
        <v>455</v>
      </c>
      <c r="B18" s="415" t="s">
        <v>538</v>
      </c>
      <c r="C18" s="407" t="s">
        <v>262</v>
      </c>
      <c r="D18" s="410"/>
      <c r="E18" s="414">
        <f t="shared" si="0"/>
        <v>0</v>
      </c>
      <c r="F18" s="413"/>
      <c r="G18" s="412"/>
      <c r="H18" s="411"/>
      <c r="I18" s="410"/>
      <c r="J18" s="410"/>
      <c r="K18" s="410"/>
      <c r="L18" s="410"/>
      <c r="M18" s="410"/>
    </row>
    <row r="19" spans="1:13" ht="15" x14ac:dyDescent="0.2">
      <c r="A19" s="416" t="s">
        <v>451</v>
      </c>
      <c r="B19" s="415" t="s">
        <v>537</v>
      </c>
      <c r="C19" s="407" t="s">
        <v>260</v>
      </c>
      <c r="D19" s="410"/>
      <c r="E19" s="414">
        <f t="shared" si="0"/>
        <v>0</v>
      </c>
      <c r="F19" s="413"/>
      <c r="G19" s="412"/>
      <c r="H19" s="411"/>
      <c r="I19" s="410"/>
      <c r="J19" s="410"/>
      <c r="K19" s="410"/>
      <c r="L19" s="410"/>
      <c r="M19" s="410"/>
    </row>
    <row r="20" spans="1:13" ht="15" x14ac:dyDescent="0.2">
      <c r="A20" s="416" t="s">
        <v>447</v>
      </c>
      <c r="B20" s="418"/>
      <c r="C20" s="407"/>
      <c r="D20" s="421"/>
      <c r="E20" s="421"/>
      <c r="F20" s="424"/>
      <c r="G20" s="423"/>
      <c r="H20" s="422"/>
      <c r="I20" s="421"/>
      <c r="J20" s="421"/>
      <c r="K20" s="421"/>
      <c r="L20" s="421"/>
      <c r="M20" s="421"/>
    </row>
    <row r="21" spans="1:13" ht="15" x14ac:dyDescent="0.2">
      <c r="A21" s="416" t="s">
        <v>444</v>
      </c>
      <c r="B21" s="415" t="s">
        <v>77</v>
      </c>
      <c r="C21" s="420" t="s">
        <v>536</v>
      </c>
      <c r="D21" s="419">
        <f t="shared" ref="D21:M21" si="1">SUM(D8:D19)</f>
        <v>0</v>
      </c>
      <c r="E21" s="419">
        <f t="shared" si="1"/>
        <v>0</v>
      </c>
      <c r="F21" s="419">
        <f t="shared" si="1"/>
        <v>0</v>
      </c>
      <c r="G21" s="419">
        <f t="shared" si="1"/>
        <v>0</v>
      </c>
      <c r="H21" s="419">
        <f t="shared" si="1"/>
        <v>0</v>
      </c>
      <c r="I21" s="419">
        <f t="shared" si="1"/>
        <v>0</v>
      </c>
      <c r="J21" s="419">
        <f t="shared" si="1"/>
        <v>0</v>
      </c>
      <c r="K21" s="419">
        <f t="shared" si="1"/>
        <v>0</v>
      </c>
      <c r="L21" s="419">
        <f t="shared" si="1"/>
        <v>0</v>
      </c>
      <c r="M21" s="419">
        <f t="shared" si="1"/>
        <v>0</v>
      </c>
    </row>
    <row r="22" spans="1:13" ht="15" x14ac:dyDescent="0.2">
      <c r="A22" s="416" t="s">
        <v>439</v>
      </c>
      <c r="B22" s="418"/>
      <c r="C22" s="407"/>
      <c r="D22" s="403"/>
      <c r="E22" s="403"/>
      <c r="F22" s="406"/>
      <c r="G22" s="405"/>
      <c r="H22" s="404"/>
      <c r="I22" s="403"/>
      <c r="J22" s="403"/>
      <c r="K22" s="403"/>
      <c r="L22" s="403"/>
      <c r="M22" s="403"/>
    </row>
    <row r="23" spans="1:13" ht="15" x14ac:dyDescent="0.2">
      <c r="A23" s="416" t="s">
        <v>436</v>
      </c>
      <c r="B23" s="415" t="s">
        <v>535</v>
      </c>
      <c r="C23" s="407" t="s">
        <v>534</v>
      </c>
      <c r="D23" s="410">
        <v>17368</v>
      </c>
      <c r="E23" s="414">
        <f>SUM(F23:M23)</f>
        <v>21937</v>
      </c>
      <c r="F23" s="413">
        <v>16000</v>
      </c>
      <c r="G23" s="412">
        <v>5932</v>
      </c>
      <c r="H23" s="411">
        <v>5</v>
      </c>
      <c r="I23" s="410"/>
      <c r="J23" s="410"/>
      <c r="K23" s="410"/>
      <c r="L23" s="410"/>
      <c r="M23" s="410"/>
    </row>
    <row r="24" spans="1:13" ht="15" x14ac:dyDescent="0.2">
      <c r="A24" s="416" t="s">
        <v>431</v>
      </c>
      <c r="B24" s="415" t="s">
        <v>533</v>
      </c>
      <c r="C24" s="407" t="s">
        <v>532</v>
      </c>
      <c r="D24" s="410"/>
      <c r="E24" s="414">
        <f>SUM(F24:M24)</f>
        <v>0</v>
      </c>
      <c r="F24" s="413"/>
      <c r="G24" s="412"/>
      <c r="H24" s="411"/>
      <c r="I24" s="410"/>
      <c r="J24" s="410"/>
      <c r="K24" s="410"/>
      <c r="L24" s="410"/>
      <c r="M24" s="410"/>
    </row>
    <row r="25" spans="1:13" ht="15" x14ac:dyDescent="0.2">
      <c r="A25" s="416" t="s">
        <v>428</v>
      </c>
      <c r="B25" s="415"/>
      <c r="C25" s="407"/>
      <c r="D25" s="403"/>
      <c r="E25" s="403"/>
      <c r="F25" s="406"/>
      <c r="G25" s="405"/>
      <c r="H25" s="404"/>
      <c r="I25" s="403"/>
      <c r="J25" s="403"/>
      <c r="K25" s="403"/>
      <c r="L25" s="403"/>
      <c r="M25" s="403"/>
    </row>
    <row r="26" spans="1:13" ht="15" x14ac:dyDescent="0.2">
      <c r="A26" s="416" t="s">
        <v>425</v>
      </c>
      <c r="B26" s="415" t="s">
        <v>531</v>
      </c>
      <c r="C26" s="407" t="s">
        <v>254</v>
      </c>
      <c r="D26" s="410">
        <v>10876</v>
      </c>
      <c r="E26" s="414">
        <f>SUM(F26:M26)</f>
        <v>9503</v>
      </c>
      <c r="F26" s="413"/>
      <c r="G26" s="412"/>
      <c r="H26" s="411">
        <f>9503-2450</f>
        <v>7053</v>
      </c>
      <c r="I26" s="410">
        <v>2450</v>
      </c>
      <c r="J26" s="410"/>
      <c r="K26" s="410"/>
      <c r="L26" s="410"/>
      <c r="M26" s="410"/>
    </row>
    <row r="27" spans="1:13" ht="15" x14ac:dyDescent="0.2">
      <c r="A27" s="416" t="s">
        <v>422</v>
      </c>
      <c r="B27" s="415" t="s">
        <v>530</v>
      </c>
      <c r="C27" s="407" t="s">
        <v>252</v>
      </c>
      <c r="D27" s="410"/>
      <c r="E27" s="414">
        <f>SUM(F27:M27)</f>
        <v>0</v>
      </c>
      <c r="F27" s="413"/>
      <c r="G27" s="412"/>
      <c r="H27" s="411"/>
      <c r="I27" s="410"/>
      <c r="J27" s="410"/>
      <c r="K27" s="410"/>
      <c r="L27" s="410"/>
      <c r="M27" s="410"/>
    </row>
    <row r="28" spans="1:13" ht="15" x14ac:dyDescent="0.2">
      <c r="A28" s="416" t="s">
        <v>418</v>
      </c>
      <c r="B28" s="415">
        <v>623</v>
      </c>
      <c r="C28" s="407" t="s">
        <v>250</v>
      </c>
      <c r="D28" s="410"/>
      <c r="E28" s="414">
        <f>SUM(F28:M28)</f>
        <v>0</v>
      </c>
      <c r="F28" s="413"/>
      <c r="G28" s="412"/>
      <c r="H28" s="411"/>
      <c r="I28" s="410"/>
      <c r="J28" s="410"/>
      <c r="K28" s="410"/>
      <c r="L28" s="410"/>
      <c r="M28" s="410"/>
    </row>
    <row r="29" spans="1:13" ht="15" x14ac:dyDescent="0.2">
      <c r="A29" s="416" t="s">
        <v>415</v>
      </c>
      <c r="B29" s="415" t="s">
        <v>529</v>
      </c>
      <c r="C29" s="407" t="s">
        <v>248</v>
      </c>
      <c r="D29" s="410"/>
      <c r="E29" s="414">
        <f>SUM(F29:M29)</f>
        <v>0</v>
      </c>
      <c r="F29" s="413"/>
      <c r="G29" s="412"/>
      <c r="H29" s="411"/>
      <c r="I29" s="410"/>
      <c r="J29" s="410"/>
      <c r="K29" s="410"/>
      <c r="L29" s="410"/>
      <c r="M29" s="410"/>
    </row>
    <row r="30" spans="1:13" ht="15" x14ac:dyDescent="0.2">
      <c r="A30" s="416" t="s">
        <v>410</v>
      </c>
      <c r="B30" s="415" t="s">
        <v>528</v>
      </c>
      <c r="C30" s="407" t="s">
        <v>246</v>
      </c>
      <c r="D30" s="410"/>
      <c r="E30" s="414">
        <f>SUM(F30:M30)</f>
        <v>0</v>
      </c>
      <c r="F30" s="413"/>
      <c r="G30" s="412"/>
      <c r="H30" s="411"/>
      <c r="I30" s="410"/>
      <c r="J30" s="410"/>
      <c r="K30" s="410"/>
      <c r="L30" s="410"/>
      <c r="M30" s="410"/>
    </row>
    <row r="31" spans="1:13" ht="15" x14ac:dyDescent="0.2">
      <c r="A31" s="416" t="s">
        <v>405</v>
      </c>
      <c r="B31" s="415"/>
      <c r="C31" s="407"/>
      <c r="D31" s="403"/>
      <c r="E31" s="403"/>
      <c r="F31" s="406"/>
      <c r="G31" s="405"/>
      <c r="H31" s="404"/>
      <c r="I31" s="403"/>
      <c r="J31" s="403"/>
      <c r="K31" s="403"/>
      <c r="L31" s="403"/>
      <c r="M31" s="403"/>
    </row>
    <row r="32" spans="1:13" ht="15" x14ac:dyDescent="0.2">
      <c r="A32" s="416" t="s">
        <v>401</v>
      </c>
      <c r="B32" s="415" t="s">
        <v>527</v>
      </c>
      <c r="C32" s="407" t="s">
        <v>244</v>
      </c>
      <c r="D32" s="410"/>
      <c r="E32" s="414">
        <f>SUM(F32:M32)</f>
        <v>0</v>
      </c>
      <c r="F32" s="413"/>
      <c r="G32" s="412"/>
      <c r="H32" s="411"/>
      <c r="I32" s="410"/>
      <c r="J32" s="410"/>
      <c r="K32" s="410"/>
      <c r="L32" s="410"/>
      <c r="M32" s="410"/>
    </row>
    <row r="33" spans="1:13" ht="15" x14ac:dyDescent="0.2">
      <c r="A33" s="416" t="s">
        <v>398</v>
      </c>
      <c r="B33" s="415"/>
      <c r="C33" s="407"/>
      <c r="D33" s="403"/>
      <c r="E33" s="403"/>
      <c r="F33" s="406"/>
      <c r="G33" s="405"/>
      <c r="H33" s="404"/>
      <c r="I33" s="403"/>
      <c r="J33" s="403"/>
      <c r="K33" s="403"/>
      <c r="L33" s="403"/>
      <c r="M33" s="403"/>
    </row>
    <row r="34" spans="1:13" ht="15" x14ac:dyDescent="0.2">
      <c r="A34" s="416" t="s">
        <v>394</v>
      </c>
      <c r="B34" s="415" t="s">
        <v>526</v>
      </c>
      <c r="C34" s="407" t="s">
        <v>242</v>
      </c>
      <c r="D34" s="410"/>
      <c r="E34" s="414">
        <f t="shared" ref="E34:E41" si="2">SUM(F34:M34)</f>
        <v>0</v>
      </c>
      <c r="F34" s="413"/>
      <c r="G34" s="412"/>
      <c r="H34" s="411"/>
      <c r="I34" s="410"/>
      <c r="J34" s="410"/>
      <c r="K34" s="410"/>
      <c r="L34" s="410"/>
      <c r="M34" s="410"/>
    </row>
    <row r="35" spans="1:13" ht="15" x14ac:dyDescent="0.2">
      <c r="A35" s="416" t="s">
        <v>390</v>
      </c>
      <c r="B35" s="415" t="s">
        <v>525</v>
      </c>
      <c r="C35" s="407" t="s">
        <v>240</v>
      </c>
      <c r="D35" s="410"/>
      <c r="E35" s="414">
        <f t="shared" si="2"/>
        <v>0</v>
      </c>
      <c r="F35" s="413"/>
      <c r="G35" s="412"/>
      <c r="H35" s="411"/>
      <c r="I35" s="410"/>
      <c r="J35" s="410"/>
      <c r="K35" s="410"/>
      <c r="L35" s="410"/>
      <c r="M35" s="410"/>
    </row>
    <row r="36" spans="1:13" ht="15" x14ac:dyDescent="0.2">
      <c r="A36" s="416" t="s">
        <v>385</v>
      </c>
      <c r="B36" s="415">
        <v>656</v>
      </c>
      <c r="C36" s="407" t="s">
        <v>524</v>
      </c>
      <c r="D36" s="410"/>
      <c r="E36" s="414">
        <f t="shared" si="2"/>
        <v>0</v>
      </c>
      <c r="F36" s="413"/>
      <c r="G36" s="412"/>
      <c r="H36" s="411"/>
      <c r="I36" s="410"/>
      <c r="J36" s="410"/>
      <c r="K36" s="410"/>
      <c r="L36" s="410"/>
      <c r="M36" s="410"/>
    </row>
    <row r="37" spans="1:13" ht="15" x14ac:dyDescent="0.2">
      <c r="A37" s="416" t="s">
        <v>380</v>
      </c>
      <c r="B37" s="415" t="s">
        <v>523</v>
      </c>
      <c r="C37" s="407" t="s">
        <v>522</v>
      </c>
      <c r="D37" s="410"/>
      <c r="E37" s="414">
        <f t="shared" si="2"/>
        <v>0</v>
      </c>
      <c r="F37" s="413"/>
      <c r="G37" s="412"/>
      <c r="H37" s="411"/>
      <c r="I37" s="410"/>
      <c r="J37" s="410"/>
      <c r="K37" s="410"/>
      <c r="L37" s="410"/>
      <c r="M37" s="410"/>
    </row>
    <row r="38" spans="1:13" ht="15" x14ac:dyDescent="0.2">
      <c r="A38" s="416" t="s">
        <v>377</v>
      </c>
      <c r="B38" s="415">
        <v>663</v>
      </c>
      <c r="C38" s="407" t="s">
        <v>521</v>
      </c>
      <c r="D38" s="410"/>
      <c r="E38" s="414">
        <f t="shared" si="2"/>
        <v>0</v>
      </c>
      <c r="F38" s="413"/>
      <c r="G38" s="412"/>
      <c r="H38" s="411"/>
      <c r="I38" s="410"/>
      <c r="J38" s="410"/>
      <c r="K38" s="410"/>
      <c r="L38" s="410"/>
      <c r="M38" s="410"/>
    </row>
    <row r="39" spans="1:13" ht="15" x14ac:dyDescent="0.2">
      <c r="A39" s="416" t="s">
        <v>373</v>
      </c>
      <c r="B39" s="415" t="s">
        <v>520</v>
      </c>
      <c r="C39" s="407" t="s">
        <v>519</v>
      </c>
      <c r="D39" s="410"/>
      <c r="E39" s="414">
        <f t="shared" si="2"/>
        <v>0</v>
      </c>
      <c r="F39" s="413"/>
      <c r="G39" s="412"/>
      <c r="H39" s="411"/>
      <c r="I39" s="410"/>
      <c r="J39" s="410"/>
      <c r="K39" s="410"/>
      <c r="L39" s="410"/>
      <c r="M39" s="410"/>
    </row>
    <row r="40" spans="1:13" ht="15" x14ac:dyDescent="0.2">
      <c r="A40" s="416" t="s">
        <v>369</v>
      </c>
      <c r="B40" s="415" t="s">
        <v>518</v>
      </c>
      <c r="C40" s="407" t="s">
        <v>230</v>
      </c>
      <c r="D40" s="410"/>
      <c r="E40" s="414">
        <f t="shared" si="2"/>
        <v>0</v>
      </c>
      <c r="F40" s="413"/>
      <c r="G40" s="412"/>
      <c r="H40" s="411"/>
      <c r="I40" s="410"/>
      <c r="J40" s="410"/>
      <c r="K40" s="410"/>
      <c r="L40" s="410"/>
      <c r="M40" s="410"/>
    </row>
    <row r="41" spans="1:13" ht="15" x14ac:dyDescent="0.2">
      <c r="A41" s="416" t="s">
        <v>365</v>
      </c>
      <c r="B41" s="415" t="s">
        <v>517</v>
      </c>
      <c r="C41" s="407" t="s">
        <v>228</v>
      </c>
      <c r="D41" s="410"/>
      <c r="E41" s="414">
        <f t="shared" si="2"/>
        <v>0</v>
      </c>
      <c r="F41" s="413"/>
      <c r="G41" s="412"/>
      <c r="H41" s="411"/>
      <c r="I41" s="410"/>
      <c r="J41" s="410"/>
      <c r="K41" s="410"/>
      <c r="L41" s="410"/>
      <c r="M41" s="410"/>
    </row>
    <row r="42" spans="1:13" ht="15" x14ac:dyDescent="0.2">
      <c r="A42" s="416" t="s">
        <v>362</v>
      </c>
      <c r="B42" s="415"/>
      <c r="C42" s="407"/>
      <c r="D42" s="403"/>
      <c r="E42" s="403"/>
      <c r="F42" s="406"/>
      <c r="G42" s="405"/>
      <c r="H42" s="404"/>
      <c r="I42" s="403"/>
      <c r="J42" s="403"/>
      <c r="K42" s="403"/>
      <c r="L42" s="403"/>
      <c r="M42" s="403"/>
    </row>
    <row r="43" spans="1:13" ht="15" x14ac:dyDescent="0.2">
      <c r="A43" s="416" t="s">
        <v>359</v>
      </c>
      <c r="B43" s="415" t="s">
        <v>516</v>
      </c>
      <c r="C43" s="407" t="s">
        <v>515</v>
      </c>
      <c r="D43" s="410"/>
      <c r="E43" s="414">
        <f>SUM(F43:M43)</f>
        <v>0</v>
      </c>
      <c r="F43" s="413"/>
      <c r="G43" s="412"/>
      <c r="H43" s="411"/>
      <c r="I43" s="410"/>
      <c r="J43" s="410"/>
      <c r="K43" s="410"/>
      <c r="L43" s="410"/>
      <c r="M43" s="410"/>
    </row>
    <row r="44" spans="1:13" ht="15" x14ac:dyDescent="0.2">
      <c r="A44" s="416" t="s">
        <v>357</v>
      </c>
      <c r="B44" s="415" t="s">
        <v>514</v>
      </c>
      <c r="C44" s="407" t="s">
        <v>513</v>
      </c>
      <c r="D44" s="410">
        <v>50</v>
      </c>
      <c r="E44" s="414">
        <f>SUM(F44:M44)</f>
        <v>50</v>
      </c>
      <c r="F44" s="413"/>
      <c r="G44" s="412"/>
      <c r="H44" s="411">
        <v>50</v>
      </c>
      <c r="I44" s="410"/>
      <c r="J44" s="410"/>
      <c r="K44" s="410"/>
      <c r="L44" s="410"/>
      <c r="M44" s="410"/>
    </row>
    <row r="45" spans="1:13" ht="15" x14ac:dyDescent="0.2">
      <c r="A45" s="416" t="s">
        <v>353</v>
      </c>
      <c r="B45" s="415" t="s">
        <v>512</v>
      </c>
      <c r="C45" s="407" t="s">
        <v>222</v>
      </c>
      <c r="D45" s="410"/>
      <c r="E45" s="414">
        <f>SUM(F45:M45)</f>
        <v>0</v>
      </c>
      <c r="F45" s="413"/>
      <c r="G45" s="412"/>
      <c r="H45" s="411"/>
      <c r="I45" s="410"/>
      <c r="J45" s="410"/>
      <c r="K45" s="410"/>
      <c r="L45" s="410"/>
      <c r="M45" s="410"/>
    </row>
    <row r="46" spans="1:13" ht="15" x14ac:dyDescent="0.2">
      <c r="A46" s="409"/>
      <c r="B46" s="408"/>
      <c r="C46" s="407"/>
      <c r="D46" s="403"/>
      <c r="E46" s="403"/>
      <c r="F46" s="406"/>
      <c r="G46" s="405"/>
      <c r="H46" s="404"/>
      <c r="I46" s="403"/>
      <c r="J46" s="403"/>
      <c r="K46" s="403"/>
      <c r="L46" s="403"/>
      <c r="M46" s="403"/>
    </row>
    <row r="47" spans="1:13" ht="12" customHeight="1" x14ac:dyDescent="0.2">
      <c r="A47" s="602" t="str">
        <f ca="1">CELL("filename",A47)</f>
        <v>R:\Finance\Annual Budget\Amended 2016-2017\[2016-2017 Amended Budget.xlsx]268a</v>
      </c>
      <c r="B47" s="602"/>
      <c r="C47" s="602"/>
      <c r="D47" s="402"/>
      <c r="E47" s="402"/>
      <c r="F47" s="402"/>
      <c r="G47" s="402"/>
      <c r="H47" s="402"/>
      <c r="I47" s="402"/>
      <c r="J47" s="402"/>
      <c r="K47" s="402"/>
      <c r="L47" s="402"/>
      <c r="M47" s="402"/>
    </row>
    <row r="48" spans="1:13" ht="12" customHeight="1" x14ac:dyDescent="0.2">
      <c r="A48" s="401"/>
      <c r="B48" s="401"/>
      <c r="C48" s="400" t="s">
        <v>511</v>
      </c>
      <c r="D48" s="399">
        <f t="shared" ref="D48:M48" si="3">SUM(D23:D46)</f>
        <v>28294</v>
      </c>
      <c r="E48" s="399">
        <f t="shared" si="3"/>
        <v>31490</v>
      </c>
      <c r="F48" s="399">
        <f t="shared" si="3"/>
        <v>16000</v>
      </c>
      <c r="G48" s="399">
        <f t="shared" si="3"/>
        <v>5932</v>
      </c>
      <c r="H48" s="399">
        <f t="shared" si="3"/>
        <v>7108</v>
      </c>
      <c r="I48" s="399">
        <f t="shared" si="3"/>
        <v>2450</v>
      </c>
      <c r="J48" s="399">
        <f t="shared" si="3"/>
        <v>0</v>
      </c>
      <c r="K48" s="399">
        <f t="shared" si="3"/>
        <v>0</v>
      </c>
      <c r="L48" s="399">
        <f t="shared" si="3"/>
        <v>0</v>
      </c>
      <c r="M48" s="399">
        <f t="shared" si="3"/>
        <v>0</v>
      </c>
    </row>
  </sheetData>
  <mergeCells count="3">
    <mergeCell ref="A1:C1"/>
    <mergeCell ref="A4:C4"/>
    <mergeCell ref="A47:C47"/>
  </mergeCells>
  <printOptions horizontalCentered="1" verticalCentered="1"/>
  <pageMargins left="0.1" right="0.1" top="0.4" bottom="0.4" header="0.1" footer="0.1"/>
  <pageSetup scale="81" fitToHeight="2" orientation="landscape" r:id="rId1"/>
  <headerFooter>
    <oddHeader>&amp;C&amp;"Arial,Bold"TWIN FALLS SCHOOL DISTRICT 411</oddHeader>
    <oddFooter>&amp;L&amp;"Arial,Bold"&amp;Z&amp;F&amp;R&amp;"Arial,Bold"Page &amp;P of &amp;N</oddFooter>
  </headerFooter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C49"/>
  <sheetViews>
    <sheetView zoomScaleNormal="100" workbookViewId="0">
      <pane xSplit="3" ySplit="7" topLeftCell="D8" activePane="bottomRight" state="frozen"/>
      <selection activeCell="P31" sqref="P31"/>
      <selection pane="topRight" activeCell="P31" sqref="P31"/>
      <selection pane="bottomLeft" activeCell="P31" sqref="P31"/>
      <selection pane="bottomRight" activeCell="P31" sqref="P31"/>
    </sheetView>
  </sheetViews>
  <sheetFormatPr defaultRowHeight="15.75" x14ac:dyDescent="0.25"/>
  <cols>
    <col min="1" max="1" width="3.77734375" style="397" customWidth="1"/>
    <col min="2" max="2" width="6.77734375" style="452" customWidth="1"/>
    <col min="3" max="3" width="30.77734375" style="398" customWidth="1"/>
    <col min="4" max="13" width="11.77734375" style="397" customWidth="1"/>
    <col min="14" max="16384" width="8.88671875" style="397"/>
  </cols>
  <sheetData>
    <row r="1" spans="1:22" ht="20.25" x14ac:dyDescent="0.3">
      <c r="A1" s="600" t="s">
        <v>47</v>
      </c>
      <c r="B1" s="600"/>
      <c r="C1" s="600"/>
      <c r="E1" s="530" t="s">
        <v>510</v>
      </c>
      <c r="F1" s="529"/>
      <c r="G1" s="529"/>
      <c r="H1" s="529"/>
      <c r="I1" s="451"/>
      <c r="K1" s="446"/>
      <c r="L1" s="445"/>
      <c r="M1" s="556"/>
    </row>
    <row r="2" spans="1:22" x14ac:dyDescent="0.25">
      <c r="E2" s="530" t="s">
        <v>16</v>
      </c>
      <c r="F2" s="529"/>
      <c r="G2" s="529"/>
      <c r="H2" s="528"/>
      <c r="K2" s="446"/>
      <c r="L2" s="445"/>
      <c r="M2" s="446"/>
    </row>
    <row r="3" spans="1:22" ht="15" customHeight="1" x14ac:dyDescent="0.25">
      <c r="E3" s="447" t="s">
        <v>507</v>
      </c>
      <c r="F3" s="447"/>
      <c r="G3" s="447"/>
      <c r="H3" s="528"/>
      <c r="J3" s="527" t="s">
        <v>5</v>
      </c>
      <c r="K3" s="446"/>
      <c r="L3" s="445"/>
      <c r="M3" s="446"/>
    </row>
    <row r="4" spans="1:22" ht="12.6" customHeight="1" x14ac:dyDescent="0.2">
      <c r="A4" s="603" t="s">
        <v>505</v>
      </c>
      <c r="B4" s="603"/>
      <c r="C4" s="603"/>
      <c r="D4" s="401"/>
      <c r="E4" s="401"/>
      <c r="F4" s="401"/>
      <c r="G4" s="401"/>
      <c r="H4" s="401"/>
      <c r="I4" s="401"/>
      <c r="J4" s="401"/>
      <c r="K4" s="401"/>
      <c r="L4" s="401"/>
    </row>
    <row r="5" spans="1:22" ht="15" x14ac:dyDescent="0.2">
      <c r="A5" s="526"/>
      <c r="B5" s="522"/>
      <c r="C5" s="525" t="s">
        <v>16</v>
      </c>
      <c r="D5" s="522" t="s">
        <v>503</v>
      </c>
      <c r="E5" s="522" t="s">
        <v>90</v>
      </c>
      <c r="F5" s="524" t="s">
        <v>85</v>
      </c>
      <c r="G5" s="524" t="s">
        <v>83</v>
      </c>
      <c r="H5" s="524" t="s">
        <v>81</v>
      </c>
      <c r="I5" s="524" t="s">
        <v>79</v>
      </c>
      <c r="J5" s="524" t="s">
        <v>77</v>
      </c>
      <c r="K5" s="523" t="s">
        <v>75</v>
      </c>
      <c r="L5" s="522" t="s">
        <v>73</v>
      </c>
      <c r="M5" s="522" t="s">
        <v>70</v>
      </c>
    </row>
    <row r="6" spans="1:22" ht="15" x14ac:dyDescent="0.2">
      <c r="A6" s="521"/>
      <c r="B6" s="481"/>
      <c r="C6" s="480"/>
      <c r="D6" s="516"/>
      <c r="E6" s="520"/>
      <c r="F6" s="401"/>
      <c r="G6" s="519"/>
      <c r="H6" s="518" t="s">
        <v>560</v>
      </c>
      <c r="I6" s="518" t="s">
        <v>559</v>
      </c>
      <c r="J6" s="517" t="s">
        <v>558</v>
      </c>
      <c r="K6" s="481" t="s">
        <v>557</v>
      </c>
      <c r="L6" s="481" t="s">
        <v>556</v>
      </c>
      <c r="M6" s="516"/>
    </row>
    <row r="7" spans="1:22" ht="15" x14ac:dyDescent="0.2">
      <c r="A7" s="482" t="s">
        <v>87</v>
      </c>
      <c r="B7" s="484" t="s">
        <v>500</v>
      </c>
      <c r="C7" s="515" t="s">
        <v>555</v>
      </c>
      <c r="D7" s="484" t="s">
        <v>88</v>
      </c>
      <c r="E7" s="484" t="s">
        <v>88</v>
      </c>
      <c r="F7" s="514" t="s">
        <v>84</v>
      </c>
      <c r="G7" s="459" t="s">
        <v>82</v>
      </c>
      <c r="H7" s="459" t="s">
        <v>554</v>
      </c>
      <c r="I7" s="459" t="s">
        <v>553</v>
      </c>
      <c r="J7" s="482" t="s">
        <v>552</v>
      </c>
      <c r="K7" s="484" t="s">
        <v>551</v>
      </c>
      <c r="L7" s="484" t="s">
        <v>550</v>
      </c>
      <c r="M7" s="484" t="s">
        <v>184</v>
      </c>
    </row>
    <row r="8" spans="1:22" ht="15" x14ac:dyDescent="0.2">
      <c r="A8" s="482" t="s">
        <v>350</v>
      </c>
      <c r="B8" s="484" t="s">
        <v>597</v>
      </c>
      <c r="C8" s="463" t="s">
        <v>220</v>
      </c>
      <c r="D8" s="497"/>
      <c r="E8" s="414">
        <f>SUM(F8:M8)</f>
        <v>0</v>
      </c>
      <c r="F8" s="500"/>
      <c r="G8" s="499"/>
      <c r="H8" s="498"/>
      <c r="I8" s="497"/>
      <c r="J8" s="497"/>
      <c r="K8" s="497"/>
      <c r="L8" s="497"/>
      <c r="M8" s="497"/>
    </row>
    <row r="9" spans="1:22" ht="15" x14ac:dyDescent="0.2">
      <c r="A9" s="482" t="s">
        <v>493</v>
      </c>
      <c r="B9" s="484"/>
      <c r="C9" s="463"/>
      <c r="D9" s="509"/>
      <c r="E9" s="509"/>
      <c r="F9" s="512"/>
      <c r="G9" s="511"/>
      <c r="H9" s="510"/>
      <c r="I9" s="509"/>
      <c r="J9" s="509"/>
      <c r="K9" s="509"/>
      <c r="L9" s="509"/>
      <c r="M9" s="509"/>
    </row>
    <row r="10" spans="1:22" ht="15" x14ac:dyDescent="0.2">
      <c r="A10" s="482" t="s">
        <v>490</v>
      </c>
      <c r="B10" s="484" t="s">
        <v>75</v>
      </c>
      <c r="C10" s="473" t="s">
        <v>596</v>
      </c>
      <c r="D10" s="472">
        <f>+D8+'268a'!D48</f>
        <v>28294</v>
      </c>
      <c r="E10" s="472">
        <f>+E8+'268a'!E48</f>
        <v>31490</v>
      </c>
      <c r="F10" s="472">
        <f>+F8+'268a'!F48</f>
        <v>16000</v>
      </c>
      <c r="G10" s="472">
        <f>+G8+'268a'!G48</f>
        <v>5932</v>
      </c>
      <c r="H10" s="472">
        <f>+H8+'268a'!H48</f>
        <v>7108</v>
      </c>
      <c r="I10" s="472">
        <f>+I8+'268a'!I48</f>
        <v>2450</v>
      </c>
      <c r="J10" s="472">
        <f>+J8+'268a'!J48</f>
        <v>0</v>
      </c>
      <c r="K10" s="472">
        <f>+K8+'268a'!K48</f>
        <v>0</v>
      </c>
      <c r="L10" s="472">
        <f>+L8+'268a'!L48</f>
        <v>0</v>
      </c>
      <c r="M10" s="472">
        <f>+M8+'268a'!M48</f>
        <v>0</v>
      </c>
    </row>
    <row r="11" spans="1:22" x14ac:dyDescent="0.25">
      <c r="A11" s="482" t="s">
        <v>485</v>
      </c>
      <c r="B11" s="513"/>
      <c r="C11" s="486"/>
      <c r="D11" s="501"/>
      <c r="E11" s="501"/>
      <c r="F11" s="504"/>
      <c r="G11" s="503"/>
      <c r="H11" s="502"/>
      <c r="I11" s="501"/>
      <c r="J11" s="501"/>
      <c r="K11" s="501"/>
      <c r="L11" s="501"/>
      <c r="M11" s="501"/>
    </row>
    <row r="12" spans="1:22" ht="15" x14ac:dyDescent="0.2">
      <c r="A12" s="482" t="s">
        <v>478</v>
      </c>
      <c r="B12" s="484" t="s">
        <v>595</v>
      </c>
      <c r="C12" s="463" t="s">
        <v>218</v>
      </c>
      <c r="D12" s="497"/>
      <c r="E12" s="414">
        <f>SUM(F12:M12)</f>
        <v>0</v>
      </c>
      <c r="F12" s="500"/>
      <c r="G12" s="499"/>
      <c r="H12" s="498"/>
      <c r="I12" s="497"/>
      <c r="J12" s="497"/>
      <c r="K12" s="497"/>
      <c r="L12" s="497"/>
      <c r="M12" s="497"/>
    </row>
    <row r="13" spans="1:22" ht="15" x14ac:dyDescent="0.2">
      <c r="A13" s="482" t="s">
        <v>474</v>
      </c>
      <c r="B13" s="484" t="s">
        <v>594</v>
      </c>
      <c r="C13" s="463" t="s">
        <v>216</v>
      </c>
      <c r="D13" s="497"/>
      <c r="E13" s="414">
        <f>SUM(F13:M13)</f>
        <v>0</v>
      </c>
      <c r="F13" s="500"/>
      <c r="G13" s="499"/>
      <c r="H13" s="498"/>
      <c r="I13" s="497"/>
      <c r="J13" s="497"/>
      <c r="K13" s="497"/>
      <c r="L13" s="497"/>
      <c r="M13" s="497"/>
    </row>
    <row r="14" spans="1:22" ht="15" x14ac:dyDescent="0.2">
      <c r="A14" s="482" t="s">
        <v>469</v>
      </c>
      <c r="B14" s="484">
        <v>730</v>
      </c>
      <c r="C14" s="463" t="s">
        <v>593</v>
      </c>
      <c r="D14" s="497"/>
      <c r="E14" s="414">
        <f>SUM(F14:M14)</f>
        <v>0</v>
      </c>
      <c r="F14" s="500"/>
      <c r="G14" s="499"/>
      <c r="H14" s="498"/>
      <c r="I14" s="497"/>
      <c r="J14" s="497"/>
      <c r="K14" s="497"/>
      <c r="L14" s="497"/>
      <c r="M14" s="497"/>
    </row>
    <row r="15" spans="1:22" ht="15" x14ac:dyDescent="0.2">
      <c r="A15" s="482" t="s">
        <v>465</v>
      </c>
      <c r="B15" s="484"/>
      <c r="C15" s="463"/>
      <c r="D15" s="501"/>
      <c r="E15" s="501"/>
      <c r="F15" s="512"/>
      <c r="G15" s="511"/>
      <c r="H15" s="510"/>
      <c r="I15" s="509"/>
      <c r="J15" s="509"/>
      <c r="K15" s="509"/>
      <c r="L15" s="509"/>
      <c r="M15" s="509"/>
    </row>
    <row r="16" spans="1:22" ht="15" x14ac:dyDescent="0.2">
      <c r="A16" s="482" t="s">
        <v>461</v>
      </c>
      <c r="B16" s="484" t="s">
        <v>73</v>
      </c>
      <c r="C16" s="463" t="s">
        <v>592</v>
      </c>
      <c r="D16" s="472">
        <f t="shared" ref="D16:M16" si="0">SUM(D12:D14)</f>
        <v>0</v>
      </c>
      <c r="E16" s="472">
        <f t="shared" si="0"/>
        <v>0</v>
      </c>
      <c r="F16" s="472">
        <f t="shared" si="0"/>
        <v>0</v>
      </c>
      <c r="G16" s="472">
        <f t="shared" si="0"/>
        <v>0</v>
      </c>
      <c r="H16" s="472">
        <f t="shared" si="0"/>
        <v>0</v>
      </c>
      <c r="I16" s="472">
        <f t="shared" si="0"/>
        <v>0</v>
      </c>
      <c r="J16" s="472">
        <f t="shared" si="0"/>
        <v>0</v>
      </c>
      <c r="K16" s="472">
        <f t="shared" si="0"/>
        <v>0</v>
      </c>
      <c r="L16" s="472">
        <f t="shared" si="0"/>
        <v>0</v>
      </c>
      <c r="M16" s="472">
        <f t="shared" si="0"/>
        <v>0</v>
      </c>
      <c r="N16" s="492"/>
      <c r="O16" s="492"/>
      <c r="P16" s="492"/>
      <c r="Q16" s="492"/>
      <c r="R16" s="492"/>
      <c r="S16" s="492"/>
      <c r="T16" s="492"/>
      <c r="U16" s="492"/>
      <c r="V16" s="492"/>
    </row>
    <row r="17" spans="1:55" ht="15" x14ac:dyDescent="0.2">
      <c r="A17" s="482" t="s">
        <v>457</v>
      </c>
      <c r="B17" s="484"/>
      <c r="C17" s="463"/>
      <c r="D17" s="501"/>
      <c r="E17" s="501"/>
      <c r="F17" s="504"/>
      <c r="G17" s="503"/>
      <c r="H17" s="502"/>
      <c r="I17" s="501"/>
      <c r="J17" s="501"/>
      <c r="K17" s="501"/>
      <c r="L17" s="501"/>
      <c r="M17" s="501"/>
    </row>
    <row r="18" spans="1:55" ht="15" x14ac:dyDescent="0.2">
      <c r="A18" s="482" t="s">
        <v>453</v>
      </c>
      <c r="B18" s="484" t="s">
        <v>591</v>
      </c>
      <c r="C18" s="463" t="s">
        <v>590</v>
      </c>
      <c r="D18" s="497"/>
      <c r="E18" s="414">
        <f>SUM(F18:M18)</f>
        <v>0</v>
      </c>
      <c r="F18" s="500"/>
      <c r="G18" s="499"/>
      <c r="H18" s="498"/>
      <c r="I18" s="497"/>
      <c r="J18" s="497"/>
      <c r="K18" s="497"/>
      <c r="L18" s="497"/>
      <c r="M18" s="497"/>
    </row>
    <row r="19" spans="1:55" ht="15" x14ac:dyDescent="0.2">
      <c r="A19" s="482" t="s">
        <v>449</v>
      </c>
      <c r="B19" s="484">
        <v>811</v>
      </c>
      <c r="C19" s="463" t="s">
        <v>589</v>
      </c>
      <c r="D19" s="497"/>
      <c r="E19" s="414">
        <f>SUM(F19:M19)</f>
        <v>0</v>
      </c>
      <c r="F19" s="500"/>
      <c r="G19" s="499"/>
      <c r="H19" s="498"/>
      <c r="I19" s="497"/>
      <c r="J19" s="497"/>
      <c r="K19" s="497"/>
      <c r="L19" s="497"/>
      <c r="M19" s="497"/>
    </row>
    <row r="20" spans="1:55" ht="15" x14ac:dyDescent="0.2">
      <c r="A20" s="482" t="s">
        <v>445</v>
      </c>
      <c r="B20" s="484"/>
      <c r="C20" s="463"/>
      <c r="D20" s="509"/>
      <c r="E20" s="509"/>
      <c r="F20" s="512"/>
      <c r="G20" s="511"/>
      <c r="H20" s="510"/>
      <c r="I20" s="509"/>
      <c r="J20" s="509"/>
      <c r="K20" s="509"/>
      <c r="L20" s="509"/>
      <c r="M20" s="509"/>
    </row>
    <row r="21" spans="1:55" s="505" customFormat="1" ht="15" x14ac:dyDescent="0.2">
      <c r="A21" s="482" t="s">
        <v>442</v>
      </c>
      <c r="B21" s="508">
        <v>800</v>
      </c>
      <c r="C21" s="507" t="s">
        <v>588</v>
      </c>
      <c r="D21" s="472">
        <f t="shared" ref="D21:M21" si="1">SUM(D17:D19)</f>
        <v>0</v>
      </c>
      <c r="E21" s="472">
        <f t="shared" si="1"/>
        <v>0</v>
      </c>
      <c r="F21" s="472">
        <f t="shared" si="1"/>
        <v>0</v>
      </c>
      <c r="G21" s="472">
        <f t="shared" si="1"/>
        <v>0</v>
      </c>
      <c r="H21" s="472">
        <f t="shared" si="1"/>
        <v>0</v>
      </c>
      <c r="I21" s="472">
        <f t="shared" si="1"/>
        <v>0</v>
      </c>
      <c r="J21" s="472">
        <f t="shared" si="1"/>
        <v>0</v>
      </c>
      <c r="K21" s="472">
        <f t="shared" si="1"/>
        <v>0</v>
      </c>
      <c r="L21" s="472">
        <f t="shared" si="1"/>
        <v>0</v>
      </c>
      <c r="M21" s="472">
        <f t="shared" si="1"/>
        <v>0</v>
      </c>
    </row>
    <row r="22" spans="1:55" ht="15" x14ac:dyDescent="0.2">
      <c r="A22" s="482" t="s">
        <v>438</v>
      </c>
      <c r="B22" s="484"/>
      <c r="C22" s="463"/>
      <c r="D22" s="501"/>
      <c r="E22" s="501"/>
      <c r="F22" s="504"/>
      <c r="G22" s="503"/>
      <c r="H22" s="502"/>
      <c r="I22" s="501"/>
      <c r="J22" s="501"/>
      <c r="K22" s="501"/>
      <c r="L22" s="501"/>
      <c r="M22" s="501"/>
    </row>
    <row r="23" spans="1:55" ht="15" x14ac:dyDescent="0.2">
      <c r="A23" s="482" t="s">
        <v>434</v>
      </c>
      <c r="B23" s="484" t="s">
        <v>587</v>
      </c>
      <c r="C23" s="463" t="s">
        <v>205</v>
      </c>
      <c r="D23" s="410"/>
      <c r="E23" s="414">
        <f>SUM(F23:M23)</f>
        <v>0</v>
      </c>
      <c r="F23" s="500"/>
      <c r="G23" s="499"/>
      <c r="H23" s="498"/>
      <c r="I23" s="497"/>
      <c r="J23" s="497"/>
      <c r="K23" s="497"/>
      <c r="L23" s="497"/>
      <c r="M23" s="497"/>
    </row>
    <row r="24" spans="1:55" ht="15" x14ac:dyDescent="0.2">
      <c r="A24" s="482" t="s">
        <v>429</v>
      </c>
      <c r="B24" s="484" t="s">
        <v>586</v>
      </c>
      <c r="C24" s="463" t="s">
        <v>203</v>
      </c>
      <c r="D24" s="410"/>
      <c r="E24" s="414">
        <f>SUM(F24:M24)</f>
        <v>0</v>
      </c>
      <c r="F24" s="500"/>
      <c r="G24" s="499"/>
      <c r="H24" s="498"/>
      <c r="I24" s="497"/>
      <c r="J24" s="497"/>
      <c r="K24" s="497"/>
      <c r="L24" s="497"/>
      <c r="M24" s="497"/>
    </row>
    <row r="25" spans="1:55" ht="15" x14ac:dyDescent="0.2">
      <c r="A25" s="482" t="s">
        <v>426</v>
      </c>
      <c r="B25" s="484" t="s">
        <v>585</v>
      </c>
      <c r="C25" s="463" t="s">
        <v>201</v>
      </c>
      <c r="D25" s="410"/>
      <c r="E25" s="414">
        <f>SUM(F25:M25)</f>
        <v>0</v>
      </c>
      <c r="F25" s="500"/>
      <c r="G25" s="499"/>
      <c r="H25" s="498"/>
      <c r="I25" s="497"/>
      <c r="J25" s="497"/>
      <c r="K25" s="497"/>
      <c r="L25" s="497"/>
      <c r="M25" s="497"/>
    </row>
    <row r="26" spans="1:55" ht="15" x14ac:dyDescent="0.2">
      <c r="A26" s="482" t="s">
        <v>424</v>
      </c>
      <c r="B26" s="484" t="s">
        <v>584</v>
      </c>
      <c r="C26" s="463" t="s">
        <v>583</v>
      </c>
      <c r="D26" s="410"/>
      <c r="E26" s="414">
        <f>SUM(F26:M26)</f>
        <v>0</v>
      </c>
      <c r="F26" s="500"/>
      <c r="G26" s="499"/>
      <c r="H26" s="498"/>
      <c r="I26" s="497"/>
      <c r="J26" s="497"/>
      <c r="K26" s="497"/>
      <c r="L26" s="497"/>
      <c r="M26" s="497"/>
    </row>
    <row r="27" spans="1:55" ht="15" x14ac:dyDescent="0.2">
      <c r="A27" s="482" t="s">
        <v>420</v>
      </c>
      <c r="B27" s="484"/>
      <c r="C27" s="463"/>
      <c r="D27" s="485"/>
      <c r="E27" s="485"/>
      <c r="F27" s="496"/>
      <c r="G27" s="495"/>
      <c r="H27" s="494"/>
      <c r="I27" s="493"/>
      <c r="J27" s="493"/>
      <c r="K27" s="493"/>
      <c r="L27" s="493"/>
      <c r="M27" s="493"/>
    </row>
    <row r="28" spans="1:55" ht="15" x14ac:dyDescent="0.2">
      <c r="A28" s="482" t="s">
        <v>417</v>
      </c>
      <c r="B28" s="484" t="s">
        <v>582</v>
      </c>
      <c r="C28" s="463" t="s">
        <v>581</v>
      </c>
      <c r="D28" s="472">
        <f t="shared" ref="D28:M28" si="2">SUM(D23:D27)</f>
        <v>0</v>
      </c>
      <c r="E28" s="472">
        <f t="shared" si="2"/>
        <v>0</v>
      </c>
      <c r="F28" s="472">
        <f t="shared" si="2"/>
        <v>0</v>
      </c>
      <c r="G28" s="472">
        <f t="shared" si="2"/>
        <v>0</v>
      </c>
      <c r="H28" s="472">
        <f t="shared" si="2"/>
        <v>0</v>
      </c>
      <c r="I28" s="472">
        <f t="shared" si="2"/>
        <v>0</v>
      </c>
      <c r="J28" s="472">
        <f t="shared" si="2"/>
        <v>0</v>
      </c>
      <c r="K28" s="472">
        <f t="shared" si="2"/>
        <v>0</v>
      </c>
      <c r="L28" s="472">
        <f t="shared" si="2"/>
        <v>0</v>
      </c>
      <c r="M28" s="472">
        <f t="shared" si="2"/>
        <v>0</v>
      </c>
      <c r="N28" s="492"/>
      <c r="O28" s="492"/>
      <c r="P28" s="492"/>
      <c r="Q28" s="492"/>
      <c r="R28" s="492"/>
      <c r="S28" s="492"/>
      <c r="T28" s="492"/>
      <c r="U28" s="492"/>
      <c r="V28" s="492"/>
      <c r="W28" s="492"/>
      <c r="X28" s="492"/>
      <c r="Y28" s="492"/>
      <c r="Z28" s="492"/>
      <c r="AA28" s="492"/>
      <c r="AB28" s="492"/>
      <c r="AC28" s="492"/>
      <c r="AD28" s="492"/>
      <c r="AE28" s="492"/>
      <c r="AF28" s="492"/>
      <c r="AG28" s="492"/>
      <c r="AH28" s="492"/>
      <c r="AI28" s="492"/>
      <c r="AJ28" s="492"/>
      <c r="AK28" s="492"/>
      <c r="AL28" s="492"/>
      <c r="AM28" s="492"/>
      <c r="AN28" s="492"/>
      <c r="AO28" s="492"/>
      <c r="AP28" s="492"/>
      <c r="AQ28" s="492"/>
      <c r="AR28" s="492"/>
      <c r="AS28" s="492"/>
      <c r="AT28" s="492"/>
      <c r="AU28" s="492"/>
      <c r="AV28" s="492"/>
      <c r="AW28" s="492"/>
      <c r="AX28" s="492"/>
      <c r="AY28" s="492"/>
      <c r="AZ28" s="492"/>
      <c r="BA28" s="492"/>
      <c r="BB28" s="492"/>
      <c r="BC28" s="492"/>
    </row>
    <row r="29" spans="1:55" ht="15" x14ac:dyDescent="0.2">
      <c r="A29" s="482" t="s">
        <v>413</v>
      </c>
      <c r="B29" s="484"/>
      <c r="C29" s="463"/>
      <c r="D29" s="485"/>
      <c r="E29" s="485"/>
      <c r="F29" s="485"/>
      <c r="G29" s="485"/>
      <c r="H29" s="485"/>
      <c r="I29" s="485"/>
      <c r="J29" s="485"/>
      <c r="K29" s="485"/>
      <c r="L29" s="485"/>
      <c r="M29" s="485"/>
    </row>
    <row r="30" spans="1:55" ht="15" x14ac:dyDescent="0.2">
      <c r="A30" s="482" t="s">
        <v>407</v>
      </c>
      <c r="B30" s="481"/>
      <c r="C30" s="480" t="s">
        <v>580</v>
      </c>
      <c r="D30" s="460"/>
      <c r="E30" s="460"/>
      <c r="F30" s="460"/>
      <c r="G30" s="460"/>
      <c r="H30" s="460"/>
      <c r="I30" s="460"/>
      <c r="J30" s="460"/>
      <c r="K30" s="460"/>
      <c r="L30" s="460"/>
      <c r="M30" s="460"/>
    </row>
    <row r="31" spans="1:55" ht="15" x14ac:dyDescent="0.2">
      <c r="A31" s="482" t="s">
        <v>403</v>
      </c>
      <c r="B31" s="484"/>
      <c r="C31" s="491" t="s">
        <v>579</v>
      </c>
      <c r="D31" s="472">
        <f>SUM(D28,D21,D16,D10,'268a'!D21)</f>
        <v>28294</v>
      </c>
      <c r="E31" s="472">
        <f>SUM(E28,E21,E16,E10,'268a'!E21)</f>
        <v>31490</v>
      </c>
      <c r="F31" s="472">
        <f>SUM(F28,F21,F16,F10,'268a'!F21)</f>
        <v>16000</v>
      </c>
      <c r="G31" s="472">
        <f>SUM(G28,G21,G16,G10,'268a'!G21)</f>
        <v>5932</v>
      </c>
      <c r="H31" s="472">
        <f>SUM(H28,H21,H16,H10,'268a'!H21)</f>
        <v>7108</v>
      </c>
      <c r="I31" s="472">
        <f>SUM(I28,I21,I16,I10,'268a'!I21)</f>
        <v>2450</v>
      </c>
      <c r="J31" s="472">
        <f>SUM(J28,J21,J16,J10,'268a'!J21)</f>
        <v>0</v>
      </c>
      <c r="K31" s="472">
        <f>SUM(K28,K21,K16,K10,'268a'!K21)</f>
        <v>0</v>
      </c>
      <c r="L31" s="472">
        <f>SUM(L28,L21,L16,L10,'268a'!L21)</f>
        <v>0</v>
      </c>
      <c r="M31" s="472">
        <f>SUM(M28,M21,M16,M10,'268a'!M21)</f>
        <v>0</v>
      </c>
    </row>
    <row r="32" spans="1:55" ht="15" x14ac:dyDescent="0.2">
      <c r="A32" s="482" t="s">
        <v>400</v>
      </c>
      <c r="B32" s="484"/>
      <c r="C32" s="463"/>
      <c r="D32" s="485"/>
      <c r="E32" s="485"/>
      <c r="F32" s="490"/>
      <c r="G32" s="489"/>
      <c r="H32" s="488"/>
      <c r="I32" s="485"/>
      <c r="J32" s="485"/>
      <c r="K32" s="485"/>
      <c r="L32" s="485"/>
      <c r="M32" s="485"/>
    </row>
    <row r="33" spans="1:13" ht="15" x14ac:dyDescent="0.2">
      <c r="A33" s="482" t="s">
        <v>397</v>
      </c>
      <c r="B33" s="481">
        <v>950</v>
      </c>
      <c r="C33" s="480" t="s">
        <v>578</v>
      </c>
      <c r="D33" s="493"/>
      <c r="E33" s="493"/>
      <c r="F33" s="417"/>
      <c r="G33" s="417"/>
      <c r="H33" s="417"/>
      <c r="I33" s="417"/>
      <c r="J33" s="417"/>
      <c r="K33" s="417"/>
      <c r="L33" s="417"/>
      <c r="M33" s="460"/>
    </row>
    <row r="34" spans="1:13" ht="15" x14ac:dyDescent="0.2">
      <c r="A34" s="482" t="s">
        <v>393</v>
      </c>
      <c r="B34" s="484"/>
      <c r="C34" s="483" t="s">
        <v>577</v>
      </c>
      <c r="D34" s="552"/>
      <c r="E34" s="552"/>
      <c r="F34" s="417"/>
      <c r="G34" s="417"/>
      <c r="H34" s="417"/>
      <c r="I34" s="417"/>
      <c r="J34" s="417"/>
      <c r="K34" s="417"/>
      <c r="L34" s="417"/>
      <c r="M34" s="460"/>
    </row>
    <row r="35" spans="1:13" x14ac:dyDescent="0.25">
      <c r="A35" s="482" t="s">
        <v>388</v>
      </c>
      <c r="B35" s="484"/>
      <c r="C35" s="486"/>
      <c r="D35" s="485"/>
      <c r="E35" s="485"/>
      <c r="F35" s="417"/>
      <c r="G35" s="417"/>
      <c r="H35" s="417"/>
      <c r="I35" s="417"/>
      <c r="J35" s="417"/>
      <c r="K35" s="417"/>
      <c r="L35" s="417"/>
      <c r="M35" s="460"/>
    </row>
    <row r="36" spans="1:13" ht="15" x14ac:dyDescent="0.2">
      <c r="A36" s="482" t="s">
        <v>383</v>
      </c>
      <c r="B36" s="481"/>
      <c r="C36" s="480" t="s">
        <v>576</v>
      </c>
      <c r="D36" s="604">
        <f>+D31+D34</f>
        <v>28294</v>
      </c>
      <c r="E36" s="604">
        <f>+E31+E34</f>
        <v>31490</v>
      </c>
      <c r="F36" s="417"/>
      <c r="G36" s="417"/>
      <c r="H36" s="417"/>
      <c r="I36" s="417"/>
      <c r="J36" s="417"/>
      <c r="K36" s="417"/>
      <c r="L36" s="417"/>
      <c r="M36" s="460"/>
    </row>
    <row r="37" spans="1:13" ht="15" x14ac:dyDescent="0.2">
      <c r="A37" s="482" t="s">
        <v>379</v>
      </c>
      <c r="B37" s="484"/>
      <c r="C37" s="483" t="s">
        <v>575</v>
      </c>
      <c r="D37" s="605"/>
      <c r="E37" s="605"/>
      <c r="F37" s="417"/>
      <c r="G37" s="417"/>
      <c r="H37" s="417"/>
      <c r="I37" s="417"/>
      <c r="J37" s="417"/>
      <c r="K37" s="417"/>
      <c r="L37" s="417"/>
      <c r="M37" s="460"/>
    </row>
    <row r="38" spans="1:13" ht="15" x14ac:dyDescent="0.2">
      <c r="A38" s="482" t="s">
        <v>376</v>
      </c>
      <c r="B38" s="481"/>
      <c r="C38" s="480"/>
      <c r="D38" s="460"/>
      <c r="E38" s="460"/>
      <c r="F38" s="417"/>
      <c r="G38" s="417"/>
      <c r="H38" s="417"/>
      <c r="I38" s="417"/>
      <c r="J38" s="417"/>
      <c r="K38" s="417"/>
      <c r="L38" s="417"/>
      <c r="M38" s="460"/>
    </row>
    <row r="39" spans="1:13" thickBot="1" x14ac:dyDescent="0.25">
      <c r="A39" s="482" t="s">
        <v>372</v>
      </c>
      <c r="B39" s="481"/>
      <c r="C39" s="480"/>
      <c r="D39" s="460"/>
      <c r="E39" s="460"/>
      <c r="F39" s="465"/>
      <c r="G39" s="465"/>
      <c r="H39" s="465"/>
      <c r="I39" s="465"/>
      <c r="J39" s="465"/>
      <c r="K39" s="417"/>
      <c r="L39" s="417"/>
      <c r="M39" s="460"/>
    </row>
    <row r="40" spans="1:13" x14ac:dyDescent="0.25">
      <c r="A40" s="459" t="s">
        <v>368</v>
      </c>
      <c r="B40" s="479"/>
      <c r="C40" s="478" t="s">
        <v>574</v>
      </c>
      <c r="D40" s="477"/>
      <c r="E40" s="476"/>
      <c r="F40" s="417"/>
      <c r="G40" s="470"/>
      <c r="H40" s="470"/>
      <c r="I40" s="470"/>
      <c r="J40" s="465"/>
      <c r="K40" s="417"/>
      <c r="L40" s="475"/>
      <c r="M40" s="460"/>
    </row>
    <row r="41" spans="1:13" x14ac:dyDescent="0.25">
      <c r="A41" s="459" t="s">
        <v>364</v>
      </c>
      <c r="B41" s="464"/>
      <c r="C41" s="463"/>
      <c r="D41" s="460"/>
      <c r="E41" s="474"/>
      <c r="F41" s="417"/>
      <c r="G41" s="470"/>
      <c r="H41" s="470"/>
      <c r="I41" s="470"/>
      <c r="J41" s="465"/>
      <c r="K41" s="417"/>
      <c r="L41" s="417"/>
      <c r="M41" s="460"/>
    </row>
    <row r="42" spans="1:13" x14ac:dyDescent="0.25">
      <c r="A42" s="459" t="s">
        <v>361</v>
      </c>
      <c r="B42" s="464"/>
      <c r="C42" s="473" t="s">
        <v>573</v>
      </c>
      <c r="D42" s="472">
        <v>2</v>
      </c>
      <c r="E42" s="471">
        <v>0</v>
      </c>
      <c r="F42" s="470" t="s">
        <v>572</v>
      </c>
      <c r="G42" s="470"/>
      <c r="H42" s="470"/>
      <c r="I42" s="470"/>
      <c r="J42" s="465"/>
      <c r="K42" s="417"/>
      <c r="L42" s="417"/>
      <c r="M42" s="460"/>
    </row>
    <row r="43" spans="1:13" x14ac:dyDescent="0.25">
      <c r="A43" s="459" t="s">
        <v>358</v>
      </c>
      <c r="B43" s="464"/>
      <c r="C43" s="473" t="s">
        <v>571</v>
      </c>
      <c r="D43" s="472">
        <v>28292</v>
      </c>
      <c r="E43" s="471">
        <v>31490</v>
      </c>
      <c r="F43" s="470"/>
      <c r="G43" s="465"/>
      <c r="H43" s="465"/>
      <c r="I43" s="465"/>
      <c r="J43" s="465"/>
      <c r="K43" s="417"/>
      <c r="L43" s="417"/>
      <c r="M43" s="460"/>
    </row>
    <row r="44" spans="1:13" x14ac:dyDescent="0.25">
      <c r="A44" s="459" t="s">
        <v>356</v>
      </c>
      <c r="B44" s="464"/>
      <c r="C44" s="473" t="s">
        <v>570</v>
      </c>
      <c r="D44" s="472">
        <f>SUM(D42:D43)</f>
        <v>28294</v>
      </c>
      <c r="E44" s="471">
        <f>SUM(E42:E43)</f>
        <v>31490</v>
      </c>
      <c r="F44" s="470" t="s">
        <v>569</v>
      </c>
      <c r="G44" s="465"/>
      <c r="H44" s="465"/>
      <c r="I44" s="465"/>
      <c r="J44" s="465"/>
      <c r="K44" s="417"/>
      <c r="L44" s="417"/>
      <c r="M44" s="460"/>
    </row>
    <row r="45" spans="1:13" ht="15" x14ac:dyDescent="0.2">
      <c r="A45" s="459" t="s">
        <v>351</v>
      </c>
      <c r="B45" s="464"/>
      <c r="C45" s="463"/>
      <c r="D45" s="469"/>
      <c r="E45" s="468"/>
      <c r="F45" s="465"/>
      <c r="G45" s="465"/>
      <c r="H45" s="465"/>
      <c r="I45" s="465"/>
      <c r="J45" s="465"/>
      <c r="K45" s="417"/>
      <c r="L45" s="417"/>
      <c r="M45" s="460"/>
    </row>
    <row r="46" spans="1:13" ht="15" x14ac:dyDescent="0.2">
      <c r="A46" s="459" t="s">
        <v>568</v>
      </c>
      <c r="B46" s="464"/>
      <c r="C46" s="463" t="s">
        <v>567</v>
      </c>
      <c r="D46" s="467">
        <f>D36</f>
        <v>28294</v>
      </c>
      <c r="E46" s="466">
        <f>E36</f>
        <v>31490</v>
      </c>
      <c r="F46" s="465"/>
      <c r="G46" s="465"/>
      <c r="H46" s="465"/>
      <c r="I46" s="465"/>
      <c r="J46" s="465"/>
      <c r="K46" s="417"/>
      <c r="L46" s="417"/>
      <c r="M46" s="460"/>
    </row>
    <row r="47" spans="1:13" ht="15" x14ac:dyDescent="0.2">
      <c r="A47" s="459" t="s">
        <v>566</v>
      </c>
      <c r="B47" s="464"/>
      <c r="C47" s="463" t="s">
        <v>565</v>
      </c>
      <c r="D47" s="462">
        <f>D48-D46</f>
        <v>0</v>
      </c>
      <c r="E47" s="461">
        <f>E48-E46</f>
        <v>0</v>
      </c>
      <c r="F47" s="417"/>
      <c r="G47" s="417"/>
      <c r="H47" s="417"/>
      <c r="I47" s="417"/>
      <c r="J47" s="417"/>
      <c r="K47" s="417"/>
      <c r="L47" s="417"/>
      <c r="M47" s="460"/>
    </row>
    <row r="48" spans="1:13" thickBot="1" x14ac:dyDescent="0.25">
      <c r="A48" s="459" t="s">
        <v>564</v>
      </c>
      <c r="B48" s="458"/>
      <c r="C48" s="457" t="s">
        <v>563</v>
      </c>
      <c r="D48" s="456">
        <f>D44</f>
        <v>28294</v>
      </c>
      <c r="E48" s="455">
        <f>E44</f>
        <v>31490</v>
      </c>
      <c r="F48" s="454"/>
      <c r="G48" s="454"/>
      <c r="H48" s="454"/>
      <c r="I48" s="454"/>
      <c r="J48" s="454"/>
      <c r="K48" s="454"/>
      <c r="L48" s="454"/>
      <c r="M48" s="453"/>
    </row>
    <row r="49" spans="1:3" ht="15.75" customHeight="1" x14ac:dyDescent="0.2">
      <c r="A49" s="606" t="str">
        <f ca="1">CELL("FILENAME",A2)</f>
        <v>R:\Finance\Annual Budget\Amended 2016-2017\[2016-2017 Amended Budget.xlsx]268b</v>
      </c>
      <c r="B49" s="606"/>
      <c r="C49" s="606"/>
    </row>
  </sheetData>
  <mergeCells count="5">
    <mergeCell ref="A1:C1"/>
    <mergeCell ref="A4:C4"/>
    <mergeCell ref="D36:D37"/>
    <mergeCell ref="E36:E37"/>
    <mergeCell ref="A49:C49"/>
  </mergeCells>
  <printOptions horizontalCentered="1" verticalCentered="1"/>
  <pageMargins left="0.1" right="0.1" top="0.4" bottom="0.4" header="0.1" footer="0.1"/>
  <pageSetup scale="73" fitToHeight="2" orientation="landscape" r:id="rId1"/>
  <headerFooter>
    <oddHeader>&amp;C&amp;"Arial,Bold"TWIN FALLS SCHOOL DISTIRCT 411</oddHeader>
    <oddFooter>&amp;L&amp;"Arial,Bold"&amp;Z&amp;F&amp;R&amp;"Arial,Bold"Page &amp;P of &amp;N</oddFooter>
  </headerFooter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441"/>
  <sheetViews>
    <sheetView zoomScaleNormal="100" workbookViewId="0">
      <pane xSplit="3" ySplit="6" topLeftCell="D7" activePane="bottomRight" state="frozen"/>
      <selection activeCell="P31" sqref="P31"/>
      <selection pane="topRight" activeCell="P31" sqref="P31"/>
      <selection pane="bottomLeft" activeCell="P31" sqref="P31"/>
      <selection pane="bottomRight" activeCell="P31" sqref="P31"/>
    </sheetView>
  </sheetViews>
  <sheetFormatPr defaultColWidth="9.77734375" defaultRowHeight="11.25" x14ac:dyDescent="0.2"/>
  <cols>
    <col min="1" max="1" width="3.77734375" style="321" customWidth="1"/>
    <col min="2" max="2" width="6.77734375" style="321" customWidth="1"/>
    <col min="3" max="3" width="27.77734375" style="322" customWidth="1"/>
    <col min="4" max="6" width="10.77734375" style="321" customWidth="1"/>
    <col min="7" max="7" width="3.77734375" style="321" customWidth="1"/>
    <col min="8" max="8" width="6.77734375" style="321" customWidth="1"/>
    <col min="9" max="9" width="27.77734375" style="322" customWidth="1"/>
    <col min="10" max="12" width="10.77734375" style="321" customWidth="1"/>
    <col min="13" max="16384" width="9.77734375" style="321"/>
  </cols>
  <sheetData>
    <row r="1" spans="1:12" ht="20.25" x14ac:dyDescent="0.3">
      <c r="A1" s="596" t="s">
        <v>47</v>
      </c>
      <c r="B1" s="596"/>
      <c r="C1" s="596"/>
      <c r="D1" s="393"/>
      <c r="E1" s="394" t="s">
        <v>510</v>
      </c>
      <c r="F1" s="394"/>
      <c r="G1" s="390"/>
      <c r="H1" s="390"/>
      <c r="I1" s="396"/>
      <c r="J1" s="393"/>
      <c r="L1" s="395" t="s">
        <v>701</v>
      </c>
    </row>
    <row r="2" spans="1:12" ht="15.75" x14ac:dyDescent="0.25">
      <c r="A2" s="393"/>
      <c r="B2" s="393"/>
      <c r="C2" s="389"/>
      <c r="D2" s="393"/>
      <c r="E2" s="394" t="s">
        <v>504</v>
      </c>
      <c r="F2" s="392"/>
      <c r="G2" s="390"/>
      <c r="H2" s="390"/>
      <c r="I2" s="389"/>
      <c r="J2" s="558"/>
      <c r="K2" s="558"/>
      <c r="L2" s="557" t="s">
        <v>782</v>
      </c>
    </row>
    <row r="3" spans="1:12" ht="15.75" x14ac:dyDescent="0.25">
      <c r="A3" s="393"/>
      <c r="B3" s="393"/>
      <c r="C3" s="389"/>
      <c r="D3" s="393"/>
      <c r="E3" s="392" t="s">
        <v>507</v>
      </c>
      <c r="F3" s="391"/>
      <c r="G3" s="390"/>
      <c r="H3" s="390"/>
      <c r="I3" s="389"/>
      <c r="J3" s="607" t="s">
        <v>781</v>
      </c>
      <c r="K3" s="607"/>
      <c r="L3" s="607"/>
    </row>
    <row r="4" spans="1:12" ht="13.9" customHeight="1" x14ac:dyDescent="0.2">
      <c r="A4" s="597" t="s">
        <v>505</v>
      </c>
      <c r="B4" s="597"/>
      <c r="C4" s="597"/>
      <c r="D4" s="597"/>
      <c r="E4" s="324"/>
      <c r="F4" s="324"/>
      <c r="G4" s="324"/>
      <c r="H4" s="324"/>
      <c r="I4" s="325"/>
      <c r="J4" s="324"/>
      <c r="K4" s="324"/>
      <c r="L4" s="324"/>
    </row>
    <row r="5" spans="1:12" ht="12.75" x14ac:dyDescent="0.2">
      <c r="A5" s="388"/>
      <c r="B5" s="387"/>
      <c r="C5" s="386" t="s">
        <v>504</v>
      </c>
      <c r="D5" s="385" t="s">
        <v>503</v>
      </c>
      <c r="E5" s="384" t="s">
        <v>502</v>
      </c>
      <c r="F5" s="383" t="s">
        <v>501</v>
      </c>
      <c r="G5" s="382"/>
      <c r="H5" s="381"/>
      <c r="I5" s="380" t="s">
        <v>504</v>
      </c>
      <c r="J5" s="379" t="s">
        <v>503</v>
      </c>
      <c r="K5" s="378" t="s">
        <v>502</v>
      </c>
      <c r="L5" s="377" t="s">
        <v>501</v>
      </c>
    </row>
    <row r="6" spans="1:12" ht="12.75" x14ac:dyDescent="0.2">
      <c r="A6" s="351" t="s">
        <v>87</v>
      </c>
      <c r="B6" s="334" t="s">
        <v>500</v>
      </c>
      <c r="C6" s="328" t="s">
        <v>499</v>
      </c>
      <c r="D6" s="334" t="s">
        <v>88</v>
      </c>
      <c r="E6" s="334" t="s">
        <v>498</v>
      </c>
      <c r="F6" s="376" t="s">
        <v>497</v>
      </c>
      <c r="G6" s="355" t="s">
        <v>87</v>
      </c>
      <c r="H6" s="375" t="s">
        <v>500</v>
      </c>
      <c r="I6" s="374" t="s">
        <v>499</v>
      </c>
      <c r="J6" s="351" t="s">
        <v>88</v>
      </c>
      <c r="K6" s="334" t="s">
        <v>498</v>
      </c>
      <c r="L6" s="334" t="s">
        <v>497</v>
      </c>
    </row>
    <row r="7" spans="1:12" ht="12.75" x14ac:dyDescent="0.2">
      <c r="A7" s="351" t="s">
        <v>496</v>
      </c>
      <c r="B7" s="334" t="s">
        <v>495</v>
      </c>
      <c r="C7" s="333" t="s">
        <v>494</v>
      </c>
      <c r="D7" s="354">
        <v>23852</v>
      </c>
      <c r="E7" s="373" t="s">
        <v>346</v>
      </c>
      <c r="F7" s="372">
        <v>0</v>
      </c>
      <c r="G7" s="348" t="s">
        <v>493</v>
      </c>
      <c r="H7" s="351" t="s">
        <v>492</v>
      </c>
      <c r="I7" s="333" t="s">
        <v>170</v>
      </c>
      <c r="J7" s="353">
        <v>0</v>
      </c>
      <c r="K7" s="353">
        <v>0</v>
      </c>
      <c r="L7" s="357"/>
    </row>
    <row r="8" spans="1:12" ht="12.75" x14ac:dyDescent="0.2">
      <c r="A8" s="351" t="s">
        <v>491</v>
      </c>
      <c r="B8" s="334"/>
      <c r="C8" s="333"/>
      <c r="D8" s="360"/>
      <c r="E8" s="353"/>
      <c r="F8" s="356"/>
      <c r="G8" s="355" t="s">
        <v>490</v>
      </c>
      <c r="H8" s="351" t="s">
        <v>489</v>
      </c>
      <c r="I8" s="365" t="s">
        <v>488</v>
      </c>
      <c r="J8" s="352">
        <f>J7</f>
        <v>0</v>
      </c>
      <c r="K8" s="358" t="s">
        <v>346</v>
      </c>
      <c r="L8" s="352">
        <f>K7</f>
        <v>0</v>
      </c>
    </row>
    <row r="9" spans="1:12" ht="12.75" x14ac:dyDescent="0.2">
      <c r="A9" s="351" t="s">
        <v>487</v>
      </c>
      <c r="B9" s="334" t="s">
        <v>486</v>
      </c>
      <c r="C9" s="333" t="s">
        <v>171</v>
      </c>
      <c r="D9" s="353">
        <v>0</v>
      </c>
      <c r="E9" s="353">
        <v>0</v>
      </c>
      <c r="F9" s="356"/>
      <c r="G9" s="355" t="s">
        <v>485</v>
      </c>
      <c r="H9" s="335"/>
      <c r="I9" s="333"/>
      <c r="J9" s="347"/>
      <c r="K9" s="347"/>
      <c r="L9" s="357"/>
    </row>
    <row r="10" spans="1:12" ht="12.75" x14ac:dyDescent="0.2">
      <c r="A10" s="351" t="s">
        <v>484</v>
      </c>
      <c r="B10" s="334" t="s">
        <v>483</v>
      </c>
      <c r="C10" s="333" t="s">
        <v>169</v>
      </c>
      <c r="D10" s="353">
        <v>0</v>
      </c>
      <c r="E10" s="353">
        <v>0</v>
      </c>
      <c r="F10" s="356"/>
      <c r="G10" s="355" t="s">
        <v>482</v>
      </c>
      <c r="H10" s="351" t="s">
        <v>481</v>
      </c>
      <c r="I10" s="333" t="s">
        <v>165</v>
      </c>
      <c r="J10" s="353">
        <v>0</v>
      </c>
      <c r="K10" s="353">
        <v>0</v>
      </c>
      <c r="L10" s="357"/>
    </row>
    <row r="11" spans="1:12" ht="12.75" x14ac:dyDescent="0.2">
      <c r="A11" s="351" t="s">
        <v>480</v>
      </c>
      <c r="B11" s="334" t="s">
        <v>479</v>
      </c>
      <c r="C11" s="333" t="s">
        <v>168</v>
      </c>
      <c r="D11" s="353">
        <v>0</v>
      </c>
      <c r="E11" s="353">
        <v>0</v>
      </c>
      <c r="F11" s="356"/>
      <c r="G11" s="355" t="s">
        <v>478</v>
      </c>
      <c r="H11" s="351" t="s">
        <v>477</v>
      </c>
      <c r="I11" s="333" t="s">
        <v>163</v>
      </c>
      <c r="J11" s="353">
        <v>0</v>
      </c>
      <c r="K11" s="353">
        <v>0</v>
      </c>
      <c r="L11" s="357"/>
    </row>
    <row r="12" spans="1:12" ht="12.75" x14ac:dyDescent="0.2">
      <c r="A12" s="351" t="s">
        <v>476</v>
      </c>
      <c r="B12" s="334" t="s">
        <v>475</v>
      </c>
      <c r="C12" s="333" t="s">
        <v>166</v>
      </c>
      <c r="D12" s="353">
        <v>0</v>
      </c>
      <c r="E12" s="353">
        <v>0</v>
      </c>
      <c r="F12" s="356"/>
      <c r="G12" s="355" t="s">
        <v>474</v>
      </c>
      <c r="H12" s="351" t="s">
        <v>473</v>
      </c>
      <c r="I12" s="333" t="s">
        <v>472</v>
      </c>
      <c r="J12" s="353">
        <v>0</v>
      </c>
      <c r="K12" s="353">
        <v>0</v>
      </c>
      <c r="L12" s="357"/>
    </row>
    <row r="13" spans="1:12" ht="12.75" x14ac:dyDescent="0.2">
      <c r="A13" s="351" t="s">
        <v>471</v>
      </c>
      <c r="B13" s="334" t="s">
        <v>470</v>
      </c>
      <c r="C13" s="333" t="s">
        <v>164</v>
      </c>
      <c r="D13" s="353">
        <v>0</v>
      </c>
      <c r="E13" s="353">
        <v>0</v>
      </c>
      <c r="F13" s="356"/>
      <c r="G13" s="355" t="s">
        <v>469</v>
      </c>
      <c r="H13" s="351" t="s">
        <v>468</v>
      </c>
      <c r="I13" s="333" t="s">
        <v>159</v>
      </c>
      <c r="J13" s="353">
        <v>0</v>
      </c>
      <c r="K13" s="353">
        <v>0</v>
      </c>
      <c r="L13" s="357"/>
    </row>
    <row r="14" spans="1:12" ht="12.75" x14ac:dyDescent="0.2">
      <c r="A14" s="351" t="s">
        <v>467</v>
      </c>
      <c r="B14" s="334" t="s">
        <v>466</v>
      </c>
      <c r="C14" s="333" t="s">
        <v>162</v>
      </c>
      <c r="D14" s="353">
        <v>0</v>
      </c>
      <c r="E14" s="353">
        <v>0</v>
      </c>
      <c r="F14" s="356"/>
      <c r="G14" s="355" t="s">
        <v>465</v>
      </c>
      <c r="H14" s="351" t="s">
        <v>464</v>
      </c>
      <c r="I14" s="333" t="s">
        <v>157</v>
      </c>
      <c r="J14" s="353">
        <v>0</v>
      </c>
      <c r="K14" s="353">
        <v>0</v>
      </c>
      <c r="L14" s="357"/>
    </row>
    <row r="15" spans="1:12" ht="12.75" x14ac:dyDescent="0.2">
      <c r="A15" s="351" t="s">
        <v>463</v>
      </c>
      <c r="B15" s="334" t="s">
        <v>462</v>
      </c>
      <c r="C15" s="333" t="s">
        <v>160</v>
      </c>
      <c r="D15" s="353">
        <v>0</v>
      </c>
      <c r="E15" s="353">
        <v>0</v>
      </c>
      <c r="F15" s="356"/>
      <c r="G15" s="355" t="s">
        <v>461</v>
      </c>
      <c r="H15" s="351" t="s">
        <v>460</v>
      </c>
      <c r="I15" s="333" t="s">
        <v>155</v>
      </c>
      <c r="J15" s="353">
        <v>0</v>
      </c>
      <c r="K15" s="353">
        <v>0</v>
      </c>
      <c r="L15" s="357"/>
    </row>
    <row r="16" spans="1:12" ht="12.75" x14ac:dyDescent="0.2">
      <c r="A16" s="351" t="s">
        <v>459</v>
      </c>
      <c r="B16" s="334" t="s">
        <v>458</v>
      </c>
      <c r="C16" s="333" t="s">
        <v>158</v>
      </c>
      <c r="D16" s="353">
        <v>0</v>
      </c>
      <c r="E16" s="353">
        <v>0</v>
      </c>
      <c r="F16" s="356"/>
      <c r="G16" s="355" t="s">
        <v>457</v>
      </c>
      <c r="H16" s="351" t="s">
        <v>456</v>
      </c>
      <c r="I16" s="333" t="s">
        <v>153</v>
      </c>
      <c r="J16" s="353">
        <v>0</v>
      </c>
      <c r="K16" s="353">
        <v>0</v>
      </c>
      <c r="L16" s="357"/>
    </row>
    <row r="17" spans="1:12" ht="12.75" x14ac:dyDescent="0.2">
      <c r="A17" s="351" t="s">
        <v>455</v>
      </c>
      <c r="B17" s="334" t="s">
        <v>454</v>
      </c>
      <c r="C17" s="333" t="s">
        <v>156</v>
      </c>
      <c r="D17" s="537">
        <v>0</v>
      </c>
      <c r="E17" s="536">
        <v>0</v>
      </c>
      <c r="F17" s="356"/>
      <c r="G17" s="355" t="s">
        <v>453</v>
      </c>
      <c r="H17" s="351" t="s">
        <v>452</v>
      </c>
      <c r="I17" s="333" t="s">
        <v>152</v>
      </c>
      <c r="J17" s="353">
        <v>0</v>
      </c>
      <c r="K17" s="353">
        <v>0</v>
      </c>
      <c r="L17" s="357"/>
    </row>
    <row r="18" spans="1:12" ht="12.75" x14ac:dyDescent="0.2">
      <c r="A18" s="351" t="s">
        <v>451</v>
      </c>
      <c r="B18" s="334" t="s">
        <v>450</v>
      </c>
      <c r="C18" s="365" t="s">
        <v>154</v>
      </c>
      <c r="D18" s="534">
        <v>0</v>
      </c>
      <c r="E18" s="535">
        <v>0</v>
      </c>
      <c r="F18" s="356"/>
      <c r="G18" s="355" t="s">
        <v>449</v>
      </c>
      <c r="H18" s="351" t="s">
        <v>448</v>
      </c>
      <c r="I18" s="333" t="s">
        <v>150</v>
      </c>
      <c r="J18" s="536">
        <v>0</v>
      </c>
      <c r="K18" s="536">
        <v>0</v>
      </c>
      <c r="L18" s="357"/>
    </row>
    <row r="19" spans="1:12" ht="12.75" x14ac:dyDescent="0.2">
      <c r="A19" s="351" t="s">
        <v>447</v>
      </c>
      <c r="B19" s="334"/>
      <c r="C19" s="371" t="s">
        <v>446</v>
      </c>
      <c r="D19" s="370">
        <f>SUBTOTAL(9,D9:D18)</f>
        <v>0</v>
      </c>
      <c r="E19" s="369" t="s">
        <v>346</v>
      </c>
      <c r="F19" s="349">
        <f>SUBTOTAL(9,E8:E18)</f>
        <v>0</v>
      </c>
      <c r="G19" s="368" t="s">
        <v>445</v>
      </c>
      <c r="H19" s="367">
        <v>437000</v>
      </c>
      <c r="I19" s="366" t="s">
        <v>149</v>
      </c>
      <c r="J19" s="535">
        <v>0</v>
      </c>
      <c r="K19" s="535">
        <v>0</v>
      </c>
      <c r="L19" s="357"/>
    </row>
    <row r="20" spans="1:12" ht="12.75" x14ac:dyDescent="0.2">
      <c r="A20" s="351" t="s">
        <v>444</v>
      </c>
      <c r="B20" s="334" t="s">
        <v>443</v>
      </c>
      <c r="C20" s="333" t="s">
        <v>151</v>
      </c>
      <c r="D20" s="353">
        <v>0</v>
      </c>
      <c r="E20" s="353">
        <v>0</v>
      </c>
      <c r="F20" s="356"/>
      <c r="G20" s="361" t="s">
        <v>442</v>
      </c>
      <c r="H20" s="364" t="s">
        <v>441</v>
      </c>
      <c r="I20" s="333" t="s">
        <v>440</v>
      </c>
      <c r="J20" s="353">
        <v>0</v>
      </c>
      <c r="K20" s="353">
        <v>0</v>
      </c>
      <c r="L20" s="357"/>
    </row>
    <row r="21" spans="1:12" ht="12.75" x14ac:dyDescent="0.2">
      <c r="A21" s="351" t="s">
        <v>439</v>
      </c>
      <c r="B21" s="364"/>
      <c r="C21" s="363"/>
      <c r="D21" s="362"/>
      <c r="E21" s="362"/>
      <c r="F21" s="356"/>
      <c r="G21" s="361" t="s">
        <v>438</v>
      </c>
      <c r="H21" s="351" t="s">
        <v>437</v>
      </c>
      <c r="I21" s="333" t="s">
        <v>145</v>
      </c>
      <c r="J21" s="353">
        <v>0</v>
      </c>
      <c r="K21" s="353">
        <v>0</v>
      </c>
      <c r="L21" s="357"/>
    </row>
    <row r="22" spans="1:12" ht="12.75" x14ac:dyDescent="0.2">
      <c r="A22" s="351" t="s">
        <v>436</v>
      </c>
      <c r="B22" s="334" t="s">
        <v>435</v>
      </c>
      <c r="C22" s="333" t="s">
        <v>148</v>
      </c>
      <c r="D22" s="353">
        <v>0</v>
      </c>
      <c r="E22" s="353">
        <v>0</v>
      </c>
      <c r="F22" s="356"/>
      <c r="G22" s="355" t="s">
        <v>434</v>
      </c>
      <c r="H22" s="351" t="s">
        <v>433</v>
      </c>
      <c r="I22" s="365" t="s">
        <v>432</v>
      </c>
      <c r="J22" s="352">
        <f>SUBTOTAL(9,J10:J21)</f>
        <v>0</v>
      </c>
      <c r="K22" s="358" t="s">
        <v>346</v>
      </c>
      <c r="L22" s="352">
        <f>SUBTOTAL(9,K10:K21)</f>
        <v>0</v>
      </c>
    </row>
    <row r="23" spans="1:12" ht="12.75" x14ac:dyDescent="0.2">
      <c r="A23" s="351" t="s">
        <v>431</v>
      </c>
      <c r="B23" s="334" t="s">
        <v>430</v>
      </c>
      <c r="C23" s="333" t="s">
        <v>146</v>
      </c>
      <c r="D23" s="353">
        <v>0</v>
      </c>
      <c r="E23" s="353">
        <v>0</v>
      </c>
      <c r="F23" s="356"/>
      <c r="G23" s="355" t="s">
        <v>429</v>
      </c>
      <c r="H23" s="335"/>
      <c r="I23" s="333"/>
      <c r="J23" s="347"/>
      <c r="K23" s="347"/>
      <c r="L23" s="357"/>
    </row>
    <row r="24" spans="1:12" ht="12.75" x14ac:dyDescent="0.2">
      <c r="A24" s="351" t="s">
        <v>428</v>
      </c>
      <c r="B24" s="334" t="s">
        <v>427</v>
      </c>
      <c r="C24" s="333" t="s">
        <v>144</v>
      </c>
      <c r="D24" s="353">
        <v>0</v>
      </c>
      <c r="E24" s="353">
        <v>0</v>
      </c>
      <c r="F24" s="356"/>
      <c r="G24" s="355" t="s">
        <v>426</v>
      </c>
      <c r="H24" s="335"/>
      <c r="I24" s="333"/>
      <c r="J24" s="347"/>
      <c r="K24" s="347"/>
      <c r="L24" s="357"/>
    </row>
    <row r="25" spans="1:12" ht="12.75" x14ac:dyDescent="0.2">
      <c r="A25" s="351" t="s">
        <v>425</v>
      </c>
      <c r="B25" s="364"/>
      <c r="C25" s="363"/>
      <c r="D25" s="362"/>
      <c r="E25" s="360"/>
      <c r="F25" s="356"/>
      <c r="G25" s="355" t="s">
        <v>424</v>
      </c>
      <c r="H25" s="351" t="s">
        <v>423</v>
      </c>
      <c r="I25" s="333" t="s">
        <v>141</v>
      </c>
      <c r="J25" s="353">
        <v>0</v>
      </c>
      <c r="K25" s="353">
        <v>0</v>
      </c>
      <c r="L25" s="357"/>
    </row>
    <row r="26" spans="1:12" ht="12.75" x14ac:dyDescent="0.2">
      <c r="A26" s="351" t="s">
        <v>422</v>
      </c>
      <c r="B26" s="334" t="s">
        <v>421</v>
      </c>
      <c r="C26" s="333" t="s">
        <v>142</v>
      </c>
      <c r="D26" s="353">
        <v>0</v>
      </c>
      <c r="E26" s="353">
        <v>0</v>
      </c>
      <c r="F26" s="356"/>
      <c r="G26" s="355" t="s">
        <v>420</v>
      </c>
      <c r="H26" s="351" t="s">
        <v>419</v>
      </c>
      <c r="I26" s="333" t="s">
        <v>140</v>
      </c>
      <c r="J26" s="353">
        <v>0</v>
      </c>
      <c r="K26" s="353">
        <v>0</v>
      </c>
      <c r="L26" s="357"/>
    </row>
    <row r="27" spans="1:12" ht="12.75" x14ac:dyDescent="0.2">
      <c r="A27" s="351" t="s">
        <v>418</v>
      </c>
      <c r="B27" s="334"/>
      <c r="C27" s="333"/>
      <c r="D27" s="360"/>
      <c r="E27" s="360"/>
      <c r="F27" s="356"/>
      <c r="G27" s="355" t="s">
        <v>417</v>
      </c>
      <c r="H27" s="351" t="s">
        <v>416</v>
      </c>
      <c r="I27" s="333" t="s">
        <v>138</v>
      </c>
      <c r="J27" s="353">
        <v>0</v>
      </c>
      <c r="K27" s="353">
        <v>0</v>
      </c>
      <c r="L27" s="357"/>
    </row>
    <row r="28" spans="1:12" ht="25.5" x14ac:dyDescent="0.2">
      <c r="A28" s="351" t="s">
        <v>415</v>
      </c>
      <c r="B28" s="334" t="s">
        <v>414</v>
      </c>
      <c r="C28" s="333" t="s">
        <v>139</v>
      </c>
      <c r="D28" s="353">
        <v>0</v>
      </c>
      <c r="E28" s="353">
        <v>0</v>
      </c>
      <c r="F28" s="356"/>
      <c r="G28" s="355" t="s">
        <v>413</v>
      </c>
      <c r="H28" s="351" t="s">
        <v>412</v>
      </c>
      <c r="I28" s="333" t="s">
        <v>411</v>
      </c>
      <c r="J28" s="353">
        <v>0</v>
      </c>
      <c r="K28" s="353">
        <v>0</v>
      </c>
      <c r="L28" s="357"/>
    </row>
    <row r="29" spans="1:12" ht="12.75" x14ac:dyDescent="0.2">
      <c r="A29" s="351" t="s">
        <v>410</v>
      </c>
      <c r="B29" s="334" t="s">
        <v>409</v>
      </c>
      <c r="C29" s="333" t="s">
        <v>408</v>
      </c>
      <c r="D29" s="353">
        <v>0</v>
      </c>
      <c r="E29" s="353">
        <v>0</v>
      </c>
      <c r="F29" s="356"/>
      <c r="G29" s="355" t="s">
        <v>407</v>
      </c>
      <c r="H29" s="351" t="s">
        <v>406</v>
      </c>
      <c r="I29" s="333" t="s">
        <v>134</v>
      </c>
      <c r="J29" s="353">
        <v>0</v>
      </c>
      <c r="K29" s="353">
        <v>0</v>
      </c>
      <c r="L29" s="357"/>
    </row>
    <row r="30" spans="1:12" ht="12.75" x14ac:dyDescent="0.2">
      <c r="A30" s="351" t="s">
        <v>405</v>
      </c>
      <c r="B30" s="334" t="s">
        <v>404</v>
      </c>
      <c r="C30" s="333" t="s">
        <v>135</v>
      </c>
      <c r="D30" s="353">
        <v>0</v>
      </c>
      <c r="E30" s="353">
        <v>0</v>
      </c>
      <c r="F30" s="356"/>
      <c r="G30" s="355" t="s">
        <v>403</v>
      </c>
      <c r="H30" s="351" t="s">
        <v>402</v>
      </c>
      <c r="I30" s="333" t="s">
        <v>133</v>
      </c>
      <c r="J30" s="353">
        <v>0</v>
      </c>
      <c r="K30" s="353">
        <v>0</v>
      </c>
      <c r="L30" s="357"/>
    </row>
    <row r="31" spans="1:12" ht="12.75" x14ac:dyDescent="0.2">
      <c r="A31" s="351" t="s">
        <v>401</v>
      </c>
      <c r="B31" s="334"/>
      <c r="C31" s="333"/>
      <c r="D31" s="360"/>
      <c r="E31" s="360"/>
      <c r="F31" s="356"/>
      <c r="G31" s="355" t="s">
        <v>400</v>
      </c>
      <c r="H31" s="351" t="s">
        <v>399</v>
      </c>
      <c r="I31" s="333" t="s">
        <v>131</v>
      </c>
      <c r="J31" s="353">
        <v>0</v>
      </c>
      <c r="K31" s="353">
        <v>0</v>
      </c>
      <c r="L31" s="357"/>
    </row>
    <row r="32" spans="1:12" ht="12.75" x14ac:dyDescent="0.2">
      <c r="A32" s="351" t="s">
        <v>398</v>
      </c>
      <c r="B32" s="334">
        <v>417100</v>
      </c>
      <c r="C32" s="333" t="s">
        <v>132</v>
      </c>
      <c r="D32" s="353">
        <v>0</v>
      </c>
      <c r="E32" s="353">
        <v>0</v>
      </c>
      <c r="F32" s="356"/>
      <c r="G32" s="355" t="s">
        <v>397</v>
      </c>
      <c r="H32" s="351" t="s">
        <v>396</v>
      </c>
      <c r="I32" s="333" t="s">
        <v>395</v>
      </c>
      <c r="J32" s="353">
        <v>0</v>
      </c>
      <c r="K32" s="353">
        <v>0</v>
      </c>
      <c r="L32" s="357"/>
    </row>
    <row r="33" spans="1:12" ht="12.75" x14ac:dyDescent="0.2">
      <c r="A33" s="351" t="s">
        <v>394</v>
      </c>
      <c r="B33" s="334">
        <v>417200</v>
      </c>
      <c r="C33" s="333" t="s">
        <v>130</v>
      </c>
      <c r="D33" s="353">
        <v>0</v>
      </c>
      <c r="E33" s="353">
        <v>0</v>
      </c>
      <c r="F33" s="356"/>
      <c r="G33" s="361" t="s">
        <v>393</v>
      </c>
      <c r="H33" s="334" t="s">
        <v>392</v>
      </c>
      <c r="I33" s="333" t="s">
        <v>391</v>
      </c>
      <c r="J33" s="353">
        <v>133223.60999999999</v>
      </c>
      <c r="K33" s="353">
        <v>93281</v>
      </c>
      <c r="L33" s="357"/>
    </row>
    <row r="34" spans="1:12" ht="12.75" x14ac:dyDescent="0.2">
      <c r="A34" s="351" t="s">
        <v>390</v>
      </c>
      <c r="B34" s="334">
        <v>417300</v>
      </c>
      <c r="C34" s="333" t="s">
        <v>389</v>
      </c>
      <c r="D34" s="353">
        <v>0</v>
      </c>
      <c r="E34" s="353">
        <v>0</v>
      </c>
      <c r="F34" s="356"/>
      <c r="G34" s="355" t="s">
        <v>388</v>
      </c>
      <c r="H34" s="351" t="s">
        <v>387</v>
      </c>
      <c r="I34" s="333" t="s">
        <v>386</v>
      </c>
      <c r="J34" s="353">
        <v>0</v>
      </c>
      <c r="K34" s="353">
        <v>0</v>
      </c>
      <c r="L34" s="357"/>
    </row>
    <row r="35" spans="1:12" ht="12.75" x14ac:dyDescent="0.2">
      <c r="A35" s="351" t="s">
        <v>385</v>
      </c>
      <c r="B35" s="334">
        <v>417400</v>
      </c>
      <c r="C35" s="333" t="s">
        <v>384</v>
      </c>
      <c r="D35" s="353">
        <v>0</v>
      </c>
      <c r="E35" s="353">
        <v>0</v>
      </c>
      <c r="F35" s="356"/>
      <c r="G35" s="355" t="s">
        <v>383</v>
      </c>
      <c r="H35" s="351" t="s">
        <v>382</v>
      </c>
      <c r="I35" s="333" t="s">
        <v>381</v>
      </c>
      <c r="J35" s="359">
        <f>SUBTOTAL(9,J25:J34)</f>
        <v>133223.60999999999</v>
      </c>
      <c r="K35" s="358" t="s">
        <v>346</v>
      </c>
      <c r="L35" s="352">
        <f>SUBTOTAL(9,K25:K34)</f>
        <v>93281</v>
      </c>
    </row>
    <row r="36" spans="1:12" ht="12.75" x14ac:dyDescent="0.2">
      <c r="A36" s="351" t="s">
        <v>380</v>
      </c>
      <c r="B36" s="334">
        <v>417900</v>
      </c>
      <c r="C36" s="333" t="s">
        <v>124</v>
      </c>
      <c r="D36" s="353">
        <v>0</v>
      </c>
      <c r="E36" s="353">
        <v>0</v>
      </c>
      <c r="F36" s="356"/>
      <c r="G36" s="355" t="s">
        <v>379</v>
      </c>
      <c r="H36" s="335"/>
      <c r="I36" s="333" t="s">
        <v>378</v>
      </c>
      <c r="J36" s="347"/>
      <c r="K36" s="347"/>
      <c r="L36" s="357"/>
    </row>
    <row r="37" spans="1:12" ht="25.5" x14ac:dyDescent="0.2">
      <c r="A37" s="351" t="s">
        <v>377</v>
      </c>
      <c r="B37" s="334"/>
      <c r="C37" s="333"/>
      <c r="D37" s="360"/>
      <c r="E37" s="360"/>
      <c r="F37" s="356"/>
      <c r="G37" s="355" t="s">
        <v>376</v>
      </c>
      <c r="H37" s="351" t="s">
        <v>375</v>
      </c>
      <c r="I37" s="333" t="s">
        <v>374</v>
      </c>
      <c r="J37" s="353">
        <v>0</v>
      </c>
      <c r="K37" s="353">
        <v>0</v>
      </c>
      <c r="L37" s="357"/>
    </row>
    <row r="38" spans="1:12" ht="12.75" x14ac:dyDescent="0.2">
      <c r="A38" s="351" t="s">
        <v>373</v>
      </c>
      <c r="B38" s="334">
        <v>418100</v>
      </c>
      <c r="C38" s="333" t="s">
        <v>123</v>
      </c>
      <c r="D38" s="353">
        <v>0</v>
      </c>
      <c r="E38" s="353">
        <v>0</v>
      </c>
      <c r="F38" s="356"/>
      <c r="G38" s="355" t="s">
        <v>372</v>
      </c>
      <c r="H38" s="351" t="s">
        <v>371</v>
      </c>
      <c r="I38" s="333" t="s">
        <v>370</v>
      </c>
      <c r="J38" s="353">
        <v>0</v>
      </c>
      <c r="K38" s="353">
        <v>0</v>
      </c>
      <c r="L38" s="357"/>
    </row>
    <row r="39" spans="1:12" ht="12.75" x14ac:dyDescent="0.2">
      <c r="A39" s="351" t="s">
        <v>369</v>
      </c>
      <c r="B39" s="334"/>
      <c r="C39" s="333"/>
      <c r="D39" s="360"/>
      <c r="E39" s="353"/>
      <c r="F39" s="356"/>
      <c r="G39" s="355" t="s">
        <v>368</v>
      </c>
      <c r="H39" s="351" t="s">
        <v>367</v>
      </c>
      <c r="I39" s="333" t="s">
        <v>366</v>
      </c>
      <c r="J39" s="359">
        <f>SUBTOTAL(9,J37:J38)</f>
        <v>0</v>
      </c>
      <c r="K39" s="358" t="s">
        <v>346</v>
      </c>
      <c r="L39" s="352">
        <f>SUBTOTAL(9,K37:K38)</f>
        <v>0</v>
      </c>
    </row>
    <row r="40" spans="1:12" ht="12.75" x14ac:dyDescent="0.2">
      <c r="A40" s="351" t="s">
        <v>365</v>
      </c>
      <c r="B40" s="334">
        <v>419100</v>
      </c>
      <c r="C40" s="333" t="s">
        <v>120</v>
      </c>
      <c r="D40" s="353">
        <v>0</v>
      </c>
      <c r="E40" s="353">
        <v>0</v>
      </c>
      <c r="F40" s="356"/>
      <c r="G40" s="355" t="s">
        <v>364</v>
      </c>
      <c r="H40" s="351" t="s">
        <v>363</v>
      </c>
      <c r="I40" s="333"/>
      <c r="J40" s="347"/>
      <c r="K40" s="357"/>
      <c r="L40" s="357"/>
    </row>
    <row r="41" spans="1:12" ht="12.75" x14ac:dyDescent="0.2">
      <c r="A41" s="351" t="s">
        <v>362</v>
      </c>
      <c r="B41" s="334">
        <v>419200</v>
      </c>
      <c r="C41" s="333" t="s">
        <v>118</v>
      </c>
      <c r="D41" s="353">
        <v>0</v>
      </c>
      <c r="E41" s="353">
        <v>0</v>
      </c>
      <c r="F41" s="356"/>
      <c r="G41" s="355" t="s">
        <v>361</v>
      </c>
      <c r="H41" s="335"/>
      <c r="I41" s="333" t="s">
        <v>360</v>
      </c>
      <c r="J41" s="359">
        <f>SUM(D46,J8,J22,J35,J39)</f>
        <v>133223.60999999999</v>
      </c>
      <c r="K41" s="358" t="s">
        <v>346</v>
      </c>
      <c r="L41" s="352">
        <f>SUM(F46,L8,L22,L35,L39)</f>
        <v>93281</v>
      </c>
    </row>
    <row r="42" spans="1:12" ht="12.75" x14ac:dyDescent="0.2">
      <c r="A42" s="351" t="s">
        <v>359</v>
      </c>
      <c r="B42" s="334">
        <v>419300</v>
      </c>
      <c r="C42" s="333" t="s">
        <v>116</v>
      </c>
      <c r="D42" s="353">
        <v>0</v>
      </c>
      <c r="E42" s="353">
        <v>0</v>
      </c>
      <c r="F42" s="356"/>
      <c r="G42" s="355" t="s">
        <v>358</v>
      </c>
      <c r="H42" s="335"/>
      <c r="I42" s="333"/>
      <c r="J42" s="347"/>
      <c r="K42" s="347"/>
      <c r="L42" s="357"/>
    </row>
    <row r="43" spans="1:12" ht="12.75" x14ac:dyDescent="0.2">
      <c r="A43" s="351" t="s">
        <v>357</v>
      </c>
      <c r="B43" s="334">
        <v>419900</v>
      </c>
      <c r="C43" s="333" t="s">
        <v>115</v>
      </c>
      <c r="D43" s="353">
        <v>0</v>
      </c>
      <c r="E43" s="534">
        <v>0</v>
      </c>
      <c r="F43" s="356"/>
      <c r="G43" s="355" t="s">
        <v>356</v>
      </c>
      <c r="H43" s="351" t="s">
        <v>355</v>
      </c>
      <c r="I43" s="333" t="s">
        <v>354</v>
      </c>
      <c r="J43" s="533">
        <v>0</v>
      </c>
      <c r="K43" s="532">
        <v>0</v>
      </c>
      <c r="L43" s="352">
        <f>+K43</f>
        <v>0</v>
      </c>
    </row>
    <row r="44" spans="1:12" ht="12.75" x14ac:dyDescent="0.2">
      <c r="A44" s="351" t="s">
        <v>353</v>
      </c>
      <c r="B44" s="334"/>
      <c r="C44" s="333" t="s">
        <v>352</v>
      </c>
      <c r="D44" s="332">
        <f>SUBTOTAL(9,D19:D43)</f>
        <v>0</v>
      </c>
      <c r="E44" s="350" t="s">
        <v>346</v>
      </c>
      <c r="F44" s="349">
        <f>SUBTOTAL(9,E20:E43)</f>
        <v>0</v>
      </c>
      <c r="G44" s="348" t="s">
        <v>351</v>
      </c>
      <c r="H44" s="335"/>
      <c r="I44" s="333"/>
      <c r="J44" s="347"/>
      <c r="K44" s="347"/>
      <c r="L44" s="347"/>
    </row>
    <row r="45" spans="1:12" ht="24" x14ac:dyDescent="0.2">
      <c r="A45" s="346" t="s">
        <v>350</v>
      </c>
      <c r="B45" s="340">
        <v>410000</v>
      </c>
      <c r="C45" s="345" t="s">
        <v>349</v>
      </c>
      <c r="D45" s="344"/>
      <c r="E45" s="343" t="s">
        <v>346</v>
      </c>
      <c r="F45" s="342"/>
      <c r="G45" s="341"/>
      <c r="H45" s="340" t="s">
        <v>348</v>
      </c>
      <c r="I45" s="339" t="s">
        <v>347</v>
      </c>
      <c r="J45" s="338"/>
      <c r="K45" s="337" t="s">
        <v>346</v>
      </c>
      <c r="L45" s="336"/>
    </row>
    <row r="46" spans="1:12" ht="12.75" x14ac:dyDescent="0.2">
      <c r="A46" s="335"/>
      <c r="B46" s="334"/>
      <c r="C46" s="333"/>
      <c r="D46" s="332">
        <f>(D19+D44)</f>
        <v>0</v>
      </c>
      <c r="E46" s="332"/>
      <c r="F46" s="331">
        <f>SUM(F19+F44)</f>
        <v>0</v>
      </c>
      <c r="G46" s="330"/>
      <c r="H46" s="329"/>
      <c r="I46" s="328" t="s">
        <v>345</v>
      </c>
      <c r="J46" s="326">
        <f>(D7+J41+J43)</f>
        <v>157075.60999999999</v>
      </c>
      <c r="K46" s="327"/>
      <c r="L46" s="326">
        <f>(F7+L41+K43)</f>
        <v>93281</v>
      </c>
    </row>
    <row r="47" spans="1:12" ht="12.95" customHeight="1" x14ac:dyDescent="0.2">
      <c r="A47" s="598" t="str">
        <f ca="1">CELL("FILENAME",A1)</f>
        <v>R:\Finance\Annual Budget\Amended 2016-2017\[2016-2017 Amended Budget.xlsx]270</v>
      </c>
      <c r="B47" s="598"/>
      <c r="C47" s="598"/>
      <c r="D47" s="324"/>
      <c r="E47" s="324"/>
      <c r="F47" s="324"/>
      <c r="G47" s="324"/>
      <c r="H47" s="324"/>
      <c r="I47" s="325"/>
      <c r="J47" s="324"/>
      <c r="K47" s="324"/>
      <c r="L47" s="324"/>
    </row>
    <row r="48" spans="1:12" x14ac:dyDescent="0.2">
      <c r="D48" s="323"/>
      <c r="E48" s="323"/>
      <c r="F48" s="323"/>
    </row>
    <row r="49" spans="4:6" x14ac:dyDescent="0.2">
      <c r="D49" s="323"/>
      <c r="E49" s="323"/>
      <c r="F49" s="323"/>
    </row>
    <row r="50" spans="4:6" x14ac:dyDescent="0.2">
      <c r="D50" s="323"/>
      <c r="E50" s="323"/>
      <c r="F50" s="323"/>
    </row>
    <row r="51" spans="4:6" x14ac:dyDescent="0.2">
      <c r="D51" s="323"/>
      <c r="E51" s="323"/>
      <c r="F51" s="323"/>
    </row>
    <row r="52" spans="4:6" x14ac:dyDescent="0.2">
      <c r="D52" s="323"/>
      <c r="E52" s="323"/>
      <c r="F52" s="323"/>
    </row>
    <row r="53" spans="4:6" x14ac:dyDescent="0.2">
      <c r="D53" s="323"/>
      <c r="E53" s="323"/>
      <c r="F53" s="323"/>
    </row>
    <row r="54" spans="4:6" x14ac:dyDescent="0.2">
      <c r="D54" s="323"/>
      <c r="E54" s="323"/>
      <c r="F54" s="323"/>
    </row>
    <row r="55" spans="4:6" x14ac:dyDescent="0.2">
      <c r="D55" s="323"/>
      <c r="E55" s="323"/>
      <c r="F55" s="323"/>
    </row>
    <row r="56" spans="4:6" x14ac:dyDescent="0.2">
      <c r="D56" s="323"/>
      <c r="E56" s="323"/>
      <c r="F56" s="323"/>
    </row>
    <row r="57" spans="4:6" x14ac:dyDescent="0.2">
      <c r="D57" s="323"/>
      <c r="E57" s="323"/>
      <c r="F57" s="323"/>
    </row>
    <row r="58" spans="4:6" x14ac:dyDescent="0.2">
      <c r="D58" s="323"/>
      <c r="E58" s="323"/>
      <c r="F58" s="323"/>
    </row>
    <row r="59" spans="4:6" x14ac:dyDescent="0.2">
      <c r="D59" s="323"/>
      <c r="E59" s="323"/>
      <c r="F59" s="323"/>
    </row>
    <row r="60" spans="4:6" x14ac:dyDescent="0.2">
      <c r="D60" s="323"/>
      <c r="E60" s="323"/>
      <c r="F60" s="323"/>
    </row>
    <row r="61" spans="4:6" x14ac:dyDescent="0.2">
      <c r="D61" s="323"/>
      <c r="E61" s="323"/>
      <c r="F61" s="323"/>
    </row>
    <row r="62" spans="4:6" x14ac:dyDescent="0.2">
      <c r="D62" s="323"/>
      <c r="E62" s="323"/>
      <c r="F62" s="323"/>
    </row>
    <row r="63" spans="4:6" x14ac:dyDescent="0.2">
      <c r="D63" s="323"/>
      <c r="E63" s="323"/>
      <c r="F63" s="323"/>
    </row>
    <row r="64" spans="4:6" x14ac:dyDescent="0.2">
      <c r="D64" s="323"/>
      <c r="E64" s="323"/>
      <c r="F64" s="323"/>
    </row>
    <row r="65" spans="4:6" x14ac:dyDescent="0.2">
      <c r="D65" s="323"/>
      <c r="E65" s="323"/>
      <c r="F65" s="323"/>
    </row>
    <row r="66" spans="4:6" x14ac:dyDescent="0.2">
      <c r="D66" s="323"/>
      <c r="E66" s="323"/>
      <c r="F66" s="323"/>
    </row>
    <row r="67" spans="4:6" x14ac:dyDescent="0.2">
      <c r="D67" s="323"/>
      <c r="E67" s="323"/>
      <c r="F67" s="323"/>
    </row>
    <row r="68" spans="4:6" x14ac:dyDescent="0.2">
      <c r="D68" s="323"/>
      <c r="E68" s="323"/>
      <c r="F68" s="323"/>
    </row>
    <row r="69" spans="4:6" x14ac:dyDescent="0.2">
      <c r="D69" s="323"/>
      <c r="E69" s="323"/>
      <c r="F69" s="323"/>
    </row>
    <row r="70" spans="4:6" x14ac:dyDescent="0.2">
      <c r="D70" s="323"/>
      <c r="E70" s="323"/>
      <c r="F70" s="323"/>
    </row>
    <row r="71" spans="4:6" x14ac:dyDescent="0.2">
      <c r="D71" s="323"/>
      <c r="E71" s="323"/>
      <c r="F71" s="323"/>
    </row>
    <row r="72" spans="4:6" x14ac:dyDescent="0.2">
      <c r="D72" s="323"/>
      <c r="E72" s="323"/>
      <c r="F72" s="323"/>
    </row>
    <row r="73" spans="4:6" x14ac:dyDescent="0.2">
      <c r="D73" s="323"/>
      <c r="E73" s="323"/>
      <c r="F73" s="323"/>
    </row>
    <row r="74" spans="4:6" x14ac:dyDescent="0.2">
      <c r="D74" s="323"/>
      <c r="E74" s="323"/>
      <c r="F74" s="323"/>
    </row>
    <row r="75" spans="4:6" x14ac:dyDescent="0.2">
      <c r="D75" s="323"/>
      <c r="E75" s="323"/>
      <c r="F75" s="323"/>
    </row>
    <row r="76" spans="4:6" x14ac:dyDescent="0.2">
      <c r="D76" s="323"/>
      <c r="E76" s="323"/>
      <c r="F76" s="323"/>
    </row>
    <row r="77" spans="4:6" x14ac:dyDescent="0.2">
      <c r="D77" s="323"/>
      <c r="E77" s="323"/>
      <c r="F77" s="323"/>
    </row>
    <row r="78" spans="4:6" x14ac:dyDescent="0.2">
      <c r="D78" s="323"/>
      <c r="E78" s="323"/>
      <c r="F78" s="323"/>
    </row>
    <row r="79" spans="4:6" x14ac:dyDescent="0.2">
      <c r="D79" s="323"/>
      <c r="E79" s="323"/>
      <c r="F79" s="323"/>
    </row>
    <row r="80" spans="4:6" x14ac:dyDescent="0.2">
      <c r="D80" s="323"/>
      <c r="E80" s="323"/>
      <c r="F80" s="323"/>
    </row>
    <row r="81" spans="4:6" x14ac:dyDescent="0.2">
      <c r="D81" s="323"/>
      <c r="E81" s="323"/>
      <c r="F81" s="323"/>
    </row>
    <row r="82" spans="4:6" x14ac:dyDescent="0.2">
      <c r="D82" s="323"/>
      <c r="E82" s="323"/>
      <c r="F82" s="323"/>
    </row>
    <row r="83" spans="4:6" x14ac:dyDescent="0.2">
      <c r="D83" s="323"/>
      <c r="E83" s="323"/>
      <c r="F83" s="323"/>
    </row>
    <row r="84" spans="4:6" x14ac:dyDescent="0.2">
      <c r="D84" s="323"/>
      <c r="E84" s="323"/>
      <c r="F84" s="323"/>
    </row>
    <row r="85" spans="4:6" x14ac:dyDescent="0.2">
      <c r="D85" s="323"/>
      <c r="E85" s="323"/>
      <c r="F85" s="323"/>
    </row>
    <row r="86" spans="4:6" x14ac:dyDescent="0.2">
      <c r="D86" s="323"/>
      <c r="E86" s="323"/>
      <c r="F86" s="323"/>
    </row>
    <row r="87" spans="4:6" x14ac:dyDescent="0.2">
      <c r="D87" s="323"/>
      <c r="E87" s="323"/>
      <c r="F87" s="323"/>
    </row>
    <row r="88" spans="4:6" x14ac:dyDescent="0.2">
      <c r="D88" s="323"/>
      <c r="E88" s="323"/>
      <c r="F88" s="323"/>
    </row>
    <row r="89" spans="4:6" x14ac:dyDescent="0.2">
      <c r="D89" s="323"/>
      <c r="E89" s="323"/>
      <c r="F89" s="323"/>
    </row>
    <row r="90" spans="4:6" x14ac:dyDescent="0.2">
      <c r="D90" s="323"/>
      <c r="E90" s="323"/>
      <c r="F90" s="323"/>
    </row>
    <row r="91" spans="4:6" x14ac:dyDescent="0.2">
      <c r="D91" s="323"/>
      <c r="E91" s="323"/>
      <c r="F91" s="323"/>
    </row>
    <row r="92" spans="4:6" x14ac:dyDescent="0.2">
      <c r="D92" s="323"/>
      <c r="E92" s="323"/>
      <c r="F92" s="323"/>
    </row>
    <row r="93" spans="4:6" x14ac:dyDescent="0.2">
      <c r="D93" s="323"/>
      <c r="E93" s="323"/>
      <c r="F93" s="323"/>
    </row>
    <row r="94" spans="4:6" x14ac:dyDescent="0.2">
      <c r="D94" s="323"/>
      <c r="E94" s="323"/>
      <c r="F94" s="323"/>
    </row>
    <row r="95" spans="4:6" x14ac:dyDescent="0.2">
      <c r="D95" s="323"/>
      <c r="E95" s="323"/>
      <c r="F95" s="323"/>
    </row>
    <row r="96" spans="4:6" x14ac:dyDescent="0.2">
      <c r="D96" s="323"/>
      <c r="E96" s="323"/>
      <c r="F96" s="323"/>
    </row>
    <row r="97" spans="4:6" x14ac:dyDescent="0.2">
      <c r="D97" s="323"/>
      <c r="E97" s="323"/>
      <c r="F97" s="323"/>
    </row>
    <row r="98" spans="4:6" x14ac:dyDescent="0.2">
      <c r="D98" s="323"/>
      <c r="E98" s="323"/>
      <c r="F98" s="323"/>
    </row>
    <row r="99" spans="4:6" x14ac:dyDescent="0.2">
      <c r="D99" s="323"/>
      <c r="E99" s="323"/>
      <c r="F99" s="323"/>
    </row>
    <row r="100" spans="4:6" x14ac:dyDescent="0.2">
      <c r="D100" s="323"/>
      <c r="E100" s="323"/>
      <c r="F100" s="323"/>
    </row>
    <row r="101" spans="4:6" x14ac:dyDescent="0.2">
      <c r="D101" s="323"/>
      <c r="E101" s="323"/>
      <c r="F101" s="323"/>
    </row>
    <row r="102" spans="4:6" x14ac:dyDescent="0.2">
      <c r="D102" s="323"/>
      <c r="E102" s="323"/>
      <c r="F102" s="323"/>
    </row>
    <row r="103" spans="4:6" x14ac:dyDescent="0.2">
      <c r="D103" s="323"/>
      <c r="E103" s="323"/>
      <c r="F103" s="323"/>
    </row>
    <row r="104" spans="4:6" x14ac:dyDescent="0.2">
      <c r="D104" s="323"/>
      <c r="E104" s="323"/>
      <c r="F104" s="323"/>
    </row>
    <row r="105" spans="4:6" x14ac:dyDescent="0.2">
      <c r="D105" s="323"/>
      <c r="E105" s="323"/>
      <c r="F105" s="323"/>
    </row>
    <row r="106" spans="4:6" x14ac:dyDescent="0.2">
      <c r="D106" s="323"/>
      <c r="E106" s="323"/>
      <c r="F106" s="323"/>
    </row>
    <row r="107" spans="4:6" x14ac:dyDescent="0.2">
      <c r="D107" s="323"/>
      <c r="E107" s="323"/>
      <c r="F107" s="323"/>
    </row>
    <row r="108" spans="4:6" x14ac:dyDescent="0.2">
      <c r="D108" s="323"/>
      <c r="E108" s="323"/>
      <c r="F108" s="323"/>
    </row>
    <row r="109" spans="4:6" x14ac:dyDescent="0.2">
      <c r="D109" s="323"/>
      <c r="E109" s="323"/>
      <c r="F109" s="323"/>
    </row>
    <row r="110" spans="4:6" x14ac:dyDescent="0.2">
      <c r="D110" s="323"/>
      <c r="E110" s="323"/>
      <c r="F110" s="323"/>
    </row>
    <row r="111" spans="4:6" x14ac:dyDescent="0.2">
      <c r="D111" s="323"/>
      <c r="E111" s="323"/>
      <c r="F111" s="323"/>
    </row>
    <row r="112" spans="4:6" x14ac:dyDescent="0.2">
      <c r="D112" s="323"/>
      <c r="E112" s="323"/>
      <c r="F112" s="323"/>
    </row>
    <row r="113" spans="4:6" x14ac:dyDescent="0.2">
      <c r="D113" s="323"/>
      <c r="E113" s="323"/>
      <c r="F113" s="323"/>
    </row>
    <row r="114" spans="4:6" x14ac:dyDescent="0.2">
      <c r="D114" s="323"/>
      <c r="E114" s="323"/>
      <c r="F114" s="323"/>
    </row>
    <row r="115" spans="4:6" x14ac:dyDescent="0.2">
      <c r="D115" s="323"/>
      <c r="E115" s="323"/>
      <c r="F115" s="323"/>
    </row>
    <row r="116" spans="4:6" x14ac:dyDescent="0.2">
      <c r="D116" s="323"/>
      <c r="E116" s="323"/>
      <c r="F116" s="323"/>
    </row>
    <row r="117" spans="4:6" x14ac:dyDescent="0.2">
      <c r="D117" s="323"/>
      <c r="E117" s="323"/>
      <c r="F117" s="323"/>
    </row>
    <row r="118" spans="4:6" x14ac:dyDescent="0.2">
      <c r="D118" s="323"/>
      <c r="E118" s="323"/>
      <c r="F118" s="323"/>
    </row>
    <row r="119" spans="4:6" x14ac:dyDescent="0.2">
      <c r="D119" s="323"/>
      <c r="E119" s="323"/>
      <c r="F119" s="323"/>
    </row>
    <row r="120" spans="4:6" x14ac:dyDescent="0.2">
      <c r="D120" s="323"/>
      <c r="E120" s="323"/>
      <c r="F120" s="323"/>
    </row>
    <row r="121" spans="4:6" x14ac:dyDescent="0.2">
      <c r="D121" s="323"/>
      <c r="E121" s="323"/>
      <c r="F121" s="323"/>
    </row>
    <row r="122" spans="4:6" x14ac:dyDescent="0.2">
      <c r="D122" s="323"/>
      <c r="E122" s="323"/>
      <c r="F122" s="323"/>
    </row>
    <row r="123" spans="4:6" x14ac:dyDescent="0.2">
      <c r="D123" s="323"/>
      <c r="E123" s="323"/>
      <c r="F123" s="323"/>
    </row>
    <row r="124" spans="4:6" x14ac:dyDescent="0.2">
      <c r="D124" s="323"/>
      <c r="E124" s="323"/>
      <c r="F124" s="323"/>
    </row>
    <row r="125" spans="4:6" x14ac:dyDescent="0.2">
      <c r="D125" s="323"/>
      <c r="E125" s="323"/>
      <c r="F125" s="323"/>
    </row>
    <row r="126" spans="4:6" x14ac:dyDescent="0.2">
      <c r="D126" s="323"/>
      <c r="E126" s="323"/>
      <c r="F126" s="323"/>
    </row>
    <row r="127" spans="4:6" x14ac:dyDescent="0.2">
      <c r="D127" s="323"/>
      <c r="E127" s="323"/>
      <c r="F127" s="323"/>
    </row>
    <row r="128" spans="4:6" x14ac:dyDescent="0.2">
      <c r="D128" s="323"/>
      <c r="E128" s="323"/>
      <c r="F128" s="323"/>
    </row>
    <row r="129" spans="4:6" x14ac:dyDescent="0.2">
      <c r="D129" s="323"/>
      <c r="E129" s="323"/>
      <c r="F129" s="323"/>
    </row>
    <row r="130" spans="4:6" x14ac:dyDescent="0.2">
      <c r="D130" s="323"/>
      <c r="E130" s="323"/>
      <c r="F130" s="323"/>
    </row>
    <row r="131" spans="4:6" x14ac:dyDescent="0.2">
      <c r="D131" s="323"/>
      <c r="E131" s="323"/>
      <c r="F131" s="323"/>
    </row>
    <row r="132" spans="4:6" x14ac:dyDescent="0.2">
      <c r="D132" s="323"/>
      <c r="E132" s="323"/>
      <c r="F132" s="323"/>
    </row>
    <row r="133" spans="4:6" x14ac:dyDescent="0.2">
      <c r="D133" s="323"/>
      <c r="E133" s="323"/>
      <c r="F133" s="323"/>
    </row>
    <row r="134" spans="4:6" x14ac:dyDescent="0.2">
      <c r="D134" s="323"/>
      <c r="E134" s="323"/>
      <c r="F134" s="323"/>
    </row>
    <row r="135" spans="4:6" x14ac:dyDescent="0.2">
      <c r="D135" s="323"/>
      <c r="E135" s="323"/>
      <c r="F135" s="323"/>
    </row>
    <row r="136" spans="4:6" x14ac:dyDescent="0.2">
      <c r="D136" s="323"/>
      <c r="E136" s="323"/>
      <c r="F136" s="323"/>
    </row>
    <row r="137" spans="4:6" x14ac:dyDescent="0.2">
      <c r="D137" s="323"/>
      <c r="E137" s="323"/>
      <c r="F137" s="323"/>
    </row>
    <row r="138" spans="4:6" x14ac:dyDescent="0.2">
      <c r="D138" s="323"/>
      <c r="E138" s="323"/>
      <c r="F138" s="323"/>
    </row>
    <row r="139" spans="4:6" x14ac:dyDescent="0.2">
      <c r="D139" s="323"/>
      <c r="E139" s="323"/>
      <c r="F139" s="323"/>
    </row>
    <row r="140" spans="4:6" x14ac:dyDescent="0.2">
      <c r="D140" s="323"/>
      <c r="E140" s="323"/>
      <c r="F140" s="323"/>
    </row>
    <row r="141" spans="4:6" x14ac:dyDescent="0.2">
      <c r="D141" s="323"/>
      <c r="E141" s="323"/>
      <c r="F141" s="323"/>
    </row>
    <row r="142" spans="4:6" x14ac:dyDescent="0.2">
      <c r="D142" s="323"/>
      <c r="E142" s="323"/>
      <c r="F142" s="323"/>
    </row>
    <row r="143" spans="4:6" x14ac:dyDescent="0.2">
      <c r="D143" s="323"/>
      <c r="E143" s="323"/>
      <c r="F143" s="323"/>
    </row>
    <row r="144" spans="4:6" x14ac:dyDescent="0.2">
      <c r="D144" s="323"/>
      <c r="E144" s="323"/>
      <c r="F144" s="323"/>
    </row>
    <row r="145" spans="4:6" x14ac:dyDescent="0.2">
      <c r="D145" s="323"/>
      <c r="E145" s="323"/>
      <c r="F145" s="323"/>
    </row>
    <row r="146" spans="4:6" x14ac:dyDescent="0.2">
      <c r="D146" s="323"/>
      <c r="E146" s="323"/>
      <c r="F146" s="323"/>
    </row>
    <row r="147" spans="4:6" x14ac:dyDescent="0.2">
      <c r="D147" s="323"/>
      <c r="E147" s="323"/>
      <c r="F147" s="323"/>
    </row>
    <row r="148" spans="4:6" x14ac:dyDescent="0.2">
      <c r="D148" s="323"/>
      <c r="E148" s="323"/>
      <c r="F148" s="323"/>
    </row>
    <row r="149" spans="4:6" x14ac:dyDescent="0.2">
      <c r="D149" s="323"/>
      <c r="E149" s="323"/>
      <c r="F149" s="323"/>
    </row>
    <row r="150" spans="4:6" x14ac:dyDescent="0.2">
      <c r="D150" s="323"/>
      <c r="E150" s="323"/>
      <c r="F150" s="323"/>
    </row>
    <row r="151" spans="4:6" x14ac:dyDescent="0.2">
      <c r="D151" s="323"/>
      <c r="E151" s="323"/>
      <c r="F151" s="323"/>
    </row>
    <row r="152" spans="4:6" x14ac:dyDescent="0.2">
      <c r="D152" s="323"/>
      <c r="E152" s="323"/>
      <c r="F152" s="323"/>
    </row>
    <row r="153" spans="4:6" x14ac:dyDescent="0.2">
      <c r="D153" s="323"/>
      <c r="E153" s="323"/>
      <c r="F153" s="323"/>
    </row>
    <row r="154" spans="4:6" x14ac:dyDescent="0.2">
      <c r="D154" s="323"/>
      <c r="E154" s="323"/>
      <c r="F154" s="323"/>
    </row>
    <row r="155" spans="4:6" x14ac:dyDescent="0.2">
      <c r="D155" s="323"/>
      <c r="E155" s="323"/>
      <c r="F155" s="323"/>
    </row>
    <row r="156" spans="4:6" x14ac:dyDescent="0.2">
      <c r="D156" s="323"/>
      <c r="E156" s="323"/>
      <c r="F156" s="323"/>
    </row>
    <row r="157" spans="4:6" x14ac:dyDescent="0.2">
      <c r="D157" s="323"/>
      <c r="E157" s="323"/>
      <c r="F157" s="323"/>
    </row>
    <row r="158" spans="4:6" x14ac:dyDescent="0.2">
      <c r="D158" s="323"/>
      <c r="E158" s="323"/>
      <c r="F158" s="323"/>
    </row>
    <row r="159" spans="4:6" x14ac:dyDescent="0.2">
      <c r="D159" s="323"/>
      <c r="E159" s="323"/>
      <c r="F159" s="323"/>
    </row>
    <row r="160" spans="4:6" x14ac:dyDescent="0.2">
      <c r="D160" s="323"/>
      <c r="E160" s="323"/>
      <c r="F160" s="323"/>
    </row>
    <row r="161" spans="4:6" x14ac:dyDescent="0.2">
      <c r="D161" s="323"/>
      <c r="E161" s="323"/>
      <c r="F161" s="323"/>
    </row>
    <row r="162" spans="4:6" x14ac:dyDescent="0.2">
      <c r="D162" s="323"/>
      <c r="E162" s="323"/>
      <c r="F162" s="323"/>
    </row>
    <row r="163" spans="4:6" x14ac:dyDescent="0.2">
      <c r="D163" s="323"/>
      <c r="E163" s="323"/>
      <c r="F163" s="323"/>
    </row>
    <row r="164" spans="4:6" x14ac:dyDescent="0.2">
      <c r="D164" s="323"/>
      <c r="E164" s="323"/>
      <c r="F164" s="323"/>
    </row>
    <row r="165" spans="4:6" x14ac:dyDescent="0.2">
      <c r="D165" s="323"/>
      <c r="E165" s="323"/>
      <c r="F165" s="323"/>
    </row>
    <row r="166" spans="4:6" x14ac:dyDescent="0.2">
      <c r="D166" s="323"/>
      <c r="E166" s="323"/>
      <c r="F166" s="323"/>
    </row>
    <row r="167" spans="4:6" x14ac:dyDescent="0.2">
      <c r="D167" s="323"/>
      <c r="E167" s="323"/>
      <c r="F167" s="323"/>
    </row>
    <row r="168" spans="4:6" x14ac:dyDescent="0.2">
      <c r="D168" s="323"/>
      <c r="E168" s="323"/>
      <c r="F168" s="323"/>
    </row>
    <row r="169" spans="4:6" x14ac:dyDescent="0.2">
      <c r="D169" s="323"/>
      <c r="E169" s="323"/>
      <c r="F169" s="323"/>
    </row>
    <row r="170" spans="4:6" x14ac:dyDescent="0.2">
      <c r="D170" s="323"/>
      <c r="E170" s="323"/>
      <c r="F170" s="323"/>
    </row>
    <row r="171" spans="4:6" x14ac:dyDescent="0.2">
      <c r="D171" s="323"/>
      <c r="E171" s="323"/>
      <c r="F171" s="323"/>
    </row>
    <row r="172" spans="4:6" x14ac:dyDescent="0.2">
      <c r="D172" s="323"/>
      <c r="E172" s="323"/>
      <c r="F172" s="323"/>
    </row>
    <row r="173" spans="4:6" x14ac:dyDescent="0.2">
      <c r="D173" s="323"/>
      <c r="E173" s="323"/>
      <c r="F173" s="323"/>
    </row>
    <row r="174" spans="4:6" x14ac:dyDescent="0.2">
      <c r="D174" s="323"/>
      <c r="E174" s="323"/>
      <c r="F174" s="323"/>
    </row>
    <row r="175" spans="4:6" x14ac:dyDescent="0.2">
      <c r="D175" s="323"/>
      <c r="E175" s="323"/>
      <c r="F175" s="323"/>
    </row>
    <row r="176" spans="4:6" x14ac:dyDescent="0.2">
      <c r="D176" s="323"/>
      <c r="E176" s="323"/>
      <c r="F176" s="323"/>
    </row>
    <row r="177" spans="4:6" x14ac:dyDescent="0.2">
      <c r="D177" s="323"/>
      <c r="E177" s="323"/>
      <c r="F177" s="323"/>
    </row>
    <row r="178" spans="4:6" x14ac:dyDescent="0.2">
      <c r="D178" s="323"/>
      <c r="E178" s="323"/>
      <c r="F178" s="323"/>
    </row>
    <row r="179" spans="4:6" x14ac:dyDescent="0.2">
      <c r="D179" s="323"/>
      <c r="E179" s="323"/>
      <c r="F179" s="323"/>
    </row>
    <row r="180" spans="4:6" x14ac:dyDescent="0.2">
      <c r="D180" s="323"/>
      <c r="E180" s="323"/>
      <c r="F180" s="323"/>
    </row>
    <row r="181" spans="4:6" x14ac:dyDescent="0.2">
      <c r="D181" s="323"/>
      <c r="E181" s="323"/>
      <c r="F181" s="323"/>
    </row>
    <row r="182" spans="4:6" x14ac:dyDescent="0.2">
      <c r="D182" s="323"/>
      <c r="E182" s="323"/>
      <c r="F182" s="323"/>
    </row>
    <row r="183" spans="4:6" x14ac:dyDescent="0.2">
      <c r="D183" s="323"/>
      <c r="E183" s="323"/>
      <c r="F183" s="323"/>
    </row>
    <row r="184" spans="4:6" x14ac:dyDescent="0.2">
      <c r="D184" s="323"/>
      <c r="E184" s="323"/>
      <c r="F184" s="323"/>
    </row>
    <row r="185" spans="4:6" x14ac:dyDescent="0.2">
      <c r="D185" s="323"/>
      <c r="E185" s="323"/>
      <c r="F185" s="323"/>
    </row>
    <row r="186" spans="4:6" x14ac:dyDescent="0.2">
      <c r="D186" s="323"/>
      <c r="E186" s="323"/>
      <c r="F186" s="323"/>
    </row>
    <row r="187" spans="4:6" x14ac:dyDescent="0.2">
      <c r="D187" s="323"/>
      <c r="E187" s="323"/>
      <c r="F187" s="323"/>
    </row>
    <row r="188" spans="4:6" x14ac:dyDescent="0.2">
      <c r="D188" s="323"/>
      <c r="E188" s="323"/>
      <c r="F188" s="323"/>
    </row>
    <row r="189" spans="4:6" x14ac:dyDescent="0.2">
      <c r="D189" s="323"/>
      <c r="E189" s="323"/>
      <c r="F189" s="323"/>
    </row>
    <row r="190" spans="4:6" x14ac:dyDescent="0.2">
      <c r="D190" s="323"/>
      <c r="E190" s="323"/>
      <c r="F190" s="323"/>
    </row>
    <row r="191" spans="4:6" x14ac:dyDescent="0.2">
      <c r="D191" s="323"/>
      <c r="E191" s="323"/>
      <c r="F191" s="323"/>
    </row>
    <row r="192" spans="4:6" x14ac:dyDescent="0.2">
      <c r="D192" s="323"/>
      <c r="E192" s="323"/>
      <c r="F192" s="323"/>
    </row>
    <row r="193" spans="4:6" x14ac:dyDescent="0.2">
      <c r="D193" s="323"/>
      <c r="E193" s="323"/>
      <c r="F193" s="323"/>
    </row>
    <row r="194" spans="4:6" x14ac:dyDescent="0.2">
      <c r="D194" s="323"/>
      <c r="E194" s="323"/>
      <c r="F194" s="323"/>
    </row>
    <row r="195" spans="4:6" x14ac:dyDescent="0.2">
      <c r="D195" s="323"/>
      <c r="E195" s="323"/>
      <c r="F195" s="323"/>
    </row>
    <row r="196" spans="4:6" x14ac:dyDescent="0.2">
      <c r="D196" s="323"/>
      <c r="E196" s="323"/>
      <c r="F196" s="323"/>
    </row>
    <row r="197" spans="4:6" x14ac:dyDescent="0.2">
      <c r="D197" s="323"/>
      <c r="E197" s="323"/>
      <c r="F197" s="323"/>
    </row>
    <row r="198" spans="4:6" x14ac:dyDescent="0.2">
      <c r="D198" s="323"/>
      <c r="E198" s="323"/>
      <c r="F198" s="323"/>
    </row>
    <row r="199" spans="4:6" x14ac:dyDescent="0.2">
      <c r="D199" s="323"/>
      <c r="E199" s="323"/>
      <c r="F199" s="323"/>
    </row>
    <row r="200" spans="4:6" x14ac:dyDescent="0.2">
      <c r="D200" s="323"/>
      <c r="E200" s="323"/>
      <c r="F200" s="323"/>
    </row>
    <row r="201" spans="4:6" x14ac:dyDescent="0.2">
      <c r="D201" s="323"/>
      <c r="E201" s="323"/>
      <c r="F201" s="323"/>
    </row>
    <row r="202" spans="4:6" x14ac:dyDescent="0.2">
      <c r="D202" s="323"/>
      <c r="E202" s="323"/>
      <c r="F202" s="323"/>
    </row>
    <row r="203" spans="4:6" x14ac:dyDescent="0.2">
      <c r="D203" s="323"/>
      <c r="E203" s="323"/>
      <c r="F203" s="323"/>
    </row>
    <row r="204" spans="4:6" x14ac:dyDescent="0.2">
      <c r="D204" s="323"/>
      <c r="E204" s="323"/>
      <c r="F204" s="323"/>
    </row>
    <row r="205" spans="4:6" x14ac:dyDescent="0.2">
      <c r="D205" s="323"/>
      <c r="E205" s="323"/>
      <c r="F205" s="323"/>
    </row>
    <row r="206" spans="4:6" x14ac:dyDescent="0.2">
      <c r="D206" s="323"/>
      <c r="E206" s="323"/>
      <c r="F206" s="323"/>
    </row>
    <row r="207" spans="4:6" x14ac:dyDescent="0.2">
      <c r="D207" s="323"/>
      <c r="E207" s="323"/>
      <c r="F207" s="323"/>
    </row>
    <row r="208" spans="4:6" x14ac:dyDescent="0.2">
      <c r="D208" s="323"/>
      <c r="E208" s="323"/>
      <c r="F208" s="323"/>
    </row>
    <row r="209" spans="4:6" x14ac:dyDescent="0.2">
      <c r="D209" s="323"/>
      <c r="E209" s="323"/>
      <c r="F209" s="323"/>
    </row>
    <row r="210" spans="4:6" x14ac:dyDescent="0.2">
      <c r="D210" s="323"/>
      <c r="E210" s="323"/>
      <c r="F210" s="323"/>
    </row>
    <row r="211" spans="4:6" x14ac:dyDescent="0.2">
      <c r="D211" s="323"/>
      <c r="E211" s="323"/>
      <c r="F211" s="323"/>
    </row>
    <row r="212" spans="4:6" x14ac:dyDescent="0.2">
      <c r="D212" s="323"/>
      <c r="E212" s="323"/>
      <c r="F212" s="323"/>
    </row>
    <row r="213" spans="4:6" x14ac:dyDescent="0.2">
      <c r="D213" s="323"/>
      <c r="E213" s="323"/>
      <c r="F213" s="323"/>
    </row>
    <row r="214" spans="4:6" x14ac:dyDescent="0.2">
      <c r="D214" s="323"/>
      <c r="E214" s="323"/>
      <c r="F214" s="323"/>
    </row>
    <row r="215" spans="4:6" x14ac:dyDescent="0.2">
      <c r="D215" s="323"/>
      <c r="E215" s="323"/>
      <c r="F215" s="323"/>
    </row>
    <row r="216" spans="4:6" x14ac:dyDescent="0.2">
      <c r="D216" s="323"/>
      <c r="E216" s="323"/>
      <c r="F216" s="323"/>
    </row>
    <row r="217" spans="4:6" x14ac:dyDescent="0.2">
      <c r="D217" s="323"/>
      <c r="E217" s="323"/>
      <c r="F217" s="323"/>
    </row>
    <row r="218" spans="4:6" x14ac:dyDescent="0.2">
      <c r="D218" s="323"/>
      <c r="E218" s="323"/>
      <c r="F218" s="323"/>
    </row>
    <row r="219" spans="4:6" x14ac:dyDescent="0.2">
      <c r="D219" s="323"/>
      <c r="E219" s="323"/>
      <c r="F219" s="323"/>
    </row>
    <row r="220" spans="4:6" x14ac:dyDescent="0.2">
      <c r="D220" s="323"/>
      <c r="E220" s="323"/>
      <c r="F220" s="323"/>
    </row>
    <row r="221" spans="4:6" x14ac:dyDescent="0.2">
      <c r="D221" s="323"/>
      <c r="E221" s="323"/>
      <c r="F221" s="323"/>
    </row>
    <row r="222" spans="4:6" x14ac:dyDescent="0.2">
      <c r="D222" s="323"/>
      <c r="E222" s="323"/>
      <c r="F222" s="323"/>
    </row>
    <row r="223" spans="4:6" x14ac:dyDescent="0.2">
      <c r="D223" s="323"/>
      <c r="E223" s="323"/>
      <c r="F223" s="323"/>
    </row>
    <row r="224" spans="4:6" x14ac:dyDescent="0.2">
      <c r="D224" s="323"/>
      <c r="E224" s="323"/>
      <c r="F224" s="323"/>
    </row>
    <row r="225" spans="4:6" x14ac:dyDescent="0.2">
      <c r="D225" s="323"/>
      <c r="E225" s="323"/>
      <c r="F225" s="323"/>
    </row>
    <row r="226" spans="4:6" x14ac:dyDescent="0.2">
      <c r="D226" s="323"/>
      <c r="E226" s="323"/>
      <c r="F226" s="323"/>
    </row>
    <row r="227" spans="4:6" x14ac:dyDescent="0.2">
      <c r="D227" s="323"/>
      <c r="E227" s="323"/>
      <c r="F227" s="323"/>
    </row>
    <row r="228" spans="4:6" x14ac:dyDescent="0.2">
      <c r="D228" s="323"/>
      <c r="E228" s="323"/>
      <c r="F228" s="323"/>
    </row>
    <row r="229" spans="4:6" x14ac:dyDescent="0.2">
      <c r="D229" s="323"/>
      <c r="E229" s="323"/>
      <c r="F229" s="323"/>
    </row>
    <row r="230" spans="4:6" x14ac:dyDescent="0.2">
      <c r="D230" s="323"/>
      <c r="E230" s="323"/>
      <c r="F230" s="323"/>
    </row>
    <row r="231" spans="4:6" x14ac:dyDescent="0.2">
      <c r="D231" s="323"/>
      <c r="E231" s="323"/>
      <c r="F231" s="323"/>
    </row>
    <row r="232" spans="4:6" x14ac:dyDescent="0.2">
      <c r="D232" s="323"/>
      <c r="E232" s="323"/>
      <c r="F232" s="323"/>
    </row>
    <row r="233" spans="4:6" x14ac:dyDescent="0.2">
      <c r="D233" s="323"/>
      <c r="E233" s="323"/>
      <c r="F233" s="323"/>
    </row>
    <row r="234" spans="4:6" x14ac:dyDescent="0.2">
      <c r="D234" s="323"/>
      <c r="E234" s="323"/>
      <c r="F234" s="323"/>
    </row>
    <row r="235" spans="4:6" x14ac:dyDescent="0.2">
      <c r="D235" s="323"/>
      <c r="E235" s="323"/>
      <c r="F235" s="323"/>
    </row>
    <row r="236" spans="4:6" x14ac:dyDescent="0.2">
      <c r="D236" s="323"/>
      <c r="E236" s="323"/>
      <c r="F236" s="323"/>
    </row>
    <row r="237" spans="4:6" x14ac:dyDescent="0.2">
      <c r="D237" s="323"/>
      <c r="E237" s="323"/>
      <c r="F237" s="323"/>
    </row>
    <row r="238" spans="4:6" x14ac:dyDescent="0.2">
      <c r="D238" s="323"/>
      <c r="E238" s="323"/>
      <c r="F238" s="323"/>
    </row>
    <row r="239" spans="4:6" x14ac:dyDescent="0.2">
      <c r="D239" s="323"/>
      <c r="E239" s="323"/>
      <c r="F239" s="323"/>
    </row>
    <row r="240" spans="4:6" x14ac:dyDescent="0.2">
      <c r="D240" s="323"/>
      <c r="E240" s="323"/>
      <c r="F240" s="323"/>
    </row>
    <row r="241" spans="4:6" x14ac:dyDescent="0.2">
      <c r="D241" s="323"/>
      <c r="E241" s="323"/>
      <c r="F241" s="323"/>
    </row>
    <row r="242" spans="4:6" x14ac:dyDescent="0.2">
      <c r="D242" s="323"/>
      <c r="E242" s="323"/>
      <c r="F242" s="323"/>
    </row>
    <row r="243" spans="4:6" x14ac:dyDescent="0.2">
      <c r="D243" s="323"/>
      <c r="E243" s="323"/>
      <c r="F243" s="323"/>
    </row>
    <row r="244" spans="4:6" x14ac:dyDescent="0.2">
      <c r="D244" s="323"/>
      <c r="E244" s="323"/>
      <c r="F244" s="323"/>
    </row>
    <row r="245" spans="4:6" x14ac:dyDescent="0.2">
      <c r="D245" s="323"/>
      <c r="E245" s="323"/>
      <c r="F245" s="323"/>
    </row>
    <row r="246" spans="4:6" x14ac:dyDescent="0.2">
      <c r="D246" s="323"/>
      <c r="E246" s="323"/>
      <c r="F246" s="323"/>
    </row>
    <row r="247" spans="4:6" x14ac:dyDescent="0.2">
      <c r="D247" s="323"/>
      <c r="E247" s="323"/>
      <c r="F247" s="323"/>
    </row>
    <row r="248" spans="4:6" x14ac:dyDescent="0.2">
      <c r="D248" s="323"/>
      <c r="E248" s="323"/>
      <c r="F248" s="323"/>
    </row>
    <row r="249" spans="4:6" x14ac:dyDescent="0.2">
      <c r="D249" s="323"/>
      <c r="E249" s="323"/>
      <c r="F249" s="323"/>
    </row>
    <row r="250" spans="4:6" x14ac:dyDescent="0.2">
      <c r="D250" s="323"/>
      <c r="E250" s="323"/>
      <c r="F250" s="323"/>
    </row>
    <row r="251" spans="4:6" x14ac:dyDescent="0.2">
      <c r="D251" s="323"/>
      <c r="E251" s="323"/>
      <c r="F251" s="323"/>
    </row>
    <row r="252" spans="4:6" x14ac:dyDescent="0.2">
      <c r="D252" s="323"/>
      <c r="E252" s="323"/>
      <c r="F252" s="323"/>
    </row>
    <row r="253" spans="4:6" x14ac:dyDescent="0.2">
      <c r="D253" s="323"/>
      <c r="E253" s="323"/>
      <c r="F253" s="323"/>
    </row>
    <row r="254" spans="4:6" x14ac:dyDescent="0.2">
      <c r="D254" s="323"/>
      <c r="E254" s="323"/>
      <c r="F254" s="323"/>
    </row>
    <row r="255" spans="4:6" x14ac:dyDescent="0.2">
      <c r="D255" s="323"/>
      <c r="E255" s="323"/>
      <c r="F255" s="323"/>
    </row>
    <row r="256" spans="4:6" x14ac:dyDescent="0.2">
      <c r="D256" s="323"/>
      <c r="E256" s="323"/>
      <c r="F256" s="323"/>
    </row>
    <row r="257" spans="4:6" x14ac:dyDescent="0.2">
      <c r="D257" s="323"/>
      <c r="E257" s="323"/>
      <c r="F257" s="323"/>
    </row>
    <row r="258" spans="4:6" x14ac:dyDescent="0.2">
      <c r="D258" s="323"/>
      <c r="E258" s="323"/>
      <c r="F258" s="323"/>
    </row>
    <row r="259" spans="4:6" x14ac:dyDescent="0.2">
      <c r="D259" s="323"/>
      <c r="E259" s="323"/>
      <c r="F259" s="323"/>
    </row>
    <row r="260" spans="4:6" x14ac:dyDescent="0.2">
      <c r="D260" s="323"/>
      <c r="E260" s="323"/>
      <c r="F260" s="323"/>
    </row>
    <row r="261" spans="4:6" x14ac:dyDescent="0.2">
      <c r="D261" s="323"/>
      <c r="E261" s="323"/>
      <c r="F261" s="323"/>
    </row>
    <row r="262" spans="4:6" x14ac:dyDescent="0.2">
      <c r="D262" s="323"/>
      <c r="E262" s="323"/>
      <c r="F262" s="323"/>
    </row>
    <row r="263" spans="4:6" x14ac:dyDescent="0.2">
      <c r="D263" s="323"/>
      <c r="E263" s="323"/>
      <c r="F263" s="323"/>
    </row>
    <row r="264" spans="4:6" x14ac:dyDescent="0.2">
      <c r="D264" s="323"/>
      <c r="E264" s="323"/>
      <c r="F264" s="323"/>
    </row>
    <row r="265" spans="4:6" x14ac:dyDescent="0.2">
      <c r="D265" s="323"/>
      <c r="E265" s="323"/>
      <c r="F265" s="323"/>
    </row>
    <row r="266" spans="4:6" x14ac:dyDescent="0.2">
      <c r="D266" s="323"/>
      <c r="E266" s="323"/>
      <c r="F266" s="323"/>
    </row>
    <row r="267" spans="4:6" x14ac:dyDescent="0.2">
      <c r="D267" s="323"/>
      <c r="E267" s="323"/>
      <c r="F267" s="323"/>
    </row>
    <row r="268" spans="4:6" x14ac:dyDescent="0.2">
      <c r="D268" s="323"/>
      <c r="E268" s="323"/>
      <c r="F268" s="323"/>
    </row>
    <row r="269" spans="4:6" x14ac:dyDescent="0.2">
      <c r="D269" s="323"/>
      <c r="E269" s="323"/>
      <c r="F269" s="323"/>
    </row>
    <row r="270" spans="4:6" x14ac:dyDescent="0.2">
      <c r="D270" s="323"/>
      <c r="E270" s="323"/>
      <c r="F270" s="323"/>
    </row>
    <row r="271" spans="4:6" x14ac:dyDescent="0.2">
      <c r="D271" s="323"/>
      <c r="E271" s="323"/>
      <c r="F271" s="323"/>
    </row>
    <row r="272" spans="4:6" x14ac:dyDescent="0.2">
      <c r="D272" s="323"/>
      <c r="E272" s="323"/>
      <c r="F272" s="323"/>
    </row>
    <row r="273" spans="4:6" x14ac:dyDescent="0.2">
      <c r="D273" s="323"/>
      <c r="E273" s="323"/>
      <c r="F273" s="323"/>
    </row>
    <row r="274" spans="4:6" x14ac:dyDescent="0.2">
      <c r="D274" s="323"/>
      <c r="E274" s="323"/>
      <c r="F274" s="323"/>
    </row>
    <row r="275" spans="4:6" x14ac:dyDescent="0.2">
      <c r="D275" s="323"/>
      <c r="E275" s="323"/>
      <c r="F275" s="323"/>
    </row>
    <row r="276" spans="4:6" x14ac:dyDescent="0.2">
      <c r="D276" s="323"/>
      <c r="E276" s="323"/>
      <c r="F276" s="323"/>
    </row>
    <row r="277" spans="4:6" x14ac:dyDescent="0.2">
      <c r="D277" s="323"/>
      <c r="E277" s="323"/>
      <c r="F277" s="323"/>
    </row>
    <row r="278" spans="4:6" x14ac:dyDescent="0.2">
      <c r="D278" s="323"/>
      <c r="E278" s="323"/>
      <c r="F278" s="323"/>
    </row>
    <row r="279" spans="4:6" x14ac:dyDescent="0.2">
      <c r="D279" s="323"/>
      <c r="E279" s="323"/>
      <c r="F279" s="323"/>
    </row>
    <row r="280" spans="4:6" x14ac:dyDescent="0.2">
      <c r="D280" s="323"/>
      <c r="E280" s="323"/>
      <c r="F280" s="323"/>
    </row>
    <row r="281" spans="4:6" x14ac:dyDescent="0.2">
      <c r="D281" s="323"/>
      <c r="E281" s="323"/>
      <c r="F281" s="323"/>
    </row>
    <row r="282" spans="4:6" x14ac:dyDescent="0.2">
      <c r="D282" s="323"/>
      <c r="E282" s="323"/>
      <c r="F282" s="323"/>
    </row>
    <row r="283" spans="4:6" x14ac:dyDescent="0.2">
      <c r="D283" s="323"/>
      <c r="E283" s="323"/>
      <c r="F283" s="323"/>
    </row>
    <row r="284" spans="4:6" x14ac:dyDescent="0.2">
      <c r="D284" s="323"/>
      <c r="E284" s="323"/>
      <c r="F284" s="323"/>
    </row>
    <row r="285" spans="4:6" x14ac:dyDescent="0.2">
      <c r="D285" s="323"/>
      <c r="E285" s="323"/>
      <c r="F285" s="323"/>
    </row>
    <row r="286" spans="4:6" x14ac:dyDescent="0.2">
      <c r="D286" s="323"/>
      <c r="E286" s="323"/>
      <c r="F286" s="323"/>
    </row>
    <row r="287" spans="4:6" x14ac:dyDescent="0.2">
      <c r="D287" s="323"/>
      <c r="E287" s="323"/>
      <c r="F287" s="323"/>
    </row>
    <row r="288" spans="4:6" x14ac:dyDescent="0.2">
      <c r="D288" s="323"/>
      <c r="E288" s="323"/>
      <c r="F288" s="323"/>
    </row>
    <row r="289" spans="4:6" x14ac:dyDescent="0.2">
      <c r="D289" s="323"/>
      <c r="E289" s="323"/>
      <c r="F289" s="323"/>
    </row>
    <row r="290" spans="4:6" x14ac:dyDescent="0.2">
      <c r="D290" s="323"/>
      <c r="E290" s="323"/>
      <c r="F290" s="323"/>
    </row>
    <row r="291" spans="4:6" x14ac:dyDescent="0.2">
      <c r="D291" s="323"/>
      <c r="E291" s="323"/>
      <c r="F291" s="323"/>
    </row>
    <row r="292" spans="4:6" x14ac:dyDescent="0.2">
      <c r="D292" s="323"/>
      <c r="E292" s="323"/>
      <c r="F292" s="323"/>
    </row>
    <row r="293" spans="4:6" x14ac:dyDescent="0.2">
      <c r="D293" s="323"/>
      <c r="E293" s="323"/>
      <c r="F293" s="323"/>
    </row>
    <row r="294" spans="4:6" x14ac:dyDescent="0.2">
      <c r="D294" s="323"/>
      <c r="E294" s="323"/>
      <c r="F294" s="323"/>
    </row>
    <row r="295" spans="4:6" x14ac:dyDescent="0.2">
      <c r="D295" s="323"/>
      <c r="E295" s="323"/>
      <c r="F295" s="323"/>
    </row>
    <row r="296" spans="4:6" x14ac:dyDescent="0.2">
      <c r="D296" s="323"/>
      <c r="E296" s="323"/>
      <c r="F296" s="323"/>
    </row>
    <row r="297" spans="4:6" x14ac:dyDescent="0.2">
      <c r="D297" s="323"/>
      <c r="E297" s="323"/>
      <c r="F297" s="323"/>
    </row>
    <row r="298" spans="4:6" x14ac:dyDescent="0.2">
      <c r="D298" s="323"/>
      <c r="E298" s="323"/>
      <c r="F298" s="323"/>
    </row>
    <row r="299" spans="4:6" x14ac:dyDescent="0.2">
      <c r="D299" s="323"/>
      <c r="E299" s="323"/>
      <c r="F299" s="323"/>
    </row>
    <row r="300" spans="4:6" x14ac:dyDescent="0.2">
      <c r="D300" s="323"/>
      <c r="E300" s="323"/>
      <c r="F300" s="323"/>
    </row>
    <row r="301" spans="4:6" x14ac:dyDescent="0.2">
      <c r="D301" s="323"/>
      <c r="E301" s="323"/>
      <c r="F301" s="323"/>
    </row>
    <row r="302" spans="4:6" x14ac:dyDescent="0.2">
      <c r="D302" s="323"/>
      <c r="E302" s="323"/>
      <c r="F302" s="323"/>
    </row>
    <row r="303" spans="4:6" x14ac:dyDescent="0.2">
      <c r="D303" s="323"/>
      <c r="E303" s="323"/>
      <c r="F303" s="323"/>
    </row>
    <row r="304" spans="4:6" x14ac:dyDescent="0.2">
      <c r="D304" s="323"/>
      <c r="E304" s="323"/>
      <c r="F304" s="323"/>
    </row>
    <row r="305" spans="4:6" x14ac:dyDescent="0.2">
      <c r="D305" s="323"/>
      <c r="E305" s="323"/>
      <c r="F305" s="323"/>
    </row>
    <row r="306" spans="4:6" x14ac:dyDescent="0.2">
      <c r="D306" s="323"/>
      <c r="E306" s="323"/>
      <c r="F306" s="323"/>
    </row>
    <row r="307" spans="4:6" x14ac:dyDescent="0.2">
      <c r="D307" s="323"/>
      <c r="E307" s="323"/>
      <c r="F307" s="323"/>
    </row>
    <row r="308" spans="4:6" x14ac:dyDescent="0.2">
      <c r="D308" s="323"/>
      <c r="E308" s="323"/>
      <c r="F308" s="323"/>
    </row>
    <row r="309" spans="4:6" x14ac:dyDescent="0.2">
      <c r="D309" s="323"/>
      <c r="E309" s="323"/>
      <c r="F309" s="323"/>
    </row>
    <row r="310" spans="4:6" x14ac:dyDescent="0.2">
      <c r="D310" s="323"/>
      <c r="E310" s="323"/>
      <c r="F310" s="323"/>
    </row>
    <row r="311" spans="4:6" x14ac:dyDescent="0.2">
      <c r="D311" s="323"/>
      <c r="E311" s="323"/>
      <c r="F311" s="323"/>
    </row>
    <row r="312" spans="4:6" x14ac:dyDescent="0.2">
      <c r="D312" s="323"/>
      <c r="E312" s="323"/>
      <c r="F312" s="323"/>
    </row>
    <row r="313" spans="4:6" x14ac:dyDescent="0.2">
      <c r="D313" s="323"/>
      <c r="E313" s="323"/>
      <c r="F313" s="323"/>
    </row>
    <row r="314" spans="4:6" x14ac:dyDescent="0.2">
      <c r="D314" s="323"/>
      <c r="E314" s="323"/>
      <c r="F314" s="323"/>
    </row>
    <row r="315" spans="4:6" x14ac:dyDescent="0.2">
      <c r="D315" s="323"/>
      <c r="E315" s="323"/>
      <c r="F315" s="323"/>
    </row>
    <row r="316" spans="4:6" x14ac:dyDescent="0.2">
      <c r="D316" s="323"/>
      <c r="E316" s="323"/>
      <c r="F316" s="323"/>
    </row>
    <row r="317" spans="4:6" x14ac:dyDescent="0.2">
      <c r="D317" s="323"/>
      <c r="E317" s="323"/>
      <c r="F317" s="323"/>
    </row>
    <row r="318" spans="4:6" x14ac:dyDescent="0.2">
      <c r="D318" s="323"/>
      <c r="E318" s="323"/>
      <c r="F318" s="323"/>
    </row>
    <row r="319" spans="4:6" x14ac:dyDescent="0.2">
      <c r="D319" s="323"/>
      <c r="E319" s="323"/>
      <c r="F319" s="323"/>
    </row>
    <row r="320" spans="4:6" x14ac:dyDescent="0.2">
      <c r="D320" s="323"/>
      <c r="E320" s="323"/>
      <c r="F320" s="323"/>
    </row>
    <row r="321" spans="4:6" x14ac:dyDescent="0.2">
      <c r="D321" s="323"/>
      <c r="E321" s="323"/>
      <c r="F321" s="323"/>
    </row>
    <row r="322" spans="4:6" x14ac:dyDescent="0.2">
      <c r="D322" s="323"/>
      <c r="E322" s="323"/>
      <c r="F322" s="323"/>
    </row>
    <row r="323" spans="4:6" x14ac:dyDescent="0.2">
      <c r="D323" s="323"/>
      <c r="E323" s="323"/>
      <c r="F323" s="323"/>
    </row>
    <row r="324" spans="4:6" x14ac:dyDescent="0.2">
      <c r="D324" s="323"/>
      <c r="E324" s="323"/>
      <c r="F324" s="323"/>
    </row>
    <row r="325" spans="4:6" x14ac:dyDescent="0.2">
      <c r="D325" s="323"/>
      <c r="E325" s="323"/>
      <c r="F325" s="323"/>
    </row>
    <row r="326" spans="4:6" x14ac:dyDescent="0.2">
      <c r="D326" s="323"/>
      <c r="E326" s="323"/>
      <c r="F326" s="323"/>
    </row>
    <row r="327" spans="4:6" x14ac:dyDescent="0.2">
      <c r="D327" s="323"/>
      <c r="E327" s="323"/>
      <c r="F327" s="323"/>
    </row>
    <row r="328" spans="4:6" x14ac:dyDescent="0.2">
      <c r="D328" s="323"/>
      <c r="E328" s="323"/>
      <c r="F328" s="323"/>
    </row>
    <row r="329" spans="4:6" x14ac:dyDescent="0.2">
      <c r="D329" s="323"/>
      <c r="E329" s="323"/>
      <c r="F329" s="323"/>
    </row>
    <row r="330" spans="4:6" x14ac:dyDescent="0.2">
      <c r="D330" s="323"/>
      <c r="E330" s="323"/>
      <c r="F330" s="323"/>
    </row>
    <row r="331" spans="4:6" x14ac:dyDescent="0.2">
      <c r="D331" s="323"/>
      <c r="E331" s="323"/>
      <c r="F331" s="323"/>
    </row>
    <row r="332" spans="4:6" x14ac:dyDescent="0.2">
      <c r="D332" s="323"/>
      <c r="E332" s="323"/>
      <c r="F332" s="323"/>
    </row>
    <row r="333" spans="4:6" x14ac:dyDescent="0.2">
      <c r="D333" s="323"/>
      <c r="E333" s="323"/>
      <c r="F333" s="323"/>
    </row>
    <row r="334" spans="4:6" x14ac:dyDescent="0.2">
      <c r="D334" s="323"/>
      <c r="E334" s="323"/>
      <c r="F334" s="323"/>
    </row>
    <row r="335" spans="4:6" x14ac:dyDescent="0.2">
      <c r="D335" s="323"/>
      <c r="E335" s="323"/>
      <c r="F335" s="323"/>
    </row>
    <row r="336" spans="4:6" x14ac:dyDescent="0.2">
      <c r="D336" s="323"/>
      <c r="E336" s="323"/>
      <c r="F336" s="323"/>
    </row>
    <row r="337" spans="4:6" x14ac:dyDescent="0.2">
      <c r="D337" s="323"/>
      <c r="E337" s="323"/>
      <c r="F337" s="323"/>
    </row>
    <row r="338" spans="4:6" x14ac:dyDescent="0.2">
      <c r="D338" s="323"/>
      <c r="E338" s="323"/>
      <c r="F338" s="323"/>
    </row>
    <row r="339" spans="4:6" x14ac:dyDescent="0.2">
      <c r="D339" s="323"/>
      <c r="E339" s="323"/>
      <c r="F339" s="323"/>
    </row>
    <row r="340" spans="4:6" x14ac:dyDescent="0.2">
      <c r="D340" s="323"/>
      <c r="E340" s="323"/>
      <c r="F340" s="323"/>
    </row>
    <row r="341" spans="4:6" x14ac:dyDescent="0.2">
      <c r="D341" s="323"/>
      <c r="E341" s="323"/>
      <c r="F341" s="323"/>
    </row>
    <row r="342" spans="4:6" x14ac:dyDescent="0.2">
      <c r="D342" s="323"/>
      <c r="E342" s="323"/>
      <c r="F342" s="323"/>
    </row>
    <row r="343" spans="4:6" x14ac:dyDescent="0.2">
      <c r="D343" s="323"/>
      <c r="E343" s="323"/>
      <c r="F343" s="323"/>
    </row>
    <row r="344" spans="4:6" x14ac:dyDescent="0.2">
      <c r="D344" s="323"/>
      <c r="E344" s="323"/>
      <c r="F344" s="323"/>
    </row>
    <row r="345" spans="4:6" x14ac:dyDescent="0.2">
      <c r="D345" s="323"/>
      <c r="E345" s="323"/>
      <c r="F345" s="323"/>
    </row>
    <row r="346" spans="4:6" x14ac:dyDescent="0.2">
      <c r="D346" s="323"/>
      <c r="E346" s="323"/>
      <c r="F346" s="323"/>
    </row>
    <row r="347" spans="4:6" x14ac:dyDescent="0.2">
      <c r="D347" s="323"/>
      <c r="E347" s="323"/>
      <c r="F347" s="323"/>
    </row>
    <row r="348" spans="4:6" x14ac:dyDescent="0.2">
      <c r="D348" s="323"/>
      <c r="E348" s="323"/>
      <c r="F348" s="323"/>
    </row>
    <row r="349" spans="4:6" x14ac:dyDescent="0.2">
      <c r="D349" s="323"/>
      <c r="E349" s="323"/>
      <c r="F349" s="323"/>
    </row>
    <row r="350" spans="4:6" x14ac:dyDescent="0.2">
      <c r="D350" s="323"/>
      <c r="E350" s="323"/>
      <c r="F350" s="323"/>
    </row>
    <row r="351" spans="4:6" x14ac:dyDescent="0.2">
      <c r="D351" s="323"/>
      <c r="E351" s="323"/>
      <c r="F351" s="323"/>
    </row>
    <row r="352" spans="4:6" x14ac:dyDescent="0.2">
      <c r="D352" s="323"/>
      <c r="E352" s="323"/>
      <c r="F352" s="323"/>
    </row>
    <row r="353" spans="4:6" x14ac:dyDescent="0.2">
      <c r="D353" s="323"/>
      <c r="E353" s="323"/>
      <c r="F353" s="323"/>
    </row>
    <row r="354" spans="4:6" x14ac:dyDescent="0.2">
      <c r="D354" s="323"/>
      <c r="E354" s="323"/>
      <c r="F354" s="323"/>
    </row>
    <row r="355" spans="4:6" x14ac:dyDescent="0.2">
      <c r="D355" s="323"/>
      <c r="E355" s="323"/>
      <c r="F355" s="323"/>
    </row>
    <row r="356" spans="4:6" x14ac:dyDescent="0.2">
      <c r="D356" s="323"/>
      <c r="E356" s="323"/>
      <c r="F356" s="323"/>
    </row>
    <row r="357" spans="4:6" x14ac:dyDescent="0.2">
      <c r="D357" s="323"/>
      <c r="E357" s="323"/>
      <c r="F357" s="323"/>
    </row>
    <row r="358" spans="4:6" x14ac:dyDescent="0.2">
      <c r="D358" s="323"/>
      <c r="E358" s="323"/>
      <c r="F358" s="323"/>
    </row>
    <row r="359" spans="4:6" x14ac:dyDescent="0.2">
      <c r="D359" s="323"/>
      <c r="E359" s="323"/>
      <c r="F359" s="323"/>
    </row>
    <row r="360" spans="4:6" x14ac:dyDescent="0.2">
      <c r="D360" s="323"/>
      <c r="E360" s="323"/>
      <c r="F360" s="323"/>
    </row>
    <row r="361" spans="4:6" x14ac:dyDescent="0.2">
      <c r="D361" s="323"/>
      <c r="E361" s="323"/>
      <c r="F361" s="323"/>
    </row>
    <row r="362" spans="4:6" x14ac:dyDescent="0.2">
      <c r="D362" s="323"/>
      <c r="E362" s="323"/>
      <c r="F362" s="323"/>
    </row>
    <row r="363" spans="4:6" x14ac:dyDescent="0.2">
      <c r="D363" s="323"/>
      <c r="E363" s="323"/>
      <c r="F363" s="323"/>
    </row>
    <row r="364" spans="4:6" x14ac:dyDescent="0.2">
      <c r="D364" s="323"/>
      <c r="E364" s="323"/>
      <c r="F364" s="323"/>
    </row>
    <row r="365" spans="4:6" x14ac:dyDescent="0.2">
      <c r="D365" s="323"/>
      <c r="E365" s="323"/>
      <c r="F365" s="323"/>
    </row>
    <row r="366" spans="4:6" x14ac:dyDescent="0.2">
      <c r="D366" s="323"/>
      <c r="E366" s="323"/>
      <c r="F366" s="323"/>
    </row>
    <row r="367" spans="4:6" x14ac:dyDescent="0.2">
      <c r="D367" s="323"/>
      <c r="E367" s="323"/>
      <c r="F367" s="323"/>
    </row>
    <row r="368" spans="4:6" x14ac:dyDescent="0.2">
      <c r="D368" s="323"/>
      <c r="E368" s="323"/>
      <c r="F368" s="323"/>
    </row>
    <row r="369" spans="4:6" x14ac:dyDescent="0.2">
      <c r="D369" s="323"/>
      <c r="E369" s="323"/>
      <c r="F369" s="323"/>
    </row>
    <row r="370" spans="4:6" x14ac:dyDescent="0.2">
      <c r="D370" s="323"/>
      <c r="E370" s="323"/>
      <c r="F370" s="323"/>
    </row>
    <row r="371" spans="4:6" x14ac:dyDescent="0.2">
      <c r="D371" s="323"/>
      <c r="E371" s="323"/>
      <c r="F371" s="323"/>
    </row>
    <row r="372" spans="4:6" x14ac:dyDescent="0.2">
      <c r="D372" s="323"/>
      <c r="E372" s="323"/>
      <c r="F372" s="323"/>
    </row>
    <row r="373" spans="4:6" x14ac:dyDescent="0.2">
      <c r="D373" s="323"/>
      <c r="E373" s="323"/>
      <c r="F373" s="323"/>
    </row>
    <row r="374" spans="4:6" x14ac:dyDescent="0.2">
      <c r="D374" s="323"/>
      <c r="E374" s="323"/>
      <c r="F374" s="323"/>
    </row>
    <row r="375" spans="4:6" x14ac:dyDescent="0.2">
      <c r="D375" s="323"/>
      <c r="E375" s="323"/>
      <c r="F375" s="323"/>
    </row>
    <row r="376" spans="4:6" x14ac:dyDescent="0.2">
      <c r="D376" s="323"/>
      <c r="E376" s="323"/>
      <c r="F376" s="323"/>
    </row>
    <row r="377" spans="4:6" x14ac:dyDescent="0.2">
      <c r="D377" s="323"/>
      <c r="E377" s="323"/>
      <c r="F377" s="323"/>
    </row>
    <row r="378" spans="4:6" x14ac:dyDescent="0.2">
      <c r="D378" s="323"/>
      <c r="E378" s="323"/>
      <c r="F378" s="323"/>
    </row>
    <row r="379" spans="4:6" x14ac:dyDescent="0.2">
      <c r="D379" s="323"/>
      <c r="E379" s="323"/>
      <c r="F379" s="323"/>
    </row>
    <row r="380" spans="4:6" x14ac:dyDescent="0.2">
      <c r="D380" s="323"/>
      <c r="E380" s="323"/>
      <c r="F380" s="323"/>
    </row>
    <row r="381" spans="4:6" x14ac:dyDescent="0.2">
      <c r="D381" s="323"/>
      <c r="E381" s="323"/>
      <c r="F381" s="323"/>
    </row>
    <row r="382" spans="4:6" x14ac:dyDescent="0.2">
      <c r="D382" s="323"/>
      <c r="E382" s="323"/>
      <c r="F382" s="323"/>
    </row>
    <row r="383" spans="4:6" x14ac:dyDescent="0.2">
      <c r="D383" s="323"/>
      <c r="E383" s="323"/>
      <c r="F383" s="323"/>
    </row>
    <row r="384" spans="4:6" x14ac:dyDescent="0.2">
      <c r="D384" s="323"/>
      <c r="E384" s="323"/>
      <c r="F384" s="323"/>
    </row>
    <row r="385" spans="4:6" x14ac:dyDescent="0.2">
      <c r="D385" s="323"/>
      <c r="E385" s="323"/>
      <c r="F385" s="323"/>
    </row>
    <row r="386" spans="4:6" x14ac:dyDescent="0.2">
      <c r="D386" s="323"/>
      <c r="E386" s="323"/>
      <c r="F386" s="323"/>
    </row>
    <row r="387" spans="4:6" x14ac:dyDescent="0.2">
      <c r="D387" s="323"/>
      <c r="E387" s="323"/>
      <c r="F387" s="323"/>
    </row>
    <row r="388" spans="4:6" x14ac:dyDescent="0.2">
      <c r="D388" s="323"/>
      <c r="E388" s="323"/>
      <c r="F388" s="323"/>
    </row>
    <row r="389" spans="4:6" x14ac:dyDescent="0.2">
      <c r="D389" s="323"/>
      <c r="E389" s="323"/>
      <c r="F389" s="323"/>
    </row>
    <row r="390" spans="4:6" x14ac:dyDescent="0.2">
      <c r="D390" s="323"/>
      <c r="E390" s="323"/>
      <c r="F390" s="323"/>
    </row>
    <row r="391" spans="4:6" x14ac:dyDescent="0.2">
      <c r="D391" s="323"/>
      <c r="E391" s="323"/>
      <c r="F391" s="323"/>
    </row>
    <row r="392" spans="4:6" x14ac:dyDescent="0.2">
      <c r="D392" s="323"/>
      <c r="E392" s="323"/>
      <c r="F392" s="323"/>
    </row>
    <row r="393" spans="4:6" x14ac:dyDescent="0.2">
      <c r="D393" s="323"/>
      <c r="E393" s="323"/>
      <c r="F393" s="323"/>
    </row>
    <row r="394" spans="4:6" x14ac:dyDescent="0.2">
      <c r="D394" s="323"/>
      <c r="E394" s="323"/>
      <c r="F394" s="323"/>
    </row>
    <row r="395" spans="4:6" x14ac:dyDescent="0.2">
      <c r="D395" s="323"/>
      <c r="E395" s="323"/>
      <c r="F395" s="323"/>
    </row>
    <row r="396" spans="4:6" x14ac:dyDescent="0.2">
      <c r="D396" s="323"/>
      <c r="E396" s="323"/>
      <c r="F396" s="323"/>
    </row>
    <row r="397" spans="4:6" x14ac:dyDescent="0.2">
      <c r="D397" s="323"/>
      <c r="E397" s="323"/>
      <c r="F397" s="323"/>
    </row>
    <row r="398" spans="4:6" x14ac:dyDescent="0.2">
      <c r="D398" s="323"/>
      <c r="E398" s="323"/>
      <c r="F398" s="323"/>
    </row>
    <row r="399" spans="4:6" x14ac:dyDescent="0.2">
      <c r="D399" s="323"/>
      <c r="E399" s="323"/>
      <c r="F399" s="323"/>
    </row>
    <row r="400" spans="4:6" x14ac:dyDescent="0.2">
      <c r="D400" s="323"/>
      <c r="E400" s="323"/>
      <c r="F400" s="323"/>
    </row>
    <row r="401" spans="4:6" x14ac:dyDescent="0.2">
      <c r="D401" s="323"/>
      <c r="E401" s="323"/>
      <c r="F401" s="323"/>
    </row>
    <row r="402" spans="4:6" x14ac:dyDescent="0.2">
      <c r="D402" s="323"/>
      <c r="E402" s="323"/>
      <c r="F402" s="323"/>
    </row>
    <row r="403" spans="4:6" x14ac:dyDescent="0.2">
      <c r="D403" s="323"/>
      <c r="E403" s="323"/>
      <c r="F403" s="323"/>
    </row>
    <row r="404" spans="4:6" x14ac:dyDescent="0.2">
      <c r="D404" s="323"/>
      <c r="E404" s="323"/>
      <c r="F404" s="323"/>
    </row>
    <row r="405" spans="4:6" x14ac:dyDescent="0.2">
      <c r="D405" s="323"/>
      <c r="E405" s="323"/>
      <c r="F405" s="323"/>
    </row>
    <row r="406" spans="4:6" x14ac:dyDescent="0.2">
      <c r="D406" s="323"/>
      <c r="E406" s="323"/>
      <c r="F406" s="323"/>
    </row>
    <row r="407" spans="4:6" x14ac:dyDescent="0.2">
      <c r="D407" s="323"/>
      <c r="E407" s="323"/>
      <c r="F407" s="323"/>
    </row>
    <row r="408" spans="4:6" x14ac:dyDescent="0.2">
      <c r="D408" s="323"/>
      <c r="E408" s="323"/>
      <c r="F408" s="323"/>
    </row>
    <row r="409" spans="4:6" x14ac:dyDescent="0.2">
      <c r="D409" s="323"/>
      <c r="E409" s="323"/>
      <c r="F409" s="323"/>
    </row>
    <row r="410" spans="4:6" x14ac:dyDescent="0.2">
      <c r="D410" s="323"/>
      <c r="E410" s="323"/>
      <c r="F410" s="323"/>
    </row>
    <row r="411" spans="4:6" x14ac:dyDescent="0.2">
      <c r="D411" s="323"/>
      <c r="E411" s="323"/>
      <c r="F411" s="323"/>
    </row>
    <row r="412" spans="4:6" x14ac:dyDescent="0.2">
      <c r="D412" s="323"/>
      <c r="E412" s="323"/>
      <c r="F412" s="323"/>
    </row>
    <row r="413" spans="4:6" x14ac:dyDescent="0.2">
      <c r="D413" s="323"/>
      <c r="E413" s="323"/>
      <c r="F413" s="323"/>
    </row>
    <row r="414" spans="4:6" x14ac:dyDescent="0.2">
      <c r="D414" s="323"/>
      <c r="E414" s="323"/>
      <c r="F414" s="323"/>
    </row>
    <row r="415" spans="4:6" x14ac:dyDescent="0.2">
      <c r="D415" s="323"/>
      <c r="E415" s="323"/>
      <c r="F415" s="323"/>
    </row>
    <row r="416" spans="4:6" x14ac:dyDescent="0.2">
      <c r="D416" s="323"/>
      <c r="E416" s="323"/>
      <c r="F416" s="323"/>
    </row>
    <row r="417" spans="4:6" x14ac:dyDescent="0.2">
      <c r="D417" s="323"/>
      <c r="E417" s="323"/>
      <c r="F417" s="323"/>
    </row>
    <row r="418" spans="4:6" x14ac:dyDescent="0.2">
      <c r="D418" s="323"/>
      <c r="E418" s="323"/>
      <c r="F418" s="323"/>
    </row>
    <row r="419" spans="4:6" x14ac:dyDescent="0.2">
      <c r="D419" s="323"/>
      <c r="E419" s="323"/>
      <c r="F419" s="323"/>
    </row>
    <row r="420" spans="4:6" x14ac:dyDescent="0.2">
      <c r="D420" s="323"/>
      <c r="E420" s="323"/>
      <c r="F420" s="323"/>
    </row>
    <row r="421" spans="4:6" x14ac:dyDescent="0.2">
      <c r="D421" s="323"/>
      <c r="E421" s="323"/>
      <c r="F421" s="323"/>
    </row>
    <row r="422" spans="4:6" x14ac:dyDescent="0.2">
      <c r="D422" s="323"/>
      <c r="E422" s="323"/>
      <c r="F422" s="323"/>
    </row>
    <row r="423" spans="4:6" x14ac:dyDescent="0.2">
      <c r="D423" s="323"/>
      <c r="E423" s="323"/>
      <c r="F423" s="323"/>
    </row>
    <row r="424" spans="4:6" x14ac:dyDescent="0.2">
      <c r="D424" s="323"/>
      <c r="E424" s="323"/>
      <c r="F424" s="323"/>
    </row>
    <row r="425" spans="4:6" x14ac:dyDescent="0.2">
      <c r="D425" s="323"/>
      <c r="E425" s="323"/>
      <c r="F425" s="323"/>
    </row>
    <row r="426" spans="4:6" x14ac:dyDescent="0.2">
      <c r="D426" s="323"/>
      <c r="E426" s="323"/>
      <c r="F426" s="323"/>
    </row>
    <row r="427" spans="4:6" x14ac:dyDescent="0.2">
      <c r="D427" s="323"/>
      <c r="E427" s="323"/>
      <c r="F427" s="323"/>
    </row>
    <row r="428" spans="4:6" x14ac:dyDescent="0.2">
      <c r="D428" s="323"/>
      <c r="E428" s="323"/>
      <c r="F428" s="323"/>
    </row>
    <row r="429" spans="4:6" x14ac:dyDescent="0.2">
      <c r="D429" s="323"/>
      <c r="E429" s="323"/>
      <c r="F429" s="323"/>
    </row>
    <row r="430" spans="4:6" x14ac:dyDescent="0.2">
      <c r="D430" s="323"/>
      <c r="E430" s="323"/>
      <c r="F430" s="323"/>
    </row>
    <row r="431" spans="4:6" x14ac:dyDescent="0.2">
      <c r="D431" s="323"/>
      <c r="E431" s="323"/>
      <c r="F431" s="323"/>
    </row>
    <row r="432" spans="4:6" x14ac:dyDescent="0.2">
      <c r="D432" s="323"/>
      <c r="E432" s="323"/>
      <c r="F432" s="323"/>
    </row>
    <row r="433" spans="4:6" x14ac:dyDescent="0.2">
      <c r="D433" s="323"/>
      <c r="E433" s="323"/>
      <c r="F433" s="323"/>
    </row>
    <row r="434" spans="4:6" x14ac:dyDescent="0.2">
      <c r="D434" s="323"/>
      <c r="E434" s="323"/>
      <c r="F434" s="323"/>
    </row>
    <row r="435" spans="4:6" x14ac:dyDescent="0.2">
      <c r="D435" s="323"/>
      <c r="E435" s="323"/>
      <c r="F435" s="323"/>
    </row>
    <row r="436" spans="4:6" x14ac:dyDescent="0.2">
      <c r="D436" s="323"/>
      <c r="E436" s="323"/>
      <c r="F436" s="323"/>
    </row>
    <row r="437" spans="4:6" x14ac:dyDescent="0.2">
      <c r="D437" s="323"/>
      <c r="E437" s="323"/>
      <c r="F437" s="323"/>
    </row>
    <row r="438" spans="4:6" x14ac:dyDescent="0.2">
      <c r="D438" s="323"/>
      <c r="E438" s="323"/>
      <c r="F438" s="323"/>
    </row>
    <row r="439" spans="4:6" x14ac:dyDescent="0.2">
      <c r="D439" s="323"/>
      <c r="E439" s="323"/>
      <c r="F439" s="323"/>
    </row>
    <row r="440" spans="4:6" x14ac:dyDescent="0.2">
      <c r="D440" s="323"/>
      <c r="E440" s="323"/>
      <c r="F440" s="323"/>
    </row>
    <row r="441" spans="4:6" x14ac:dyDescent="0.2">
      <c r="D441" s="323"/>
      <c r="E441" s="323"/>
      <c r="F441" s="323"/>
    </row>
  </sheetData>
  <mergeCells count="4">
    <mergeCell ref="A1:C1"/>
    <mergeCell ref="A4:D4"/>
    <mergeCell ref="A47:C47"/>
    <mergeCell ref="J3:L3"/>
  </mergeCells>
  <printOptions horizontalCentered="1" verticalCentered="1"/>
  <pageMargins left="0.1" right="0.1" top="0.5" bottom="0.4" header="0.1" footer="0.1"/>
  <pageSetup scale="80" orientation="landscape" r:id="rId1"/>
  <headerFooter>
    <oddHeader>&amp;C&amp;"Arial,Bold"TWIN FALLS SCHOOL DISTRICT 411</oddHeader>
    <oddFooter>&amp;L&amp;"Arial,Bold"&amp;Z&amp;F&amp;R&amp;"Arial,Bold"Page &amp;P of &amp;N</oddFooter>
  </headerFooter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>
    <pageSetUpPr fitToPage="1"/>
  </sheetPr>
  <dimension ref="A1:M48"/>
  <sheetViews>
    <sheetView defaultGridColor="0" colorId="22" zoomScaleNormal="100" workbookViewId="0">
      <pane xSplit="3" ySplit="7" topLeftCell="D8" activePane="bottomRight" state="frozen"/>
      <selection activeCell="P31" sqref="P31"/>
      <selection pane="topRight" activeCell="P31" sqref="P31"/>
      <selection pane="bottomLeft" activeCell="P31" sqref="P31"/>
      <selection pane="bottomRight" activeCell="P31" sqref="P31"/>
    </sheetView>
  </sheetViews>
  <sheetFormatPr defaultColWidth="9.77734375" defaultRowHeight="15.75" x14ac:dyDescent="0.25"/>
  <cols>
    <col min="1" max="1" width="3.77734375" style="397" customWidth="1"/>
    <col min="2" max="2" width="6.77734375" style="397" customWidth="1"/>
    <col min="3" max="3" width="30.77734375" style="398" customWidth="1"/>
    <col min="4" max="13" width="11.77734375" style="397" customWidth="1"/>
    <col min="14" max="16384" width="9.77734375" style="397"/>
  </cols>
  <sheetData>
    <row r="1" spans="1:13" ht="20.25" x14ac:dyDescent="0.3">
      <c r="A1" s="600" t="s">
        <v>47</v>
      </c>
      <c r="B1" s="600"/>
      <c r="C1" s="600"/>
      <c r="E1" s="449" t="s">
        <v>510</v>
      </c>
      <c r="F1" s="447"/>
      <c r="G1" s="447"/>
      <c r="I1" s="451"/>
      <c r="K1" s="446"/>
      <c r="L1" s="446"/>
      <c r="M1" s="450" t="s">
        <v>784</v>
      </c>
    </row>
    <row r="2" spans="1:13" x14ac:dyDescent="0.25">
      <c r="E2" s="449" t="s">
        <v>16</v>
      </c>
      <c r="F2" s="447"/>
      <c r="G2" s="447"/>
      <c r="K2" s="446"/>
      <c r="L2" s="445"/>
      <c r="M2" s="557" t="s">
        <v>783</v>
      </c>
    </row>
    <row r="3" spans="1:13" x14ac:dyDescent="0.25">
      <c r="E3" s="448" t="s">
        <v>507</v>
      </c>
      <c r="F3" s="447"/>
      <c r="G3" s="447"/>
      <c r="K3" s="446"/>
      <c r="L3" s="445"/>
      <c r="M3" s="542" t="s">
        <v>781</v>
      </c>
    </row>
    <row r="4" spans="1:13" ht="12" customHeight="1" x14ac:dyDescent="0.2">
      <c r="A4" s="601" t="s">
        <v>505</v>
      </c>
      <c r="B4" s="601"/>
      <c r="C4" s="601"/>
      <c r="D4" s="434"/>
      <c r="E4" s="434"/>
      <c r="F4" s="434"/>
      <c r="G4" s="434"/>
      <c r="H4" s="434"/>
      <c r="I4" s="434"/>
      <c r="J4" s="434"/>
      <c r="K4" s="434"/>
      <c r="L4" s="434"/>
      <c r="M4" s="434"/>
    </row>
    <row r="5" spans="1:13" ht="15" x14ac:dyDescent="0.2">
      <c r="A5" s="443"/>
      <c r="B5" s="442"/>
      <c r="C5" s="441" t="s">
        <v>16</v>
      </c>
      <c r="D5" s="437" t="s">
        <v>503</v>
      </c>
      <c r="E5" s="440" t="s">
        <v>502</v>
      </c>
      <c r="F5" s="439" t="s">
        <v>85</v>
      </c>
      <c r="G5" s="439" t="s">
        <v>83</v>
      </c>
      <c r="H5" s="439" t="s">
        <v>81</v>
      </c>
      <c r="I5" s="439" t="s">
        <v>79</v>
      </c>
      <c r="J5" s="439" t="s">
        <v>77</v>
      </c>
      <c r="K5" s="438" t="s">
        <v>75</v>
      </c>
      <c r="L5" s="437" t="s">
        <v>73</v>
      </c>
      <c r="M5" s="437" t="s">
        <v>70</v>
      </c>
    </row>
    <row r="6" spans="1:13" ht="15" x14ac:dyDescent="0.2">
      <c r="A6" s="436"/>
      <c r="B6" s="429"/>
      <c r="C6" s="435"/>
      <c r="D6" s="429"/>
      <c r="E6" s="429"/>
      <c r="F6" s="434"/>
      <c r="G6" s="433"/>
      <c r="H6" s="432" t="s">
        <v>560</v>
      </c>
      <c r="I6" s="432" t="s">
        <v>559</v>
      </c>
      <c r="J6" s="431" t="s">
        <v>558</v>
      </c>
      <c r="K6" s="430" t="s">
        <v>557</v>
      </c>
      <c r="L6" s="430" t="s">
        <v>556</v>
      </c>
      <c r="M6" s="429"/>
    </row>
    <row r="7" spans="1:13" ht="15" x14ac:dyDescent="0.2">
      <c r="A7" s="416" t="s">
        <v>87</v>
      </c>
      <c r="B7" s="415" t="s">
        <v>500</v>
      </c>
      <c r="C7" s="428" t="s">
        <v>555</v>
      </c>
      <c r="D7" s="415" t="s">
        <v>88</v>
      </c>
      <c r="E7" s="415" t="s">
        <v>88</v>
      </c>
      <c r="F7" s="427" t="s">
        <v>84</v>
      </c>
      <c r="G7" s="426" t="s">
        <v>82</v>
      </c>
      <c r="H7" s="426" t="s">
        <v>554</v>
      </c>
      <c r="I7" s="426" t="s">
        <v>553</v>
      </c>
      <c r="J7" s="416" t="s">
        <v>552</v>
      </c>
      <c r="K7" s="415" t="s">
        <v>551</v>
      </c>
      <c r="L7" s="415" t="s">
        <v>550</v>
      </c>
      <c r="M7" s="415" t="s">
        <v>184</v>
      </c>
    </row>
    <row r="8" spans="1:13" ht="15" x14ac:dyDescent="0.2">
      <c r="A8" s="416" t="s">
        <v>496</v>
      </c>
      <c r="B8" s="415" t="s">
        <v>549</v>
      </c>
      <c r="C8" s="407" t="s">
        <v>282</v>
      </c>
      <c r="D8" s="410">
        <v>49120</v>
      </c>
      <c r="E8" s="414">
        <f t="shared" ref="E8:E19" si="0">SUM(F8:M8)</f>
        <v>32254</v>
      </c>
      <c r="F8" s="413">
        <v>20332</v>
      </c>
      <c r="G8" s="412">
        <v>11922</v>
      </c>
      <c r="H8" s="411"/>
      <c r="I8" s="410"/>
      <c r="J8" s="410"/>
      <c r="K8" s="410"/>
      <c r="L8" s="410"/>
      <c r="M8" s="410"/>
    </row>
    <row r="9" spans="1:13" ht="15" x14ac:dyDescent="0.2">
      <c r="A9" s="416" t="s">
        <v>491</v>
      </c>
      <c r="B9" s="415" t="s">
        <v>548</v>
      </c>
      <c r="C9" s="407" t="s">
        <v>280</v>
      </c>
      <c r="D9" s="410">
        <v>53611</v>
      </c>
      <c r="E9" s="414">
        <f t="shared" si="0"/>
        <v>0</v>
      </c>
      <c r="F9" s="413"/>
      <c r="G9" s="412"/>
      <c r="H9" s="411"/>
      <c r="I9" s="410"/>
      <c r="J9" s="410"/>
      <c r="K9" s="410"/>
      <c r="L9" s="410"/>
      <c r="M9" s="410"/>
    </row>
    <row r="10" spans="1:13" ht="15" x14ac:dyDescent="0.2">
      <c r="A10" s="416" t="s">
        <v>487</v>
      </c>
      <c r="B10" s="415" t="s">
        <v>547</v>
      </c>
      <c r="C10" s="407" t="s">
        <v>278</v>
      </c>
      <c r="D10" s="410"/>
      <c r="E10" s="414">
        <f t="shared" si="0"/>
        <v>0</v>
      </c>
      <c r="F10" s="413"/>
      <c r="G10" s="412"/>
      <c r="H10" s="411"/>
      <c r="I10" s="410"/>
      <c r="J10" s="410"/>
      <c r="K10" s="410"/>
      <c r="L10" s="410"/>
      <c r="M10" s="410"/>
    </row>
    <row r="11" spans="1:13" ht="15" x14ac:dyDescent="0.2">
      <c r="A11" s="425" t="s">
        <v>484</v>
      </c>
      <c r="B11" s="415">
        <v>519</v>
      </c>
      <c r="C11" s="407" t="s">
        <v>276</v>
      </c>
      <c r="D11" s="410"/>
      <c r="E11" s="414">
        <f t="shared" si="0"/>
        <v>0</v>
      </c>
      <c r="F11" s="413"/>
      <c r="G11" s="412"/>
      <c r="H11" s="411"/>
      <c r="I11" s="410"/>
      <c r="J11" s="410"/>
      <c r="K11" s="410"/>
      <c r="L11" s="410"/>
      <c r="M11" s="410"/>
    </row>
    <row r="12" spans="1:13" ht="15" x14ac:dyDescent="0.2">
      <c r="A12" s="416" t="s">
        <v>480</v>
      </c>
      <c r="B12" s="415" t="s">
        <v>546</v>
      </c>
      <c r="C12" s="407" t="s">
        <v>545</v>
      </c>
      <c r="D12" s="410"/>
      <c r="E12" s="414">
        <f t="shared" si="0"/>
        <v>0</v>
      </c>
      <c r="F12" s="413"/>
      <c r="G12" s="412"/>
      <c r="H12" s="411"/>
      <c r="I12" s="410"/>
      <c r="J12" s="410"/>
      <c r="K12" s="410"/>
      <c r="L12" s="410"/>
      <c r="M12" s="410"/>
    </row>
    <row r="13" spans="1:13" ht="15" x14ac:dyDescent="0.2">
      <c r="A13" s="416" t="s">
        <v>476</v>
      </c>
      <c r="B13" s="415" t="s">
        <v>544</v>
      </c>
      <c r="C13" s="407" t="s">
        <v>543</v>
      </c>
      <c r="D13" s="410"/>
      <c r="E13" s="414">
        <f t="shared" si="0"/>
        <v>0</v>
      </c>
      <c r="F13" s="413"/>
      <c r="G13" s="412"/>
      <c r="H13" s="411"/>
      <c r="I13" s="410"/>
      <c r="J13" s="410"/>
      <c r="K13" s="410"/>
      <c r="L13" s="410"/>
      <c r="M13" s="410"/>
    </row>
    <row r="14" spans="1:13" ht="15" x14ac:dyDescent="0.2">
      <c r="A14" s="416" t="s">
        <v>471</v>
      </c>
      <c r="B14" s="415" t="s">
        <v>542</v>
      </c>
      <c r="C14" s="407" t="s">
        <v>270</v>
      </c>
      <c r="D14" s="410"/>
      <c r="E14" s="414">
        <f t="shared" si="0"/>
        <v>0</v>
      </c>
      <c r="F14" s="413"/>
      <c r="G14" s="412"/>
      <c r="H14" s="411"/>
      <c r="I14" s="410"/>
      <c r="J14" s="410"/>
      <c r="K14" s="410"/>
      <c r="L14" s="410"/>
      <c r="M14" s="410"/>
    </row>
    <row r="15" spans="1:13" ht="15" x14ac:dyDescent="0.2">
      <c r="A15" s="416" t="s">
        <v>467</v>
      </c>
      <c r="B15" s="415" t="s">
        <v>541</v>
      </c>
      <c r="C15" s="407" t="s">
        <v>268</v>
      </c>
      <c r="D15" s="410"/>
      <c r="E15" s="414">
        <f t="shared" si="0"/>
        <v>0</v>
      </c>
      <c r="F15" s="413"/>
      <c r="G15" s="412"/>
      <c r="H15" s="411"/>
      <c r="I15" s="410"/>
      <c r="J15" s="410"/>
      <c r="K15" s="410"/>
      <c r="L15" s="410"/>
      <c r="M15" s="410"/>
    </row>
    <row r="16" spans="1:13" ht="15" x14ac:dyDescent="0.2">
      <c r="A16" s="416" t="s">
        <v>463</v>
      </c>
      <c r="B16" s="415" t="s">
        <v>540</v>
      </c>
      <c r="C16" s="407" t="s">
        <v>266</v>
      </c>
      <c r="D16" s="410"/>
      <c r="E16" s="414">
        <f t="shared" si="0"/>
        <v>0</v>
      </c>
      <c r="F16" s="413"/>
      <c r="G16" s="412"/>
      <c r="H16" s="411"/>
      <c r="I16" s="410"/>
      <c r="J16" s="410"/>
      <c r="K16" s="410"/>
      <c r="L16" s="410"/>
      <c r="M16" s="410"/>
    </row>
    <row r="17" spans="1:13" ht="15" x14ac:dyDescent="0.2">
      <c r="A17" s="416" t="s">
        <v>459</v>
      </c>
      <c r="B17" s="415" t="s">
        <v>539</v>
      </c>
      <c r="C17" s="407" t="s">
        <v>264</v>
      </c>
      <c r="D17" s="410"/>
      <c r="E17" s="414">
        <f t="shared" si="0"/>
        <v>0</v>
      </c>
      <c r="F17" s="413"/>
      <c r="G17" s="412"/>
      <c r="H17" s="411"/>
      <c r="I17" s="410"/>
      <c r="J17" s="410"/>
      <c r="K17" s="410"/>
      <c r="L17" s="410"/>
      <c r="M17" s="410"/>
    </row>
    <row r="18" spans="1:13" ht="15" x14ac:dyDescent="0.2">
      <c r="A18" s="416" t="s">
        <v>455</v>
      </c>
      <c r="B18" s="415" t="s">
        <v>538</v>
      </c>
      <c r="C18" s="407" t="s">
        <v>262</v>
      </c>
      <c r="D18" s="410"/>
      <c r="E18" s="414">
        <f t="shared" si="0"/>
        <v>0</v>
      </c>
      <c r="F18" s="413"/>
      <c r="G18" s="412"/>
      <c r="H18" s="411"/>
      <c r="I18" s="410"/>
      <c r="J18" s="410"/>
      <c r="K18" s="410"/>
      <c r="L18" s="410"/>
      <c r="M18" s="410"/>
    </row>
    <row r="19" spans="1:13" ht="15" x14ac:dyDescent="0.2">
      <c r="A19" s="416" t="s">
        <v>451</v>
      </c>
      <c r="B19" s="415" t="s">
        <v>537</v>
      </c>
      <c r="C19" s="407" t="s">
        <v>260</v>
      </c>
      <c r="D19" s="410"/>
      <c r="E19" s="414">
        <f t="shared" si="0"/>
        <v>0</v>
      </c>
      <c r="F19" s="413"/>
      <c r="G19" s="412"/>
      <c r="H19" s="411"/>
      <c r="I19" s="410"/>
      <c r="J19" s="410"/>
      <c r="K19" s="410"/>
      <c r="L19" s="410"/>
      <c r="M19" s="410"/>
    </row>
    <row r="20" spans="1:13" ht="15" x14ac:dyDescent="0.2">
      <c r="A20" s="416" t="s">
        <v>447</v>
      </c>
      <c r="B20" s="418"/>
      <c r="C20" s="407"/>
      <c r="D20" s="421"/>
      <c r="E20" s="421"/>
      <c r="F20" s="424"/>
      <c r="G20" s="423"/>
      <c r="H20" s="422"/>
      <c r="I20" s="421"/>
      <c r="J20" s="421"/>
      <c r="K20" s="421"/>
      <c r="L20" s="421"/>
      <c r="M20" s="421"/>
    </row>
    <row r="21" spans="1:13" ht="15" x14ac:dyDescent="0.2">
      <c r="A21" s="416" t="s">
        <v>444</v>
      </c>
      <c r="B21" s="415" t="s">
        <v>77</v>
      </c>
      <c r="C21" s="420" t="s">
        <v>536</v>
      </c>
      <c r="D21" s="419">
        <f t="shared" ref="D21:M21" si="1">SUM(D8:D19)</f>
        <v>102731</v>
      </c>
      <c r="E21" s="419">
        <f t="shared" si="1"/>
        <v>32254</v>
      </c>
      <c r="F21" s="419">
        <f t="shared" si="1"/>
        <v>20332</v>
      </c>
      <c r="G21" s="419">
        <f t="shared" si="1"/>
        <v>11922</v>
      </c>
      <c r="H21" s="419">
        <f t="shared" si="1"/>
        <v>0</v>
      </c>
      <c r="I21" s="419">
        <f t="shared" si="1"/>
        <v>0</v>
      </c>
      <c r="J21" s="419">
        <f t="shared" si="1"/>
        <v>0</v>
      </c>
      <c r="K21" s="419">
        <f t="shared" si="1"/>
        <v>0</v>
      </c>
      <c r="L21" s="419">
        <f t="shared" si="1"/>
        <v>0</v>
      </c>
      <c r="M21" s="419">
        <f t="shared" si="1"/>
        <v>0</v>
      </c>
    </row>
    <row r="22" spans="1:13" ht="15" x14ac:dyDescent="0.2">
      <c r="A22" s="416" t="s">
        <v>439</v>
      </c>
      <c r="B22" s="418"/>
      <c r="C22" s="407"/>
      <c r="D22" s="403"/>
      <c r="E22" s="403"/>
      <c r="F22" s="406"/>
      <c r="G22" s="405"/>
      <c r="H22" s="404"/>
      <c r="I22" s="403"/>
      <c r="J22" s="403"/>
      <c r="K22" s="403"/>
      <c r="L22" s="403"/>
      <c r="M22" s="403"/>
    </row>
    <row r="23" spans="1:13" ht="15" x14ac:dyDescent="0.2">
      <c r="A23" s="416" t="s">
        <v>436</v>
      </c>
      <c r="B23" s="415" t="s">
        <v>535</v>
      </c>
      <c r="C23" s="407" t="s">
        <v>534</v>
      </c>
      <c r="D23" s="410"/>
      <c r="E23" s="414">
        <f>SUM(F23:M23)</f>
        <v>0</v>
      </c>
      <c r="F23" s="413"/>
      <c r="G23" s="412"/>
      <c r="H23" s="411"/>
      <c r="I23" s="410"/>
      <c r="J23" s="410"/>
      <c r="K23" s="410"/>
      <c r="L23" s="410"/>
      <c r="M23" s="410"/>
    </row>
    <row r="24" spans="1:13" ht="15" x14ac:dyDescent="0.2">
      <c r="A24" s="416" t="s">
        <v>431</v>
      </c>
      <c r="B24" s="415" t="s">
        <v>533</v>
      </c>
      <c r="C24" s="407" t="s">
        <v>532</v>
      </c>
      <c r="D24" s="410"/>
      <c r="E24" s="414">
        <f>SUM(F24:M24)</f>
        <v>0</v>
      </c>
      <c r="F24" s="413"/>
      <c r="G24" s="412"/>
      <c r="H24" s="411"/>
      <c r="I24" s="410"/>
      <c r="J24" s="410"/>
      <c r="K24" s="410"/>
      <c r="L24" s="410"/>
      <c r="M24" s="410"/>
    </row>
    <row r="25" spans="1:13" ht="15" x14ac:dyDescent="0.2">
      <c r="A25" s="416" t="s">
        <v>428</v>
      </c>
      <c r="B25" s="415"/>
      <c r="C25" s="407"/>
      <c r="D25" s="403"/>
      <c r="E25" s="403"/>
      <c r="F25" s="406"/>
      <c r="G25" s="405"/>
      <c r="H25" s="404"/>
      <c r="I25" s="403"/>
      <c r="J25" s="403"/>
      <c r="K25" s="403"/>
      <c r="L25" s="403"/>
      <c r="M25" s="403"/>
    </row>
    <row r="26" spans="1:13" ht="15" x14ac:dyDescent="0.2">
      <c r="A26" s="416" t="s">
        <v>425</v>
      </c>
      <c r="B26" s="415" t="s">
        <v>531</v>
      </c>
      <c r="C26" s="407" t="s">
        <v>254</v>
      </c>
      <c r="D26" s="410">
        <v>31983</v>
      </c>
      <c r="E26" s="414">
        <f>SUM(F26:M26)</f>
        <v>45144</v>
      </c>
      <c r="F26" s="413">
        <v>2652</v>
      </c>
      <c r="G26" s="412">
        <v>955</v>
      </c>
      <c r="H26" s="411">
        <v>30718</v>
      </c>
      <c r="I26" s="410">
        <v>10819</v>
      </c>
      <c r="J26" s="410"/>
      <c r="K26" s="410"/>
      <c r="L26" s="410"/>
      <c r="M26" s="410"/>
    </row>
    <row r="27" spans="1:13" ht="15" x14ac:dyDescent="0.2">
      <c r="A27" s="416" t="s">
        <v>422</v>
      </c>
      <c r="B27" s="415" t="s">
        <v>530</v>
      </c>
      <c r="C27" s="407" t="s">
        <v>252</v>
      </c>
      <c r="D27" s="410"/>
      <c r="E27" s="414">
        <f>SUM(F27:M27)</f>
        <v>0</v>
      </c>
      <c r="F27" s="413"/>
      <c r="G27" s="412"/>
      <c r="H27" s="411"/>
      <c r="I27" s="410"/>
      <c r="J27" s="410"/>
      <c r="K27" s="410"/>
      <c r="L27" s="410"/>
      <c r="M27" s="410"/>
    </row>
    <row r="28" spans="1:13" ht="15" x14ac:dyDescent="0.2">
      <c r="A28" s="416" t="s">
        <v>418</v>
      </c>
      <c r="B28" s="415">
        <v>623</v>
      </c>
      <c r="C28" s="407" t="s">
        <v>250</v>
      </c>
      <c r="D28" s="410"/>
      <c r="E28" s="414">
        <f>SUM(F28:M28)</f>
        <v>0</v>
      </c>
      <c r="F28" s="413"/>
      <c r="G28" s="412"/>
      <c r="H28" s="411"/>
      <c r="I28" s="410"/>
      <c r="J28" s="410"/>
      <c r="K28" s="410"/>
      <c r="L28" s="410"/>
      <c r="M28" s="410"/>
    </row>
    <row r="29" spans="1:13" ht="15" x14ac:dyDescent="0.2">
      <c r="A29" s="416" t="s">
        <v>415</v>
      </c>
      <c r="B29" s="415" t="s">
        <v>529</v>
      </c>
      <c r="C29" s="407" t="s">
        <v>248</v>
      </c>
      <c r="D29" s="410"/>
      <c r="E29" s="414">
        <f>SUM(F29:M29)</f>
        <v>0</v>
      </c>
      <c r="F29" s="413"/>
      <c r="G29" s="412"/>
      <c r="H29" s="411"/>
      <c r="I29" s="410"/>
      <c r="J29" s="410"/>
      <c r="K29" s="410"/>
      <c r="L29" s="410"/>
      <c r="M29" s="410"/>
    </row>
    <row r="30" spans="1:13" ht="15" x14ac:dyDescent="0.2">
      <c r="A30" s="416" t="s">
        <v>410</v>
      </c>
      <c r="B30" s="415" t="s">
        <v>528</v>
      </c>
      <c r="C30" s="407" t="s">
        <v>246</v>
      </c>
      <c r="D30" s="410"/>
      <c r="E30" s="414">
        <f>SUM(F30:M30)</f>
        <v>0</v>
      </c>
      <c r="F30" s="413"/>
      <c r="G30" s="412"/>
      <c r="H30" s="411"/>
      <c r="I30" s="410"/>
      <c r="J30" s="410"/>
      <c r="K30" s="410"/>
      <c r="L30" s="410"/>
      <c r="M30" s="410"/>
    </row>
    <row r="31" spans="1:13" ht="15" x14ac:dyDescent="0.2">
      <c r="A31" s="416" t="s">
        <v>405</v>
      </c>
      <c r="B31" s="415"/>
      <c r="C31" s="407"/>
      <c r="D31" s="403"/>
      <c r="E31" s="403"/>
      <c r="F31" s="406"/>
      <c r="G31" s="405"/>
      <c r="H31" s="404"/>
      <c r="I31" s="403"/>
      <c r="J31" s="403"/>
      <c r="K31" s="403"/>
      <c r="L31" s="403"/>
      <c r="M31" s="403"/>
    </row>
    <row r="32" spans="1:13" ht="15" x14ac:dyDescent="0.2">
      <c r="A32" s="416" t="s">
        <v>401</v>
      </c>
      <c r="B32" s="415" t="s">
        <v>527</v>
      </c>
      <c r="C32" s="407" t="s">
        <v>244</v>
      </c>
      <c r="D32" s="410"/>
      <c r="E32" s="414">
        <f>SUM(F32:M32)</f>
        <v>0</v>
      </c>
      <c r="F32" s="413"/>
      <c r="G32" s="412"/>
      <c r="H32" s="411"/>
      <c r="I32" s="410"/>
      <c r="J32" s="410"/>
      <c r="K32" s="410"/>
      <c r="L32" s="410"/>
      <c r="M32" s="410"/>
    </row>
    <row r="33" spans="1:13" ht="15" x14ac:dyDescent="0.2">
      <c r="A33" s="416" t="s">
        <v>398</v>
      </c>
      <c r="B33" s="415"/>
      <c r="C33" s="407"/>
      <c r="D33" s="403"/>
      <c r="E33" s="403"/>
      <c r="F33" s="406"/>
      <c r="G33" s="405"/>
      <c r="H33" s="404"/>
      <c r="I33" s="403"/>
      <c r="J33" s="403"/>
      <c r="K33" s="403"/>
      <c r="L33" s="403"/>
      <c r="M33" s="403"/>
    </row>
    <row r="34" spans="1:13" ht="15" x14ac:dyDescent="0.2">
      <c r="A34" s="416" t="s">
        <v>394</v>
      </c>
      <c r="B34" s="415" t="s">
        <v>526</v>
      </c>
      <c r="C34" s="407" t="s">
        <v>242</v>
      </c>
      <c r="D34" s="410"/>
      <c r="E34" s="414">
        <f t="shared" ref="E34:E41" si="2">SUM(F34:M34)</f>
        <v>0</v>
      </c>
      <c r="F34" s="413"/>
      <c r="G34" s="412"/>
      <c r="H34" s="411"/>
      <c r="I34" s="410"/>
      <c r="J34" s="410"/>
      <c r="K34" s="410"/>
      <c r="L34" s="410"/>
      <c r="M34" s="410"/>
    </row>
    <row r="35" spans="1:13" ht="15" x14ac:dyDescent="0.2">
      <c r="A35" s="416" t="s">
        <v>390</v>
      </c>
      <c r="B35" s="415" t="s">
        <v>525</v>
      </c>
      <c r="C35" s="407" t="s">
        <v>240</v>
      </c>
      <c r="D35" s="410"/>
      <c r="E35" s="414">
        <f t="shared" si="2"/>
        <v>0</v>
      </c>
      <c r="F35" s="413"/>
      <c r="G35" s="412"/>
      <c r="H35" s="411"/>
      <c r="I35" s="410"/>
      <c r="J35" s="410"/>
      <c r="K35" s="410"/>
      <c r="L35" s="410"/>
      <c r="M35" s="410"/>
    </row>
    <row r="36" spans="1:13" ht="15" x14ac:dyDescent="0.2">
      <c r="A36" s="416" t="s">
        <v>385</v>
      </c>
      <c r="B36" s="415">
        <v>656</v>
      </c>
      <c r="C36" s="407" t="s">
        <v>524</v>
      </c>
      <c r="D36" s="410"/>
      <c r="E36" s="414">
        <f t="shared" si="2"/>
        <v>0</v>
      </c>
      <c r="F36" s="413"/>
      <c r="G36" s="412"/>
      <c r="H36" s="411"/>
      <c r="I36" s="410"/>
      <c r="J36" s="410"/>
      <c r="K36" s="410"/>
      <c r="L36" s="410"/>
      <c r="M36" s="410"/>
    </row>
    <row r="37" spans="1:13" ht="15" x14ac:dyDescent="0.2">
      <c r="A37" s="416" t="s">
        <v>380</v>
      </c>
      <c r="B37" s="415" t="s">
        <v>523</v>
      </c>
      <c r="C37" s="407" t="s">
        <v>522</v>
      </c>
      <c r="D37" s="410"/>
      <c r="E37" s="414">
        <f t="shared" si="2"/>
        <v>0</v>
      </c>
      <c r="F37" s="413"/>
      <c r="G37" s="412"/>
      <c r="H37" s="411"/>
      <c r="I37" s="410"/>
      <c r="J37" s="410"/>
      <c r="K37" s="410"/>
      <c r="L37" s="410"/>
      <c r="M37" s="410"/>
    </row>
    <row r="38" spans="1:13" ht="15" x14ac:dyDescent="0.2">
      <c r="A38" s="416" t="s">
        <v>377</v>
      </c>
      <c r="B38" s="415">
        <v>663</v>
      </c>
      <c r="C38" s="407" t="s">
        <v>521</v>
      </c>
      <c r="D38" s="410"/>
      <c r="E38" s="414">
        <f t="shared" si="2"/>
        <v>0</v>
      </c>
      <c r="F38" s="413"/>
      <c r="G38" s="412"/>
      <c r="H38" s="411"/>
      <c r="I38" s="410"/>
      <c r="J38" s="410"/>
      <c r="K38" s="410"/>
      <c r="L38" s="410"/>
      <c r="M38" s="410"/>
    </row>
    <row r="39" spans="1:13" ht="15" x14ac:dyDescent="0.2">
      <c r="A39" s="416" t="s">
        <v>373</v>
      </c>
      <c r="B39" s="415" t="s">
        <v>520</v>
      </c>
      <c r="C39" s="407" t="s">
        <v>519</v>
      </c>
      <c r="D39" s="410"/>
      <c r="E39" s="414">
        <f t="shared" si="2"/>
        <v>0</v>
      </c>
      <c r="F39" s="413"/>
      <c r="G39" s="412"/>
      <c r="H39" s="411"/>
      <c r="I39" s="410"/>
      <c r="J39" s="410"/>
      <c r="K39" s="410"/>
      <c r="L39" s="410"/>
      <c r="M39" s="410"/>
    </row>
    <row r="40" spans="1:13" ht="15" x14ac:dyDescent="0.2">
      <c r="A40" s="416" t="s">
        <v>369</v>
      </c>
      <c r="B40" s="415" t="s">
        <v>518</v>
      </c>
      <c r="C40" s="407" t="s">
        <v>230</v>
      </c>
      <c r="D40" s="410"/>
      <c r="E40" s="414">
        <f t="shared" si="2"/>
        <v>0</v>
      </c>
      <c r="F40" s="413"/>
      <c r="G40" s="412"/>
      <c r="H40" s="411"/>
      <c r="I40" s="410"/>
      <c r="J40" s="410"/>
      <c r="K40" s="410"/>
      <c r="L40" s="410"/>
      <c r="M40" s="410"/>
    </row>
    <row r="41" spans="1:13" ht="15" x14ac:dyDescent="0.2">
      <c r="A41" s="416" t="s">
        <v>365</v>
      </c>
      <c r="B41" s="415" t="s">
        <v>517</v>
      </c>
      <c r="C41" s="407" t="s">
        <v>228</v>
      </c>
      <c r="D41" s="410"/>
      <c r="E41" s="414">
        <f t="shared" si="2"/>
        <v>0</v>
      </c>
      <c r="F41" s="413"/>
      <c r="G41" s="412"/>
      <c r="H41" s="411"/>
      <c r="I41" s="410"/>
      <c r="J41" s="410"/>
      <c r="K41" s="410"/>
      <c r="L41" s="410"/>
      <c r="M41" s="410"/>
    </row>
    <row r="42" spans="1:13" ht="15" x14ac:dyDescent="0.2">
      <c r="A42" s="416" t="s">
        <v>362</v>
      </c>
      <c r="B42" s="415"/>
      <c r="C42" s="407"/>
      <c r="D42" s="403"/>
      <c r="E42" s="403"/>
      <c r="F42" s="406"/>
      <c r="G42" s="405"/>
      <c r="H42" s="404"/>
      <c r="I42" s="403"/>
      <c r="J42" s="403"/>
      <c r="K42" s="403"/>
      <c r="L42" s="403"/>
      <c r="M42" s="403"/>
    </row>
    <row r="43" spans="1:13" ht="15" x14ac:dyDescent="0.2">
      <c r="A43" s="416" t="s">
        <v>359</v>
      </c>
      <c r="B43" s="415" t="s">
        <v>516</v>
      </c>
      <c r="C43" s="407" t="s">
        <v>515</v>
      </c>
      <c r="D43" s="410"/>
      <c r="E43" s="414">
        <f>SUM(F43:M43)</f>
        <v>0</v>
      </c>
      <c r="F43" s="413"/>
      <c r="G43" s="412"/>
      <c r="H43" s="411"/>
      <c r="I43" s="410"/>
      <c r="J43" s="410"/>
      <c r="K43" s="410"/>
      <c r="L43" s="410"/>
      <c r="M43" s="410"/>
    </row>
    <row r="44" spans="1:13" ht="15" x14ac:dyDescent="0.2">
      <c r="A44" s="416" t="s">
        <v>357</v>
      </c>
      <c r="B44" s="415" t="s">
        <v>514</v>
      </c>
      <c r="C44" s="407" t="s">
        <v>513</v>
      </c>
      <c r="D44" s="410">
        <v>450</v>
      </c>
      <c r="E44" s="414">
        <f>SUM(F44:M44)</f>
        <v>265</v>
      </c>
      <c r="F44" s="413"/>
      <c r="G44" s="412"/>
      <c r="H44" s="411">
        <v>265</v>
      </c>
      <c r="I44" s="410"/>
      <c r="J44" s="410"/>
      <c r="K44" s="410"/>
      <c r="L44" s="410"/>
      <c r="M44" s="410"/>
    </row>
    <row r="45" spans="1:13" ht="15" x14ac:dyDescent="0.2">
      <c r="A45" s="416" t="s">
        <v>353</v>
      </c>
      <c r="B45" s="415" t="s">
        <v>512</v>
      </c>
      <c r="C45" s="407" t="s">
        <v>222</v>
      </c>
      <c r="D45" s="410"/>
      <c r="E45" s="414">
        <f>SUM(F45:M45)</f>
        <v>0</v>
      </c>
      <c r="F45" s="413"/>
      <c r="G45" s="412"/>
      <c r="H45" s="411"/>
      <c r="I45" s="410"/>
      <c r="J45" s="410"/>
      <c r="K45" s="410"/>
      <c r="L45" s="410"/>
      <c r="M45" s="410"/>
    </row>
    <row r="46" spans="1:13" ht="15" x14ac:dyDescent="0.2">
      <c r="A46" s="409"/>
      <c r="B46" s="408"/>
      <c r="C46" s="407"/>
      <c r="D46" s="403"/>
      <c r="E46" s="403"/>
      <c r="F46" s="406"/>
      <c r="G46" s="405"/>
      <c r="H46" s="404"/>
      <c r="I46" s="403"/>
      <c r="J46" s="403"/>
      <c r="K46" s="403"/>
      <c r="L46" s="403"/>
      <c r="M46" s="403"/>
    </row>
    <row r="47" spans="1:13" ht="12" customHeight="1" x14ac:dyDescent="0.2">
      <c r="A47" s="602" t="str">
        <f ca="1">CELL("filename",A47)</f>
        <v>R:\Finance\Annual Budget\Amended 2016-2017\[2016-2017 Amended Budget.xlsx]270a</v>
      </c>
      <c r="B47" s="602"/>
      <c r="C47" s="602"/>
      <c r="D47" s="402"/>
      <c r="E47" s="402"/>
      <c r="F47" s="402"/>
      <c r="G47" s="402"/>
      <c r="H47" s="402"/>
      <c r="I47" s="402"/>
      <c r="J47" s="402"/>
      <c r="K47" s="402"/>
      <c r="L47" s="402"/>
      <c r="M47" s="402"/>
    </row>
    <row r="48" spans="1:13" ht="12" customHeight="1" x14ac:dyDescent="0.2">
      <c r="A48" s="401"/>
      <c r="B48" s="401"/>
      <c r="C48" s="400" t="s">
        <v>511</v>
      </c>
      <c r="D48" s="399">
        <f t="shared" ref="D48:M48" si="3">SUM(D23:D46)</f>
        <v>32433</v>
      </c>
      <c r="E48" s="399">
        <f t="shared" si="3"/>
        <v>45409</v>
      </c>
      <c r="F48" s="399">
        <f t="shared" si="3"/>
        <v>2652</v>
      </c>
      <c r="G48" s="399">
        <f t="shared" si="3"/>
        <v>955</v>
      </c>
      <c r="H48" s="399">
        <f t="shared" si="3"/>
        <v>30983</v>
      </c>
      <c r="I48" s="399">
        <f t="shared" si="3"/>
        <v>10819</v>
      </c>
      <c r="J48" s="399">
        <f t="shared" si="3"/>
        <v>0</v>
      </c>
      <c r="K48" s="399">
        <f t="shared" si="3"/>
        <v>0</v>
      </c>
      <c r="L48" s="399">
        <f t="shared" si="3"/>
        <v>0</v>
      </c>
      <c r="M48" s="399">
        <f t="shared" si="3"/>
        <v>0</v>
      </c>
    </row>
  </sheetData>
  <mergeCells count="3">
    <mergeCell ref="A1:C1"/>
    <mergeCell ref="A4:C4"/>
    <mergeCell ref="A47:C47"/>
  </mergeCells>
  <printOptions horizontalCentered="1" verticalCentered="1"/>
  <pageMargins left="0.1" right="0.1" top="0.4" bottom="0.4" header="0.1" footer="0.1"/>
  <pageSetup scale="81" fitToHeight="2" orientation="landscape" r:id="rId1"/>
  <headerFooter>
    <oddHeader>&amp;C&amp;"Arial,Bold"TWIN FALLS SCHOOL DISTRICT 411</oddHeader>
    <oddFooter>&amp;L&amp;"Arial,Bold"&amp;Z&amp;F&amp;R&amp;"Arial,Bold"Page &amp;P of &amp;N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C49"/>
  <sheetViews>
    <sheetView zoomScaleNormal="100" workbookViewId="0">
      <pane xSplit="3" ySplit="7" topLeftCell="D17" activePane="bottomRight" state="frozen"/>
      <selection activeCell="P31" sqref="P31"/>
      <selection pane="topRight" activeCell="P31" sqref="P31"/>
      <selection pane="bottomLeft" activeCell="P31" sqref="P31"/>
      <selection pane="bottomRight" activeCell="D48" sqref="D48"/>
    </sheetView>
  </sheetViews>
  <sheetFormatPr defaultRowHeight="15.75" x14ac:dyDescent="0.25"/>
  <cols>
    <col min="1" max="1" width="3.77734375" style="397" customWidth="1"/>
    <col min="2" max="2" width="6.77734375" style="452" customWidth="1"/>
    <col min="3" max="3" width="30.77734375" style="398" customWidth="1"/>
    <col min="4" max="13" width="11.77734375" style="397" customWidth="1"/>
    <col min="14" max="16384" width="8.88671875" style="397"/>
  </cols>
  <sheetData>
    <row r="1" spans="1:22" ht="20.25" x14ac:dyDescent="0.3">
      <c r="A1" s="600" t="s">
        <v>47</v>
      </c>
      <c r="B1" s="600"/>
      <c r="C1" s="600"/>
      <c r="E1" s="530" t="s">
        <v>510</v>
      </c>
      <c r="F1" s="529"/>
      <c r="G1" s="529"/>
      <c r="H1" s="529"/>
      <c r="I1" s="451"/>
      <c r="L1" s="540"/>
      <c r="M1" s="450" t="s">
        <v>598</v>
      </c>
    </row>
    <row r="2" spans="1:22" x14ac:dyDescent="0.25">
      <c r="E2" s="530" t="s">
        <v>16</v>
      </c>
      <c r="F2" s="529"/>
      <c r="G2" s="529"/>
      <c r="H2" s="528"/>
      <c r="K2" s="446"/>
      <c r="L2" s="445"/>
      <c r="M2" s="444" t="s">
        <v>610</v>
      </c>
    </row>
    <row r="3" spans="1:22" ht="15" customHeight="1" x14ac:dyDescent="0.25">
      <c r="E3" s="447" t="s">
        <v>507</v>
      </c>
      <c r="F3" s="447"/>
      <c r="G3" s="447"/>
      <c r="H3" s="528"/>
      <c r="J3" s="527" t="s">
        <v>5</v>
      </c>
      <c r="K3" s="446"/>
      <c r="L3" s="445"/>
      <c r="M3" s="444" t="s">
        <v>611</v>
      </c>
    </row>
    <row r="4" spans="1:22" ht="12.6" customHeight="1" x14ac:dyDescent="0.2">
      <c r="A4" s="603" t="s">
        <v>505</v>
      </c>
      <c r="B4" s="603"/>
      <c r="C4" s="603"/>
      <c r="D4" s="401"/>
      <c r="E4" s="401"/>
      <c r="F4" s="401"/>
      <c r="G4" s="401"/>
      <c r="H4" s="401"/>
      <c r="I4" s="401"/>
      <c r="J4" s="401"/>
      <c r="K4" s="401"/>
      <c r="L4" s="401"/>
    </row>
    <row r="5" spans="1:22" ht="15" x14ac:dyDescent="0.2">
      <c r="A5" s="526"/>
      <c r="B5" s="522"/>
      <c r="C5" s="525" t="s">
        <v>16</v>
      </c>
      <c r="D5" s="522" t="s">
        <v>503</v>
      </c>
      <c r="E5" s="522" t="s">
        <v>90</v>
      </c>
      <c r="F5" s="524" t="s">
        <v>85</v>
      </c>
      <c r="G5" s="524" t="s">
        <v>83</v>
      </c>
      <c r="H5" s="524" t="s">
        <v>81</v>
      </c>
      <c r="I5" s="524" t="s">
        <v>79</v>
      </c>
      <c r="J5" s="524" t="s">
        <v>77</v>
      </c>
      <c r="K5" s="523" t="s">
        <v>75</v>
      </c>
      <c r="L5" s="522" t="s">
        <v>73</v>
      </c>
      <c r="M5" s="522" t="s">
        <v>70</v>
      </c>
    </row>
    <row r="6" spans="1:22" ht="15" x14ac:dyDescent="0.2">
      <c r="A6" s="521"/>
      <c r="B6" s="481"/>
      <c r="C6" s="480"/>
      <c r="D6" s="516"/>
      <c r="E6" s="520"/>
      <c r="F6" s="401"/>
      <c r="G6" s="519"/>
      <c r="H6" s="518" t="s">
        <v>560</v>
      </c>
      <c r="I6" s="518" t="s">
        <v>559</v>
      </c>
      <c r="J6" s="517" t="s">
        <v>558</v>
      </c>
      <c r="K6" s="481" t="s">
        <v>557</v>
      </c>
      <c r="L6" s="481" t="s">
        <v>556</v>
      </c>
      <c r="M6" s="516"/>
    </row>
    <row r="7" spans="1:22" ht="15" x14ac:dyDescent="0.2">
      <c r="A7" s="482" t="s">
        <v>87</v>
      </c>
      <c r="B7" s="484" t="s">
        <v>500</v>
      </c>
      <c r="C7" s="515" t="s">
        <v>555</v>
      </c>
      <c r="D7" s="484" t="s">
        <v>88</v>
      </c>
      <c r="E7" s="484" t="s">
        <v>88</v>
      </c>
      <c r="F7" s="514" t="s">
        <v>84</v>
      </c>
      <c r="G7" s="459" t="s">
        <v>82</v>
      </c>
      <c r="H7" s="459" t="s">
        <v>554</v>
      </c>
      <c r="I7" s="459" t="s">
        <v>553</v>
      </c>
      <c r="J7" s="482" t="s">
        <v>552</v>
      </c>
      <c r="K7" s="484" t="s">
        <v>551</v>
      </c>
      <c r="L7" s="484" t="s">
        <v>550</v>
      </c>
      <c r="M7" s="484" t="s">
        <v>184</v>
      </c>
    </row>
    <row r="8" spans="1:22" ht="15" x14ac:dyDescent="0.2">
      <c r="A8" s="482" t="s">
        <v>350</v>
      </c>
      <c r="B8" s="484" t="s">
        <v>597</v>
      </c>
      <c r="C8" s="463" t="s">
        <v>220</v>
      </c>
      <c r="D8" s="497"/>
      <c r="E8" s="414">
        <f>SUM(F8:M8)</f>
        <v>0</v>
      </c>
      <c r="F8" s="500"/>
      <c r="G8" s="499"/>
      <c r="H8" s="498"/>
      <c r="I8" s="497"/>
      <c r="J8" s="497"/>
      <c r="K8" s="497"/>
      <c r="L8" s="497"/>
      <c r="M8" s="497"/>
    </row>
    <row r="9" spans="1:22" ht="15" x14ac:dyDescent="0.2">
      <c r="A9" s="482" t="s">
        <v>493</v>
      </c>
      <c r="B9" s="484"/>
      <c r="C9" s="463"/>
      <c r="D9" s="509"/>
      <c r="E9" s="509"/>
      <c r="F9" s="512"/>
      <c r="G9" s="511"/>
      <c r="H9" s="510"/>
      <c r="I9" s="509"/>
      <c r="J9" s="509"/>
      <c r="K9" s="509"/>
      <c r="L9" s="509"/>
      <c r="M9" s="509"/>
    </row>
    <row r="10" spans="1:22" ht="15" x14ac:dyDescent="0.2">
      <c r="A10" s="482" t="s">
        <v>490</v>
      </c>
      <c r="B10" s="484" t="s">
        <v>75</v>
      </c>
      <c r="C10" s="473" t="s">
        <v>596</v>
      </c>
      <c r="D10" s="472">
        <f>+D8+'103a'!D48</f>
        <v>15962</v>
      </c>
      <c r="E10" s="472">
        <f>+E8+'103a'!E48</f>
        <v>10241</v>
      </c>
      <c r="F10" s="472">
        <f>+F8+'103a'!F48</f>
        <v>0</v>
      </c>
      <c r="G10" s="472">
        <f>+G8+'103a'!G48</f>
        <v>0</v>
      </c>
      <c r="H10" s="472">
        <f>+H8+'103a'!H48</f>
        <v>869</v>
      </c>
      <c r="I10" s="472">
        <f>+I8+'103a'!I48</f>
        <v>9372</v>
      </c>
      <c r="J10" s="472">
        <f>+J8+'103a'!J48</f>
        <v>0</v>
      </c>
      <c r="K10" s="472">
        <f>+K8+'103a'!K48</f>
        <v>0</v>
      </c>
      <c r="L10" s="472">
        <f>+L8+'103a'!L48</f>
        <v>0</v>
      </c>
      <c r="M10" s="472">
        <f>+M8+'103a'!M48</f>
        <v>0</v>
      </c>
    </row>
    <row r="11" spans="1:22" x14ac:dyDescent="0.25">
      <c r="A11" s="482" t="s">
        <v>485</v>
      </c>
      <c r="B11" s="513"/>
      <c r="C11" s="486"/>
      <c r="D11" s="501"/>
      <c r="E11" s="501"/>
      <c r="F11" s="504"/>
      <c r="G11" s="503"/>
      <c r="H11" s="502"/>
      <c r="I11" s="501"/>
      <c r="J11" s="501"/>
      <c r="K11" s="501"/>
      <c r="L11" s="501"/>
      <c r="M11" s="501"/>
    </row>
    <row r="12" spans="1:22" ht="15" x14ac:dyDescent="0.2">
      <c r="A12" s="482" t="s">
        <v>478</v>
      </c>
      <c r="B12" s="484" t="s">
        <v>595</v>
      </c>
      <c r="C12" s="463" t="s">
        <v>218</v>
      </c>
      <c r="D12" s="497"/>
      <c r="E12" s="414">
        <f>SUM(F12:M12)</f>
        <v>2112</v>
      </c>
      <c r="F12" s="500"/>
      <c r="G12" s="499"/>
      <c r="H12" s="498"/>
      <c r="I12" s="497">
        <v>2112</v>
      </c>
      <c r="J12" s="497"/>
      <c r="K12" s="497"/>
      <c r="L12" s="497"/>
      <c r="M12" s="497"/>
    </row>
    <row r="13" spans="1:22" ht="15" x14ac:dyDescent="0.2">
      <c r="A13" s="482" t="s">
        <v>474</v>
      </c>
      <c r="B13" s="484" t="s">
        <v>594</v>
      </c>
      <c r="C13" s="463" t="s">
        <v>216</v>
      </c>
      <c r="D13" s="497"/>
      <c r="E13" s="414">
        <f>SUM(F13:M13)</f>
        <v>0</v>
      </c>
      <c r="F13" s="500"/>
      <c r="G13" s="499"/>
      <c r="H13" s="498"/>
      <c r="I13" s="497"/>
      <c r="J13" s="497"/>
      <c r="K13" s="497"/>
      <c r="L13" s="497"/>
      <c r="M13" s="497"/>
    </row>
    <row r="14" spans="1:22" ht="15" x14ac:dyDescent="0.2">
      <c r="A14" s="482" t="s">
        <v>469</v>
      </c>
      <c r="B14" s="484">
        <v>730</v>
      </c>
      <c r="C14" s="463" t="s">
        <v>593</v>
      </c>
      <c r="D14" s="497"/>
      <c r="E14" s="414">
        <f>SUM(F14:M14)</f>
        <v>0</v>
      </c>
      <c r="F14" s="500"/>
      <c r="G14" s="499"/>
      <c r="H14" s="498"/>
      <c r="I14" s="497"/>
      <c r="J14" s="497"/>
      <c r="K14" s="497"/>
      <c r="L14" s="497"/>
      <c r="M14" s="497"/>
    </row>
    <row r="15" spans="1:22" ht="15" x14ac:dyDescent="0.2">
      <c r="A15" s="482" t="s">
        <v>465</v>
      </c>
      <c r="B15" s="484"/>
      <c r="C15" s="463"/>
      <c r="D15" s="501"/>
      <c r="E15" s="501"/>
      <c r="F15" s="512"/>
      <c r="G15" s="511"/>
      <c r="H15" s="510"/>
      <c r="I15" s="509"/>
      <c r="J15" s="509"/>
      <c r="K15" s="509"/>
      <c r="L15" s="509"/>
      <c r="M15" s="509"/>
    </row>
    <row r="16" spans="1:22" ht="15" x14ac:dyDescent="0.2">
      <c r="A16" s="482" t="s">
        <v>461</v>
      </c>
      <c r="B16" s="484" t="s">
        <v>73</v>
      </c>
      <c r="C16" s="463" t="s">
        <v>592</v>
      </c>
      <c r="D16" s="472">
        <f t="shared" ref="D16:M16" si="0">SUM(D12:D14)</f>
        <v>0</v>
      </c>
      <c r="E16" s="472">
        <f t="shared" si="0"/>
        <v>2112</v>
      </c>
      <c r="F16" s="472">
        <f t="shared" si="0"/>
        <v>0</v>
      </c>
      <c r="G16" s="472">
        <f t="shared" si="0"/>
        <v>0</v>
      </c>
      <c r="H16" s="472">
        <f t="shared" si="0"/>
        <v>0</v>
      </c>
      <c r="I16" s="472">
        <f t="shared" si="0"/>
        <v>2112</v>
      </c>
      <c r="J16" s="472">
        <f t="shared" si="0"/>
        <v>0</v>
      </c>
      <c r="K16" s="472">
        <f t="shared" si="0"/>
        <v>0</v>
      </c>
      <c r="L16" s="472">
        <f t="shared" si="0"/>
        <v>0</v>
      </c>
      <c r="M16" s="472">
        <f t="shared" si="0"/>
        <v>0</v>
      </c>
      <c r="N16" s="492"/>
      <c r="O16" s="492"/>
      <c r="P16" s="492"/>
      <c r="Q16" s="492"/>
      <c r="R16" s="492"/>
      <c r="S16" s="492"/>
      <c r="T16" s="492"/>
      <c r="U16" s="492"/>
      <c r="V16" s="492"/>
    </row>
    <row r="17" spans="1:55" ht="15" x14ac:dyDescent="0.2">
      <c r="A17" s="482" t="s">
        <v>457</v>
      </c>
      <c r="B17" s="484"/>
      <c r="C17" s="463"/>
      <c r="D17" s="501"/>
      <c r="E17" s="501"/>
      <c r="F17" s="504"/>
      <c r="G17" s="503"/>
      <c r="H17" s="502"/>
      <c r="I17" s="501"/>
      <c r="J17" s="501"/>
      <c r="K17" s="501"/>
      <c r="L17" s="501"/>
      <c r="M17" s="501"/>
    </row>
    <row r="18" spans="1:55" ht="15" x14ac:dyDescent="0.2">
      <c r="A18" s="482" t="s">
        <v>453</v>
      </c>
      <c r="B18" s="484" t="s">
        <v>591</v>
      </c>
      <c r="C18" s="463" t="s">
        <v>590</v>
      </c>
      <c r="D18" s="497"/>
      <c r="E18" s="414">
        <f>SUM(F18:M18)</f>
        <v>0</v>
      </c>
      <c r="F18" s="500"/>
      <c r="G18" s="499"/>
      <c r="H18" s="498"/>
      <c r="I18" s="497"/>
      <c r="J18" s="497"/>
      <c r="K18" s="497"/>
      <c r="L18" s="497"/>
      <c r="M18" s="497"/>
    </row>
    <row r="19" spans="1:55" ht="15" x14ac:dyDescent="0.2">
      <c r="A19" s="482" t="s">
        <v>449</v>
      </c>
      <c r="B19" s="484">
        <v>811</v>
      </c>
      <c r="C19" s="463" t="s">
        <v>589</v>
      </c>
      <c r="D19" s="497"/>
      <c r="E19" s="414">
        <f>SUM(F19:M19)</f>
        <v>0</v>
      </c>
      <c r="F19" s="500"/>
      <c r="G19" s="499"/>
      <c r="H19" s="498"/>
      <c r="I19" s="497"/>
      <c r="J19" s="497"/>
      <c r="K19" s="497"/>
      <c r="L19" s="497"/>
      <c r="M19" s="497"/>
    </row>
    <row r="20" spans="1:55" ht="15" x14ac:dyDescent="0.2">
      <c r="A20" s="482" t="s">
        <v>445</v>
      </c>
      <c r="B20" s="484"/>
      <c r="C20" s="463"/>
      <c r="D20" s="509"/>
      <c r="E20" s="509"/>
      <c r="F20" s="512"/>
      <c r="G20" s="511"/>
      <c r="H20" s="510"/>
      <c r="I20" s="509"/>
      <c r="J20" s="509"/>
      <c r="K20" s="509"/>
      <c r="L20" s="509"/>
      <c r="M20" s="509"/>
    </row>
    <row r="21" spans="1:55" s="505" customFormat="1" ht="15" x14ac:dyDescent="0.2">
      <c r="A21" s="482" t="s">
        <v>442</v>
      </c>
      <c r="B21" s="508">
        <v>800</v>
      </c>
      <c r="C21" s="507" t="s">
        <v>588</v>
      </c>
      <c r="D21" s="472">
        <f t="shared" ref="D21:M21" si="1">SUM(D17:D19)</f>
        <v>0</v>
      </c>
      <c r="E21" s="472">
        <f t="shared" si="1"/>
        <v>0</v>
      </c>
      <c r="F21" s="472">
        <f t="shared" si="1"/>
        <v>0</v>
      </c>
      <c r="G21" s="472">
        <f t="shared" si="1"/>
        <v>0</v>
      </c>
      <c r="H21" s="472">
        <f t="shared" si="1"/>
        <v>0</v>
      </c>
      <c r="I21" s="472">
        <f t="shared" si="1"/>
        <v>0</v>
      </c>
      <c r="J21" s="472">
        <f t="shared" si="1"/>
        <v>0</v>
      </c>
      <c r="K21" s="472">
        <f t="shared" si="1"/>
        <v>0</v>
      </c>
      <c r="L21" s="472">
        <f t="shared" si="1"/>
        <v>0</v>
      </c>
      <c r="M21" s="472">
        <f t="shared" si="1"/>
        <v>0</v>
      </c>
    </row>
    <row r="22" spans="1:55" ht="15" x14ac:dyDescent="0.2">
      <c r="A22" s="482" t="s">
        <v>438</v>
      </c>
      <c r="B22" s="484"/>
      <c r="C22" s="463"/>
      <c r="D22" s="501"/>
      <c r="E22" s="501"/>
      <c r="F22" s="504"/>
      <c r="G22" s="503"/>
      <c r="H22" s="502"/>
      <c r="I22" s="501"/>
      <c r="J22" s="501"/>
      <c r="K22" s="501"/>
      <c r="L22" s="501"/>
      <c r="M22" s="501"/>
    </row>
    <row r="23" spans="1:55" ht="15" x14ac:dyDescent="0.2">
      <c r="A23" s="482" t="s">
        <v>434</v>
      </c>
      <c r="B23" s="484" t="s">
        <v>587</v>
      </c>
      <c r="C23" s="463" t="s">
        <v>205</v>
      </c>
      <c r="D23" s="410"/>
      <c r="E23" s="414">
        <f>SUM(F23:M23)</f>
        <v>0</v>
      </c>
      <c r="F23" s="500"/>
      <c r="G23" s="499"/>
      <c r="H23" s="498"/>
      <c r="I23" s="497"/>
      <c r="J23" s="497"/>
      <c r="K23" s="497"/>
      <c r="L23" s="497"/>
      <c r="M23" s="497"/>
    </row>
    <row r="24" spans="1:55" ht="15" x14ac:dyDescent="0.2">
      <c r="A24" s="482" t="s">
        <v>429</v>
      </c>
      <c r="B24" s="484" t="s">
        <v>586</v>
      </c>
      <c r="C24" s="463" t="s">
        <v>203</v>
      </c>
      <c r="D24" s="410"/>
      <c r="E24" s="414">
        <f>SUM(F24:M24)</f>
        <v>0</v>
      </c>
      <c r="F24" s="500"/>
      <c r="G24" s="499"/>
      <c r="H24" s="498"/>
      <c r="I24" s="497"/>
      <c r="J24" s="497"/>
      <c r="K24" s="497"/>
      <c r="L24" s="497"/>
      <c r="M24" s="497"/>
    </row>
    <row r="25" spans="1:55" ht="15" x14ac:dyDescent="0.2">
      <c r="A25" s="482" t="s">
        <v>426</v>
      </c>
      <c r="B25" s="484" t="s">
        <v>585</v>
      </c>
      <c r="C25" s="463" t="s">
        <v>201</v>
      </c>
      <c r="D25" s="410"/>
      <c r="E25" s="414">
        <f>SUM(F25:M25)</f>
        <v>0</v>
      </c>
      <c r="F25" s="500"/>
      <c r="G25" s="499"/>
      <c r="H25" s="498"/>
      <c r="I25" s="497"/>
      <c r="J25" s="497"/>
      <c r="K25" s="497"/>
      <c r="L25" s="497"/>
      <c r="M25" s="497"/>
    </row>
    <row r="26" spans="1:55" ht="15" x14ac:dyDescent="0.2">
      <c r="A26" s="482" t="s">
        <v>424</v>
      </c>
      <c r="B26" s="484" t="s">
        <v>584</v>
      </c>
      <c r="C26" s="463" t="s">
        <v>583</v>
      </c>
      <c r="D26" s="410"/>
      <c r="E26" s="414">
        <f>SUM(F26:M26)</f>
        <v>0</v>
      </c>
      <c r="F26" s="500"/>
      <c r="G26" s="499"/>
      <c r="H26" s="498"/>
      <c r="I26" s="497"/>
      <c r="J26" s="497"/>
      <c r="K26" s="497"/>
      <c r="L26" s="497"/>
      <c r="M26" s="497"/>
    </row>
    <row r="27" spans="1:55" ht="15" x14ac:dyDescent="0.2">
      <c r="A27" s="482" t="s">
        <v>420</v>
      </c>
      <c r="B27" s="484"/>
      <c r="C27" s="463"/>
      <c r="D27" s="485"/>
      <c r="E27" s="485"/>
      <c r="F27" s="496"/>
      <c r="G27" s="495"/>
      <c r="H27" s="494"/>
      <c r="I27" s="493"/>
      <c r="J27" s="493"/>
      <c r="K27" s="493"/>
      <c r="L27" s="493"/>
      <c r="M27" s="493"/>
    </row>
    <row r="28" spans="1:55" ht="15" x14ac:dyDescent="0.2">
      <c r="A28" s="482" t="s">
        <v>417</v>
      </c>
      <c r="B28" s="484" t="s">
        <v>582</v>
      </c>
      <c r="C28" s="463" t="s">
        <v>581</v>
      </c>
      <c r="D28" s="472">
        <f t="shared" ref="D28:M28" si="2">SUM(D23:D27)</f>
        <v>0</v>
      </c>
      <c r="E28" s="472">
        <f t="shared" si="2"/>
        <v>0</v>
      </c>
      <c r="F28" s="472">
        <f t="shared" si="2"/>
        <v>0</v>
      </c>
      <c r="G28" s="472">
        <f t="shared" si="2"/>
        <v>0</v>
      </c>
      <c r="H28" s="472">
        <f t="shared" si="2"/>
        <v>0</v>
      </c>
      <c r="I28" s="472">
        <f t="shared" si="2"/>
        <v>0</v>
      </c>
      <c r="J28" s="472">
        <f t="shared" si="2"/>
        <v>0</v>
      </c>
      <c r="K28" s="472">
        <f t="shared" si="2"/>
        <v>0</v>
      </c>
      <c r="L28" s="472">
        <f t="shared" si="2"/>
        <v>0</v>
      </c>
      <c r="M28" s="472">
        <f t="shared" si="2"/>
        <v>0</v>
      </c>
      <c r="N28" s="492"/>
      <c r="O28" s="492"/>
      <c r="P28" s="492"/>
      <c r="Q28" s="492"/>
      <c r="R28" s="492"/>
      <c r="S28" s="492"/>
      <c r="T28" s="492"/>
      <c r="U28" s="492"/>
      <c r="V28" s="492"/>
      <c r="W28" s="492"/>
      <c r="X28" s="492"/>
      <c r="Y28" s="492"/>
      <c r="Z28" s="492"/>
      <c r="AA28" s="492"/>
      <c r="AB28" s="492"/>
      <c r="AC28" s="492"/>
      <c r="AD28" s="492"/>
      <c r="AE28" s="492"/>
      <c r="AF28" s="492"/>
      <c r="AG28" s="492"/>
      <c r="AH28" s="492"/>
      <c r="AI28" s="492"/>
      <c r="AJ28" s="492"/>
      <c r="AK28" s="492"/>
      <c r="AL28" s="492"/>
      <c r="AM28" s="492"/>
      <c r="AN28" s="492"/>
      <c r="AO28" s="492"/>
      <c r="AP28" s="492"/>
      <c r="AQ28" s="492"/>
      <c r="AR28" s="492"/>
      <c r="AS28" s="492"/>
      <c r="AT28" s="492"/>
      <c r="AU28" s="492"/>
      <c r="AV28" s="492"/>
      <c r="AW28" s="492"/>
      <c r="AX28" s="492"/>
      <c r="AY28" s="492"/>
      <c r="AZ28" s="492"/>
      <c r="BA28" s="492"/>
      <c r="BB28" s="492"/>
      <c r="BC28" s="492"/>
    </row>
    <row r="29" spans="1:55" ht="15" x14ac:dyDescent="0.2">
      <c r="A29" s="482" t="s">
        <v>413</v>
      </c>
      <c r="B29" s="484"/>
      <c r="C29" s="463"/>
      <c r="D29" s="485"/>
      <c r="E29" s="485"/>
      <c r="F29" s="485"/>
      <c r="G29" s="485"/>
      <c r="H29" s="485"/>
      <c r="I29" s="485"/>
      <c r="J29" s="485"/>
      <c r="K29" s="485"/>
      <c r="L29" s="485"/>
      <c r="M29" s="485"/>
    </row>
    <row r="30" spans="1:55" ht="15" x14ac:dyDescent="0.2">
      <c r="A30" s="482" t="s">
        <v>407</v>
      </c>
      <c r="B30" s="481"/>
      <c r="C30" s="480" t="s">
        <v>580</v>
      </c>
      <c r="D30" s="460"/>
      <c r="E30" s="460"/>
      <c r="F30" s="460"/>
      <c r="G30" s="460"/>
      <c r="H30" s="460"/>
      <c r="I30" s="460"/>
      <c r="J30" s="460"/>
      <c r="K30" s="460"/>
      <c r="L30" s="460"/>
      <c r="M30" s="460"/>
    </row>
    <row r="31" spans="1:55" ht="15" x14ac:dyDescent="0.2">
      <c r="A31" s="482" t="s">
        <v>403</v>
      </c>
      <c r="B31" s="484"/>
      <c r="C31" s="491" t="s">
        <v>579</v>
      </c>
      <c r="D31" s="472">
        <f>SUM(D28,D21,D16,D10,'103a'!D21)</f>
        <v>16232</v>
      </c>
      <c r="E31" s="472">
        <f>SUM(E28,E21,E16,E10,'103a'!E21)</f>
        <v>12367</v>
      </c>
      <c r="F31" s="472">
        <f>SUM(F28,F21,F16,F10,'103a'!F21)</f>
        <v>0</v>
      </c>
      <c r="G31" s="472">
        <f>SUM(G28,G21,G16,G10,'103a'!G21)</f>
        <v>0</v>
      </c>
      <c r="H31" s="472">
        <f>SUM(H28,H21,H16,H10,'103a'!H21)</f>
        <v>869</v>
      </c>
      <c r="I31" s="472">
        <f>SUM(I28,I21,I16,I10,'103a'!I21)</f>
        <v>11498</v>
      </c>
      <c r="J31" s="472">
        <f>SUM(J28,J21,J16,J10,'103a'!J21)</f>
        <v>0</v>
      </c>
      <c r="K31" s="472">
        <f>SUM(K28,K21,K16,K10,'103a'!K21)</f>
        <v>0</v>
      </c>
      <c r="L31" s="472">
        <f>SUM(L28,L21,L16,L10,'103a'!L21)</f>
        <v>0</v>
      </c>
      <c r="M31" s="472">
        <f>SUM(M28,M21,M16,M10,'103a'!M21)</f>
        <v>0</v>
      </c>
    </row>
    <row r="32" spans="1:55" ht="15" x14ac:dyDescent="0.2">
      <c r="A32" s="482" t="s">
        <v>400</v>
      </c>
      <c r="B32" s="484"/>
      <c r="C32" s="463"/>
      <c r="D32" s="485"/>
      <c r="E32" s="485"/>
      <c r="F32" s="490"/>
      <c r="G32" s="489"/>
      <c r="H32" s="488"/>
      <c r="I32" s="485"/>
      <c r="J32" s="485"/>
      <c r="K32" s="485"/>
      <c r="L32" s="485"/>
      <c r="M32" s="485"/>
    </row>
    <row r="33" spans="1:13" ht="15" x14ac:dyDescent="0.2">
      <c r="A33" s="482" t="s">
        <v>397</v>
      </c>
      <c r="B33" s="481">
        <v>950</v>
      </c>
      <c r="C33" s="480" t="s">
        <v>578</v>
      </c>
      <c r="D33" s="487"/>
      <c r="E33" s="487"/>
      <c r="F33" s="417"/>
      <c r="G33" s="417"/>
      <c r="H33" s="417"/>
      <c r="I33" s="417"/>
      <c r="J33" s="417"/>
      <c r="K33" s="417"/>
      <c r="L33" s="417"/>
      <c r="M33" s="460"/>
    </row>
    <row r="34" spans="1:13" ht="15" x14ac:dyDescent="0.2">
      <c r="A34" s="482" t="s">
        <v>393</v>
      </c>
      <c r="B34" s="484"/>
      <c r="C34" s="483" t="s">
        <v>577</v>
      </c>
      <c r="D34" s="469"/>
      <c r="E34" s="469"/>
      <c r="F34" s="417"/>
      <c r="G34" s="417"/>
      <c r="H34" s="417"/>
      <c r="I34" s="417"/>
      <c r="J34" s="417"/>
      <c r="K34" s="417"/>
      <c r="L34" s="417"/>
      <c r="M34" s="460"/>
    </row>
    <row r="35" spans="1:13" x14ac:dyDescent="0.25">
      <c r="A35" s="482" t="s">
        <v>388</v>
      </c>
      <c r="B35" s="484"/>
      <c r="C35" s="486"/>
      <c r="D35" s="485"/>
      <c r="E35" s="485"/>
      <c r="F35" s="417"/>
      <c r="G35" s="417"/>
      <c r="H35" s="417"/>
      <c r="I35" s="417"/>
      <c r="J35" s="417"/>
      <c r="K35" s="417"/>
      <c r="L35" s="417"/>
      <c r="M35" s="460"/>
    </row>
    <row r="36" spans="1:13" ht="15" x14ac:dyDescent="0.2">
      <c r="A36" s="482" t="s">
        <v>383</v>
      </c>
      <c r="B36" s="481"/>
      <c r="C36" s="480" t="s">
        <v>576</v>
      </c>
      <c r="D36" s="604">
        <f>+D31+D34</f>
        <v>16232</v>
      </c>
      <c r="E36" s="604">
        <f>+E31+E34</f>
        <v>12367</v>
      </c>
      <c r="F36" s="417"/>
      <c r="G36" s="417"/>
      <c r="H36" s="417"/>
      <c r="I36" s="417"/>
      <c r="J36" s="417"/>
      <c r="K36" s="417"/>
      <c r="L36" s="417"/>
      <c r="M36" s="460"/>
    </row>
    <row r="37" spans="1:13" ht="15" x14ac:dyDescent="0.2">
      <c r="A37" s="482" t="s">
        <v>379</v>
      </c>
      <c r="B37" s="484"/>
      <c r="C37" s="483" t="s">
        <v>575</v>
      </c>
      <c r="D37" s="605"/>
      <c r="E37" s="605"/>
      <c r="F37" s="417"/>
      <c r="G37" s="417"/>
      <c r="H37" s="417"/>
      <c r="I37" s="417"/>
      <c r="J37" s="417"/>
      <c r="K37" s="417"/>
      <c r="L37" s="417"/>
      <c r="M37" s="460"/>
    </row>
    <row r="38" spans="1:13" ht="15" x14ac:dyDescent="0.2">
      <c r="A38" s="482" t="s">
        <v>376</v>
      </c>
      <c r="B38" s="481"/>
      <c r="C38" s="480"/>
      <c r="D38" s="460"/>
      <c r="E38" s="460"/>
      <c r="F38" s="417"/>
      <c r="G38" s="417"/>
      <c r="H38" s="417"/>
      <c r="I38" s="417"/>
      <c r="J38" s="417"/>
      <c r="K38" s="417"/>
      <c r="L38" s="417"/>
      <c r="M38" s="460"/>
    </row>
    <row r="39" spans="1:13" thickBot="1" x14ac:dyDescent="0.25">
      <c r="A39" s="482" t="s">
        <v>372</v>
      </c>
      <c r="B39" s="481"/>
      <c r="C39" s="480"/>
      <c r="D39" s="460"/>
      <c r="E39" s="460"/>
      <c r="F39" s="465"/>
      <c r="G39" s="465"/>
      <c r="H39" s="465"/>
      <c r="I39" s="465"/>
      <c r="J39" s="465"/>
      <c r="K39" s="417"/>
      <c r="L39" s="417"/>
      <c r="M39" s="460"/>
    </row>
    <row r="40" spans="1:13" x14ac:dyDescent="0.25">
      <c r="A40" s="459" t="s">
        <v>368</v>
      </c>
      <c r="B40" s="479"/>
      <c r="C40" s="478" t="s">
        <v>574</v>
      </c>
      <c r="D40" s="477"/>
      <c r="E40" s="476"/>
      <c r="F40" s="417"/>
      <c r="G40" s="470"/>
      <c r="H40" s="470"/>
      <c r="I40" s="470"/>
      <c r="J40" s="465"/>
      <c r="K40" s="417"/>
      <c r="L40" s="475"/>
      <c r="M40" s="460"/>
    </row>
    <row r="41" spans="1:13" x14ac:dyDescent="0.25">
      <c r="A41" s="459" t="s">
        <v>364</v>
      </c>
      <c r="B41" s="464"/>
      <c r="C41" s="463"/>
      <c r="D41" s="460"/>
      <c r="E41" s="474"/>
      <c r="F41" s="417"/>
      <c r="G41" s="470"/>
      <c r="H41" s="470"/>
      <c r="I41" s="470"/>
      <c r="J41" s="465"/>
      <c r="K41" s="417"/>
      <c r="L41" s="417"/>
      <c r="M41" s="460"/>
    </row>
    <row r="42" spans="1:13" x14ac:dyDescent="0.25">
      <c r="A42" s="459" t="s">
        <v>361</v>
      </c>
      <c r="B42" s="464"/>
      <c r="C42" s="473" t="s">
        <v>573</v>
      </c>
      <c r="D42" s="472">
        <v>1254</v>
      </c>
      <c r="E42" s="471">
        <v>4129</v>
      </c>
      <c r="F42" s="470" t="s">
        <v>572</v>
      </c>
      <c r="G42" s="470"/>
      <c r="H42" s="470"/>
      <c r="I42" s="470"/>
      <c r="J42" s="465"/>
      <c r="K42" s="417"/>
      <c r="L42" s="417"/>
      <c r="M42" s="460"/>
    </row>
    <row r="43" spans="1:13" x14ac:dyDescent="0.25">
      <c r="A43" s="459" t="s">
        <v>358</v>
      </c>
      <c r="B43" s="464"/>
      <c r="C43" s="473" t="s">
        <v>571</v>
      </c>
      <c r="D43" s="472">
        <v>14978</v>
      </c>
      <c r="E43" s="471">
        <f>7593+645</f>
        <v>8238</v>
      </c>
      <c r="F43" s="470"/>
      <c r="G43" s="465"/>
      <c r="H43" s="465"/>
      <c r="I43" s="465"/>
      <c r="J43" s="465"/>
      <c r="K43" s="417"/>
      <c r="L43" s="417"/>
      <c r="M43" s="460"/>
    </row>
    <row r="44" spans="1:13" x14ac:dyDescent="0.25">
      <c r="A44" s="459" t="s">
        <v>356</v>
      </c>
      <c r="B44" s="464"/>
      <c r="C44" s="473" t="s">
        <v>570</v>
      </c>
      <c r="D44" s="472">
        <f>SUM(D42:D43)</f>
        <v>16232</v>
      </c>
      <c r="E44" s="471">
        <f>SUM(E42:E43)</f>
        <v>12367</v>
      </c>
      <c r="F44" s="470" t="s">
        <v>569</v>
      </c>
      <c r="G44" s="465"/>
      <c r="H44" s="465"/>
      <c r="I44" s="465"/>
      <c r="J44" s="465"/>
      <c r="K44" s="417"/>
      <c r="L44" s="417"/>
      <c r="M44" s="460"/>
    </row>
    <row r="45" spans="1:13" ht="15" x14ac:dyDescent="0.2">
      <c r="A45" s="459" t="s">
        <v>351</v>
      </c>
      <c r="B45" s="464"/>
      <c r="C45" s="463"/>
      <c r="D45" s="469"/>
      <c r="E45" s="468"/>
      <c r="F45" s="465"/>
      <c r="G45" s="465"/>
      <c r="H45" s="465"/>
      <c r="I45" s="465"/>
      <c r="J45" s="465"/>
      <c r="K45" s="417"/>
      <c r="L45" s="417"/>
      <c r="M45" s="460"/>
    </row>
    <row r="46" spans="1:13" ht="15" x14ac:dyDescent="0.2">
      <c r="A46" s="459" t="s">
        <v>568</v>
      </c>
      <c r="B46" s="464"/>
      <c r="C46" s="463" t="s">
        <v>567</v>
      </c>
      <c r="D46" s="467">
        <f>D36</f>
        <v>16232</v>
      </c>
      <c r="E46" s="466">
        <f>E36</f>
        <v>12367</v>
      </c>
      <c r="F46" s="465"/>
      <c r="G46" s="465"/>
      <c r="H46" s="465"/>
      <c r="I46" s="465"/>
      <c r="J46" s="465"/>
      <c r="K46" s="417"/>
      <c r="L46" s="417"/>
      <c r="M46" s="460"/>
    </row>
    <row r="47" spans="1:13" ht="15" x14ac:dyDescent="0.2">
      <c r="A47" s="459" t="s">
        <v>566</v>
      </c>
      <c r="B47" s="464"/>
      <c r="C47" s="463" t="s">
        <v>565</v>
      </c>
      <c r="D47" s="462">
        <f>D48-D46</f>
        <v>0</v>
      </c>
      <c r="E47" s="461">
        <f>E48-E46</f>
        <v>0</v>
      </c>
      <c r="F47" s="417"/>
      <c r="G47" s="417"/>
      <c r="H47" s="417"/>
      <c r="I47" s="417"/>
      <c r="J47" s="417"/>
      <c r="K47" s="417"/>
      <c r="L47" s="417"/>
      <c r="M47" s="460"/>
    </row>
    <row r="48" spans="1:13" thickBot="1" x14ac:dyDescent="0.25">
      <c r="A48" s="459" t="s">
        <v>564</v>
      </c>
      <c r="B48" s="458"/>
      <c r="C48" s="457" t="s">
        <v>563</v>
      </c>
      <c r="D48" s="456">
        <f>D44</f>
        <v>16232</v>
      </c>
      <c r="E48" s="455">
        <f>E44</f>
        <v>12367</v>
      </c>
      <c r="F48" s="454"/>
      <c r="G48" s="454"/>
      <c r="H48" s="454"/>
      <c r="I48" s="454"/>
      <c r="J48" s="454"/>
      <c r="K48" s="454"/>
      <c r="L48" s="454"/>
      <c r="M48" s="453"/>
    </row>
    <row r="49" spans="1:3" ht="15.75" customHeight="1" x14ac:dyDescent="0.2">
      <c r="A49" s="606" t="str">
        <f ca="1">CELL("FILENAME",A2)</f>
        <v>R:\Finance\Annual Budget\Amended 2016-2017\[2016-2017 Amended Budget.xlsx]103b</v>
      </c>
      <c r="B49" s="606"/>
      <c r="C49" s="606"/>
    </row>
  </sheetData>
  <mergeCells count="5">
    <mergeCell ref="A1:C1"/>
    <mergeCell ref="A4:C4"/>
    <mergeCell ref="D36:D37"/>
    <mergeCell ref="E36:E37"/>
    <mergeCell ref="A49:C49"/>
  </mergeCells>
  <printOptions horizontalCentered="1" verticalCentered="1"/>
  <pageMargins left="0.1" right="0.1" top="0.4" bottom="0.4" header="0.1" footer="0.1"/>
  <pageSetup scale="73" fitToHeight="2" orientation="landscape" r:id="rId1"/>
  <headerFooter>
    <oddHeader>&amp;C&amp;"Arial,Bold"TWIN FALLS SCHOOL DISTIRCT 411</oddHeader>
    <oddFooter>&amp;L&amp;"Arial,Bold"&amp;Z&amp;F&amp;R&amp;"Arial,Bold"Page &amp;P of &amp;N</oddFooter>
  </headerFooter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C49"/>
  <sheetViews>
    <sheetView zoomScaleNormal="100" workbookViewId="0">
      <pane xSplit="3" ySplit="7" topLeftCell="D8" activePane="bottomRight" state="frozen"/>
      <selection activeCell="P31" sqref="P31"/>
      <selection pane="topRight" activeCell="P31" sqref="P31"/>
      <selection pane="bottomLeft" activeCell="P31" sqref="P31"/>
      <selection pane="bottomRight" activeCell="P31" sqref="P31"/>
    </sheetView>
  </sheetViews>
  <sheetFormatPr defaultRowHeight="15.75" x14ac:dyDescent="0.25"/>
  <cols>
    <col min="1" max="1" width="3.77734375" style="397" customWidth="1"/>
    <col min="2" max="2" width="6.77734375" style="452" customWidth="1"/>
    <col min="3" max="3" width="30.77734375" style="398" customWidth="1"/>
    <col min="4" max="13" width="11.77734375" style="397" customWidth="1"/>
    <col min="14" max="16384" width="8.88671875" style="397"/>
  </cols>
  <sheetData>
    <row r="1" spans="1:22" ht="20.25" x14ac:dyDescent="0.3">
      <c r="A1" s="600" t="s">
        <v>47</v>
      </c>
      <c r="B1" s="600"/>
      <c r="C1" s="600"/>
      <c r="E1" s="530" t="s">
        <v>510</v>
      </c>
      <c r="F1" s="529"/>
      <c r="G1" s="529"/>
      <c r="H1" s="529"/>
      <c r="I1" s="451"/>
      <c r="K1" s="446"/>
      <c r="L1" s="445"/>
      <c r="M1" s="556" t="s">
        <v>785</v>
      </c>
    </row>
    <row r="2" spans="1:22" x14ac:dyDescent="0.25">
      <c r="E2" s="530" t="s">
        <v>16</v>
      </c>
      <c r="F2" s="529"/>
      <c r="G2" s="529"/>
      <c r="H2" s="528"/>
      <c r="K2" s="446"/>
      <c r="L2" s="445"/>
      <c r="M2" s="557" t="s">
        <v>783</v>
      </c>
    </row>
    <row r="3" spans="1:22" ht="15" customHeight="1" x14ac:dyDescent="0.25">
      <c r="E3" s="447" t="s">
        <v>507</v>
      </c>
      <c r="F3" s="447"/>
      <c r="G3" s="447"/>
      <c r="H3" s="528"/>
      <c r="J3" s="527" t="s">
        <v>5</v>
      </c>
      <c r="K3" s="446"/>
      <c r="L3" s="445"/>
      <c r="M3" s="542" t="s">
        <v>781</v>
      </c>
    </row>
    <row r="4" spans="1:22" ht="12.6" customHeight="1" x14ac:dyDescent="0.2">
      <c r="A4" s="603" t="s">
        <v>505</v>
      </c>
      <c r="B4" s="603"/>
      <c r="C4" s="603"/>
      <c r="D4" s="401"/>
      <c r="E4" s="401"/>
      <c r="F4" s="401"/>
      <c r="G4" s="401"/>
      <c r="H4" s="401"/>
      <c r="I4" s="401"/>
      <c r="J4" s="401"/>
      <c r="K4" s="401"/>
      <c r="L4" s="401"/>
    </row>
    <row r="5" spans="1:22" ht="15" x14ac:dyDescent="0.2">
      <c r="A5" s="526"/>
      <c r="B5" s="522"/>
      <c r="C5" s="525" t="s">
        <v>16</v>
      </c>
      <c r="D5" s="522" t="s">
        <v>503</v>
      </c>
      <c r="E5" s="522" t="s">
        <v>90</v>
      </c>
      <c r="F5" s="524" t="s">
        <v>85</v>
      </c>
      <c r="G5" s="524" t="s">
        <v>83</v>
      </c>
      <c r="H5" s="524" t="s">
        <v>81</v>
      </c>
      <c r="I5" s="524" t="s">
        <v>79</v>
      </c>
      <c r="J5" s="524" t="s">
        <v>77</v>
      </c>
      <c r="K5" s="523" t="s">
        <v>75</v>
      </c>
      <c r="L5" s="522" t="s">
        <v>73</v>
      </c>
      <c r="M5" s="522" t="s">
        <v>70</v>
      </c>
    </row>
    <row r="6" spans="1:22" ht="15" x14ac:dyDescent="0.2">
      <c r="A6" s="521"/>
      <c r="B6" s="481"/>
      <c r="C6" s="480"/>
      <c r="D6" s="516"/>
      <c r="E6" s="520"/>
      <c r="F6" s="401"/>
      <c r="G6" s="519"/>
      <c r="H6" s="518" t="s">
        <v>560</v>
      </c>
      <c r="I6" s="518" t="s">
        <v>559</v>
      </c>
      <c r="J6" s="517" t="s">
        <v>558</v>
      </c>
      <c r="K6" s="481" t="s">
        <v>557</v>
      </c>
      <c r="L6" s="481" t="s">
        <v>556</v>
      </c>
      <c r="M6" s="516"/>
    </row>
    <row r="7" spans="1:22" ht="15" x14ac:dyDescent="0.2">
      <c r="A7" s="482" t="s">
        <v>87</v>
      </c>
      <c r="B7" s="484" t="s">
        <v>500</v>
      </c>
      <c r="C7" s="515" t="s">
        <v>555</v>
      </c>
      <c r="D7" s="484" t="s">
        <v>88</v>
      </c>
      <c r="E7" s="484" t="s">
        <v>88</v>
      </c>
      <c r="F7" s="514" t="s">
        <v>84</v>
      </c>
      <c r="G7" s="459" t="s">
        <v>82</v>
      </c>
      <c r="H7" s="459" t="s">
        <v>554</v>
      </c>
      <c r="I7" s="459" t="s">
        <v>553</v>
      </c>
      <c r="J7" s="482" t="s">
        <v>552</v>
      </c>
      <c r="K7" s="484" t="s">
        <v>551</v>
      </c>
      <c r="L7" s="484" t="s">
        <v>550</v>
      </c>
      <c r="M7" s="484" t="s">
        <v>184</v>
      </c>
    </row>
    <row r="8" spans="1:22" ht="15" x14ac:dyDescent="0.2">
      <c r="A8" s="482" t="s">
        <v>350</v>
      </c>
      <c r="B8" s="484" t="s">
        <v>597</v>
      </c>
      <c r="C8" s="463" t="s">
        <v>220</v>
      </c>
      <c r="D8" s="497"/>
      <c r="E8" s="414">
        <f>SUM(F8:M8)</f>
        <v>0</v>
      </c>
      <c r="F8" s="500"/>
      <c r="G8" s="499"/>
      <c r="H8" s="498"/>
      <c r="I8" s="497"/>
      <c r="J8" s="497"/>
      <c r="K8" s="497"/>
      <c r="L8" s="497"/>
      <c r="M8" s="497"/>
    </row>
    <row r="9" spans="1:22" ht="15" x14ac:dyDescent="0.2">
      <c r="A9" s="482" t="s">
        <v>493</v>
      </c>
      <c r="B9" s="484"/>
      <c r="C9" s="463"/>
      <c r="D9" s="509"/>
      <c r="E9" s="509"/>
      <c r="F9" s="512"/>
      <c r="G9" s="511"/>
      <c r="H9" s="510"/>
      <c r="I9" s="509"/>
      <c r="J9" s="509"/>
      <c r="K9" s="509"/>
      <c r="L9" s="509"/>
      <c r="M9" s="509"/>
    </row>
    <row r="10" spans="1:22" ht="15" x14ac:dyDescent="0.2">
      <c r="A10" s="482" t="s">
        <v>490</v>
      </c>
      <c r="B10" s="484" t="s">
        <v>75</v>
      </c>
      <c r="C10" s="473" t="s">
        <v>596</v>
      </c>
      <c r="D10" s="472">
        <f>+D8+'270a'!D48</f>
        <v>32433</v>
      </c>
      <c r="E10" s="472">
        <f>+E8+'270a'!E48</f>
        <v>45409</v>
      </c>
      <c r="F10" s="472">
        <f>+F8+'270a'!F48</f>
        <v>2652</v>
      </c>
      <c r="G10" s="472">
        <f>+G8+'270a'!G48</f>
        <v>955</v>
      </c>
      <c r="H10" s="472">
        <f>+H8+'270a'!H48</f>
        <v>30983</v>
      </c>
      <c r="I10" s="472">
        <f>+I8+'270a'!I48</f>
        <v>10819</v>
      </c>
      <c r="J10" s="472">
        <f>+J8+'270a'!J48</f>
        <v>0</v>
      </c>
      <c r="K10" s="472">
        <f>+K8+'270a'!K48</f>
        <v>0</v>
      </c>
      <c r="L10" s="472">
        <f>+L8+'270a'!L48</f>
        <v>0</v>
      </c>
      <c r="M10" s="472">
        <f>+M8+'270a'!M48</f>
        <v>0</v>
      </c>
    </row>
    <row r="11" spans="1:22" x14ac:dyDescent="0.25">
      <c r="A11" s="482" t="s">
        <v>485</v>
      </c>
      <c r="B11" s="513"/>
      <c r="C11" s="486"/>
      <c r="D11" s="501"/>
      <c r="E11" s="501"/>
      <c r="F11" s="504"/>
      <c r="G11" s="503"/>
      <c r="H11" s="502"/>
      <c r="I11" s="501"/>
      <c r="J11" s="501"/>
      <c r="K11" s="501"/>
      <c r="L11" s="501"/>
      <c r="M11" s="501"/>
    </row>
    <row r="12" spans="1:22" ht="15" x14ac:dyDescent="0.2">
      <c r="A12" s="482" t="s">
        <v>478</v>
      </c>
      <c r="B12" s="484" t="s">
        <v>595</v>
      </c>
      <c r="C12" s="463" t="s">
        <v>218</v>
      </c>
      <c r="D12" s="497"/>
      <c r="E12" s="414">
        <f>SUM(F12:M12)</f>
        <v>0</v>
      </c>
      <c r="F12" s="500"/>
      <c r="G12" s="499"/>
      <c r="H12" s="498"/>
      <c r="I12" s="497"/>
      <c r="J12" s="497"/>
      <c r="K12" s="497"/>
      <c r="L12" s="497"/>
      <c r="M12" s="497"/>
    </row>
    <row r="13" spans="1:22" ht="15" x14ac:dyDescent="0.2">
      <c r="A13" s="482" t="s">
        <v>474</v>
      </c>
      <c r="B13" s="484" t="s">
        <v>594</v>
      </c>
      <c r="C13" s="463" t="s">
        <v>216</v>
      </c>
      <c r="D13" s="497"/>
      <c r="E13" s="414">
        <f>SUM(F13:M13)</f>
        <v>0</v>
      </c>
      <c r="F13" s="500"/>
      <c r="G13" s="499"/>
      <c r="H13" s="498"/>
      <c r="I13" s="497"/>
      <c r="J13" s="497"/>
      <c r="K13" s="497"/>
      <c r="L13" s="497"/>
      <c r="M13" s="497"/>
    </row>
    <row r="14" spans="1:22" ht="15" x14ac:dyDescent="0.2">
      <c r="A14" s="482" t="s">
        <v>469</v>
      </c>
      <c r="B14" s="484">
        <v>730</v>
      </c>
      <c r="C14" s="463" t="s">
        <v>593</v>
      </c>
      <c r="D14" s="497"/>
      <c r="E14" s="414">
        <f>SUM(F14:M14)</f>
        <v>0</v>
      </c>
      <c r="F14" s="500"/>
      <c r="G14" s="499"/>
      <c r="H14" s="498"/>
      <c r="I14" s="497"/>
      <c r="J14" s="497"/>
      <c r="K14" s="497"/>
      <c r="L14" s="497"/>
      <c r="M14" s="497"/>
    </row>
    <row r="15" spans="1:22" ht="15" x14ac:dyDescent="0.2">
      <c r="A15" s="482" t="s">
        <v>465</v>
      </c>
      <c r="B15" s="484"/>
      <c r="C15" s="463"/>
      <c r="D15" s="501"/>
      <c r="E15" s="501"/>
      <c r="F15" s="512"/>
      <c r="G15" s="511"/>
      <c r="H15" s="510"/>
      <c r="I15" s="509"/>
      <c r="J15" s="509"/>
      <c r="K15" s="509"/>
      <c r="L15" s="509"/>
      <c r="M15" s="509"/>
    </row>
    <row r="16" spans="1:22" ht="15" x14ac:dyDescent="0.2">
      <c r="A16" s="482" t="s">
        <v>461</v>
      </c>
      <c r="B16" s="484" t="s">
        <v>73</v>
      </c>
      <c r="C16" s="463" t="s">
        <v>592</v>
      </c>
      <c r="D16" s="472">
        <f t="shared" ref="D16:M16" si="0">SUM(D12:D14)</f>
        <v>0</v>
      </c>
      <c r="E16" s="472">
        <f t="shared" si="0"/>
        <v>0</v>
      </c>
      <c r="F16" s="472">
        <f t="shared" si="0"/>
        <v>0</v>
      </c>
      <c r="G16" s="472">
        <f t="shared" si="0"/>
        <v>0</v>
      </c>
      <c r="H16" s="472">
        <f t="shared" si="0"/>
        <v>0</v>
      </c>
      <c r="I16" s="472">
        <f t="shared" si="0"/>
        <v>0</v>
      </c>
      <c r="J16" s="472">
        <f t="shared" si="0"/>
        <v>0</v>
      </c>
      <c r="K16" s="472">
        <f t="shared" si="0"/>
        <v>0</v>
      </c>
      <c r="L16" s="472">
        <f t="shared" si="0"/>
        <v>0</v>
      </c>
      <c r="M16" s="472">
        <f t="shared" si="0"/>
        <v>0</v>
      </c>
      <c r="N16" s="492"/>
      <c r="O16" s="492"/>
      <c r="P16" s="492"/>
      <c r="Q16" s="492"/>
      <c r="R16" s="492"/>
      <c r="S16" s="492"/>
      <c r="T16" s="492"/>
      <c r="U16" s="492"/>
      <c r="V16" s="492"/>
    </row>
    <row r="17" spans="1:55" ht="15" x14ac:dyDescent="0.2">
      <c r="A17" s="482" t="s">
        <v>457</v>
      </c>
      <c r="B17" s="484"/>
      <c r="C17" s="463"/>
      <c r="D17" s="501"/>
      <c r="E17" s="501"/>
      <c r="F17" s="504"/>
      <c r="G17" s="503"/>
      <c r="H17" s="502"/>
      <c r="I17" s="501"/>
      <c r="J17" s="501"/>
      <c r="K17" s="501"/>
      <c r="L17" s="501"/>
      <c r="M17" s="501"/>
    </row>
    <row r="18" spans="1:55" ht="15" x14ac:dyDescent="0.2">
      <c r="A18" s="482" t="s">
        <v>453</v>
      </c>
      <c r="B18" s="484" t="s">
        <v>591</v>
      </c>
      <c r="C18" s="463" t="s">
        <v>590</v>
      </c>
      <c r="D18" s="497"/>
      <c r="E18" s="414">
        <f>SUM(F18:M18)</f>
        <v>0</v>
      </c>
      <c r="F18" s="500"/>
      <c r="G18" s="499"/>
      <c r="H18" s="498"/>
      <c r="I18" s="497"/>
      <c r="J18" s="497"/>
      <c r="K18" s="497"/>
      <c r="L18" s="497"/>
      <c r="M18" s="497"/>
    </row>
    <row r="19" spans="1:55" ht="15" x14ac:dyDescent="0.2">
      <c r="A19" s="482" t="s">
        <v>449</v>
      </c>
      <c r="B19" s="484">
        <v>811</v>
      </c>
      <c r="C19" s="463" t="s">
        <v>589</v>
      </c>
      <c r="D19" s="497"/>
      <c r="E19" s="414">
        <f>SUM(F19:M19)</f>
        <v>0</v>
      </c>
      <c r="F19" s="500"/>
      <c r="G19" s="499"/>
      <c r="H19" s="498"/>
      <c r="I19" s="497"/>
      <c r="J19" s="497"/>
      <c r="K19" s="497"/>
      <c r="L19" s="497"/>
      <c r="M19" s="497"/>
    </row>
    <row r="20" spans="1:55" ht="15" x14ac:dyDescent="0.2">
      <c r="A20" s="482" t="s">
        <v>445</v>
      </c>
      <c r="B20" s="484"/>
      <c r="C20" s="463"/>
      <c r="D20" s="509"/>
      <c r="E20" s="509"/>
      <c r="F20" s="512"/>
      <c r="G20" s="511"/>
      <c r="H20" s="510"/>
      <c r="I20" s="509"/>
      <c r="J20" s="509"/>
      <c r="K20" s="509"/>
      <c r="L20" s="509"/>
      <c r="M20" s="509"/>
    </row>
    <row r="21" spans="1:55" s="505" customFormat="1" ht="15" x14ac:dyDescent="0.2">
      <c r="A21" s="482" t="s">
        <v>442</v>
      </c>
      <c r="B21" s="508">
        <v>800</v>
      </c>
      <c r="C21" s="507" t="s">
        <v>588</v>
      </c>
      <c r="D21" s="472">
        <f t="shared" ref="D21:M21" si="1">SUM(D17:D19)</f>
        <v>0</v>
      </c>
      <c r="E21" s="472">
        <f t="shared" si="1"/>
        <v>0</v>
      </c>
      <c r="F21" s="472">
        <f t="shared" si="1"/>
        <v>0</v>
      </c>
      <c r="G21" s="472">
        <f t="shared" si="1"/>
        <v>0</v>
      </c>
      <c r="H21" s="472">
        <f t="shared" si="1"/>
        <v>0</v>
      </c>
      <c r="I21" s="472">
        <f t="shared" si="1"/>
        <v>0</v>
      </c>
      <c r="J21" s="472">
        <f t="shared" si="1"/>
        <v>0</v>
      </c>
      <c r="K21" s="472">
        <f t="shared" si="1"/>
        <v>0</v>
      </c>
      <c r="L21" s="472">
        <f t="shared" si="1"/>
        <v>0</v>
      </c>
      <c r="M21" s="472">
        <f t="shared" si="1"/>
        <v>0</v>
      </c>
    </row>
    <row r="22" spans="1:55" ht="15" x14ac:dyDescent="0.2">
      <c r="A22" s="482" t="s">
        <v>438</v>
      </c>
      <c r="B22" s="484"/>
      <c r="C22" s="463"/>
      <c r="D22" s="501"/>
      <c r="E22" s="501"/>
      <c r="F22" s="504"/>
      <c r="G22" s="503"/>
      <c r="H22" s="502"/>
      <c r="I22" s="501"/>
      <c r="J22" s="501"/>
      <c r="K22" s="501"/>
      <c r="L22" s="501"/>
      <c r="M22" s="501"/>
    </row>
    <row r="23" spans="1:55" ht="15" x14ac:dyDescent="0.2">
      <c r="A23" s="482" t="s">
        <v>434</v>
      </c>
      <c r="B23" s="484" t="s">
        <v>587</v>
      </c>
      <c r="C23" s="463" t="s">
        <v>205</v>
      </c>
      <c r="D23" s="410"/>
      <c r="E23" s="414">
        <f>SUM(F23:M23)</f>
        <v>0</v>
      </c>
      <c r="F23" s="500"/>
      <c r="G23" s="499"/>
      <c r="H23" s="498"/>
      <c r="I23" s="497"/>
      <c r="J23" s="497"/>
      <c r="K23" s="497"/>
      <c r="L23" s="497"/>
      <c r="M23" s="497"/>
    </row>
    <row r="24" spans="1:55" ht="15" x14ac:dyDescent="0.2">
      <c r="A24" s="482" t="s">
        <v>429</v>
      </c>
      <c r="B24" s="484" t="s">
        <v>586</v>
      </c>
      <c r="C24" s="463" t="s">
        <v>203</v>
      </c>
      <c r="D24" s="410"/>
      <c r="E24" s="414">
        <f>SUM(F24:M24)</f>
        <v>0</v>
      </c>
      <c r="F24" s="500"/>
      <c r="G24" s="499"/>
      <c r="H24" s="498"/>
      <c r="I24" s="497"/>
      <c r="J24" s="497"/>
      <c r="K24" s="497"/>
      <c r="L24" s="497"/>
      <c r="M24" s="497"/>
    </row>
    <row r="25" spans="1:55" ht="15" x14ac:dyDescent="0.2">
      <c r="A25" s="482" t="s">
        <v>426</v>
      </c>
      <c r="B25" s="484" t="s">
        <v>585</v>
      </c>
      <c r="C25" s="463" t="s">
        <v>201</v>
      </c>
      <c r="D25" s="410"/>
      <c r="E25" s="414">
        <f>SUM(F25:M25)</f>
        <v>0</v>
      </c>
      <c r="F25" s="500"/>
      <c r="G25" s="499"/>
      <c r="H25" s="498"/>
      <c r="I25" s="497"/>
      <c r="J25" s="497"/>
      <c r="K25" s="497"/>
      <c r="L25" s="497"/>
      <c r="M25" s="497"/>
    </row>
    <row r="26" spans="1:55" ht="15" x14ac:dyDescent="0.2">
      <c r="A26" s="482" t="s">
        <v>424</v>
      </c>
      <c r="B26" s="484" t="s">
        <v>584</v>
      </c>
      <c r="C26" s="463" t="s">
        <v>583</v>
      </c>
      <c r="D26" s="410"/>
      <c r="E26" s="414">
        <f>SUM(F26:M26)</f>
        <v>0</v>
      </c>
      <c r="F26" s="500"/>
      <c r="G26" s="499"/>
      <c r="H26" s="498"/>
      <c r="I26" s="497"/>
      <c r="J26" s="497"/>
      <c r="K26" s="497"/>
      <c r="L26" s="497"/>
      <c r="M26" s="497"/>
    </row>
    <row r="27" spans="1:55" ht="15" x14ac:dyDescent="0.2">
      <c r="A27" s="482" t="s">
        <v>420</v>
      </c>
      <c r="B27" s="484"/>
      <c r="C27" s="463"/>
      <c r="D27" s="485"/>
      <c r="E27" s="485"/>
      <c r="F27" s="496"/>
      <c r="G27" s="495"/>
      <c r="H27" s="494"/>
      <c r="I27" s="493"/>
      <c r="J27" s="493"/>
      <c r="K27" s="493"/>
      <c r="L27" s="493"/>
      <c r="M27" s="493"/>
    </row>
    <row r="28" spans="1:55" ht="15" x14ac:dyDescent="0.2">
      <c r="A28" s="482" t="s">
        <v>417</v>
      </c>
      <c r="B28" s="484" t="s">
        <v>582</v>
      </c>
      <c r="C28" s="463" t="s">
        <v>581</v>
      </c>
      <c r="D28" s="472">
        <f t="shared" ref="D28:M28" si="2">SUM(D23:D27)</f>
        <v>0</v>
      </c>
      <c r="E28" s="472">
        <f t="shared" si="2"/>
        <v>0</v>
      </c>
      <c r="F28" s="472">
        <f t="shared" si="2"/>
        <v>0</v>
      </c>
      <c r="G28" s="472">
        <f t="shared" si="2"/>
        <v>0</v>
      </c>
      <c r="H28" s="472">
        <f t="shared" si="2"/>
        <v>0</v>
      </c>
      <c r="I28" s="472">
        <f t="shared" si="2"/>
        <v>0</v>
      </c>
      <c r="J28" s="472">
        <f t="shared" si="2"/>
        <v>0</v>
      </c>
      <c r="K28" s="472">
        <f t="shared" si="2"/>
        <v>0</v>
      </c>
      <c r="L28" s="472">
        <f t="shared" si="2"/>
        <v>0</v>
      </c>
      <c r="M28" s="472">
        <f t="shared" si="2"/>
        <v>0</v>
      </c>
      <c r="N28" s="492"/>
      <c r="O28" s="492"/>
      <c r="P28" s="492"/>
      <c r="Q28" s="492"/>
      <c r="R28" s="492"/>
      <c r="S28" s="492"/>
      <c r="T28" s="492"/>
      <c r="U28" s="492"/>
      <c r="V28" s="492"/>
      <c r="W28" s="492"/>
      <c r="X28" s="492"/>
      <c r="Y28" s="492"/>
      <c r="Z28" s="492"/>
      <c r="AA28" s="492"/>
      <c r="AB28" s="492"/>
      <c r="AC28" s="492"/>
      <c r="AD28" s="492"/>
      <c r="AE28" s="492"/>
      <c r="AF28" s="492"/>
      <c r="AG28" s="492"/>
      <c r="AH28" s="492"/>
      <c r="AI28" s="492"/>
      <c r="AJ28" s="492"/>
      <c r="AK28" s="492"/>
      <c r="AL28" s="492"/>
      <c r="AM28" s="492"/>
      <c r="AN28" s="492"/>
      <c r="AO28" s="492"/>
      <c r="AP28" s="492"/>
      <c r="AQ28" s="492"/>
      <c r="AR28" s="492"/>
      <c r="AS28" s="492"/>
      <c r="AT28" s="492"/>
      <c r="AU28" s="492"/>
      <c r="AV28" s="492"/>
      <c r="AW28" s="492"/>
      <c r="AX28" s="492"/>
      <c r="AY28" s="492"/>
      <c r="AZ28" s="492"/>
      <c r="BA28" s="492"/>
      <c r="BB28" s="492"/>
      <c r="BC28" s="492"/>
    </row>
    <row r="29" spans="1:55" ht="15" x14ac:dyDescent="0.2">
      <c r="A29" s="482" t="s">
        <v>413</v>
      </c>
      <c r="B29" s="484"/>
      <c r="C29" s="463"/>
      <c r="D29" s="485"/>
      <c r="E29" s="485"/>
      <c r="F29" s="485"/>
      <c r="G29" s="485"/>
      <c r="H29" s="485"/>
      <c r="I29" s="485"/>
      <c r="J29" s="485"/>
      <c r="K29" s="485"/>
      <c r="L29" s="485"/>
      <c r="M29" s="485"/>
    </row>
    <row r="30" spans="1:55" ht="15" x14ac:dyDescent="0.2">
      <c r="A30" s="482" t="s">
        <v>407</v>
      </c>
      <c r="B30" s="481"/>
      <c r="C30" s="480" t="s">
        <v>580</v>
      </c>
      <c r="D30" s="460"/>
      <c r="E30" s="460"/>
      <c r="F30" s="460"/>
      <c r="G30" s="460"/>
      <c r="H30" s="460"/>
      <c r="I30" s="460"/>
      <c r="J30" s="460"/>
      <c r="K30" s="460"/>
      <c r="L30" s="460"/>
      <c r="M30" s="460"/>
    </row>
    <row r="31" spans="1:55" ht="15" x14ac:dyDescent="0.2">
      <c r="A31" s="482" t="s">
        <v>403</v>
      </c>
      <c r="B31" s="484"/>
      <c r="C31" s="491" t="s">
        <v>579</v>
      </c>
      <c r="D31" s="472">
        <f>SUM(D28,D21,D16,D10,'270a'!D21)</f>
        <v>135164</v>
      </c>
      <c r="E31" s="472">
        <f>SUM(E28,E21,E16,E10,'270a'!E21)</f>
        <v>77663</v>
      </c>
      <c r="F31" s="472">
        <f>SUM(F28,F21,F16,F10,'270a'!F21)</f>
        <v>22984</v>
      </c>
      <c r="G31" s="472">
        <f>SUM(G28,G21,G16,G10,'270a'!G21)</f>
        <v>12877</v>
      </c>
      <c r="H31" s="472">
        <f>SUM(H28,H21,H16,H10,'270a'!H21)</f>
        <v>30983</v>
      </c>
      <c r="I31" s="472">
        <f>SUM(I28,I21,I16,I10,'270a'!I21)</f>
        <v>10819</v>
      </c>
      <c r="J31" s="472">
        <f>SUM(J28,J21,J16,J10,'270a'!J21)</f>
        <v>0</v>
      </c>
      <c r="K31" s="472">
        <f>SUM(K28,K21,K16,K10,'270a'!K21)</f>
        <v>0</v>
      </c>
      <c r="L31" s="472">
        <f>SUM(L28,L21,L16,L10,'270a'!L21)</f>
        <v>0</v>
      </c>
      <c r="M31" s="472">
        <f>SUM(M28,M21,M16,M10,'270a'!M21)</f>
        <v>0</v>
      </c>
    </row>
    <row r="32" spans="1:55" ht="15" x14ac:dyDescent="0.2">
      <c r="A32" s="482" t="s">
        <v>400</v>
      </c>
      <c r="B32" s="484"/>
      <c r="C32" s="463"/>
      <c r="D32" s="485"/>
      <c r="E32" s="485"/>
      <c r="F32" s="490"/>
      <c r="G32" s="489"/>
      <c r="H32" s="488"/>
      <c r="I32" s="485"/>
      <c r="J32" s="485"/>
      <c r="K32" s="485"/>
      <c r="L32" s="485"/>
      <c r="M32" s="485"/>
    </row>
    <row r="33" spans="1:13" ht="15" x14ac:dyDescent="0.2">
      <c r="A33" s="482" t="s">
        <v>397</v>
      </c>
      <c r="B33" s="481">
        <v>950</v>
      </c>
      <c r="C33" s="480" t="s">
        <v>578</v>
      </c>
      <c r="D33" s="493"/>
      <c r="E33" s="493"/>
      <c r="F33" s="417"/>
      <c r="G33" s="417"/>
      <c r="H33" s="417"/>
      <c r="I33" s="417"/>
      <c r="J33" s="417"/>
      <c r="K33" s="417"/>
      <c r="L33" s="417"/>
      <c r="M33" s="460"/>
    </row>
    <row r="34" spans="1:13" ht="15" x14ac:dyDescent="0.2">
      <c r="A34" s="482" t="s">
        <v>393</v>
      </c>
      <c r="B34" s="484"/>
      <c r="C34" s="483" t="s">
        <v>577</v>
      </c>
      <c r="D34" s="552"/>
      <c r="E34" s="552"/>
      <c r="F34" s="417"/>
      <c r="G34" s="417"/>
      <c r="H34" s="417"/>
      <c r="I34" s="417"/>
      <c r="J34" s="417"/>
      <c r="K34" s="417"/>
      <c r="L34" s="417"/>
      <c r="M34" s="460"/>
    </row>
    <row r="35" spans="1:13" x14ac:dyDescent="0.25">
      <c r="A35" s="482" t="s">
        <v>388</v>
      </c>
      <c r="B35" s="484"/>
      <c r="C35" s="486"/>
      <c r="D35" s="485"/>
      <c r="E35" s="485"/>
      <c r="F35" s="417"/>
      <c r="G35" s="417"/>
      <c r="H35" s="417"/>
      <c r="I35" s="417"/>
      <c r="J35" s="417"/>
      <c r="K35" s="417"/>
      <c r="L35" s="417"/>
      <c r="M35" s="460"/>
    </row>
    <row r="36" spans="1:13" ht="15" x14ac:dyDescent="0.2">
      <c r="A36" s="482" t="s">
        <v>383</v>
      </c>
      <c r="B36" s="481"/>
      <c r="C36" s="480" t="s">
        <v>576</v>
      </c>
      <c r="D36" s="604">
        <f>+D31+D34</f>
        <v>135164</v>
      </c>
      <c r="E36" s="604">
        <f>+E31+E34</f>
        <v>77663</v>
      </c>
      <c r="F36" s="417"/>
      <c r="G36" s="417"/>
      <c r="H36" s="417"/>
      <c r="I36" s="417"/>
      <c r="J36" s="417"/>
      <c r="K36" s="417"/>
      <c r="L36" s="417"/>
      <c r="M36" s="460"/>
    </row>
    <row r="37" spans="1:13" ht="15" x14ac:dyDescent="0.2">
      <c r="A37" s="482" t="s">
        <v>379</v>
      </c>
      <c r="B37" s="484"/>
      <c r="C37" s="483" t="s">
        <v>575</v>
      </c>
      <c r="D37" s="605"/>
      <c r="E37" s="605"/>
      <c r="F37" s="417"/>
      <c r="G37" s="417"/>
      <c r="H37" s="417"/>
      <c r="I37" s="417"/>
      <c r="J37" s="417"/>
      <c r="K37" s="417"/>
      <c r="L37" s="417"/>
      <c r="M37" s="460"/>
    </row>
    <row r="38" spans="1:13" ht="15" x14ac:dyDescent="0.2">
      <c r="A38" s="482" t="s">
        <v>376</v>
      </c>
      <c r="B38" s="481"/>
      <c r="C38" s="480"/>
      <c r="D38" s="460"/>
      <c r="E38" s="460"/>
      <c r="F38" s="417"/>
      <c r="G38" s="417"/>
      <c r="H38" s="417"/>
      <c r="I38" s="417"/>
      <c r="J38" s="417"/>
      <c r="K38" s="417"/>
      <c r="L38" s="417"/>
      <c r="M38" s="460"/>
    </row>
    <row r="39" spans="1:13" thickBot="1" x14ac:dyDescent="0.25">
      <c r="A39" s="482" t="s">
        <v>372</v>
      </c>
      <c r="B39" s="481"/>
      <c r="C39" s="480"/>
      <c r="D39" s="460"/>
      <c r="E39" s="460"/>
      <c r="F39" s="465"/>
      <c r="G39" s="465"/>
      <c r="H39" s="465"/>
      <c r="I39" s="465"/>
      <c r="J39" s="465"/>
      <c r="K39" s="417"/>
      <c r="L39" s="417"/>
      <c r="M39" s="460"/>
    </row>
    <row r="40" spans="1:13" x14ac:dyDescent="0.25">
      <c r="A40" s="459" t="s">
        <v>368</v>
      </c>
      <c r="B40" s="479"/>
      <c r="C40" s="478" t="s">
        <v>574</v>
      </c>
      <c r="D40" s="477"/>
      <c r="E40" s="476"/>
      <c r="F40" s="417"/>
      <c r="G40" s="470"/>
      <c r="H40" s="470"/>
      <c r="I40" s="470"/>
      <c r="J40" s="465"/>
      <c r="K40" s="417"/>
      <c r="L40" s="475"/>
      <c r="M40" s="460"/>
    </row>
    <row r="41" spans="1:13" x14ac:dyDescent="0.25">
      <c r="A41" s="459" t="s">
        <v>364</v>
      </c>
      <c r="B41" s="464"/>
      <c r="C41" s="463"/>
      <c r="D41" s="460"/>
      <c r="E41" s="474"/>
      <c r="F41" s="417"/>
      <c r="G41" s="470"/>
      <c r="H41" s="470"/>
      <c r="I41" s="470"/>
      <c r="J41" s="465"/>
      <c r="K41" s="417"/>
      <c r="L41" s="417"/>
      <c r="M41" s="460"/>
    </row>
    <row r="42" spans="1:13" x14ac:dyDescent="0.25">
      <c r="A42" s="459" t="s">
        <v>361</v>
      </c>
      <c r="B42" s="464"/>
      <c r="C42" s="473" t="s">
        <v>573</v>
      </c>
      <c r="D42" s="472">
        <v>23852</v>
      </c>
      <c r="E42" s="471">
        <v>0</v>
      </c>
      <c r="F42" s="470" t="s">
        <v>572</v>
      </c>
      <c r="G42" s="470"/>
      <c r="H42" s="470"/>
      <c r="I42" s="470"/>
      <c r="J42" s="465"/>
      <c r="K42" s="417"/>
      <c r="L42" s="417"/>
      <c r="M42" s="460"/>
    </row>
    <row r="43" spans="1:13" x14ac:dyDescent="0.25">
      <c r="A43" s="459" t="s">
        <v>358</v>
      </c>
      <c r="B43" s="464"/>
      <c r="C43" s="473" t="s">
        <v>571</v>
      </c>
      <c r="D43" s="472">
        <v>133224</v>
      </c>
      <c r="E43" s="471">
        <v>93281</v>
      </c>
      <c r="F43" s="470"/>
      <c r="G43" s="465"/>
      <c r="H43" s="465"/>
      <c r="I43" s="465"/>
      <c r="J43" s="465"/>
      <c r="K43" s="417"/>
      <c r="L43" s="417"/>
      <c r="M43" s="460"/>
    </row>
    <row r="44" spans="1:13" x14ac:dyDescent="0.25">
      <c r="A44" s="459" t="s">
        <v>356</v>
      </c>
      <c r="B44" s="464"/>
      <c r="C44" s="473" t="s">
        <v>570</v>
      </c>
      <c r="D44" s="472">
        <f>SUM(D42:D43)</f>
        <v>157076</v>
      </c>
      <c r="E44" s="471">
        <f>SUM(E42:E43)</f>
        <v>93281</v>
      </c>
      <c r="F44" s="470" t="s">
        <v>569</v>
      </c>
      <c r="G44" s="465"/>
      <c r="H44" s="465"/>
      <c r="I44" s="465"/>
      <c r="J44" s="465"/>
      <c r="K44" s="417"/>
      <c r="L44" s="417"/>
      <c r="M44" s="460"/>
    </row>
    <row r="45" spans="1:13" ht="15" x14ac:dyDescent="0.2">
      <c r="A45" s="459" t="s">
        <v>351</v>
      </c>
      <c r="B45" s="464"/>
      <c r="C45" s="463"/>
      <c r="D45" s="469"/>
      <c r="E45" s="468"/>
      <c r="F45" s="465"/>
      <c r="G45" s="465"/>
      <c r="H45" s="465"/>
      <c r="I45" s="465"/>
      <c r="J45" s="465"/>
      <c r="K45" s="417"/>
      <c r="L45" s="417"/>
      <c r="M45" s="460"/>
    </row>
    <row r="46" spans="1:13" ht="15" x14ac:dyDescent="0.2">
      <c r="A46" s="459" t="s">
        <v>568</v>
      </c>
      <c r="B46" s="464"/>
      <c r="C46" s="463" t="s">
        <v>567</v>
      </c>
      <c r="D46" s="467">
        <f>D36</f>
        <v>135164</v>
      </c>
      <c r="E46" s="466">
        <f>E36</f>
        <v>77663</v>
      </c>
      <c r="F46" s="465"/>
      <c r="G46" s="465"/>
      <c r="H46" s="465"/>
      <c r="I46" s="465"/>
      <c r="J46" s="465"/>
      <c r="K46" s="417"/>
      <c r="L46" s="417"/>
      <c r="M46" s="460"/>
    </row>
    <row r="47" spans="1:13" ht="15" x14ac:dyDescent="0.2">
      <c r="A47" s="459" t="s">
        <v>566</v>
      </c>
      <c r="B47" s="464"/>
      <c r="C47" s="463" t="s">
        <v>565</v>
      </c>
      <c r="D47" s="462">
        <f>D48-D46</f>
        <v>21912</v>
      </c>
      <c r="E47" s="461">
        <f>E48-E46</f>
        <v>15618</v>
      </c>
      <c r="F47" s="417"/>
      <c r="G47" s="417"/>
      <c r="H47" s="417"/>
      <c r="I47" s="417"/>
      <c r="J47" s="417"/>
      <c r="K47" s="417"/>
      <c r="L47" s="417"/>
      <c r="M47" s="460"/>
    </row>
    <row r="48" spans="1:13" thickBot="1" x14ac:dyDescent="0.25">
      <c r="A48" s="459" t="s">
        <v>564</v>
      </c>
      <c r="B48" s="458"/>
      <c r="C48" s="457" t="s">
        <v>563</v>
      </c>
      <c r="D48" s="456">
        <f>D44</f>
        <v>157076</v>
      </c>
      <c r="E48" s="455">
        <f>E44</f>
        <v>93281</v>
      </c>
      <c r="F48" s="454"/>
      <c r="G48" s="454"/>
      <c r="H48" s="454"/>
      <c r="I48" s="454"/>
      <c r="J48" s="454"/>
      <c r="K48" s="454"/>
      <c r="L48" s="454"/>
      <c r="M48" s="453"/>
    </row>
    <row r="49" spans="1:3" ht="15.75" customHeight="1" x14ac:dyDescent="0.2">
      <c r="A49" s="606" t="str">
        <f ca="1">CELL("FILENAME",A2)</f>
        <v>R:\Finance\Annual Budget\Amended 2016-2017\[2016-2017 Amended Budget.xlsx]270b</v>
      </c>
      <c r="B49" s="606"/>
      <c r="C49" s="606"/>
    </row>
  </sheetData>
  <mergeCells count="5">
    <mergeCell ref="A1:C1"/>
    <mergeCell ref="A4:C4"/>
    <mergeCell ref="D36:D37"/>
    <mergeCell ref="E36:E37"/>
    <mergeCell ref="A49:C49"/>
  </mergeCells>
  <printOptions horizontalCentered="1" verticalCentered="1"/>
  <pageMargins left="0.1" right="0.1" top="0.4" bottom="0.4" header="0.1" footer="0.1"/>
  <pageSetup scale="73" fitToHeight="2" orientation="landscape" r:id="rId1"/>
  <headerFooter>
    <oddHeader>&amp;C&amp;"Arial,Bold"TWIN FALLS SCHOOL DISTIRCT 411</oddHeader>
    <oddFooter>&amp;L&amp;"Arial,Bold"&amp;Z&amp;F&amp;R&amp;"Arial,Bold"Page &amp;P of &amp;N</oddFooter>
  </headerFooter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441"/>
  <sheetViews>
    <sheetView zoomScaleNormal="100" workbookViewId="0">
      <pane xSplit="3" ySplit="6" topLeftCell="D7" activePane="bottomRight" state="frozen"/>
      <selection activeCell="P31" sqref="P31"/>
      <selection pane="topRight" activeCell="P31" sqref="P31"/>
      <selection pane="bottomLeft" activeCell="P31" sqref="P31"/>
      <selection pane="bottomRight" activeCell="P31" sqref="P31"/>
    </sheetView>
  </sheetViews>
  <sheetFormatPr defaultColWidth="9.77734375" defaultRowHeight="11.25" x14ac:dyDescent="0.2"/>
  <cols>
    <col min="1" max="1" width="3.77734375" style="321" customWidth="1"/>
    <col min="2" max="2" width="6.77734375" style="321" customWidth="1"/>
    <col min="3" max="3" width="27.77734375" style="322" customWidth="1"/>
    <col min="4" max="6" width="10.77734375" style="321" customWidth="1"/>
    <col min="7" max="7" width="3.77734375" style="321" customWidth="1"/>
    <col min="8" max="8" width="6.77734375" style="321" customWidth="1"/>
    <col min="9" max="9" width="27.77734375" style="322" customWidth="1"/>
    <col min="10" max="12" width="10.77734375" style="321" customWidth="1"/>
    <col min="13" max="16384" width="9.77734375" style="321"/>
  </cols>
  <sheetData>
    <row r="1" spans="1:12" ht="20.25" x14ac:dyDescent="0.3">
      <c r="A1" s="596" t="s">
        <v>47</v>
      </c>
      <c r="B1" s="596"/>
      <c r="C1" s="596"/>
      <c r="D1" s="393"/>
      <c r="E1" s="394" t="s">
        <v>510</v>
      </c>
      <c r="F1" s="394"/>
      <c r="G1" s="390"/>
      <c r="H1" s="390"/>
      <c r="I1" s="396"/>
      <c r="J1" s="393"/>
      <c r="L1" s="395" t="s">
        <v>713</v>
      </c>
    </row>
    <row r="2" spans="1:12" ht="15.75" x14ac:dyDescent="0.25">
      <c r="A2" s="393"/>
      <c r="B2" s="393"/>
      <c r="C2" s="389"/>
      <c r="D2" s="393"/>
      <c r="E2" s="394" t="s">
        <v>504</v>
      </c>
      <c r="F2" s="392"/>
      <c r="G2" s="390"/>
      <c r="H2" s="390"/>
      <c r="I2" s="321"/>
      <c r="K2" s="558"/>
      <c r="L2" s="557" t="s">
        <v>787</v>
      </c>
    </row>
    <row r="3" spans="1:12" ht="15.75" x14ac:dyDescent="0.25">
      <c r="A3" s="393"/>
      <c r="B3" s="393"/>
      <c r="C3" s="389"/>
      <c r="D3" s="393"/>
      <c r="E3" s="392" t="s">
        <v>507</v>
      </c>
      <c r="F3" s="391"/>
      <c r="G3" s="390"/>
      <c r="H3" s="390"/>
      <c r="I3" s="389"/>
      <c r="J3" s="607" t="s">
        <v>786</v>
      </c>
      <c r="K3" s="607"/>
      <c r="L3" s="607"/>
    </row>
    <row r="4" spans="1:12" ht="13.9" customHeight="1" x14ac:dyDescent="0.2">
      <c r="A4" s="597" t="s">
        <v>505</v>
      </c>
      <c r="B4" s="597"/>
      <c r="C4" s="597"/>
      <c r="D4" s="597"/>
      <c r="E4" s="324"/>
      <c r="F4" s="324"/>
      <c r="G4" s="324"/>
      <c r="H4" s="324"/>
      <c r="I4" s="325"/>
      <c r="J4" s="324"/>
      <c r="K4" s="324"/>
      <c r="L4" s="324"/>
    </row>
    <row r="5" spans="1:12" ht="12.75" x14ac:dyDescent="0.2">
      <c r="A5" s="388"/>
      <c r="B5" s="387"/>
      <c r="C5" s="386" t="s">
        <v>504</v>
      </c>
      <c r="D5" s="385" t="s">
        <v>503</v>
      </c>
      <c r="E5" s="384" t="s">
        <v>502</v>
      </c>
      <c r="F5" s="383" t="s">
        <v>501</v>
      </c>
      <c r="G5" s="382"/>
      <c r="H5" s="381"/>
      <c r="I5" s="380" t="s">
        <v>504</v>
      </c>
      <c r="J5" s="379" t="s">
        <v>503</v>
      </c>
      <c r="K5" s="378" t="s">
        <v>502</v>
      </c>
      <c r="L5" s="377" t="s">
        <v>501</v>
      </c>
    </row>
    <row r="6" spans="1:12" ht="12.75" x14ac:dyDescent="0.2">
      <c r="A6" s="351" t="s">
        <v>87</v>
      </c>
      <c r="B6" s="334" t="s">
        <v>500</v>
      </c>
      <c r="C6" s="328" t="s">
        <v>499</v>
      </c>
      <c r="D6" s="334" t="s">
        <v>88</v>
      </c>
      <c r="E6" s="334" t="s">
        <v>498</v>
      </c>
      <c r="F6" s="376" t="s">
        <v>497</v>
      </c>
      <c r="G6" s="355" t="s">
        <v>87</v>
      </c>
      <c r="H6" s="375" t="s">
        <v>500</v>
      </c>
      <c r="I6" s="374" t="s">
        <v>499</v>
      </c>
      <c r="J6" s="351" t="s">
        <v>88</v>
      </c>
      <c r="K6" s="334" t="s">
        <v>498</v>
      </c>
      <c r="L6" s="334" t="s">
        <v>497</v>
      </c>
    </row>
    <row r="7" spans="1:12" ht="12.75" x14ac:dyDescent="0.2">
      <c r="A7" s="351" t="s">
        <v>496</v>
      </c>
      <c r="B7" s="334" t="s">
        <v>495</v>
      </c>
      <c r="C7" s="333" t="s">
        <v>494</v>
      </c>
      <c r="D7" s="354">
        <v>0</v>
      </c>
      <c r="E7" s="373" t="s">
        <v>346</v>
      </c>
      <c r="F7" s="372">
        <v>0</v>
      </c>
      <c r="G7" s="348" t="s">
        <v>493</v>
      </c>
      <c r="H7" s="351" t="s">
        <v>492</v>
      </c>
      <c r="I7" s="333" t="s">
        <v>170</v>
      </c>
      <c r="J7" s="353">
        <v>0</v>
      </c>
      <c r="K7" s="353">
        <v>0</v>
      </c>
      <c r="L7" s="357"/>
    </row>
    <row r="8" spans="1:12" ht="12.75" x14ac:dyDescent="0.2">
      <c r="A8" s="351" t="s">
        <v>491</v>
      </c>
      <c r="B8" s="334"/>
      <c r="C8" s="333"/>
      <c r="D8" s="360"/>
      <c r="E8" s="353"/>
      <c r="F8" s="356"/>
      <c r="G8" s="355" t="s">
        <v>490</v>
      </c>
      <c r="H8" s="351" t="s">
        <v>489</v>
      </c>
      <c r="I8" s="365" t="s">
        <v>488</v>
      </c>
      <c r="J8" s="352">
        <f>J7</f>
        <v>0</v>
      </c>
      <c r="K8" s="358" t="s">
        <v>346</v>
      </c>
      <c r="L8" s="352">
        <f>K7</f>
        <v>0</v>
      </c>
    </row>
    <row r="9" spans="1:12" ht="12.75" x14ac:dyDescent="0.2">
      <c r="A9" s="351" t="s">
        <v>487</v>
      </c>
      <c r="B9" s="334" t="s">
        <v>486</v>
      </c>
      <c r="C9" s="333" t="s">
        <v>171</v>
      </c>
      <c r="D9" s="353">
        <v>0</v>
      </c>
      <c r="E9" s="353">
        <v>0</v>
      </c>
      <c r="F9" s="356"/>
      <c r="G9" s="355" t="s">
        <v>485</v>
      </c>
      <c r="H9" s="335"/>
      <c r="I9" s="333"/>
      <c r="J9" s="347"/>
      <c r="K9" s="347"/>
      <c r="L9" s="357"/>
    </row>
    <row r="10" spans="1:12" ht="12.75" x14ac:dyDescent="0.2">
      <c r="A10" s="351" t="s">
        <v>484</v>
      </c>
      <c r="B10" s="334" t="s">
        <v>483</v>
      </c>
      <c r="C10" s="333" t="s">
        <v>169</v>
      </c>
      <c r="D10" s="353">
        <v>0</v>
      </c>
      <c r="E10" s="353">
        <v>0</v>
      </c>
      <c r="F10" s="356"/>
      <c r="G10" s="355" t="s">
        <v>482</v>
      </c>
      <c r="H10" s="351" t="s">
        <v>481</v>
      </c>
      <c r="I10" s="333" t="s">
        <v>165</v>
      </c>
      <c r="J10" s="353">
        <v>0</v>
      </c>
      <c r="K10" s="353">
        <v>0</v>
      </c>
      <c r="L10" s="357"/>
    </row>
    <row r="11" spans="1:12" ht="12.75" x14ac:dyDescent="0.2">
      <c r="A11" s="351" t="s">
        <v>480</v>
      </c>
      <c r="B11" s="334" t="s">
        <v>479</v>
      </c>
      <c r="C11" s="333" t="s">
        <v>168</v>
      </c>
      <c r="D11" s="353">
        <v>0</v>
      </c>
      <c r="E11" s="353">
        <v>0</v>
      </c>
      <c r="F11" s="356"/>
      <c r="G11" s="355" t="s">
        <v>478</v>
      </c>
      <c r="H11" s="351" t="s">
        <v>477</v>
      </c>
      <c r="I11" s="333" t="s">
        <v>163</v>
      </c>
      <c r="J11" s="353">
        <v>0</v>
      </c>
      <c r="K11" s="353">
        <v>0</v>
      </c>
      <c r="L11" s="357"/>
    </row>
    <row r="12" spans="1:12" ht="12.75" x14ac:dyDescent="0.2">
      <c r="A12" s="351" t="s">
        <v>476</v>
      </c>
      <c r="B12" s="334" t="s">
        <v>475</v>
      </c>
      <c r="C12" s="333" t="s">
        <v>166</v>
      </c>
      <c r="D12" s="353">
        <v>0</v>
      </c>
      <c r="E12" s="353">
        <v>0</v>
      </c>
      <c r="F12" s="356"/>
      <c r="G12" s="355" t="s">
        <v>474</v>
      </c>
      <c r="H12" s="351" t="s">
        <v>473</v>
      </c>
      <c r="I12" s="333" t="s">
        <v>472</v>
      </c>
      <c r="J12" s="353">
        <v>0</v>
      </c>
      <c r="K12" s="353">
        <v>0</v>
      </c>
      <c r="L12" s="357"/>
    </row>
    <row r="13" spans="1:12" ht="12.75" x14ac:dyDescent="0.2">
      <c r="A13" s="351" t="s">
        <v>471</v>
      </c>
      <c r="B13" s="334" t="s">
        <v>470</v>
      </c>
      <c r="C13" s="333" t="s">
        <v>164</v>
      </c>
      <c r="D13" s="353">
        <v>0</v>
      </c>
      <c r="E13" s="353">
        <v>0</v>
      </c>
      <c r="F13" s="356"/>
      <c r="G13" s="355" t="s">
        <v>469</v>
      </c>
      <c r="H13" s="351" t="s">
        <v>468</v>
      </c>
      <c r="I13" s="333" t="s">
        <v>159</v>
      </c>
      <c r="J13" s="353">
        <v>0</v>
      </c>
      <c r="K13" s="353">
        <v>0</v>
      </c>
      <c r="L13" s="357"/>
    </row>
    <row r="14" spans="1:12" ht="12.75" x14ac:dyDescent="0.2">
      <c r="A14" s="351" t="s">
        <v>467</v>
      </c>
      <c r="B14" s="334" t="s">
        <v>466</v>
      </c>
      <c r="C14" s="333" t="s">
        <v>162</v>
      </c>
      <c r="D14" s="353">
        <v>0</v>
      </c>
      <c r="E14" s="353">
        <v>0</v>
      </c>
      <c r="F14" s="356"/>
      <c r="G14" s="355" t="s">
        <v>465</v>
      </c>
      <c r="H14" s="351" t="s">
        <v>464</v>
      </c>
      <c r="I14" s="333" t="s">
        <v>157</v>
      </c>
      <c r="J14" s="353">
        <v>0</v>
      </c>
      <c r="K14" s="353">
        <v>0</v>
      </c>
      <c r="L14" s="357"/>
    </row>
    <row r="15" spans="1:12" ht="12.75" x14ac:dyDescent="0.2">
      <c r="A15" s="351" t="s">
        <v>463</v>
      </c>
      <c r="B15" s="334" t="s">
        <v>462</v>
      </c>
      <c r="C15" s="333" t="s">
        <v>160</v>
      </c>
      <c r="D15" s="353">
        <v>0</v>
      </c>
      <c r="E15" s="353">
        <v>0</v>
      </c>
      <c r="F15" s="356"/>
      <c r="G15" s="355" t="s">
        <v>461</v>
      </c>
      <c r="H15" s="351" t="s">
        <v>460</v>
      </c>
      <c r="I15" s="333" t="s">
        <v>155</v>
      </c>
      <c r="J15" s="353">
        <v>0</v>
      </c>
      <c r="K15" s="353">
        <v>0</v>
      </c>
      <c r="L15" s="357"/>
    </row>
    <row r="16" spans="1:12" ht="12.75" x14ac:dyDescent="0.2">
      <c r="A16" s="351" t="s">
        <v>459</v>
      </c>
      <c r="B16" s="334" t="s">
        <v>458</v>
      </c>
      <c r="C16" s="333" t="s">
        <v>158</v>
      </c>
      <c r="D16" s="353">
        <v>0</v>
      </c>
      <c r="E16" s="353">
        <v>0</v>
      </c>
      <c r="F16" s="356"/>
      <c r="G16" s="355" t="s">
        <v>457</v>
      </c>
      <c r="H16" s="351" t="s">
        <v>456</v>
      </c>
      <c r="I16" s="333" t="s">
        <v>153</v>
      </c>
      <c r="J16" s="353">
        <v>0</v>
      </c>
      <c r="K16" s="353">
        <v>0</v>
      </c>
      <c r="L16" s="357"/>
    </row>
    <row r="17" spans="1:12" ht="12.75" x14ac:dyDescent="0.2">
      <c r="A17" s="351" t="s">
        <v>455</v>
      </c>
      <c r="B17" s="334" t="s">
        <v>454</v>
      </c>
      <c r="C17" s="333" t="s">
        <v>156</v>
      </c>
      <c r="D17" s="537">
        <v>0</v>
      </c>
      <c r="E17" s="536">
        <v>0</v>
      </c>
      <c r="F17" s="356"/>
      <c r="G17" s="355" t="s">
        <v>453</v>
      </c>
      <c r="H17" s="351" t="s">
        <v>452</v>
      </c>
      <c r="I17" s="333" t="s">
        <v>152</v>
      </c>
      <c r="J17" s="353">
        <v>0</v>
      </c>
      <c r="K17" s="353">
        <v>0</v>
      </c>
      <c r="L17" s="357"/>
    </row>
    <row r="18" spans="1:12" ht="12.75" x14ac:dyDescent="0.2">
      <c r="A18" s="351" t="s">
        <v>451</v>
      </c>
      <c r="B18" s="334" t="s">
        <v>450</v>
      </c>
      <c r="C18" s="365" t="s">
        <v>154</v>
      </c>
      <c r="D18" s="534">
        <v>0</v>
      </c>
      <c r="E18" s="535">
        <v>0</v>
      </c>
      <c r="F18" s="356"/>
      <c r="G18" s="355" t="s">
        <v>449</v>
      </c>
      <c r="H18" s="351" t="s">
        <v>448</v>
      </c>
      <c r="I18" s="333" t="s">
        <v>150</v>
      </c>
      <c r="J18" s="536">
        <v>0</v>
      </c>
      <c r="K18" s="536">
        <v>0</v>
      </c>
      <c r="L18" s="357"/>
    </row>
    <row r="19" spans="1:12" ht="12.75" x14ac:dyDescent="0.2">
      <c r="A19" s="351" t="s">
        <v>447</v>
      </c>
      <c r="B19" s="334"/>
      <c r="C19" s="371" t="s">
        <v>446</v>
      </c>
      <c r="D19" s="370">
        <f>SUBTOTAL(9,D9:D18)</f>
        <v>0</v>
      </c>
      <c r="E19" s="369" t="s">
        <v>346</v>
      </c>
      <c r="F19" s="349">
        <f>SUBTOTAL(9,E8:E18)</f>
        <v>0</v>
      </c>
      <c r="G19" s="368" t="s">
        <v>445</v>
      </c>
      <c r="H19" s="367">
        <v>437000</v>
      </c>
      <c r="I19" s="366" t="s">
        <v>149</v>
      </c>
      <c r="J19" s="535">
        <v>0</v>
      </c>
      <c r="K19" s="535">
        <v>0</v>
      </c>
      <c r="L19" s="357"/>
    </row>
    <row r="20" spans="1:12" ht="12.75" x14ac:dyDescent="0.2">
      <c r="A20" s="351" t="s">
        <v>444</v>
      </c>
      <c r="B20" s="334" t="s">
        <v>443</v>
      </c>
      <c r="C20" s="333" t="s">
        <v>151</v>
      </c>
      <c r="D20" s="353">
        <v>0</v>
      </c>
      <c r="E20" s="353">
        <v>0</v>
      </c>
      <c r="F20" s="356"/>
      <c r="G20" s="361" t="s">
        <v>442</v>
      </c>
      <c r="H20" s="364" t="s">
        <v>441</v>
      </c>
      <c r="I20" s="333" t="s">
        <v>440</v>
      </c>
      <c r="J20" s="353">
        <v>0</v>
      </c>
      <c r="K20" s="353">
        <v>0</v>
      </c>
      <c r="L20" s="357"/>
    </row>
    <row r="21" spans="1:12" ht="12.75" x14ac:dyDescent="0.2">
      <c r="A21" s="351" t="s">
        <v>439</v>
      </c>
      <c r="B21" s="364"/>
      <c r="C21" s="363"/>
      <c r="D21" s="362"/>
      <c r="E21" s="362"/>
      <c r="F21" s="356"/>
      <c r="G21" s="361" t="s">
        <v>438</v>
      </c>
      <c r="H21" s="351" t="s">
        <v>437</v>
      </c>
      <c r="I21" s="333" t="s">
        <v>145</v>
      </c>
      <c r="J21" s="353">
        <v>0</v>
      </c>
      <c r="K21" s="353">
        <v>0</v>
      </c>
      <c r="L21" s="357"/>
    </row>
    <row r="22" spans="1:12" ht="12.75" x14ac:dyDescent="0.2">
      <c r="A22" s="351" t="s">
        <v>436</v>
      </c>
      <c r="B22" s="334" t="s">
        <v>435</v>
      </c>
      <c r="C22" s="333" t="s">
        <v>148</v>
      </c>
      <c r="D22" s="353">
        <v>0</v>
      </c>
      <c r="E22" s="353">
        <v>0</v>
      </c>
      <c r="F22" s="356"/>
      <c r="G22" s="355" t="s">
        <v>434</v>
      </c>
      <c r="H22" s="351" t="s">
        <v>433</v>
      </c>
      <c r="I22" s="365" t="s">
        <v>432</v>
      </c>
      <c r="J22" s="352">
        <f>SUBTOTAL(9,J10:J21)</f>
        <v>0</v>
      </c>
      <c r="K22" s="358" t="s">
        <v>346</v>
      </c>
      <c r="L22" s="352">
        <f>SUBTOTAL(9,K10:K21)</f>
        <v>0</v>
      </c>
    </row>
    <row r="23" spans="1:12" ht="12.75" x14ac:dyDescent="0.2">
      <c r="A23" s="351" t="s">
        <v>431</v>
      </c>
      <c r="B23" s="334" t="s">
        <v>430</v>
      </c>
      <c r="C23" s="333" t="s">
        <v>146</v>
      </c>
      <c r="D23" s="353">
        <v>0</v>
      </c>
      <c r="E23" s="353">
        <v>0</v>
      </c>
      <c r="F23" s="356"/>
      <c r="G23" s="355" t="s">
        <v>429</v>
      </c>
      <c r="H23" s="335"/>
      <c r="I23" s="333"/>
      <c r="J23" s="347"/>
      <c r="K23" s="347"/>
      <c r="L23" s="357"/>
    </row>
    <row r="24" spans="1:12" ht="12.75" x14ac:dyDescent="0.2">
      <c r="A24" s="351" t="s">
        <v>428</v>
      </c>
      <c r="B24" s="334" t="s">
        <v>427</v>
      </c>
      <c r="C24" s="333" t="s">
        <v>144</v>
      </c>
      <c r="D24" s="353">
        <v>0</v>
      </c>
      <c r="E24" s="353">
        <v>0</v>
      </c>
      <c r="F24" s="356"/>
      <c r="G24" s="355" t="s">
        <v>426</v>
      </c>
      <c r="H24" s="335"/>
      <c r="I24" s="333"/>
      <c r="J24" s="347"/>
      <c r="K24" s="347"/>
      <c r="L24" s="357"/>
    </row>
    <row r="25" spans="1:12" ht="12.75" x14ac:dyDescent="0.2">
      <c r="A25" s="351" t="s">
        <v>425</v>
      </c>
      <c r="B25" s="364"/>
      <c r="C25" s="363"/>
      <c r="D25" s="362"/>
      <c r="E25" s="360"/>
      <c r="F25" s="356"/>
      <c r="G25" s="355" t="s">
        <v>424</v>
      </c>
      <c r="H25" s="351" t="s">
        <v>423</v>
      </c>
      <c r="I25" s="333" t="s">
        <v>141</v>
      </c>
      <c r="J25" s="353">
        <v>0</v>
      </c>
      <c r="K25" s="353">
        <v>0</v>
      </c>
      <c r="L25" s="357"/>
    </row>
    <row r="26" spans="1:12" ht="12.75" x14ac:dyDescent="0.2">
      <c r="A26" s="351" t="s">
        <v>422</v>
      </c>
      <c r="B26" s="334" t="s">
        <v>421</v>
      </c>
      <c r="C26" s="333" t="s">
        <v>142</v>
      </c>
      <c r="D26" s="353">
        <v>0</v>
      </c>
      <c r="E26" s="353">
        <v>0</v>
      </c>
      <c r="F26" s="356"/>
      <c r="G26" s="355" t="s">
        <v>420</v>
      </c>
      <c r="H26" s="351" t="s">
        <v>419</v>
      </c>
      <c r="I26" s="333" t="s">
        <v>140</v>
      </c>
      <c r="J26" s="353">
        <v>0</v>
      </c>
      <c r="K26" s="353">
        <v>0</v>
      </c>
      <c r="L26" s="357"/>
    </row>
    <row r="27" spans="1:12" ht="12.75" x14ac:dyDescent="0.2">
      <c r="A27" s="351" t="s">
        <v>418</v>
      </c>
      <c r="B27" s="334"/>
      <c r="C27" s="333"/>
      <c r="D27" s="360"/>
      <c r="E27" s="360"/>
      <c r="F27" s="356"/>
      <c r="G27" s="355" t="s">
        <v>417</v>
      </c>
      <c r="H27" s="351" t="s">
        <v>416</v>
      </c>
      <c r="I27" s="333" t="s">
        <v>138</v>
      </c>
      <c r="J27" s="353">
        <v>0</v>
      </c>
      <c r="K27" s="353">
        <v>0</v>
      </c>
      <c r="L27" s="357"/>
    </row>
    <row r="28" spans="1:12" ht="25.5" x14ac:dyDescent="0.2">
      <c r="A28" s="351" t="s">
        <v>415</v>
      </c>
      <c r="B28" s="334" t="s">
        <v>414</v>
      </c>
      <c r="C28" s="333" t="s">
        <v>139</v>
      </c>
      <c r="D28" s="353">
        <v>0</v>
      </c>
      <c r="E28" s="353">
        <v>0</v>
      </c>
      <c r="F28" s="356"/>
      <c r="G28" s="355" t="s">
        <v>413</v>
      </c>
      <c r="H28" s="351" t="s">
        <v>412</v>
      </c>
      <c r="I28" s="333" t="s">
        <v>411</v>
      </c>
      <c r="J28" s="353">
        <v>0</v>
      </c>
      <c r="K28" s="353">
        <v>0</v>
      </c>
      <c r="L28" s="357"/>
    </row>
    <row r="29" spans="1:12" ht="12.75" x14ac:dyDescent="0.2">
      <c r="A29" s="351" t="s">
        <v>410</v>
      </c>
      <c r="B29" s="334" t="s">
        <v>409</v>
      </c>
      <c r="C29" s="333" t="s">
        <v>408</v>
      </c>
      <c r="D29" s="353">
        <v>0</v>
      </c>
      <c r="E29" s="353">
        <v>0</v>
      </c>
      <c r="F29" s="356"/>
      <c r="G29" s="355" t="s">
        <v>407</v>
      </c>
      <c r="H29" s="351" t="s">
        <v>406</v>
      </c>
      <c r="I29" s="333" t="s">
        <v>134</v>
      </c>
      <c r="J29" s="353">
        <v>0</v>
      </c>
      <c r="K29" s="353">
        <v>0</v>
      </c>
      <c r="L29" s="357"/>
    </row>
    <row r="30" spans="1:12" ht="12.75" x14ac:dyDescent="0.2">
      <c r="A30" s="351" t="s">
        <v>405</v>
      </c>
      <c r="B30" s="334" t="s">
        <v>404</v>
      </c>
      <c r="C30" s="333" t="s">
        <v>135</v>
      </c>
      <c r="D30" s="353">
        <v>0</v>
      </c>
      <c r="E30" s="353">
        <v>0</v>
      </c>
      <c r="F30" s="356"/>
      <c r="G30" s="355" t="s">
        <v>403</v>
      </c>
      <c r="H30" s="351" t="s">
        <v>402</v>
      </c>
      <c r="I30" s="333" t="s">
        <v>133</v>
      </c>
      <c r="J30" s="353">
        <v>0</v>
      </c>
      <c r="K30" s="353">
        <v>0</v>
      </c>
      <c r="L30" s="357"/>
    </row>
    <row r="31" spans="1:12" ht="12.75" x14ac:dyDescent="0.2">
      <c r="A31" s="351" t="s">
        <v>401</v>
      </c>
      <c r="B31" s="334"/>
      <c r="C31" s="333"/>
      <c r="D31" s="360"/>
      <c r="E31" s="360"/>
      <c r="F31" s="356"/>
      <c r="G31" s="355" t="s">
        <v>400</v>
      </c>
      <c r="H31" s="351" t="s">
        <v>399</v>
      </c>
      <c r="I31" s="333" t="s">
        <v>131</v>
      </c>
      <c r="J31" s="353">
        <v>0</v>
      </c>
      <c r="K31" s="353">
        <v>0</v>
      </c>
      <c r="L31" s="357"/>
    </row>
    <row r="32" spans="1:12" ht="12.75" x14ac:dyDescent="0.2">
      <c r="A32" s="351" t="s">
        <v>398</v>
      </c>
      <c r="B32" s="334">
        <v>417100</v>
      </c>
      <c r="C32" s="333" t="s">
        <v>132</v>
      </c>
      <c r="D32" s="353">
        <v>0</v>
      </c>
      <c r="E32" s="353">
        <v>0</v>
      </c>
      <c r="F32" s="356"/>
      <c r="G32" s="355" t="s">
        <v>397</v>
      </c>
      <c r="H32" s="351" t="s">
        <v>396</v>
      </c>
      <c r="I32" s="333" t="s">
        <v>395</v>
      </c>
      <c r="J32" s="353">
        <v>0</v>
      </c>
      <c r="K32" s="353">
        <v>0</v>
      </c>
      <c r="L32" s="357"/>
    </row>
    <row r="33" spans="1:12" ht="12.75" x14ac:dyDescent="0.2">
      <c r="A33" s="351" t="s">
        <v>394</v>
      </c>
      <c r="B33" s="334">
        <v>417200</v>
      </c>
      <c r="C33" s="333" t="s">
        <v>130</v>
      </c>
      <c r="D33" s="353">
        <v>0</v>
      </c>
      <c r="E33" s="353">
        <v>0</v>
      </c>
      <c r="F33" s="356"/>
      <c r="G33" s="361" t="s">
        <v>393</v>
      </c>
      <c r="H33" s="334" t="s">
        <v>392</v>
      </c>
      <c r="I33" s="333" t="s">
        <v>391</v>
      </c>
      <c r="J33" s="353">
        <v>352500.13</v>
      </c>
      <c r="K33" s="353">
        <v>343775</v>
      </c>
      <c r="L33" s="357"/>
    </row>
    <row r="34" spans="1:12" ht="12.75" x14ac:dyDescent="0.2">
      <c r="A34" s="351" t="s">
        <v>390</v>
      </c>
      <c r="B34" s="334">
        <v>417300</v>
      </c>
      <c r="C34" s="333" t="s">
        <v>389</v>
      </c>
      <c r="D34" s="353">
        <v>0</v>
      </c>
      <c r="E34" s="353">
        <v>0</v>
      </c>
      <c r="F34" s="356"/>
      <c r="G34" s="355" t="s">
        <v>388</v>
      </c>
      <c r="H34" s="351" t="s">
        <v>387</v>
      </c>
      <c r="I34" s="333" t="s">
        <v>386</v>
      </c>
      <c r="J34" s="353">
        <v>0</v>
      </c>
      <c r="K34" s="353">
        <v>0</v>
      </c>
      <c r="L34" s="357"/>
    </row>
    <row r="35" spans="1:12" ht="12.75" x14ac:dyDescent="0.2">
      <c r="A35" s="351" t="s">
        <v>385</v>
      </c>
      <c r="B35" s="334">
        <v>417400</v>
      </c>
      <c r="C35" s="333" t="s">
        <v>384</v>
      </c>
      <c r="D35" s="353">
        <v>0</v>
      </c>
      <c r="E35" s="353">
        <v>0</v>
      </c>
      <c r="F35" s="356"/>
      <c r="G35" s="355" t="s">
        <v>383</v>
      </c>
      <c r="H35" s="351" t="s">
        <v>382</v>
      </c>
      <c r="I35" s="333" t="s">
        <v>381</v>
      </c>
      <c r="J35" s="359">
        <f>SUBTOTAL(9,J25:J34)</f>
        <v>352500.13</v>
      </c>
      <c r="K35" s="358" t="s">
        <v>346</v>
      </c>
      <c r="L35" s="352">
        <f>SUBTOTAL(9,K25:K34)</f>
        <v>343775</v>
      </c>
    </row>
    <row r="36" spans="1:12" ht="12.75" x14ac:dyDescent="0.2">
      <c r="A36" s="351" t="s">
        <v>380</v>
      </c>
      <c r="B36" s="334">
        <v>417900</v>
      </c>
      <c r="C36" s="333" t="s">
        <v>124</v>
      </c>
      <c r="D36" s="353">
        <v>0</v>
      </c>
      <c r="E36" s="353">
        <v>0</v>
      </c>
      <c r="F36" s="356"/>
      <c r="G36" s="355" t="s">
        <v>379</v>
      </c>
      <c r="H36" s="335"/>
      <c r="I36" s="333" t="s">
        <v>378</v>
      </c>
      <c r="J36" s="347"/>
      <c r="K36" s="347"/>
      <c r="L36" s="357"/>
    </row>
    <row r="37" spans="1:12" ht="25.5" x14ac:dyDescent="0.2">
      <c r="A37" s="351" t="s">
        <v>377</v>
      </c>
      <c r="B37" s="334"/>
      <c r="C37" s="333"/>
      <c r="D37" s="360"/>
      <c r="E37" s="360"/>
      <c r="F37" s="356"/>
      <c r="G37" s="355" t="s">
        <v>376</v>
      </c>
      <c r="H37" s="351" t="s">
        <v>375</v>
      </c>
      <c r="I37" s="333" t="s">
        <v>374</v>
      </c>
      <c r="J37" s="353">
        <v>0</v>
      </c>
      <c r="K37" s="353">
        <v>0</v>
      </c>
      <c r="L37" s="357"/>
    </row>
    <row r="38" spans="1:12" ht="12.75" x14ac:dyDescent="0.2">
      <c r="A38" s="351" t="s">
        <v>373</v>
      </c>
      <c r="B38" s="334">
        <v>418100</v>
      </c>
      <c r="C38" s="333" t="s">
        <v>123</v>
      </c>
      <c r="D38" s="353">
        <v>0</v>
      </c>
      <c r="E38" s="353">
        <v>0</v>
      </c>
      <c r="F38" s="356"/>
      <c r="G38" s="355" t="s">
        <v>372</v>
      </c>
      <c r="H38" s="351" t="s">
        <v>371</v>
      </c>
      <c r="I38" s="333" t="s">
        <v>370</v>
      </c>
      <c r="J38" s="353">
        <v>0</v>
      </c>
      <c r="K38" s="353">
        <v>0</v>
      </c>
      <c r="L38" s="357"/>
    </row>
    <row r="39" spans="1:12" ht="12.75" x14ac:dyDescent="0.2">
      <c r="A39" s="351" t="s">
        <v>369</v>
      </c>
      <c r="B39" s="334"/>
      <c r="C39" s="333"/>
      <c r="D39" s="360"/>
      <c r="E39" s="353"/>
      <c r="F39" s="356"/>
      <c r="G39" s="355" t="s">
        <v>368</v>
      </c>
      <c r="H39" s="351" t="s">
        <v>367</v>
      </c>
      <c r="I39" s="333" t="s">
        <v>366</v>
      </c>
      <c r="J39" s="359">
        <f>SUBTOTAL(9,J37:J38)</f>
        <v>0</v>
      </c>
      <c r="K39" s="358" t="s">
        <v>346</v>
      </c>
      <c r="L39" s="352">
        <f>SUBTOTAL(9,K37:K38)</f>
        <v>0</v>
      </c>
    </row>
    <row r="40" spans="1:12" ht="12.75" x14ac:dyDescent="0.2">
      <c r="A40" s="351" t="s">
        <v>365</v>
      </c>
      <c r="B40" s="334">
        <v>419100</v>
      </c>
      <c r="C40" s="333" t="s">
        <v>120</v>
      </c>
      <c r="D40" s="353">
        <v>0</v>
      </c>
      <c r="E40" s="353">
        <v>0</v>
      </c>
      <c r="F40" s="356"/>
      <c r="G40" s="355" t="s">
        <v>364</v>
      </c>
      <c r="H40" s="351" t="s">
        <v>363</v>
      </c>
      <c r="I40" s="333"/>
      <c r="J40" s="347"/>
      <c r="K40" s="357"/>
      <c r="L40" s="357"/>
    </row>
    <row r="41" spans="1:12" ht="12.75" x14ac:dyDescent="0.2">
      <c r="A41" s="351" t="s">
        <v>362</v>
      </c>
      <c r="B41" s="334">
        <v>419200</v>
      </c>
      <c r="C41" s="333" t="s">
        <v>118</v>
      </c>
      <c r="D41" s="353">
        <v>0</v>
      </c>
      <c r="E41" s="353">
        <v>0</v>
      </c>
      <c r="F41" s="356"/>
      <c r="G41" s="355" t="s">
        <v>361</v>
      </c>
      <c r="H41" s="335"/>
      <c r="I41" s="333" t="s">
        <v>360</v>
      </c>
      <c r="J41" s="359">
        <f>SUM(D46,J8,J22,J35,J39)</f>
        <v>352500.13</v>
      </c>
      <c r="K41" s="358" t="s">
        <v>346</v>
      </c>
      <c r="L41" s="352">
        <f>SUM(F46,L8,L22,L35,L39)</f>
        <v>343808</v>
      </c>
    </row>
    <row r="42" spans="1:12" ht="12.75" x14ac:dyDescent="0.2">
      <c r="A42" s="351" t="s">
        <v>359</v>
      </c>
      <c r="B42" s="334">
        <v>419300</v>
      </c>
      <c r="C42" s="333" t="s">
        <v>116</v>
      </c>
      <c r="D42" s="353">
        <v>0</v>
      </c>
      <c r="E42" s="353">
        <v>0</v>
      </c>
      <c r="F42" s="356"/>
      <c r="G42" s="355" t="s">
        <v>358</v>
      </c>
      <c r="H42" s="335"/>
      <c r="I42" s="333"/>
      <c r="J42" s="347"/>
      <c r="K42" s="347"/>
      <c r="L42" s="357"/>
    </row>
    <row r="43" spans="1:12" ht="12.75" x14ac:dyDescent="0.2">
      <c r="A43" s="351" t="s">
        <v>357</v>
      </c>
      <c r="B43" s="334">
        <v>419900</v>
      </c>
      <c r="C43" s="333" t="s">
        <v>115</v>
      </c>
      <c r="D43" s="353">
        <v>0</v>
      </c>
      <c r="E43" s="534">
        <v>33</v>
      </c>
      <c r="F43" s="356"/>
      <c r="G43" s="355" t="s">
        <v>356</v>
      </c>
      <c r="H43" s="351" t="s">
        <v>355</v>
      </c>
      <c r="I43" s="333" t="s">
        <v>354</v>
      </c>
      <c r="J43" s="533">
        <v>0</v>
      </c>
      <c r="K43" s="532">
        <v>0</v>
      </c>
      <c r="L43" s="352">
        <f>+K43</f>
        <v>0</v>
      </c>
    </row>
    <row r="44" spans="1:12" ht="12.75" x14ac:dyDescent="0.2">
      <c r="A44" s="351" t="s">
        <v>353</v>
      </c>
      <c r="B44" s="334"/>
      <c r="C44" s="333" t="s">
        <v>352</v>
      </c>
      <c r="D44" s="332">
        <f>SUBTOTAL(9,D19:D43)</f>
        <v>0</v>
      </c>
      <c r="E44" s="350" t="s">
        <v>346</v>
      </c>
      <c r="F44" s="349">
        <f>SUBTOTAL(9,E20:E43)</f>
        <v>33</v>
      </c>
      <c r="G44" s="348" t="s">
        <v>351</v>
      </c>
      <c r="H44" s="335"/>
      <c r="I44" s="333"/>
      <c r="J44" s="347"/>
      <c r="K44" s="347"/>
      <c r="L44" s="347"/>
    </row>
    <row r="45" spans="1:12" ht="24" x14ac:dyDescent="0.2">
      <c r="A45" s="346" t="s">
        <v>350</v>
      </c>
      <c r="B45" s="340">
        <v>410000</v>
      </c>
      <c r="C45" s="345" t="s">
        <v>349</v>
      </c>
      <c r="D45" s="344"/>
      <c r="E45" s="343" t="s">
        <v>346</v>
      </c>
      <c r="F45" s="342"/>
      <c r="G45" s="341"/>
      <c r="H45" s="340" t="s">
        <v>348</v>
      </c>
      <c r="I45" s="339" t="s">
        <v>347</v>
      </c>
      <c r="J45" s="338"/>
      <c r="K45" s="337" t="s">
        <v>346</v>
      </c>
      <c r="L45" s="336"/>
    </row>
    <row r="46" spans="1:12" ht="12.75" x14ac:dyDescent="0.2">
      <c r="A46" s="335"/>
      <c r="B46" s="334"/>
      <c r="C46" s="333"/>
      <c r="D46" s="332">
        <f>(D19+D44)</f>
        <v>0</v>
      </c>
      <c r="E46" s="332"/>
      <c r="F46" s="331">
        <f>SUM(F19+F44)</f>
        <v>33</v>
      </c>
      <c r="G46" s="330"/>
      <c r="H46" s="329"/>
      <c r="I46" s="328" t="s">
        <v>345</v>
      </c>
      <c r="J46" s="326">
        <f>(D7+J41+J43)</f>
        <v>352500.13</v>
      </c>
      <c r="K46" s="327"/>
      <c r="L46" s="326">
        <f>(F7+L41+K43)</f>
        <v>343808</v>
      </c>
    </row>
    <row r="47" spans="1:12" ht="12.95" customHeight="1" x14ac:dyDescent="0.2">
      <c r="A47" s="598" t="str">
        <f ca="1">CELL("FILENAME",A1)</f>
        <v>R:\Finance\Annual Budget\Amended 2016-2017\[2016-2017 Amended Budget.xlsx]271</v>
      </c>
      <c r="B47" s="598"/>
      <c r="C47" s="598"/>
      <c r="D47" s="324"/>
      <c r="E47" s="324"/>
      <c r="F47" s="324"/>
      <c r="G47" s="324"/>
      <c r="H47" s="324"/>
      <c r="I47" s="325"/>
      <c r="J47" s="324"/>
      <c r="K47" s="324"/>
      <c r="L47" s="324"/>
    </row>
    <row r="48" spans="1:12" x14ac:dyDescent="0.2">
      <c r="D48" s="323"/>
      <c r="E48" s="323"/>
      <c r="F48" s="323"/>
    </row>
    <row r="49" spans="4:6" x14ac:dyDescent="0.2">
      <c r="D49" s="323"/>
      <c r="E49" s="323"/>
      <c r="F49" s="323"/>
    </row>
    <row r="50" spans="4:6" x14ac:dyDescent="0.2">
      <c r="D50" s="323"/>
      <c r="E50" s="323"/>
      <c r="F50" s="323"/>
    </row>
    <row r="51" spans="4:6" x14ac:dyDescent="0.2">
      <c r="D51" s="323"/>
      <c r="E51" s="323"/>
      <c r="F51" s="323"/>
    </row>
    <row r="52" spans="4:6" x14ac:dyDescent="0.2">
      <c r="D52" s="323"/>
      <c r="E52" s="323"/>
      <c r="F52" s="323"/>
    </row>
    <row r="53" spans="4:6" x14ac:dyDescent="0.2">
      <c r="D53" s="323"/>
      <c r="E53" s="323"/>
      <c r="F53" s="323"/>
    </row>
    <row r="54" spans="4:6" x14ac:dyDescent="0.2">
      <c r="D54" s="323"/>
      <c r="E54" s="323"/>
      <c r="F54" s="323"/>
    </row>
    <row r="55" spans="4:6" x14ac:dyDescent="0.2">
      <c r="D55" s="323"/>
      <c r="E55" s="323"/>
      <c r="F55" s="323"/>
    </row>
    <row r="56" spans="4:6" x14ac:dyDescent="0.2">
      <c r="D56" s="323"/>
      <c r="E56" s="323"/>
      <c r="F56" s="323"/>
    </row>
    <row r="57" spans="4:6" x14ac:dyDescent="0.2">
      <c r="D57" s="323"/>
      <c r="E57" s="323"/>
      <c r="F57" s="323"/>
    </row>
    <row r="58" spans="4:6" x14ac:dyDescent="0.2">
      <c r="D58" s="323"/>
      <c r="E58" s="323"/>
      <c r="F58" s="323"/>
    </row>
    <row r="59" spans="4:6" x14ac:dyDescent="0.2">
      <c r="D59" s="323"/>
      <c r="E59" s="323"/>
      <c r="F59" s="323"/>
    </row>
    <row r="60" spans="4:6" x14ac:dyDescent="0.2">
      <c r="D60" s="323"/>
      <c r="E60" s="323"/>
      <c r="F60" s="323"/>
    </row>
    <row r="61" spans="4:6" x14ac:dyDescent="0.2">
      <c r="D61" s="323"/>
      <c r="E61" s="323"/>
      <c r="F61" s="323"/>
    </row>
    <row r="62" spans="4:6" x14ac:dyDescent="0.2">
      <c r="D62" s="323"/>
      <c r="E62" s="323"/>
      <c r="F62" s="323"/>
    </row>
    <row r="63" spans="4:6" x14ac:dyDescent="0.2">
      <c r="D63" s="323"/>
      <c r="E63" s="323"/>
      <c r="F63" s="323"/>
    </row>
    <row r="64" spans="4:6" x14ac:dyDescent="0.2">
      <c r="D64" s="323"/>
      <c r="E64" s="323"/>
      <c r="F64" s="323"/>
    </row>
    <row r="65" spans="4:6" x14ac:dyDescent="0.2">
      <c r="D65" s="323"/>
      <c r="E65" s="323"/>
      <c r="F65" s="323"/>
    </row>
    <row r="66" spans="4:6" x14ac:dyDescent="0.2">
      <c r="D66" s="323"/>
      <c r="E66" s="323"/>
      <c r="F66" s="323"/>
    </row>
    <row r="67" spans="4:6" x14ac:dyDescent="0.2">
      <c r="D67" s="323"/>
      <c r="E67" s="323"/>
      <c r="F67" s="323"/>
    </row>
    <row r="68" spans="4:6" x14ac:dyDescent="0.2">
      <c r="D68" s="323"/>
      <c r="E68" s="323"/>
      <c r="F68" s="323"/>
    </row>
    <row r="69" spans="4:6" x14ac:dyDescent="0.2">
      <c r="D69" s="323"/>
      <c r="E69" s="323"/>
      <c r="F69" s="323"/>
    </row>
    <row r="70" spans="4:6" x14ac:dyDescent="0.2">
      <c r="D70" s="323"/>
      <c r="E70" s="323"/>
      <c r="F70" s="323"/>
    </row>
    <row r="71" spans="4:6" x14ac:dyDescent="0.2">
      <c r="D71" s="323"/>
      <c r="E71" s="323"/>
      <c r="F71" s="323"/>
    </row>
    <row r="72" spans="4:6" x14ac:dyDescent="0.2">
      <c r="D72" s="323"/>
      <c r="E72" s="323"/>
      <c r="F72" s="323"/>
    </row>
    <row r="73" spans="4:6" x14ac:dyDescent="0.2">
      <c r="D73" s="323"/>
      <c r="E73" s="323"/>
      <c r="F73" s="323"/>
    </row>
    <row r="74" spans="4:6" x14ac:dyDescent="0.2">
      <c r="D74" s="323"/>
      <c r="E74" s="323"/>
      <c r="F74" s="323"/>
    </row>
    <row r="75" spans="4:6" x14ac:dyDescent="0.2">
      <c r="D75" s="323"/>
      <c r="E75" s="323"/>
      <c r="F75" s="323"/>
    </row>
    <row r="76" spans="4:6" x14ac:dyDescent="0.2">
      <c r="D76" s="323"/>
      <c r="E76" s="323"/>
      <c r="F76" s="323"/>
    </row>
    <row r="77" spans="4:6" x14ac:dyDescent="0.2">
      <c r="D77" s="323"/>
      <c r="E77" s="323"/>
      <c r="F77" s="323"/>
    </row>
    <row r="78" spans="4:6" x14ac:dyDescent="0.2">
      <c r="D78" s="323"/>
      <c r="E78" s="323"/>
      <c r="F78" s="323"/>
    </row>
    <row r="79" spans="4:6" x14ac:dyDescent="0.2">
      <c r="D79" s="323"/>
      <c r="E79" s="323"/>
      <c r="F79" s="323"/>
    </row>
    <row r="80" spans="4:6" x14ac:dyDescent="0.2">
      <c r="D80" s="323"/>
      <c r="E80" s="323"/>
      <c r="F80" s="323"/>
    </row>
    <row r="81" spans="4:6" x14ac:dyDescent="0.2">
      <c r="D81" s="323"/>
      <c r="E81" s="323"/>
      <c r="F81" s="323"/>
    </row>
    <row r="82" spans="4:6" x14ac:dyDescent="0.2">
      <c r="D82" s="323"/>
      <c r="E82" s="323"/>
      <c r="F82" s="323"/>
    </row>
    <row r="83" spans="4:6" x14ac:dyDescent="0.2">
      <c r="D83" s="323"/>
      <c r="E83" s="323"/>
      <c r="F83" s="323"/>
    </row>
    <row r="84" spans="4:6" x14ac:dyDescent="0.2">
      <c r="D84" s="323"/>
      <c r="E84" s="323"/>
      <c r="F84" s="323"/>
    </row>
    <row r="85" spans="4:6" x14ac:dyDescent="0.2">
      <c r="D85" s="323"/>
      <c r="E85" s="323"/>
      <c r="F85" s="323"/>
    </row>
    <row r="86" spans="4:6" x14ac:dyDescent="0.2">
      <c r="D86" s="323"/>
      <c r="E86" s="323"/>
      <c r="F86" s="323"/>
    </row>
    <row r="87" spans="4:6" x14ac:dyDescent="0.2">
      <c r="D87" s="323"/>
      <c r="E87" s="323"/>
      <c r="F87" s="323"/>
    </row>
    <row r="88" spans="4:6" x14ac:dyDescent="0.2">
      <c r="D88" s="323"/>
      <c r="E88" s="323"/>
      <c r="F88" s="323"/>
    </row>
    <row r="89" spans="4:6" x14ac:dyDescent="0.2">
      <c r="D89" s="323"/>
      <c r="E89" s="323"/>
      <c r="F89" s="323"/>
    </row>
    <row r="90" spans="4:6" x14ac:dyDescent="0.2">
      <c r="D90" s="323"/>
      <c r="E90" s="323"/>
      <c r="F90" s="323"/>
    </row>
    <row r="91" spans="4:6" x14ac:dyDescent="0.2">
      <c r="D91" s="323"/>
      <c r="E91" s="323"/>
      <c r="F91" s="323"/>
    </row>
    <row r="92" spans="4:6" x14ac:dyDescent="0.2">
      <c r="D92" s="323"/>
      <c r="E92" s="323"/>
      <c r="F92" s="323"/>
    </row>
    <row r="93" spans="4:6" x14ac:dyDescent="0.2">
      <c r="D93" s="323"/>
      <c r="E93" s="323"/>
      <c r="F93" s="323"/>
    </row>
    <row r="94" spans="4:6" x14ac:dyDescent="0.2">
      <c r="D94" s="323"/>
      <c r="E94" s="323"/>
      <c r="F94" s="323"/>
    </row>
    <row r="95" spans="4:6" x14ac:dyDescent="0.2">
      <c r="D95" s="323"/>
      <c r="E95" s="323"/>
      <c r="F95" s="323"/>
    </row>
    <row r="96" spans="4:6" x14ac:dyDescent="0.2">
      <c r="D96" s="323"/>
      <c r="E96" s="323"/>
      <c r="F96" s="323"/>
    </row>
    <row r="97" spans="4:6" x14ac:dyDescent="0.2">
      <c r="D97" s="323"/>
      <c r="E97" s="323"/>
      <c r="F97" s="323"/>
    </row>
    <row r="98" spans="4:6" x14ac:dyDescent="0.2">
      <c r="D98" s="323"/>
      <c r="E98" s="323"/>
      <c r="F98" s="323"/>
    </row>
    <row r="99" spans="4:6" x14ac:dyDescent="0.2">
      <c r="D99" s="323"/>
      <c r="E99" s="323"/>
      <c r="F99" s="323"/>
    </row>
    <row r="100" spans="4:6" x14ac:dyDescent="0.2">
      <c r="D100" s="323"/>
      <c r="E100" s="323"/>
      <c r="F100" s="323"/>
    </row>
    <row r="101" spans="4:6" x14ac:dyDescent="0.2">
      <c r="D101" s="323"/>
      <c r="E101" s="323"/>
      <c r="F101" s="323"/>
    </row>
    <row r="102" spans="4:6" x14ac:dyDescent="0.2">
      <c r="D102" s="323"/>
      <c r="E102" s="323"/>
      <c r="F102" s="323"/>
    </row>
    <row r="103" spans="4:6" x14ac:dyDescent="0.2">
      <c r="D103" s="323"/>
      <c r="E103" s="323"/>
      <c r="F103" s="323"/>
    </row>
    <row r="104" spans="4:6" x14ac:dyDescent="0.2">
      <c r="D104" s="323"/>
      <c r="E104" s="323"/>
      <c r="F104" s="323"/>
    </row>
    <row r="105" spans="4:6" x14ac:dyDescent="0.2">
      <c r="D105" s="323"/>
      <c r="E105" s="323"/>
      <c r="F105" s="323"/>
    </row>
    <row r="106" spans="4:6" x14ac:dyDescent="0.2">
      <c r="D106" s="323"/>
      <c r="E106" s="323"/>
      <c r="F106" s="323"/>
    </row>
    <row r="107" spans="4:6" x14ac:dyDescent="0.2">
      <c r="D107" s="323"/>
      <c r="E107" s="323"/>
      <c r="F107" s="323"/>
    </row>
    <row r="108" spans="4:6" x14ac:dyDescent="0.2">
      <c r="D108" s="323"/>
      <c r="E108" s="323"/>
      <c r="F108" s="323"/>
    </row>
    <row r="109" spans="4:6" x14ac:dyDescent="0.2">
      <c r="D109" s="323"/>
      <c r="E109" s="323"/>
      <c r="F109" s="323"/>
    </row>
    <row r="110" spans="4:6" x14ac:dyDescent="0.2">
      <c r="D110" s="323"/>
      <c r="E110" s="323"/>
      <c r="F110" s="323"/>
    </row>
    <row r="111" spans="4:6" x14ac:dyDescent="0.2">
      <c r="D111" s="323"/>
      <c r="E111" s="323"/>
      <c r="F111" s="323"/>
    </row>
    <row r="112" spans="4:6" x14ac:dyDescent="0.2">
      <c r="D112" s="323"/>
      <c r="E112" s="323"/>
      <c r="F112" s="323"/>
    </row>
    <row r="113" spans="4:6" x14ac:dyDescent="0.2">
      <c r="D113" s="323"/>
      <c r="E113" s="323"/>
      <c r="F113" s="323"/>
    </row>
    <row r="114" spans="4:6" x14ac:dyDescent="0.2">
      <c r="D114" s="323"/>
      <c r="E114" s="323"/>
      <c r="F114" s="323"/>
    </row>
    <row r="115" spans="4:6" x14ac:dyDescent="0.2">
      <c r="D115" s="323"/>
      <c r="E115" s="323"/>
      <c r="F115" s="323"/>
    </row>
    <row r="116" spans="4:6" x14ac:dyDescent="0.2">
      <c r="D116" s="323"/>
      <c r="E116" s="323"/>
      <c r="F116" s="323"/>
    </row>
    <row r="117" spans="4:6" x14ac:dyDescent="0.2">
      <c r="D117" s="323"/>
      <c r="E117" s="323"/>
      <c r="F117" s="323"/>
    </row>
    <row r="118" spans="4:6" x14ac:dyDescent="0.2">
      <c r="D118" s="323"/>
      <c r="E118" s="323"/>
      <c r="F118" s="323"/>
    </row>
    <row r="119" spans="4:6" x14ac:dyDescent="0.2">
      <c r="D119" s="323"/>
      <c r="E119" s="323"/>
      <c r="F119" s="323"/>
    </row>
    <row r="120" spans="4:6" x14ac:dyDescent="0.2">
      <c r="D120" s="323"/>
      <c r="E120" s="323"/>
      <c r="F120" s="323"/>
    </row>
    <row r="121" spans="4:6" x14ac:dyDescent="0.2">
      <c r="D121" s="323"/>
      <c r="E121" s="323"/>
      <c r="F121" s="323"/>
    </row>
    <row r="122" spans="4:6" x14ac:dyDescent="0.2">
      <c r="D122" s="323"/>
      <c r="E122" s="323"/>
      <c r="F122" s="323"/>
    </row>
    <row r="123" spans="4:6" x14ac:dyDescent="0.2">
      <c r="D123" s="323"/>
      <c r="E123" s="323"/>
      <c r="F123" s="323"/>
    </row>
    <row r="124" spans="4:6" x14ac:dyDescent="0.2">
      <c r="D124" s="323"/>
      <c r="E124" s="323"/>
      <c r="F124" s="323"/>
    </row>
    <row r="125" spans="4:6" x14ac:dyDescent="0.2">
      <c r="D125" s="323"/>
      <c r="E125" s="323"/>
      <c r="F125" s="323"/>
    </row>
    <row r="126" spans="4:6" x14ac:dyDescent="0.2">
      <c r="D126" s="323"/>
      <c r="E126" s="323"/>
      <c r="F126" s="323"/>
    </row>
    <row r="127" spans="4:6" x14ac:dyDescent="0.2">
      <c r="D127" s="323"/>
      <c r="E127" s="323"/>
      <c r="F127" s="323"/>
    </row>
    <row r="128" spans="4:6" x14ac:dyDescent="0.2">
      <c r="D128" s="323"/>
      <c r="E128" s="323"/>
      <c r="F128" s="323"/>
    </row>
    <row r="129" spans="4:6" x14ac:dyDescent="0.2">
      <c r="D129" s="323"/>
      <c r="E129" s="323"/>
      <c r="F129" s="323"/>
    </row>
    <row r="130" spans="4:6" x14ac:dyDescent="0.2">
      <c r="D130" s="323"/>
      <c r="E130" s="323"/>
      <c r="F130" s="323"/>
    </row>
    <row r="131" spans="4:6" x14ac:dyDescent="0.2">
      <c r="D131" s="323"/>
      <c r="E131" s="323"/>
      <c r="F131" s="323"/>
    </row>
    <row r="132" spans="4:6" x14ac:dyDescent="0.2">
      <c r="D132" s="323"/>
      <c r="E132" s="323"/>
      <c r="F132" s="323"/>
    </row>
    <row r="133" spans="4:6" x14ac:dyDescent="0.2">
      <c r="D133" s="323"/>
      <c r="E133" s="323"/>
      <c r="F133" s="323"/>
    </row>
    <row r="134" spans="4:6" x14ac:dyDescent="0.2">
      <c r="D134" s="323"/>
      <c r="E134" s="323"/>
      <c r="F134" s="323"/>
    </row>
    <row r="135" spans="4:6" x14ac:dyDescent="0.2">
      <c r="D135" s="323"/>
      <c r="E135" s="323"/>
      <c r="F135" s="323"/>
    </row>
    <row r="136" spans="4:6" x14ac:dyDescent="0.2">
      <c r="D136" s="323"/>
      <c r="E136" s="323"/>
      <c r="F136" s="323"/>
    </row>
    <row r="137" spans="4:6" x14ac:dyDescent="0.2">
      <c r="D137" s="323"/>
      <c r="E137" s="323"/>
      <c r="F137" s="323"/>
    </row>
    <row r="138" spans="4:6" x14ac:dyDescent="0.2">
      <c r="D138" s="323"/>
      <c r="E138" s="323"/>
      <c r="F138" s="323"/>
    </row>
    <row r="139" spans="4:6" x14ac:dyDescent="0.2">
      <c r="D139" s="323"/>
      <c r="E139" s="323"/>
      <c r="F139" s="323"/>
    </row>
    <row r="140" spans="4:6" x14ac:dyDescent="0.2">
      <c r="D140" s="323"/>
      <c r="E140" s="323"/>
      <c r="F140" s="323"/>
    </row>
    <row r="141" spans="4:6" x14ac:dyDescent="0.2">
      <c r="D141" s="323"/>
      <c r="E141" s="323"/>
      <c r="F141" s="323"/>
    </row>
    <row r="142" spans="4:6" x14ac:dyDescent="0.2">
      <c r="D142" s="323"/>
      <c r="E142" s="323"/>
      <c r="F142" s="323"/>
    </row>
    <row r="143" spans="4:6" x14ac:dyDescent="0.2">
      <c r="D143" s="323"/>
      <c r="E143" s="323"/>
      <c r="F143" s="323"/>
    </row>
    <row r="144" spans="4:6" x14ac:dyDescent="0.2">
      <c r="D144" s="323"/>
      <c r="E144" s="323"/>
      <c r="F144" s="323"/>
    </row>
    <row r="145" spans="4:6" x14ac:dyDescent="0.2">
      <c r="D145" s="323"/>
      <c r="E145" s="323"/>
      <c r="F145" s="323"/>
    </row>
    <row r="146" spans="4:6" x14ac:dyDescent="0.2">
      <c r="D146" s="323"/>
      <c r="E146" s="323"/>
      <c r="F146" s="323"/>
    </row>
    <row r="147" spans="4:6" x14ac:dyDescent="0.2">
      <c r="D147" s="323"/>
      <c r="E147" s="323"/>
      <c r="F147" s="323"/>
    </row>
    <row r="148" spans="4:6" x14ac:dyDescent="0.2">
      <c r="D148" s="323"/>
      <c r="E148" s="323"/>
      <c r="F148" s="323"/>
    </row>
    <row r="149" spans="4:6" x14ac:dyDescent="0.2">
      <c r="D149" s="323"/>
      <c r="E149" s="323"/>
      <c r="F149" s="323"/>
    </row>
    <row r="150" spans="4:6" x14ac:dyDescent="0.2">
      <c r="D150" s="323"/>
      <c r="E150" s="323"/>
      <c r="F150" s="323"/>
    </row>
    <row r="151" spans="4:6" x14ac:dyDescent="0.2">
      <c r="D151" s="323"/>
      <c r="E151" s="323"/>
      <c r="F151" s="323"/>
    </row>
    <row r="152" spans="4:6" x14ac:dyDescent="0.2">
      <c r="D152" s="323"/>
      <c r="E152" s="323"/>
      <c r="F152" s="323"/>
    </row>
    <row r="153" spans="4:6" x14ac:dyDescent="0.2">
      <c r="D153" s="323"/>
      <c r="E153" s="323"/>
      <c r="F153" s="323"/>
    </row>
    <row r="154" spans="4:6" x14ac:dyDescent="0.2">
      <c r="D154" s="323"/>
      <c r="E154" s="323"/>
      <c r="F154" s="323"/>
    </row>
    <row r="155" spans="4:6" x14ac:dyDescent="0.2">
      <c r="D155" s="323"/>
      <c r="E155" s="323"/>
      <c r="F155" s="323"/>
    </row>
    <row r="156" spans="4:6" x14ac:dyDescent="0.2">
      <c r="D156" s="323"/>
      <c r="E156" s="323"/>
      <c r="F156" s="323"/>
    </row>
    <row r="157" spans="4:6" x14ac:dyDescent="0.2">
      <c r="D157" s="323"/>
      <c r="E157" s="323"/>
      <c r="F157" s="323"/>
    </row>
    <row r="158" spans="4:6" x14ac:dyDescent="0.2">
      <c r="D158" s="323"/>
      <c r="E158" s="323"/>
      <c r="F158" s="323"/>
    </row>
    <row r="159" spans="4:6" x14ac:dyDescent="0.2">
      <c r="D159" s="323"/>
      <c r="E159" s="323"/>
      <c r="F159" s="323"/>
    </row>
    <row r="160" spans="4:6" x14ac:dyDescent="0.2">
      <c r="D160" s="323"/>
      <c r="E160" s="323"/>
      <c r="F160" s="323"/>
    </row>
    <row r="161" spans="4:6" x14ac:dyDescent="0.2">
      <c r="D161" s="323"/>
      <c r="E161" s="323"/>
      <c r="F161" s="323"/>
    </row>
    <row r="162" spans="4:6" x14ac:dyDescent="0.2">
      <c r="D162" s="323"/>
      <c r="E162" s="323"/>
      <c r="F162" s="323"/>
    </row>
    <row r="163" spans="4:6" x14ac:dyDescent="0.2">
      <c r="D163" s="323"/>
      <c r="E163" s="323"/>
      <c r="F163" s="323"/>
    </row>
    <row r="164" spans="4:6" x14ac:dyDescent="0.2">
      <c r="D164" s="323"/>
      <c r="E164" s="323"/>
      <c r="F164" s="323"/>
    </row>
    <row r="165" spans="4:6" x14ac:dyDescent="0.2">
      <c r="D165" s="323"/>
      <c r="E165" s="323"/>
      <c r="F165" s="323"/>
    </row>
    <row r="166" spans="4:6" x14ac:dyDescent="0.2">
      <c r="D166" s="323"/>
      <c r="E166" s="323"/>
      <c r="F166" s="323"/>
    </row>
    <row r="167" spans="4:6" x14ac:dyDescent="0.2">
      <c r="D167" s="323"/>
      <c r="E167" s="323"/>
      <c r="F167" s="323"/>
    </row>
    <row r="168" spans="4:6" x14ac:dyDescent="0.2">
      <c r="D168" s="323"/>
      <c r="E168" s="323"/>
      <c r="F168" s="323"/>
    </row>
    <row r="169" spans="4:6" x14ac:dyDescent="0.2">
      <c r="D169" s="323"/>
      <c r="E169" s="323"/>
      <c r="F169" s="323"/>
    </row>
    <row r="170" spans="4:6" x14ac:dyDescent="0.2">
      <c r="D170" s="323"/>
      <c r="E170" s="323"/>
      <c r="F170" s="323"/>
    </row>
    <row r="171" spans="4:6" x14ac:dyDescent="0.2">
      <c r="D171" s="323"/>
      <c r="E171" s="323"/>
      <c r="F171" s="323"/>
    </row>
    <row r="172" spans="4:6" x14ac:dyDescent="0.2">
      <c r="D172" s="323"/>
      <c r="E172" s="323"/>
      <c r="F172" s="323"/>
    </row>
    <row r="173" spans="4:6" x14ac:dyDescent="0.2">
      <c r="D173" s="323"/>
      <c r="E173" s="323"/>
      <c r="F173" s="323"/>
    </row>
    <row r="174" spans="4:6" x14ac:dyDescent="0.2">
      <c r="D174" s="323"/>
      <c r="E174" s="323"/>
      <c r="F174" s="323"/>
    </row>
    <row r="175" spans="4:6" x14ac:dyDescent="0.2">
      <c r="D175" s="323"/>
      <c r="E175" s="323"/>
      <c r="F175" s="323"/>
    </row>
    <row r="176" spans="4:6" x14ac:dyDescent="0.2">
      <c r="D176" s="323"/>
      <c r="E176" s="323"/>
      <c r="F176" s="323"/>
    </row>
    <row r="177" spans="4:6" x14ac:dyDescent="0.2">
      <c r="D177" s="323"/>
      <c r="E177" s="323"/>
      <c r="F177" s="323"/>
    </row>
    <row r="178" spans="4:6" x14ac:dyDescent="0.2">
      <c r="D178" s="323"/>
      <c r="E178" s="323"/>
      <c r="F178" s="323"/>
    </row>
    <row r="179" spans="4:6" x14ac:dyDescent="0.2">
      <c r="D179" s="323"/>
      <c r="E179" s="323"/>
      <c r="F179" s="323"/>
    </row>
    <row r="180" spans="4:6" x14ac:dyDescent="0.2">
      <c r="D180" s="323"/>
      <c r="E180" s="323"/>
      <c r="F180" s="323"/>
    </row>
    <row r="181" spans="4:6" x14ac:dyDescent="0.2">
      <c r="D181" s="323"/>
      <c r="E181" s="323"/>
      <c r="F181" s="323"/>
    </row>
    <row r="182" spans="4:6" x14ac:dyDescent="0.2">
      <c r="D182" s="323"/>
      <c r="E182" s="323"/>
      <c r="F182" s="323"/>
    </row>
    <row r="183" spans="4:6" x14ac:dyDescent="0.2">
      <c r="D183" s="323"/>
      <c r="E183" s="323"/>
      <c r="F183" s="323"/>
    </row>
    <row r="184" spans="4:6" x14ac:dyDescent="0.2">
      <c r="D184" s="323"/>
      <c r="E184" s="323"/>
      <c r="F184" s="323"/>
    </row>
    <row r="185" spans="4:6" x14ac:dyDescent="0.2">
      <c r="D185" s="323"/>
      <c r="E185" s="323"/>
      <c r="F185" s="323"/>
    </row>
    <row r="186" spans="4:6" x14ac:dyDescent="0.2">
      <c r="D186" s="323"/>
      <c r="E186" s="323"/>
      <c r="F186" s="323"/>
    </row>
    <row r="187" spans="4:6" x14ac:dyDescent="0.2">
      <c r="D187" s="323"/>
      <c r="E187" s="323"/>
      <c r="F187" s="323"/>
    </row>
    <row r="188" spans="4:6" x14ac:dyDescent="0.2">
      <c r="D188" s="323"/>
      <c r="E188" s="323"/>
      <c r="F188" s="323"/>
    </row>
    <row r="189" spans="4:6" x14ac:dyDescent="0.2">
      <c r="D189" s="323"/>
      <c r="E189" s="323"/>
      <c r="F189" s="323"/>
    </row>
    <row r="190" spans="4:6" x14ac:dyDescent="0.2">
      <c r="D190" s="323"/>
      <c r="E190" s="323"/>
      <c r="F190" s="323"/>
    </row>
    <row r="191" spans="4:6" x14ac:dyDescent="0.2">
      <c r="D191" s="323"/>
      <c r="E191" s="323"/>
      <c r="F191" s="323"/>
    </row>
    <row r="192" spans="4:6" x14ac:dyDescent="0.2">
      <c r="D192" s="323"/>
      <c r="E192" s="323"/>
      <c r="F192" s="323"/>
    </row>
    <row r="193" spans="4:6" x14ac:dyDescent="0.2">
      <c r="D193" s="323"/>
      <c r="E193" s="323"/>
      <c r="F193" s="323"/>
    </row>
    <row r="194" spans="4:6" x14ac:dyDescent="0.2">
      <c r="D194" s="323"/>
      <c r="E194" s="323"/>
      <c r="F194" s="323"/>
    </row>
    <row r="195" spans="4:6" x14ac:dyDescent="0.2">
      <c r="D195" s="323"/>
      <c r="E195" s="323"/>
      <c r="F195" s="323"/>
    </row>
    <row r="196" spans="4:6" x14ac:dyDescent="0.2">
      <c r="D196" s="323"/>
      <c r="E196" s="323"/>
      <c r="F196" s="323"/>
    </row>
    <row r="197" spans="4:6" x14ac:dyDescent="0.2">
      <c r="D197" s="323"/>
      <c r="E197" s="323"/>
      <c r="F197" s="323"/>
    </row>
    <row r="198" spans="4:6" x14ac:dyDescent="0.2">
      <c r="D198" s="323"/>
      <c r="E198" s="323"/>
      <c r="F198" s="323"/>
    </row>
    <row r="199" spans="4:6" x14ac:dyDescent="0.2">
      <c r="D199" s="323"/>
      <c r="E199" s="323"/>
      <c r="F199" s="323"/>
    </row>
    <row r="200" spans="4:6" x14ac:dyDescent="0.2">
      <c r="D200" s="323"/>
      <c r="E200" s="323"/>
      <c r="F200" s="323"/>
    </row>
    <row r="201" spans="4:6" x14ac:dyDescent="0.2">
      <c r="D201" s="323"/>
      <c r="E201" s="323"/>
      <c r="F201" s="323"/>
    </row>
    <row r="202" spans="4:6" x14ac:dyDescent="0.2">
      <c r="D202" s="323"/>
      <c r="E202" s="323"/>
      <c r="F202" s="323"/>
    </row>
    <row r="203" spans="4:6" x14ac:dyDescent="0.2">
      <c r="D203" s="323"/>
      <c r="E203" s="323"/>
      <c r="F203" s="323"/>
    </row>
    <row r="204" spans="4:6" x14ac:dyDescent="0.2">
      <c r="D204" s="323"/>
      <c r="E204" s="323"/>
      <c r="F204" s="323"/>
    </row>
    <row r="205" spans="4:6" x14ac:dyDescent="0.2">
      <c r="D205" s="323"/>
      <c r="E205" s="323"/>
      <c r="F205" s="323"/>
    </row>
    <row r="206" spans="4:6" x14ac:dyDescent="0.2">
      <c r="D206" s="323"/>
      <c r="E206" s="323"/>
      <c r="F206" s="323"/>
    </row>
    <row r="207" spans="4:6" x14ac:dyDescent="0.2">
      <c r="D207" s="323"/>
      <c r="E207" s="323"/>
      <c r="F207" s="323"/>
    </row>
    <row r="208" spans="4:6" x14ac:dyDescent="0.2">
      <c r="D208" s="323"/>
      <c r="E208" s="323"/>
      <c r="F208" s="323"/>
    </row>
    <row r="209" spans="4:6" x14ac:dyDescent="0.2">
      <c r="D209" s="323"/>
      <c r="E209" s="323"/>
      <c r="F209" s="323"/>
    </row>
    <row r="210" spans="4:6" x14ac:dyDescent="0.2">
      <c r="D210" s="323"/>
      <c r="E210" s="323"/>
      <c r="F210" s="323"/>
    </row>
    <row r="211" spans="4:6" x14ac:dyDescent="0.2">
      <c r="D211" s="323"/>
      <c r="E211" s="323"/>
      <c r="F211" s="323"/>
    </row>
    <row r="212" spans="4:6" x14ac:dyDescent="0.2">
      <c r="D212" s="323"/>
      <c r="E212" s="323"/>
      <c r="F212" s="323"/>
    </row>
    <row r="213" spans="4:6" x14ac:dyDescent="0.2">
      <c r="D213" s="323"/>
      <c r="E213" s="323"/>
      <c r="F213" s="323"/>
    </row>
    <row r="214" spans="4:6" x14ac:dyDescent="0.2">
      <c r="D214" s="323"/>
      <c r="E214" s="323"/>
      <c r="F214" s="323"/>
    </row>
    <row r="215" spans="4:6" x14ac:dyDescent="0.2">
      <c r="D215" s="323"/>
      <c r="E215" s="323"/>
      <c r="F215" s="323"/>
    </row>
    <row r="216" spans="4:6" x14ac:dyDescent="0.2">
      <c r="D216" s="323"/>
      <c r="E216" s="323"/>
      <c r="F216" s="323"/>
    </row>
    <row r="217" spans="4:6" x14ac:dyDescent="0.2">
      <c r="D217" s="323"/>
      <c r="E217" s="323"/>
      <c r="F217" s="323"/>
    </row>
    <row r="218" spans="4:6" x14ac:dyDescent="0.2">
      <c r="D218" s="323"/>
      <c r="E218" s="323"/>
      <c r="F218" s="323"/>
    </row>
    <row r="219" spans="4:6" x14ac:dyDescent="0.2">
      <c r="D219" s="323"/>
      <c r="E219" s="323"/>
      <c r="F219" s="323"/>
    </row>
    <row r="220" spans="4:6" x14ac:dyDescent="0.2">
      <c r="D220" s="323"/>
      <c r="E220" s="323"/>
      <c r="F220" s="323"/>
    </row>
    <row r="221" spans="4:6" x14ac:dyDescent="0.2">
      <c r="D221" s="323"/>
      <c r="E221" s="323"/>
      <c r="F221" s="323"/>
    </row>
    <row r="222" spans="4:6" x14ac:dyDescent="0.2">
      <c r="D222" s="323"/>
      <c r="E222" s="323"/>
      <c r="F222" s="323"/>
    </row>
    <row r="223" spans="4:6" x14ac:dyDescent="0.2">
      <c r="D223" s="323"/>
      <c r="E223" s="323"/>
      <c r="F223" s="323"/>
    </row>
    <row r="224" spans="4:6" x14ac:dyDescent="0.2">
      <c r="D224" s="323"/>
      <c r="E224" s="323"/>
      <c r="F224" s="323"/>
    </row>
    <row r="225" spans="4:6" x14ac:dyDescent="0.2">
      <c r="D225" s="323"/>
      <c r="E225" s="323"/>
      <c r="F225" s="323"/>
    </row>
    <row r="226" spans="4:6" x14ac:dyDescent="0.2">
      <c r="D226" s="323"/>
      <c r="E226" s="323"/>
      <c r="F226" s="323"/>
    </row>
    <row r="227" spans="4:6" x14ac:dyDescent="0.2">
      <c r="D227" s="323"/>
      <c r="E227" s="323"/>
      <c r="F227" s="323"/>
    </row>
    <row r="228" spans="4:6" x14ac:dyDescent="0.2">
      <c r="D228" s="323"/>
      <c r="E228" s="323"/>
      <c r="F228" s="323"/>
    </row>
    <row r="229" spans="4:6" x14ac:dyDescent="0.2">
      <c r="D229" s="323"/>
      <c r="E229" s="323"/>
      <c r="F229" s="323"/>
    </row>
    <row r="230" spans="4:6" x14ac:dyDescent="0.2">
      <c r="D230" s="323"/>
      <c r="E230" s="323"/>
      <c r="F230" s="323"/>
    </row>
    <row r="231" spans="4:6" x14ac:dyDescent="0.2">
      <c r="D231" s="323"/>
      <c r="E231" s="323"/>
      <c r="F231" s="323"/>
    </row>
    <row r="232" spans="4:6" x14ac:dyDescent="0.2">
      <c r="D232" s="323"/>
      <c r="E232" s="323"/>
      <c r="F232" s="323"/>
    </row>
    <row r="233" spans="4:6" x14ac:dyDescent="0.2">
      <c r="D233" s="323"/>
      <c r="E233" s="323"/>
      <c r="F233" s="323"/>
    </row>
    <row r="234" spans="4:6" x14ac:dyDescent="0.2">
      <c r="D234" s="323"/>
      <c r="E234" s="323"/>
      <c r="F234" s="323"/>
    </row>
    <row r="235" spans="4:6" x14ac:dyDescent="0.2">
      <c r="D235" s="323"/>
      <c r="E235" s="323"/>
      <c r="F235" s="323"/>
    </row>
    <row r="236" spans="4:6" x14ac:dyDescent="0.2">
      <c r="D236" s="323"/>
      <c r="E236" s="323"/>
      <c r="F236" s="323"/>
    </row>
    <row r="237" spans="4:6" x14ac:dyDescent="0.2">
      <c r="D237" s="323"/>
      <c r="E237" s="323"/>
      <c r="F237" s="323"/>
    </row>
    <row r="238" spans="4:6" x14ac:dyDescent="0.2">
      <c r="D238" s="323"/>
      <c r="E238" s="323"/>
      <c r="F238" s="323"/>
    </row>
    <row r="239" spans="4:6" x14ac:dyDescent="0.2">
      <c r="D239" s="323"/>
      <c r="E239" s="323"/>
      <c r="F239" s="323"/>
    </row>
    <row r="240" spans="4:6" x14ac:dyDescent="0.2">
      <c r="D240" s="323"/>
      <c r="E240" s="323"/>
      <c r="F240" s="323"/>
    </row>
    <row r="241" spans="4:6" x14ac:dyDescent="0.2">
      <c r="D241" s="323"/>
      <c r="E241" s="323"/>
      <c r="F241" s="323"/>
    </row>
    <row r="242" spans="4:6" x14ac:dyDescent="0.2">
      <c r="D242" s="323"/>
      <c r="E242" s="323"/>
      <c r="F242" s="323"/>
    </row>
    <row r="243" spans="4:6" x14ac:dyDescent="0.2">
      <c r="D243" s="323"/>
      <c r="E243" s="323"/>
      <c r="F243" s="323"/>
    </row>
    <row r="244" spans="4:6" x14ac:dyDescent="0.2">
      <c r="D244" s="323"/>
      <c r="E244" s="323"/>
      <c r="F244" s="323"/>
    </row>
    <row r="245" spans="4:6" x14ac:dyDescent="0.2">
      <c r="D245" s="323"/>
      <c r="E245" s="323"/>
      <c r="F245" s="323"/>
    </row>
    <row r="246" spans="4:6" x14ac:dyDescent="0.2">
      <c r="D246" s="323"/>
      <c r="E246" s="323"/>
      <c r="F246" s="323"/>
    </row>
    <row r="247" spans="4:6" x14ac:dyDescent="0.2">
      <c r="D247" s="323"/>
      <c r="E247" s="323"/>
      <c r="F247" s="323"/>
    </row>
    <row r="248" spans="4:6" x14ac:dyDescent="0.2">
      <c r="D248" s="323"/>
      <c r="E248" s="323"/>
      <c r="F248" s="323"/>
    </row>
    <row r="249" spans="4:6" x14ac:dyDescent="0.2">
      <c r="D249" s="323"/>
      <c r="E249" s="323"/>
      <c r="F249" s="323"/>
    </row>
    <row r="250" spans="4:6" x14ac:dyDescent="0.2">
      <c r="D250" s="323"/>
      <c r="E250" s="323"/>
      <c r="F250" s="323"/>
    </row>
    <row r="251" spans="4:6" x14ac:dyDescent="0.2">
      <c r="D251" s="323"/>
      <c r="E251" s="323"/>
      <c r="F251" s="323"/>
    </row>
    <row r="252" spans="4:6" x14ac:dyDescent="0.2">
      <c r="D252" s="323"/>
      <c r="E252" s="323"/>
      <c r="F252" s="323"/>
    </row>
    <row r="253" spans="4:6" x14ac:dyDescent="0.2">
      <c r="D253" s="323"/>
      <c r="E253" s="323"/>
      <c r="F253" s="323"/>
    </row>
    <row r="254" spans="4:6" x14ac:dyDescent="0.2">
      <c r="D254" s="323"/>
      <c r="E254" s="323"/>
      <c r="F254" s="323"/>
    </row>
    <row r="255" spans="4:6" x14ac:dyDescent="0.2">
      <c r="D255" s="323"/>
      <c r="E255" s="323"/>
      <c r="F255" s="323"/>
    </row>
    <row r="256" spans="4:6" x14ac:dyDescent="0.2">
      <c r="D256" s="323"/>
      <c r="E256" s="323"/>
      <c r="F256" s="323"/>
    </row>
    <row r="257" spans="4:6" x14ac:dyDescent="0.2">
      <c r="D257" s="323"/>
      <c r="E257" s="323"/>
      <c r="F257" s="323"/>
    </row>
    <row r="258" spans="4:6" x14ac:dyDescent="0.2">
      <c r="D258" s="323"/>
      <c r="E258" s="323"/>
      <c r="F258" s="323"/>
    </row>
    <row r="259" spans="4:6" x14ac:dyDescent="0.2">
      <c r="D259" s="323"/>
      <c r="E259" s="323"/>
      <c r="F259" s="323"/>
    </row>
    <row r="260" spans="4:6" x14ac:dyDescent="0.2">
      <c r="D260" s="323"/>
      <c r="E260" s="323"/>
      <c r="F260" s="323"/>
    </row>
    <row r="261" spans="4:6" x14ac:dyDescent="0.2">
      <c r="D261" s="323"/>
      <c r="E261" s="323"/>
      <c r="F261" s="323"/>
    </row>
    <row r="262" spans="4:6" x14ac:dyDescent="0.2">
      <c r="D262" s="323"/>
      <c r="E262" s="323"/>
      <c r="F262" s="323"/>
    </row>
    <row r="263" spans="4:6" x14ac:dyDescent="0.2">
      <c r="D263" s="323"/>
      <c r="E263" s="323"/>
      <c r="F263" s="323"/>
    </row>
    <row r="264" spans="4:6" x14ac:dyDescent="0.2">
      <c r="D264" s="323"/>
      <c r="E264" s="323"/>
      <c r="F264" s="323"/>
    </row>
    <row r="265" spans="4:6" x14ac:dyDescent="0.2">
      <c r="D265" s="323"/>
      <c r="E265" s="323"/>
      <c r="F265" s="323"/>
    </row>
    <row r="266" spans="4:6" x14ac:dyDescent="0.2">
      <c r="D266" s="323"/>
      <c r="E266" s="323"/>
      <c r="F266" s="323"/>
    </row>
    <row r="267" spans="4:6" x14ac:dyDescent="0.2">
      <c r="D267" s="323"/>
      <c r="E267" s="323"/>
      <c r="F267" s="323"/>
    </row>
    <row r="268" spans="4:6" x14ac:dyDescent="0.2">
      <c r="D268" s="323"/>
      <c r="E268" s="323"/>
      <c r="F268" s="323"/>
    </row>
    <row r="269" spans="4:6" x14ac:dyDescent="0.2">
      <c r="D269" s="323"/>
      <c r="E269" s="323"/>
      <c r="F269" s="323"/>
    </row>
    <row r="270" spans="4:6" x14ac:dyDescent="0.2">
      <c r="D270" s="323"/>
      <c r="E270" s="323"/>
      <c r="F270" s="323"/>
    </row>
    <row r="271" spans="4:6" x14ac:dyDescent="0.2">
      <c r="D271" s="323"/>
      <c r="E271" s="323"/>
      <c r="F271" s="323"/>
    </row>
    <row r="272" spans="4:6" x14ac:dyDescent="0.2">
      <c r="D272" s="323"/>
      <c r="E272" s="323"/>
      <c r="F272" s="323"/>
    </row>
    <row r="273" spans="4:6" x14ac:dyDescent="0.2">
      <c r="D273" s="323"/>
      <c r="E273" s="323"/>
      <c r="F273" s="323"/>
    </row>
    <row r="274" spans="4:6" x14ac:dyDescent="0.2">
      <c r="D274" s="323"/>
      <c r="E274" s="323"/>
      <c r="F274" s="323"/>
    </row>
    <row r="275" spans="4:6" x14ac:dyDescent="0.2">
      <c r="D275" s="323"/>
      <c r="E275" s="323"/>
      <c r="F275" s="323"/>
    </row>
    <row r="276" spans="4:6" x14ac:dyDescent="0.2">
      <c r="D276" s="323"/>
      <c r="E276" s="323"/>
      <c r="F276" s="323"/>
    </row>
    <row r="277" spans="4:6" x14ac:dyDescent="0.2">
      <c r="D277" s="323"/>
      <c r="E277" s="323"/>
      <c r="F277" s="323"/>
    </row>
    <row r="278" spans="4:6" x14ac:dyDescent="0.2">
      <c r="D278" s="323"/>
      <c r="E278" s="323"/>
      <c r="F278" s="323"/>
    </row>
    <row r="279" spans="4:6" x14ac:dyDescent="0.2">
      <c r="D279" s="323"/>
      <c r="E279" s="323"/>
      <c r="F279" s="323"/>
    </row>
    <row r="280" spans="4:6" x14ac:dyDescent="0.2">
      <c r="D280" s="323"/>
      <c r="E280" s="323"/>
      <c r="F280" s="323"/>
    </row>
    <row r="281" spans="4:6" x14ac:dyDescent="0.2">
      <c r="D281" s="323"/>
      <c r="E281" s="323"/>
      <c r="F281" s="323"/>
    </row>
    <row r="282" spans="4:6" x14ac:dyDescent="0.2">
      <c r="D282" s="323"/>
      <c r="E282" s="323"/>
      <c r="F282" s="323"/>
    </row>
    <row r="283" spans="4:6" x14ac:dyDescent="0.2">
      <c r="D283" s="323"/>
      <c r="E283" s="323"/>
      <c r="F283" s="323"/>
    </row>
    <row r="284" spans="4:6" x14ac:dyDescent="0.2">
      <c r="D284" s="323"/>
      <c r="E284" s="323"/>
      <c r="F284" s="323"/>
    </row>
    <row r="285" spans="4:6" x14ac:dyDescent="0.2">
      <c r="D285" s="323"/>
      <c r="E285" s="323"/>
      <c r="F285" s="323"/>
    </row>
    <row r="286" spans="4:6" x14ac:dyDescent="0.2">
      <c r="D286" s="323"/>
      <c r="E286" s="323"/>
      <c r="F286" s="323"/>
    </row>
    <row r="287" spans="4:6" x14ac:dyDescent="0.2">
      <c r="D287" s="323"/>
      <c r="E287" s="323"/>
      <c r="F287" s="323"/>
    </row>
    <row r="288" spans="4:6" x14ac:dyDescent="0.2">
      <c r="D288" s="323"/>
      <c r="E288" s="323"/>
      <c r="F288" s="323"/>
    </row>
    <row r="289" spans="4:6" x14ac:dyDescent="0.2">
      <c r="D289" s="323"/>
      <c r="E289" s="323"/>
      <c r="F289" s="323"/>
    </row>
    <row r="290" spans="4:6" x14ac:dyDescent="0.2">
      <c r="D290" s="323"/>
      <c r="E290" s="323"/>
      <c r="F290" s="323"/>
    </row>
    <row r="291" spans="4:6" x14ac:dyDescent="0.2">
      <c r="D291" s="323"/>
      <c r="E291" s="323"/>
      <c r="F291" s="323"/>
    </row>
    <row r="292" spans="4:6" x14ac:dyDescent="0.2">
      <c r="D292" s="323"/>
      <c r="E292" s="323"/>
      <c r="F292" s="323"/>
    </row>
    <row r="293" spans="4:6" x14ac:dyDescent="0.2">
      <c r="D293" s="323"/>
      <c r="E293" s="323"/>
      <c r="F293" s="323"/>
    </row>
    <row r="294" spans="4:6" x14ac:dyDescent="0.2">
      <c r="D294" s="323"/>
      <c r="E294" s="323"/>
      <c r="F294" s="323"/>
    </row>
    <row r="295" spans="4:6" x14ac:dyDescent="0.2">
      <c r="D295" s="323"/>
      <c r="E295" s="323"/>
      <c r="F295" s="323"/>
    </row>
    <row r="296" spans="4:6" x14ac:dyDescent="0.2">
      <c r="D296" s="323"/>
      <c r="E296" s="323"/>
      <c r="F296" s="323"/>
    </row>
    <row r="297" spans="4:6" x14ac:dyDescent="0.2">
      <c r="D297" s="323"/>
      <c r="E297" s="323"/>
      <c r="F297" s="323"/>
    </row>
    <row r="298" spans="4:6" x14ac:dyDescent="0.2">
      <c r="D298" s="323"/>
      <c r="E298" s="323"/>
      <c r="F298" s="323"/>
    </row>
    <row r="299" spans="4:6" x14ac:dyDescent="0.2">
      <c r="D299" s="323"/>
      <c r="E299" s="323"/>
      <c r="F299" s="323"/>
    </row>
    <row r="300" spans="4:6" x14ac:dyDescent="0.2">
      <c r="D300" s="323"/>
      <c r="E300" s="323"/>
      <c r="F300" s="323"/>
    </row>
    <row r="301" spans="4:6" x14ac:dyDescent="0.2">
      <c r="D301" s="323"/>
      <c r="E301" s="323"/>
      <c r="F301" s="323"/>
    </row>
    <row r="302" spans="4:6" x14ac:dyDescent="0.2">
      <c r="D302" s="323"/>
      <c r="E302" s="323"/>
      <c r="F302" s="323"/>
    </row>
    <row r="303" spans="4:6" x14ac:dyDescent="0.2">
      <c r="D303" s="323"/>
      <c r="E303" s="323"/>
      <c r="F303" s="323"/>
    </row>
    <row r="304" spans="4:6" x14ac:dyDescent="0.2">
      <c r="D304" s="323"/>
      <c r="E304" s="323"/>
      <c r="F304" s="323"/>
    </row>
    <row r="305" spans="4:6" x14ac:dyDescent="0.2">
      <c r="D305" s="323"/>
      <c r="E305" s="323"/>
      <c r="F305" s="323"/>
    </row>
    <row r="306" spans="4:6" x14ac:dyDescent="0.2">
      <c r="D306" s="323"/>
      <c r="E306" s="323"/>
      <c r="F306" s="323"/>
    </row>
    <row r="307" spans="4:6" x14ac:dyDescent="0.2">
      <c r="D307" s="323"/>
      <c r="E307" s="323"/>
      <c r="F307" s="323"/>
    </row>
    <row r="308" spans="4:6" x14ac:dyDescent="0.2">
      <c r="D308" s="323"/>
      <c r="E308" s="323"/>
      <c r="F308" s="323"/>
    </row>
    <row r="309" spans="4:6" x14ac:dyDescent="0.2">
      <c r="D309" s="323"/>
      <c r="E309" s="323"/>
      <c r="F309" s="323"/>
    </row>
    <row r="310" spans="4:6" x14ac:dyDescent="0.2">
      <c r="D310" s="323"/>
      <c r="E310" s="323"/>
      <c r="F310" s="323"/>
    </row>
    <row r="311" spans="4:6" x14ac:dyDescent="0.2">
      <c r="D311" s="323"/>
      <c r="E311" s="323"/>
      <c r="F311" s="323"/>
    </row>
    <row r="312" spans="4:6" x14ac:dyDescent="0.2">
      <c r="D312" s="323"/>
      <c r="E312" s="323"/>
      <c r="F312" s="323"/>
    </row>
    <row r="313" spans="4:6" x14ac:dyDescent="0.2">
      <c r="D313" s="323"/>
      <c r="E313" s="323"/>
      <c r="F313" s="323"/>
    </row>
    <row r="314" spans="4:6" x14ac:dyDescent="0.2">
      <c r="D314" s="323"/>
      <c r="E314" s="323"/>
      <c r="F314" s="323"/>
    </row>
    <row r="315" spans="4:6" x14ac:dyDescent="0.2">
      <c r="D315" s="323"/>
      <c r="E315" s="323"/>
      <c r="F315" s="323"/>
    </row>
    <row r="316" spans="4:6" x14ac:dyDescent="0.2">
      <c r="D316" s="323"/>
      <c r="E316" s="323"/>
      <c r="F316" s="323"/>
    </row>
    <row r="317" spans="4:6" x14ac:dyDescent="0.2">
      <c r="D317" s="323"/>
      <c r="E317" s="323"/>
      <c r="F317" s="323"/>
    </row>
    <row r="318" spans="4:6" x14ac:dyDescent="0.2">
      <c r="D318" s="323"/>
      <c r="E318" s="323"/>
      <c r="F318" s="323"/>
    </row>
    <row r="319" spans="4:6" x14ac:dyDescent="0.2">
      <c r="D319" s="323"/>
      <c r="E319" s="323"/>
      <c r="F319" s="323"/>
    </row>
    <row r="320" spans="4:6" x14ac:dyDescent="0.2">
      <c r="D320" s="323"/>
      <c r="E320" s="323"/>
      <c r="F320" s="323"/>
    </row>
    <row r="321" spans="4:6" x14ac:dyDescent="0.2">
      <c r="D321" s="323"/>
      <c r="E321" s="323"/>
      <c r="F321" s="323"/>
    </row>
    <row r="322" spans="4:6" x14ac:dyDescent="0.2">
      <c r="D322" s="323"/>
      <c r="E322" s="323"/>
      <c r="F322" s="323"/>
    </row>
    <row r="323" spans="4:6" x14ac:dyDescent="0.2">
      <c r="D323" s="323"/>
      <c r="E323" s="323"/>
      <c r="F323" s="323"/>
    </row>
    <row r="324" spans="4:6" x14ac:dyDescent="0.2">
      <c r="D324" s="323"/>
      <c r="E324" s="323"/>
      <c r="F324" s="323"/>
    </row>
    <row r="325" spans="4:6" x14ac:dyDescent="0.2">
      <c r="D325" s="323"/>
      <c r="E325" s="323"/>
      <c r="F325" s="323"/>
    </row>
    <row r="326" spans="4:6" x14ac:dyDescent="0.2">
      <c r="D326" s="323"/>
      <c r="E326" s="323"/>
      <c r="F326" s="323"/>
    </row>
    <row r="327" spans="4:6" x14ac:dyDescent="0.2">
      <c r="D327" s="323"/>
      <c r="E327" s="323"/>
      <c r="F327" s="323"/>
    </row>
    <row r="328" spans="4:6" x14ac:dyDescent="0.2">
      <c r="D328" s="323"/>
      <c r="E328" s="323"/>
      <c r="F328" s="323"/>
    </row>
    <row r="329" spans="4:6" x14ac:dyDescent="0.2">
      <c r="D329" s="323"/>
      <c r="E329" s="323"/>
      <c r="F329" s="323"/>
    </row>
    <row r="330" spans="4:6" x14ac:dyDescent="0.2">
      <c r="D330" s="323"/>
      <c r="E330" s="323"/>
      <c r="F330" s="323"/>
    </row>
    <row r="331" spans="4:6" x14ac:dyDescent="0.2">
      <c r="D331" s="323"/>
      <c r="E331" s="323"/>
      <c r="F331" s="323"/>
    </row>
    <row r="332" spans="4:6" x14ac:dyDescent="0.2">
      <c r="D332" s="323"/>
      <c r="E332" s="323"/>
      <c r="F332" s="323"/>
    </row>
    <row r="333" spans="4:6" x14ac:dyDescent="0.2">
      <c r="D333" s="323"/>
      <c r="E333" s="323"/>
      <c r="F333" s="323"/>
    </row>
    <row r="334" spans="4:6" x14ac:dyDescent="0.2">
      <c r="D334" s="323"/>
      <c r="E334" s="323"/>
      <c r="F334" s="323"/>
    </row>
    <row r="335" spans="4:6" x14ac:dyDescent="0.2">
      <c r="D335" s="323"/>
      <c r="E335" s="323"/>
      <c r="F335" s="323"/>
    </row>
    <row r="336" spans="4:6" x14ac:dyDescent="0.2">
      <c r="D336" s="323"/>
      <c r="E336" s="323"/>
      <c r="F336" s="323"/>
    </row>
    <row r="337" spans="4:6" x14ac:dyDescent="0.2">
      <c r="D337" s="323"/>
      <c r="E337" s="323"/>
      <c r="F337" s="323"/>
    </row>
    <row r="338" spans="4:6" x14ac:dyDescent="0.2">
      <c r="D338" s="323"/>
      <c r="E338" s="323"/>
      <c r="F338" s="323"/>
    </row>
    <row r="339" spans="4:6" x14ac:dyDescent="0.2">
      <c r="D339" s="323"/>
      <c r="E339" s="323"/>
      <c r="F339" s="323"/>
    </row>
    <row r="340" spans="4:6" x14ac:dyDescent="0.2">
      <c r="D340" s="323"/>
      <c r="E340" s="323"/>
      <c r="F340" s="323"/>
    </row>
    <row r="341" spans="4:6" x14ac:dyDescent="0.2">
      <c r="D341" s="323"/>
      <c r="E341" s="323"/>
      <c r="F341" s="323"/>
    </row>
    <row r="342" spans="4:6" x14ac:dyDescent="0.2">
      <c r="D342" s="323"/>
      <c r="E342" s="323"/>
      <c r="F342" s="323"/>
    </row>
    <row r="343" spans="4:6" x14ac:dyDescent="0.2">
      <c r="D343" s="323"/>
      <c r="E343" s="323"/>
      <c r="F343" s="323"/>
    </row>
    <row r="344" spans="4:6" x14ac:dyDescent="0.2">
      <c r="D344" s="323"/>
      <c r="E344" s="323"/>
      <c r="F344" s="323"/>
    </row>
    <row r="345" spans="4:6" x14ac:dyDescent="0.2">
      <c r="D345" s="323"/>
      <c r="E345" s="323"/>
      <c r="F345" s="323"/>
    </row>
    <row r="346" spans="4:6" x14ac:dyDescent="0.2">
      <c r="D346" s="323"/>
      <c r="E346" s="323"/>
      <c r="F346" s="323"/>
    </row>
    <row r="347" spans="4:6" x14ac:dyDescent="0.2">
      <c r="D347" s="323"/>
      <c r="E347" s="323"/>
      <c r="F347" s="323"/>
    </row>
    <row r="348" spans="4:6" x14ac:dyDescent="0.2">
      <c r="D348" s="323"/>
      <c r="E348" s="323"/>
      <c r="F348" s="323"/>
    </row>
    <row r="349" spans="4:6" x14ac:dyDescent="0.2">
      <c r="D349" s="323"/>
      <c r="E349" s="323"/>
      <c r="F349" s="323"/>
    </row>
    <row r="350" spans="4:6" x14ac:dyDescent="0.2">
      <c r="D350" s="323"/>
      <c r="E350" s="323"/>
      <c r="F350" s="323"/>
    </row>
    <row r="351" spans="4:6" x14ac:dyDescent="0.2">
      <c r="D351" s="323"/>
      <c r="E351" s="323"/>
      <c r="F351" s="323"/>
    </row>
    <row r="352" spans="4:6" x14ac:dyDescent="0.2">
      <c r="D352" s="323"/>
      <c r="E352" s="323"/>
      <c r="F352" s="323"/>
    </row>
    <row r="353" spans="4:6" x14ac:dyDescent="0.2">
      <c r="D353" s="323"/>
      <c r="E353" s="323"/>
      <c r="F353" s="323"/>
    </row>
    <row r="354" spans="4:6" x14ac:dyDescent="0.2">
      <c r="D354" s="323"/>
      <c r="E354" s="323"/>
      <c r="F354" s="323"/>
    </row>
    <row r="355" spans="4:6" x14ac:dyDescent="0.2">
      <c r="D355" s="323"/>
      <c r="E355" s="323"/>
      <c r="F355" s="323"/>
    </row>
    <row r="356" spans="4:6" x14ac:dyDescent="0.2">
      <c r="D356" s="323"/>
      <c r="E356" s="323"/>
      <c r="F356" s="323"/>
    </row>
    <row r="357" spans="4:6" x14ac:dyDescent="0.2">
      <c r="D357" s="323"/>
      <c r="E357" s="323"/>
      <c r="F357" s="323"/>
    </row>
    <row r="358" spans="4:6" x14ac:dyDescent="0.2">
      <c r="D358" s="323"/>
      <c r="E358" s="323"/>
      <c r="F358" s="323"/>
    </row>
    <row r="359" spans="4:6" x14ac:dyDescent="0.2">
      <c r="D359" s="323"/>
      <c r="E359" s="323"/>
      <c r="F359" s="323"/>
    </row>
    <row r="360" spans="4:6" x14ac:dyDescent="0.2">
      <c r="D360" s="323"/>
      <c r="E360" s="323"/>
      <c r="F360" s="323"/>
    </row>
    <row r="361" spans="4:6" x14ac:dyDescent="0.2">
      <c r="D361" s="323"/>
      <c r="E361" s="323"/>
      <c r="F361" s="323"/>
    </row>
    <row r="362" spans="4:6" x14ac:dyDescent="0.2">
      <c r="D362" s="323"/>
      <c r="E362" s="323"/>
      <c r="F362" s="323"/>
    </row>
    <row r="363" spans="4:6" x14ac:dyDescent="0.2">
      <c r="D363" s="323"/>
      <c r="E363" s="323"/>
      <c r="F363" s="323"/>
    </row>
    <row r="364" spans="4:6" x14ac:dyDescent="0.2">
      <c r="D364" s="323"/>
      <c r="E364" s="323"/>
      <c r="F364" s="323"/>
    </row>
    <row r="365" spans="4:6" x14ac:dyDescent="0.2">
      <c r="D365" s="323"/>
      <c r="E365" s="323"/>
      <c r="F365" s="323"/>
    </row>
    <row r="366" spans="4:6" x14ac:dyDescent="0.2">
      <c r="D366" s="323"/>
      <c r="E366" s="323"/>
      <c r="F366" s="323"/>
    </row>
    <row r="367" spans="4:6" x14ac:dyDescent="0.2">
      <c r="D367" s="323"/>
      <c r="E367" s="323"/>
      <c r="F367" s="323"/>
    </row>
    <row r="368" spans="4:6" x14ac:dyDescent="0.2">
      <c r="D368" s="323"/>
      <c r="E368" s="323"/>
      <c r="F368" s="323"/>
    </row>
    <row r="369" spans="4:6" x14ac:dyDescent="0.2">
      <c r="D369" s="323"/>
      <c r="E369" s="323"/>
      <c r="F369" s="323"/>
    </row>
    <row r="370" spans="4:6" x14ac:dyDescent="0.2">
      <c r="D370" s="323"/>
      <c r="E370" s="323"/>
      <c r="F370" s="323"/>
    </row>
    <row r="371" spans="4:6" x14ac:dyDescent="0.2">
      <c r="D371" s="323"/>
      <c r="E371" s="323"/>
      <c r="F371" s="323"/>
    </row>
    <row r="372" spans="4:6" x14ac:dyDescent="0.2">
      <c r="D372" s="323"/>
      <c r="E372" s="323"/>
      <c r="F372" s="323"/>
    </row>
    <row r="373" spans="4:6" x14ac:dyDescent="0.2">
      <c r="D373" s="323"/>
      <c r="E373" s="323"/>
      <c r="F373" s="323"/>
    </row>
    <row r="374" spans="4:6" x14ac:dyDescent="0.2">
      <c r="D374" s="323"/>
      <c r="E374" s="323"/>
      <c r="F374" s="323"/>
    </row>
    <row r="375" spans="4:6" x14ac:dyDescent="0.2">
      <c r="D375" s="323"/>
      <c r="E375" s="323"/>
      <c r="F375" s="323"/>
    </row>
    <row r="376" spans="4:6" x14ac:dyDescent="0.2">
      <c r="D376" s="323"/>
      <c r="E376" s="323"/>
      <c r="F376" s="323"/>
    </row>
    <row r="377" spans="4:6" x14ac:dyDescent="0.2">
      <c r="D377" s="323"/>
      <c r="E377" s="323"/>
      <c r="F377" s="323"/>
    </row>
    <row r="378" spans="4:6" x14ac:dyDescent="0.2">
      <c r="D378" s="323"/>
      <c r="E378" s="323"/>
      <c r="F378" s="323"/>
    </row>
    <row r="379" spans="4:6" x14ac:dyDescent="0.2">
      <c r="D379" s="323"/>
      <c r="E379" s="323"/>
      <c r="F379" s="323"/>
    </row>
    <row r="380" spans="4:6" x14ac:dyDescent="0.2">
      <c r="D380" s="323"/>
      <c r="E380" s="323"/>
      <c r="F380" s="323"/>
    </row>
    <row r="381" spans="4:6" x14ac:dyDescent="0.2">
      <c r="D381" s="323"/>
      <c r="E381" s="323"/>
      <c r="F381" s="323"/>
    </row>
    <row r="382" spans="4:6" x14ac:dyDescent="0.2">
      <c r="D382" s="323"/>
      <c r="E382" s="323"/>
      <c r="F382" s="323"/>
    </row>
    <row r="383" spans="4:6" x14ac:dyDescent="0.2">
      <c r="D383" s="323"/>
      <c r="E383" s="323"/>
      <c r="F383" s="323"/>
    </row>
    <row r="384" spans="4:6" x14ac:dyDescent="0.2">
      <c r="D384" s="323"/>
      <c r="E384" s="323"/>
      <c r="F384" s="323"/>
    </row>
    <row r="385" spans="4:6" x14ac:dyDescent="0.2">
      <c r="D385" s="323"/>
      <c r="E385" s="323"/>
      <c r="F385" s="323"/>
    </row>
    <row r="386" spans="4:6" x14ac:dyDescent="0.2">
      <c r="D386" s="323"/>
      <c r="E386" s="323"/>
      <c r="F386" s="323"/>
    </row>
    <row r="387" spans="4:6" x14ac:dyDescent="0.2">
      <c r="D387" s="323"/>
      <c r="E387" s="323"/>
      <c r="F387" s="323"/>
    </row>
    <row r="388" spans="4:6" x14ac:dyDescent="0.2">
      <c r="D388" s="323"/>
      <c r="E388" s="323"/>
      <c r="F388" s="323"/>
    </row>
    <row r="389" spans="4:6" x14ac:dyDescent="0.2">
      <c r="D389" s="323"/>
      <c r="E389" s="323"/>
      <c r="F389" s="323"/>
    </row>
    <row r="390" spans="4:6" x14ac:dyDescent="0.2">
      <c r="D390" s="323"/>
      <c r="E390" s="323"/>
      <c r="F390" s="323"/>
    </row>
    <row r="391" spans="4:6" x14ac:dyDescent="0.2">
      <c r="D391" s="323"/>
      <c r="E391" s="323"/>
      <c r="F391" s="323"/>
    </row>
    <row r="392" spans="4:6" x14ac:dyDescent="0.2">
      <c r="D392" s="323"/>
      <c r="E392" s="323"/>
      <c r="F392" s="323"/>
    </row>
    <row r="393" spans="4:6" x14ac:dyDescent="0.2">
      <c r="D393" s="323"/>
      <c r="E393" s="323"/>
      <c r="F393" s="323"/>
    </row>
    <row r="394" spans="4:6" x14ac:dyDescent="0.2">
      <c r="D394" s="323"/>
      <c r="E394" s="323"/>
      <c r="F394" s="323"/>
    </row>
    <row r="395" spans="4:6" x14ac:dyDescent="0.2">
      <c r="D395" s="323"/>
      <c r="E395" s="323"/>
      <c r="F395" s="323"/>
    </row>
    <row r="396" spans="4:6" x14ac:dyDescent="0.2">
      <c r="D396" s="323"/>
      <c r="E396" s="323"/>
      <c r="F396" s="323"/>
    </row>
    <row r="397" spans="4:6" x14ac:dyDescent="0.2">
      <c r="D397" s="323"/>
      <c r="E397" s="323"/>
      <c r="F397" s="323"/>
    </row>
    <row r="398" spans="4:6" x14ac:dyDescent="0.2">
      <c r="D398" s="323"/>
      <c r="E398" s="323"/>
      <c r="F398" s="323"/>
    </row>
    <row r="399" spans="4:6" x14ac:dyDescent="0.2">
      <c r="D399" s="323"/>
      <c r="E399" s="323"/>
      <c r="F399" s="323"/>
    </row>
    <row r="400" spans="4:6" x14ac:dyDescent="0.2">
      <c r="D400" s="323"/>
      <c r="E400" s="323"/>
      <c r="F400" s="323"/>
    </row>
    <row r="401" spans="4:6" x14ac:dyDescent="0.2">
      <c r="D401" s="323"/>
      <c r="E401" s="323"/>
      <c r="F401" s="323"/>
    </row>
    <row r="402" spans="4:6" x14ac:dyDescent="0.2">
      <c r="D402" s="323"/>
      <c r="E402" s="323"/>
      <c r="F402" s="323"/>
    </row>
    <row r="403" spans="4:6" x14ac:dyDescent="0.2">
      <c r="D403" s="323"/>
      <c r="E403" s="323"/>
      <c r="F403" s="323"/>
    </row>
    <row r="404" spans="4:6" x14ac:dyDescent="0.2">
      <c r="D404" s="323"/>
      <c r="E404" s="323"/>
      <c r="F404" s="323"/>
    </row>
    <row r="405" spans="4:6" x14ac:dyDescent="0.2">
      <c r="D405" s="323"/>
      <c r="E405" s="323"/>
      <c r="F405" s="323"/>
    </row>
    <row r="406" spans="4:6" x14ac:dyDescent="0.2">
      <c r="D406" s="323"/>
      <c r="E406" s="323"/>
      <c r="F406" s="323"/>
    </row>
    <row r="407" spans="4:6" x14ac:dyDescent="0.2">
      <c r="D407" s="323"/>
      <c r="E407" s="323"/>
      <c r="F407" s="323"/>
    </row>
    <row r="408" spans="4:6" x14ac:dyDescent="0.2">
      <c r="D408" s="323"/>
      <c r="E408" s="323"/>
      <c r="F408" s="323"/>
    </row>
    <row r="409" spans="4:6" x14ac:dyDescent="0.2">
      <c r="D409" s="323"/>
      <c r="E409" s="323"/>
      <c r="F409" s="323"/>
    </row>
    <row r="410" spans="4:6" x14ac:dyDescent="0.2">
      <c r="D410" s="323"/>
      <c r="E410" s="323"/>
      <c r="F410" s="323"/>
    </row>
    <row r="411" spans="4:6" x14ac:dyDescent="0.2">
      <c r="D411" s="323"/>
      <c r="E411" s="323"/>
      <c r="F411" s="323"/>
    </row>
    <row r="412" spans="4:6" x14ac:dyDescent="0.2">
      <c r="D412" s="323"/>
      <c r="E412" s="323"/>
      <c r="F412" s="323"/>
    </row>
    <row r="413" spans="4:6" x14ac:dyDescent="0.2">
      <c r="D413" s="323"/>
      <c r="E413" s="323"/>
      <c r="F413" s="323"/>
    </row>
    <row r="414" spans="4:6" x14ac:dyDescent="0.2">
      <c r="D414" s="323"/>
      <c r="E414" s="323"/>
      <c r="F414" s="323"/>
    </row>
    <row r="415" spans="4:6" x14ac:dyDescent="0.2">
      <c r="D415" s="323"/>
      <c r="E415" s="323"/>
      <c r="F415" s="323"/>
    </row>
    <row r="416" spans="4:6" x14ac:dyDescent="0.2">
      <c r="D416" s="323"/>
      <c r="E416" s="323"/>
      <c r="F416" s="323"/>
    </row>
    <row r="417" spans="4:6" x14ac:dyDescent="0.2">
      <c r="D417" s="323"/>
      <c r="E417" s="323"/>
      <c r="F417" s="323"/>
    </row>
    <row r="418" spans="4:6" x14ac:dyDescent="0.2">
      <c r="D418" s="323"/>
      <c r="E418" s="323"/>
      <c r="F418" s="323"/>
    </row>
    <row r="419" spans="4:6" x14ac:dyDescent="0.2">
      <c r="D419" s="323"/>
      <c r="E419" s="323"/>
      <c r="F419" s="323"/>
    </row>
    <row r="420" spans="4:6" x14ac:dyDescent="0.2">
      <c r="D420" s="323"/>
      <c r="E420" s="323"/>
      <c r="F420" s="323"/>
    </row>
    <row r="421" spans="4:6" x14ac:dyDescent="0.2">
      <c r="D421" s="323"/>
      <c r="E421" s="323"/>
      <c r="F421" s="323"/>
    </row>
    <row r="422" spans="4:6" x14ac:dyDescent="0.2">
      <c r="D422" s="323"/>
      <c r="E422" s="323"/>
      <c r="F422" s="323"/>
    </row>
    <row r="423" spans="4:6" x14ac:dyDescent="0.2">
      <c r="D423" s="323"/>
      <c r="E423" s="323"/>
      <c r="F423" s="323"/>
    </row>
    <row r="424" spans="4:6" x14ac:dyDescent="0.2">
      <c r="D424" s="323"/>
      <c r="E424" s="323"/>
      <c r="F424" s="323"/>
    </row>
    <row r="425" spans="4:6" x14ac:dyDescent="0.2">
      <c r="D425" s="323"/>
      <c r="E425" s="323"/>
      <c r="F425" s="323"/>
    </row>
    <row r="426" spans="4:6" x14ac:dyDescent="0.2">
      <c r="D426" s="323"/>
      <c r="E426" s="323"/>
      <c r="F426" s="323"/>
    </row>
    <row r="427" spans="4:6" x14ac:dyDescent="0.2">
      <c r="D427" s="323"/>
      <c r="E427" s="323"/>
      <c r="F427" s="323"/>
    </row>
    <row r="428" spans="4:6" x14ac:dyDescent="0.2">
      <c r="D428" s="323"/>
      <c r="E428" s="323"/>
      <c r="F428" s="323"/>
    </row>
    <row r="429" spans="4:6" x14ac:dyDescent="0.2">
      <c r="D429" s="323"/>
      <c r="E429" s="323"/>
      <c r="F429" s="323"/>
    </row>
    <row r="430" spans="4:6" x14ac:dyDescent="0.2">
      <c r="D430" s="323"/>
      <c r="E430" s="323"/>
      <c r="F430" s="323"/>
    </row>
    <row r="431" spans="4:6" x14ac:dyDescent="0.2">
      <c r="D431" s="323"/>
      <c r="E431" s="323"/>
      <c r="F431" s="323"/>
    </row>
    <row r="432" spans="4:6" x14ac:dyDescent="0.2">
      <c r="D432" s="323"/>
      <c r="E432" s="323"/>
      <c r="F432" s="323"/>
    </row>
    <row r="433" spans="4:6" x14ac:dyDescent="0.2">
      <c r="D433" s="323"/>
      <c r="E433" s="323"/>
      <c r="F433" s="323"/>
    </row>
    <row r="434" spans="4:6" x14ac:dyDescent="0.2">
      <c r="D434" s="323"/>
      <c r="E434" s="323"/>
      <c r="F434" s="323"/>
    </row>
    <row r="435" spans="4:6" x14ac:dyDescent="0.2">
      <c r="D435" s="323"/>
      <c r="E435" s="323"/>
      <c r="F435" s="323"/>
    </row>
    <row r="436" spans="4:6" x14ac:dyDescent="0.2">
      <c r="D436" s="323"/>
      <c r="E436" s="323"/>
      <c r="F436" s="323"/>
    </row>
    <row r="437" spans="4:6" x14ac:dyDescent="0.2">
      <c r="D437" s="323"/>
      <c r="E437" s="323"/>
      <c r="F437" s="323"/>
    </row>
    <row r="438" spans="4:6" x14ac:dyDescent="0.2">
      <c r="D438" s="323"/>
      <c r="E438" s="323"/>
      <c r="F438" s="323"/>
    </row>
    <row r="439" spans="4:6" x14ac:dyDescent="0.2">
      <c r="D439" s="323"/>
      <c r="E439" s="323"/>
      <c r="F439" s="323"/>
    </row>
    <row r="440" spans="4:6" x14ac:dyDescent="0.2">
      <c r="D440" s="323"/>
      <c r="E440" s="323"/>
      <c r="F440" s="323"/>
    </row>
    <row r="441" spans="4:6" x14ac:dyDescent="0.2">
      <c r="D441" s="323"/>
      <c r="E441" s="323"/>
      <c r="F441" s="323"/>
    </row>
  </sheetData>
  <mergeCells count="4">
    <mergeCell ref="A1:C1"/>
    <mergeCell ref="A4:D4"/>
    <mergeCell ref="A47:C47"/>
    <mergeCell ref="J3:L3"/>
  </mergeCells>
  <printOptions horizontalCentered="1" verticalCentered="1"/>
  <pageMargins left="0.1" right="0.1" top="0.5" bottom="0.4" header="0.1" footer="0.1"/>
  <pageSetup scale="80" orientation="landscape" r:id="rId1"/>
  <headerFooter>
    <oddHeader>&amp;C&amp;"Arial,Bold"TWIN FALLS SCHOOL DISTRICT 411</oddHeader>
    <oddFooter>&amp;L&amp;"Arial,Bold"&amp;Z&amp;F&amp;R&amp;"Arial,Bold"Page &amp;P of &amp;N</oddFooter>
  </headerFooter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>
    <pageSetUpPr fitToPage="1"/>
  </sheetPr>
  <dimension ref="A1:M48"/>
  <sheetViews>
    <sheetView defaultGridColor="0" colorId="22" zoomScaleNormal="100" workbookViewId="0">
      <pane xSplit="3" ySplit="7" topLeftCell="D8" activePane="bottomRight" state="frozen"/>
      <selection activeCell="P31" sqref="P31"/>
      <selection pane="topRight" activeCell="P31" sqref="P31"/>
      <selection pane="bottomLeft" activeCell="P31" sqref="P31"/>
      <selection pane="bottomRight" activeCell="P31" sqref="P31"/>
    </sheetView>
  </sheetViews>
  <sheetFormatPr defaultColWidth="9.77734375" defaultRowHeight="15.75" x14ac:dyDescent="0.25"/>
  <cols>
    <col min="1" max="1" width="3.77734375" style="397" customWidth="1"/>
    <col min="2" max="2" width="6.77734375" style="397" customWidth="1"/>
    <col min="3" max="3" width="30.77734375" style="398" customWidth="1"/>
    <col min="4" max="13" width="11.77734375" style="397" customWidth="1"/>
    <col min="14" max="16384" width="9.77734375" style="397"/>
  </cols>
  <sheetData>
    <row r="1" spans="1:13" ht="20.25" x14ac:dyDescent="0.3">
      <c r="A1" s="600" t="s">
        <v>47</v>
      </c>
      <c r="B1" s="600"/>
      <c r="C1" s="600"/>
      <c r="E1" s="449" t="s">
        <v>510</v>
      </c>
      <c r="F1" s="447"/>
      <c r="G1" s="447"/>
      <c r="I1" s="451"/>
      <c r="K1" s="446"/>
      <c r="L1" s="446"/>
      <c r="M1" s="450" t="s">
        <v>789</v>
      </c>
    </row>
    <row r="2" spans="1:13" x14ac:dyDescent="0.25">
      <c r="E2" s="449" t="s">
        <v>16</v>
      </c>
      <c r="F2" s="447"/>
      <c r="G2" s="447"/>
      <c r="K2" s="446"/>
      <c r="L2" s="445"/>
      <c r="M2" s="557" t="s">
        <v>788</v>
      </c>
    </row>
    <row r="3" spans="1:13" x14ac:dyDescent="0.25">
      <c r="E3" s="448" t="s">
        <v>507</v>
      </c>
      <c r="F3" s="447"/>
      <c r="G3" s="447"/>
      <c r="K3" s="446"/>
      <c r="L3" s="445"/>
      <c r="M3" s="542" t="s">
        <v>786</v>
      </c>
    </row>
    <row r="4" spans="1:13" ht="12" customHeight="1" x14ac:dyDescent="0.2">
      <c r="A4" s="601" t="s">
        <v>505</v>
      </c>
      <c r="B4" s="601"/>
      <c r="C4" s="601"/>
      <c r="D4" s="434"/>
      <c r="E4" s="434"/>
      <c r="F4" s="434"/>
      <c r="G4" s="434"/>
      <c r="H4" s="434"/>
      <c r="I4" s="434"/>
      <c r="J4" s="434"/>
      <c r="K4" s="434"/>
      <c r="L4" s="434"/>
      <c r="M4" s="434"/>
    </row>
    <row r="5" spans="1:13" ht="15" x14ac:dyDescent="0.2">
      <c r="A5" s="443"/>
      <c r="B5" s="442"/>
      <c r="C5" s="441" t="s">
        <v>16</v>
      </c>
      <c r="D5" s="437" t="s">
        <v>503</v>
      </c>
      <c r="E5" s="440" t="s">
        <v>502</v>
      </c>
      <c r="F5" s="439" t="s">
        <v>85</v>
      </c>
      <c r="G5" s="439" t="s">
        <v>83</v>
      </c>
      <c r="H5" s="439" t="s">
        <v>81</v>
      </c>
      <c r="I5" s="439" t="s">
        <v>79</v>
      </c>
      <c r="J5" s="439" t="s">
        <v>77</v>
      </c>
      <c r="K5" s="438" t="s">
        <v>75</v>
      </c>
      <c r="L5" s="437" t="s">
        <v>73</v>
      </c>
      <c r="M5" s="437" t="s">
        <v>70</v>
      </c>
    </row>
    <row r="6" spans="1:13" ht="15" x14ac:dyDescent="0.2">
      <c r="A6" s="436"/>
      <c r="B6" s="429"/>
      <c r="C6" s="435"/>
      <c r="D6" s="429"/>
      <c r="E6" s="429"/>
      <c r="F6" s="434"/>
      <c r="G6" s="433"/>
      <c r="H6" s="432" t="s">
        <v>560</v>
      </c>
      <c r="I6" s="432" t="s">
        <v>559</v>
      </c>
      <c r="J6" s="431" t="s">
        <v>558</v>
      </c>
      <c r="K6" s="430" t="s">
        <v>557</v>
      </c>
      <c r="L6" s="430" t="s">
        <v>556</v>
      </c>
      <c r="M6" s="429"/>
    </row>
    <row r="7" spans="1:13" ht="15" x14ac:dyDescent="0.2">
      <c r="A7" s="416" t="s">
        <v>87</v>
      </c>
      <c r="B7" s="415" t="s">
        <v>500</v>
      </c>
      <c r="C7" s="428" t="s">
        <v>555</v>
      </c>
      <c r="D7" s="415" t="s">
        <v>88</v>
      </c>
      <c r="E7" s="415" t="s">
        <v>88</v>
      </c>
      <c r="F7" s="427" t="s">
        <v>84</v>
      </c>
      <c r="G7" s="426" t="s">
        <v>82</v>
      </c>
      <c r="H7" s="426" t="s">
        <v>554</v>
      </c>
      <c r="I7" s="426" t="s">
        <v>553</v>
      </c>
      <c r="J7" s="416" t="s">
        <v>552</v>
      </c>
      <c r="K7" s="415" t="s">
        <v>551</v>
      </c>
      <c r="L7" s="415" t="s">
        <v>550</v>
      </c>
      <c r="M7" s="415" t="s">
        <v>184</v>
      </c>
    </row>
    <row r="8" spans="1:13" ht="15" x14ac:dyDescent="0.2">
      <c r="A8" s="416" t="s">
        <v>496</v>
      </c>
      <c r="B8" s="415" t="s">
        <v>549</v>
      </c>
      <c r="C8" s="407" t="s">
        <v>282</v>
      </c>
      <c r="D8" s="410"/>
      <c r="E8" s="414">
        <f t="shared" ref="E8:E19" si="0">SUM(F8:M8)</f>
        <v>0</v>
      </c>
      <c r="F8" s="413"/>
      <c r="G8" s="412"/>
      <c r="H8" s="411"/>
      <c r="I8" s="410"/>
      <c r="J8" s="410"/>
      <c r="K8" s="410"/>
      <c r="L8" s="410"/>
      <c r="M8" s="410"/>
    </row>
    <row r="9" spans="1:13" ht="15" x14ac:dyDescent="0.2">
      <c r="A9" s="416" t="s">
        <v>491</v>
      </c>
      <c r="B9" s="415" t="s">
        <v>548</v>
      </c>
      <c r="C9" s="407" t="s">
        <v>280</v>
      </c>
      <c r="D9" s="410"/>
      <c r="E9" s="414">
        <f t="shared" si="0"/>
        <v>0</v>
      </c>
      <c r="F9" s="413"/>
      <c r="G9" s="412"/>
      <c r="H9" s="411"/>
      <c r="I9" s="410"/>
      <c r="J9" s="410"/>
      <c r="K9" s="410"/>
      <c r="L9" s="410"/>
      <c r="M9" s="410"/>
    </row>
    <row r="10" spans="1:13" ht="15" x14ac:dyDescent="0.2">
      <c r="A10" s="416" t="s">
        <v>487</v>
      </c>
      <c r="B10" s="415" t="s">
        <v>547</v>
      </c>
      <c r="C10" s="407" t="s">
        <v>278</v>
      </c>
      <c r="D10" s="410"/>
      <c r="E10" s="414">
        <f t="shared" si="0"/>
        <v>0</v>
      </c>
      <c r="F10" s="413"/>
      <c r="G10" s="412"/>
      <c r="H10" s="411"/>
      <c r="I10" s="410"/>
      <c r="J10" s="410"/>
      <c r="K10" s="410"/>
      <c r="L10" s="410"/>
      <c r="M10" s="410"/>
    </row>
    <row r="11" spans="1:13" ht="15" x14ac:dyDescent="0.2">
      <c r="A11" s="425" t="s">
        <v>484</v>
      </c>
      <c r="B11" s="415">
        <v>519</v>
      </c>
      <c r="C11" s="407" t="s">
        <v>276</v>
      </c>
      <c r="D11" s="410"/>
      <c r="E11" s="414">
        <f t="shared" si="0"/>
        <v>0</v>
      </c>
      <c r="F11" s="413"/>
      <c r="G11" s="412"/>
      <c r="H11" s="411"/>
      <c r="I11" s="410"/>
      <c r="J11" s="410"/>
      <c r="K11" s="410"/>
      <c r="L11" s="410"/>
      <c r="M11" s="410"/>
    </row>
    <row r="12" spans="1:13" ht="15" x14ac:dyDescent="0.2">
      <c r="A12" s="416" t="s">
        <v>480</v>
      </c>
      <c r="B12" s="415" t="s">
        <v>546</v>
      </c>
      <c r="C12" s="407" t="s">
        <v>545</v>
      </c>
      <c r="D12" s="410"/>
      <c r="E12" s="414">
        <f t="shared" si="0"/>
        <v>0</v>
      </c>
      <c r="F12" s="413"/>
      <c r="G12" s="412"/>
      <c r="H12" s="411"/>
      <c r="I12" s="410"/>
      <c r="J12" s="410"/>
      <c r="K12" s="410"/>
      <c r="L12" s="410"/>
      <c r="M12" s="410"/>
    </row>
    <row r="13" spans="1:13" ht="15" x14ac:dyDescent="0.2">
      <c r="A13" s="416" t="s">
        <v>476</v>
      </c>
      <c r="B13" s="415" t="s">
        <v>544</v>
      </c>
      <c r="C13" s="407" t="s">
        <v>543</v>
      </c>
      <c r="D13" s="410"/>
      <c r="E13" s="414">
        <f t="shared" si="0"/>
        <v>0</v>
      </c>
      <c r="F13" s="413"/>
      <c r="G13" s="412"/>
      <c r="H13" s="411"/>
      <c r="I13" s="410"/>
      <c r="J13" s="410"/>
      <c r="K13" s="410"/>
      <c r="L13" s="410"/>
      <c r="M13" s="410"/>
    </row>
    <row r="14" spans="1:13" ht="15" x14ac:dyDescent="0.2">
      <c r="A14" s="416" t="s">
        <v>471</v>
      </c>
      <c r="B14" s="415" t="s">
        <v>542</v>
      </c>
      <c r="C14" s="407" t="s">
        <v>270</v>
      </c>
      <c r="D14" s="410"/>
      <c r="E14" s="414">
        <f t="shared" si="0"/>
        <v>0</v>
      </c>
      <c r="F14" s="413"/>
      <c r="G14" s="412"/>
      <c r="H14" s="411"/>
      <c r="I14" s="410"/>
      <c r="J14" s="410"/>
      <c r="K14" s="410"/>
      <c r="L14" s="410"/>
      <c r="M14" s="410"/>
    </row>
    <row r="15" spans="1:13" ht="15" x14ac:dyDescent="0.2">
      <c r="A15" s="416" t="s">
        <v>467</v>
      </c>
      <c r="B15" s="415" t="s">
        <v>541</v>
      </c>
      <c r="C15" s="407" t="s">
        <v>268</v>
      </c>
      <c r="D15" s="410"/>
      <c r="E15" s="414">
        <f t="shared" si="0"/>
        <v>0</v>
      </c>
      <c r="F15" s="413"/>
      <c r="G15" s="412"/>
      <c r="H15" s="411"/>
      <c r="I15" s="410"/>
      <c r="J15" s="410"/>
      <c r="K15" s="410"/>
      <c r="L15" s="410"/>
      <c r="M15" s="410"/>
    </row>
    <row r="16" spans="1:13" ht="15" x14ac:dyDescent="0.2">
      <c r="A16" s="416" t="s">
        <v>463</v>
      </c>
      <c r="B16" s="415" t="s">
        <v>540</v>
      </c>
      <c r="C16" s="407" t="s">
        <v>266</v>
      </c>
      <c r="D16" s="410"/>
      <c r="E16" s="414">
        <f t="shared" si="0"/>
        <v>0</v>
      </c>
      <c r="F16" s="413"/>
      <c r="G16" s="412"/>
      <c r="H16" s="411"/>
      <c r="I16" s="410"/>
      <c r="J16" s="410"/>
      <c r="K16" s="410"/>
      <c r="L16" s="410"/>
      <c r="M16" s="410"/>
    </row>
    <row r="17" spans="1:13" ht="15" x14ac:dyDescent="0.2">
      <c r="A17" s="416" t="s">
        <v>459</v>
      </c>
      <c r="B17" s="415" t="s">
        <v>539</v>
      </c>
      <c r="C17" s="407" t="s">
        <v>264</v>
      </c>
      <c r="D17" s="410"/>
      <c r="E17" s="414">
        <f t="shared" si="0"/>
        <v>0</v>
      </c>
      <c r="F17" s="413"/>
      <c r="G17" s="412"/>
      <c r="H17" s="411"/>
      <c r="I17" s="410"/>
      <c r="J17" s="410"/>
      <c r="K17" s="410"/>
      <c r="L17" s="410"/>
      <c r="M17" s="410"/>
    </row>
    <row r="18" spans="1:13" ht="15" x14ac:dyDescent="0.2">
      <c r="A18" s="416" t="s">
        <v>455</v>
      </c>
      <c r="B18" s="415" t="s">
        <v>538</v>
      </c>
      <c r="C18" s="407" t="s">
        <v>262</v>
      </c>
      <c r="D18" s="410"/>
      <c r="E18" s="414">
        <f t="shared" si="0"/>
        <v>0</v>
      </c>
      <c r="F18" s="413"/>
      <c r="G18" s="412"/>
      <c r="H18" s="411"/>
      <c r="I18" s="410"/>
      <c r="J18" s="410"/>
      <c r="K18" s="410"/>
      <c r="L18" s="410"/>
      <c r="M18" s="410"/>
    </row>
    <row r="19" spans="1:13" ht="15" x14ac:dyDescent="0.2">
      <c r="A19" s="416" t="s">
        <v>451</v>
      </c>
      <c r="B19" s="415" t="s">
        <v>537</v>
      </c>
      <c r="C19" s="407" t="s">
        <v>260</v>
      </c>
      <c r="D19" s="410"/>
      <c r="E19" s="414">
        <f t="shared" si="0"/>
        <v>0</v>
      </c>
      <c r="F19" s="413"/>
      <c r="G19" s="412"/>
      <c r="H19" s="411"/>
      <c r="I19" s="410"/>
      <c r="J19" s="410"/>
      <c r="K19" s="410"/>
      <c r="L19" s="410"/>
      <c r="M19" s="410"/>
    </row>
    <row r="20" spans="1:13" ht="15" x14ac:dyDescent="0.2">
      <c r="A20" s="416" t="s">
        <v>447</v>
      </c>
      <c r="B20" s="418"/>
      <c r="C20" s="407"/>
      <c r="D20" s="421"/>
      <c r="E20" s="421"/>
      <c r="F20" s="424"/>
      <c r="G20" s="423"/>
      <c r="H20" s="422"/>
      <c r="I20" s="421"/>
      <c r="J20" s="421"/>
      <c r="K20" s="421"/>
      <c r="L20" s="421"/>
      <c r="M20" s="421"/>
    </row>
    <row r="21" spans="1:13" ht="15" x14ac:dyDescent="0.2">
      <c r="A21" s="416" t="s">
        <v>444</v>
      </c>
      <c r="B21" s="415" t="s">
        <v>77</v>
      </c>
      <c r="C21" s="420" t="s">
        <v>536</v>
      </c>
      <c r="D21" s="419">
        <f t="shared" ref="D21:M21" si="1">SUM(D8:D19)</f>
        <v>0</v>
      </c>
      <c r="E21" s="419">
        <f t="shared" si="1"/>
        <v>0</v>
      </c>
      <c r="F21" s="419">
        <f t="shared" si="1"/>
        <v>0</v>
      </c>
      <c r="G21" s="419">
        <f t="shared" si="1"/>
        <v>0</v>
      </c>
      <c r="H21" s="419">
        <f t="shared" si="1"/>
        <v>0</v>
      </c>
      <c r="I21" s="419">
        <f t="shared" si="1"/>
        <v>0</v>
      </c>
      <c r="J21" s="419">
        <f t="shared" si="1"/>
        <v>0</v>
      </c>
      <c r="K21" s="419">
        <f t="shared" si="1"/>
        <v>0</v>
      </c>
      <c r="L21" s="419">
        <f t="shared" si="1"/>
        <v>0</v>
      </c>
      <c r="M21" s="419">
        <f t="shared" si="1"/>
        <v>0</v>
      </c>
    </row>
    <row r="22" spans="1:13" ht="15" x14ac:dyDescent="0.2">
      <c r="A22" s="416" t="s">
        <v>439</v>
      </c>
      <c r="B22" s="418"/>
      <c r="C22" s="407"/>
      <c r="D22" s="403"/>
      <c r="E22" s="403"/>
      <c r="F22" s="406"/>
      <c r="G22" s="405"/>
      <c r="H22" s="404"/>
      <c r="I22" s="403"/>
      <c r="J22" s="403"/>
      <c r="K22" s="403"/>
      <c r="L22" s="403"/>
      <c r="M22" s="403"/>
    </row>
    <row r="23" spans="1:13" ht="15" x14ac:dyDescent="0.2">
      <c r="A23" s="416" t="s">
        <v>436</v>
      </c>
      <c r="B23" s="415" t="s">
        <v>535</v>
      </c>
      <c r="C23" s="407" t="s">
        <v>534</v>
      </c>
      <c r="D23" s="410"/>
      <c r="E23" s="414">
        <f>SUM(F23:M23)</f>
        <v>0</v>
      </c>
      <c r="F23" s="413"/>
      <c r="G23" s="412"/>
      <c r="H23" s="411"/>
      <c r="I23" s="410"/>
      <c r="J23" s="410"/>
      <c r="K23" s="410"/>
      <c r="L23" s="410"/>
      <c r="M23" s="410"/>
    </row>
    <row r="24" spans="1:13" ht="15" x14ac:dyDescent="0.2">
      <c r="A24" s="416" t="s">
        <v>431</v>
      </c>
      <c r="B24" s="415" t="s">
        <v>533</v>
      </c>
      <c r="C24" s="407" t="s">
        <v>532</v>
      </c>
      <c r="D24" s="410"/>
      <c r="E24" s="414">
        <f>SUM(F24:M24)</f>
        <v>0</v>
      </c>
      <c r="F24" s="413"/>
      <c r="G24" s="412"/>
      <c r="H24" s="411"/>
      <c r="I24" s="410"/>
      <c r="J24" s="410"/>
      <c r="K24" s="410"/>
      <c r="L24" s="410"/>
      <c r="M24" s="410"/>
    </row>
    <row r="25" spans="1:13" ht="15" x14ac:dyDescent="0.2">
      <c r="A25" s="416" t="s">
        <v>428</v>
      </c>
      <c r="B25" s="415"/>
      <c r="C25" s="407"/>
      <c r="D25" s="403"/>
      <c r="E25" s="403"/>
      <c r="F25" s="406"/>
      <c r="G25" s="405"/>
      <c r="H25" s="404"/>
      <c r="I25" s="403"/>
      <c r="J25" s="403"/>
      <c r="K25" s="403"/>
      <c r="L25" s="403"/>
      <c r="M25" s="403"/>
    </row>
    <row r="26" spans="1:13" ht="15" x14ac:dyDescent="0.2">
      <c r="A26" s="416" t="s">
        <v>425</v>
      </c>
      <c r="B26" s="415" t="s">
        <v>531</v>
      </c>
      <c r="C26" s="407" t="s">
        <v>254</v>
      </c>
      <c r="D26" s="410">
        <v>352500</v>
      </c>
      <c r="E26" s="414">
        <f>SUM(F26:M26)</f>
        <v>343808</v>
      </c>
      <c r="F26" s="413">
        <v>205989</v>
      </c>
      <c r="G26" s="412">
        <v>65986</v>
      </c>
      <c r="H26" s="411">
        <v>66633</v>
      </c>
      <c r="I26" s="410">
        <v>5200</v>
      </c>
      <c r="J26" s="410"/>
      <c r="K26" s="410"/>
      <c r="L26" s="410"/>
      <c r="M26" s="410"/>
    </row>
    <row r="27" spans="1:13" ht="15" x14ac:dyDescent="0.2">
      <c r="A27" s="416" t="s">
        <v>422</v>
      </c>
      <c r="B27" s="415" t="s">
        <v>530</v>
      </c>
      <c r="C27" s="407" t="s">
        <v>252</v>
      </c>
      <c r="D27" s="410"/>
      <c r="E27" s="414">
        <f>SUM(F27:M27)</f>
        <v>0</v>
      </c>
      <c r="F27" s="413"/>
      <c r="G27" s="412"/>
      <c r="H27" s="411"/>
      <c r="I27" s="410"/>
      <c r="J27" s="410"/>
      <c r="K27" s="410"/>
      <c r="L27" s="410"/>
      <c r="M27" s="410"/>
    </row>
    <row r="28" spans="1:13" ht="15" x14ac:dyDescent="0.2">
      <c r="A28" s="416" t="s">
        <v>418</v>
      </c>
      <c r="B28" s="415">
        <v>623</v>
      </c>
      <c r="C28" s="407" t="s">
        <v>250</v>
      </c>
      <c r="D28" s="410"/>
      <c r="E28" s="414">
        <f>SUM(F28:M28)</f>
        <v>0</v>
      </c>
      <c r="F28" s="413"/>
      <c r="G28" s="412"/>
      <c r="H28" s="411"/>
      <c r="I28" s="410"/>
      <c r="J28" s="410"/>
      <c r="K28" s="410"/>
      <c r="L28" s="410"/>
      <c r="M28" s="410"/>
    </row>
    <row r="29" spans="1:13" ht="15" x14ac:dyDescent="0.2">
      <c r="A29" s="416" t="s">
        <v>415</v>
      </c>
      <c r="B29" s="415" t="s">
        <v>529</v>
      </c>
      <c r="C29" s="407" t="s">
        <v>248</v>
      </c>
      <c r="D29" s="410"/>
      <c r="E29" s="414">
        <f>SUM(F29:M29)</f>
        <v>0</v>
      </c>
      <c r="F29" s="413"/>
      <c r="G29" s="412"/>
      <c r="H29" s="411"/>
      <c r="I29" s="410"/>
      <c r="J29" s="410"/>
      <c r="K29" s="410"/>
      <c r="L29" s="410"/>
      <c r="M29" s="410"/>
    </row>
    <row r="30" spans="1:13" ht="15" x14ac:dyDescent="0.2">
      <c r="A30" s="416" t="s">
        <v>410</v>
      </c>
      <c r="B30" s="415" t="s">
        <v>528</v>
      </c>
      <c r="C30" s="407" t="s">
        <v>246</v>
      </c>
      <c r="D30" s="410"/>
      <c r="E30" s="414">
        <f>SUM(F30:M30)</f>
        <v>0</v>
      </c>
      <c r="F30" s="413"/>
      <c r="G30" s="412"/>
      <c r="H30" s="411"/>
      <c r="I30" s="410"/>
      <c r="J30" s="410"/>
      <c r="K30" s="410"/>
      <c r="L30" s="410"/>
      <c r="M30" s="410"/>
    </row>
    <row r="31" spans="1:13" ht="15" x14ac:dyDescent="0.2">
      <c r="A31" s="416" t="s">
        <v>405</v>
      </c>
      <c r="B31" s="415"/>
      <c r="C31" s="407"/>
      <c r="D31" s="403"/>
      <c r="E31" s="403"/>
      <c r="F31" s="406"/>
      <c r="G31" s="405"/>
      <c r="H31" s="404"/>
      <c r="I31" s="403"/>
      <c r="J31" s="403"/>
      <c r="K31" s="403"/>
      <c r="L31" s="403"/>
      <c r="M31" s="403"/>
    </row>
    <row r="32" spans="1:13" ht="15" x14ac:dyDescent="0.2">
      <c r="A32" s="416" t="s">
        <v>401</v>
      </c>
      <c r="B32" s="415" t="s">
        <v>527</v>
      </c>
      <c r="C32" s="407" t="s">
        <v>244</v>
      </c>
      <c r="D32" s="410"/>
      <c r="E32" s="414">
        <f>SUM(F32:M32)</f>
        <v>0</v>
      </c>
      <c r="F32" s="413"/>
      <c r="G32" s="412"/>
      <c r="H32" s="411"/>
      <c r="I32" s="410"/>
      <c r="J32" s="410"/>
      <c r="K32" s="410"/>
      <c r="L32" s="410"/>
      <c r="M32" s="410"/>
    </row>
    <row r="33" spans="1:13" ht="15" x14ac:dyDescent="0.2">
      <c r="A33" s="416" t="s">
        <v>398</v>
      </c>
      <c r="B33" s="415"/>
      <c r="C33" s="407"/>
      <c r="D33" s="403"/>
      <c r="E33" s="403"/>
      <c r="F33" s="406"/>
      <c r="G33" s="405"/>
      <c r="H33" s="404"/>
      <c r="I33" s="403"/>
      <c r="J33" s="403"/>
      <c r="K33" s="403"/>
      <c r="L33" s="403"/>
      <c r="M33" s="403"/>
    </row>
    <row r="34" spans="1:13" ht="15" x14ac:dyDescent="0.2">
      <c r="A34" s="416" t="s">
        <v>394</v>
      </c>
      <c r="B34" s="415" t="s">
        <v>526</v>
      </c>
      <c r="C34" s="407" t="s">
        <v>242</v>
      </c>
      <c r="D34" s="410"/>
      <c r="E34" s="414">
        <f t="shared" ref="E34:E41" si="2">SUM(F34:M34)</f>
        <v>0</v>
      </c>
      <c r="F34" s="413"/>
      <c r="G34" s="412"/>
      <c r="H34" s="411"/>
      <c r="I34" s="410"/>
      <c r="J34" s="410"/>
      <c r="K34" s="410"/>
      <c r="L34" s="410"/>
      <c r="M34" s="410"/>
    </row>
    <row r="35" spans="1:13" ht="15" x14ac:dyDescent="0.2">
      <c r="A35" s="416" t="s">
        <v>390</v>
      </c>
      <c r="B35" s="415" t="s">
        <v>525</v>
      </c>
      <c r="C35" s="407" t="s">
        <v>240</v>
      </c>
      <c r="D35" s="410"/>
      <c r="E35" s="414">
        <f t="shared" si="2"/>
        <v>0</v>
      </c>
      <c r="F35" s="413"/>
      <c r="G35" s="412"/>
      <c r="H35" s="411"/>
      <c r="I35" s="410"/>
      <c r="J35" s="410"/>
      <c r="K35" s="410"/>
      <c r="L35" s="410"/>
      <c r="M35" s="410"/>
    </row>
    <row r="36" spans="1:13" ht="15" x14ac:dyDescent="0.2">
      <c r="A36" s="416" t="s">
        <v>385</v>
      </c>
      <c r="B36" s="415">
        <v>656</v>
      </c>
      <c r="C36" s="407" t="s">
        <v>524</v>
      </c>
      <c r="D36" s="410"/>
      <c r="E36" s="414">
        <f t="shared" si="2"/>
        <v>0</v>
      </c>
      <c r="F36" s="413"/>
      <c r="G36" s="412"/>
      <c r="H36" s="411"/>
      <c r="I36" s="410"/>
      <c r="J36" s="410"/>
      <c r="K36" s="410"/>
      <c r="L36" s="410"/>
      <c r="M36" s="410"/>
    </row>
    <row r="37" spans="1:13" ht="15" x14ac:dyDescent="0.2">
      <c r="A37" s="416" t="s">
        <v>380</v>
      </c>
      <c r="B37" s="415" t="s">
        <v>523</v>
      </c>
      <c r="C37" s="407" t="s">
        <v>522</v>
      </c>
      <c r="D37" s="410"/>
      <c r="E37" s="414">
        <f t="shared" si="2"/>
        <v>0</v>
      </c>
      <c r="F37" s="413"/>
      <c r="G37" s="412"/>
      <c r="H37" s="411"/>
      <c r="I37" s="410"/>
      <c r="J37" s="410"/>
      <c r="K37" s="410"/>
      <c r="L37" s="410"/>
      <c r="M37" s="410"/>
    </row>
    <row r="38" spans="1:13" ht="15" x14ac:dyDescent="0.2">
      <c r="A38" s="416" t="s">
        <v>377</v>
      </c>
      <c r="B38" s="415">
        <v>663</v>
      </c>
      <c r="C38" s="407" t="s">
        <v>521</v>
      </c>
      <c r="D38" s="410"/>
      <c r="E38" s="414">
        <f t="shared" si="2"/>
        <v>0</v>
      </c>
      <c r="F38" s="413"/>
      <c r="G38" s="412"/>
      <c r="H38" s="411"/>
      <c r="I38" s="410"/>
      <c r="J38" s="410"/>
      <c r="K38" s="410"/>
      <c r="L38" s="410"/>
      <c r="M38" s="410"/>
    </row>
    <row r="39" spans="1:13" ht="15" x14ac:dyDescent="0.2">
      <c r="A39" s="416" t="s">
        <v>373</v>
      </c>
      <c r="B39" s="415" t="s">
        <v>520</v>
      </c>
      <c r="C39" s="407" t="s">
        <v>519</v>
      </c>
      <c r="D39" s="410"/>
      <c r="E39" s="414">
        <f t="shared" si="2"/>
        <v>0</v>
      </c>
      <c r="F39" s="413"/>
      <c r="G39" s="412"/>
      <c r="H39" s="411"/>
      <c r="I39" s="410"/>
      <c r="J39" s="410"/>
      <c r="K39" s="410"/>
      <c r="L39" s="410"/>
      <c r="M39" s="410"/>
    </row>
    <row r="40" spans="1:13" ht="15" x14ac:dyDescent="0.2">
      <c r="A40" s="416" t="s">
        <v>369</v>
      </c>
      <c r="B40" s="415" t="s">
        <v>518</v>
      </c>
      <c r="C40" s="407" t="s">
        <v>230</v>
      </c>
      <c r="D40" s="410"/>
      <c r="E40" s="414">
        <f t="shared" si="2"/>
        <v>0</v>
      </c>
      <c r="F40" s="413"/>
      <c r="G40" s="412"/>
      <c r="H40" s="411"/>
      <c r="I40" s="410"/>
      <c r="J40" s="410"/>
      <c r="K40" s="410"/>
      <c r="L40" s="410"/>
      <c r="M40" s="410"/>
    </row>
    <row r="41" spans="1:13" ht="15" x14ac:dyDescent="0.2">
      <c r="A41" s="416" t="s">
        <v>365</v>
      </c>
      <c r="B41" s="415" t="s">
        <v>517</v>
      </c>
      <c r="C41" s="407" t="s">
        <v>228</v>
      </c>
      <c r="D41" s="410"/>
      <c r="E41" s="414">
        <f t="shared" si="2"/>
        <v>0</v>
      </c>
      <c r="F41" s="413"/>
      <c r="G41" s="412"/>
      <c r="H41" s="411"/>
      <c r="I41" s="410"/>
      <c r="J41" s="410"/>
      <c r="K41" s="410"/>
      <c r="L41" s="410"/>
      <c r="M41" s="410"/>
    </row>
    <row r="42" spans="1:13" ht="15" x14ac:dyDescent="0.2">
      <c r="A42" s="416" t="s">
        <v>362</v>
      </c>
      <c r="B42" s="415"/>
      <c r="C42" s="407"/>
      <c r="D42" s="403"/>
      <c r="E42" s="403"/>
      <c r="F42" s="406"/>
      <c r="G42" s="405"/>
      <c r="H42" s="404"/>
      <c r="I42" s="403"/>
      <c r="J42" s="403"/>
      <c r="K42" s="403"/>
      <c r="L42" s="403"/>
      <c r="M42" s="403"/>
    </row>
    <row r="43" spans="1:13" ht="15" x14ac:dyDescent="0.2">
      <c r="A43" s="416" t="s">
        <v>359</v>
      </c>
      <c r="B43" s="415" t="s">
        <v>516</v>
      </c>
      <c r="C43" s="407" t="s">
        <v>515</v>
      </c>
      <c r="D43" s="410"/>
      <c r="E43" s="414">
        <f>SUM(F43:M43)</f>
        <v>0</v>
      </c>
      <c r="F43" s="413"/>
      <c r="G43" s="412"/>
      <c r="H43" s="411"/>
      <c r="I43" s="410"/>
      <c r="J43" s="410"/>
      <c r="K43" s="410"/>
      <c r="L43" s="410"/>
      <c r="M43" s="410"/>
    </row>
    <row r="44" spans="1:13" ht="15" x14ac:dyDescent="0.2">
      <c r="A44" s="416" t="s">
        <v>357</v>
      </c>
      <c r="B44" s="415" t="s">
        <v>514</v>
      </c>
      <c r="C44" s="407" t="s">
        <v>513</v>
      </c>
      <c r="D44" s="410"/>
      <c r="E44" s="414">
        <f>SUM(F44:M44)</f>
        <v>0</v>
      </c>
      <c r="F44" s="413"/>
      <c r="G44" s="412"/>
      <c r="H44" s="411"/>
      <c r="I44" s="410"/>
      <c r="J44" s="410"/>
      <c r="K44" s="410"/>
      <c r="L44" s="410"/>
      <c r="M44" s="410"/>
    </row>
    <row r="45" spans="1:13" ht="15" x14ac:dyDescent="0.2">
      <c r="A45" s="416" t="s">
        <v>353</v>
      </c>
      <c r="B45" s="415" t="s">
        <v>512</v>
      </c>
      <c r="C45" s="407" t="s">
        <v>222</v>
      </c>
      <c r="D45" s="410"/>
      <c r="E45" s="414">
        <f>SUM(F45:M45)</f>
        <v>0</v>
      </c>
      <c r="F45" s="413"/>
      <c r="G45" s="412"/>
      <c r="H45" s="411"/>
      <c r="I45" s="410"/>
      <c r="J45" s="410"/>
      <c r="K45" s="410"/>
      <c r="L45" s="410"/>
      <c r="M45" s="410"/>
    </row>
    <row r="46" spans="1:13" ht="15" x14ac:dyDescent="0.2">
      <c r="A46" s="409"/>
      <c r="B46" s="408"/>
      <c r="C46" s="407"/>
      <c r="D46" s="403"/>
      <c r="E46" s="403"/>
      <c r="F46" s="406"/>
      <c r="G46" s="405"/>
      <c r="H46" s="404"/>
      <c r="I46" s="403"/>
      <c r="J46" s="403"/>
      <c r="K46" s="403"/>
      <c r="L46" s="403"/>
      <c r="M46" s="403"/>
    </row>
    <row r="47" spans="1:13" ht="12" customHeight="1" x14ac:dyDescent="0.2">
      <c r="A47" s="602" t="str">
        <f ca="1">CELL("filename",A47)</f>
        <v>R:\Finance\Annual Budget\Amended 2016-2017\[2016-2017 Amended Budget.xlsx]271a</v>
      </c>
      <c r="B47" s="602"/>
      <c r="C47" s="602"/>
      <c r="D47" s="402"/>
      <c r="E47" s="402"/>
      <c r="F47" s="402"/>
      <c r="G47" s="402"/>
      <c r="H47" s="402"/>
      <c r="I47" s="402"/>
      <c r="J47" s="402"/>
      <c r="K47" s="402"/>
      <c r="L47" s="402"/>
      <c r="M47" s="402"/>
    </row>
    <row r="48" spans="1:13" ht="12" customHeight="1" x14ac:dyDescent="0.2">
      <c r="A48" s="401"/>
      <c r="B48" s="401"/>
      <c r="C48" s="400" t="s">
        <v>511</v>
      </c>
      <c r="D48" s="399">
        <f t="shared" ref="D48:M48" si="3">SUM(D23:D46)</f>
        <v>352500</v>
      </c>
      <c r="E48" s="399">
        <f t="shared" si="3"/>
        <v>343808</v>
      </c>
      <c r="F48" s="399">
        <f t="shared" si="3"/>
        <v>205989</v>
      </c>
      <c r="G48" s="399">
        <f t="shared" si="3"/>
        <v>65986</v>
      </c>
      <c r="H48" s="399">
        <f t="shared" si="3"/>
        <v>66633</v>
      </c>
      <c r="I48" s="399">
        <f t="shared" si="3"/>
        <v>5200</v>
      </c>
      <c r="J48" s="399">
        <f t="shared" si="3"/>
        <v>0</v>
      </c>
      <c r="K48" s="399">
        <f t="shared" si="3"/>
        <v>0</v>
      </c>
      <c r="L48" s="399">
        <f t="shared" si="3"/>
        <v>0</v>
      </c>
      <c r="M48" s="399">
        <f t="shared" si="3"/>
        <v>0</v>
      </c>
    </row>
  </sheetData>
  <mergeCells count="3">
    <mergeCell ref="A1:C1"/>
    <mergeCell ref="A4:C4"/>
    <mergeCell ref="A47:C47"/>
  </mergeCells>
  <printOptions horizontalCentered="1" verticalCentered="1"/>
  <pageMargins left="0.1" right="0.1" top="0.4" bottom="0.4" header="0.1" footer="0.1"/>
  <pageSetup scale="81" fitToHeight="2" orientation="landscape" r:id="rId1"/>
  <headerFooter>
    <oddHeader>&amp;C&amp;"Arial,Bold"TWIN FALLS SCHOOL DISTRICT 411</oddHeader>
    <oddFooter>&amp;L&amp;"Arial,Bold"&amp;Z&amp;F&amp;R&amp;"Arial,Bold"Page &amp;P of &amp;N</oddFooter>
  </headerFooter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C49"/>
  <sheetViews>
    <sheetView zoomScaleNormal="100" workbookViewId="0">
      <pane xSplit="3" ySplit="7" topLeftCell="D8" activePane="bottomRight" state="frozen"/>
      <selection activeCell="P31" sqref="P31"/>
      <selection pane="topRight" activeCell="P31" sqref="P31"/>
      <selection pane="bottomLeft" activeCell="P31" sqref="P31"/>
      <selection pane="bottomRight" activeCell="P31" sqref="P31"/>
    </sheetView>
  </sheetViews>
  <sheetFormatPr defaultRowHeight="15.75" x14ac:dyDescent="0.25"/>
  <cols>
    <col min="1" max="1" width="3.77734375" style="397" customWidth="1"/>
    <col min="2" max="2" width="6.77734375" style="452" customWidth="1"/>
    <col min="3" max="3" width="30.77734375" style="398" customWidth="1"/>
    <col min="4" max="13" width="11.77734375" style="397" customWidth="1"/>
    <col min="14" max="16384" width="8.88671875" style="397"/>
  </cols>
  <sheetData>
    <row r="1" spans="1:22" ht="20.25" x14ac:dyDescent="0.3">
      <c r="A1" s="600" t="s">
        <v>47</v>
      </c>
      <c r="B1" s="600"/>
      <c r="C1" s="600"/>
      <c r="E1" s="530" t="s">
        <v>510</v>
      </c>
      <c r="F1" s="529"/>
      <c r="G1" s="529"/>
      <c r="H1" s="529"/>
      <c r="I1" s="451"/>
      <c r="K1" s="446"/>
      <c r="L1" s="445"/>
      <c r="M1" s="556" t="s">
        <v>791</v>
      </c>
    </row>
    <row r="2" spans="1:22" x14ac:dyDescent="0.25">
      <c r="E2" s="530" t="s">
        <v>16</v>
      </c>
      <c r="F2" s="529"/>
      <c r="G2" s="529"/>
      <c r="H2" s="528"/>
      <c r="K2" s="446"/>
      <c r="L2" s="445"/>
      <c r="M2" s="557" t="s">
        <v>788</v>
      </c>
    </row>
    <row r="3" spans="1:22" ht="15" customHeight="1" x14ac:dyDescent="0.25">
      <c r="E3" s="447" t="s">
        <v>507</v>
      </c>
      <c r="F3" s="447"/>
      <c r="G3" s="447"/>
      <c r="H3" s="528"/>
      <c r="J3" s="527" t="s">
        <v>5</v>
      </c>
      <c r="K3" s="446"/>
      <c r="L3" s="445"/>
      <c r="M3" s="444" t="s">
        <v>790</v>
      </c>
    </row>
    <row r="4" spans="1:22" ht="12.6" customHeight="1" x14ac:dyDescent="0.2">
      <c r="A4" s="603" t="s">
        <v>505</v>
      </c>
      <c r="B4" s="603"/>
      <c r="C4" s="603"/>
      <c r="D4" s="401"/>
      <c r="E4" s="401"/>
      <c r="F4" s="401"/>
      <c r="G4" s="401"/>
      <c r="H4" s="401"/>
      <c r="I4" s="401"/>
      <c r="J4" s="401"/>
      <c r="K4" s="401"/>
      <c r="L4" s="401"/>
    </row>
    <row r="5" spans="1:22" ht="15" x14ac:dyDescent="0.2">
      <c r="A5" s="526"/>
      <c r="B5" s="522"/>
      <c r="C5" s="525" t="s">
        <v>16</v>
      </c>
      <c r="D5" s="522" t="s">
        <v>503</v>
      </c>
      <c r="E5" s="522" t="s">
        <v>90</v>
      </c>
      <c r="F5" s="524" t="s">
        <v>85</v>
      </c>
      <c r="G5" s="524" t="s">
        <v>83</v>
      </c>
      <c r="H5" s="524" t="s">
        <v>81</v>
      </c>
      <c r="I5" s="524" t="s">
        <v>79</v>
      </c>
      <c r="J5" s="524" t="s">
        <v>77</v>
      </c>
      <c r="K5" s="523" t="s">
        <v>75</v>
      </c>
      <c r="L5" s="522" t="s">
        <v>73</v>
      </c>
      <c r="M5" s="522" t="s">
        <v>70</v>
      </c>
    </row>
    <row r="6" spans="1:22" ht="15" x14ac:dyDescent="0.2">
      <c r="A6" s="521"/>
      <c r="B6" s="481"/>
      <c r="C6" s="480"/>
      <c r="D6" s="516"/>
      <c r="E6" s="520"/>
      <c r="F6" s="401"/>
      <c r="G6" s="519"/>
      <c r="H6" s="518" t="s">
        <v>560</v>
      </c>
      <c r="I6" s="518" t="s">
        <v>559</v>
      </c>
      <c r="J6" s="517" t="s">
        <v>558</v>
      </c>
      <c r="K6" s="481" t="s">
        <v>557</v>
      </c>
      <c r="L6" s="481" t="s">
        <v>556</v>
      </c>
      <c r="M6" s="516"/>
    </row>
    <row r="7" spans="1:22" ht="15" x14ac:dyDescent="0.2">
      <c r="A7" s="482" t="s">
        <v>87</v>
      </c>
      <c r="B7" s="484" t="s">
        <v>500</v>
      </c>
      <c r="C7" s="515" t="s">
        <v>555</v>
      </c>
      <c r="D7" s="484" t="s">
        <v>88</v>
      </c>
      <c r="E7" s="484" t="s">
        <v>88</v>
      </c>
      <c r="F7" s="514" t="s">
        <v>84</v>
      </c>
      <c r="G7" s="459" t="s">
        <v>82</v>
      </c>
      <c r="H7" s="459" t="s">
        <v>554</v>
      </c>
      <c r="I7" s="459" t="s">
        <v>553</v>
      </c>
      <c r="J7" s="482" t="s">
        <v>552</v>
      </c>
      <c r="K7" s="484" t="s">
        <v>551</v>
      </c>
      <c r="L7" s="484" t="s">
        <v>550</v>
      </c>
      <c r="M7" s="484" t="s">
        <v>184</v>
      </c>
    </row>
    <row r="8" spans="1:22" ht="15" x14ac:dyDescent="0.2">
      <c r="A8" s="482" t="s">
        <v>350</v>
      </c>
      <c r="B8" s="484" t="s">
        <v>597</v>
      </c>
      <c r="C8" s="463" t="s">
        <v>220</v>
      </c>
      <c r="D8" s="497"/>
      <c r="E8" s="414">
        <f>SUM(F8:M8)</f>
        <v>0</v>
      </c>
      <c r="F8" s="500"/>
      <c r="G8" s="499"/>
      <c r="H8" s="498"/>
      <c r="I8" s="497"/>
      <c r="J8" s="497"/>
      <c r="K8" s="497"/>
      <c r="L8" s="497"/>
      <c r="M8" s="497"/>
    </row>
    <row r="9" spans="1:22" ht="15" x14ac:dyDescent="0.2">
      <c r="A9" s="482" t="s">
        <v>493</v>
      </c>
      <c r="B9" s="484"/>
      <c r="C9" s="463"/>
      <c r="D9" s="509"/>
      <c r="E9" s="509"/>
      <c r="F9" s="512"/>
      <c r="G9" s="511"/>
      <c r="H9" s="510"/>
      <c r="I9" s="509"/>
      <c r="J9" s="509"/>
      <c r="K9" s="509"/>
      <c r="L9" s="509"/>
      <c r="M9" s="509"/>
    </row>
    <row r="10" spans="1:22" ht="15" x14ac:dyDescent="0.2">
      <c r="A10" s="482" t="s">
        <v>490</v>
      </c>
      <c r="B10" s="484" t="s">
        <v>75</v>
      </c>
      <c r="C10" s="473" t="s">
        <v>596</v>
      </c>
      <c r="D10" s="472">
        <f>+D8+'271a'!D48</f>
        <v>352500</v>
      </c>
      <c r="E10" s="472">
        <f>+E8+'271a'!E48</f>
        <v>343808</v>
      </c>
      <c r="F10" s="472">
        <f>+F8+'271a'!F48</f>
        <v>205989</v>
      </c>
      <c r="G10" s="472">
        <f>+G8+'271a'!G48</f>
        <v>65986</v>
      </c>
      <c r="H10" s="472">
        <f>+H8+'271a'!H48</f>
        <v>66633</v>
      </c>
      <c r="I10" s="472">
        <f>+I8+'271a'!I48</f>
        <v>5200</v>
      </c>
      <c r="J10" s="472">
        <f>+J8+'271a'!J48</f>
        <v>0</v>
      </c>
      <c r="K10" s="472">
        <f>+K8+'271a'!K48</f>
        <v>0</v>
      </c>
      <c r="L10" s="472">
        <f>+L8+'271a'!L48</f>
        <v>0</v>
      </c>
      <c r="M10" s="472">
        <f>+M8+'271a'!M48</f>
        <v>0</v>
      </c>
    </row>
    <row r="11" spans="1:22" x14ac:dyDescent="0.25">
      <c r="A11" s="482" t="s">
        <v>485</v>
      </c>
      <c r="B11" s="513"/>
      <c r="C11" s="486"/>
      <c r="D11" s="501"/>
      <c r="E11" s="501"/>
      <c r="F11" s="504"/>
      <c r="G11" s="503"/>
      <c r="H11" s="502"/>
      <c r="I11" s="501"/>
      <c r="J11" s="501"/>
      <c r="K11" s="501"/>
      <c r="L11" s="501"/>
      <c r="M11" s="501"/>
    </row>
    <row r="12" spans="1:22" ht="15" x14ac:dyDescent="0.2">
      <c r="A12" s="482" t="s">
        <v>478</v>
      </c>
      <c r="B12" s="484" t="s">
        <v>595</v>
      </c>
      <c r="C12" s="463" t="s">
        <v>218</v>
      </c>
      <c r="D12" s="497"/>
      <c r="E12" s="414">
        <f>SUM(F12:M12)</f>
        <v>0</v>
      </c>
      <c r="F12" s="500"/>
      <c r="G12" s="499"/>
      <c r="H12" s="498"/>
      <c r="I12" s="497"/>
      <c r="J12" s="497"/>
      <c r="K12" s="497"/>
      <c r="L12" s="497"/>
      <c r="M12" s="497"/>
    </row>
    <row r="13" spans="1:22" ht="15" x14ac:dyDescent="0.2">
      <c r="A13" s="482" t="s">
        <v>474</v>
      </c>
      <c r="B13" s="484" t="s">
        <v>594</v>
      </c>
      <c r="C13" s="463" t="s">
        <v>216</v>
      </c>
      <c r="D13" s="497"/>
      <c r="E13" s="414">
        <f>SUM(F13:M13)</f>
        <v>0</v>
      </c>
      <c r="F13" s="500"/>
      <c r="G13" s="499"/>
      <c r="H13" s="498"/>
      <c r="I13" s="497"/>
      <c r="J13" s="497"/>
      <c r="K13" s="497"/>
      <c r="L13" s="497"/>
      <c r="M13" s="497"/>
    </row>
    <row r="14" spans="1:22" ht="15" x14ac:dyDescent="0.2">
      <c r="A14" s="482" t="s">
        <v>469</v>
      </c>
      <c r="B14" s="484">
        <v>730</v>
      </c>
      <c r="C14" s="463" t="s">
        <v>593</v>
      </c>
      <c r="D14" s="497"/>
      <c r="E14" s="414">
        <f>SUM(F14:M14)</f>
        <v>0</v>
      </c>
      <c r="F14" s="500"/>
      <c r="G14" s="499"/>
      <c r="H14" s="498"/>
      <c r="I14" s="497"/>
      <c r="J14" s="497"/>
      <c r="K14" s="497"/>
      <c r="L14" s="497"/>
      <c r="M14" s="497"/>
    </row>
    <row r="15" spans="1:22" ht="15" x14ac:dyDescent="0.2">
      <c r="A15" s="482" t="s">
        <v>465</v>
      </c>
      <c r="B15" s="484"/>
      <c r="C15" s="463"/>
      <c r="D15" s="501"/>
      <c r="E15" s="501"/>
      <c r="F15" s="512"/>
      <c r="G15" s="511"/>
      <c r="H15" s="510"/>
      <c r="I15" s="509"/>
      <c r="J15" s="509"/>
      <c r="K15" s="509"/>
      <c r="L15" s="509"/>
      <c r="M15" s="509"/>
    </row>
    <row r="16" spans="1:22" ht="15" x14ac:dyDescent="0.2">
      <c r="A16" s="482" t="s">
        <v>461</v>
      </c>
      <c r="B16" s="484" t="s">
        <v>73</v>
      </c>
      <c r="C16" s="463" t="s">
        <v>592</v>
      </c>
      <c r="D16" s="472">
        <f t="shared" ref="D16:M16" si="0">SUM(D12:D14)</f>
        <v>0</v>
      </c>
      <c r="E16" s="472">
        <f t="shared" si="0"/>
        <v>0</v>
      </c>
      <c r="F16" s="472">
        <f t="shared" si="0"/>
        <v>0</v>
      </c>
      <c r="G16" s="472">
        <f t="shared" si="0"/>
        <v>0</v>
      </c>
      <c r="H16" s="472">
        <f t="shared" si="0"/>
        <v>0</v>
      </c>
      <c r="I16" s="472">
        <f t="shared" si="0"/>
        <v>0</v>
      </c>
      <c r="J16" s="472">
        <f t="shared" si="0"/>
        <v>0</v>
      </c>
      <c r="K16" s="472">
        <f t="shared" si="0"/>
        <v>0</v>
      </c>
      <c r="L16" s="472">
        <f t="shared" si="0"/>
        <v>0</v>
      </c>
      <c r="M16" s="472">
        <f t="shared" si="0"/>
        <v>0</v>
      </c>
      <c r="N16" s="492"/>
      <c r="O16" s="492"/>
      <c r="P16" s="492"/>
      <c r="Q16" s="492"/>
      <c r="R16" s="492"/>
      <c r="S16" s="492"/>
      <c r="T16" s="492"/>
      <c r="U16" s="492"/>
      <c r="V16" s="492"/>
    </row>
    <row r="17" spans="1:55" ht="15" x14ac:dyDescent="0.2">
      <c r="A17" s="482" t="s">
        <v>457</v>
      </c>
      <c r="B17" s="484"/>
      <c r="C17" s="463"/>
      <c r="D17" s="501"/>
      <c r="E17" s="501"/>
      <c r="F17" s="504"/>
      <c r="G17" s="503"/>
      <c r="H17" s="502"/>
      <c r="I17" s="501"/>
      <c r="J17" s="501"/>
      <c r="K17" s="501"/>
      <c r="L17" s="501"/>
      <c r="M17" s="501"/>
    </row>
    <row r="18" spans="1:55" ht="15" x14ac:dyDescent="0.2">
      <c r="A18" s="482" t="s">
        <v>453</v>
      </c>
      <c r="B18" s="484" t="s">
        <v>591</v>
      </c>
      <c r="C18" s="463" t="s">
        <v>590</v>
      </c>
      <c r="D18" s="497"/>
      <c r="E18" s="414">
        <f>SUM(F18:M18)</f>
        <v>0</v>
      </c>
      <c r="F18" s="500"/>
      <c r="G18" s="499"/>
      <c r="H18" s="498"/>
      <c r="I18" s="497"/>
      <c r="J18" s="497"/>
      <c r="K18" s="497"/>
      <c r="L18" s="497"/>
      <c r="M18" s="497"/>
    </row>
    <row r="19" spans="1:55" ht="15" x14ac:dyDescent="0.2">
      <c r="A19" s="482" t="s">
        <v>449</v>
      </c>
      <c r="B19" s="484">
        <v>811</v>
      </c>
      <c r="C19" s="463" t="s">
        <v>589</v>
      </c>
      <c r="D19" s="497"/>
      <c r="E19" s="414">
        <f>SUM(F19:M19)</f>
        <v>0</v>
      </c>
      <c r="F19" s="500"/>
      <c r="G19" s="499"/>
      <c r="H19" s="498"/>
      <c r="I19" s="497"/>
      <c r="J19" s="497"/>
      <c r="K19" s="497"/>
      <c r="L19" s="497"/>
      <c r="M19" s="497"/>
    </row>
    <row r="20" spans="1:55" ht="15" x14ac:dyDescent="0.2">
      <c r="A20" s="482" t="s">
        <v>445</v>
      </c>
      <c r="B20" s="484"/>
      <c r="C20" s="463"/>
      <c r="D20" s="509"/>
      <c r="E20" s="509"/>
      <c r="F20" s="512"/>
      <c r="G20" s="511"/>
      <c r="H20" s="510"/>
      <c r="I20" s="509"/>
      <c r="J20" s="509"/>
      <c r="K20" s="509"/>
      <c r="L20" s="509"/>
      <c r="M20" s="509"/>
    </row>
    <row r="21" spans="1:55" s="505" customFormat="1" ht="15" x14ac:dyDescent="0.2">
      <c r="A21" s="482" t="s">
        <v>442</v>
      </c>
      <c r="B21" s="508">
        <v>800</v>
      </c>
      <c r="C21" s="507" t="s">
        <v>588</v>
      </c>
      <c r="D21" s="472">
        <f t="shared" ref="D21:M21" si="1">SUM(D17:D19)</f>
        <v>0</v>
      </c>
      <c r="E21" s="472">
        <f t="shared" si="1"/>
        <v>0</v>
      </c>
      <c r="F21" s="472">
        <f t="shared" si="1"/>
        <v>0</v>
      </c>
      <c r="G21" s="472">
        <f t="shared" si="1"/>
        <v>0</v>
      </c>
      <c r="H21" s="472">
        <f t="shared" si="1"/>
        <v>0</v>
      </c>
      <c r="I21" s="472">
        <f t="shared" si="1"/>
        <v>0</v>
      </c>
      <c r="J21" s="472">
        <f t="shared" si="1"/>
        <v>0</v>
      </c>
      <c r="K21" s="472">
        <f t="shared" si="1"/>
        <v>0</v>
      </c>
      <c r="L21" s="472">
        <f t="shared" si="1"/>
        <v>0</v>
      </c>
      <c r="M21" s="472">
        <f t="shared" si="1"/>
        <v>0</v>
      </c>
    </row>
    <row r="22" spans="1:55" ht="15" x14ac:dyDescent="0.2">
      <c r="A22" s="482" t="s">
        <v>438</v>
      </c>
      <c r="B22" s="484"/>
      <c r="C22" s="463"/>
      <c r="D22" s="501"/>
      <c r="E22" s="501"/>
      <c r="F22" s="504"/>
      <c r="G22" s="503"/>
      <c r="H22" s="502"/>
      <c r="I22" s="501"/>
      <c r="J22" s="501"/>
      <c r="K22" s="501"/>
      <c r="L22" s="501"/>
      <c r="M22" s="501"/>
    </row>
    <row r="23" spans="1:55" ht="15" x14ac:dyDescent="0.2">
      <c r="A23" s="482" t="s">
        <v>434</v>
      </c>
      <c r="B23" s="484" t="s">
        <v>587</v>
      </c>
      <c r="C23" s="463" t="s">
        <v>205</v>
      </c>
      <c r="D23" s="410"/>
      <c r="E23" s="414">
        <f>SUM(F23:M23)</f>
        <v>0</v>
      </c>
      <c r="F23" s="500"/>
      <c r="G23" s="499"/>
      <c r="H23" s="498"/>
      <c r="I23" s="497"/>
      <c r="J23" s="497"/>
      <c r="K23" s="497"/>
      <c r="L23" s="497"/>
      <c r="M23" s="497"/>
    </row>
    <row r="24" spans="1:55" ht="15" x14ac:dyDescent="0.2">
      <c r="A24" s="482" t="s">
        <v>429</v>
      </c>
      <c r="B24" s="484" t="s">
        <v>586</v>
      </c>
      <c r="C24" s="463" t="s">
        <v>203</v>
      </c>
      <c r="D24" s="410"/>
      <c r="E24" s="414">
        <f>SUM(F24:M24)</f>
        <v>0</v>
      </c>
      <c r="F24" s="500"/>
      <c r="G24" s="499"/>
      <c r="H24" s="498"/>
      <c r="I24" s="497"/>
      <c r="J24" s="497"/>
      <c r="K24" s="497"/>
      <c r="L24" s="497"/>
      <c r="M24" s="497"/>
    </row>
    <row r="25" spans="1:55" ht="15" x14ac:dyDescent="0.2">
      <c r="A25" s="482" t="s">
        <v>426</v>
      </c>
      <c r="B25" s="484" t="s">
        <v>585</v>
      </c>
      <c r="C25" s="463" t="s">
        <v>201</v>
      </c>
      <c r="D25" s="410"/>
      <c r="E25" s="414">
        <f>SUM(F25:M25)</f>
        <v>0</v>
      </c>
      <c r="F25" s="500"/>
      <c r="G25" s="499"/>
      <c r="H25" s="498"/>
      <c r="I25" s="497"/>
      <c r="J25" s="497"/>
      <c r="K25" s="497"/>
      <c r="L25" s="497"/>
      <c r="M25" s="497"/>
    </row>
    <row r="26" spans="1:55" ht="15" x14ac:dyDescent="0.2">
      <c r="A26" s="482" t="s">
        <v>424</v>
      </c>
      <c r="B26" s="484" t="s">
        <v>584</v>
      </c>
      <c r="C26" s="463" t="s">
        <v>583</v>
      </c>
      <c r="D26" s="410"/>
      <c r="E26" s="414">
        <f>SUM(F26:M26)</f>
        <v>0</v>
      </c>
      <c r="F26" s="500"/>
      <c r="G26" s="499"/>
      <c r="H26" s="498"/>
      <c r="I26" s="497"/>
      <c r="J26" s="497"/>
      <c r="K26" s="497"/>
      <c r="L26" s="497"/>
      <c r="M26" s="497"/>
    </row>
    <row r="27" spans="1:55" ht="15" x14ac:dyDescent="0.2">
      <c r="A27" s="482" t="s">
        <v>420</v>
      </c>
      <c r="B27" s="484"/>
      <c r="C27" s="463"/>
      <c r="D27" s="485"/>
      <c r="E27" s="485"/>
      <c r="F27" s="496"/>
      <c r="G27" s="495"/>
      <c r="H27" s="494"/>
      <c r="I27" s="493"/>
      <c r="J27" s="493"/>
      <c r="K27" s="493"/>
      <c r="L27" s="493"/>
      <c r="M27" s="493"/>
    </row>
    <row r="28" spans="1:55" ht="15" x14ac:dyDescent="0.2">
      <c r="A28" s="482" t="s">
        <v>417</v>
      </c>
      <c r="B28" s="484" t="s">
        <v>582</v>
      </c>
      <c r="C28" s="463" t="s">
        <v>581</v>
      </c>
      <c r="D28" s="472">
        <f t="shared" ref="D28:M28" si="2">SUM(D23:D27)</f>
        <v>0</v>
      </c>
      <c r="E28" s="472">
        <f t="shared" si="2"/>
        <v>0</v>
      </c>
      <c r="F28" s="472">
        <f t="shared" si="2"/>
        <v>0</v>
      </c>
      <c r="G28" s="472">
        <f t="shared" si="2"/>
        <v>0</v>
      </c>
      <c r="H28" s="472">
        <f t="shared" si="2"/>
        <v>0</v>
      </c>
      <c r="I28" s="472">
        <f t="shared" si="2"/>
        <v>0</v>
      </c>
      <c r="J28" s="472">
        <f t="shared" si="2"/>
        <v>0</v>
      </c>
      <c r="K28" s="472">
        <f t="shared" si="2"/>
        <v>0</v>
      </c>
      <c r="L28" s="472">
        <f t="shared" si="2"/>
        <v>0</v>
      </c>
      <c r="M28" s="472">
        <f t="shared" si="2"/>
        <v>0</v>
      </c>
      <c r="N28" s="492"/>
      <c r="O28" s="492"/>
      <c r="P28" s="492"/>
      <c r="Q28" s="492"/>
      <c r="R28" s="492"/>
      <c r="S28" s="492"/>
      <c r="T28" s="492"/>
      <c r="U28" s="492"/>
      <c r="V28" s="492"/>
      <c r="W28" s="492"/>
      <c r="X28" s="492"/>
      <c r="Y28" s="492"/>
      <c r="Z28" s="492"/>
      <c r="AA28" s="492"/>
      <c r="AB28" s="492"/>
      <c r="AC28" s="492"/>
      <c r="AD28" s="492"/>
      <c r="AE28" s="492"/>
      <c r="AF28" s="492"/>
      <c r="AG28" s="492"/>
      <c r="AH28" s="492"/>
      <c r="AI28" s="492"/>
      <c r="AJ28" s="492"/>
      <c r="AK28" s="492"/>
      <c r="AL28" s="492"/>
      <c r="AM28" s="492"/>
      <c r="AN28" s="492"/>
      <c r="AO28" s="492"/>
      <c r="AP28" s="492"/>
      <c r="AQ28" s="492"/>
      <c r="AR28" s="492"/>
      <c r="AS28" s="492"/>
      <c r="AT28" s="492"/>
      <c r="AU28" s="492"/>
      <c r="AV28" s="492"/>
      <c r="AW28" s="492"/>
      <c r="AX28" s="492"/>
      <c r="AY28" s="492"/>
      <c r="AZ28" s="492"/>
      <c r="BA28" s="492"/>
      <c r="BB28" s="492"/>
      <c r="BC28" s="492"/>
    </row>
    <row r="29" spans="1:55" ht="15" x14ac:dyDescent="0.2">
      <c r="A29" s="482" t="s">
        <v>413</v>
      </c>
      <c r="B29" s="484"/>
      <c r="C29" s="463"/>
      <c r="D29" s="485"/>
      <c r="E29" s="485"/>
      <c r="F29" s="485"/>
      <c r="G29" s="485"/>
      <c r="H29" s="485"/>
      <c r="I29" s="485"/>
      <c r="J29" s="485"/>
      <c r="K29" s="485"/>
      <c r="L29" s="485"/>
      <c r="M29" s="485"/>
    </row>
    <row r="30" spans="1:55" ht="15" x14ac:dyDescent="0.2">
      <c r="A30" s="482" t="s">
        <v>407</v>
      </c>
      <c r="B30" s="481"/>
      <c r="C30" s="480" t="s">
        <v>580</v>
      </c>
      <c r="D30" s="460"/>
      <c r="E30" s="460"/>
      <c r="F30" s="460"/>
      <c r="G30" s="460"/>
      <c r="H30" s="460"/>
      <c r="I30" s="460"/>
      <c r="J30" s="460"/>
      <c r="K30" s="460"/>
      <c r="L30" s="460"/>
      <c r="M30" s="460"/>
    </row>
    <row r="31" spans="1:55" ht="15" x14ac:dyDescent="0.2">
      <c r="A31" s="482" t="s">
        <v>403</v>
      </c>
      <c r="B31" s="484"/>
      <c r="C31" s="491" t="s">
        <v>579</v>
      </c>
      <c r="D31" s="472">
        <f>SUM(D28,D21,D16,D10,'271a'!D21)</f>
        <v>352500</v>
      </c>
      <c r="E31" s="472">
        <f>SUM(E28,E21,E16,E10,'271a'!E21)</f>
        <v>343808</v>
      </c>
      <c r="F31" s="472">
        <f>SUM(F28,F21,F16,F10,'271a'!F21)</f>
        <v>205989</v>
      </c>
      <c r="G31" s="472">
        <f>SUM(G28,G21,G16,G10,'271a'!G21)</f>
        <v>65986</v>
      </c>
      <c r="H31" s="472">
        <f>SUM(H28,H21,H16,H10,'271a'!H21)</f>
        <v>66633</v>
      </c>
      <c r="I31" s="472">
        <f>SUM(I28,I21,I16,I10,'271a'!I21)</f>
        <v>5200</v>
      </c>
      <c r="J31" s="472">
        <f>SUM(J28,J21,J16,J10,'271a'!J21)</f>
        <v>0</v>
      </c>
      <c r="K31" s="472">
        <f>SUM(K28,K21,K16,K10,'271a'!K21)</f>
        <v>0</v>
      </c>
      <c r="L31" s="472">
        <f>SUM(L28,L21,L16,L10,'271a'!L21)</f>
        <v>0</v>
      </c>
      <c r="M31" s="472">
        <f>SUM(M28,M21,M16,M10,'271a'!M21)</f>
        <v>0</v>
      </c>
    </row>
    <row r="32" spans="1:55" ht="15" x14ac:dyDescent="0.2">
      <c r="A32" s="482" t="s">
        <v>400</v>
      </c>
      <c r="B32" s="484"/>
      <c r="C32" s="463"/>
      <c r="D32" s="485"/>
      <c r="E32" s="485"/>
      <c r="F32" s="490"/>
      <c r="G32" s="489"/>
      <c r="H32" s="488"/>
      <c r="I32" s="485"/>
      <c r="J32" s="485"/>
      <c r="K32" s="485"/>
      <c r="L32" s="485"/>
      <c r="M32" s="485"/>
    </row>
    <row r="33" spans="1:13" ht="15" x14ac:dyDescent="0.2">
      <c r="A33" s="482" t="s">
        <v>397</v>
      </c>
      <c r="B33" s="481">
        <v>950</v>
      </c>
      <c r="C33" s="480" t="s">
        <v>578</v>
      </c>
      <c r="D33" s="493"/>
      <c r="E33" s="493"/>
      <c r="F33" s="417"/>
      <c r="G33" s="417"/>
      <c r="H33" s="417"/>
      <c r="I33" s="417"/>
      <c r="J33" s="417"/>
      <c r="K33" s="417"/>
      <c r="L33" s="417"/>
      <c r="M33" s="460"/>
    </row>
    <row r="34" spans="1:13" ht="15" x14ac:dyDescent="0.2">
      <c r="A34" s="482" t="s">
        <v>393</v>
      </c>
      <c r="B34" s="484"/>
      <c r="C34" s="483" t="s">
        <v>577</v>
      </c>
      <c r="D34" s="552"/>
      <c r="E34" s="552"/>
      <c r="F34" s="417"/>
      <c r="G34" s="417"/>
      <c r="H34" s="417"/>
      <c r="I34" s="417"/>
      <c r="J34" s="417"/>
      <c r="K34" s="417"/>
      <c r="L34" s="417"/>
      <c r="M34" s="460"/>
    </row>
    <row r="35" spans="1:13" x14ac:dyDescent="0.25">
      <c r="A35" s="482" t="s">
        <v>388</v>
      </c>
      <c r="B35" s="484"/>
      <c r="C35" s="486"/>
      <c r="D35" s="485"/>
      <c r="E35" s="485"/>
      <c r="F35" s="417"/>
      <c r="G35" s="417"/>
      <c r="H35" s="417"/>
      <c r="I35" s="417"/>
      <c r="J35" s="417"/>
      <c r="K35" s="417"/>
      <c r="L35" s="417"/>
      <c r="M35" s="460"/>
    </row>
    <row r="36" spans="1:13" ht="15" x14ac:dyDescent="0.2">
      <c r="A36" s="482" t="s">
        <v>383</v>
      </c>
      <c r="B36" s="481"/>
      <c r="C36" s="480" t="s">
        <v>576</v>
      </c>
      <c r="D36" s="604">
        <f>+D31+D34</f>
        <v>352500</v>
      </c>
      <c r="E36" s="604">
        <f>+E31+E34</f>
        <v>343808</v>
      </c>
      <c r="F36" s="417"/>
      <c r="G36" s="417"/>
      <c r="H36" s="417"/>
      <c r="I36" s="417"/>
      <c r="J36" s="417"/>
      <c r="K36" s="417"/>
      <c r="L36" s="417"/>
      <c r="M36" s="460"/>
    </row>
    <row r="37" spans="1:13" ht="15" x14ac:dyDescent="0.2">
      <c r="A37" s="482" t="s">
        <v>379</v>
      </c>
      <c r="B37" s="484"/>
      <c r="C37" s="483" t="s">
        <v>575</v>
      </c>
      <c r="D37" s="605"/>
      <c r="E37" s="605"/>
      <c r="F37" s="417"/>
      <c r="G37" s="417"/>
      <c r="H37" s="417"/>
      <c r="I37" s="417"/>
      <c r="J37" s="417"/>
      <c r="K37" s="417"/>
      <c r="L37" s="417"/>
      <c r="M37" s="460"/>
    </row>
    <row r="38" spans="1:13" ht="15" x14ac:dyDescent="0.2">
      <c r="A38" s="482" t="s">
        <v>376</v>
      </c>
      <c r="B38" s="481"/>
      <c r="C38" s="480"/>
      <c r="D38" s="460"/>
      <c r="E38" s="460"/>
      <c r="F38" s="417"/>
      <c r="G38" s="417"/>
      <c r="H38" s="417"/>
      <c r="I38" s="417"/>
      <c r="J38" s="417"/>
      <c r="K38" s="417"/>
      <c r="L38" s="417"/>
      <c r="M38" s="460"/>
    </row>
    <row r="39" spans="1:13" thickBot="1" x14ac:dyDescent="0.25">
      <c r="A39" s="482" t="s">
        <v>372</v>
      </c>
      <c r="B39" s="481"/>
      <c r="C39" s="480"/>
      <c r="D39" s="460"/>
      <c r="E39" s="460"/>
      <c r="F39" s="465"/>
      <c r="G39" s="465"/>
      <c r="H39" s="465"/>
      <c r="I39" s="465"/>
      <c r="J39" s="465"/>
      <c r="K39" s="417"/>
      <c r="L39" s="417"/>
      <c r="M39" s="460"/>
    </row>
    <row r="40" spans="1:13" x14ac:dyDescent="0.25">
      <c r="A40" s="459" t="s">
        <v>368</v>
      </c>
      <c r="B40" s="479"/>
      <c r="C40" s="478" t="s">
        <v>574</v>
      </c>
      <c r="D40" s="477"/>
      <c r="E40" s="476"/>
      <c r="F40" s="417"/>
      <c r="G40" s="470"/>
      <c r="H40" s="470"/>
      <c r="I40" s="470"/>
      <c r="J40" s="465"/>
      <c r="K40" s="417"/>
      <c r="L40" s="475"/>
      <c r="M40" s="460"/>
    </row>
    <row r="41" spans="1:13" x14ac:dyDescent="0.25">
      <c r="A41" s="459" t="s">
        <v>364</v>
      </c>
      <c r="B41" s="464"/>
      <c r="C41" s="463"/>
      <c r="D41" s="460"/>
      <c r="E41" s="474"/>
      <c r="F41" s="417"/>
      <c r="G41" s="470"/>
      <c r="H41" s="470"/>
      <c r="I41" s="470"/>
      <c r="J41" s="465"/>
      <c r="K41" s="417"/>
      <c r="L41" s="417"/>
      <c r="M41" s="460"/>
    </row>
    <row r="42" spans="1:13" x14ac:dyDescent="0.25">
      <c r="A42" s="459" t="s">
        <v>361</v>
      </c>
      <c r="B42" s="464"/>
      <c r="C42" s="473" t="s">
        <v>573</v>
      </c>
      <c r="D42" s="472">
        <v>0</v>
      </c>
      <c r="E42" s="471">
        <v>0</v>
      </c>
      <c r="F42" s="470" t="s">
        <v>572</v>
      </c>
      <c r="G42" s="470"/>
      <c r="H42" s="470"/>
      <c r="I42" s="470"/>
      <c r="J42" s="465"/>
      <c r="K42" s="417"/>
      <c r="L42" s="417"/>
      <c r="M42" s="460"/>
    </row>
    <row r="43" spans="1:13" x14ac:dyDescent="0.25">
      <c r="A43" s="459" t="s">
        <v>358</v>
      </c>
      <c r="B43" s="464"/>
      <c r="C43" s="473" t="s">
        <v>571</v>
      </c>
      <c r="D43" s="472">
        <v>352500</v>
      </c>
      <c r="E43" s="471">
        <v>343808</v>
      </c>
      <c r="F43" s="470"/>
      <c r="G43" s="465"/>
      <c r="H43" s="465"/>
      <c r="I43" s="465"/>
      <c r="J43" s="465"/>
      <c r="K43" s="417"/>
      <c r="L43" s="417"/>
      <c r="M43" s="460"/>
    </row>
    <row r="44" spans="1:13" x14ac:dyDescent="0.25">
      <c r="A44" s="459" t="s">
        <v>356</v>
      </c>
      <c r="B44" s="464"/>
      <c r="C44" s="473" t="s">
        <v>570</v>
      </c>
      <c r="D44" s="472">
        <f>SUM(D42:D43)</f>
        <v>352500</v>
      </c>
      <c r="E44" s="471">
        <f>SUM(E42:E43)</f>
        <v>343808</v>
      </c>
      <c r="F44" s="470" t="s">
        <v>569</v>
      </c>
      <c r="G44" s="465"/>
      <c r="H44" s="465"/>
      <c r="I44" s="465"/>
      <c r="J44" s="465"/>
      <c r="K44" s="417"/>
      <c r="L44" s="417"/>
      <c r="M44" s="460"/>
    </row>
    <row r="45" spans="1:13" ht="15" x14ac:dyDescent="0.2">
      <c r="A45" s="459" t="s">
        <v>351</v>
      </c>
      <c r="B45" s="464"/>
      <c r="C45" s="463"/>
      <c r="D45" s="469"/>
      <c r="E45" s="468"/>
      <c r="F45" s="465"/>
      <c r="G45" s="465"/>
      <c r="H45" s="465"/>
      <c r="I45" s="465"/>
      <c r="J45" s="465"/>
      <c r="K45" s="417"/>
      <c r="L45" s="417"/>
      <c r="M45" s="460"/>
    </row>
    <row r="46" spans="1:13" ht="15" x14ac:dyDescent="0.2">
      <c r="A46" s="459" t="s">
        <v>568</v>
      </c>
      <c r="B46" s="464"/>
      <c r="C46" s="463" t="s">
        <v>567</v>
      </c>
      <c r="D46" s="467">
        <f>D36</f>
        <v>352500</v>
      </c>
      <c r="E46" s="466">
        <f>E36</f>
        <v>343808</v>
      </c>
      <c r="F46" s="465"/>
      <c r="G46" s="465"/>
      <c r="H46" s="465"/>
      <c r="I46" s="465"/>
      <c r="J46" s="465"/>
      <c r="K46" s="417"/>
      <c r="L46" s="417"/>
      <c r="M46" s="460"/>
    </row>
    <row r="47" spans="1:13" ht="15" x14ac:dyDescent="0.2">
      <c r="A47" s="459" t="s">
        <v>566</v>
      </c>
      <c r="B47" s="464"/>
      <c r="C47" s="463" t="s">
        <v>565</v>
      </c>
      <c r="D47" s="462">
        <f>D48-D46</f>
        <v>0</v>
      </c>
      <c r="E47" s="461">
        <f>E48-E46</f>
        <v>0</v>
      </c>
      <c r="F47" s="417"/>
      <c r="G47" s="417"/>
      <c r="H47" s="417"/>
      <c r="I47" s="417"/>
      <c r="J47" s="417"/>
      <c r="K47" s="417"/>
      <c r="L47" s="417"/>
      <c r="M47" s="460"/>
    </row>
    <row r="48" spans="1:13" thickBot="1" x14ac:dyDescent="0.25">
      <c r="A48" s="459" t="s">
        <v>564</v>
      </c>
      <c r="B48" s="458"/>
      <c r="C48" s="457" t="s">
        <v>563</v>
      </c>
      <c r="D48" s="456">
        <f>D44</f>
        <v>352500</v>
      </c>
      <c r="E48" s="455">
        <f>E44</f>
        <v>343808</v>
      </c>
      <c r="F48" s="454"/>
      <c r="G48" s="454"/>
      <c r="H48" s="454"/>
      <c r="I48" s="454"/>
      <c r="J48" s="454"/>
      <c r="K48" s="454"/>
      <c r="L48" s="454"/>
      <c r="M48" s="453"/>
    </row>
    <row r="49" spans="1:3" ht="15.75" customHeight="1" x14ac:dyDescent="0.2">
      <c r="A49" s="606" t="str">
        <f ca="1">CELL("FILENAME",A2)</f>
        <v>R:\Finance\Annual Budget\Amended 2016-2017\[2016-2017 Amended Budget.xlsx]271b</v>
      </c>
      <c r="B49" s="606"/>
      <c r="C49" s="606"/>
    </row>
  </sheetData>
  <mergeCells count="5">
    <mergeCell ref="A1:C1"/>
    <mergeCell ref="A4:C4"/>
    <mergeCell ref="D36:D37"/>
    <mergeCell ref="E36:E37"/>
    <mergeCell ref="A49:C49"/>
  </mergeCells>
  <printOptions horizontalCentered="1" verticalCentered="1"/>
  <pageMargins left="0.1" right="0.1" top="0.4" bottom="0.4" header="0.1" footer="0.1"/>
  <pageSetup scale="73" fitToHeight="2" orientation="landscape" r:id="rId1"/>
  <headerFooter>
    <oddHeader>&amp;C&amp;"Arial,Bold"TWIN FALLS SCHOOL DISTIRCT 411</oddHeader>
    <oddFooter>&amp;L&amp;"Arial,Bold"&amp;Z&amp;F&amp;R&amp;"Arial,Bold"Page &amp;P of &amp;N</oddFooter>
  </headerFooter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441"/>
  <sheetViews>
    <sheetView zoomScaleNormal="100" workbookViewId="0">
      <pane xSplit="3" ySplit="6" topLeftCell="D7" activePane="bottomRight" state="frozen"/>
      <selection activeCell="P31" sqref="P31"/>
      <selection pane="topRight" activeCell="P31" sqref="P31"/>
      <selection pane="bottomLeft" activeCell="P31" sqref="P31"/>
      <selection pane="bottomRight" activeCell="P31" sqref="P31"/>
    </sheetView>
  </sheetViews>
  <sheetFormatPr defaultColWidth="9.77734375" defaultRowHeight="11.25" x14ac:dyDescent="0.2"/>
  <cols>
    <col min="1" max="1" width="3.77734375" style="321" customWidth="1"/>
    <col min="2" max="2" width="6.77734375" style="321" customWidth="1"/>
    <col min="3" max="3" width="27.77734375" style="322" customWidth="1"/>
    <col min="4" max="6" width="10.77734375" style="321" customWidth="1"/>
    <col min="7" max="7" width="3.77734375" style="321" customWidth="1"/>
    <col min="8" max="8" width="6.77734375" style="321" customWidth="1"/>
    <col min="9" max="9" width="27.77734375" style="322" customWidth="1"/>
    <col min="10" max="12" width="10.77734375" style="321" customWidth="1"/>
    <col min="13" max="16384" width="9.77734375" style="321"/>
  </cols>
  <sheetData>
    <row r="1" spans="1:12" ht="20.25" x14ac:dyDescent="0.3">
      <c r="A1" s="596" t="s">
        <v>47</v>
      </c>
      <c r="B1" s="596"/>
      <c r="C1" s="596"/>
      <c r="D1" s="393"/>
      <c r="E1" s="394" t="s">
        <v>510</v>
      </c>
      <c r="F1" s="394"/>
      <c r="G1" s="390"/>
      <c r="H1" s="390"/>
      <c r="I1" s="396"/>
      <c r="J1" s="393"/>
      <c r="L1" s="395" t="s">
        <v>746</v>
      </c>
    </row>
    <row r="2" spans="1:12" ht="15.75" x14ac:dyDescent="0.25">
      <c r="A2" s="393"/>
      <c r="B2" s="393"/>
      <c r="C2" s="389"/>
      <c r="D2" s="393"/>
      <c r="E2" s="394" t="s">
        <v>504</v>
      </c>
      <c r="F2" s="392"/>
      <c r="G2" s="390"/>
      <c r="H2" s="390"/>
      <c r="I2" s="389"/>
      <c r="J2" s="599" t="s">
        <v>793</v>
      </c>
      <c r="K2" s="599"/>
      <c r="L2" s="599"/>
    </row>
    <row r="3" spans="1:12" ht="15.75" x14ac:dyDescent="0.25">
      <c r="A3" s="393"/>
      <c r="B3" s="393"/>
      <c r="C3" s="389"/>
      <c r="D3" s="393"/>
      <c r="E3" s="392" t="s">
        <v>507</v>
      </c>
      <c r="F3" s="391"/>
      <c r="G3" s="390"/>
      <c r="H3" s="390"/>
      <c r="I3" s="389"/>
      <c r="J3" s="607" t="s">
        <v>792</v>
      </c>
      <c r="K3" s="607"/>
      <c r="L3" s="607"/>
    </row>
    <row r="4" spans="1:12" ht="13.9" customHeight="1" x14ac:dyDescent="0.2">
      <c r="A4" s="597" t="s">
        <v>505</v>
      </c>
      <c r="B4" s="597"/>
      <c r="C4" s="597"/>
      <c r="D4" s="597"/>
      <c r="E4" s="324"/>
      <c r="F4" s="324"/>
      <c r="G4" s="324"/>
      <c r="H4" s="324"/>
      <c r="I4" s="325"/>
      <c r="J4" s="324"/>
      <c r="K4" s="324"/>
      <c r="L4" s="324"/>
    </row>
    <row r="5" spans="1:12" ht="12.75" x14ac:dyDescent="0.2">
      <c r="A5" s="388"/>
      <c r="B5" s="387"/>
      <c r="C5" s="386" t="s">
        <v>504</v>
      </c>
      <c r="D5" s="385" t="s">
        <v>503</v>
      </c>
      <c r="E5" s="384" t="s">
        <v>502</v>
      </c>
      <c r="F5" s="383" t="s">
        <v>501</v>
      </c>
      <c r="G5" s="382"/>
      <c r="H5" s="381"/>
      <c r="I5" s="380" t="s">
        <v>504</v>
      </c>
      <c r="J5" s="379" t="s">
        <v>503</v>
      </c>
      <c r="K5" s="378" t="s">
        <v>502</v>
      </c>
      <c r="L5" s="377" t="s">
        <v>501</v>
      </c>
    </row>
    <row r="6" spans="1:12" ht="12.75" x14ac:dyDescent="0.2">
      <c r="A6" s="351" t="s">
        <v>87</v>
      </c>
      <c r="B6" s="334" t="s">
        <v>500</v>
      </c>
      <c r="C6" s="328" t="s">
        <v>499</v>
      </c>
      <c r="D6" s="334" t="s">
        <v>88</v>
      </c>
      <c r="E6" s="334" t="s">
        <v>498</v>
      </c>
      <c r="F6" s="376" t="s">
        <v>497</v>
      </c>
      <c r="G6" s="355" t="s">
        <v>87</v>
      </c>
      <c r="H6" s="375" t="s">
        <v>500</v>
      </c>
      <c r="I6" s="374" t="s">
        <v>499</v>
      </c>
      <c r="J6" s="351" t="s">
        <v>88</v>
      </c>
      <c r="K6" s="334" t="s">
        <v>498</v>
      </c>
      <c r="L6" s="334" t="s">
        <v>497</v>
      </c>
    </row>
    <row r="7" spans="1:12" ht="12.75" x14ac:dyDescent="0.2">
      <c r="A7" s="351" t="s">
        <v>496</v>
      </c>
      <c r="B7" s="334" t="s">
        <v>495</v>
      </c>
      <c r="C7" s="333" t="s">
        <v>494</v>
      </c>
      <c r="D7" s="354">
        <v>0</v>
      </c>
      <c r="E7" s="373" t="s">
        <v>346</v>
      </c>
      <c r="F7" s="372">
        <v>0</v>
      </c>
      <c r="G7" s="348" t="s">
        <v>493</v>
      </c>
      <c r="H7" s="351" t="s">
        <v>492</v>
      </c>
      <c r="I7" s="333" t="s">
        <v>170</v>
      </c>
      <c r="J7" s="353">
        <v>0</v>
      </c>
      <c r="K7" s="353">
        <v>0</v>
      </c>
      <c r="L7" s="357"/>
    </row>
    <row r="8" spans="1:12" ht="12.75" x14ac:dyDescent="0.2">
      <c r="A8" s="351" t="s">
        <v>491</v>
      </c>
      <c r="B8" s="334"/>
      <c r="C8" s="333"/>
      <c r="D8" s="360"/>
      <c r="E8" s="353"/>
      <c r="F8" s="356"/>
      <c r="G8" s="355" t="s">
        <v>490</v>
      </c>
      <c r="H8" s="351" t="s">
        <v>489</v>
      </c>
      <c r="I8" s="365" t="s">
        <v>488</v>
      </c>
      <c r="J8" s="352">
        <f>J7</f>
        <v>0</v>
      </c>
      <c r="K8" s="358" t="s">
        <v>346</v>
      </c>
      <c r="L8" s="352">
        <f>K7</f>
        <v>0</v>
      </c>
    </row>
    <row r="9" spans="1:12" ht="12.75" x14ac:dyDescent="0.2">
      <c r="A9" s="351" t="s">
        <v>487</v>
      </c>
      <c r="B9" s="334" t="s">
        <v>486</v>
      </c>
      <c r="C9" s="333" t="s">
        <v>171</v>
      </c>
      <c r="D9" s="353">
        <v>0</v>
      </c>
      <c r="E9" s="353">
        <v>0</v>
      </c>
      <c r="F9" s="356"/>
      <c r="G9" s="355" t="s">
        <v>485</v>
      </c>
      <c r="H9" s="335"/>
      <c r="I9" s="333"/>
      <c r="J9" s="347"/>
      <c r="K9" s="347"/>
      <c r="L9" s="357"/>
    </row>
    <row r="10" spans="1:12" ht="12.75" x14ac:dyDescent="0.2">
      <c r="A10" s="351" t="s">
        <v>484</v>
      </c>
      <c r="B10" s="334" t="s">
        <v>483</v>
      </c>
      <c r="C10" s="333" t="s">
        <v>169</v>
      </c>
      <c r="D10" s="353">
        <v>0</v>
      </c>
      <c r="E10" s="353">
        <v>0</v>
      </c>
      <c r="F10" s="356"/>
      <c r="G10" s="355" t="s">
        <v>482</v>
      </c>
      <c r="H10" s="351" t="s">
        <v>481</v>
      </c>
      <c r="I10" s="333" t="s">
        <v>165</v>
      </c>
      <c r="J10" s="353">
        <v>0</v>
      </c>
      <c r="K10" s="353">
        <v>0</v>
      </c>
      <c r="L10" s="357"/>
    </row>
    <row r="11" spans="1:12" ht="12.75" x14ac:dyDescent="0.2">
      <c r="A11" s="351" t="s">
        <v>480</v>
      </c>
      <c r="B11" s="334" t="s">
        <v>479</v>
      </c>
      <c r="C11" s="333" t="s">
        <v>168</v>
      </c>
      <c r="D11" s="353">
        <v>0</v>
      </c>
      <c r="E11" s="353">
        <v>0</v>
      </c>
      <c r="F11" s="356"/>
      <c r="G11" s="355" t="s">
        <v>478</v>
      </c>
      <c r="H11" s="351" t="s">
        <v>477</v>
      </c>
      <c r="I11" s="333" t="s">
        <v>163</v>
      </c>
      <c r="J11" s="353">
        <v>0</v>
      </c>
      <c r="K11" s="353">
        <v>0</v>
      </c>
      <c r="L11" s="357"/>
    </row>
    <row r="12" spans="1:12" ht="12.75" x14ac:dyDescent="0.2">
      <c r="A12" s="351" t="s">
        <v>476</v>
      </c>
      <c r="B12" s="334" t="s">
        <v>475</v>
      </c>
      <c r="C12" s="333" t="s">
        <v>166</v>
      </c>
      <c r="D12" s="353">
        <v>0</v>
      </c>
      <c r="E12" s="353">
        <v>0</v>
      </c>
      <c r="F12" s="356"/>
      <c r="G12" s="355" t="s">
        <v>474</v>
      </c>
      <c r="H12" s="351" t="s">
        <v>473</v>
      </c>
      <c r="I12" s="333" t="s">
        <v>472</v>
      </c>
      <c r="J12" s="353">
        <v>0</v>
      </c>
      <c r="K12" s="353">
        <v>0</v>
      </c>
      <c r="L12" s="357"/>
    </row>
    <row r="13" spans="1:12" ht="12.75" x14ac:dyDescent="0.2">
      <c r="A13" s="351" t="s">
        <v>471</v>
      </c>
      <c r="B13" s="334" t="s">
        <v>470</v>
      </c>
      <c r="C13" s="333" t="s">
        <v>164</v>
      </c>
      <c r="D13" s="353">
        <v>0</v>
      </c>
      <c r="E13" s="353">
        <v>0</v>
      </c>
      <c r="F13" s="356"/>
      <c r="G13" s="355" t="s">
        <v>469</v>
      </c>
      <c r="H13" s="351" t="s">
        <v>468</v>
      </c>
      <c r="I13" s="333" t="s">
        <v>159</v>
      </c>
      <c r="J13" s="353">
        <v>0</v>
      </c>
      <c r="K13" s="353">
        <v>0</v>
      </c>
      <c r="L13" s="357"/>
    </row>
    <row r="14" spans="1:12" ht="12.75" x14ac:dyDescent="0.2">
      <c r="A14" s="351" t="s">
        <v>467</v>
      </c>
      <c r="B14" s="334" t="s">
        <v>466</v>
      </c>
      <c r="C14" s="333" t="s">
        <v>162</v>
      </c>
      <c r="D14" s="353">
        <v>0</v>
      </c>
      <c r="E14" s="353">
        <v>0</v>
      </c>
      <c r="F14" s="356"/>
      <c r="G14" s="355" t="s">
        <v>465</v>
      </c>
      <c r="H14" s="351" t="s">
        <v>464</v>
      </c>
      <c r="I14" s="333" t="s">
        <v>157</v>
      </c>
      <c r="J14" s="353">
        <v>0</v>
      </c>
      <c r="K14" s="353">
        <v>0</v>
      </c>
      <c r="L14" s="357"/>
    </row>
    <row r="15" spans="1:12" ht="12.75" x14ac:dyDescent="0.2">
      <c r="A15" s="351" t="s">
        <v>463</v>
      </c>
      <c r="B15" s="334" t="s">
        <v>462</v>
      </c>
      <c r="C15" s="333" t="s">
        <v>160</v>
      </c>
      <c r="D15" s="353">
        <v>0</v>
      </c>
      <c r="E15" s="353">
        <v>0</v>
      </c>
      <c r="F15" s="356"/>
      <c r="G15" s="355" t="s">
        <v>461</v>
      </c>
      <c r="H15" s="351" t="s">
        <v>460</v>
      </c>
      <c r="I15" s="333" t="s">
        <v>155</v>
      </c>
      <c r="J15" s="353">
        <v>0</v>
      </c>
      <c r="K15" s="353">
        <v>0</v>
      </c>
      <c r="L15" s="357"/>
    </row>
    <row r="16" spans="1:12" ht="12.75" x14ac:dyDescent="0.2">
      <c r="A16" s="351" t="s">
        <v>459</v>
      </c>
      <c r="B16" s="334" t="s">
        <v>458</v>
      </c>
      <c r="C16" s="333" t="s">
        <v>158</v>
      </c>
      <c r="D16" s="353">
        <v>0</v>
      </c>
      <c r="E16" s="353">
        <v>0</v>
      </c>
      <c r="F16" s="356"/>
      <c r="G16" s="355" t="s">
        <v>457</v>
      </c>
      <c r="H16" s="351" t="s">
        <v>456</v>
      </c>
      <c r="I16" s="333" t="s">
        <v>153</v>
      </c>
      <c r="J16" s="353">
        <v>0</v>
      </c>
      <c r="K16" s="353">
        <v>0</v>
      </c>
      <c r="L16" s="357"/>
    </row>
    <row r="17" spans="1:12" ht="12.75" x14ac:dyDescent="0.2">
      <c r="A17" s="351" t="s">
        <v>455</v>
      </c>
      <c r="B17" s="334" t="s">
        <v>454</v>
      </c>
      <c r="C17" s="333" t="s">
        <v>156</v>
      </c>
      <c r="D17" s="537">
        <v>0</v>
      </c>
      <c r="E17" s="536">
        <v>0</v>
      </c>
      <c r="F17" s="356"/>
      <c r="G17" s="355" t="s">
        <v>453</v>
      </c>
      <c r="H17" s="351" t="s">
        <v>452</v>
      </c>
      <c r="I17" s="333" t="s">
        <v>152</v>
      </c>
      <c r="J17" s="353">
        <v>0</v>
      </c>
      <c r="K17" s="353">
        <v>0</v>
      </c>
      <c r="L17" s="357"/>
    </row>
    <row r="18" spans="1:12" ht="12.75" x14ac:dyDescent="0.2">
      <c r="A18" s="351" t="s">
        <v>451</v>
      </c>
      <c r="B18" s="334" t="s">
        <v>450</v>
      </c>
      <c r="C18" s="365" t="s">
        <v>154</v>
      </c>
      <c r="D18" s="534">
        <v>0</v>
      </c>
      <c r="E18" s="535">
        <v>0</v>
      </c>
      <c r="F18" s="356"/>
      <c r="G18" s="355" t="s">
        <v>449</v>
      </c>
      <c r="H18" s="351" t="s">
        <v>448</v>
      </c>
      <c r="I18" s="333" t="s">
        <v>150</v>
      </c>
      <c r="J18" s="536">
        <v>0</v>
      </c>
      <c r="K18" s="536">
        <v>0</v>
      </c>
      <c r="L18" s="357"/>
    </row>
    <row r="19" spans="1:12" ht="12.75" x14ac:dyDescent="0.2">
      <c r="A19" s="351" t="s">
        <v>447</v>
      </c>
      <c r="B19" s="334"/>
      <c r="C19" s="371" t="s">
        <v>446</v>
      </c>
      <c r="D19" s="370">
        <f>SUBTOTAL(9,D9:D18)</f>
        <v>0</v>
      </c>
      <c r="E19" s="369" t="s">
        <v>346</v>
      </c>
      <c r="F19" s="349">
        <f>SUBTOTAL(9,E8:E18)</f>
        <v>0</v>
      </c>
      <c r="G19" s="368" t="s">
        <v>445</v>
      </c>
      <c r="H19" s="367">
        <v>437000</v>
      </c>
      <c r="I19" s="366" t="s">
        <v>149</v>
      </c>
      <c r="J19" s="535">
        <v>0</v>
      </c>
      <c r="K19" s="535">
        <v>0</v>
      </c>
      <c r="L19" s="357"/>
    </row>
    <row r="20" spans="1:12" ht="12.75" x14ac:dyDescent="0.2">
      <c r="A20" s="351" t="s">
        <v>444</v>
      </c>
      <c r="B20" s="334" t="s">
        <v>443</v>
      </c>
      <c r="C20" s="333" t="s">
        <v>151</v>
      </c>
      <c r="D20" s="353">
        <v>0</v>
      </c>
      <c r="E20" s="353">
        <v>0</v>
      </c>
      <c r="F20" s="356"/>
      <c r="G20" s="361" t="s">
        <v>442</v>
      </c>
      <c r="H20" s="364" t="s">
        <v>441</v>
      </c>
      <c r="I20" s="333" t="s">
        <v>440</v>
      </c>
      <c r="J20" s="353">
        <v>0</v>
      </c>
      <c r="K20" s="353">
        <v>0</v>
      </c>
      <c r="L20" s="357"/>
    </row>
    <row r="21" spans="1:12" ht="12.75" x14ac:dyDescent="0.2">
      <c r="A21" s="351" t="s">
        <v>439</v>
      </c>
      <c r="B21" s="364"/>
      <c r="C21" s="363"/>
      <c r="D21" s="362"/>
      <c r="E21" s="362"/>
      <c r="F21" s="356"/>
      <c r="G21" s="361" t="s">
        <v>438</v>
      </c>
      <c r="H21" s="351" t="s">
        <v>437</v>
      </c>
      <c r="I21" s="333" t="s">
        <v>145</v>
      </c>
      <c r="J21" s="353">
        <v>0</v>
      </c>
      <c r="K21" s="353">
        <v>0</v>
      </c>
      <c r="L21" s="357"/>
    </row>
    <row r="22" spans="1:12" ht="12.75" x14ac:dyDescent="0.2">
      <c r="A22" s="351" t="s">
        <v>436</v>
      </c>
      <c r="B22" s="334" t="s">
        <v>435</v>
      </c>
      <c r="C22" s="333" t="s">
        <v>148</v>
      </c>
      <c r="D22" s="353">
        <v>0</v>
      </c>
      <c r="E22" s="353">
        <v>0</v>
      </c>
      <c r="F22" s="356"/>
      <c r="G22" s="355" t="s">
        <v>434</v>
      </c>
      <c r="H22" s="351" t="s">
        <v>433</v>
      </c>
      <c r="I22" s="365" t="s">
        <v>432</v>
      </c>
      <c r="J22" s="352">
        <f>SUBTOTAL(9,J10:J21)</f>
        <v>0</v>
      </c>
      <c r="K22" s="358" t="s">
        <v>346</v>
      </c>
      <c r="L22" s="352">
        <f>SUBTOTAL(9,K10:K21)</f>
        <v>0</v>
      </c>
    </row>
    <row r="23" spans="1:12" ht="12.75" x14ac:dyDescent="0.2">
      <c r="A23" s="351" t="s">
        <v>431</v>
      </c>
      <c r="B23" s="334" t="s">
        <v>430</v>
      </c>
      <c r="C23" s="333" t="s">
        <v>146</v>
      </c>
      <c r="D23" s="353">
        <v>0</v>
      </c>
      <c r="E23" s="353">
        <v>0</v>
      </c>
      <c r="F23" s="356"/>
      <c r="G23" s="355" t="s">
        <v>429</v>
      </c>
      <c r="H23" s="335"/>
      <c r="I23" s="333"/>
      <c r="J23" s="347"/>
      <c r="K23" s="347"/>
      <c r="L23" s="357"/>
    </row>
    <row r="24" spans="1:12" ht="12.75" x14ac:dyDescent="0.2">
      <c r="A24" s="351" t="s">
        <v>428</v>
      </c>
      <c r="B24" s="334" t="s">
        <v>427</v>
      </c>
      <c r="C24" s="333" t="s">
        <v>144</v>
      </c>
      <c r="D24" s="353">
        <v>0</v>
      </c>
      <c r="E24" s="353">
        <v>0</v>
      </c>
      <c r="F24" s="356"/>
      <c r="G24" s="355" t="s">
        <v>426</v>
      </c>
      <c r="H24" s="335"/>
      <c r="I24" s="333"/>
      <c r="J24" s="347"/>
      <c r="K24" s="347"/>
      <c r="L24" s="357"/>
    </row>
    <row r="25" spans="1:12" ht="12.75" x14ac:dyDescent="0.2">
      <c r="A25" s="351" t="s">
        <v>425</v>
      </c>
      <c r="B25" s="364"/>
      <c r="C25" s="363"/>
      <c r="D25" s="362"/>
      <c r="E25" s="360"/>
      <c r="F25" s="356"/>
      <c r="G25" s="355" t="s">
        <v>424</v>
      </c>
      <c r="H25" s="351" t="s">
        <v>423</v>
      </c>
      <c r="I25" s="333" t="s">
        <v>141</v>
      </c>
      <c r="J25" s="353">
        <v>0</v>
      </c>
      <c r="K25" s="353">
        <v>0</v>
      </c>
      <c r="L25" s="357"/>
    </row>
    <row r="26" spans="1:12" ht="12.75" x14ac:dyDescent="0.2">
      <c r="A26" s="351" t="s">
        <v>422</v>
      </c>
      <c r="B26" s="334" t="s">
        <v>421</v>
      </c>
      <c r="C26" s="333" t="s">
        <v>142</v>
      </c>
      <c r="D26" s="353">
        <v>0</v>
      </c>
      <c r="E26" s="353">
        <v>0</v>
      </c>
      <c r="F26" s="356"/>
      <c r="G26" s="355" t="s">
        <v>420</v>
      </c>
      <c r="H26" s="351" t="s">
        <v>419</v>
      </c>
      <c r="I26" s="333" t="s">
        <v>140</v>
      </c>
      <c r="J26" s="353">
        <v>0</v>
      </c>
      <c r="K26" s="353">
        <v>0</v>
      </c>
      <c r="L26" s="357"/>
    </row>
    <row r="27" spans="1:12" ht="12.75" x14ac:dyDescent="0.2">
      <c r="A27" s="351" t="s">
        <v>418</v>
      </c>
      <c r="B27" s="334"/>
      <c r="C27" s="333"/>
      <c r="D27" s="360"/>
      <c r="E27" s="360"/>
      <c r="F27" s="356"/>
      <c r="G27" s="355" t="s">
        <v>417</v>
      </c>
      <c r="H27" s="351" t="s">
        <v>416</v>
      </c>
      <c r="I27" s="333" t="s">
        <v>138</v>
      </c>
      <c r="J27" s="353">
        <v>0</v>
      </c>
      <c r="K27" s="353">
        <v>0</v>
      </c>
      <c r="L27" s="357"/>
    </row>
    <row r="28" spans="1:12" ht="25.5" x14ac:dyDescent="0.2">
      <c r="A28" s="351" t="s">
        <v>415</v>
      </c>
      <c r="B28" s="334" t="s">
        <v>414</v>
      </c>
      <c r="C28" s="333" t="s">
        <v>139</v>
      </c>
      <c r="D28" s="353">
        <v>0</v>
      </c>
      <c r="E28" s="353">
        <v>0</v>
      </c>
      <c r="F28" s="356"/>
      <c r="G28" s="355" t="s">
        <v>413</v>
      </c>
      <c r="H28" s="351" t="s">
        <v>412</v>
      </c>
      <c r="I28" s="333" t="s">
        <v>411</v>
      </c>
      <c r="J28" s="353">
        <v>0</v>
      </c>
      <c r="K28" s="353">
        <v>0</v>
      </c>
      <c r="L28" s="357"/>
    </row>
    <row r="29" spans="1:12" ht="12.75" x14ac:dyDescent="0.2">
      <c r="A29" s="351" t="s">
        <v>410</v>
      </c>
      <c r="B29" s="334" t="s">
        <v>409</v>
      </c>
      <c r="C29" s="333" t="s">
        <v>408</v>
      </c>
      <c r="D29" s="353">
        <v>0</v>
      </c>
      <c r="E29" s="353">
        <v>0</v>
      </c>
      <c r="F29" s="356"/>
      <c r="G29" s="355" t="s">
        <v>407</v>
      </c>
      <c r="H29" s="351" t="s">
        <v>406</v>
      </c>
      <c r="I29" s="333" t="s">
        <v>134</v>
      </c>
      <c r="J29" s="353">
        <v>0</v>
      </c>
      <c r="K29" s="353">
        <v>0</v>
      </c>
      <c r="L29" s="357"/>
    </row>
    <row r="30" spans="1:12" ht="12.75" x14ac:dyDescent="0.2">
      <c r="A30" s="351" t="s">
        <v>405</v>
      </c>
      <c r="B30" s="334" t="s">
        <v>404</v>
      </c>
      <c r="C30" s="333" t="s">
        <v>135</v>
      </c>
      <c r="D30" s="353">
        <v>0</v>
      </c>
      <c r="E30" s="353">
        <v>0</v>
      </c>
      <c r="F30" s="356"/>
      <c r="G30" s="355" t="s">
        <v>403</v>
      </c>
      <c r="H30" s="351" t="s">
        <v>402</v>
      </c>
      <c r="I30" s="333" t="s">
        <v>133</v>
      </c>
      <c r="J30" s="353">
        <v>0</v>
      </c>
      <c r="K30" s="353">
        <v>0</v>
      </c>
      <c r="L30" s="357"/>
    </row>
    <row r="31" spans="1:12" ht="12.75" x14ac:dyDescent="0.2">
      <c r="A31" s="351" t="s">
        <v>401</v>
      </c>
      <c r="B31" s="334"/>
      <c r="C31" s="333"/>
      <c r="D31" s="360"/>
      <c r="E31" s="360"/>
      <c r="F31" s="356"/>
      <c r="G31" s="355" t="s">
        <v>400</v>
      </c>
      <c r="H31" s="351" t="s">
        <v>399</v>
      </c>
      <c r="I31" s="333" t="s">
        <v>131</v>
      </c>
      <c r="J31" s="353">
        <v>0</v>
      </c>
      <c r="K31" s="353">
        <v>0</v>
      </c>
      <c r="L31" s="357"/>
    </row>
    <row r="32" spans="1:12" ht="12.75" x14ac:dyDescent="0.2">
      <c r="A32" s="351" t="s">
        <v>398</v>
      </c>
      <c r="B32" s="334">
        <v>417100</v>
      </c>
      <c r="C32" s="333" t="s">
        <v>132</v>
      </c>
      <c r="D32" s="353">
        <v>0</v>
      </c>
      <c r="E32" s="353">
        <v>0</v>
      </c>
      <c r="F32" s="356"/>
      <c r="G32" s="355" t="s">
        <v>397</v>
      </c>
      <c r="H32" s="351" t="s">
        <v>396</v>
      </c>
      <c r="I32" s="333" t="s">
        <v>395</v>
      </c>
      <c r="J32" s="353">
        <v>0</v>
      </c>
      <c r="K32" s="353">
        <v>0</v>
      </c>
      <c r="L32" s="357"/>
    </row>
    <row r="33" spans="1:12" ht="12.75" x14ac:dyDescent="0.2">
      <c r="A33" s="351" t="s">
        <v>394</v>
      </c>
      <c r="B33" s="334">
        <v>417200</v>
      </c>
      <c r="C33" s="333" t="s">
        <v>130</v>
      </c>
      <c r="D33" s="353">
        <v>0</v>
      </c>
      <c r="E33" s="353">
        <v>0</v>
      </c>
      <c r="F33" s="356"/>
      <c r="G33" s="361" t="s">
        <v>393</v>
      </c>
      <c r="H33" s="334" t="s">
        <v>392</v>
      </c>
      <c r="I33" s="333" t="s">
        <v>391</v>
      </c>
      <c r="J33" s="353">
        <v>45650</v>
      </c>
      <c r="K33" s="353">
        <v>66392</v>
      </c>
      <c r="L33" s="357"/>
    </row>
    <row r="34" spans="1:12" ht="12.75" x14ac:dyDescent="0.2">
      <c r="A34" s="351" t="s">
        <v>390</v>
      </c>
      <c r="B34" s="334">
        <v>417300</v>
      </c>
      <c r="C34" s="333" t="s">
        <v>389</v>
      </c>
      <c r="D34" s="353">
        <v>0</v>
      </c>
      <c r="E34" s="353">
        <v>0</v>
      </c>
      <c r="F34" s="356"/>
      <c r="G34" s="355" t="s">
        <v>388</v>
      </c>
      <c r="H34" s="351" t="s">
        <v>387</v>
      </c>
      <c r="I34" s="333" t="s">
        <v>386</v>
      </c>
      <c r="J34" s="353">
        <v>0</v>
      </c>
      <c r="K34" s="353">
        <v>0</v>
      </c>
      <c r="L34" s="357"/>
    </row>
    <row r="35" spans="1:12" ht="12.75" x14ac:dyDescent="0.2">
      <c r="A35" s="351" t="s">
        <v>385</v>
      </c>
      <c r="B35" s="334">
        <v>417400</v>
      </c>
      <c r="C35" s="333" t="s">
        <v>384</v>
      </c>
      <c r="D35" s="353">
        <v>0</v>
      </c>
      <c r="E35" s="353">
        <v>0</v>
      </c>
      <c r="F35" s="356"/>
      <c r="G35" s="355" t="s">
        <v>383</v>
      </c>
      <c r="H35" s="351" t="s">
        <v>382</v>
      </c>
      <c r="I35" s="333" t="s">
        <v>381</v>
      </c>
      <c r="J35" s="359">
        <f>SUBTOTAL(9,J25:J34)</f>
        <v>45650</v>
      </c>
      <c r="K35" s="358" t="s">
        <v>346</v>
      </c>
      <c r="L35" s="352">
        <f>SUBTOTAL(9,K25:K34)</f>
        <v>66392</v>
      </c>
    </row>
    <row r="36" spans="1:12" ht="12.75" x14ac:dyDescent="0.2">
      <c r="A36" s="351" t="s">
        <v>380</v>
      </c>
      <c r="B36" s="334">
        <v>417900</v>
      </c>
      <c r="C36" s="333" t="s">
        <v>124</v>
      </c>
      <c r="D36" s="353">
        <v>0</v>
      </c>
      <c r="E36" s="353">
        <v>0</v>
      </c>
      <c r="F36" s="356"/>
      <c r="G36" s="355" t="s">
        <v>379</v>
      </c>
      <c r="H36" s="335"/>
      <c r="I36" s="333" t="s">
        <v>378</v>
      </c>
      <c r="J36" s="347"/>
      <c r="K36" s="347"/>
      <c r="L36" s="357"/>
    </row>
    <row r="37" spans="1:12" ht="25.5" x14ac:dyDescent="0.2">
      <c r="A37" s="351" t="s">
        <v>377</v>
      </c>
      <c r="B37" s="334"/>
      <c r="C37" s="333"/>
      <c r="D37" s="360"/>
      <c r="E37" s="360"/>
      <c r="F37" s="356"/>
      <c r="G37" s="355" t="s">
        <v>376</v>
      </c>
      <c r="H37" s="351" t="s">
        <v>375</v>
      </c>
      <c r="I37" s="333" t="s">
        <v>374</v>
      </c>
      <c r="J37" s="353">
        <v>0</v>
      </c>
      <c r="K37" s="353">
        <v>0</v>
      </c>
      <c r="L37" s="357"/>
    </row>
    <row r="38" spans="1:12" ht="12.75" x14ac:dyDescent="0.2">
      <c r="A38" s="351" t="s">
        <v>373</v>
      </c>
      <c r="B38" s="334">
        <v>418100</v>
      </c>
      <c r="C38" s="333" t="s">
        <v>123</v>
      </c>
      <c r="D38" s="353">
        <v>0</v>
      </c>
      <c r="E38" s="353">
        <v>0</v>
      </c>
      <c r="F38" s="356"/>
      <c r="G38" s="355" t="s">
        <v>372</v>
      </c>
      <c r="H38" s="351" t="s">
        <v>371</v>
      </c>
      <c r="I38" s="333" t="s">
        <v>370</v>
      </c>
      <c r="J38" s="353">
        <v>0</v>
      </c>
      <c r="K38" s="353">
        <v>0</v>
      </c>
      <c r="L38" s="357"/>
    </row>
    <row r="39" spans="1:12" ht="12.75" x14ac:dyDescent="0.2">
      <c r="A39" s="351" t="s">
        <v>369</v>
      </c>
      <c r="B39" s="334"/>
      <c r="C39" s="333"/>
      <c r="D39" s="360"/>
      <c r="E39" s="353"/>
      <c r="F39" s="356"/>
      <c r="G39" s="355" t="s">
        <v>368</v>
      </c>
      <c r="H39" s="351" t="s">
        <v>367</v>
      </c>
      <c r="I39" s="333" t="s">
        <v>366</v>
      </c>
      <c r="J39" s="359">
        <f>SUBTOTAL(9,J37:J38)</f>
        <v>0</v>
      </c>
      <c r="K39" s="358" t="s">
        <v>346</v>
      </c>
      <c r="L39" s="352">
        <f>SUBTOTAL(9,K37:K38)</f>
        <v>0</v>
      </c>
    </row>
    <row r="40" spans="1:12" ht="12.75" x14ac:dyDescent="0.2">
      <c r="A40" s="351" t="s">
        <v>365</v>
      </c>
      <c r="B40" s="334">
        <v>419100</v>
      </c>
      <c r="C40" s="333" t="s">
        <v>120</v>
      </c>
      <c r="D40" s="353">
        <v>0</v>
      </c>
      <c r="E40" s="353">
        <v>0</v>
      </c>
      <c r="F40" s="356"/>
      <c r="G40" s="355" t="s">
        <v>364</v>
      </c>
      <c r="H40" s="351" t="s">
        <v>363</v>
      </c>
      <c r="I40" s="333"/>
      <c r="J40" s="347"/>
      <c r="K40" s="357"/>
      <c r="L40" s="357"/>
    </row>
    <row r="41" spans="1:12" ht="12.75" x14ac:dyDescent="0.2">
      <c r="A41" s="351" t="s">
        <v>362</v>
      </c>
      <c r="B41" s="334">
        <v>419200</v>
      </c>
      <c r="C41" s="333" t="s">
        <v>118</v>
      </c>
      <c r="D41" s="353">
        <v>0</v>
      </c>
      <c r="E41" s="353">
        <v>0</v>
      </c>
      <c r="F41" s="356"/>
      <c r="G41" s="355" t="s">
        <v>361</v>
      </c>
      <c r="H41" s="335"/>
      <c r="I41" s="333" t="s">
        <v>360</v>
      </c>
      <c r="J41" s="359">
        <f>SUM(D46,J8,J22,J35,J39)</f>
        <v>45650</v>
      </c>
      <c r="K41" s="358" t="s">
        <v>346</v>
      </c>
      <c r="L41" s="352">
        <f>SUM(F46,L8,L22,L35,L39)</f>
        <v>66392</v>
      </c>
    </row>
    <row r="42" spans="1:12" ht="12.75" x14ac:dyDescent="0.2">
      <c r="A42" s="351" t="s">
        <v>359</v>
      </c>
      <c r="B42" s="334">
        <v>419300</v>
      </c>
      <c r="C42" s="333" t="s">
        <v>116</v>
      </c>
      <c r="D42" s="353">
        <v>0</v>
      </c>
      <c r="E42" s="353">
        <v>0</v>
      </c>
      <c r="F42" s="356"/>
      <c r="G42" s="355" t="s">
        <v>358</v>
      </c>
      <c r="H42" s="335"/>
      <c r="I42" s="333"/>
      <c r="J42" s="347"/>
      <c r="K42" s="347"/>
      <c r="L42" s="357"/>
    </row>
    <row r="43" spans="1:12" ht="12.75" x14ac:dyDescent="0.2">
      <c r="A43" s="351" t="s">
        <v>357</v>
      </c>
      <c r="B43" s="334">
        <v>419900</v>
      </c>
      <c r="C43" s="333" t="s">
        <v>115</v>
      </c>
      <c r="D43" s="353">
        <v>0</v>
      </c>
      <c r="E43" s="534">
        <v>0</v>
      </c>
      <c r="F43" s="356"/>
      <c r="G43" s="355" t="s">
        <v>356</v>
      </c>
      <c r="H43" s="351" t="s">
        <v>355</v>
      </c>
      <c r="I43" s="333" t="s">
        <v>354</v>
      </c>
      <c r="J43" s="533">
        <v>0</v>
      </c>
      <c r="K43" s="532">
        <v>0</v>
      </c>
      <c r="L43" s="352">
        <f>+K43</f>
        <v>0</v>
      </c>
    </row>
    <row r="44" spans="1:12" ht="12.75" x14ac:dyDescent="0.2">
      <c r="A44" s="351" t="s">
        <v>353</v>
      </c>
      <c r="B44" s="334"/>
      <c r="C44" s="333" t="s">
        <v>352</v>
      </c>
      <c r="D44" s="332">
        <f>SUBTOTAL(9,D19:D43)</f>
        <v>0</v>
      </c>
      <c r="E44" s="350" t="s">
        <v>346</v>
      </c>
      <c r="F44" s="349">
        <f>SUBTOTAL(9,E20:E43)</f>
        <v>0</v>
      </c>
      <c r="G44" s="348" t="s">
        <v>351</v>
      </c>
      <c r="H44" s="335"/>
      <c r="I44" s="333"/>
      <c r="J44" s="347"/>
      <c r="K44" s="347"/>
      <c r="L44" s="347"/>
    </row>
    <row r="45" spans="1:12" ht="24" x14ac:dyDescent="0.2">
      <c r="A45" s="346" t="s">
        <v>350</v>
      </c>
      <c r="B45" s="340">
        <v>410000</v>
      </c>
      <c r="C45" s="345" t="s">
        <v>349</v>
      </c>
      <c r="D45" s="344"/>
      <c r="E45" s="343" t="s">
        <v>346</v>
      </c>
      <c r="F45" s="342"/>
      <c r="G45" s="341"/>
      <c r="H45" s="340" t="s">
        <v>348</v>
      </c>
      <c r="I45" s="339" t="s">
        <v>347</v>
      </c>
      <c r="J45" s="338"/>
      <c r="K45" s="337" t="s">
        <v>346</v>
      </c>
      <c r="L45" s="336"/>
    </row>
    <row r="46" spans="1:12" ht="12.75" x14ac:dyDescent="0.2">
      <c r="A46" s="335"/>
      <c r="B46" s="334"/>
      <c r="C46" s="333"/>
      <c r="D46" s="332">
        <f>(D19+D44)</f>
        <v>0</v>
      </c>
      <c r="E46" s="332"/>
      <c r="F46" s="331">
        <f>SUM(F19+F44)</f>
        <v>0</v>
      </c>
      <c r="G46" s="330"/>
      <c r="H46" s="329"/>
      <c r="I46" s="328" t="s">
        <v>345</v>
      </c>
      <c r="J46" s="326">
        <f>(D7+J41+J43)</f>
        <v>45650</v>
      </c>
      <c r="K46" s="327"/>
      <c r="L46" s="326">
        <f>(F7+L41+K43)</f>
        <v>66392</v>
      </c>
    </row>
    <row r="47" spans="1:12" ht="12.95" customHeight="1" x14ac:dyDescent="0.2">
      <c r="A47" s="598" t="str">
        <f ca="1">CELL("FILENAME",A1)</f>
        <v>R:\Finance\Annual Budget\Amended 2016-2017\[2016-2017 Amended Budget.xlsx]275</v>
      </c>
      <c r="B47" s="598"/>
      <c r="C47" s="598"/>
      <c r="D47" s="324"/>
      <c r="E47" s="324"/>
      <c r="F47" s="324"/>
      <c r="G47" s="324"/>
      <c r="H47" s="324"/>
      <c r="I47" s="325"/>
      <c r="J47" s="324"/>
      <c r="K47" s="324"/>
      <c r="L47" s="324"/>
    </row>
    <row r="48" spans="1:12" x14ac:dyDescent="0.2">
      <c r="D48" s="323"/>
      <c r="E48" s="323"/>
      <c r="F48" s="323"/>
    </row>
    <row r="49" spans="4:6" x14ac:dyDescent="0.2">
      <c r="D49" s="323"/>
      <c r="E49" s="323"/>
      <c r="F49" s="323"/>
    </row>
    <row r="50" spans="4:6" x14ac:dyDescent="0.2">
      <c r="D50" s="323"/>
      <c r="E50" s="323"/>
      <c r="F50" s="323"/>
    </row>
    <row r="51" spans="4:6" x14ac:dyDescent="0.2">
      <c r="D51" s="323"/>
      <c r="E51" s="323"/>
      <c r="F51" s="323"/>
    </row>
    <row r="52" spans="4:6" x14ac:dyDescent="0.2">
      <c r="D52" s="323"/>
      <c r="E52" s="323"/>
      <c r="F52" s="323"/>
    </row>
    <row r="53" spans="4:6" x14ac:dyDescent="0.2">
      <c r="D53" s="323"/>
      <c r="E53" s="323"/>
      <c r="F53" s="323"/>
    </row>
    <row r="54" spans="4:6" x14ac:dyDescent="0.2">
      <c r="D54" s="323"/>
      <c r="E54" s="323"/>
      <c r="F54" s="323"/>
    </row>
    <row r="55" spans="4:6" x14ac:dyDescent="0.2">
      <c r="D55" s="323"/>
      <c r="E55" s="323"/>
      <c r="F55" s="323"/>
    </row>
    <row r="56" spans="4:6" x14ac:dyDescent="0.2">
      <c r="D56" s="323"/>
      <c r="E56" s="323"/>
      <c r="F56" s="323"/>
    </row>
    <row r="57" spans="4:6" x14ac:dyDescent="0.2">
      <c r="D57" s="323"/>
      <c r="E57" s="323"/>
      <c r="F57" s="323"/>
    </row>
    <row r="58" spans="4:6" x14ac:dyDescent="0.2">
      <c r="D58" s="323"/>
      <c r="E58" s="323"/>
      <c r="F58" s="323"/>
    </row>
    <row r="59" spans="4:6" x14ac:dyDescent="0.2">
      <c r="D59" s="323"/>
      <c r="E59" s="323"/>
      <c r="F59" s="323"/>
    </row>
    <row r="60" spans="4:6" x14ac:dyDescent="0.2">
      <c r="D60" s="323"/>
      <c r="E60" s="323"/>
      <c r="F60" s="323"/>
    </row>
    <row r="61" spans="4:6" x14ac:dyDescent="0.2">
      <c r="D61" s="323"/>
      <c r="E61" s="323"/>
      <c r="F61" s="323"/>
    </row>
    <row r="62" spans="4:6" x14ac:dyDescent="0.2">
      <c r="D62" s="323"/>
      <c r="E62" s="323"/>
      <c r="F62" s="323"/>
    </row>
    <row r="63" spans="4:6" x14ac:dyDescent="0.2">
      <c r="D63" s="323"/>
      <c r="E63" s="323"/>
      <c r="F63" s="323"/>
    </row>
    <row r="64" spans="4:6" x14ac:dyDescent="0.2">
      <c r="D64" s="323"/>
      <c r="E64" s="323"/>
      <c r="F64" s="323"/>
    </row>
    <row r="65" spans="4:6" x14ac:dyDescent="0.2">
      <c r="D65" s="323"/>
      <c r="E65" s="323"/>
      <c r="F65" s="323"/>
    </row>
    <row r="66" spans="4:6" x14ac:dyDescent="0.2">
      <c r="D66" s="323"/>
      <c r="E66" s="323"/>
      <c r="F66" s="323"/>
    </row>
    <row r="67" spans="4:6" x14ac:dyDescent="0.2">
      <c r="D67" s="323"/>
      <c r="E67" s="323"/>
      <c r="F67" s="323"/>
    </row>
    <row r="68" spans="4:6" x14ac:dyDescent="0.2">
      <c r="D68" s="323"/>
      <c r="E68" s="323"/>
      <c r="F68" s="323"/>
    </row>
    <row r="69" spans="4:6" x14ac:dyDescent="0.2">
      <c r="D69" s="323"/>
      <c r="E69" s="323"/>
      <c r="F69" s="323"/>
    </row>
    <row r="70" spans="4:6" x14ac:dyDescent="0.2">
      <c r="D70" s="323"/>
      <c r="E70" s="323"/>
      <c r="F70" s="323"/>
    </row>
    <row r="71" spans="4:6" x14ac:dyDescent="0.2">
      <c r="D71" s="323"/>
      <c r="E71" s="323"/>
      <c r="F71" s="323"/>
    </row>
    <row r="72" spans="4:6" x14ac:dyDescent="0.2">
      <c r="D72" s="323"/>
      <c r="E72" s="323"/>
      <c r="F72" s="323"/>
    </row>
    <row r="73" spans="4:6" x14ac:dyDescent="0.2">
      <c r="D73" s="323"/>
      <c r="E73" s="323"/>
      <c r="F73" s="323"/>
    </row>
    <row r="74" spans="4:6" x14ac:dyDescent="0.2">
      <c r="D74" s="323"/>
      <c r="E74" s="323"/>
      <c r="F74" s="323"/>
    </row>
    <row r="75" spans="4:6" x14ac:dyDescent="0.2">
      <c r="D75" s="323"/>
      <c r="E75" s="323"/>
      <c r="F75" s="323"/>
    </row>
    <row r="76" spans="4:6" x14ac:dyDescent="0.2">
      <c r="D76" s="323"/>
      <c r="E76" s="323"/>
      <c r="F76" s="323"/>
    </row>
    <row r="77" spans="4:6" x14ac:dyDescent="0.2">
      <c r="D77" s="323"/>
      <c r="E77" s="323"/>
      <c r="F77" s="323"/>
    </row>
    <row r="78" spans="4:6" x14ac:dyDescent="0.2">
      <c r="D78" s="323"/>
      <c r="E78" s="323"/>
      <c r="F78" s="323"/>
    </row>
    <row r="79" spans="4:6" x14ac:dyDescent="0.2">
      <c r="D79" s="323"/>
      <c r="E79" s="323"/>
      <c r="F79" s="323"/>
    </row>
    <row r="80" spans="4:6" x14ac:dyDescent="0.2">
      <c r="D80" s="323"/>
      <c r="E80" s="323"/>
      <c r="F80" s="323"/>
    </row>
    <row r="81" spans="4:6" x14ac:dyDescent="0.2">
      <c r="D81" s="323"/>
      <c r="E81" s="323"/>
      <c r="F81" s="323"/>
    </row>
    <row r="82" spans="4:6" x14ac:dyDescent="0.2">
      <c r="D82" s="323"/>
      <c r="E82" s="323"/>
      <c r="F82" s="323"/>
    </row>
    <row r="83" spans="4:6" x14ac:dyDescent="0.2">
      <c r="D83" s="323"/>
      <c r="E83" s="323"/>
      <c r="F83" s="323"/>
    </row>
    <row r="84" spans="4:6" x14ac:dyDescent="0.2">
      <c r="D84" s="323"/>
      <c r="E84" s="323"/>
      <c r="F84" s="323"/>
    </row>
    <row r="85" spans="4:6" x14ac:dyDescent="0.2">
      <c r="D85" s="323"/>
      <c r="E85" s="323"/>
      <c r="F85" s="323"/>
    </row>
    <row r="86" spans="4:6" x14ac:dyDescent="0.2">
      <c r="D86" s="323"/>
      <c r="E86" s="323"/>
      <c r="F86" s="323"/>
    </row>
    <row r="87" spans="4:6" x14ac:dyDescent="0.2">
      <c r="D87" s="323"/>
      <c r="E87" s="323"/>
      <c r="F87" s="323"/>
    </row>
    <row r="88" spans="4:6" x14ac:dyDescent="0.2">
      <c r="D88" s="323"/>
      <c r="E88" s="323"/>
      <c r="F88" s="323"/>
    </row>
    <row r="89" spans="4:6" x14ac:dyDescent="0.2">
      <c r="D89" s="323"/>
      <c r="E89" s="323"/>
      <c r="F89" s="323"/>
    </row>
    <row r="90" spans="4:6" x14ac:dyDescent="0.2">
      <c r="D90" s="323"/>
      <c r="E90" s="323"/>
      <c r="F90" s="323"/>
    </row>
    <row r="91" spans="4:6" x14ac:dyDescent="0.2">
      <c r="D91" s="323"/>
      <c r="E91" s="323"/>
      <c r="F91" s="323"/>
    </row>
    <row r="92" spans="4:6" x14ac:dyDescent="0.2">
      <c r="D92" s="323"/>
      <c r="E92" s="323"/>
      <c r="F92" s="323"/>
    </row>
    <row r="93" spans="4:6" x14ac:dyDescent="0.2">
      <c r="D93" s="323"/>
      <c r="E93" s="323"/>
      <c r="F93" s="323"/>
    </row>
    <row r="94" spans="4:6" x14ac:dyDescent="0.2">
      <c r="D94" s="323"/>
      <c r="E94" s="323"/>
      <c r="F94" s="323"/>
    </row>
    <row r="95" spans="4:6" x14ac:dyDescent="0.2">
      <c r="D95" s="323"/>
      <c r="E95" s="323"/>
      <c r="F95" s="323"/>
    </row>
    <row r="96" spans="4:6" x14ac:dyDescent="0.2">
      <c r="D96" s="323"/>
      <c r="E96" s="323"/>
      <c r="F96" s="323"/>
    </row>
    <row r="97" spans="4:6" x14ac:dyDescent="0.2">
      <c r="D97" s="323"/>
      <c r="E97" s="323"/>
      <c r="F97" s="323"/>
    </row>
    <row r="98" spans="4:6" x14ac:dyDescent="0.2">
      <c r="D98" s="323"/>
      <c r="E98" s="323"/>
      <c r="F98" s="323"/>
    </row>
    <row r="99" spans="4:6" x14ac:dyDescent="0.2">
      <c r="D99" s="323"/>
      <c r="E99" s="323"/>
      <c r="F99" s="323"/>
    </row>
    <row r="100" spans="4:6" x14ac:dyDescent="0.2">
      <c r="D100" s="323"/>
      <c r="E100" s="323"/>
      <c r="F100" s="323"/>
    </row>
    <row r="101" spans="4:6" x14ac:dyDescent="0.2">
      <c r="D101" s="323"/>
      <c r="E101" s="323"/>
      <c r="F101" s="323"/>
    </row>
    <row r="102" spans="4:6" x14ac:dyDescent="0.2">
      <c r="D102" s="323"/>
      <c r="E102" s="323"/>
      <c r="F102" s="323"/>
    </row>
    <row r="103" spans="4:6" x14ac:dyDescent="0.2">
      <c r="D103" s="323"/>
      <c r="E103" s="323"/>
      <c r="F103" s="323"/>
    </row>
    <row r="104" spans="4:6" x14ac:dyDescent="0.2">
      <c r="D104" s="323"/>
      <c r="E104" s="323"/>
      <c r="F104" s="323"/>
    </row>
    <row r="105" spans="4:6" x14ac:dyDescent="0.2">
      <c r="D105" s="323"/>
      <c r="E105" s="323"/>
      <c r="F105" s="323"/>
    </row>
    <row r="106" spans="4:6" x14ac:dyDescent="0.2">
      <c r="D106" s="323"/>
      <c r="E106" s="323"/>
      <c r="F106" s="323"/>
    </row>
    <row r="107" spans="4:6" x14ac:dyDescent="0.2">
      <c r="D107" s="323"/>
      <c r="E107" s="323"/>
      <c r="F107" s="323"/>
    </row>
    <row r="108" spans="4:6" x14ac:dyDescent="0.2">
      <c r="D108" s="323"/>
      <c r="E108" s="323"/>
      <c r="F108" s="323"/>
    </row>
    <row r="109" spans="4:6" x14ac:dyDescent="0.2">
      <c r="D109" s="323"/>
      <c r="E109" s="323"/>
      <c r="F109" s="323"/>
    </row>
    <row r="110" spans="4:6" x14ac:dyDescent="0.2">
      <c r="D110" s="323"/>
      <c r="E110" s="323"/>
      <c r="F110" s="323"/>
    </row>
    <row r="111" spans="4:6" x14ac:dyDescent="0.2">
      <c r="D111" s="323"/>
      <c r="E111" s="323"/>
      <c r="F111" s="323"/>
    </row>
    <row r="112" spans="4:6" x14ac:dyDescent="0.2">
      <c r="D112" s="323"/>
      <c r="E112" s="323"/>
      <c r="F112" s="323"/>
    </row>
    <row r="113" spans="4:6" x14ac:dyDescent="0.2">
      <c r="D113" s="323"/>
      <c r="E113" s="323"/>
      <c r="F113" s="323"/>
    </row>
    <row r="114" spans="4:6" x14ac:dyDescent="0.2">
      <c r="D114" s="323"/>
      <c r="E114" s="323"/>
      <c r="F114" s="323"/>
    </row>
    <row r="115" spans="4:6" x14ac:dyDescent="0.2">
      <c r="D115" s="323"/>
      <c r="E115" s="323"/>
      <c r="F115" s="323"/>
    </row>
    <row r="116" spans="4:6" x14ac:dyDescent="0.2">
      <c r="D116" s="323"/>
      <c r="E116" s="323"/>
      <c r="F116" s="323"/>
    </row>
    <row r="117" spans="4:6" x14ac:dyDescent="0.2">
      <c r="D117" s="323"/>
      <c r="E117" s="323"/>
      <c r="F117" s="323"/>
    </row>
    <row r="118" spans="4:6" x14ac:dyDescent="0.2">
      <c r="D118" s="323"/>
      <c r="E118" s="323"/>
      <c r="F118" s="323"/>
    </row>
    <row r="119" spans="4:6" x14ac:dyDescent="0.2">
      <c r="D119" s="323"/>
      <c r="E119" s="323"/>
      <c r="F119" s="323"/>
    </row>
    <row r="120" spans="4:6" x14ac:dyDescent="0.2">
      <c r="D120" s="323"/>
      <c r="E120" s="323"/>
      <c r="F120" s="323"/>
    </row>
    <row r="121" spans="4:6" x14ac:dyDescent="0.2">
      <c r="D121" s="323"/>
      <c r="E121" s="323"/>
      <c r="F121" s="323"/>
    </row>
    <row r="122" spans="4:6" x14ac:dyDescent="0.2">
      <c r="D122" s="323"/>
      <c r="E122" s="323"/>
      <c r="F122" s="323"/>
    </row>
    <row r="123" spans="4:6" x14ac:dyDescent="0.2">
      <c r="D123" s="323"/>
      <c r="E123" s="323"/>
      <c r="F123" s="323"/>
    </row>
    <row r="124" spans="4:6" x14ac:dyDescent="0.2">
      <c r="D124" s="323"/>
      <c r="E124" s="323"/>
      <c r="F124" s="323"/>
    </row>
    <row r="125" spans="4:6" x14ac:dyDescent="0.2">
      <c r="D125" s="323"/>
      <c r="E125" s="323"/>
      <c r="F125" s="323"/>
    </row>
    <row r="126" spans="4:6" x14ac:dyDescent="0.2">
      <c r="D126" s="323"/>
      <c r="E126" s="323"/>
      <c r="F126" s="323"/>
    </row>
    <row r="127" spans="4:6" x14ac:dyDescent="0.2">
      <c r="D127" s="323"/>
      <c r="E127" s="323"/>
      <c r="F127" s="323"/>
    </row>
    <row r="128" spans="4:6" x14ac:dyDescent="0.2">
      <c r="D128" s="323"/>
      <c r="E128" s="323"/>
      <c r="F128" s="323"/>
    </row>
    <row r="129" spans="4:6" x14ac:dyDescent="0.2">
      <c r="D129" s="323"/>
      <c r="E129" s="323"/>
      <c r="F129" s="323"/>
    </row>
    <row r="130" spans="4:6" x14ac:dyDescent="0.2">
      <c r="D130" s="323"/>
      <c r="E130" s="323"/>
      <c r="F130" s="323"/>
    </row>
    <row r="131" spans="4:6" x14ac:dyDescent="0.2">
      <c r="D131" s="323"/>
      <c r="E131" s="323"/>
      <c r="F131" s="323"/>
    </row>
    <row r="132" spans="4:6" x14ac:dyDescent="0.2">
      <c r="D132" s="323"/>
      <c r="E132" s="323"/>
      <c r="F132" s="323"/>
    </row>
    <row r="133" spans="4:6" x14ac:dyDescent="0.2">
      <c r="D133" s="323"/>
      <c r="E133" s="323"/>
      <c r="F133" s="323"/>
    </row>
    <row r="134" spans="4:6" x14ac:dyDescent="0.2">
      <c r="D134" s="323"/>
      <c r="E134" s="323"/>
      <c r="F134" s="323"/>
    </row>
    <row r="135" spans="4:6" x14ac:dyDescent="0.2">
      <c r="D135" s="323"/>
      <c r="E135" s="323"/>
      <c r="F135" s="323"/>
    </row>
    <row r="136" spans="4:6" x14ac:dyDescent="0.2">
      <c r="D136" s="323"/>
      <c r="E136" s="323"/>
      <c r="F136" s="323"/>
    </row>
    <row r="137" spans="4:6" x14ac:dyDescent="0.2">
      <c r="D137" s="323"/>
      <c r="E137" s="323"/>
      <c r="F137" s="323"/>
    </row>
    <row r="138" spans="4:6" x14ac:dyDescent="0.2">
      <c r="D138" s="323"/>
      <c r="E138" s="323"/>
      <c r="F138" s="323"/>
    </row>
    <row r="139" spans="4:6" x14ac:dyDescent="0.2">
      <c r="D139" s="323"/>
      <c r="E139" s="323"/>
      <c r="F139" s="323"/>
    </row>
    <row r="140" spans="4:6" x14ac:dyDescent="0.2">
      <c r="D140" s="323"/>
      <c r="E140" s="323"/>
      <c r="F140" s="323"/>
    </row>
    <row r="141" spans="4:6" x14ac:dyDescent="0.2">
      <c r="D141" s="323"/>
      <c r="E141" s="323"/>
      <c r="F141" s="323"/>
    </row>
    <row r="142" spans="4:6" x14ac:dyDescent="0.2">
      <c r="D142" s="323"/>
      <c r="E142" s="323"/>
      <c r="F142" s="323"/>
    </row>
    <row r="143" spans="4:6" x14ac:dyDescent="0.2">
      <c r="D143" s="323"/>
      <c r="E143" s="323"/>
      <c r="F143" s="323"/>
    </row>
    <row r="144" spans="4:6" x14ac:dyDescent="0.2">
      <c r="D144" s="323"/>
      <c r="E144" s="323"/>
      <c r="F144" s="323"/>
    </row>
    <row r="145" spans="4:6" x14ac:dyDescent="0.2">
      <c r="D145" s="323"/>
      <c r="E145" s="323"/>
      <c r="F145" s="323"/>
    </row>
    <row r="146" spans="4:6" x14ac:dyDescent="0.2">
      <c r="D146" s="323"/>
      <c r="E146" s="323"/>
      <c r="F146" s="323"/>
    </row>
    <row r="147" spans="4:6" x14ac:dyDescent="0.2">
      <c r="D147" s="323"/>
      <c r="E147" s="323"/>
      <c r="F147" s="323"/>
    </row>
    <row r="148" spans="4:6" x14ac:dyDescent="0.2">
      <c r="D148" s="323"/>
      <c r="E148" s="323"/>
      <c r="F148" s="323"/>
    </row>
    <row r="149" spans="4:6" x14ac:dyDescent="0.2">
      <c r="D149" s="323"/>
      <c r="E149" s="323"/>
      <c r="F149" s="323"/>
    </row>
    <row r="150" spans="4:6" x14ac:dyDescent="0.2">
      <c r="D150" s="323"/>
      <c r="E150" s="323"/>
      <c r="F150" s="323"/>
    </row>
    <row r="151" spans="4:6" x14ac:dyDescent="0.2">
      <c r="D151" s="323"/>
      <c r="E151" s="323"/>
      <c r="F151" s="323"/>
    </row>
    <row r="152" spans="4:6" x14ac:dyDescent="0.2">
      <c r="D152" s="323"/>
      <c r="E152" s="323"/>
      <c r="F152" s="323"/>
    </row>
    <row r="153" spans="4:6" x14ac:dyDescent="0.2">
      <c r="D153" s="323"/>
      <c r="E153" s="323"/>
      <c r="F153" s="323"/>
    </row>
    <row r="154" spans="4:6" x14ac:dyDescent="0.2">
      <c r="D154" s="323"/>
      <c r="E154" s="323"/>
      <c r="F154" s="323"/>
    </row>
    <row r="155" spans="4:6" x14ac:dyDescent="0.2">
      <c r="D155" s="323"/>
      <c r="E155" s="323"/>
      <c r="F155" s="323"/>
    </row>
    <row r="156" spans="4:6" x14ac:dyDescent="0.2">
      <c r="D156" s="323"/>
      <c r="E156" s="323"/>
      <c r="F156" s="323"/>
    </row>
    <row r="157" spans="4:6" x14ac:dyDescent="0.2">
      <c r="D157" s="323"/>
      <c r="E157" s="323"/>
      <c r="F157" s="323"/>
    </row>
    <row r="158" spans="4:6" x14ac:dyDescent="0.2">
      <c r="D158" s="323"/>
      <c r="E158" s="323"/>
      <c r="F158" s="323"/>
    </row>
    <row r="159" spans="4:6" x14ac:dyDescent="0.2">
      <c r="D159" s="323"/>
      <c r="E159" s="323"/>
      <c r="F159" s="323"/>
    </row>
    <row r="160" spans="4:6" x14ac:dyDescent="0.2">
      <c r="D160" s="323"/>
      <c r="E160" s="323"/>
      <c r="F160" s="323"/>
    </row>
    <row r="161" spans="4:6" x14ac:dyDescent="0.2">
      <c r="D161" s="323"/>
      <c r="E161" s="323"/>
      <c r="F161" s="323"/>
    </row>
    <row r="162" spans="4:6" x14ac:dyDescent="0.2">
      <c r="D162" s="323"/>
      <c r="E162" s="323"/>
      <c r="F162" s="323"/>
    </row>
    <row r="163" spans="4:6" x14ac:dyDescent="0.2">
      <c r="D163" s="323"/>
      <c r="E163" s="323"/>
      <c r="F163" s="323"/>
    </row>
    <row r="164" spans="4:6" x14ac:dyDescent="0.2">
      <c r="D164" s="323"/>
      <c r="E164" s="323"/>
      <c r="F164" s="323"/>
    </row>
    <row r="165" spans="4:6" x14ac:dyDescent="0.2">
      <c r="D165" s="323"/>
      <c r="E165" s="323"/>
      <c r="F165" s="323"/>
    </row>
    <row r="166" spans="4:6" x14ac:dyDescent="0.2">
      <c r="D166" s="323"/>
      <c r="E166" s="323"/>
      <c r="F166" s="323"/>
    </row>
    <row r="167" spans="4:6" x14ac:dyDescent="0.2">
      <c r="D167" s="323"/>
      <c r="E167" s="323"/>
      <c r="F167" s="323"/>
    </row>
    <row r="168" spans="4:6" x14ac:dyDescent="0.2">
      <c r="D168" s="323"/>
      <c r="E168" s="323"/>
      <c r="F168" s="323"/>
    </row>
    <row r="169" spans="4:6" x14ac:dyDescent="0.2">
      <c r="D169" s="323"/>
      <c r="E169" s="323"/>
      <c r="F169" s="323"/>
    </row>
    <row r="170" spans="4:6" x14ac:dyDescent="0.2">
      <c r="D170" s="323"/>
      <c r="E170" s="323"/>
      <c r="F170" s="323"/>
    </row>
    <row r="171" spans="4:6" x14ac:dyDescent="0.2">
      <c r="D171" s="323"/>
      <c r="E171" s="323"/>
      <c r="F171" s="323"/>
    </row>
    <row r="172" spans="4:6" x14ac:dyDescent="0.2">
      <c r="D172" s="323"/>
      <c r="E172" s="323"/>
      <c r="F172" s="323"/>
    </row>
    <row r="173" spans="4:6" x14ac:dyDescent="0.2">
      <c r="D173" s="323"/>
      <c r="E173" s="323"/>
      <c r="F173" s="323"/>
    </row>
    <row r="174" spans="4:6" x14ac:dyDescent="0.2">
      <c r="D174" s="323"/>
      <c r="E174" s="323"/>
      <c r="F174" s="323"/>
    </row>
    <row r="175" spans="4:6" x14ac:dyDescent="0.2">
      <c r="D175" s="323"/>
      <c r="E175" s="323"/>
      <c r="F175" s="323"/>
    </row>
    <row r="176" spans="4:6" x14ac:dyDescent="0.2">
      <c r="D176" s="323"/>
      <c r="E176" s="323"/>
      <c r="F176" s="323"/>
    </row>
    <row r="177" spans="4:6" x14ac:dyDescent="0.2">
      <c r="D177" s="323"/>
      <c r="E177" s="323"/>
      <c r="F177" s="323"/>
    </row>
    <row r="178" spans="4:6" x14ac:dyDescent="0.2">
      <c r="D178" s="323"/>
      <c r="E178" s="323"/>
      <c r="F178" s="323"/>
    </row>
    <row r="179" spans="4:6" x14ac:dyDescent="0.2">
      <c r="D179" s="323"/>
      <c r="E179" s="323"/>
      <c r="F179" s="323"/>
    </row>
    <row r="180" spans="4:6" x14ac:dyDescent="0.2">
      <c r="D180" s="323"/>
      <c r="E180" s="323"/>
      <c r="F180" s="323"/>
    </row>
    <row r="181" spans="4:6" x14ac:dyDescent="0.2">
      <c r="D181" s="323"/>
      <c r="E181" s="323"/>
      <c r="F181" s="323"/>
    </row>
    <row r="182" spans="4:6" x14ac:dyDescent="0.2">
      <c r="D182" s="323"/>
      <c r="E182" s="323"/>
      <c r="F182" s="323"/>
    </row>
    <row r="183" spans="4:6" x14ac:dyDescent="0.2">
      <c r="D183" s="323"/>
      <c r="E183" s="323"/>
      <c r="F183" s="323"/>
    </row>
    <row r="184" spans="4:6" x14ac:dyDescent="0.2">
      <c r="D184" s="323"/>
      <c r="E184" s="323"/>
      <c r="F184" s="323"/>
    </row>
    <row r="185" spans="4:6" x14ac:dyDescent="0.2">
      <c r="D185" s="323"/>
      <c r="E185" s="323"/>
      <c r="F185" s="323"/>
    </row>
    <row r="186" spans="4:6" x14ac:dyDescent="0.2">
      <c r="D186" s="323"/>
      <c r="E186" s="323"/>
      <c r="F186" s="323"/>
    </row>
    <row r="187" spans="4:6" x14ac:dyDescent="0.2">
      <c r="D187" s="323"/>
      <c r="E187" s="323"/>
      <c r="F187" s="323"/>
    </row>
    <row r="188" spans="4:6" x14ac:dyDescent="0.2">
      <c r="D188" s="323"/>
      <c r="E188" s="323"/>
      <c r="F188" s="323"/>
    </row>
    <row r="189" spans="4:6" x14ac:dyDescent="0.2">
      <c r="D189" s="323"/>
      <c r="E189" s="323"/>
      <c r="F189" s="323"/>
    </row>
    <row r="190" spans="4:6" x14ac:dyDescent="0.2">
      <c r="D190" s="323"/>
      <c r="E190" s="323"/>
      <c r="F190" s="323"/>
    </row>
    <row r="191" spans="4:6" x14ac:dyDescent="0.2">
      <c r="D191" s="323"/>
      <c r="E191" s="323"/>
      <c r="F191" s="323"/>
    </row>
    <row r="192" spans="4:6" x14ac:dyDescent="0.2">
      <c r="D192" s="323"/>
      <c r="E192" s="323"/>
      <c r="F192" s="323"/>
    </row>
    <row r="193" spans="4:6" x14ac:dyDescent="0.2">
      <c r="D193" s="323"/>
      <c r="E193" s="323"/>
      <c r="F193" s="323"/>
    </row>
    <row r="194" spans="4:6" x14ac:dyDescent="0.2">
      <c r="D194" s="323"/>
      <c r="E194" s="323"/>
      <c r="F194" s="323"/>
    </row>
    <row r="195" spans="4:6" x14ac:dyDescent="0.2">
      <c r="D195" s="323"/>
      <c r="E195" s="323"/>
      <c r="F195" s="323"/>
    </row>
    <row r="196" spans="4:6" x14ac:dyDescent="0.2">
      <c r="D196" s="323"/>
      <c r="E196" s="323"/>
      <c r="F196" s="323"/>
    </row>
    <row r="197" spans="4:6" x14ac:dyDescent="0.2">
      <c r="D197" s="323"/>
      <c r="E197" s="323"/>
      <c r="F197" s="323"/>
    </row>
    <row r="198" spans="4:6" x14ac:dyDescent="0.2">
      <c r="D198" s="323"/>
      <c r="E198" s="323"/>
      <c r="F198" s="323"/>
    </row>
    <row r="199" spans="4:6" x14ac:dyDescent="0.2">
      <c r="D199" s="323"/>
      <c r="E199" s="323"/>
      <c r="F199" s="323"/>
    </row>
    <row r="200" spans="4:6" x14ac:dyDescent="0.2">
      <c r="D200" s="323"/>
      <c r="E200" s="323"/>
      <c r="F200" s="323"/>
    </row>
    <row r="201" spans="4:6" x14ac:dyDescent="0.2">
      <c r="D201" s="323"/>
      <c r="E201" s="323"/>
      <c r="F201" s="323"/>
    </row>
    <row r="202" spans="4:6" x14ac:dyDescent="0.2">
      <c r="D202" s="323"/>
      <c r="E202" s="323"/>
      <c r="F202" s="323"/>
    </row>
    <row r="203" spans="4:6" x14ac:dyDescent="0.2">
      <c r="D203" s="323"/>
      <c r="E203" s="323"/>
      <c r="F203" s="323"/>
    </row>
    <row r="204" spans="4:6" x14ac:dyDescent="0.2">
      <c r="D204" s="323"/>
      <c r="E204" s="323"/>
      <c r="F204" s="323"/>
    </row>
    <row r="205" spans="4:6" x14ac:dyDescent="0.2">
      <c r="D205" s="323"/>
      <c r="E205" s="323"/>
      <c r="F205" s="323"/>
    </row>
    <row r="206" spans="4:6" x14ac:dyDescent="0.2">
      <c r="D206" s="323"/>
      <c r="E206" s="323"/>
      <c r="F206" s="323"/>
    </row>
    <row r="207" spans="4:6" x14ac:dyDescent="0.2">
      <c r="D207" s="323"/>
      <c r="E207" s="323"/>
      <c r="F207" s="323"/>
    </row>
    <row r="208" spans="4:6" x14ac:dyDescent="0.2">
      <c r="D208" s="323"/>
      <c r="E208" s="323"/>
      <c r="F208" s="323"/>
    </row>
    <row r="209" spans="4:6" x14ac:dyDescent="0.2">
      <c r="D209" s="323"/>
      <c r="E209" s="323"/>
      <c r="F209" s="323"/>
    </row>
    <row r="210" spans="4:6" x14ac:dyDescent="0.2">
      <c r="D210" s="323"/>
      <c r="E210" s="323"/>
      <c r="F210" s="323"/>
    </row>
    <row r="211" spans="4:6" x14ac:dyDescent="0.2">
      <c r="D211" s="323"/>
      <c r="E211" s="323"/>
      <c r="F211" s="323"/>
    </row>
    <row r="212" spans="4:6" x14ac:dyDescent="0.2">
      <c r="D212" s="323"/>
      <c r="E212" s="323"/>
      <c r="F212" s="323"/>
    </row>
    <row r="213" spans="4:6" x14ac:dyDescent="0.2">
      <c r="D213" s="323"/>
      <c r="E213" s="323"/>
      <c r="F213" s="323"/>
    </row>
    <row r="214" spans="4:6" x14ac:dyDescent="0.2">
      <c r="D214" s="323"/>
      <c r="E214" s="323"/>
      <c r="F214" s="323"/>
    </row>
    <row r="215" spans="4:6" x14ac:dyDescent="0.2">
      <c r="D215" s="323"/>
      <c r="E215" s="323"/>
      <c r="F215" s="323"/>
    </row>
    <row r="216" spans="4:6" x14ac:dyDescent="0.2">
      <c r="D216" s="323"/>
      <c r="E216" s="323"/>
      <c r="F216" s="323"/>
    </row>
    <row r="217" spans="4:6" x14ac:dyDescent="0.2">
      <c r="D217" s="323"/>
      <c r="E217" s="323"/>
      <c r="F217" s="323"/>
    </row>
    <row r="218" spans="4:6" x14ac:dyDescent="0.2">
      <c r="D218" s="323"/>
      <c r="E218" s="323"/>
      <c r="F218" s="323"/>
    </row>
    <row r="219" spans="4:6" x14ac:dyDescent="0.2">
      <c r="D219" s="323"/>
      <c r="E219" s="323"/>
      <c r="F219" s="323"/>
    </row>
    <row r="220" spans="4:6" x14ac:dyDescent="0.2">
      <c r="D220" s="323"/>
      <c r="E220" s="323"/>
      <c r="F220" s="323"/>
    </row>
    <row r="221" spans="4:6" x14ac:dyDescent="0.2">
      <c r="D221" s="323"/>
      <c r="E221" s="323"/>
      <c r="F221" s="323"/>
    </row>
    <row r="222" spans="4:6" x14ac:dyDescent="0.2">
      <c r="D222" s="323"/>
      <c r="E222" s="323"/>
      <c r="F222" s="323"/>
    </row>
    <row r="223" spans="4:6" x14ac:dyDescent="0.2">
      <c r="D223" s="323"/>
      <c r="E223" s="323"/>
      <c r="F223" s="323"/>
    </row>
    <row r="224" spans="4:6" x14ac:dyDescent="0.2">
      <c r="D224" s="323"/>
      <c r="E224" s="323"/>
      <c r="F224" s="323"/>
    </row>
    <row r="225" spans="4:6" x14ac:dyDescent="0.2">
      <c r="D225" s="323"/>
      <c r="E225" s="323"/>
      <c r="F225" s="323"/>
    </row>
    <row r="226" spans="4:6" x14ac:dyDescent="0.2">
      <c r="D226" s="323"/>
      <c r="E226" s="323"/>
      <c r="F226" s="323"/>
    </row>
    <row r="227" spans="4:6" x14ac:dyDescent="0.2">
      <c r="D227" s="323"/>
      <c r="E227" s="323"/>
      <c r="F227" s="323"/>
    </row>
    <row r="228" spans="4:6" x14ac:dyDescent="0.2">
      <c r="D228" s="323"/>
      <c r="E228" s="323"/>
      <c r="F228" s="323"/>
    </row>
    <row r="229" spans="4:6" x14ac:dyDescent="0.2">
      <c r="D229" s="323"/>
      <c r="E229" s="323"/>
      <c r="F229" s="323"/>
    </row>
    <row r="230" spans="4:6" x14ac:dyDescent="0.2">
      <c r="D230" s="323"/>
      <c r="E230" s="323"/>
      <c r="F230" s="323"/>
    </row>
    <row r="231" spans="4:6" x14ac:dyDescent="0.2">
      <c r="D231" s="323"/>
      <c r="E231" s="323"/>
      <c r="F231" s="323"/>
    </row>
    <row r="232" spans="4:6" x14ac:dyDescent="0.2">
      <c r="D232" s="323"/>
      <c r="E232" s="323"/>
      <c r="F232" s="323"/>
    </row>
    <row r="233" spans="4:6" x14ac:dyDescent="0.2">
      <c r="D233" s="323"/>
      <c r="E233" s="323"/>
      <c r="F233" s="323"/>
    </row>
    <row r="234" spans="4:6" x14ac:dyDescent="0.2">
      <c r="D234" s="323"/>
      <c r="E234" s="323"/>
      <c r="F234" s="323"/>
    </row>
    <row r="235" spans="4:6" x14ac:dyDescent="0.2">
      <c r="D235" s="323"/>
      <c r="E235" s="323"/>
      <c r="F235" s="323"/>
    </row>
    <row r="236" spans="4:6" x14ac:dyDescent="0.2">
      <c r="D236" s="323"/>
      <c r="E236" s="323"/>
      <c r="F236" s="323"/>
    </row>
    <row r="237" spans="4:6" x14ac:dyDescent="0.2">
      <c r="D237" s="323"/>
      <c r="E237" s="323"/>
      <c r="F237" s="323"/>
    </row>
    <row r="238" spans="4:6" x14ac:dyDescent="0.2">
      <c r="D238" s="323"/>
      <c r="E238" s="323"/>
      <c r="F238" s="323"/>
    </row>
    <row r="239" spans="4:6" x14ac:dyDescent="0.2">
      <c r="D239" s="323"/>
      <c r="E239" s="323"/>
      <c r="F239" s="323"/>
    </row>
    <row r="240" spans="4:6" x14ac:dyDescent="0.2">
      <c r="D240" s="323"/>
      <c r="E240" s="323"/>
      <c r="F240" s="323"/>
    </row>
    <row r="241" spans="4:6" x14ac:dyDescent="0.2">
      <c r="D241" s="323"/>
      <c r="E241" s="323"/>
      <c r="F241" s="323"/>
    </row>
    <row r="242" spans="4:6" x14ac:dyDescent="0.2">
      <c r="D242" s="323"/>
      <c r="E242" s="323"/>
      <c r="F242" s="323"/>
    </row>
    <row r="243" spans="4:6" x14ac:dyDescent="0.2">
      <c r="D243" s="323"/>
      <c r="E243" s="323"/>
      <c r="F243" s="323"/>
    </row>
    <row r="244" spans="4:6" x14ac:dyDescent="0.2">
      <c r="D244" s="323"/>
      <c r="E244" s="323"/>
      <c r="F244" s="323"/>
    </row>
    <row r="245" spans="4:6" x14ac:dyDescent="0.2">
      <c r="D245" s="323"/>
      <c r="E245" s="323"/>
      <c r="F245" s="323"/>
    </row>
    <row r="246" spans="4:6" x14ac:dyDescent="0.2">
      <c r="D246" s="323"/>
      <c r="E246" s="323"/>
      <c r="F246" s="323"/>
    </row>
    <row r="247" spans="4:6" x14ac:dyDescent="0.2">
      <c r="D247" s="323"/>
      <c r="E247" s="323"/>
      <c r="F247" s="323"/>
    </row>
    <row r="248" spans="4:6" x14ac:dyDescent="0.2">
      <c r="D248" s="323"/>
      <c r="E248" s="323"/>
      <c r="F248" s="323"/>
    </row>
    <row r="249" spans="4:6" x14ac:dyDescent="0.2">
      <c r="D249" s="323"/>
      <c r="E249" s="323"/>
      <c r="F249" s="323"/>
    </row>
    <row r="250" spans="4:6" x14ac:dyDescent="0.2">
      <c r="D250" s="323"/>
      <c r="E250" s="323"/>
      <c r="F250" s="323"/>
    </row>
    <row r="251" spans="4:6" x14ac:dyDescent="0.2">
      <c r="D251" s="323"/>
      <c r="E251" s="323"/>
      <c r="F251" s="323"/>
    </row>
    <row r="252" spans="4:6" x14ac:dyDescent="0.2">
      <c r="D252" s="323"/>
      <c r="E252" s="323"/>
      <c r="F252" s="323"/>
    </row>
    <row r="253" spans="4:6" x14ac:dyDescent="0.2">
      <c r="D253" s="323"/>
      <c r="E253" s="323"/>
      <c r="F253" s="323"/>
    </row>
    <row r="254" spans="4:6" x14ac:dyDescent="0.2">
      <c r="D254" s="323"/>
      <c r="E254" s="323"/>
      <c r="F254" s="323"/>
    </row>
    <row r="255" spans="4:6" x14ac:dyDescent="0.2">
      <c r="D255" s="323"/>
      <c r="E255" s="323"/>
      <c r="F255" s="323"/>
    </row>
    <row r="256" spans="4:6" x14ac:dyDescent="0.2">
      <c r="D256" s="323"/>
      <c r="E256" s="323"/>
      <c r="F256" s="323"/>
    </row>
    <row r="257" spans="4:6" x14ac:dyDescent="0.2">
      <c r="D257" s="323"/>
      <c r="E257" s="323"/>
      <c r="F257" s="323"/>
    </row>
    <row r="258" spans="4:6" x14ac:dyDescent="0.2">
      <c r="D258" s="323"/>
      <c r="E258" s="323"/>
      <c r="F258" s="323"/>
    </row>
    <row r="259" spans="4:6" x14ac:dyDescent="0.2">
      <c r="D259" s="323"/>
      <c r="E259" s="323"/>
      <c r="F259" s="323"/>
    </row>
    <row r="260" spans="4:6" x14ac:dyDescent="0.2">
      <c r="D260" s="323"/>
      <c r="E260" s="323"/>
      <c r="F260" s="323"/>
    </row>
    <row r="261" spans="4:6" x14ac:dyDescent="0.2">
      <c r="D261" s="323"/>
      <c r="E261" s="323"/>
      <c r="F261" s="323"/>
    </row>
    <row r="262" spans="4:6" x14ac:dyDescent="0.2">
      <c r="D262" s="323"/>
      <c r="E262" s="323"/>
      <c r="F262" s="323"/>
    </row>
    <row r="263" spans="4:6" x14ac:dyDescent="0.2">
      <c r="D263" s="323"/>
      <c r="E263" s="323"/>
      <c r="F263" s="323"/>
    </row>
    <row r="264" spans="4:6" x14ac:dyDescent="0.2">
      <c r="D264" s="323"/>
      <c r="E264" s="323"/>
      <c r="F264" s="323"/>
    </row>
    <row r="265" spans="4:6" x14ac:dyDescent="0.2">
      <c r="D265" s="323"/>
      <c r="E265" s="323"/>
      <c r="F265" s="323"/>
    </row>
    <row r="266" spans="4:6" x14ac:dyDescent="0.2">
      <c r="D266" s="323"/>
      <c r="E266" s="323"/>
      <c r="F266" s="323"/>
    </row>
    <row r="267" spans="4:6" x14ac:dyDescent="0.2">
      <c r="D267" s="323"/>
      <c r="E267" s="323"/>
      <c r="F267" s="323"/>
    </row>
    <row r="268" spans="4:6" x14ac:dyDescent="0.2">
      <c r="D268" s="323"/>
      <c r="E268" s="323"/>
      <c r="F268" s="323"/>
    </row>
    <row r="269" spans="4:6" x14ac:dyDescent="0.2">
      <c r="D269" s="323"/>
      <c r="E269" s="323"/>
      <c r="F269" s="323"/>
    </row>
    <row r="270" spans="4:6" x14ac:dyDescent="0.2">
      <c r="D270" s="323"/>
      <c r="E270" s="323"/>
      <c r="F270" s="323"/>
    </row>
    <row r="271" spans="4:6" x14ac:dyDescent="0.2">
      <c r="D271" s="323"/>
      <c r="E271" s="323"/>
      <c r="F271" s="323"/>
    </row>
    <row r="272" spans="4:6" x14ac:dyDescent="0.2">
      <c r="D272" s="323"/>
      <c r="E272" s="323"/>
      <c r="F272" s="323"/>
    </row>
    <row r="273" spans="4:6" x14ac:dyDescent="0.2">
      <c r="D273" s="323"/>
      <c r="E273" s="323"/>
      <c r="F273" s="323"/>
    </row>
    <row r="274" spans="4:6" x14ac:dyDescent="0.2">
      <c r="D274" s="323"/>
      <c r="E274" s="323"/>
      <c r="F274" s="323"/>
    </row>
    <row r="275" spans="4:6" x14ac:dyDescent="0.2">
      <c r="D275" s="323"/>
      <c r="E275" s="323"/>
      <c r="F275" s="323"/>
    </row>
    <row r="276" spans="4:6" x14ac:dyDescent="0.2">
      <c r="D276" s="323"/>
      <c r="E276" s="323"/>
      <c r="F276" s="323"/>
    </row>
    <row r="277" spans="4:6" x14ac:dyDescent="0.2">
      <c r="D277" s="323"/>
      <c r="E277" s="323"/>
      <c r="F277" s="323"/>
    </row>
    <row r="278" spans="4:6" x14ac:dyDescent="0.2">
      <c r="D278" s="323"/>
      <c r="E278" s="323"/>
      <c r="F278" s="323"/>
    </row>
    <row r="279" spans="4:6" x14ac:dyDescent="0.2">
      <c r="D279" s="323"/>
      <c r="E279" s="323"/>
      <c r="F279" s="323"/>
    </row>
    <row r="280" spans="4:6" x14ac:dyDescent="0.2">
      <c r="D280" s="323"/>
      <c r="E280" s="323"/>
      <c r="F280" s="323"/>
    </row>
    <row r="281" spans="4:6" x14ac:dyDescent="0.2">
      <c r="D281" s="323"/>
      <c r="E281" s="323"/>
      <c r="F281" s="323"/>
    </row>
    <row r="282" spans="4:6" x14ac:dyDescent="0.2">
      <c r="D282" s="323"/>
      <c r="E282" s="323"/>
      <c r="F282" s="323"/>
    </row>
    <row r="283" spans="4:6" x14ac:dyDescent="0.2">
      <c r="D283" s="323"/>
      <c r="E283" s="323"/>
      <c r="F283" s="323"/>
    </row>
    <row r="284" spans="4:6" x14ac:dyDescent="0.2">
      <c r="D284" s="323"/>
      <c r="E284" s="323"/>
      <c r="F284" s="323"/>
    </row>
    <row r="285" spans="4:6" x14ac:dyDescent="0.2">
      <c r="D285" s="323"/>
      <c r="E285" s="323"/>
      <c r="F285" s="323"/>
    </row>
    <row r="286" spans="4:6" x14ac:dyDescent="0.2">
      <c r="D286" s="323"/>
      <c r="E286" s="323"/>
      <c r="F286" s="323"/>
    </row>
    <row r="287" spans="4:6" x14ac:dyDescent="0.2">
      <c r="D287" s="323"/>
      <c r="E287" s="323"/>
      <c r="F287" s="323"/>
    </row>
    <row r="288" spans="4:6" x14ac:dyDescent="0.2">
      <c r="D288" s="323"/>
      <c r="E288" s="323"/>
      <c r="F288" s="323"/>
    </row>
    <row r="289" spans="4:6" x14ac:dyDescent="0.2">
      <c r="D289" s="323"/>
      <c r="E289" s="323"/>
      <c r="F289" s="323"/>
    </row>
    <row r="290" spans="4:6" x14ac:dyDescent="0.2">
      <c r="D290" s="323"/>
      <c r="E290" s="323"/>
      <c r="F290" s="323"/>
    </row>
    <row r="291" spans="4:6" x14ac:dyDescent="0.2">
      <c r="D291" s="323"/>
      <c r="E291" s="323"/>
      <c r="F291" s="323"/>
    </row>
    <row r="292" spans="4:6" x14ac:dyDescent="0.2">
      <c r="D292" s="323"/>
      <c r="E292" s="323"/>
      <c r="F292" s="323"/>
    </row>
    <row r="293" spans="4:6" x14ac:dyDescent="0.2">
      <c r="D293" s="323"/>
      <c r="E293" s="323"/>
      <c r="F293" s="323"/>
    </row>
    <row r="294" spans="4:6" x14ac:dyDescent="0.2">
      <c r="D294" s="323"/>
      <c r="E294" s="323"/>
      <c r="F294" s="323"/>
    </row>
    <row r="295" spans="4:6" x14ac:dyDescent="0.2">
      <c r="D295" s="323"/>
      <c r="E295" s="323"/>
      <c r="F295" s="323"/>
    </row>
    <row r="296" spans="4:6" x14ac:dyDescent="0.2">
      <c r="D296" s="323"/>
      <c r="E296" s="323"/>
      <c r="F296" s="323"/>
    </row>
    <row r="297" spans="4:6" x14ac:dyDescent="0.2">
      <c r="D297" s="323"/>
      <c r="E297" s="323"/>
      <c r="F297" s="323"/>
    </row>
    <row r="298" spans="4:6" x14ac:dyDescent="0.2">
      <c r="D298" s="323"/>
      <c r="E298" s="323"/>
      <c r="F298" s="323"/>
    </row>
    <row r="299" spans="4:6" x14ac:dyDescent="0.2">
      <c r="D299" s="323"/>
      <c r="E299" s="323"/>
      <c r="F299" s="323"/>
    </row>
    <row r="300" spans="4:6" x14ac:dyDescent="0.2">
      <c r="D300" s="323"/>
      <c r="E300" s="323"/>
      <c r="F300" s="323"/>
    </row>
    <row r="301" spans="4:6" x14ac:dyDescent="0.2">
      <c r="D301" s="323"/>
      <c r="E301" s="323"/>
      <c r="F301" s="323"/>
    </row>
    <row r="302" spans="4:6" x14ac:dyDescent="0.2">
      <c r="D302" s="323"/>
      <c r="E302" s="323"/>
      <c r="F302" s="323"/>
    </row>
    <row r="303" spans="4:6" x14ac:dyDescent="0.2">
      <c r="D303" s="323"/>
      <c r="E303" s="323"/>
      <c r="F303" s="323"/>
    </row>
    <row r="304" spans="4:6" x14ac:dyDescent="0.2">
      <c r="D304" s="323"/>
      <c r="E304" s="323"/>
      <c r="F304" s="323"/>
    </row>
    <row r="305" spans="4:6" x14ac:dyDescent="0.2">
      <c r="D305" s="323"/>
      <c r="E305" s="323"/>
      <c r="F305" s="323"/>
    </row>
    <row r="306" spans="4:6" x14ac:dyDescent="0.2">
      <c r="D306" s="323"/>
      <c r="E306" s="323"/>
      <c r="F306" s="323"/>
    </row>
    <row r="307" spans="4:6" x14ac:dyDescent="0.2">
      <c r="D307" s="323"/>
      <c r="E307" s="323"/>
      <c r="F307" s="323"/>
    </row>
    <row r="308" spans="4:6" x14ac:dyDescent="0.2">
      <c r="D308" s="323"/>
      <c r="E308" s="323"/>
      <c r="F308" s="323"/>
    </row>
    <row r="309" spans="4:6" x14ac:dyDescent="0.2">
      <c r="D309" s="323"/>
      <c r="E309" s="323"/>
      <c r="F309" s="323"/>
    </row>
    <row r="310" spans="4:6" x14ac:dyDescent="0.2">
      <c r="D310" s="323"/>
      <c r="E310" s="323"/>
      <c r="F310" s="323"/>
    </row>
    <row r="311" spans="4:6" x14ac:dyDescent="0.2">
      <c r="D311" s="323"/>
      <c r="E311" s="323"/>
      <c r="F311" s="323"/>
    </row>
    <row r="312" spans="4:6" x14ac:dyDescent="0.2">
      <c r="D312" s="323"/>
      <c r="E312" s="323"/>
      <c r="F312" s="323"/>
    </row>
    <row r="313" spans="4:6" x14ac:dyDescent="0.2">
      <c r="D313" s="323"/>
      <c r="E313" s="323"/>
      <c r="F313" s="323"/>
    </row>
    <row r="314" spans="4:6" x14ac:dyDescent="0.2">
      <c r="D314" s="323"/>
      <c r="E314" s="323"/>
      <c r="F314" s="323"/>
    </row>
    <row r="315" spans="4:6" x14ac:dyDescent="0.2">
      <c r="D315" s="323"/>
      <c r="E315" s="323"/>
      <c r="F315" s="323"/>
    </row>
    <row r="316" spans="4:6" x14ac:dyDescent="0.2">
      <c r="D316" s="323"/>
      <c r="E316" s="323"/>
      <c r="F316" s="323"/>
    </row>
    <row r="317" spans="4:6" x14ac:dyDescent="0.2">
      <c r="D317" s="323"/>
      <c r="E317" s="323"/>
      <c r="F317" s="323"/>
    </row>
    <row r="318" spans="4:6" x14ac:dyDescent="0.2">
      <c r="D318" s="323"/>
      <c r="E318" s="323"/>
      <c r="F318" s="323"/>
    </row>
    <row r="319" spans="4:6" x14ac:dyDescent="0.2">
      <c r="D319" s="323"/>
      <c r="E319" s="323"/>
      <c r="F319" s="323"/>
    </row>
    <row r="320" spans="4:6" x14ac:dyDescent="0.2">
      <c r="D320" s="323"/>
      <c r="E320" s="323"/>
      <c r="F320" s="323"/>
    </row>
    <row r="321" spans="4:6" x14ac:dyDescent="0.2">
      <c r="D321" s="323"/>
      <c r="E321" s="323"/>
      <c r="F321" s="323"/>
    </row>
    <row r="322" spans="4:6" x14ac:dyDescent="0.2">
      <c r="D322" s="323"/>
      <c r="E322" s="323"/>
      <c r="F322" s="323"/>
    </row>
    <row r="323" spans="4:6" x14ac:dyDescent="0.2">
      <c r="D323" s="323"/>
      <c r="E323" s="323"/>
      <c r="F323" s="323"/>
    </row>
    <row r="324" spans="4:6" x14ac:dyDescent="0.2">
      <c r="D324" s="323"/>
      <c r="E324" s="323"/>
      <c r="F324" s="323"/>
    </row>
    <row r="325" spans="4:6" x14ac:dyDescent="0.2">
      <c r="D325" s="323"/>
      <c r="E325" s="323"/>
      <c r="F325" s="323"/>
    </row>
    <row r="326" spans="4:6" x14ac:dyDescent="0.2">
      <c r="D326" s="323"/>
      <c r="E326" s="323"/>
      <c r="F326" s="323"/>
    </row>
    <row r="327" spans="4:6" x14ac:dyDescent="0.2">
      <c r="D327" s="323"/>
      <c r="E327" s="323"/>
      <c r="F327" s="323"/>
    </row>
    <row r="328" spans="4:6" x14ac:dyDescent="0.2">
      <c r="D328" s="323"/>
      <c r="E328" s="323"/>
      <c r="F328" s="323"/>
    </row>
    <row r="329" spans="4:6" x14ac:dyDescent="0.2">
      <c r="D329" s="323"/>
      <c r="E329" s="323"/>
      <c r="F329" s="323"/>
    </row>
    <row r="330" spans="4:6" x14ac:dyDescent="0.2">
      <c r="D330" s="323"/>
      <c r="E330" s="323"/>
      <c r="F330" s="323"/>
    </row>
    <row r="331" spans="4:6" x14ac:dyDescent="0.2">
      <c r="D331" s="323"/>
      <c r="E331" s="323"/>
      <c r="F331" s="323"/>
    </row>
    <row r="332" spans="4:6" x14ac:dyDescent="0.2">
      <c r="D332" s="323"/>
      <c r="E332" s="323"/>
      <c r="F332" s="323"/>
    </row>
    <row r="333" spans="4:6" x14ac:dyDescent="0.2">
      <c r="D333" s="323"/>
      <c r="E333" s="323"/>
      <c r="F333" s="323"/>
    </row>
    <row r="334" spans="4:6" x14ac:dyDescent="0.2">
      <c r="D334" s="323"/>
      <c r="E334" s="323"/>
      <c r="F334" s="323"/>
    </row>
    <row r="335" spans="4:6" x14ac:dyDescent="0.2">
      <c r="D335" s="323"/>
      <c r="E335" s="323"/>
      <c r="F335" s="323"/>
    </row>
    <row r="336" spans="4:6" x14ac:dyDescent="0.2">
      <c r="D336" s="323"/>
      <c r="E336" s="323"/>
      <c r="F336" s="323"/>
    </row>
    <row r="337" spans="4:6" x14ac:dyDescent="0.2">
      <c r="D337" s="323"/>
      <c r="E337" s="323"/>
      <c r="F337" s="323"/>
    </row>
    <row r="338" spans="4:6" x14ac:dyDescent="0.2">
      <c r="D338" s="323"/>
      <c r="E338" s="323"/>
      <c r="F338" s="323"/>
    </row>
    <row r="339" spans="4:6" x14ac:dyDescent="0.2">
      <c r="D339" s="323"/>
      <c r="E339" s="323"/>
      <c r="F339" s="323"/>
    </row>
    <row r="340" spans="4:6" x14ac:dyDescent="0.2">
      <c r="D340" s="323"/>
      <c r="E340" s="323"/>
      <c r="F340" s="323"/>
    </row>
    <row r="341" spans="4:6" x14ac:dyDescent="0.2">
      <c r="D341" s="323"/>
      <c r="E341" s="323"/>
      <c r="F341" s="323"/>
    </row>
    <row r="342" spans="4:6" x14ac:dyDescent="0.2">
      <c r="D342" s="323"/>
      <c r="E342" s="323"/>
      <c r="F342" s="323"/>
    </row>
    <row r="343" spans="4:6" x14ac:dyDescent="0.2">
      <c r="D343" s="323"/>
      <c r="E343" s="323"/>
      <c r="F343" s="323"/>
    </row>
    <row r="344" spans="4:6" x14ac:dyDescent="0.2">
      <c r="D344" s="323"/>
      <c r="E344" s="323"/>
      <c r="F344" s="323"/>
    </row>
    <row r="345" spans="4:6" x14ac:dyDescent="0.2">
      <c r="D345" s="323"/>
      <c r="E345" s="323"/>
      <c r="F345" s="323"/>
    </row>
    <row r="346" spans="4:6" x14ac:dyDescent="0.2">
      <c r="D346" s="323"/>
      <c r="E346" s="323"/>
      <c r="F346" s="323"/>
    </row>
    <row r="347" spans="4:6" x14ac:dyDescent="0.2">
      <c r="D347" s="323"/>
      <c r="E347" s="323"/>
      <c r="F347" s="323"/>
    </row>
    <row r="348" spans="4:6" x14ac:dyDescent="0.2">
      <c r="D348" s="323"/>
      <c r="E348" s="323"/>
      <c r="F348" s="323"/>
    </row>
    <row r="349" spans="4:6" x14ac:dyDescent="0.2">
      <c r="D349" s="323"/>
      <c r="E349" s="323"/>
      <c r="F349" s="323"/>
    </row>
    <row r="350" spans="4:6" x14ac:dyDescent="0.2">
      <c r="D350" s="323"/>
      <c r="E350" s="323"/>
      <c r="F350" s="323"/>
    </row>
    <row r="351" spans="4:6" x14ac:dyDescent="0.2">
      <c r="D351" s="323"/>
      <c r="E351" s="323"/>
      <c r="F351" s="323"/>
    </row>
    <row r="352" spans="4:6" x14ac:dyDescent="0.2">
      <c r="D352" s="323"/>
      <c r="E352" s="323"/>
      <c r="F352" s="323"/>
    </row>
    <row r="353" spans="4:6" x14ac:dyDescent="0.2">
      <c r="D353" s="323"/>
      <c r="E353" s="323"/>
      <c r="F353" s="323"/>
    </row>
    <row r="354" spans="4:6" x14ac:dyDescent="0.2">
      <c r="D354" s="323"/>
      <c r="E354" s="323"/>
      <c r="F354" s="323"/>
    </row>
    <row r="355" spans="4:6" x14ac:dyDescent="0.2">
      <c r="D355" s="323"/>
      <c r="E355" s="323"/>
      <c r="F355" s="323"/>
    </row>
    <row r="356" spans="4:6" x14ac:dyDescent="0.2">
      <c r="D356" s="323"/>
      <c r="E356" s="323"/>
      <c r="F356" s="323"/>
    </row>
    <row r="357" spans="4:6" x14ac:dyDescent="0.2">
      <c r="D357" s="323"/>
      <c r="E357" s="323"/>
      <c r="F357" s="323"/>
    </row>
    <row r="358" spans="4:6" x14ac:dyDescent="0.2">
      <c r="D358" s="323"/>
      <c r="E358" s="323"/>
      <c r="F358" s="323"/>
    </row>
    <row r="359" spans="4:6" x14ac:dyDescent="0.2">
      <c r="D359" s="323"/>
      <c r="E359" s="323"/>
      <c r="F359" s="323"/>
    </row>
    <row r="360" spans="4:6" x14ac:dyDescent="0.2">
      <c r="D360" s="323"/>
      <c r="E360" s="323"/>
      <c r="F360" s="323"/>
    </row>
    <row r="361" spans="4:6" x14ac:dyDescent="0.2">
      <c r="D361" s="323"/>
      <c r="E361" s="323"/>
      <c r="F361" s="323"/>
    </row>
    <row r="362" spans="4:6" x14ac:dyDescent="0.2">
      <c r="D362" s="323"/>
      <c r="E362" s="323"/>
      <c r="F362" s="323"/>
    </row>
    <row r="363" spans="4:6" x14ac:dyDescent="0.2">
      <c r="D363" s="323"/>
      <c r="E363" s="323"/>
      <c r="F363" s="323"/>
    </row>
    <row r="364" spans="4:6" x14ac:dyDescent="0.2">
      <c r="D364" s="323"/>
      <c r="E364" s="323"/>
      <c r="F364" s="323"/>
    </row>
    <row r="365" spans="4:6" x14ac:dyDescent="0.2">
      <c r="D365" s="323"/>
      <c r="E365" s="323"/>
      <c r="F365" s="323"/>
    </row>
    <row r="366" spans="4:6" x14ac:dyDescent="0.2">
      <c r="D366" s="323"/>
      <c r="E366" s="323"/>
      <c r="F366" s="323"/>
    </row>
    <row r="367" spans="4:6" x14ac:dyDescent="0.2">
      <c r="D367" s="323"/>
      <c r="E367" s="323"/>
      <c r="F367" s="323"/>
    </row>
    <row r="368" spans="4:6" x14ac:dyDescent="0.2">
      <c r="D368" s="323"/>
      <c r="E368" s="323"/>
      <c r="F368" s="323"/>
    </row>
    <row r="369" spans="4:6" x14ac:dyDescent="0.2">
      <c r="D369" s="323"/>
      <c r="E369" s="323"/>
      <c r="F369" s="323"/>
    </row>
    <row r="370" spans="4:6" x14ac:dyDescent="0.2">
      <c r="D370" s="323"/>
      <c r="E370" s="323"/>
      <c r="F370" s="323"/>
    </row>
    <row r="371" spans="4:6" x14ac:dyDescent="0.2">
      <c r="D371" s="323"/>
      <c r="E371" s="323"/>
      <c r="F371" s="323"/>
    </row>
    <row r="372" spans="4:6" x14ac:dyDescent="0.2">
      <c r="D372" s="323"/>
      <c r="E372" s="323"/>
      <c r="F372" s="323"/>
    </row>
    <row r="373" spans="4:6" x14ac:dyDescent="0.2">
      <c r="D373" s="323"/>
      <c r="E373" s="323"/>
      <c r="F373" s="323"/>
    </row>
    <row r="374" spans="4:6" x14ac:dyDescent="0.2">
      <c r="D374" s="323"/>
      <c r="E374" s="323"/>
      <c r="F374" s="323"/>
    </row>
    <row r="375" spans="4:6" x14ac:dyDescent="0.2">
      <c r="D375" s="323"/>
      <c r="E375" s="323"/>
      <c r="F375" s="323"/>
    </row>
    <row r="376" spans="4:6" x14ac:dyDescent="0.2">
      <c r="D376" s="323"/>
      <c r="E376" s="323"/>
      <c r="F376" s="323"/>
    </row>
    <row r="377" spans="4:6" x14ac:dyDescent="0.2">
      <c r="D377" s="323"/>
      <c r="E377" s="323"/>
      <c r="F377" s="323"/>
    </row>
    <row r="378" spans="4:6" x14ac:dyDescent="0.2">
      <c r="D378" s="323"/>
      <c r="E378" s="323"/>
      <c r="F378" s="323"/>
    </row>
    <row r="379" spans="4:6" x14ac:dyDescent="0.2">
      <c r="D379" s="323"/>
      <c r="E379" s="323"/>
      <c r="F379" s="323"/>
    </row>
    <row r="380" spans="4:6" x14ac:dyDescent="0.2">
      <c r="D380" s="323"/>
      <c r="E380" s="323"/>
      <c r="F380" s="323"/>
    </row>
    <row r="381" spans="4:6" x14ac:dyDescent="0.2">
      <c r="D381" s="323"/>
      <c r="E381" s="323"/>
      <c r="F381" s="323"/>
    </row>
    <row r="382" spans="4:6" x14ac:dyDescent="0.2">
      <c r="D382" s="323"/>
      <c r="E382" s="323"/>
      <c r="F382" s="323"/>
    </row>
    <row r="383" spans="4:6" x14ac:dyDescent="0.2">
      <c r="D383" s="323"/>
      <c r="E383" s="323"/>
      <c r="F383" s="323"/>
    </row>
    <row r="384" spans="4:6" x14ac:dyDescent="0.2">
      <c r="D384" s="323"/>
      <c r="E384" s="323"/>
      <c r="F384" s="323"/>
    </row>
    <row r="385" spans="4:6" x14ac:dyDescent="0.2">
      <c r="D385" s="323"/>
      <c r="E385" s="323"/>
      <c r="F385" s="323"/>
    </row>
    <row r="386" spans="4:6" x14ac:dyDescent="0.2">
      <c r="D386" s="323"/>
      <c r="E386" s="323"/>
      <c r="F386" s="323"/>
    </row>
    <row r="387" spans="4:6" x14ac:dyDescent="0.2">
      <c r="D387" s="323"/>
      <c r="E387" s="323"/>
      <c r="F387" s="323"/>
    </row>
    <row r="388" spans="4:6" x14ac:dyDescent="0.2">
      <c r="D388" s="323"/>
      <c r="E388" s="323"/>
      <c r="F388" s="323"/>
    </row>
    <row r="389" spans="4:6" x14ac:dyDescent="0.2">
      <c r="D389" s="323"/>
      <c r="E389" s="323"/>
      <c r="F389" s="323"/>
    </row>
    <row r="390" spans="4:6" x14ac:dyDescent="0.2">
      <c r="D390" s="323"/>
      <c r="E390" s="323"/>
      <c r="F390" s="323"/>
    </row>
    <row r="391" spans="4:6" x14ac:dyDescent="0.2">
      <c r="D391" s="323"/>
      <c r="E391" s="323"/>
      <c r="F391" s="323"/>
    </row>
    <row r="392" spans="4:6" x14ac:dyDescent="0.2">
      <c r="D392" s="323"/>
      <c r="E392" s="323"/>
      <c r="F392" s="323"/>
    </row>
    <row r="393" spans="4:6" x14ac:dyDescent="0.2">
      <c r="D393" s="323"/>
      <c r="E393" s="323"/>
      <c r="F393" s="323"/>
    </row>
    <row r="394" spans="4:6" x14ac:dyDescent="0.2">
      <c r="D394" s="323"/>
      <c r="E394" s="323"/>
      <c r="F394" s="323"/>
    </row>
    <row r="395" spans="4:6" x14ac:dyDescent="0.2">
      <c r="D395" s="323"/>
      <c r="E395" s="323"/>
      <c r="F395" s="323"/>
    </row>
    <row r="396" spans="4:6" x14ac:dyDescent="0.2">
      <c r="D396" s="323"/>
      <c r="E396" s="323"/>
      <c r="F396" s="323"/>
    </row>
    <row r="397" spans="4:6" x14ac:dyDescent="0.2">
      <c r="D397" s="323"/>
      <c r="E397" s="323"/>
      <c r="F397" s="323"/>
    </row>
    <row r="398" spans="4:6" x14ac:dyDescent="0.2">
      <c r="D398" s="323"/>
      <c r="E398" s="323"/>
      <c r="F398" s="323"/>
    </row>
    <row r="399" spans="4:6" x14ac:dyDescent="0.2">
      <c r="D399" s="323"/>
      <c r="E399" s="323"/>
      <c r="F399" s="323"/>
    </row>
    <row r="400" spans="4:6" x14ac:dyDescent="0.2">
      <c r="D400" s="323"/>
      <c r="E400" s="323"/>
      <c r="F400" s="323"/>
    </row>
    <row r="401" spans="4:6" x14ac:dyDescent="0.2">
      <c r="D401" s="323"/>
      <c r="E401" s="323"/>
      <c r="F401" s="323"/>
    </row>
    <row r="402" spans="4:6" x14ac:dyDescent="0.2">
      <c r="D402" s="323"/>
      <c r="E402" s="323"/>
      <c r="F402" s="323"/>
    </row>
    <row r="403" spans="4:6" x14ac:dyDescent="0.2">
      <c r="D403" s="323"/>
      <c r="E403" s="323"/>
      <c r="F403" s="323"/>
    </row>
    <row r="404" spans="4:6" x14ac:dyDescent="0.2">
      <c r="D404" s="323"/>
      <c r="E404" s="323"/>
      <c r="F404" s="323"/>
    </row>
    <row r="405" spans="4:6" x14ac:dyDescent="0.2">
      <c r="D405" s="323"/>
      <c r="E405" s="323"/>
      <c r="F405" s="323"/>
    </row>
    <row r="406" spans="4:6" x14ac:dyDescent="0.2">
      <c r="D406" s="323"/>
      <c r="E406" s="323"/>
      <c r="F406" s="323"/>
    </row>
    <row r="407" spans="4:6" x14ac:dyDescent="0.2">
      <c r="D407" s="323"/>
      <c r="E407" s="323"/>
      <c r="F407" s="323"/>
    </row>
    <row r="408" spans="4:6" x14ac:dyDescent="0.2">
      <c r="D408" s="323"/>
      <c r="E408" s="323"/>
      <c r="F408" s="323"/>
    </row>
    <row r="409" spans="4:6" x14ac:dyDescent="0.2">
      <c r="D409" s="323"/>
      <c r="E409" s="323"/>
      <c r="F409" s="323"/>
    </row>
    <row r="410" spans="4:6" x14ac:dyDescent="0.2">
      <c r="D410" s="323"/>
      <c r="E410" s="323"/>
      <c r="F410" s="323"/>
    </row>
    <row r="411" spans="4:6" x14ac:dyDescent="0.2">
      <c r="D411" s="323"/>
      <c r="E411" s="323"/>
      <c r="F411" s="323"/>
    </row>
    <row r="412" spans="4:6" x14ac:dyDescent="0.2">
      <c r="D412" s="323"/>
      <c r="E412" s="323"/>
      <c r="F412" s="323"/>
    </row>
    <row r="413" spans="4:6" x14ac:dyDescent="0.2">
      <c r="D413" s="323"/>
      <c r="E413" s="323"/>
      <c r="F413" s="323"/>
    </row>
    <row r="414" spans="4:6" x14ac:dyDescent="0.2">
      <c r="D414" s="323"/>
      <c r="E414" s="323"/>
      <c r="F414" s="323"/>
    </row>
    <row r="415" spans="4:6" x14ac:dyDescent="0.2">
      <c r="D415" s="323"/>
      <c r="E415" s="323"/>
      <c r="F415" s="323"/>
    </row>
    <row r="416" spans="4:6" x14ac:dyDescent="0.2">
      <c r="D416" s="323"/>
      <c r="E416" s="323"/>
      <c r="F416" s="323"/>
    </row>
    <row r="417" spans="4:6" x14ac:dyDescent="0.2">
      <c r="D417" s="323"/>
      <c r="E417" s="323"/>
      <c r="F417" s="323"/>
    </row>
    <row r="418" spans="4:6" x14ac:dyDescent="0.2">
      <c r="D418" s="323"/>
      <c r="E418" s="323"/>
      <c r="F418" s="323"/>
    </row>
    <row r="419" spans="4:6" x14ac:dyDescent="0.2">
      <c r="D419" s="323"/>
      <c r="E419" s="323"/>
      <c r="F419" s="323"/>
    </row>
    <row r="420" spans="4:6" x14ac:dyDescent="0.2">
      <c r="D420" s="323"/>
      <c r="E420" s="323"/>
      <c r="F420" s="323"/>
    </row>
    <row r="421" spans="4:6" x14ac:dyDescent="0.2">
      <c r="D421" s="323"/>
      <c r="E421" s="323"/>
      <c r="F421" s="323"/>
    </row>
    <row r="422" spans="4:6" x14ac:dyDescent="0.2">
      <c r="D422" s="323"/>
      <c r="E422" s="323"/>
      <c r="F422" s="323"/>
    </row>
    <row r="423" spans="4:6" x14ac:dyDescent="0.2">
      <c r="D423" s="323"/>
      <c r="E423" s="323"/>
      <c r="F423" s="323"/>
    </row>
    <row r="424" spans="4:6" x14ac:dyDescent="0.2">
      <c r="D424" s="323"/>
      <c r="E424" s="323"/>
      <c r="F424" s="323"/>
    </row>
    <row r="425" spans="4:6" x14ac:dyDescent="0.2">
      <c r="D425" s="323"/>
      <c r="E425" s="323"/>
      <c r="F425" s="323"/>
    </row>
    <row r="426" spans="4:6" x14ac:dyDescent="0.2">
      <c r="D426" s="323"/>
      <c r="E426" s="323"/>
      <c r="F426" s="323"/>
    </row>
    <row r="427" spans="4:6" x14ac:dyDescent="0.2">
      <c r="D427" s="323"/>
      <c r="E427" s="323"/>
      <c r="F427" s="323"/>
    </row>
    <row r="428" spans="4:6" x14ac:dyDescent="0.2">
      <c r="D428" s="323"/>
      <c r="E428" s="323"/>
      <c r="F428" s="323"/>
    </row>
    <row r="429" spans="4:6" x14ac:dyDescent="0.2">
      <c r="D429" s="323"/>
      <c r="E429" s="323"/>
      <c r="F429" s="323"/>
    </row>
    <row r="430" spans="4:6" x14ac:dyDescent="0.2">
      <c r="D430" s="323"/>
      <c r="E430" s="323"/>
      <c r="F430" s="323"/>
    </row>
    <row r="431" spans="4:6" x14ac:dyDescent="0.2">
      <c r="D431" s="323"/>
      <c r="E431" s="323"/>
      <c r="F431" s="323"/>
    </row>
    <row r="432" spans="4:6" x14ac:dyDescent="0.2">
      <c r="D432" s="323"/>
      <c r="E432" s="323"/>
      <c r="F432" s="323"/>
    </row>
    <row r="433" spans="4:6" x14ac:dyDescent="0.2">
      <c r="D433" s="323"/>
      <c r="E433" s="323"/>
      <c r="F433" s="323"/>
    </row>
    <row r="434" spans="4:6" x14ac:dyDescent="0.2">
      <c r="D434" s="323"/>
      <c r="E434" s="323"/>
      <c r="F434" s="323"/>
    </row>
    <row r="435" spans="4:6" x14ac:dyDescent="0.2">
      <c r="D435" s="323"/>
      <c r="E435" s="323"/>
      <c r="F435" s="323"/>
    </row>
    <row r="436" spans="4:6" x14ac:dyDescent="0.2">
      <c r="D436" s="323"/>
      <c r="E436" s="323"/>
      <c r="F436" s="323"/>
    </row>
    <row r="437" spans="4:6" x14ac:dyDescent="0.2">
      <c r="D437" s="323"/>
      <c r="E437" s="323"/>
      <c r="F437" s="323"/>
    </row>
    <row r="438" spans="4:6" x14ac:dyDescent="0.2">
      <c r="D438" s="323"/>
      <c r="E438" s="323"/>
      <c r="F438" s="323"/>
    </row>
    <row r="439" spans="4:6" x14ac:dyDescent="0.2">
      <c r="D439" s="323"/>
      <c r="E439" s="323"/>
      <c r="F439" s="323"/>
    </row>
    <row r="440" spans="4:6" x14ac:dyDescent="0.2">
      <c r="D440" s="323"/>
      <c r="E440" s="323"/>
      <c r="F440" s="323"/>
    </row>
    <row r="441" spans="4:6" x14ac:dyDescent="0.2">
      <c r="D441" s="323"/>
      <c r="E441" s="323"/>
      <c r="F441" s="323"/>
    </row>
  </sheetData>
  <mergeCells count="5">
    <mergeCell ref="A1:C1"/>
    <mergeCell ref="J2:L2"/>
    <mergeCell ref="J3:L3"/>
    <mergeCell ref="A4:D4"/>
    <mergeCell ref="A47:C47"/>
  </mergeCells>
  <printOptions horizontalCentered="1" verticalCentered="1"/>
  <pageMargins left="0.1" right="0.1" top="0.5" bottom="0.4" header="0.1" footer="0.1"/>
  <pageSetup scale="80" orientation="landscape" r:id="rId1"/>
  <headerFooter>
    <oddHeader>&amp;C&amp;"Arial,Bold"TWIN FALLS SCHOOL DISTRICT 411</oddHeader>
    <oddFooter>&amp;L&amp;"Arial,Bold"&amp;Z&amp;F&amp;R&amp;"Arial,Bold"Page &amp;P of &amp;N</oddFooter>
  </headerFooter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>
    <pageSetUpPr fitToPage="1"/>
  </sheetPr>
  <dimension ref="A1:M48"/>
  <sheetViews>
    <sheetView defaultGridColor="0" colorId="22" zoomScaleNormal="100" workbookViewId="0">
      <pane xSplit="3" ySplit="7" topLeftCell="D8" activePane="bottomRight" state="frozen"/>
      <selection activeCell="P31" sqref="P31"/>
      <selection pane="topRight" activeCell="P31" sqref="P31"/>
      <selection pane="bottomLeft" activeCell="P31" sqref="P31"/>
      <selection pane="bottomRight" activeCell="P31" sqref="P31"/>
    </sheetView>
  </sheetViews>
  <sheetFormatPr defaultColWidth="9.77734375" defaultRowHeight="15.75" x14ac:dyDescent="0.25"/>
  <cols>
    <col min="1" max="1" width="3.77734375" style="397" customWidth="1"/>
    <col min="2" max="2" width="6.77734375" style="397" customWidth="1"/>
    <col min="3" max="3" width="30.77734375" style="398" customWidth="1"/>
    <col min="4" max="13" width="11.77734375" style="397" customWidth="1"/>
    <col min="14" max="16384" width="9.77734375" style="397"/>
  </cols>
  <sheetData>
    <row r="1" spans="1:13" ht="20.25" x14ac:dyDescent="0.3">
      <c r="A1" s="600" t="s">
        <v>47</v>
      </c>
      <c r="B1" s="600"/>
      <c r="C1" s="600"/>
      <c r="E1" s="449" t="s">
        <v>510</v>
      </c>
      <c r="F1" s="447"/>
      <c r="G1" s="447"/>
      <c r="I1" s="451"/>
      <c r="K1" s="446"/>
      <c r="L1" s="446"/>
      <c r="M1" s="584" t="s">
        <v>750</v>
      </c>
    </row>
    <row r="2" spans="1:13" x14ac:dyDescent="0.25">
      <c r="E2" s="449" t="s">
        <v>16</v>
      </c>
      <c r="F2" s="447"/>
      <c r="G2" s="447"/>
      <c r="K2" s="446"/>
      <c r="L2" s="445"/>
      <c r="M2" s="444" t="s">
        <v>794</v>
      </c>
    </row>
    <row r="3" spans="1:13" x14ac:dyDescent="0.25">
      <c r="E3" s="448" t="s">
        <v>507</v>
      </c>
      <c r="F3" s="447"/>
      <c r="G3" s="447"/>
      <c r="K3" s="446"/>
      <c r="L3" s="445"/>
      <c r="M3" s="444" t="s">
        <v>792</v>
      </c>
    </row>
    <row r="4" spans="1:13" ht="12" customHeight="1" x14ac:dyDescent="0.2">
      <c r="A4" s="601" t="s">
        <v>505</v>
      </c>
      <c r="B4" s="601"/>
      <c r="C4" s="601"/>
      <c r="D4" s="434"/>
      <c r="E4" s="434"/>
      <c r="F4" s="434"/>
      <c r="G4" s="434"/>
      <c r="H4" s="434"/>
      <c r="I4" s="434"/>
      <c r="J4" s="434"/>
      <c r="K4" s="434"/>
      <c r="L4" s="434"/>
      <c r="M4" s="434"/>
    </row>
    <row r="5" spans="1:13" ht="15" x14ac:dyDescent="0.2">
      <c r="A5" s="443"/>
      <c r="B5" s="442"/>
      <c r="C5" s="441" t="s">
        <v>16</v>
      </c>
      <c r="D5" s="437" t="s">
        <v>503</v>
      </c>
      <c r="E5" s="440" t="s">
        <v>502</v>
      </c>
      <c r="F5" s="439" t="s">
        <v>85</v>
      </c>
      <c r="G5" s="439" t="s">
        <v>83</v>
      </c>
      <c r="H5" s="439" t="s">
        <v>81</v>
      </c>
      <c r="I5" s="439" t="s">
        <v>79</v>
      </c>
      <c r="J5" s="439" t="s">
        <v>77</v>
      </c>
      <c r="K5" s="438" t="s">
        <v>75</v>
      </c>
      <c r="L5" s="437" t="s">
        <v>73</v>
      </c>
      <c r="M5" s="437" t="s">
        <v>70</v>
      </c>
    </row>
    <row r="6" spans="1:13" ht="15" x14ac:dyDescent="0.2">
      <c r="A6" s="436"/>
      <c r="B6" s="429"/>
      <c r="C6" s="435"/>
      <c r="D6" s="429"/>
      <c r="E6" s="429"/>
      <c r="F6" s="434"/>
      <c r="G6" s="433"/>
      <c r="H6" s="432" t="s">
        <v>560</v>
      </c>
      <c r="I6" s="432" t="s">
        <v>559</v>
      </c>
      <c r="J6" s="431" t="s">
        <v>558</v>
      </c>
      <c r="K6" s="430" t="s">
        <v>557</v>
      </c>
      <c r="L6" s="430" t="s">
        <v>556</v>
      </c>
      <c r="M6" s="429"/>
    </row>
    <row r="7" spans="1:13" ht="15" x14ac:dyDescent="0.2">
      <c r="A7" s="416" t="s">
        <v>87</v>
      </c>
      <c r="B7" s="415" t="s">
        <v>500</v>
      </c>
      <c r="C7" s="428" t="s">
        <v>555</v>
      </c>
      <c r="D7" s="415" t="s">
        <v>88</v>
      </c>
      <c r="E7" s="415" t="s">
        <v>88</v>
      </c>
      <c r="F7" s="427" t="s">
        <v>84</v>
      </c>
      <c r="G7" s="426" t="s">
        <v>82</v>
      </c>
      <c r="H7" s="426" t="s">
        <v>554</v>
      </c>
      <c r="I7" s="426" t="s">
        <v>553</v>
      </c>
      <c r="J7" s="416" t="s">
        <v>552</v>
      </c>
      <c r="K7" s="415" t="s">
        <v>551</v>
      </c>
      <c r="L7" s="415" t="s">
        <v>550</v>
      </c>
      <c r="M7" s="415" t="s">
        <v>184</v>
      </c>
    </row>
    <row r="8" spans="1:13" ht="15" x14ac:dyDescent="0.2">
      <c r="A8" s="416" t="s">
        <v>496</v>
      </c>
      <c r="B8" s="415" t="s">
        <v>549</v>
      </c>
      <c r="C8" s="407" t="s">
        <v>282</v>
      </c>
      <c r="D8" s="410"/>
      <c r="E8" s="414">
        <f t="shared" ref="E8:E19" si="0">SUM(F8:M8)</f>
        <v>0</v>
      </c>
      <c r="F8" s="413"/>
      <c r="G8" s="412"/>
      <c r="H8" s="411"/>
      <c r="I8" s="410"/>
      <c r="J8" s="410"/>
      <c r="K8" s="410"/>
      <c r="L8" s="410"/>
      <c r="M8" s="410"/>
    </row>
    <row r="9" spans="1:13" ht="15" x14ac:dyDescent="0.2">
      <c r="A9" s="416" t="s">
        <v>491</v>
      </c>
      <c r="B9" s="415" t="s">
        <v>548</v>
      </c>
      <c r="C9" s="407" t="s">
        <v>280</v>
      </c>
      <c r="D9" s="410">
        <v>45073</v>
      </c>
      <c r="E9" s="414">
        <f t="shared" si="0"/>
        <v>65064</v>
      </c>
      <c r="F9" s="413">
        <v>47460</v>
      </c>
      <c r="G9" s="412">
        <v>17604</v>
      </c>
      <c r="H9" s="411"/>
      <c r="I9" s="410"/>
      <c r="J9" s="410"/>
      <c r="K9" s="410"/>
      <c r="L9" s="410"/>
      <c r="M9" s="410"/>
    </row>
    <row r="10" spans="1:13" ht="15" x14ac:dyDescent="0.2">
      <c r="A10" s="416" t="s">
        <v>487</v>
      </c>
      <c r="B10" s="415" t="s">
        <v>547</v>
      </c>
      <c r="C10" s="407" t="s">
        <v>278</v>
      </c>
      <c r="D10" s="410"/>
      <c r="E10" s="414">
        <f t="shared" si="0"/>
        <v>0</v>
      </c>
      <c r="F10" s="413"/>
      <c r="G10" s="412"/>
      <c r="H10" s="411"/>
      <c r="I10" s="410"/>
      <c r="J10" s="410"/>
      <c r="K10" s="410"/>
      <c r="L10" s="410"/>
      <c r="M10" s="410"/>
    </row>
    <row r="11" spans="1:13" ht="15" x14ac:dyDescent="0.2">
      <c r="A11" s="425" t="s">
        <v>484</v>
      </c>
      <c r="B11" s="415">
        <v>519</v>
      </c>
      <c r="C11" s="407" t="s">
        <v>276</v>
      </c>
      <c r="D11" s="410"/>
      <c r="E11" s="414">
        <f t="shared" si="0"/>
        <v>0</v>
      </c>
      <c r="F11" s="413"/>
      <c r="G11" s="412"/>
      <c r="H11" s="411"/>
      <c r="I11" s="410"/>
      <c r="J11" s="410"/>
      <c r="K11" s="410"/>
      <c r="L11" s="410"/>
      <c r="M11" s="410"/>
    </row>
    <row r="12" spans="1:13" ht="15" x14ac:dyDescent="0.2">
      <c r="A12" s="416" t="s">
        <v>480</v>
      </c>
      <c r="B12" s="415" t="s">
        <v>546</v>
      </c>
      <c r="C12" s="407" t="s">
        <v>545</v>
      </c>
      <c r="D12" s="410"/>
      <c r="E12" s="414">
        <f t="shared" si="0"/>
        <v>0</v>
      </c>
      <c r="F12" s="413"/>
      <c r="G12" s="412"/>
      <c r="H12" s="411"/>
      <c r="I12" s="410"/>
      <c r="J12" s="410"/>
      <c r="K12" s="410"/>
      <c r="L12" s="410"/>
      <c r="M12" s="410"/>
    </row>
    <row r="13" spans="1:13" ht="15" x14ac:dyDescent="0.2">
      <c r="A13" s="416" t="s">
        <v>476</v>
      </c>
      <c r="B13" s="415" t="s">
        <v>544</v>
      </c>
      <c r="C13" s="407" t="s">
        <v>543</v>
      </c>
      <c r="D13" s="410"/>
      <c r="E13" s="414">
        <f t="shared" si="0"/>
        <v>0</v>
      </c>
      <c r="F13" s="413"/>
      <c r="G13" s="412"/>
      <c r="H13" s="411"/>
      <c r="I13" s="410"/>
      <c r="J13" s="410"/>
      <c r="K13" s="410"/>
      <c r="L13" s="410"/>
      <c r="M13" s="410"/>
    </row>
    <row r="14" spans="1:13" ht="15" x14ac:dyDescent="0.2">
      <c r="A14" s="416" t="s">
        <v>471</v>
      </c>
      <c r="B14" s="415" t="s">
        <v>542</v>
      </c>
      <c r="C14" s="407" t="s">
        <v>270</v>
      </c>
      <c r="D14" s="410"/>
      <c r="E14" s="414">
        <f t="shared" si="0"/>
        <v>0</v>
      </c>
      <c r="F14" s="413"/>
      <c r="G14" s="412"/>
      <c r="H14" s="411"/>
      <c r="I14" s="410"/>
      <c r="J14" s="410"/>
      <c r="K14" s="410"/>
      <c r="L14" s="410"/>
      <c r="M14" s="410"/>
    </row>
    <row r="15" spans="1:13" ht="15" x14ac:dyDescent="0.2">
      <c r="A15" s="416" t="s">
        <v>467</v>
      </c>
      <c r="B15" s="415" t="s">
        <v>541</v>
      </c>
      <c r="C15" s="407" t="s">
        <v>268</v>
      </c>
      <c r="D15" s="410"/>
      <c r="E15" s="414">
        <f t="shared" si="0"/>
        <v>0</v>
      </c>
      <c r="F15" s="413"/>
      <c r="G15" s="412"/>
      <c r="H15" s="411"/>
      <c r="I15" s="410"/>
      <c r="J15" s="410"/>
      <c r="K15" s="410"/>
      <c r="L15" s="410"/>
      <c r="M15" s="410"/>
    </row>
    <row r="16" spans="1:13" ht="15" x14ac:dyDescent="0.2">
      <c r="A16" s="416" t="s">
        <v>463</v>
      </c>
      <c r="B16" s="415" t="s">
        <v>540</v>
      </c>
      <c r="C16" s="407" t="s">
        <v>266</v>
      </c>
      <c r="D16" s="410"/>
      <c r="E16" s="414">
        <f t="shared" si="0"/>
        <v>0</v>
      </c>
      <c r="F16" s="413"/>
      <c r="G16" s="412"/>
      <c r="H16" s="411"/>
      <c r="I16" s="410"/>
      <c r="J16" s="410"/>
      <c r="K16" s="410"/>
      <c r="L16" s="410"/>
      <c r="M16" s="410"/>
    </row>
    <row r="17" spans="1:13" ht="15" x14ac:dyDescent="0.2">
      <c r="A17" s="416" t="s">
        <v>459</v>
      </c>
      <c r="B17" s="415" t="s">
        <v>539</v>
      </c>
      <c r="C17" s="407" t="s">
        <v>264</v>
      </c>
      <c r="D17" s="410"/>
      <c r="E17" s="414">
        <f t="shared" si="0"/>
        <v>0</v>
      </c>
      <c r="F17" s="413"/>
      <c r="G17" s="412"/>
      <c r="H17" s="411"/>
      <c r="I17" s="410"/>
      <c r="J17" s="410"/>
      <c r="K17" s="410"/>
      <c r="L17" s="410"/>
      <c r="M17" s="410"/>
    </row>
    <row r="18" spans="1:13" ht="15" x14ac:dyDescent="0.2">
      <c r="A18" s="416" t="s">
        <v>455</v>
      </c>
      <c r="B18" s="415" t="s">
        <v>538</v>
      </c>
      <c r="C18" s="407" t="s">
        <v>262</v>
      </c>
      <c r="D18" s="410"/>
      <c r="E18" s="414">
        <f t="shared" si="0"/>
        <v>0</v>
      </c>
      <c r="F18" s="413"/>
      <c r="G18" s="412"/>
      <c r="H18" s="411"/>
      <c r="I18" s="410"/>
      <c r="J18" s="410"/>
      <c r="K18" s="410"/>
      <c r="L18" s="410"/>
      <c r="M18" s="410"/>
    </row>
    <row r="19" spans="1:13" ht="15" x14ac:dyDescent="0.2">
      <c r="A19" s="416" t="s">
        <v>451</v>
      </c>
      <c r="B19" s="415" t="s">
        <v>537</v>
      </c>
      <c r="C19" s="407" t="s">
        <v>260</v>
      </c>
      <c r="D19" s="410"/>
      <c r="E19" s="414">
        <f t="shared" si="0"/>
        <v>0</v>
      </c>
      <c r="F19" s="413"/>
      <c r="G19" s="412"/>
      <c r="H19" s="411"/>
      <c r="I19" s="410"/>
      <c r="J19" s="410"/>
      <c r="K19" s="410"/>
      <c r="L19" s="410"/>
      <c r="M19" s="410"/>
    </row>
    <row r="20" spans="1:13" ht="15" x14ac:dyDescent="0.2">
      <c r="A20" s="416" t="s">
        <v>447</v>
      </c>
      <c r="B20" s="418"/>
      <c r="C20" s="407"/>
      <c r="D20" s="421"/>
      <c r="E20" s="421"/>
      <c r="F20" s="424"/>
      <c r="G20" s="423"/>
      <c r="H20" s="422"/>
      <c r="I20" s="421"/>
      <c r="J20" s="421"/>
      <c r="K20" s="421"/>
      <c r="L20" s="421"/>
      <c r="M20" s="421"/>
    </row>
    <row r="21" spans="1:13" ht="15" x14ac:dyDescent="0.2">
      <c r="A21" s="416" t="s">
        <v>444</v>
      </c>
      <c r="B21" s="415" t="s">
        <v>77</v>
      </c>
      <c r="C21" s="420" t="s">
        <v>536</v>
      </c>
      <c r="D21" s="419">
        <f t="shared" ref="D21:M21" si="1">SUM(D8:D19)</f>
        <v>45073</v>
      </c>
      <c r="E21" s="419">
        <f t="shared" si="1"/>
        <v>65064</v>
      </c>
      <c r="F21" s="419">
        <f t="shared" si="1"/>
        <v>47460</v>
      </c>
      <c r="G21" s="419">
        <f t="shared" si="1"/>
        <v>17604</v>
      </c>
      <c r="H21" s="419">
        <f t="shared" si="1"/>
        <v>0</v>
      </c>
      <c r="I21" s="419">
        <f t="shared" si="1"/>
        <v>0</v>
      </c>
      <c r="J21" s="419">
        <f t="shared" si="1"/>
        <v>0</v>
      </c>
      <c r="K21" s="419">
        <f t="shared" si="1"/>
        <v>0</v>
      </c>
      <c r="L21" s="419">
        <f t="shared" si="1"/>
        <v>0</v>
      </c>
      <c r="M21" s="419">
        <f t="shared" si="1"/>
        <v>0</v>
      </c>
    </row>
    <row r="22" spans="1:13" ht="15" x14ac:dyDescent="0.2">
      <c r="A22" s="416" t="s">
        <v>439</v>
      </c>
      <c r="B22" s="418"/>
      <c r="C22" s="407"/>
      <c r="D22" s="403"/>
      <c r="E22" s="403"/>
      <c r="F22" s="406"/>
      <c r="G22" s="405"/>
      <c r="H22" s="404"/>
      <c r="I22" s="403"/>
      <c r="J22" s="403"/>
      <c r="K22" s="403"/>
      <c r="L22" s="403"/>
      <c r="M22" s="403"/>
    </row>
    <row r="23" spans="1:13" ht="15" x14ac:dyDescent="0.2">
      <c r="A23" s="416" t="s">
        <v>436</v>
      </c>
      <c r="B23" s="415" t="s">
        <v>535</v>
      </c>
      <c r="C23" s="407" t="s">
        <v>534</v>
      </c>
      <c r="D23" s="410"/>
      <c r="E23" s="414">
        <f>SUM(F23:M23)</f>
        <v>0</v>
      </c>
      <c r="F23" s="413"/>
      <c r="G23" s="412"/>
      <c r="H23" s="411"/>
      <c r="I23" s="410"/>
      <c r="J23" s="410"/>
      <c r="K23" s="410"/>
      <c r="L23" s="410"/>
      <c r="M23" s="410"/>
    </row>
    <row r="24" spans="1:13" ht="15" x14ac:dyDescent="0.2">
      <c r="A24" s="416" t="s">
        <v>431</v>
      </c>
      <c r="B24" s="415" t="s">
        <v>533</v>
      </c>
      <c r="C24" s="407" t="s">
        <v>532</v>
      </c>
      <c r="D24" s="410"/>
      <c r="E24" s="414">
        <f>SUM(F24:M24)</f>
        <v>0</v>
      </c>
      <c r="F24" s="413"/>
      <c r="G24" s="412"/>
      <c r="H24" s="411"/>
      <c r="I24" s="410"/>
      <c r="J24" s="410"/>
      <c r="K24" s="410"/>
      <c r="L24" s="410"/>
      <c r="M24" s="410"/>
    </row>
    <row r="25" spans="1:13" ht="15" x14ac:dyDescent="0.2">
      <c r="A25" s="416" t="s">
        <v>428</v>
      </c>
      <c r="B25" s="415"/>
      <c r="C25" s="407"/>
      <c r="D25" s="403"/>
      <c r="E25" s="403"/>
      <c r="F25" s="406"/>
      <c r="G25" s="405"/>
      <c r="H25" s="404"/>
      <c r="I25" s="403"/>
      <c r="J25" s="403"/>
      <c r="K25" s="403"/>
      <c r="L25" s="403"/>
      <c r="M25" s="403"/>
    </row>
    <row r="26" spans="1:13" ht="15" x14ac:dyDescent="0.2">
      <c r="A26" s="416" t="s">
        <v>425</v>
      </c>
      <c r="B26" s="415" t="s">
        <v>531</v>
      </c>
      <c r="C26" s="407" t="s">
        <v>254</v>
      </c>
      <c r="D26" s="410"/>
      <c r="E26" s="414">
        <f>SUM(F26:M26)</f>
        <v>0</v>
      </c>
      <c r="F26" s="413"/>
      <c r="G26" s="412"/>
      <c r="H26" s="411"/>
      <c r="I26" s="410"/>
      <c r="J26" s="410"/>
      <c r="K26" s="410"/>
      <c r="L26" s="410"/>
      <c r="M26" s="410"/>
    </row>
    <row r="27" spans="1:13" ht="15" x14ac:dyDescent="0.2">
      <c r="A27" s="416" t="s">
        <v>422</v>
      </c>
      <c r="B27" s="415" t="s">
        <v>530</v>
      </c>
      <c r="C27" s="407" t="s">
        <v>252</v>
      </c>
      <c r="D27" s="410"/>
      <c r="E27" s="414">
        <f>SUM(F27:M27)</f>
        <v>0</v>
      </c>
      <c r="F27" s="413"/>
      <c r="G27" s="412"/>
      <c r="H27" s="411"/>
      <c r="I27" s="410"/>
      <c r="J27" s="410"/>
      <c r="K27" s="410"/>
      <c r="L27" s="410"/>
      <c r="M27" s="410"/>
    </row>
    <row r="28" spans="1:13" ht="15" x14ac:dyDescent="0.2">
      <c r="A28" s="416" t="s">
        <v>418</v>
      </c>
      <c r="B28" s="415">
        <v>623</v>
      </c>
      <c r="C28" s="407" t="s">
        <v>250</v>
      </c>
      <c r="D28" s="410"/>
      <c r="E28" s="414">
        <f>SUM(F28:M28)</f>
        <v>0</v>
      </c>
      <c r="F28" s="413"/>
      <c r="G28" s="412"/>
      <c r="H28" s="411"/>
      <c r="I28" s="410"/>
      <c r="J28" s="410"/>
      <c r="K28" s="410"/>
      <c r="L28" s="410"/>
      <c r="M28" s="410"/>
    </row>
    <row r="29" spans="1:13" ht="15" x14ac:dyDescent="0.2">
      <c r="A29" s="416" t="s">
        <v>415</v>
      </c>
      <c r="B29" s="415" t="s">
        <v>529</v>
      </c>
      <c r="C29" s="407" t="s">
        <v>248</v>
      </c>
      <c r="D29" s="410"/>
      <c r="E29" s="414">
        <f>SUM(F29:M29)</f>
        <v>0</v>
      </c>
      <c r="F29" s="413"/>
      <c r="G29" s="412"/>
      <c r="H29" s="411"/>
      <c r="I29" s="410"/>
      <c r="J29" s="410"/>
      <c r="K29" s="410"/>
      <c r="L29" s="410"/>
      <c r="M29" s="410"/>
    </row>
    <row r="30" spans="1:13" ht="15" x14ac:dyDescent="0.2">
      <c r="A30" s="416" t="s">
        <v>410</v>
      </c>
      <c r="B30" s="415" t="s">
        <v>528</v>
      </c>
      <c r="C30" s="407" t="s">
        <v>246</v>
      </c>
      <c r="D30" s="410"/>
      <c r="E30" s="414">
        <f>SUM(F30:M30)</f>
        <v>0</v>
      </c>
      <c r="F30" s="413"/>
      <c r="G30" s="412"/>
      <c r="H30" s="411"/>
      <c r="I30" s="410"/>
      <c r="J30" s="410"/>
      <c r="K30" s="410"/>
      <c r="L30" s="410"/>
      <c r="M30" s="410"/>
    </row>
    <row r="31" spans="1:13" ht="15" x14ac:dyDescent="0.2">
      <c r="A31" s="416" t="s">
        <v>405</v>
      </c>
      <c r="B31" s="415"/>
      <c r="C31" s="407"/>
      <c r="D31" s="403"/>
      <c r="E31" s="403"/>
      <c r="F31" s="406"/>
      <c r="G31" s="405"/>
      <c r="H31" s="404"/>
      <c r="I31" s="403"/>
      <c r="J31" s="403"/>
      <c r="K31" s="403"/>
      <c r="L31" s="403"/>
      <c r="M31" s="403"/>
    </row>
    <row r="32" spans="1:13" ht="15" x14ac:dyDescent="0.2">
      <c r="A32" s="416" t="s">
        <v>401</v>
      </c>
      <c r="B32" s="415" t="s">
        <v>527</v>
      </c>
      <c r="C32" s="407" t="s">
        <v>244</v>
      </c>
      <c r="D32" s="410"/>
      <c r="E32" s="414">
        <f>SUM(F32:M32)</f>
        <v>0</v>
      </c>
      <c r="F32" s="413"/>
      <c r="G32" s="412"/>
      <c r="H32" s="411"/>
      <c r="I32" s="410"/>
      <c r="J32" s="410"/>
      <c r="K32" s="410"/>
      <c r="L32" s="410"/>
      <c r="M32" s="410"/>
    </row>
    <row r="33" spans="1:13" ht="15" x14ac:dyDescent="0.2">
      <c r="A33" s="416" t="s">
        <v>398</v>
      </c>
      <c r="B33" s="415"/>
      <c r="C33" s="407"/>
      <c r="D33" s="403"/>
      <c r="E33" s="403"/>
      <c r="F33" s="406"/>
      <c r="G33" s="405"/>
      <c r="H33" s="404"/>
      <c r="I33" s="403"/>
      <c r="J33" s="403"/>
      <c r="K33" s="403"/>
      <c r="L33" s="403"/>
      <c r="M33" s="403"/>
    </row>
    <row r="34" spans="1:13" ht="15" x14ac:dyDescent="0.2">
      <c r="A34" s="416" t="s">
        <v>394</v>
      </c>
      <c r="B34" s="415" t="s">
        <v>526</v>
      </c>
      <c r="C34" s="407" t="s">
        <v>242</v>
      </c>
      <c r="D34" s="410"/>
      <c r="E34" s="414">
        <f t="shared" ref="E34:E41" si="2">SUM(F34:M34)</f>
        <v>0</v>
      </c>
      <c r="F34" s="413"/>
      <c r="G34" s="412"/>
      <c r="H34" s="411"/>
      <c r="I34" s="410"/>
      <c r="J34" s="410"/>
      <c r="K34" s="410"/>
      <c r="L34" s="410"/>
      <c r="M34" s="410"/>
    </row>
    <row r="35" spans="1:13" ht="15" x14ac:dyDescent="0.2">
      <c r="A35" s="416" t="s">
        <v>390</v>
      </c>
      <c r="B35" s="415" t="s">
        <v>525</v>
      </c>
      <c r="C35" s="407" t="s">
        <v>240</v>
      </c>
      <c r="D35" s="410"/>
      <c r="E35" s="414">
        <f t="shared" si="2"/>
        <v>0</v>
      </c>
      <c r="F35" s="413"/>
      <c r="G35" s="412"/>
      <c r="H35" s="411"/>
      <c r="I35" s="410"/>
      <c r="J35" s="410"/>
      <c r="K35" s="410"/>
      <c r="L35" s="410"/>
      <c r="M35" s="410"/>
    </row>
    <row r="36" spans="1:13" ht="15" x14ac:dyDescent="0.2">
      <c r="A36" s="416" t="s">
        <v>385</v>
      </c>
      <c r="B36" s="415">
        <v>656</v>
      </c>
      <c r="C36" s="407" t="s">
        <v>524</v>
      </c>
      <c r="D36" s="410"/>
      <c r="E36" s="414">
        <f t="shared" si="2"/>
        <v>0</v>
      </c>
      <c r="F36" s="413"/>
      <c r="G36" s="412"/>
      <c r="H36" s="411"/>
      <c r="I36" s="410"/>
      <c r="J36" s="410"/>
      <c r="K36" s="410"/>
      <c r="L36" s="410"/>
      <c r="M36" s="410"/>
    </row>
    <row r="37" spans="1:13" ht="15" x14ac:dyDescent="0.2">
      <c r="A37" s="416" t="s">
        <v>380</v>
      </c>
      <c r="B37" s="415" t="s">
        <v>523</v>
      </c>
      <c r="C37" s="407" t="s">
        <v>522</v>
      </c>
      <c r="D37" s="410"/>
      <c r="E37" s="414">
        <f t="shared" si="2"/>
        <v>0</v>
      </c>
      <c r="F37" s="413"/>
      <c r="G37" s="412"/>
      <c r="H37" s="411"/>
      <c r="I37" s="410"/>
      <c r="J37" s="410"/>
      <c r="K37" s="410"/>
      <c r="L37" s="410"/>
      <c r="M37" s="410"/>
    </row>
    <row r="38" spans="1:13" ht="15" x14ac:dyDescent="0.2">
      <c r="A38" s="416" t="s">
        <v>377</v>
      </c>
      <c r="B38" s="415">
        <v>663</v>
      </c>
      <c r="C38" s="407" t="s">
        <v>521</v>
      </c>
      <c r="D38" s="410"/>
      <c r="E38" s="414">
        <f t="shared" si="2"/>
        <v>0</v>
      </c>
      <c r="F38" s="413"/>
      <c r="G38" s="412"/>
      <c r="H38" s="411"/>
      <c r="I38" s="410"/>
      <c r="J38" s="410"/>
      <c r="K38" s="410"/>
      <c r="L38" s="410"/>
      <c r="M38" s="410"/>
    </row>
    <row r="39" spans="1:13" ht="15" x14ac:dyDescent="0.2">
      <c r="A39" s="416" t="s">
        <v>373</v>
      </c>
      <c r="B39" s="415" t="s">
        <v>520</v>
      </c>
      <c r="C39" s="407" t="s">
        <v>519</v>
      </c>
      <c r="D39" s="410"/>
      <c r="E39" s="414">
        <f t="shared" si="2"/>
        <v>0</v>
      </c>
      <c r="F39" s="413"/>
      <c r="G39" s="412"/>
      <c r="H39" s="411"/>
      <c r="I39" s="410"/>
      <c r="J39" s="410"/>
      <c r="K39" s="410"/>
      <c r="L39" s="410"/>
      <c r="M39" s="410"/>
    </row>
    <row r="40" spans="1:13" ht="15" x14ac:dyDescent="0.2">
      <c r="A40" s="416" t="s">
        <v>369</v>
      </c>
      <c r="B40" s="415" t="s">
        <v>518</v>
      </c>
      <c r="C40" s="407" t="s">
        <v>230</v>
      </c>
      <c r="D40" s="410"/>
      <c r="E40" s="414">
        <f t="shared" si="2"/>
        <v>0</v>
      </c>
      <c r="F40" s="413"/>
      <c r="G40" s="412"/>
      <c r="H40" s="411"/>
      <c r="I40" s="410"/>
      <c r="J40" s="410"/>
      <c r="K40" s="410"/>
      <c r="L40" s="410"/>
      <c r="M40" s="410"/>
    </row>
    <row r="41" spans="1:13" ht="15" x14ac:dyDescent="0.2">
      <c r="A41" s="416" t="s">
        <v>365</v>
      </c>
      <c r="B41" s="415" t="s">
        <v>517</v>
      </c>
      <c r="C41" s="407" t="s">
        <v>228</v>
      </c>
      <c r="D41" s="410"/>
      <c r="E41" s="414">
        <f t="shared" si="2"/>
        <v>0</v>
      </c>
      <c r="F41" s="413"/>
      <c r="G41" s="412"/>
      <c r="H41" s="411"/>
      <c r="I41" s="410"/>
      <c r="J41" s="410"/>
      <c r="K41" s="410"/>
      <c r="L41" s="410"/>
      <c r="M41" s="410"/>
    </row>
    <row r="42" spans="1:13" ht="15" x14ac:dyDescent="0.2">
      <c r="A42" s="416" t="s">
        <v>362</v>
      </c>
      <c r="B42" s="415"/>
      <c r="C42" s="407"/>
      <c r="D42" s="403"/>
      <c r="E42" s="403"/>
      <c r="F42" s="406"/>
      <c r="G42" s="405"/>
      <c r="H42" s="404"/>
      <c r="I42" s="403"/>
      <c r="J42" s="403"/>
      <c r="K42" s="403"/>
      <c r="L42" s="403"/>
      <c r="M42" s="403"/>
    </row>
    <row r="43" spans="1:13" ht="15" x14ac:dyDescent="0.2">
      <c r="A43" s="416" t="s">
        <v>359</v>
      </c>
      <c r="B43" s="415" t="s">
        <v>516</v>
      </c>
      <c r="C43" s="407" t="s">
        <v>515</v>
      </c>
      <c r="D43" s="410"/>
      <c r="E43" s="414">
        <f>SUM(F43:M43)</f>
        <v>0</v>
      </c>
      <c r="F43" s="413"/>
      <c r="G43" s="412"/>
      <c r="H43" s="411"/>
      <c r="I43" s="410"/>
      <c r="J43" s="410"/>
      <c r="K43" s="410"/>
      <c r="L43" s="410"/>
      <c r="M43" s="410"/>
    </row>
    <row r="44" spans="1:13" ht="15" x14ac:dyDescent="0.2">
      <c r="A44" s="416" t="s">
        <v>357</v>
      </c>
      <c r="B44" s="415" t="s">
        <v>514</v>
      </c>
      <c r="C44" s="407" t="s">
        <v>513</v>
      </c>
      <c r="D44" s="410"/>
      <c r="E44" s="414">
        <f>SUM(F44:M44)</f>
        <v>0</v>
      </c>
      <c r="F44" s="413"/>
      <c r="G44" s="412"/>
      <c r="H44" s="411"/>
      <c r="I44" s="410"/>
      <c r="J44" s="410"/>
      <c r="K44" s="410"/>
      <c r="L44" s="410"/>
      <c r="M44" s="410"/>
    </row>
    <row r="45" spans="1:13" ht="15" x14ac:dyDescent="0.2">
      <c r="A45" s="416" t="s">
        <v>353</v>
      </c>
      <c r="B45" s="415" t="s">
        <v>512</v>
      </c>
      <c r="C45" s="407" t="s">
        <v>222</v>
      </c>
      <c r="D45" s="410"/>
      <c r="E45" s="414">
        <f>SUM(F45:M45)</f>
        <v>0</v>
      </c>
      <c r="F45" s="413"/>
      <c r="G45" s="412"/>
      <c r="H45" s="411"/>
      <c r="I45" s="410"/>
      <c r="J45" s="410"/>
      <c r="K45" s="410"/>
      <c r="L45" s="410"/>
      <c r="M45" s="410"/>
    </row>
    <row r="46" spans="1:13" ht="15" x14ac:dyDescent="0.2">
      <c r="A46" s="409"/>
      <c r="B46" s="408"/>
      <c r="C46" s="407"/>
      <c r="D46" s="403"/>
      <c r="E46" s="403"/>
      <c r="F46" s="406"/>
      <c r="G46" s="405"/>
      <c r="H46" s="404"/>
      <c r="I46" s="403"/>
      <c r="J46" s="403"/>
      <c r="K46" s="403"/>
      <c r="L46" s="403"/>
      <c r="M46" s="403"/>
    </row>
    <row r="47" spans="1:13" ht="12" customHeight="1" x14ac:dyDescent="0.2">
      <c r="A47" s="602" t="str">
        <f ca="1">CELL("filename",A47)</f>
        <v>R:\Finance\Annual Budget\Amended 2016-2017\[2016-2017 Amended Budget.xlsx]275a</v>
      </c>
      <c r="B47" s="602"/>
      <c r="C47" s="602"/>
      <c r="D47" s="402"/>
      <c r="E47" s="402"/>
      <c r="F47" s="402"/>
      <c r="G47" s="402"/>
      <c r="H47" s="402"/>
      <c r="I47" s="402"/>
      <c r="J47" s="402"/>
      <c r="K47" s="402"/>
      <c r="L47" s="402"/>
      <c r="M47" s="402"/>
    </row>
    <row r="48" spans="1:13" ht="12" customHeight="1" x14ac:dyDescent="0.2">
      <c r="A48" s="401"/>
      <c r="B48" s="401"/>
      <c r="C48" s="400" t="s">
        <v>511</v>
      </c>
      <c r="D48" s="399">
        <f t="shared" ref="D48:M48" si="3">SUM(D23:D46)</f>
        <v>0</v>
      </c>
      <c r="E48" s="399">
        <f t="shared" si="3"/>
        <v>0</v>
      </c>
      <c r="F48" s="399">
        <f t="shared" si="3"/>
        <v>0</v>
      </c>
      <c r="G48" s="399">
        <f t="shared" si="3"/>
        <v>0</v>
      </c>
      <c r="H48" s="399">
        <f t="shared" si="3"/>
        <v>0</v>
      </c>
      <c r="I48" s="399">
        <f t="shared" si="3"/>
        <v>0</v>
      </c>
      <c r="J48" s="399">
        <f t="shared" si="3"/>
        <v>0</v>
      </c>
      <c r="K48" s="399">
        <f t="shared" si="3"/>
        <v>0</v>
      </c>
      <c r="L48" s="399">
        <f t="shared" si="3"/>
        <v>0</v>
      </c>
      <c r="M48" s="399">
        <f t="shared" si="3"/>
        <v>0</v>
      </c>
    </row>
  </sheetData>
  <mergeCells count="3">
    <mergeCell ref="A1:C1"/>
    <mergeCell ref="A4:C4"/>
    <mergeCell ref="A47:C47"/>
  </mergeCells>
  <printOptions horizontalCentered="1" verticalCentered="1"/>
  <pageMargins left="0.1" right="0.1" top="0.4" bottom="0.4" header="0.1" footer="0.1"/>
  <pageSetup scale="81" fitToHeight="2" orientation="landscape" r:id="rId1"/>
  <headerFooter>
    <oddHeader>&amp;C&amp;"Arial,Bold"TWIN FALLS SCHOOL DISTRICT 411</oddHeader>
    <oddFooter>&amp;L&amp;"Arial,Bold"&amp;Z&amp;F&amp;R&amp;"Arial,Bold"Page &amp;P of &amp;N</oddFooter>
  </headerFooter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C49"/>
  <sheetViews>
    <sheetView zoomScaleNormal="100" workbookViewId="0">
      <pane xSplit="3" ySplit="7" topLeftCell="D8" activePane="bottomRight" state="frozen"/>
      <selection activeCell="P31" sqref="P31"/>
      <selection pane="topRight" activeCell="P31" sqref="P31"/>
      <selection pane="bottomLeft" activeCell="P31" sqref="P31"/>
      <selection pane="bottomRight" activeCell="P31" sqref="P31"/>
    </sheetView>
  </sheetViews>
  <sheetFormatPr defaultRowHeight="15.75" x14ac:dyDescent="0.25"/>
  <cols>
    <col min="1" max="1" width="3.77734375" style="397" customWidth="1"/>
    <col min="2" max="2" width="6.77734375" style="452" customWidth="1"/>
    <col min="3" max="3" width="30.77734375" style="398" customWidth="1"/>
    <col min="4" max="13" width="11.77734375" style="397" customWidth="1"/>
    <col min="14" max="16384" width="8.88671875" style="397"/>
  </cols>
  <sheetData>
    <row r="1" spans="1:22" ht="20.25" x14ac:dyDescent="0.3">
      <c r="A1" s="600" t="s">
        <v>47</v>
      </c>
      <c r="B1" s="600"/>
      <c r="C1" s="600"/>
      <c r="E1" s="530" t="s">
        <v>510</v>
      </c>
      <c r="F1" s="529"/>
      <c r="G1" s="529"/>
      <c r="H1" s="529"/>
      <c r="I1" s="451"/>
      <c r="K1" s="446"/>
      <c r="L1" s="445"/>
      <c r="M1" s="556"/>
    </row>
    <row r="2" spans="1:22" x14ac:dyDescent="0.25">
      <c r="E2" s="530" t="s">
        <v>16</v>
      </c>
      <c r="F2" s="529"/>
      <c r="G2" s="529"/>
      <c r="H2" s="528"/>
      <c r="K2" s="446"/>
      <c r="L2" s="445"/>
      <c r="M2" s="446"/>
    </row>
    <row r="3" spans="1:22" ht="15" customHeight="1" x14ac:dyDescent="0.25">
      <c r="E3" s="447" t="s">
        <v>507</v>
      </c>
      <c r="F3" s="447"/>
      <c r="G3" s="447"/>
      <c r="H3" s="528"/>
      <c r="J3" s="527" t="s">
        <v>5</v>
      </c>
      <c r="K3" s="446"/>
      <c r="L3" s="445"/>
      <c r="M3" s="446"/>
    </row>
    <row r="4" spans="1:22" ht="12.6" customHeight="1" x14ac:dyDescent="0.2">
      <c r="A4" s="603" t="s">
        <v>505</v>
      </c>
      <c r="B4" s="603"/>
      <c r="C4" s="603"/>
      <c r="D4" s="401"/>
      <c r="E4" s="401"/>
      <c r="F4" s="401"/>
      <c r="G4" s="401"/>
      <c r="H4" s="401"/>
      <c r="I4" s="401"/>
      <c r="J4" s="401"/>
      <c r="K4" s="401"/>
      <c r="L4" s="401"/>
    </row>
    <row r="5" spans="1:22" ht="15" x14ac:dyDescent="0.2">
      <c r="A5" s="526"/>
      <c r="B5" s="522"/>
      <c r="C5" s="525" t="s">
        <v>16</v>
      </c>
      <c r="D5" s="522" t="s">
        <v>503</v>
      </c>
      <c r="E5" s="522" t="s">
        <v>90</v>
      </c>
      <c r="F5" s="524" t="s">
        <v>85</v>
      </c>
      <c r="G5" s="524" t="s">
        <v>83</v>
      </c>
      <c r="H5" s="524" t="s">
        <v>81</v>
      </c>
      <c r="I5" s="524" t="s">
        <v>79</v>
      </c>
      <c r="J5" s="524" t="s">
        <v>77</v>
      </c>
      <c r="K5" s="523" t="s">
        <v>75</v>
      </c>
      <c r="L5" s="522" t="s">
        <v>73</v>
      </c>
      <c r="M5" s="522" t="s">
        <v>70</v>
      </c>
    </row>
    <row r="6" spans="1:22" ht="15" x14ac:dyDescent="0.2">
      <c r="A6" s="521"/>
      <c r="B6" s="481"/>
      <c r="C6" s="480"/>
      <c r="D6" s="516"/>
      <c r="E6" s="520"/>
      <c r="F6" s="401"/>
      <c r="G6" s="519"/>
      <c r="H6" s="518" t="s">
        <v>560</v>
      </c>
      <c r="I6" s="518" t="s">
        <v>559</v>
      </c>
      <c r="J6" s="517" t="s">
        <v>558</v>
      </c>
      <c r="K6" s="481" t="s">
        <v>557</v>
      </c>
      <c r="L6" s="481" t="s">
        <v>556</v>
      </c>
      <c r="M6" s="516"/>
    </row>
    <row r="7" spans="1:22" ht="15" x14ac:dyDescent="0.2">
      <c r="A7" s="482" t="s">
        <v>87</v>
      </c>
      <c r="B7" s="484" t="s">
        <v>500</v>
      </c>
      <c r="C7" s="515" t="s">
        <v>555</v>
      </c>
      <c r="D7" s="484" t="s">
        <v>88</v>
      </c>
      <c r="E7" s="484" t="s">
        <v>88</v>
      </c>
      <c r="F7" s="514" t="s">
        <v>84</v>
      </c>
      <c r="G7" s="459" t="s">
        <v>82</v>
      </c>
      <c r="H7" s="459" t="s">
        <v>554</v>
      </c>
      <c r="I7" s="459" t="s">
        <v>553</v>
      </c>
      <c r="J7" s="482" t="s">
        <v>552</v>
      </c>
      <c r="K7" s="484" t="s">
        <v>551</v>
      </c>
      <c r="L7" s="484" t="s">
        <v>550</v>
      </c>
      <c r="M7" s="484" t="s">
        <v>184</v>
      </c>
    </row>
    <row r="8" spans="1:22" ht="15" x14ac:dyDescent="0.2">
      <c r="A8" s="482" t="s">
        <v>350</v>
      </c>
      <c r="B8" s="484" t="s">
        <v>597</v>
      </c>
      <c r="C8" s="463" t="s">
        <v>220</v>
      </c>
      <c r="D8" s="497"/>
      <c r="E8" s="414">
        <f>SUM(F8:M8)</f>
        <v>0</v>
      </c>
      <c r="F8" s="500"/>
      <c r="G8" s="499"/>
      <c r="H8" s="498"/>
      <c r="I8" s="497"/>
      <c r="J8" s="497"/>
      <c r="K8" s="497"/>
      <c r="L8" s="497"/>
      <c r="M8" s="497"/>
    </row>
    <row r="9" spans="1:22" ht="15" x14ac:dyDescent="0.2">
      <c r="A9" s="482" t="s">
        <v>493</v>
      </c>
      <c r="B9" s="484"/>
      <c r="C9" s="463"/>
      <c r="D9" s="509"/>
      <c r="E9" s="509"/>
      <c r="F9" s="512"/>
      <c r="G9" s="511"/>
      <c r="H9" s="510"/>
      <c r="I9" s="509"/>
      <c r="J9" s="509"/>
      <c r="K9" s="509"/>
      <c r="L9" s="509"/>
      <c r="M9" s="509"/>
    </row>
    <row r="10" spans="1:22" ht="15" x14ac:dyDescent="0.2">
      <c r="A10" s="482" t="s">
        <v>490</v>
      </c>
      <c r="B10" s="484" t="s">
        <v>75</v>
      </c>
      <c r="C10" s="473" t="s">
        <v>596</v>
      </c>
      <c r="D10" s="472">
        <f>+D8+'275a'!D48</f>
        <v>0</v>
      </c>
      <c r="E10" s="472">
        <f>+E8+'275a'!E48</f>
        <v>0</v>
      </c>
      <c r="F10" s="472">
        <f>+F8+'275a'!F48</f>
        <v>0</v>
      </c>
      <c r="G10" s="472">
        <f>+G8+'275a'!G48</f>
        <v>0</v>
      </c>
      <c r="H10" s="472">
        <f>+H8+'275a'!H48</f>
        <v>0</v>
      </c>
      <c r="I10" s="472">
        <f>+I8+'275a'!I48</f>
        <v>0</v>
      </c>
      <c r="J10" s="472">
        <f>+J8+'275a'!J48</f>
        <v>0</v>
      </c>
      <c r="K10" s="472">
        <f>+K8+'275a'!K48</f>
        <v>0</v>
      </c>
      <c r="L10" s="472">
        <f>+L8+'275a'!L48</f>
        <v>0</v>
      </c>
      <c r="M10" s="472">
        <f>+M8+'275a'!M48</f>
        <v>0</v>
      </c>
    </row>
    <row r="11" spans="1:22" x14ac:dyDescent="0.25">
      <c r="A11" s="482" t="s">
        <v>485</v>
      </c>
      <c r="B11" s="513"/>
      <c r="C11" s="486"/>
      <c r="D11" s="501"/>
      <c r="E11" s="501"/>
      <c r="F11" s="504"/>
      <c r="G11" s="503"/>
      <c r="H11" s="502"/>
      <c r="I11" s="501"/>
      <c r="J11" s="501"/>
      <c r="K11" s="501"/>
      <c r="L11" s="501"/>
      <c r="M11" s="501"/>
    </row>
    <row r="12" spans="1:22" ht="15" x14ac:dyDescent="0.2">
      <c r="A12" s="482" t="s">
        <v>478</v>
      </c>
      <c r="B12" s="484" t="s">
        <v>595</v>
      </c>
      <c r="C12" s="463" t="s">
        <v>218</v>
      </c>
      <c r="D12" s="497"/>
      <c r="E12" s="414">
        <f>SUM(F12:M12)</f>
        <v>0</v>
      </c>
      <c r="F12" s="500"/>
      <c r="G12" s="499"/>
      <c r="H12" s="498"/>
      <c r="I12" s="497"/>
      <c r="J12" s="497"/>
      <c r="K12" s="497"/>
      <c r="L12" s="497"/>
      <c r="M12" s="497"/>
    </row>
    <row r="13" spans="1:22" ht="15" x14ac:dyDescent="0.2">
      <c r="A13" s="482" t="s">
        <v>474</v>
      </c>
      <c r="B13" s="484" t="s">
        <v>594</v>
      </c>
      <c r="C13" s="463" t="s">
        <v>216</v>
      </c>
      <c r="D13" s="497"/>
      <c r="E13" s="414">
        <f>SUM(F13:M13)</f>
        <v>0</v>
      </c>
      <c r="F13" s="500"/>
      <c r="G13" s="499"/>
      <c r="H13" s="498"/>
      <c r="I13" s="497"/>
      <c r="J13" s="497"/>
      <c r="K13" s="497"/>
      <c r="L13" s="497"/>
      <c r="M13" s="497"/>
    </row>
    <row r="14" spans="1:22" ht="15" x14ac:dyDescent="0.2">
      <c r="A14" s="482" t="s">
        <v>469</v>
      </c>
      <c r="B14" s="484">
        <v>730</v>
      </c>
      <c r="C14" s="463" t="s">
        <v>593</v>
      </c>
      <c r="D14" s="497"/>
      <c r="E14" s="414">
        <f>SUM(F14:M14)</f>
        <v>0</v>
      </c>
      <c r="F14" s="500"/>
      <c r="G14" s="499"/>
      <c r="H14" s="498"/>
      <c r="I14" s="497"/>
      <c r="J14" s="497"/>
      <c r="K14" s="497"/>
      <c r="L14" s="497"/>
      <c r="M14" s="497"/>
    </row>
    <row r="15" spans="1:22" ht="15" x14ac:dyDescent="0.2">
      <c r="A15" s="482" t="s">
        <v>465</v>
      </c>
      <c r="B15" s="484"/>
      <c r="C15" s="463"/>
      <c r="D15" s="501"/>
      <c r="E15" s="501"/>
      <c r="F15" s="512"/>
      <c r="G15" s="511"/>
      <c r="H15" s="510"/>
      <c r="I15" s="509"/>
      <c r="J15" s="509"/>
      <c r="K15" s="509"/>
      <c r="L15" s="509"/>
      <c r="M15" s="509"/>
    </row>
    <row r="16" spans="1:22" ht="15" x14ac:dyDescent="0.2">
      <c r="A16" s="482" t="s">
        <v>461</v>
      </c>
      <c r="B16" s="484" t="s">
        <v>73</v>
      </c>
      <c r="C16" s="463" t="s">
        <v>592</v>
      </c>
      <c r="D16" s="472">
        <f t="shared" ref="D16:M16" si="0">SUM(D12:D14)</f>
        <v>0</v>
      </c>
      <c r="E16" s="472">
        <f t="shared" si="0"/>
        <v>0</v>
      </c>
      <c r="F16" s="472">
        <f t="shared" si="0"/>
        <v>0</v>
      </c>
      <c r="G16" s="472">
        <f t="shared" si="0"/>
        <v>0</v>
      </c>
      <c r="H16" s="472">
        <f t="shared" si="0"/>
        <v>0</v>
      </c>
      <c r="I16" s="472">
        <f t="shared" si="0"/>
        <v>0</v>
      </c>
      <c r="J16" s="472">
        <f t="shared" si="0"/>
        <v>0</v>
      </c>
      <c r="K16" s="472">
        <f t="shared" si="0"/>
        <v>0</v>
      </c>
      <c r="L16" s="472">
        <f t="shared" si="0"/>
        <v>0</v>
      </c>
      <c r="M16" s="472">
        <f t="shared" si="0"/>
        <v>0</v>
      </c>
      <c r="N16" s="492"/>
      <c r="O16" s="492"/>
      <c r="P16" s="492"/>
      <c r="Q16" s="492"/>
      <c r="R16" s="492"/>
      <c r="S16" s="492"/>
      <c r="T16" s="492"/>
      <c r="U16" s="492"/>
      <c r="V16" s="492"/>
    </row>
    <row r="17" spans="1:55" ht="15" x14ac:dyDescent="0.2">
      <c r="A17" s="482" t="s">
        <v>457</v>
      </c>
      <c r="B17" s="484"/>
      <c r="C17" s="463"/>
      <c r="D17" s="501"/>
      <c r="E17" s="501"/>
      <c r="F17" s="504"/>
      <c r="G17" s="503"/>
      <c r="H17" s="502"/>
      <c r="I17" s="501"/>
      <c r="J17" s="501"/>
      <c r="K17" s="501"/>
      <c r="L17" s="501"/>
      <c r="M17" s="501"/>
    </row>
    <row r="18" spans="1:55" ht="15" x14ac:dyDescent="0.2">
      <c r="A18" s="482" t="s">
        <v>453</v>
      </c>
      <c r="B18" s="484" t="s">
        <v>591</v>
      </c>
      <c r="C18" s="463" t="s">
        <v>590</v>
      </c>
      <c r="D18" s="497"/>
      <c r="E18" s="414">
        <f>SUM(F18:M18)</f>
        <v>0</v>
      </c>
      <c r="F18" s="500"/>
      <c r="G18" s="499"/>
      <c r="H18" s="498"/>
      <c r="I18" s="497"/>
      <c r="J18" s="497"/>
      <c r="K18" s="497"/>
      <c r="L18" s="497"/>
      <c r="M18" s="497"/>
    </row>
    <row r="19" spans="1:55" ht="15" x14ac:dyDescent="0.2">
      <c r="A19" s="482" t="s">
        <v>449</v>
      </c>
      <c r="B19" s="484">
        <v>811</v>
      </c>
      <c r="C19" s="463" t="s">
        <v>589</v>
      </c>
      <c r="D19" s="497"/>
      <c r="E19" s="414">
        <f>SUM(F19:M19)</f>
        <v>0</v>
      </c>
      <c r="F19" s="500"/>
      <c r="G19" s="499"/>
      <c r="H19" s="498"/>
      <c r="I19" s="497"/>
      <c r="J19" s="497"/>
      <c r="K19" s="497"/>
      <c r="L19" s="497"/>
      <c r="M19" s="497"/>
    </row>
    <row r="20" spans="1:55" ht="15" x14ac:dyDescent="0.2">
      <c r="A20" s="482" t="s">
        <v>445</v>
      </c>
      <c r="B20" s="484"/>
      <c r="C20" s="463"/>
      <c r="D20" s="509"/>
      <c r="E20" s="509"/>
      <c r="F20" s="512"/>
      <c r="G20" s="511"/>
      <c r="H20" s="510"/>
      <c r="I20" s="509"/>
      <c r="J20" s="509"/>
      <c r="K20" s="509"/>
      <c r="L20" s="509"/>
      <c r="M20" s="509"/>
    </row>
    <row r="21" spans="1:55" s="505" customFormat="1" ht="15" x14ac:dyDescent="0.2">
      <c r="A21" s="482" t="s">
        <v>442</v>
      </c>
      <c r="B21" s="508">
        <v>800</v>
      </c>
      <c r="C21" s="507" t="s">
        <v>588</v>
      </c>
      <c r="D21" s="472">
        <f t="shared" ref="D21:M21" si="1">SUM(D17:D19)</f>
        <v>0</v>
      </c>
      <c r="E21" s="472">
        <f t="shared" si="1"/>
        <v>0</v>
      </c>
      <c r="F21" s="472">
        <f t="shared" si="1"/>
        <v>0</v>
      </c>
      <c r="G21" s="472">
        <f t="shared" si="1"/>
        <v>0</v>
      </c>
      <c r="H21" s="472">
        <f t="shared" si="1"/>
        <v>0</v>
      </c>
      <c r="I21" s="472">
        <f t="shared" si="1"/>
        <v>0</v>
      </c>
      <c r="J21" s="472">
        <f t="shared" si="1"/>
        <v>0</v>
      </c>
      <c r="K21" s="472">
        <f t="shared" si="1"/>
        <v>0</v>
      </c>
      <c r="L21" s="472">
        <f t="shared" si="1"/>
        <v>0</v>
      </c>
      <c r="M21" s="472">
        <f t="shared" si="1"/>
        <v>0</v>
      </c>
    </row>
    <row r="22" spans="1:55" ht="15" x14ac:dyDescent="0.2">
      <c r="A22" s="482" t="s">
        <v>438</v>
      </c>
      <c r="B22" s="484"/>
      <c r="C22" s="463"/>
      <c r="D22" s="501"/>
      <c r="E22" s="501"/>
      <c r="F22" s="504"/>
      <c r="G22" s="503"/>
      <c r="H22" s="502"/>
      <c r="I22" s="501"/>
      <c r="J22" s="501"/>
      <c r="K22" s="501"/>
      <c r="L22" s="501"/>
      <c r="M22" s="501"/>
    </row>
    <row r="23" spans="1:55" ht="15" x14ac:dyDescent="0.2">
      <c r="A23" s="482" t="s">
        <v>434</v>
      </c>
      <c r="B23" s="484" t="s">
        <v>587</v>
      </c>
      <c r="C23" s="463" t="s">
        <v>205</v>
      </c>
      <c r="D23" s="410"/>
      <c r="E23" s="414">
        <f>SUM(F23:M23)</f>
        <v>0</v>
      </c>
      <c r="F23" s="500"/>
      <c r="G23" s="499"/>
      <c r="H23" s="498"/>
      <c r="I23" s="497"/>
      <c r="J23" s="497"/>
      <c r="K23" s="497"/>
      <c r="L23" s="497"/>
      <c r="M23" s="497"/>
    </row>
    <row r="24" spans="1:55" ht="15" x14ac:dyDescent="0.2">
      <c r="A24" s="482" t="s">
        <v>429</v>
      </c>
      <c r="B24" s="484" t="s">
        <v>586</v>
      </c>
      <c r="C24" s="463" t="s">
        <v>203</v>
      </c>
      <c r="D24" s="410"/>
      <c r="E24" s="414">
        <f>SUM(F24:M24)</f>
        <v>0</v>
      </c>
      <c r="F24" s="500"/>
      <c r="G24" s="499"/>
      <c r="H24" s="498"/>
      <c r="I24" s="497"/>
      <c r="J24" s="497"/>
      <c r="K24" s="497"/>
      <c r="L24" s="497"/>
      <c r="M24" s="497"/>
    </row>
    <row r="25" spans="1:55" ht="15" x14ac:dyDescent="0.2">
      <c r="A25" s="482" t="s">
        <v>426</v>
      </c>
      <c r="B25" s="484" t="s">
        <v>585</v>
      </c>
      <c r="C25" s="463" t="s">
        <v>201</v>
      </c>
      <c r="D25" s="410"/>
      <c r="E25" s="414">
        <f>SUM(F25:M25)</f>
        <v>0</v>
      </c>
      <c r="F25" s="500"/>
      <c r="G25" s="499"/>
      <c r="H25" s="498"/>
      <c r="I25" s="497"/>
      <c r="J25" s="497"/>
      <c r="K25" s="497"/>
      <c r="L25" s="497"/>
      <c r="M25" s="497"/>
    </row>
    <row r="26" spans="1:55" ht="15" x14ac:dyDescent="0.2">
      <c r="A26" s="482" t="s">
        <v>424</v>
      </c>
      <c r="B26" s="484" t="s">
        <v>584</v>
      </c>
      <c r="C26" s="463" t="s">
        <v>583</v>
      </c>
      <c r="D26" s="410">
        <v>577</v>
      </c>
      <c r="E26" s="414">
        <f>SUM(F26:M26)</f>
        <v>1328</v>
      </c>
      <c r="F26" s="500"/>
      <c r="G26" s="499"/>
      <c r="H26" s="498"/>
      <c r="I26" s="497"/>
      <c r="J26" s="497"/>
      <c r="K26" s="497"/>
      <c r="L26" s="497"/>
      <c r="M26" s="497">
        <v>1328</v>
      </c>
    </row>
    <row r="27" spans="1:55" ht="15" x14ac:dyDescent="0.2">
      <c r="A27" s="482" t="s">
        <v>420</v>
      </c>
      <c r="B27" s="484"/>
      <c r="C27" s="463"/>
      <c r="D27" s="485"/>
      <c r="E27" s="485"/>
      <c r="F27" s="496"/>
      <c r="G27" s="495"/>
      <c r="H27" s="494"/>
      <c r="I27" s="493"/>
      <c r="J27" s="493"/>
      <c r="K27" s="493"/>
      <c r="L27" s="493"/>
      <c r="M27" s="493"/>
    </row>
    <row r="28" spans="1:55" ht="15" x14ac:dyDescent="0.2">
      <c r="A28" s="482" t="s">
        <v>417</v>
      </c>
      <c r="B28" s="484" t="s">
        <v>582</v>
      </c>
      <c r="C28" s="463" t="s">
        <v>581</v>
      </c>
      <c r="D28" s="472">
        <f t="shared" ref="D28:M28" si="2">SUM(D23:D27)</f>
        <v>577</v>
      </c>
      <c r="E28" s="472">
        <f t="shared" si="2"/>
        <v>1328</v>
      </c>
      <c r="F28" s="472">
        <f t="shared" si="2"/>
        <v>0</v>
      </c>
      <c r="G28" s="472">
        <f t="shared" si="2"/>
        <v>0</v>
      </c>
      <c r="H28" s="472">
        <f t="shared" si="2"/>
        <v>0</v>
      </c>
      <c r="I28" s="472">
        <f t="shared" si="2"/>
        <v>0</v>
      </c>
      <c r="J28" s="472">
        <f t="shared" si="2"/>
        <v>0</v>
      </c>
      <c r="K28" s="472">
        <f t="shared" si="2"/>
        <v>0</v>
      </c>
      <c r="L28" s="472">
        <f t="shared" si="2"/>
        <v>0</v>
      </c>
      <c r="M28" s="472">
        <f t="shared" si="2"/>
        <v>1328</v>
      </c>
      <c r="N28" s="492"/>
      <c r="O28" s="492"/>
      <c r="P28" s="492"/>
      <c r="Q28" s="492"/>
      <c r="R28" s="492"/>
      <c r="S28" s="492"/>
      <c r="T28" s="492"/>
      <c r="U28" s="492"/>
      <c r="V28" s="492"/>
      <c r="W28" s="492"/>
      <c r="X28" s="492"/>
      <c r="Y28" s="492"/>
      <c r="Z28" s="492"/>
      <c r="AA28" s="492"/>
      <c r="AB28" s="492"/>
      <c r="AC28" s="492"/>
      <c r="AD28" s="492"/>
      <c r="AE28" s="492"/>
      <c r="AF28" s="492"/>
      <c r="AG28" s="492"/>
      <c r="AH28" s="492"/>
      <c r="AI28" s="492"/>
      <c r="AJ28" s="492"/>
      <c r="AK28" s="492"/>
      <c r="AL28" s="492"/>
      <c r="AM28" s="492"/>
      <c r="AN28" s="492"/>
      <c r="AO28" s="492"/>
      <c r="AP28" s="492"/>
      <c r="AQ28" s="492"/>
      <c r="AR28" s="492"/>
      <c r="AS28" s="492"/>
      <c r="AT28" s="492"/>
      <c r="AU28" s="492"/>
      <c r="AV28" s="492"/>
      <c r="AW28" s="492"/>
      <c r="AX28" s="492"/>
      <c r="AY28" s="492"/>
      <c r="AZ28" s="492"/>
      <c r="BA28" s="492"/>
      <c r="BB28" s="492"/>
      <c r="BC28" s="492"/>
    </row>
    <row r="29" spans="1:55" ht="15" x14ac:dyDescent="0.2">
      <c r="A29" s="482" t="s">
        <v>413</v>
      </c>
      <c r="B29" s="484"/>
      <c r="C29" s="463"/>
      <c r="D29" s="485"/>
      <c r="E29" s="485"/>
      <c r="F29" s="485"/>
      <c r="G29" s="485"/>
      <c r="H29" s="485"/>
      <c r="I29" s="485"/>
      <c r="J29" s="485"/>
      <c r="K29" s="485"/>
      <c r="L29" s="485"/>
      <c r="M29" s="485"/>
    </row>
    <row r="30" spans="1:55" ht="15" x14ac:dyDescent="0.2">
      <c r="A30" s="482" t="s">
        <v>407</v>
      </c>
      <c r="B30" s="481"/>
      <c r="C30" s="480" t="s">
        <v>580</v>
      </c>
      <c r="D30" s="460"/>
      <c r="E30" s="460"/>
      <c r="F30" s="460"/>
      <c r="G30" s="460"/>
      <c r="H30" s="460"/>
      <c r="I30" s="460"/>
      <c r="J30" s="460"/>
      <c r="K30" s="460"/>
      <c r="L30" s="460"/>
      <c r="M30" s="460"/>
    </row>
    <row r="31" spans="1:55" ht="15" x14ac:dyDescent="0.2">
      <c r="A31" s="482" t="s">
        <v>403</v>
      </c>
      <c r="B31" s="484"/>
      <c r="C31" s="491" t="s">
        <v>579</v>
      </c>
      <c r="D31" s="472">
        <f>SUM(D28,D21,D16,D10,'275a'!D21)</f>
        <v>45650</v>
      </c>
      <c r="E31" s="472">
        <f>SUM(E28,E21,E16,E10,'275a'!E21)</f>
        <v>66392</v>
      </c>
      <c r="F31" s="472">
        <f>SUM(F28,F21,F16,F10,'275a'!F21)</f>
        <v>47460</v>
      </c>
      <c r="G31" s="472">
        <f>SUM(G28,G21,G16,G10,'275a'!G21)</f>
        <v>17604</v>
      </c>
      <c r="H31" s="472">
        <f>SUM(H28,H21,H16,H10,'275a'!H21)</f>
        <v>0</v>
      </c>
      <c r="I31" s="472">
        <f>SUM(I28,I21,I16,I10,'275a'!I21)</f>
        <v>0</v>
      </c>
      <c r="J31" s="472">
        <f>SUM(J28,J21,J16,J10,'275a'!J21)</f>
        <v>0</v>
      </c>
      <c r="K31" s="472">
        <f>SUM(K28,K21,K16,K10,'275a'!K21)</f>
        <v>0</v>
      </c>
      <c r="L31" s="472">
        <f>SUM(L28,L21,L16,L10,'275a'!L21)</f>
        <v>0</v>
      </c>
      <c r="M31" s="472">
        <f>SUM(M28,M21,M16,M10,'275a'!M21)</f>
        <v>1328</v>
      </c>
    </row>
    <row r="32" spans="1:55" ht="15" x14ac:dyDescent="0.2">
      <c r="A32" s="482" t="s">
        <v>400</v>
      </c>
      <c r="B32" s="484"/>
      <c r="C32" s="463"/>
      <c r="D32" s="485"/>
      <c r="E32" s="485"/>
      <c r="F32" s="490"/>
      <c r="G32" s="489"/>
      <c r="H32" s="488"/>
      <c r="I32" s="485"/>
      <c r="J32" s="485"/>
      <c r="K32" s="485"/>
      <c r="L32" s="485"/>
      <c r="M32" s="485"/>
    </row>
    <row r="33" spans="1:13" ht="15" x14ac:dyDescent="0.2">
      <c r="A33" s="482" t="s">
        <v>397</v>
      </c>
      <c r="B33" s="481">
        <v>950</v>
      </c>
      <c r="C33" s="480" t="s">
        <v>578</v>
      </c>
      <c r="D33" s="493"/>
      <c r="E33" s="493"/>
      <c r="F33" s="417"/>
      <c r="G33" s="417"/>
      <c r="H33" s="417"/>
      <c r="I33" s="417"/>
      <c r="J33" s="417"/>
      <c r="K33" s="417"/>
      <c r="L33" s="417"/>
      <c r="M33" s="460"/>
    </row>
    <row r="34" spans="1:13" ht="15" x14ac:dyDescent="0.2">
      <c r="A34" s="482" t="s">
        <v>393</v>
      </c>
      <c r="B34" s="484"/>
      <c r="C34" s="483" t="s">
        <v>577</v>
      </c>
      <c r="D34" s="552"/>
      <c r="E34" s="552"/>
      <c r="F34" s="417"/>
      <c r="G34" s="417"/>
      <c r="H34" s="417"/>
      <c r="I34" s="417"/>
      <c r="J34" s="417"/>
      <c r="K34" s="417"/>
      <c r="L34" s="417"/>
      <c r="M34" s="460"/>
    </row>
    <row r="35" spans="1:13" x14ac:dyDescent="0.25">
      <c r="A35" s="482" t="s">
        <v>388</v>
      </c>
      <c r="B35" s="484"/>
      <c r="C35" s="486"/>
      <c r="D35" s="485"/>
      <c r="E35" s="485"/>
      <c r="F35" s="417"/>
      <c r="G35" s="417"/>
      <c r="H35" s="417"/>
      <c r="I35" s="417"/>
      <c r="J35" s="417"/>
      <c r="K35" s="417"/>
      <c r="L35" s="417"/>
      <c r="M35" s="460"/>
    </row>
    <row r="36" spans="1:13" ht="15" x14ac:dyDescent="0.2">
      <c r="A36" s="482" t="s">
        <v>383</v>
      </c>
      <c r="B36" s="481"/>
      <c r="C36" s="480" t="s">
        <v>576</v>
      </c>
      <c r="D36" s="604">
        <f>+D31+D34</f>
        <v>45650</v>
      </c>
      <c r="E36" s="604">
        <f>+E31+E34</f>
        <v>66392</v>
      </c>
      <c r="F36" s="417"/>
      <c r="G36" s="417"/>
      <c r="H36" s="417"/>
      <c r="I36" s="417"/>
      <c r="J36" s="417"/>
      <c r="K36" s="417"/>
      <c r="L36" s="417"/>
      <c r="M36" s="460"/>
    </row>
    <row r="37" spans="1:13" ht="15" x14ac:dyDescent="0.2">
      <c r="A37" s="482" t="s">
        <v>379</v>
      </c>
      <c r="B37" s="484"/>
      <c r="C37" s="483" t="s">
        <v>575</v>
      </c>
      <c r="D37" s="605"/>
      <c r="E37" s="605"/>
      <c r="F37" s="417"/>
      <c r="G37" s="417"/>
      <c r="H37" s="417"/>
      <c r="I37" s="417"/>
      <c r="J37" s="417"/>
      <c r="K37" s="417"/>
      <c r="L37" s="417"/>
      <c r="M37" s="460"/>
    </row>
    <row r="38" spans="1:13" ht="15" x14ac:dyDescent="0.2">
      <c r="A38" s="482" t="s">
        <v>376</v>
      </c>
      <c r="B38" s="481"/>
      <c r="C38" s="480"/>
      <c r="D38" s="460"/>
      <c r="E38" s="460"/>
      <c r="F38" s="417"/>
      <c r="G38" s="417"/>
      <c r="H38" s="417"/>
      <c r="I38" s="417"/>
      <c r="J38" s="417"/>
      <c r="K38" s="417"/>
      <c r="L38" s="417"/>
      <c r="M38" s="460"/>
    </row>
    <row r="39" spans="1:13" thickBot="1" x14ac:dyDescent="0.25">
      <c r="A39" s="482" t="s">
        <v>372</v>
      </c>
      <c r="B39" s="481"/>
      <c r="C39" s="480"/>
      <c r="D39" s="460"/>
      <c r="E39" s="460"/>
      <c r="F39" s="465"/>
      <c r="G39" s="465"/>
      <c r="H39" s="465"/>
      <c r="I39" s="465"/>
      <c r="J39" s="465"/>
      <c r="K39" s="417"/>
      <c r="L39" s="417"/>
      <c r="M39" s="460"/>
    </row>
    <row r="40" spans="1:13" x14ac:dyDescent="0.25">
      <c r="A40" s="459" t="s">
        <v>368</v>
      </c>
      <c r="B40" s="479"/>
      <c r="C40" s="478" t="s">
        <v>574</v>
      </c>
      <c r="D40" s="477"/>
      <c r="E40" s="476"/>
      <c r="F40" s="417"/>
      <c r="G40" s="470"/>
      <c r="H40" s="470"/>
      <c r="I40" s="470"/>
      <c r="J40" s="465"/>
      <c r="K40" s="417"/>
      <c r="L40" s="475"/>
      <c r="M40" s="460"/>
    </row>
    <row r="41" spans="1:13" x14ac:dyDescent="0.25">
      <c r="A41" s="459" t="s">
        <v>364</v>
      </c>
      <c r="B41" s="464"/>
      <c r="C41" s="463"/>
      <c r="D41" s="460"/>
      <c r="E41" s="474"/>
      <c r="F41" s="417"/>
      <c r="G41" s="470"/>
      <c r="H41" s="470"/>
      <c r="I41" s="470"/>
      <c r="J41" s="465"/>
      <c r="K41" s="417"/>
      <c r="L41" s="417"/>
      <c r="M41" s="460"/>
    </row>
    <row r="42" spans="1:13" x14ac:dyDescent="0.25">
      <c r="A42" s="459" t="s">
        <v>361</v>
      </c>
      <c r="B42" s="464"/>
      <c r="C42" s="473" t="s">
        <v>573</v>
      </c>
      <c r="D42" s="472">
        <v>0</v>
      </c>
      <c r="E42" s="471">
        <v>0</v>
      </c>
      <c r="F42" s="470" t="s">
        <v>572</v>
      </c>
      <c r="G42" s="470"/>
      <c r="H42" s="470"/>
      <c r="I42" s="470"/>
      <c r="J42" s="465"/>
      <c r="K42" s="417"/>
      <c r="L42" s="417"/>
      <c r="M42" s="460"/>
    </row>
    <row r="43" spans="1:13" x14ac:dyDescent="0.25">
      <c r="A43" s="459" t="s">
        <v>358</v>
      </c>
      <c r="B43" s="464"/>
      <c r="C43" s="473" t="s">
        <v>571</v>
      </c>
      <c r="D43" s="472">
        <v>45650</v>
      </c>
      <c r="E43" s="471">
        <v>66392</v>
      </c>
      <c r="F43" s="470"/>
      <c r="G43" s="465"/>
      <c r="H43" s="465"/>
      <c r="I43" s="465"/>
      <c r="J43" s="465"/>
      <c r="K43" s="417"/>
      <c r="L43" s="417"/>
      <c r="M43" s="460"/>
    </row>
    <row r="44" spans="1:13" x14ac:dyDescent="0.25">
      <c r="A44" s="459" t="s">
        <v>356</v>
      </c>
      <c r="B44" s="464"/>
      <c r="C44" s="473" t="s">
        <v>570</v>
      </c>
      <c r="D44" s="472">
        <f>SUM(D42:D43)</f>
        <v>45650</v>
      </c>
      <c r="E44" s="471">
        <f>SUM(E42:E43)</f>
        <v>66392</v>
      </c>
      <c r="F44" s="470" t="s">
        <v>569</v>
      </c>
      <c r="G44" s="465"/>
      <c r="H44" s="465"/>
      <c r="I44" s="465"/>
      <c r="J44" s="465"/>
      <c r="K44" s="417"/>
      <c r="L44" s="417"/>
      <c r="M44" s="460"/>
    </row>
    <row r="45" spans="1:13" ht="15" x14ac:dyDescent="0.2">
      <c r="A45" s="459" t="s">
        <v>351</v>
      </c>
      <c r="B45" s="464"/>
      <c r="C45" s="463"/>
      <c r="D45" s="469"/>
      <c r="E45" s="468"/>
      <c r="F45" s="465"/>
      <c r="G45" s="465"/>
      <c r="H45" s="465"/>
      <c r="I45" s="465"/>
      <c r="J45" s="465"/>
      <c r="K45" s="417"/>
      <c r="L45" s="417"/>
      <c r="M45" s="460"/>
    </row>
    <row r="46" spans="1:13" ht="15" x14ac:dyDescent="0.2">
      <c r="A46" s="459" t="s">
        <v>568</v>
      </c>
      <c r="B46" s="464"/>
      <c r="C46" s="463" t="s">
        <v>567</v>
      </c>
      <c r="D46" s="467">
        <f>D36</f>
        <v>45650</v>
      </c>
      <c r="E46" s="466">
        <f>E36</f>
        <v>66392</v>
      </c>
      <c r="F46" s="465"/>
      <c r="G46" s="465"/>
      <c r="H46" s="465"/>
      <c r="I46" s="465"/>
      <c r="J46" s="465"/>
      <c r="K46" s="417"/>
      <c r="L46" s="417"/>
      <c r="M46" s="460"/>
    </row>
    <row r="47" spans="1:13" ht="15" x14ac:dyDescent="0.2">
      <c r="A47" s="459" t="s">
        <v>566</v>
      </c>
      <c r="B47" s="464"/>
      <c r="C47" s="463" t="s">
        <v>565</v>
      </c>
      <c r="D47" s="462">
        <f>D48-D46</f>
        <v>0</v>
      </c>
      <c r="E47" s="461">
        <f>E48-E46</f>
        <v>0</v>
      </c>
      <c r="F47" s="417"/>
      <c r="G47" s="417"/>
      <c r="H47" s="417"/>
      <c r="I47" s="417"/>
      <c r="J47" s="417"/>
      <c r="K47" s="417"/>
      <c r="L47" s="417"/>
      <c r="M47" s="460"/>
    </row>
    <row r="48" spans="1:13" thickBot="1" x14ac:dyDescent="0.25">
      <c r="A48" s="459" t="s">
        <v>564</v>
      </c>
      <c r="B48" s="458"/>
      <c r="C48" s="457" t="s">
        <v>563</v>
      </c>
      <c r="D48" s="456">
        <f>D44</f>
        <v>45650</v>
      </c>
      <c r="E48" s="455">
        <f>E44</f>
        <v>66392</v>
      </c>
      <c r="F48" s="454"/>
      <c r="G48" s="454"/>
      <c r="H48" s="454"/>
      <c r="I48" s="454"/>
      <c r="J48" s="454"/>
      <c r="K48" s="454"/>
      <c r="L48" s="454"/>
      <c r="M48" s="453"/>
    </row>
    <row r="49" spans="1:3" ht="15.75" customHeight="1" x14ac:dyDescent="0.2">
      <c r="A49" s="606" t="str">
        <f ca="1">CELL("FILENAME",A2)</f>
        <v>R:\Finance\Annual Budget\Amended 2016-2017\[2016-2017 Amended Budget.xlsx]275b</v>
      </c>
      <c r="B49" s="606"/>
      <c r="C49" s="606"/>
    </row>
  </sheetData>
  <mergeCells count="5">
    <mergeCell ref="A1:C1"/>
    <mergeCell ref="A4:C4"/>
    <mergeCell ref="D36:D37"/>
    <mergeCell ref="E36:E37"/>
    <mergeCell ref="A49:C49"/>
  </mergeCells>
  <printOptions horizontalCentered="1" verticalCentered="1"/>
  <pageMargins left="0.1" right="0.1" top="0.4" bottom="0.4" header="0.1" footer="0.1"/>
  <pageSetup scale="73" fitToHeight="2" orientation="landscape" r:id="rId1"/>
  <headerFooter>
    <oddHeader>&amp;C&amp;"Arial,Bold"TWIN FALLS SCHOOL DISTIRCT 411</oddHeader>
    <oddFooter>&amp;L&amp;"Arial,Bold"&amp;Z&amp;F&amp;R&amp;"Arial,Bold"Page &amp;P of &amp;N</oddFooter>
  </headerFooter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441"/>
  <sheetViews>
    <sheetView zoomScaleNormal="100" workbookViewId="0">
      <pane xSplit="3" ySplit="6" topLeftCell="D7" activePane="bottomRight" state="frozen"/>
      <selection activeCell="P31" sqref="P31"/>
      <selection pane="topRight" activeCell="P31" sqref="P31"/>
      <selection pane="bottomLeft" activeCell="P31" sqref="P31"/>
      <selection pane="bottomRight" activeCell="P31" sqref="P31"/>
    </sheetView>
  </sheetViews>
  <sheetFormatPr defaultColWidth="9.77734375" defaultRowHeight="11.25" x14ac:dyDescent="0.2"/>
  <cols>
    <col min="1" max="1" width="3.77734375" style="321" customWidth="1"/>
    <col min="2" max="2" width="6.77734375" style="321" customWidth="1"/>
    <col min="3" max="3" width="27.77734375" style="322" customWidth="1"/>
    <col min="4" max="6" width="10.77734375" style="321" customWidth="1"/>
    <col min="7" max="7" width="3.77734375" style="321" customWidth="1"/>
    <col min="8" max="8" width="6.77734375" style="321" customWidth="1"/>
    <col min="9" max="9" width="27.77734375" style="322" customWidth="1"/>
    <col min="10" max="12" width="10.77734375" style="321" customWidth="1"/>
    <col min="13" max="16384" width="9.77734375" style="321"/>
  </cols>
  <sheetData>
    <row r="1" spans="1:12" ht="20.25" x14ac:dyDescent="0.3">
      <c r="A1" s="596" t="s">
        <v>47</v>
      </c>
      <c r="B1" s="596"/>
      <c r="C1" s="596"/>
      <c r="D1" s="393"/>
      <c r="E1" s="394" t="s">
        <v>510</v>
      </c>
      <c r="F1" s="394"/>
      <c r="G1" s="390"/>
      <c r="H1" s="390"/>
      <c r="I1" s="396"/>
      <c r="J1" s="393"/>
      <c r="L1" s="395" t="s">
        <v>746</v>
      </c>
    </row>
    <row r="2" spans="1:12" ht="15.75" x14ac:dyDescent="0.25">
      <c r="A2" s="393"/>
      <c r="B2" s="393"/>
      <c r="C2" s="389"/>
      <c r="D2" s="393"/>
      <c r="E2" s="394" t="s">
        <v>504</v>
      </c>
      <c r="F2" s="392"/>
      <c r="G2" s="390"/>
      <c r="H2" s="390"/>
      <c r="I2" s="389"/>
      <c r="K2" s="542"/>
      <c r="L2" s="542" t="s">
        <v>796</v>
      </c>
    </row>
    <row r="3" spans="1:12" ht="15.75" x14ac:dyDescent="0.25">
      <c r="A3" s="393"/>
      <c r="B3" s="393"/>
      <c r="C3" s="389"/>
      <c r="D3" s="393"/>
      <c r="E3" s="392" t="s">
        <v>507</v>
      </c>
      <c r="F3" s="391"/>
      <c r="G3" s="390"/>
      <c r="H3" s="390"/>
      <c r="I3" s="389"/>
      <c r="K3" s="558"/>
      <c r="L3" s="557" t="s">
        <v>795</v>
      </c>
    </row>
    <row r="4" spans="1:12" ht="13.9" customHeight="1" x14ac:dyDescent="0.2">
      <c r="A4" s="597" t="s">
        <v>505</v>
      </c>
      <c r="B4" s="597"/>
      <c r="C4" s="597"/>
      <c r="D4" s="597"/>
      <c r="E4" s="324"/>
      <c r="F4" s="324"/>
      <c r="G4" s="324"/>
      <c r="H4" s="324"/>
      <c r="I4" s="325"/>
      <c r="J4" s="324"/>
      <c r="K4" s="324"/>
      <c r="L4" s="324"/>
    </row>
    <row r="5" spans="1:12" ht="12.75" x14ac:dyDescent="0.2">
      <c r="A5" s="388"/>
      <c r="B5" s="387"/>
      <c r="C5" s="386" t="s">
        <v>504</v>
      </c>
      <c r="D5" s="385" t="s">
        <v>503</v>
      </c>
      <c r="E5" s="384" t="s">
        <v>502</v>
      </c>
      <c r="F5" s="383" t="s">
        <v>501</v>
      </c>
      <c r="G5" s="382"/>
      <c r="H5" s="381"/>
      <c r="I5" s="380" t="s">
        <v>504</v>
      </c>
      <c r="J5" s="379" t="s">
        <v>503</v>
      </c>
      <c r="K5" s="378" t="s">
        <v>502</v>
      </c>
      <c r="L5" s="377" t="s">
        <v>501</v>
      </c>
    </row>
    <row r="6" spans="1:12" ht="12.75" x14ac:dyDescent="0.2">
      <c r="A6" s="351" t="s">
        <v>87</v>
      </c>
      <c r="B6" s="334" t="s">
        <v>500</v>
      </c>
      <c r="C6" s="328" t="s">
        <v>499</v>
      </c>
      <c r="D6" s="334" t="s">
        <v>88</v>
      </c>
      <c r="E6" s="334" t="s">
        <v>498</v>
      </c>
      <c r="F6" s="376" t="s">
        <v>497</v>
      </c>
      <c r="G6" s="355" t="s">
        <v>87</v>
      </c>
      <c r="H6" s="375" t="s">
        <v>500</v>
      </c>
      <c r="I6" s="374" t="s">
        <v>499</v>
      </c>
      <c r="J6" s="351" t="s">
        <v>88</v>
      </c>
      <c r="K6" s="334" t="s">
        <v>498</v>
      </c>
      <c r="L6" s="334" t="s">
        <v>497</v>
      </c>
    </row>
    <row r="7" spans="1:12" ht="12.75" x14ac:dyDescent="0.2">
      <c r="A7" s="351" t="s">
        <v>496</v>
      </c>
      <c r="B7" s="334" t="s">
        <v>495</v>
      </c>
      <c r="C7" s="333" t="s">
        <v>494</v>
      </c>
      <c r="D7" s="354">
        <v>0</v>
      </c>
      <c r="E7" s="373" t="s">
        <v>346</v>
      </c>
      <c r="F7" s="372">
        <v>23852</v>
      </c>
      <c r="G7" s="348" t="s">
        <v>493</v>
      </c>
      <c r="H7" s="351" t="s">
        <v>492</v>
      </c>
      <c r="I7" s="333" t="s">
        <v>170</v>
      </c>
      <c r="J7" s="353">
        <v>0</v>
      </c>
      <c r="K7" s="353">
        <v>0</v>
      </c>
      <c r="L7" s="357"/>
    </row>
    <row r="8" spans="1:12" ht="12.75" x14ac:dyDescent="0.2">
      <c r="A8" s="351" t="s">
        <v>491</v>
      </c>
      <c r="B8" s="334"/>
      <c r="C8" s="333"/>
      <c r="D8" s="360"/>
      <c r="E8" s="353"/>
      <c r="F8" s="356"/>
      <c r="G8" s="355" t="s">
        <v>490</v>
      </c>
      <c r="H8" s="351" t="s">
        <v>489</v>
      </c>
      <c r="I8" s="365" t="s">
        <v>488</v>
      </c>
      <c r="J8" s="352">
        <f>J7</f>
        <v>0</v>
      </c>
      <c r="K8" s="358" t="s">
        <v>346</v>
      </c>
      <c r="L8" s="352">
        <f>K7</f>
        <v>0</v>
      </c>
    </row>
    <row r="9" spans="1:12" ht="12.75" x14ac:dyDescent="0.2">
      <c r="A9" s="351" t="s">
        <v>487</v>
      </c>
      <c r="B9" s="334" t="s">
        <v>486</v>
      </c>
      <c r="C9" s="333" t="s">
        <v>171</v>
      </c>
      <c r="D9" s="353">
        <v>0</v>
      </c>
      <c r="E9" s="353">
        <v>0</v>
      </c>
      <c r="F9" s="356"/>
      <c r="G9" s="355" t="s">
        <v>485</v>
      </c>
      <c r="H9" s="335"/>
      <c r="I9" s="333"/>
      <c r="J9" s="347"/>
      <c r="K9" s="347"/>
      <c r="L9" s="357"/>
    </row>
    <row r="10" spans="1:12" ht="12.75" x14ac:dyDescent="0.2">
      <c r="A10" s="351" t="s">
        <v>484</v>
      </c>
      <c r="B10" s="334" t="s">
        <v>483</v>
      </c>
      <c r="C10" s="333" t="s">
        <v>169</v>
      </c>
      <c r="D10" s="353">
        <v>0</v>
      </c>
      <c r="E10" s="353">
        <v>0</v>
      </c>
      <c r="F10" s="356"/>
      <c r="G10" s="355" t="s">
        <v>482</v>
      </c>
      <c r="H10" s="351" t="s">
        <v>481</v>
      </c>
      <c r="I10" s="333" t="s">
        <v>165</v>
      </c>
      <c r="J10" s="353">
        <v>0</v>
      </c>
      <c r="K10" s="353">
        <v>0</v>
      </c>
      <c r="L10" s="357"/>
    </row>
    <row r="11" spans="1:12" ht="12.75" x14ac:dyDescent="0.2">
      <c r="A11" s="351" t="s">
        <v>480</v>
      </c>
      <c r="B11" s="334" t="s">
        <v>479</v>
      </c>
      <c r="C11" s="333" t="s">
        <v>168</v>
      </c>
      <c r="D11" s="353">
        <v>0</v>
      </c>
      <c r="E11" s="353">
        <v>0</v>
      </c>
      <c r="F11" s="356"/>
      <c r="G11" s="355" t="s">
        <v>478</v>
      </c>
      <c r="H11" s="351" t="s">
        <v>477</v>
      </c>
      <c r="I11" s="333" t="s">
        <v>163</v>
      </c>
      <c r="J11" s="353">
        <v>0</v>
      </c>
      <c r="K11" s="353">
        <v>0</v>
      </c>
      <c r="L11" s="357"/>
    </row>
    <row r="12" spans="1:12" ht="12.75" x14ac:dyDescent="0.2">
      <c r="A12" s="351" t="s">
        <v>476</v>
      </c>
      <c r="B12" s="334" t="s">
        <v>475</v>
      </c>
      <c r="C12" s="333" t="s">
        <v>166</v>
      </c>
      <c r="D12" s="353">
        <v>0</v>
      </c>
      <c r="E12" s="353">
        <v>0</v>
      </c>
      <c r="F12" s="356"/>
      <c r="G12" s="355" t="s">
        <v>474</v>
      </c>
      <c r="H12" s="351" t="s">
        <v>473</v>
      </c>
      <c r="I12" s="333" t="s">
        <v>472</v>
      </c>
      <c r="J12" s="353">
        <v>0</v>
      </c>
      <c r="K12" s="353">
        <v>0</v>
      </c>
      <c r="L12" s="357"/>
    </row>
    <row r="13" spans="1:12" ht="12.75" x14ac:dyDescent="0.2">
      <c r="A13" s="351" t="s">
        <v>471</v>
      </c>
      <c r="B13" s="334" t="s">
        <v>470</v>
      </c>
      <c r="C13" s="333" t="s">
        <v>164</v>
      </c>
      <c r="D13" s="353">
        <v>0</v>
      </c>
      <c r="E13" s="353">
        <v>0</v>
      </c>
      <c r="F13" s="356"/>
      <c r="G13" s="355" t="s">
        <v>469</v>
      </c>
      <c r="H13" s="351" t="s">
        <v>468</v>
      </c>
      <c r="I13" s="333" t="s">
        <v>159</v>
      </c>
      <c r="J13" s="353">
        <v>0</v>
      </c>
      <c r="K13" s="353">
        <v>0</v>
      </c>
      <c r="L13" s="357"/>
    </row>
    <row r="14" spans="1:12" ht="12.75" x14ac:dyDescent="0.2">
      <c r="A14" s="351" t="s">
        <v>467</v>
      </c>
      <c r="B14" s="334" t="s">
        <v>466</v>
      </c>
      <c r="C14" s="333" t="s">
        <v>162</v>
      </c>
      <c r="D14" s="353">
        <v>0</v>
      </c>
      <c r="E14" s="353">
        <v>0</v>
      </c>
      <c r="F14" s="356"/>
      <c r="G14" s="355" t="s">
        <v>465</v>
      </c>
      <c r="H14" s="351" t="s">
        <v>464</v>
      </c>
      <c r="I14" s="333" t="s">
        <v>157</v>
      </c>
      <c r="J14" s="353">
        <v>0</v>
      </c>
      <c r="K14" s="353">
        <v>0</v>
      </c>
      <c r="L14" s="357"/>
    </row>
    <row r="15" spans="1:12" ht="12.75" x14ac:dyDescent="0.2">
      <c r="A15" s="351" t="s">
        <v>463</v>
      </c>
      <c r="B15" s="334" t="s">
        <v>462</v>
      </c>
      <c r="C15" s="333" t="s">
        <v>160</v>
      </c>
      <c r="D15" s="353">
        <v>0</v>
      </c>
      <c r="E15" s="353">
        <v>0</v>
      </c>
      <c r="F15" s="356"/>
      <c r="G15" s="355" t="s">
        <v>461</v>
      </c>
      <c r="H15" s="351" t="s">
        <v>460</v>
      </c>
      <c r="I15" s="333" t="s">
        <v>155</v>
      </c>
      <c r="J15" s="353">
        <v>0</v>
      </c>
      <c r="K15" s="353">
        <v>0</v>
      </c>
      <c r="L15" s="357"/>
    </row>
    <row r="16" spans="1:12" ht="12.75" x14ac:dyDescent="0.2">
      <c r="A16" s="351" t="s">
        <v>459</v>
      </c>
      <c r="B16" s="334" t="s">
        <v>458</v>
      </c>
      <c r="C16" s="333" t="s">
        <v>158</v>
      </c>
      <c r="D16" s="353">
        <v>0</v>
      </c>
      <c r="E16" s="353">
        <v>0</v>
      </c>
      <c r="F16" s="356"/>
      <c r="G16" s="355" t="s">
        <v>457</v>
      </c>
      <c r="H16" s="351" t="s">
        <v>456</v>
      </c>
      <c r="I16" s="333" t="s">
        <v>153</v>
      </c>
      <c r="J16" s="353">
        <v>0</v>
      </c>
      <c r="K16" s="353">
        <v>0</v>
      </c>
      <c r="L16" s="357"/>
    </row>
    <row r="17" spans="1:12" ht="12.75" x14ac:dyDescent="0.2">
      <c r="A17" s="351" t="s">
        <v>455</v>
      </c>
      <c r="B17" s="334" t="s">
        <v>454</v>
      </c>
      <c r="C17" s="333" t="s">
        <v>156</v>
      </c>
      <c r="D17" s="537">
        <v>0</v>
      </c>
      <c r="E17" s="536">
        <v>0</v>
      </c>
      <c r="F17" s="356"/>
      <c r="G17" s="355" t="s">
        <v>453</v>
      </c>
      <c r="H17" s="351" t="s">
        <v>452</v>
      </c>
      <c r="I17" s="333" t="s">
        <v>152</v>
      </c>
      <c r="J17" s="353">
        <v>0</v>
      </c>
      <c r="K17" s="353">
        <v>0</v>
      </c>
      <c r="L17" s="357"/>
    </row>
    <row r="18" spans="1:12" ht="12.75" x14ac:dyDescent="0.2">
      <c r="A18" s="351" t="s">
        <v>451</v>
      </c>
      <c r="B18" s="334" t="s">
        <v>450</v>
      </c>
      <c r="C18" s="365" t="s">
        <v>154</v>
      </c>
      <c r="D18" s="534">
        <v>0</v>
      </c>
      <c r="E18" s="535">
        <v>0</v>
      </c>
      <c r="F18" s="356"/>
      <c r="G18" s="355" t="s">
        <v>449</v>
      </c>
      <c r="H18" s="351" t="s">
        <v>448</v>
      </c>
      <c r="I18" s="333" t="s">
        <v>150</v>
      </c>
      <c r="J18" s="536">
        <v>0</v>
      </c>
      <c r="K18" s="536">
        <v>0</v>
      </c>
      <c r="L18" s="357"/>
    </row>
    <row r="19" spans="1:12" ht="12.75" x14ac:dyDescent="0.2">
      <c r="A19" s="351" t="s">
        <v>447</v>
      </c>
      <c r="B19" s="334"/>
      <c r="C19" s="371" t="s">
        <v>446</v>
      </c>
      <c r="D19" s="370">
        <f>SUBTOTAL(9,D9:D18)</f>
        <v>0</v>
      </c>
      <c r="E19" s="369" t="s">
        <v>346</v>
      </c>
      <c r="F19" s="349">
        <f>SUBTOTAL(9,E8:E18)</f>
        <v>0</v>
      </c>
      <c r="G19" s="368" t="s">
        <v>445</v>
      </c>
      <c r="H19" s="367">
        <v>437000</v>
      </c>
      <c r="I19" s="366" t="s">
        <v>149</v>
      </c>
      <c r="J19" s="535">
        <v>0</v>
      </c>
      <c r="K19" s="535">
        <v>0</v>
      </c>
      <c r="L19" s="357"/>
    </row>
    <row r="20" spans="1:12" ht="12.75" x14ac:dyDescent="0.2">
      <c r="A20" s="351" t="s">
        <v>444</v>
      </c>
      <c r="B20" s="334" t="s">
        <v>443</v>
      </c>
      <c r="C20" s="333" t="s">
        <v>151</v>
      </c>
      <c r="D20" s="353">
        <v>0</v>
      </c>
      <c r="E20" s="353">
        <v>0</v>
      </c>
      <c r="F20" s="356"/>
      <c r="G20" s="361" t="s">
        <v>442</v>
      </c>
      <c r="H20" s="364" t="s">
        <v>441</v>
      </c>
      <c r="I20" s="333" t="s">
        <v>440</v>
      </c>
      <c r="J20" s="353">
        <v>0</v>
      </c>
      <c r="K20" s="353">
        <v>0</v>
      </c>
      <c r="L20" s="357"/>
    </row>
    <row r="21" spans="1:12" ht="12.75" x14ac:dyDescent="0.2">
      <c r="A21" s="351" t="s">
        <v>439</v>
      </c>
      <c r="B21" s="364"/>
      <c r="C21" s="363"/>
      <c r="D21" s="362"/>
      <c r="E21" s="362"/>
      <c r="F21" s="356"/>
      <c r="G21" s="361" t="s">
        <v>438</v>
      </c>
      <c r="H21" s="351" t="s">
        <v>437</v>
      </c>
      <c r="I21" s="333" t="s">
        <v>145</v>
      </c>
      <c r="J21" s="353">
        <v>0</v>
      </c>
      <c r="K21" s="353">
        <v>0</v>
      </c>
      <c r="L21" s="357"/>
    </row>
    <row r="22" spans="1:12" ht="12.75" x14ac:dyDescent="0.2">
      <c r="A22" s="351" t="s">
        <v>436</v>
      </c>
      <c r="B22" s="334" t="s">
        <v>435</v>
      </c>
      <c r="C22" s="333" t="s">
        <v>148</v>
      </c>
      <c r="D22" s="353">
        <v>0</v>
      </c>
      <c r="E22" s="353">
        <v>0</v>
      </c>
      <c r="F22" s="356"/>
      <c r="G22" s="355" t="s">
        <v>434</v>
      </c>
      <c r="H22" s="351" t="s">
        <v>433</v>
      </c>
      <c r="I22" s="365" t="s">
        <v>432</v>
      </c>
      <c r="J22" s="352">
        <f>SUBTOTAL(9,J10:J21)</f>
        <v>0</v>
      </c>
      <c r="K22" s="358" t="s">
        <v>346</v>
      </c>
      <c r="L22" s="352">
        <f>SUBTOTAL(9,K10:K21)</f>
        <v>0</v>
      </c>
    </row>
    <row r="23" spans="1:12" ht="12.75" x14ac:dyDescent="0.2">
      <c r="A23" s="351" t="s">
        <v>431</v>
      </c>
      <c r="B23" s="334" t="s">
        <v>430</v>
      </c>
      <c r="C23" s="333" t="s">
        <v>146</v>
      </c>
      <c r="D23" s="353">
        <v>0</v>
      </c>
      <c r="E23" s="353">
        <v>0</v>
      </c>
      <c r="F23" s="356"/>
      <c r="G23" s="355" t="s">
        <v>429</v>
      </c>
      <c r="H23" s="335"/>
      <c r="I23" s="333"/>
      <c r="J23" s="347"/>
      <c r="K23" s="347"/>
      <c r="L23" s="357"/>
    </row>
    <row r="24" spans="1:12" ht="12.75" x14ac:dyDescent="0.2">
      <c r="A24" s="351" t="s">
        <v>428</v>
      </c>
      <c r="B24" s="334" t="s">
        <v>427</v>
      </c>
      <c r="C24" s="333" t="s">
        <v>144</v>
      </c>
      <c r="D24" s="353">
        <v>0</v>
      </c>
      <c r="E24" s="353">
        <v>0</v>
      </c>
      <c r="F24" s="356"/>
      <c r="G24" s="355" t="s">
        <v>426</v>
      </c>
      <c r="H24" s="335"/>
      <c r="I24" s="333"/>
      <c r="J24" s="347"/>
      <c r="K24" s="347"/>
      <c r="L24" s="357"/>
    </row>
    <row r="25" spans="1:12" ht="12.75" x14ac:dyDescent="0.2">
      <c r="A25" s="351" t="s">
        <v>425</v>
      </c>
      <c r="B25" s="364"/>
      <c r="C25" s="363"/>
      <c r="D25" s="362"/>
      <c r="E25" s="360"/>
      <c r="F25" s="356"/>
      <c r="G25" s="355" t="s">
        <v>424</v>
      </c>
      <c r="H25" s="351" t="s">
        <v>423</v>
      </c>
      <c r="I25" s="333" t="s">
        <v>141</v>
      </c>
      <c r="J25" s="353">
        <v>0</v>
      </c>
      <c r="K25" s="353">
        <v>0</v>
      </c>
      <c r="L25" s="357"/>
    </row>
    <row r="26" spans="1:12" ht="12.75" x14ac:dyDescent="0.2">
      <c r="A26" s="351" t="s">
        <v>422</v>
      </c>
      <c r="B26" s="334" t="s">
        <v>421</v>
      </c>
      <c r="C26" s="333" t="s">
        <v>142</v>
      </c>
      <c r="D26" s="353">
        <v>0</v>
      </c>
      <c r="E26" s="353">
        <v>0</v>
      </c>
      <c r="F26" s="356"/>
      <c r="G26" s="355" t="s">
        <v>420</v>
      </c>
      <c r="H26" s="351" t="s">
        <v>419</v>
      </c>
      <c r="I26" s="333" t="s">
        <v>140</v>
      </c>
      <c r="J26" s="353">
        <v>0</v>
      </c>
      <c r="K26" s="353">
        <v>0</v>
      </c>
      <c r="L26" s="357"/>
    </row>
    <row r="27" spans="1:12" ht="12.75" x14ac:dyDescent="0.2">
      <c r="A27" s="351" t="s">
        <v>418</v>
      </c>
      <c r="B27" s="334"/>
      <c r="C27" s="333"/>
      <c r="D27" s="360"/>
      <c r="E27" s="360"/>
      <c r="F27" s="356"/>
      <c r="G27" s="355" t="s">
        <v>417</v>
      </c>
      <c r="H27" s="351" t="s">
        <v>416</v>
      </c>
      <c r="I27" s="333" t="s">
        <v>138</v>
      </c>
      <c r="J27" s="353">
        <v>0</v>
      </c>
      <c r="K27" s="353">
        <v>0</v>
      </c>
      <c r="L27" s="357"/>
    </row>
    <row r="28" spans="1:12" ht="25.5" x14ac:dyDescent="0.2">
      <c r="A28" s="351" t="s">
        <v>415</v>
      </c>
      <c r="B28" s="334" t="s">
        <v>414</v>
      </c>
      <c r="C28" s="333" t="s">
        <v>139</v>
      </c>
      <c r="D28" s="353">
        <v>0</v>
      </c>
      <c r="E28" s="353">
        <v>0</v>
      </c>
      <c r="F28" s="356"/>
      <c r="G28" s="355" t="s">
        <v>413</v>
      </c>
      <c r="H28" s="351" t="s">
        <v>412</v>
      </c>
      <c r="I28" s="333" t="s">
        <v>411</v>
      </c>
      <c r="J28" s="353">
        <v>0</v>
      </c>
      <c r="K28" s="353">
        <v>0</v>
      </c>
      <c r="L28" s="357"/>
    </row>
    <row r="29" spans="1:12" ht="12.75" x14ac:dyDescent="0.2">
      <c r="A29" s="351" t="s">
        <v>410</v>
      </c>
      <c r="B29" s="334" t="s">
        <v>409</v>
      </c>
      <c r="C29" s="333" t="s">
        <v>408</v>
      </c>
      <c r="D29" s="353">
        <v>0</v>
      </c>
      <c r="E29" s="353">
        <v>0</v>
      </c>
      <c r="F29" s="356"/>
      <c r="G29" s="355" t="s">
        <v>407</v>
      </c>
      <c r="H29" s="351" t="s">
        <v>406</v>
      </c>
      <c r="I29" s="333" t="s">
        <v>134</v>
      </c>
      <c r="J29" s="353">
        <v>0</v>
      </c>
      <c r="K29" s="353">
        <v>0</v>
      </c>
      <c r="L29" s="357"/>
    </row>
    <row r="30" spans="1:12" ht="12.75" x14ac:dyDescent="0.2">
      <c r="A30" s="351" t="s">
        <v>405</v>
      </c>
      <c r="B30" s="334" t="s">
        <v>404</v>
      </c>
      <c r="C30" s="333" t="s">
        <v>135</v>
      </c>
      <c r="D30" s="353">
        <v>0</v>
      </c>
      <c r="E30" s="353">
        <v>0</v>
      </c>
      <c r="F30" s="356"/>
      <c r="G30" s="355" t="s">
        <v>403</v>
      </c>
      <c r="H30" s="351" t="s">
        <v>402</v>
      </c>
      <c r="I30" s="333" t="s">
        <v>133</v>
      </c>
      <c r="J30" s="353">
        <v>0</v>
      </c>
      <c r="K30" s="353">
        <v>0</v>
      </c>
      <c r="L30" s="357"/>
    </row>
    <row r="31" spans="1:12" ht="12.75" x14ac:dyDescent="0.2">
      <c r="A31" s="351" t="s">
        <v>401</v>
      </c>
      <c r="B31" s="334"/>
      <c r="C31" s="333"/>
      <c r="D31" s="360"/>
      <c r="E31" s="360"/>
      <c r="F31" s="356"/>
      <c r="G31" s="355" t="s">
        <v>400</v>
      </c>
      <c r="H31" s="351" t="s">
        <v>399</v>
      </c>
      <c r="I31" s="333" t="s">
        <v>131</v>
      </c>
      <c r="J31" s="353">
        <v>0</v>
      </c>
      <c r="K31" s="353">
        <v>0</v>
      </c>
      <c r="L31" s="357"/>
    </row>
    <row r="32" spans="1:12" ht="12.75" x14ac:dyDescent="0.2">
      <c r="A32" s="351" t="s">
        <v>398</v>
      </c>
      <c r="B32" s="334">
        <v>417100</v>
      </c>
      <c r="C32" s="333" t="s">
        <v>132</v>
      </c>
      <c r="D32" s="353">
        <v>0</v>
      </c>
      <c r="E32" s="353">
        <v>0</v>
      </c>
      <c r="F32" s="356"/>
      <c r="G32" s="355" t="s">
        <v>397</v>
      </c>
      <c r="H32" s="351" t="s">
        <v>396</v>
      </c>
      <c r="I32" s="333" t="s">
        <v>395</v>
      </c>
      <c r="J32" s="353">
        <v>0</v>
      </c>
      <c r="K32" s="353">
        <v>0</v>
      </c>
      <c r="L32" s="357"/>
    </row>
    <row r="33" spans="1:12" ht="12.75" x14ac:dyDescent="0.2">
      <c r="A33" s="351" t="s">
        <v>394</v>
      </c>
      <c r="B33" s="334">
        <v>417200</v>
      </c>
      <c r="C33" s="333" t="s">
        <v>130</v>
      </c>
      <c r="D33" s="353">
        <v>0</v>
      </c>
      <c r="E33" s="353">
        <v>0</v>
      </c>
      <c r="F33" s="356"/>
      <c r="G33" s="361" t="s">
        <v>393</v>
      </c>
      <c r="H33" s="334" t="s">
        <v>392</v>
      </c>
      <c r="I33" s="333" t="s">
        <v>391</v>
      </c>
      <c r="J33" s="353">
        <v>0</v>
      </c>
      <c r="K33" s="353">
        <v>87665</v>
      </c>
      <c r="L33" s="357"/>
    </row>
    <row r="34" spans="1:12" ht="12.75" x14ac:dyDescent="0.2">
      <c r="A34" s="351" t="s">
        <v>390</v>
      </c>
      <c r="B34" s="334">
        <v>417300</v>
      </c>
      <c r="C34" s="333" t="s">
        <v>389</v>
      </c>
      <c r="D34" s="353">
        <v>0</v>
      </c>
      <c r="E34" s="353">
        <v>0</v>
      </c>
      <c r="F34" s="356"/>
      <c r="G34" s="355" t="s">
        <v>388</v>
      </c>
      <c r="H34" s="351" t="s">
        <v>387</v>
      </c>
      <c r="I34" s="333" t="s">
        <v>386</v>
      </c>
      <c r="J34" s="353">
        <v>0</v>
      </c>
      <c r="K34" s="353">
        <v>0</v>
      </c>
      <c r="L34" s="357"/>
    </row>
    <row r="35" spans="1:12" ht="12.75" x14ac:dyDescent="0.2">
      <c r="A35" s="351" t="s">
        <v>385</v>
      </c>
      <c r="B35" s="334">
        <v>417400</v>
      </c>
      <c r="C35" s="333" t="s">
        <v>384</v>
      </c>
      <c r="D35" s="353">
        <v>0</v>
      </c>
      <c r="E35" s="353">
        <v>0</v>
      </c>
      <c r="F35" s="356"/>
      <c r="G35" s="355" t="s">
        <v>383</v>
      </c>
      <c r="H35" s="351" t="s">
        <v>382</v>
      </c>
      <c r="I35" s="333" t="s">
        <v>381</v>
      </c>
      <c r="J35" s="359">
        <f>SUBTOTAL(9,J25:J34)</f>
        <v>0</v>
      </c>
      <c r="K35" s="358" t="s">
        <v>346</v>
      </c>
      <c r="L35" s="352">
        <f>SUBTOTAL(9,K25:K34)</f>
        <v>87665</v>
      </c>
    </row>
    <row r="36" spans="1:12" ht="12.75" x14ac:dyDescent="0.2">
      <c r="A36" s="351" t="s">
        <v>380</v>
      </c>
      <c r="B36" s="334">
        <v>417900</v>
      </c>
      <c r="C36" s="333" t="s">
        <v>124</v>
      </c>
      <c r="D36" s="353">
        <v>0</v>
      </c>
      <c r="E36" s="353">
        <v>0</v>
      </c>
      <c r="F36" s="356"/>
      <c r="G36" s="355" t="s">
        <v>379</v>
      </c>
      <c r="H36" s="335"/>
      <c r="I36" s="333" t="s">
        <v>378</v>
      </c>
      <c r="J36" s="347"/>
      <c r="K36" s="347"/>
      <c r="L36" s="357"/>
    </row>
    <row r="37" spans="1:12" ht="25.5" x14ac:dyDescent="0.2">
      <c r="A37" s="351" t="s">
        <v>377</v>
      </c>
      <c r="B37" s="334"/>
      <c r="C37" s="333"/>
      <c r="D37" s="360"/>
      <c r="E37" s="360"/>
      <c r="F37" s="356"/>
      <c r="G37" s="355" t="s">
        <v>376</v>
      </c>
      <c r="H37" s="351" t="s">
        <v>375</v>
      </c>
      <c r="I37" s="333" t="s">
        <v>374</v>
      </c>
      <c r="J37" s="353">
        <v>0</v>
      </c>
      <c r="K37" s="353">
        <v>0</v>
      </c>
      <c r="L37" s="357"/>
    </row>
    <row r="38" spans="1:12" ht="12.75" x14ac:dyDescent="0.2">
      <c r="A38" s="351" t="s">
        <v>373</v>
      </c>
      <c r="B38" s="334">
        <v>418100</v>
      </c>
      <c r="C38" s="333" t="s">
        <v>123</v>
      </c>
      <c r="D38" s="353">
        <v>0</v>
      </c>
      <c r="E38" s="353">
        <v>0</v>
      </c>
      <c r="F38" s="356"/>
      <c r="G38" s="355" t="s">
        <v>372</v>
      </c>
      <c r="H38" s="351" t="s">
        <v>371</v>
      </c>
      <c r="I38" s="333" t="s">
        <v>370</v>
      </c>
      <c r="J38" s="353">
        <v>0</v>
      </c>
      <c r="K38" s="353">
        <v>0</v>
      </c>
      <c r="L38" s="357"/>
    </row>
    <row r="39" spans="1:12" ht="12.75" x14ac:dyDescent="0.2">
      <c r="A39" s="351" t="s">
        <v>369</v>
      </c>
      <c r="B39" s="334"/>
      <c r="C39" s="333"/>
      <c r="D39" s="360"/>
      <c r="E39" s="353"/>
      <c r="F39" s="356"/>
      <c r="G39" s="355" t="s">
        <v>368</v>
      </c>
      <c r="H39" s="351" t="s">
        <v>367</v>
      </c>
      <c r="I39" s="333" t="s">
        <v>366</v>
      </c>
      <c r="J39" s="359">
        <f>SUBTOTAL(9,J37:J38)</f>
        <v>0</v>
      </c>
      <c r="K39" s="358" t="s">
        <v>346</v>
      </c>
      <c r="L39" s="352">
        <f>SUBTOTAL(9,K37:K38)</f>
        <v>0</v>
      </c>
    </row>
    <row r="40" spans="1:12" ht="12.75" x14ac:dyDescent="0.2">
      <c r="A40" s="351" t="s">
        <v>365</v>
      </c>
      <c r="B40" s="334">
        <v>419100</v>
      </c>
      <c r="C40" s="333" t="s">
        <v>120</v>
      </c>
      <c r="D40" s="353">
        <v>0</v>
      </c>
      <c r="E40" s="353">
        <v>0</v>
      </c>
      <c r="F40" s="356"/>
      <c r="G40" s="355" t="s">
        <v>364</v>
      </c>
      <c r="H40" s="351" t="s">
        <v>363</v>
      </c>
      <c r="I40" s="333"/>
      <c r="J40" s="347"/>
      <c r="K40" s="357"/>
      <c r="L40" s="357"/>
    </row>
    <row r="41" spans="1:12" ht="12.75" x14ac:dyDescent="0.2">
      <c r="A41" s="351" t="s">
        <v>362</v>
      </c>
      <c r="B41" s="334">
        <v>419200</v>
      </c>
      <c r="C41" s="333" t="s">
        <v>118</v>
      </c>
      <c r="D41" s="353">
        <v>0</v>
      </c>
      <c r="E41" s="353">
        <v>0</v>
      </c>
      <c r="F41" s="356"/>
      <c r="G41" s="355" t="s">
        <v>361</v>
      </c>
      <c r="H41" s="335"/>
      <c r="I41" s="333" t="s">
        <v>360</v>
      </c>
      <c r="J41" s="359">
        <f>SUM(D46,J8,J22,J35,J39)</f>
        <v>0</v>
      </c>
      <c r="K41" s="358" t="s">
        <v>346</v>
      </c>
      <c r="L41" s="352">
        <f>SUM(F46,L8,L22,L35,L39)</f>
        <v>87665</v>
      </c>
    </row>
    <row r="42" spans="1:12" ht="12.75" x14ac:dyDescent="0.2">
      <c r="A42" s="351" t="s">
        <v>359</v>
      </c>
      <c r="B42" s="334">
        <v>419300</v>
      </c>
      <c r="C42" s="333" t="s">
        <v>116</v>
      </c>
      <c r="D42" s="353">
        <v>0</v>
      </c>
      <c r="E42" s="353">
        <v>0</v>
      </c>
      <c r="F42" s="356"/>
      <c r="G42" s="355" t="s">
        <v>358</v>
      </c>
      <c r="H42" s="335"/>
      <c r="I42" s="333"/>
      <c r="J42" s="347"/>
      <c r="K42" s="347"/>
      <c r="L42" s="357"/>
    </row>
    <row r="43" spans="1:12" ht="12.75" x14ac:dyDescent="0.2">
      <c r="A43" s="351" t="s">
        <v>357</v>
      </c>
      <c r="B43" s="334">
        <v>419900</v>
      </c>
      <c r="C43" s="333" t="s">
        <v>115</v>
      </c>
      <c r="D43" s="353">
        <v>0</v>
      </c>
      <c r="E43" s="534">
        <v>0</v>
      </c>
      <c r="F43" s="356"/>
      <c r="G43" s="355" t="s">
        <v>356</v>
      </c>
      <c r="H43" s="351" t="s">
        <v>355</v>
      </c>
      <c r="I43" s="333" t="s">
        <v>354</v>
      </c>
      <c r="J43" s="533">
        <v>0</v>
      </c>
      <c r="K43" s="532">
        <v>0</v>
      </c>
      <c r="L43" s="352">
        <f>+K43</f>
        <v>0</v>
      </c>
    </row>
    <row r="44" spans="1:12" ht="12.75" x14ac:dyDescent="0.2">
      <c r="A44" s="351" t="s">
        <v>353</v>
      </c>
      <c r="B44" s="334"/>
      <c r="C44" s="333" t="s">
        <v>352</v>
      </c>
      <c r="D44" s="332">
        <f>SUBTOTAL(9,D19:D43)</f>
        <v>0</v>
      </c>
      <c r="E44" s="350" t="s">
        <v>346</v>
      </c>
      <c r="F44" s="349">
        <f>SUBTOTAL(9,E20:E43)</f>
        <v>0</v>
      </c>
      <c r="G44" s="348" t="s">
        <v>351</v>
      </c>
      <c r="H44" s="335"/>
      <c r="I44" s="333"/>
      <c r="J44" s="347"/>
      <c r="K44" s="347"/>
      <c r="L44" s="347"/>
    </row>
    <row r="45" spans="1:12" ht="24" x14ac:dyDescent="0.2">
      <c r="A45" s="346" t="s">
        <v>350</v>
      </c>
      <c r="B45" s="340">
        <v>410000</v>
      </c>
      <c r="C45" s="345" t="s">
        <v>349</v>
      </c>
      <c r="D45" s="344"/>
      <c r="E45" s="343" t="s">
        <v>346</v>
      </c>
      <c r="F45" s="342"/>
      <c r="G45" s="341"/>
      <c r="H45" s="340" t="s">
        <v>348</v>
      </c>
      <c r="I45" s="339" t="s">
        <v>347</v>
      </c>
      <c r="J45" s="338"/>
      <c r="K45" s="337" t="s">
        <v>346</v>
      </c>
      <c r="L45" s="336"/>
    </row>
    <row r="46" spans="1:12" ht="12.75" x14ac:dyDescent="0.2">
      <c r="A46" s="335"/>
      <c r="B46" s="334"/>
      <c r="C46" s="333"/>
      <c r="D46" s="332">
        <f>(D19+D44)</f>
        <v>0</v>
      </c>
      <c r="E46" s="332"/>
      <c r="F46" s="331">
        <f>SUM(F19+F44)</f>
        <v>0</v>
      </c>
      <c r="G46" s="330"/>
      <c r="H46" s="329"/>
      <c r="I46" s="328" t="s">
        <v>345</v>
      </c>
      <c r="J46" s="326">
        <f>(D7+J41+J43)</f>
        <v>0</v>
      </c>
      <c r="K46" s="327"/>
      <c r="L46" s="326">
        <f>(F7+L41+K43)</f>
        <v>111517</v>
      </c>
    </row>
    <row r="47" spans="1:12" ht="12.95" customHeight="1" x14ac:dyDescent="0.2">
      <c r="A47" s="598" t="str">
        <f ca="1">CELL("FILENAME",A1)</f>
        <v>R:\Finance\Annual Budget\Amended 2016-2017\[2016-2017 Amended Budget.xlsx]277</v>
      </c>
      <c r="B47" s="598"/>
      <c r="C47" s="598"/>
      <c r="D47" s="324"/>
      <c r="E47" s="324"/>
      <c r="F47" s="324"/>
      <c r="G47" s="324"/>
      <c r="H47" s="324"/>
      <c r="I47" s="325"/>
      <c r="J47" s="324"/>
      <c r="K47" s="324"/>
      <c r="L47" s="324"/>
    </row>
    <row r="48" spans="1:12" x14ac:dyDescent="0.2">
      <c r="D48" s="323"/>
      <c r="E48" s="323"/>
      <c r="F48" s="323"/>
    </row>
    <row r="49" spans="4:6" x14ac:dyDescent="0.2">
      <c r="D49" s="323"/>
      <c r="E49" s="323"/>
      <c r="F49" s="323"/>
    </row>
    <row r="50" spans="4:6" x14ac:dyDescent="0.2">
      <c r="D50" s="323"/>
      <c r="E50" s="323"/>
      <c r="F50" s="323"/>
    </row>
    <row r="51" spans="4:6" x14ac:dyDescent="0.2">
      <c r="D51" s="323"/>
      <c r="E51" s="323"/>
      <c r="F51" s="323"/>
    </row>
    <row r="52" spans="4:6" x14ac:dyDescent="0.2">
      <c r="D52" s="323"/>
      <c r="E52" s="323"/>
      <c r="F52" s="323"/>
    </row>
    <row r="53" spans="4:6" x14ac:dyDescent="0.2">
      <c r="D53" s="323"/>
      <c r="E53" s="323"/>
      <c r="F53" s="323"/>
    </row>
    <row r="54" spans="4:6" x14ac:dyDescent="0.2">
      <c r="D54" s="323"/>
      <c r="E54" s="323"/>
      <c r="F54" s="323"/>
    </row>
    <row r="55" spans="4:6" x14ac:dyDescent="0.2">
      <c r="D55" s="323"/>
      <c r="E55" s="323"/>
      <c r="F55" s="323"/>
    </row>
    <row r="56" spans="4:6" x14ac:dyDescent="0.2">
      <c r="D56" s="323"/>
      <c r="E56" s="323"/>
      <c r="F56" s="323"/>
    </row>
    <row r="57" spans="4:6" x14ac:dyDescent="0.2">
      <c r="D57" s="323"/>
      <c r="E57" s="323"/>
      <c r="F57" s="323"/>
    </row>
    <row r="58" spans="4:6" x14ac:dyDescent="0.2">
      <c r="D58" s="323"/>
      <c r="E58" s="323"/>
      <c r="F58" s="323"/>
    </row>
    <row r="59" spans="4:6" x14ac:dyDescent="0.2">
      <c r="D59" s="323"/>
      <c r="E59" s="323"/>
      <c r="F59" s="323"/>
    </row>
    <row r="60" spans="4:6" x14ac:dyDescent="0.2">
      <c r="D60" s="323"/>
      <c r="E60" s="323"/>
      <c r="F60" s="323"/>
    </row>
    <row r="61" spans="4:6" x14ac:dyDescent="0.2">
      <c r="D61" s="323"/>
      <c r="E61" s="323"/>
      <c r="F61" s="323"/>
    </row>
    <row r="62" spans="4:6" x14ac:dyDescent="0.2">
      <c r="D62" s="323"/>
      <c r="E62" s="323"/>
      <c r="F62" s="323"/>
    </row>
    <row r="63" spans="4:6" x14ac:dyDescent="0.2">
      <c r="D63" s="323"/>
      <c r="E63" s="323"/>
      <c r="F63" s="323"/>
    </row>
    <row r="64" spans="4:6" x14ac:dyDescent="0.2">
      <c r="D64" s="323"/>
      <c r="E64" s="323"/>
      <c r="F64" s="323"/>
    </row>
    <row r="65" spans="4:6" x14ac:dyDescent="0.2">
      <c r="D65" s="323"/>
      <c r="E65" s="323"/>
      <c r="F65" s="323"/>
    </row>
    <row r="66" spans="4:6" x14ac:dyDescent="0.2">
      <c r="D66" s="323"/>
      <c r="E66" s="323"/>
      <c r="F66" s="323"/>
    </row>
    <row r="67" spans="4:6" x14ac:dyDescent="0.2">
      <c r="D67" s="323"/>
      <c r="E67" s="323"/>
      <c r="F67" s="323"/>
    </row>
    <row r="68" spans="4:6" x14ac:dyDescent="0.2">
      <c r="D68" s="323"/>
      <c r="E68" s="323"/>
      <c r="F68" s="323"/>
    </row>
    <row r="69" spans="4:6" x14ac:dyDescent="0.2">
      <c r="D69" s="323"/>
      <c r="E69" s="323"/>
      <c r="F69" s="323"/>
    </row>
    <row r="70" spans="4:6" x14ac:dyDescent="0.2">
      <c r="D70" s="323"/>
      <c r="E70" s="323"/>
      <c r="F70" s="323"/>
    </row>
    <row r="71" spans="4:6" x14ac:dyDescent="0.2">
      <c r="D71" s="323"/>
      <c r="E71" s="323"/>
      <c r="F71" s="323"/>
    </row>
    <row r="72" spans="4:6" x14ac:dyDescent="0.2">
      <c r="D72" s="323"/>
      <c r="E72" s="323"/>
      <c r="F72" s="323"/>
    </row>
    <row r="73" spans="4:6" x14ac:dyDescent="0.2">
      <c r="D73" s="323"/>
      <c r="E73" s="323"/>
      <c r="F73" s="323"/>
    </row>
    <row r="74" spans="4:6" x14ac:dyDescent="0.2">
      <c r="D74" s="323"/>
      <c r="E74" s="323"/>
      <c r="F74" s="323"/>
    </row>
    <row r="75" spans="4:6" x14ac:dyDescent="0.2">
      <c r="D75" s="323"/>
      <c r="E75" s="323"/>
      <c r="F75" s="323"/>
    </row>
    <row r="76" spans="4:6" x14ac:dyDescent="0.2">
      <c r="D76" s="323"/>
      <c r="E76" s="323"/>
      <c r="F76" s="323"/>
    </row>
    <row r="77" spans="4:6" x14ac:dyDescent="0.2">
      <c r="D77" s="323"/>
      <c r="E77" s="323"/>
      <c r="F77" s="323"/>
    </row>
    <row r="78" spans="4:6" x14ac:dyDescent="0.2">
      <c r="D78" s="323"/>
      <c r="E78" s="323"/>
      <c r="F78" s="323"/>
    </row>
    <row r="79" spans="4:6" x14ac:dyDescent="0.2">
      <c r="D79" s="323"/>
      <c r="E79" s="323"/>
      <c r="F79" s="323"/>
    </row>
    <row r="80" spans="4:6" x14ac:dyDescent="0.2">
      <c r="D80" s="323"/>
      <c r="E80" s="323"/>
      <c r="F80" s="323"/>
    </row>
    <row r="81" spans="4:6" x14ac:dyDescent="0.2">
      <c r="D81" s="323"/>
      <c r="E81" s="323"/>
      <c r="F81" s="323"/>
    </row>
    <row r="82" spans="4:6" x14ac:dyDescent="0.2">
      <c r="D82" s="323"/>
      <c r="E82" s="323"/>
      <c r="F82" s="323"/>
    </row>
    <row r="83" spans="4:6" x14ac:dyDescent="0.2">
      <c r="D83" s="323"/>
      <c r="E83" s="323"/>
      <c r="F83" s="323"/>
    </row>
    <row r="84" spans="4:6" x14ac:dyDescent="0.2">
      <c r="D84" s="323"/>
      <c r="E84" s="323"/>
      <c r="F84" s="323"/>
    </row>
    <row r="85" spans="4:6" x14ac:dyDescent="0.2">
      <c r="D85" s="323"/>
      <c r="E85" s="323"/>
      <c r="F85" s="323"/>
    </row>
    <row r="86" spans="4:6" x14ac:dyDescent="0.2">
      <c r="D86" s="323"/>
      <c r="E86" s="323"/>
      <c r="F86" s="323"/>
    </row>
    <row r="87" spans="4:6" x14ac:dyDescent="0.2">
      <c r="D87" s="323"/>
      <c r="E87" s="323"/>
      <c r="F87" s="323"/>
    </row>
    <row r="88" spans="4:6" x14ac:dyDescent="0.2">
      <c r="D88" s="323"/>
      <c r="E88" s="323"/>
      <c r="F88" s="323"/>
    </row>
    <row r="89" spans="4:6" x14ac:dyDescent="0.2">
      <c r="D89" s="323"/>
      <c r="E89" s="323"/>
      <c r="F89" s="323"/>
    </row>
    <row r="90" spans="4:6" x14ac:dyDescent="0.2">
      <c r="D90" s="323"/>
      <c r="E90" s="323"/>
      <c r="F90" s="323"/>
    </row>
    <row r="91" spans="4:6" x14ac:dyDescent="0.2">
      <c r="D91" s="323"/>
      <c r="E91" s="323"/>
      <c r="F91" s="323"/>
    </row>
    <row r="92" spans="4:6" x14ac:dyDescent="0.2">
      <c r="D92" s="323"/>
      <c r="E92" s="323"/>
      <c r="F92" s="323"/>
    </row>
    <row r="93" spans="4:6" x14ac:dyDescent="0.2">
      <c r="D93" s="323"/>
      <c r="E93" s="323"/>
      <c r="F93" s="323"/>
    </row>
    <row r="94" spans="4:6" x14ac:dyDescent="0.2">
      <c r="D94" s="323"/>
      <c r="E94" s="323"/>
      <c r="F94" s="323"/>
    </row>
    <row r="95" spans="4:6" x14ac:dyDescent="0.2">
      <c r="D95" s="323"/>
      <c r="E95" s="323"/>
      <c r="F95" s="323"/>
    </row>
    <row r="96" spans="4:6" x14ac:dyDescent="0.2">
      <c r="D96" s="323"/>
      <c r="E96" s="323"/>
      <c r="F96" s="323"/>
    </row>
    <row r="97" spans="4:6" x14ac:dyDescent="0.2">
      <c r="D97" s="323"/>
      <c r="E97" s="323"/>
      <c r="F97" s="323"/>
    </row>
    <row r="98" spans="4:6" x14ac:dyDescent="0.2">
      <c r="D98" s="323"/>
      <c r="E98" s="323"/>
      <c r="F98" s="323"/>
    </row>
    <row r="99" spans="4:6" x14ac:dyDescent="0.2">
      <c r="D99" s="323"/>
      <c r="E99" s="323"/>
      <c r="F99" s="323"/>
    </row>
    <row r="100" spans="4:6" x14ac:dyDescent="0.2">
      <c r="D100" s="323"/>
      <c r="E100" s="323"/>
      <c r="F100" s="323"/>
    </row>
    <row r="101" spans="4:6" x14ac:dyDescent="0.2">
      <c r="D101" s="323"/>
      <c r="E101" s="323"/>
      <c r="F101" s="323"/>
    </row>
    <row r="102" spans="4:6" x14ac:dyDescent="0.2">
      <c r="D102" s="323"/>
      <c r="E102" s="323"/>
      <c r="F102" s="323"/>
    </row>
    <row r="103" spans="4:6" x14ac:dyDescent="0.2">
      <c r="D103" s="323"/>
      <c r="E103" s="323"/>
      <c r="F103" s="323"/>
    </row>
    <row r="104" spans="4:6" x14ac:dyDescent="0.2">
      <c r="D104" s="323"/>
      <c r="E104" s="323"/>
      <c r="F104" s="323"/>
    </row>
    <row r="105" spans="4:6" x14ac:dyDescent="0.2">
      <c r="D105" s="323"/>
      <c r="E105" s="323"/>
      <c r="F105" s="323"/>
    </row>
    <row r="106" spans="4:6" x14ac:dyDescent="0.2">
      <c r="D106" s="323"/>
      <c r="E106" s="323"/>
      <c r="F106" s="323"/>
    </row>
    <row r="107" spans="4:6" x14ac:dyDescent="0.2">
      <c r="D107" s="323"/>
      <c r="E107" s="323"/>
      <c r="F107" s="323"/>
    </row>
    <row r="108" spans="4:6" x14ac:dyDescent="0.2">
      <c r="D108" s="323"/>
      <c r="E108" s="323"/>
      <c r="F108" s="323"/>
    </row>
    <row r="109" spans="4:6" x14ac:dyDescent="0.2">
      <c r="D109" s="323"/>
      <c r="E109" s="323"/>
      <c r="F109" s="323"/>
    </row>
    <row r="110" spans="4:6" x14ac:dyDescent="0.2">
      <c r="D110" s="323"/>
      <c r="E110" s="323"/>
      <c r="F110" s="323"/>
    </row>
    <row r="111" spans="4:6" x14ac:dyDescent="0.2">
      <c r="D111" s="323"/>
      <c r="E111" s="323"/>
      <c r="F111" s="323"/>
    </row>
    <row r="112" spans="4:6" x14ac:dyDescent="0.2">
      <c r="D112" s="323"/>
      <c r="E112" s="323"/>
      <c r="F112" s="323"/>
    </row>
    <row r="113" spans="4:6" x14ac:dyDescent="0.2">
      <c r="D113" s="323"/>
      <c r="E113" s="323"/>
      <c r="F113" s="323"/>
    </row>
    <row r="114" spans="4:6" x14ac:dyDescent="0.2">
      <c r="D114" s="323"/>
      <c r="E114" s="323"/>
      <c r="F114" s="323"/>
    </row>
    <row r="115" spans="4:6" x14ac:dyDescent="0.2">
      <c r="D115" s="323"/>
      <c r="E115" s="323"/>
      <c r="F115" s="323"/>
    </row>
    <row r="116" spans="4:6" x14ac:dyDescent="0.2">
      <c r="D116" s="323"/>
      <c r="E116" s="323"/>
      <c r="F116" s="323"/>
    </row>
    <row r="117" spans="4:6" x14ac:dyDescent="0.2">
      <c r="D117" s="323"/>
      <c r="E117" s="323"/>
      <c r="F117" s="323"/>
    </row>
    <row r="118" spans="4:6" x14ac:dyDescent="0.2">
      <c r="D118" s="323"/>
      <c r="E118" s="323"/>
      <c r="F118" s="323"/>
    </row>
    <row r="119" spans="4:6" x14ac:dyDescent="0.2">
      <c r="D119" s="323"/>
      <c r="E119" s="323"/>
      <c r="F119" s="323"/>
    </row>
    <row r="120" spans="4:6" x14ac:dyDescent="0.2">
      <c r="D120" s="323"/>
      <c r="E120" s="323"/>
      <c r="F120" s="323"/>
    </row>
    <row r="121" spans="4:6" x14ac:dyDescent="0.2">
      <c r="D121" s="323"/>
      <c r="E121" s="323"/>
      <c r="F121" s="323"/>
    </row>
    <row r="122" spans="4:6" x14ac:dyDescent="0.2">
      <c r="D122" s="323"/>
      <c r="E122" s="323"/>
      <c r="F122" s="323"/>
    </row>
    <row r="123" spans="4:6" x14ac:dyDescent="0.2">
      <c r="D123" s="323"/>
      <c r="E123" s="323"/>
      <c r="F123" s="323"/>
    </row>
    <row r="124" spans="4:6" x14ac:dyDescent="0.2">
      <c r="D124" s="323"/>
      <c r="E124" s="323"/>
      <c r="F124" s="323"/>
    </row>
    <row r="125" spans="4:6" x14ac:dyDescent="0.2">
      <c r="D125" s="323"/>
      <c r="E125" s="323"/>
      <c r="F125" s="323"/>
    </row>
    <row r="126" spans="4:6" x14ac:dyDescent="0.2">
      <c r="D126" s="323"/>
      <c r="E126" s="323"/>
      <c r="F126" s="323"/>
    </row>
    <row r="127" spans="4:6" x14ac:dyDescent="0.2">
      <c r="D127" s="323"/>
      <c r="E127" s="323"/>
      <c r="F127" s="323"/>
    </row>
    <row r="128" spans="4:6" x14ac:dyDescent="0.2">
      <c r="D128" s="323"/>
      <c r="E128" s="323"/>
      <c r="F128" s="323"/>
    </row>
    <row r="129" spans="4:6" x14ac:dyDescent="0.2">
      <c r="D129" s="323"/>
      <c r="E129" s="323"/>
      <c r="F129" s="323"/>
    </row>
    <row r="130" spans="4:6" x14ac:dyDescent="0.2">
      <c r="D130" s="323"/>
      <c r="E130" s="323"/>
      <c r="F130" s="323"/>
    </row>
    <row r="131" spans="4:6" x14ac:dyDescent="0.2">
      <c r="D131" s="323"/>
      <c r="E131" s="323"/>
      <c r="F131" s="323"/>
    </row>
    <row r="132" spans="4:6" x14ac:dyDescent="0.2">
      <c r="D132" s="323"/>
      <c r="E132" s="323"/>
      <c r="F132" s="323"/>
    </row>
    <row r="133" spans="4:6" x14ac:dyDescent="0.2">
      <c r="D133" s="323"/>
      <c r="E133" s="323"/>
      <c r="F133" s="323"/>
    </row>
    <row r="134" spans="4:6" x14ac:dyDescent="0.2">
      <c r="D134" s="323"/>
      <c r="E134" s="323"/>
      <c r="F134" s="323"/>
    </row>
    <row r="135" spans="4:6" x14ac:dyDescent="0.2">
      <c r="D135" s="323"/>
      <c r="E135" s="323"/>
      <c r="F135" s="323"/>
    </row>
    <row r="136" spans="4:6" x14ac:dyDescent="0.2">
      <c r="D136" s="323"/>
      <c r="E136" s="323"/>
      <c r="F136" s="323"/>
    </row>
    <row r="137" spans="4:6" x14ac:dyDescent="0.2">
      <c r="D137" s="323"/>
      <c r="E137" s="323"/>
      <c r="F137" s="323"/>
    </row>
    <row r="138" spans="4:6" x14ac:dyDescent="0.2">
      <c r="D138" s="323"/>
      <c r="E138" s="323"/>
      <c r="F138" s="323"/>
    </row>
    <row r="139" spans="4:6" x14ac:dyDescent="0.2">
      <c r="D139" s="323"/>
      <c r="E139" s="323"/>
      <c r="F139" s="323"/>
    </row>
    <row r="140" spans="4:6" x14ac:dyDescent="0.2">
      <c r="D140" s="323"/>
      <c r="E140" s="323"/>
      <c r="F140" s="323"/>
    </row>
    <row r="141" spans="4:6" x14ac:dyDescent="0.2">
      <c r="D141" s="323"/>
      <c r="E141" s="323"/>
      <c r="F141" s="323"/>
    </row>
    <row r="142" spans="4:6" x14ac:dyDescent="0.2">
      <c r="D142" s="323"/>
      <c r="E142" s="323"/>
      <c r="F142" s="323"/>
    </row>
    <row r="143" spans="4:6" x14ac:dyDescent="0.2">
      <c r="D143" s="323"/>
      <c r="E143" s="323"/>
      <c r="F143" s="323"/>
    </row>
    <row r="144" spans="4:6" x14ac:dyDescent="0.2">
      <c r="D144" s="323"/>
      <c r="E144" s="323"/>
      <c r="F144" s="323"/>
    </row>
    <row r="145" spans="4:6" x14ac:dyDescent="0.2">
      <c r="D145" s="323"/>
      <c r="E145" s="323"/>
      <c r="F145" s="323"/>
    </row>
    <row r="146" spans="4:6" x14ac:dyDescent="0.2">
      <c r="D146" s="323"/>
      <c r="E146" s="323"/>
      <c r="F146" s="323"/>
    </row>
    <row r="147" spans="4:6" x14ac:dyDescent="0.2">
      <c r="D147" s="323"/>
      <c r="E147" s="323"/>
      <c r="F147" s="323"/>
    </row>
    <row r="148" spans="4:6" x14ac:dyDescent="0.2">
      <c r="D148" s="323"/>
      <c r="E148" s="323"/>
      <c r="F148" s="323"/>
    </row>
    <row r="149" spans="4:6" x14ac:dyDescent="0.2">
      <c r="D149" s="323"/>
      <c r="E149" s="323"/>
      <c r="F149" s="323"/>
    </row>
    <row r="150" spans="4:6" x14ac:dyDescent="0.2">
      <c r="D150" s="323"/>
      <c r="E150" s="323"/>
      <c r="F150" s="323"/>
    </row>
    <row r="151" spans="4:6" x14ac:dyDescent="0.2">
      <c r="D151" s="323"/>
      <c r="E151" s="323"/>
      <c r="F151" s="323"/>
    </row>
    <row r="152" spans="4:6" x14ac:dyDescent="0.2">
      <c r="D152" s="323"/>
      <c r="E152" s="323"/>
      <c r="F152" s="323"/>
    </row>
    <row r="153" spans="4:6" x14ac:dyDescent="0.2">
      <c r="D153" s="323"/>
      <c r="E153" s="323"/>
      <c r="F153" s="323"/>
    </row>
    <row r="154" spans="4:6" x14ac:dyDescent="0.2">
      <c r="D154" s="323"/>
      <c r="E154" s="323"/>
      <c r="F154" s="323"/>
    </row>
    <row r="155" spans="4:6" x14ac:dyDescent="0.2">
      <c r="D155" s="323"/>
      <c r="E155" s="323"/>
      <c r="F155" s="323"/>
    </row>
    <row r="156" spans="4:6" x14ac:dyDescent="0.2">
      <c r="D156" s="323"/>
      <c r="E156" s="323"/>
      <c r="F156" s="323"/>
    </row>
    <row r="157" spans="4:6" x14ac:dyDescent="0.2">
      <c r="D157" s="323"/>
      <c r="E157" s="323"/>
      <c r="F157" s="323"/>
    </row>
    <row r="158" spans="4:6" x14ac:dyDescent="0.2">
      <c r="D158" s="323"/>
      <c r="E158" s="323"/>
      <c r="F158" s="323"/>
    </row>
    <row r="159" spans="4:6" x14ac:dyDescent="0.2">
      <c r="D159" s="323"/>
      <c r="E159" s="323"/>
      <c r="F159" s="323"/>
    </row>
    <row r="160" spans="4:6" x14ac:dyDescent="0.2">
      <c r="D160" s="323"/>
      <c r="E160" s="323"/>
      <c r="F160" s="323"/>
    </row>
    <row r="161" spans="4:6" x14ac:dyDescent="0.2">
      <c r="D161" s="323"/>
      <c r="E161" s="323"/>
      <c r="F161" s="323"/>
    </row>
    <row r="162" spans="4:6" x14ac:dyDescent="0.2">
      <c r="D162" s="323"/>
      <c r="E162" s="323"/>
      <c r="F162" s="323"/>
    </row>
    <row r="163" spans="4:6" x14ac:dyDescent="0.2">
      <c r="D163" s="323"/>
      <c r="E163" s="323"/>
      <c r="F163" s="323"/>
    </row>
    <row r="164" spans="4:6" x14ac:dyDescent="0.2">
      <c r="D164" s="323"/>
      <c r="E164" s="323"/>
      <c r="F164" s="323"/>
    </row>
    <row r="165" spans="4:6" x14ac:dyDescent="0.2">
      <c r="D165" s="323"/>
      <c r="E165" s="323"/>
      <c r="F165" s="323"/>
    </row>
    <row r="166" spans="4:6" x14ac:dyDescent="0.2">
      <c r="D166" s="323"/>
      <c r="E166" s="323"/>
      <c r="F166" s="323"/>
    </row>
    <row r="167" spans="4:6" x14ac:dyDescent="0.2">
      <c r="D167" s="323"/>
      <c r="E167" s="323"/>
      <c r="F167" s="323"/>
    </row>
    <row r="168" spans="4:6" x14ac:dyDescent="0.2">
      <c r="D168" s="323"/>
      <c r="E168" s="323"/>
      <c r="F168" s="323"/>
    </row>
    <row r="169" spans="4:6" x14ac:dyDescent="0.2">
      <c r="D169" s="323"/>
      <c r="E169" s="323"/>
      <c r="F169" s="323"/>
    </row>
    <row r="170" spans="4:6" x14ac:dyDescent="0.2">
      <c r="D170" s="323"/>
      <c r="E170" s="323"/>
      <c r="F170" s="323"/>
    </row>
    <row r="171" spans="4:6" x14ac:dyDescent="0.2">
      <c r="D171" s="323"/>
      <c r="E171" s="323"/>
      <c r="F171" s="323"/>
    </row>
    <row r="172" spans="4:6" x14ac:dyDescent="0.2">
      <c r="D172" s="323"/>
      <c r="E172" s="323"/>
      <c r="F172" s="323"/>
    </row>
    <row r="173" spans="4:6" x14ac:dyDescent="0.2">
      <c r="D173" s="323"/>
      <c r="E173" s="323"/>
      <c r="F173" s="323"/>
    </row>
    <row r="174" spans="4:6" x14ac:dyDescent="0.2">
      <c r="D174" s="323"/>
      <c r="E174" s="323"/>
      <c r="F174" s="323"/>
    </row>
    <row r="175" spans="4:6" x14ac:dyDescent="0.2">
      <c r="D175" s="323"/>
      <c r="E175" s="323"/>
      <c r="F175" s="323"/>
    </row>
    <row r="176" spans="4:6" x14ac:dyDescent="0.2">
      <c r="D176" s="323"/>
      <c r="E176" s="323"/>
      <c r="F176" s="323"/>
    </row>
    <row r="177" spans="4:6" x14ac:dyDescent="0.2">
      <c r="D177" s="323"/>
      <c r="E177" s="323"/>
      <c r="F177" s="323"/>
    </row>
    <row r="178" spans="4:6" x14ac:dyDescent="0.2">
      <c r="D178" s="323"/>
      <c r="E178" s="323"/>
      <c r="F178" s="323"/>
    </row>
    <row r="179" spans="4:6" x14ac:dyDescent="0.2">
      <c r="D179" s="323"/>
      <c r="E179" s="323"/>
      <c r="F179" s="323"/>
    </row>
    <row r="180" spans="4:6" x14ac:dyDescent="0.2">
      <c r="D180" s="323"/>
      <c r="E180" s="323"/>
      <c r="F180" s="323"/>
    </row>
    <row r="181" spans="4:6" x14ac:dyDescent="0.2">
      <c r="D181" s="323"/>
      <c r="E181" s="323"/>
      <c r="F181" s="323"/>
    </row>
    <row r="182" spans="4:6" x14ac:dyDescent="0.2">
      <c r="D182" s="323"/>
      <c r="E182" s="323"/>
      <c r="F182" s="323"/>
    </row>
    <row r="183" spans="4:6" x14ac:dyDescent="0.2">
      <c r="D183" s="323"/>
      <c r="E183" s="323"/>
      <c r="F183" s="323"/>
    </row>
    <row r="184" spans="4:6" x14ac:dyDescent="0.2">
      <c r="D184" s="323"/>
      <c r="E184" s="323"/>
      <c r="F184" s="323"/>
    </row>
    <row r="185" spans="4:6" x14ac:dyDescent="0.2">
      <c r="D185" s="323"/>
      <c r="E185" s="323"/>
      <c r="F185" s="323"/>
    </row>
    <row r="186" spans="4:6" x14ac:dyDescent="0.2">
      <c r="D186" s="323"/>
      <c r="E186" s="323"/>
      <c r="F186" s="323"/>
    </row>
    <row r="187" spans="4:6" x14ac:dyDescent="0.2">
      <c r="D187" s="323"/>
      <c r="E187" s="323"/>
      <c r="F187" s="323"/>
    </row>
    <row r="188" spans="4:6" x14ac:dyDescent="0.2">
      <c r="D188" s="323"/>
      <c r="E188" s="323"/>
      <c r="F188" s="323"/>
    </row>
    <row r="189" spans="4:6" x14ac:dyDescent="0.2">
      <c r="D189" s="323"/>
      <c r="E189" s="323"/>
      <c r="F189" s="323"/>
    </row>
    <row r="190" spans="4:6" x14ac:dyDescent="0.2">
      <c r="D190" s="323"/>
      <c r="E190" s="323"/>
      <c r="F190" s="323"/>
    </row>
    <row r="191" spans="4:6" x14ac:dyDescent="0.2">
      <c r="D191" s="323"/>
      <c r="E191" s="323"/>
      <c r="F191" s="323"/>
    </row>
    <row r="192" spans="4:6" x14ac:dyDescent="0.2">
      <c r="D192" s="323"/>
      <c r="E192" s="323"/>
      <c r="F192" s="323"/>
    </row>
    <row r="193" spans="4:6" x14ac:dyDescent="0.2">
      <c r="D193" s="323"/>
      <c r="E193" s="323"/>
      <c r="F193" s="323"/>
    </row>
    <row r="194" spans="4:6" x14ac:dyDescent="0.2">
      <c r="D194" s="323"/>
      <c r="E194" s="323"/>
      <c r="F194" s="323"/>
    </row>
    <row r="195" spans="4:6" x14ac:dyDescent="0.2">
      <c r="D195" s="323"/>
      <c r="E195" s="323"/>
      <c r="F195" s="323"/>
    </row>
    <row r="196" spans="4:6" x14ac:dyDescent="0.2">
      <c r="D196" s="323"/>
      <c r="E196" s="323"/>
      <c r="F196" s="323"/>
    </row>
    <row r="197" spans="4:6" x14ac:dyDescent="0.2">
      <c r="D197" s="323"/>
      <c r="E197" s="323"/>
      <c r="F197" s="323"/>
    </row>
    <row r="198" spans="4:6" x14ac:dyDescent="0.2">
      <c r="D198" s="323"/>
      <c r="E198" s="323"/>
      <c r="F198" s="323"/>
    </row>
    <row r="199" spans="4:6" x14ac:dyDescent="0.2">
      <c r="D199" s="323"/>
      <c r="E199" s="323"/>
      <c r="F199" s="323"/>
    </row>
    <row r="200" spans="4:6" x14ac:dyDescent="0.2">
      <c r="D200" s="323"/>
      <c r="E200" s="323"/>
      <c r="F200" s="323"/>
    </row>
    <row r="201" spans="4:6" x14ac:dyDescent="0.2">
      <c r="D201" s="323"/>
      <c r="E201" s="323"/>
      <c r="F201" s="323"/>
    </row>
    <row r="202" spans="4:6" x14ac:dyDescent="0.2">
      <c r="D202" s="323"/>
      <c r="E202" s="323"/>
      <c r="F202" s="323"/>
    </row>
    <row r="203" spans="4:6" x14ac:dyDescent="0.2">
      <c r="D203" s="323"/>
      <c r="E203" s="323"/>
      <c r="F203" s="323"/>
    </row>
    <row r="204" spans="4:6" x14ac:dyDescent="0.2">
      <c r="D204" s="323"/>
      <c r="E204" s="323"/>
      <c r="F204" s="323"/>
    </row>
    <row r="205" spans="4:6" x14ac:dyDescent="0.2">
      <c r="D205" s="323"/>
      <c r="E205" s="323"/>
      <c r="F205" s="323"/>
    </row>
    <row r="206" spans="4:6" x14ac:dyDescent="0.2">
      <c r="D206" s="323"/>
      <c r="E206" s="323"/>
      <c r="F206" s="323"/>
    </row>
    <row r="207" spans="4:6" x14ac:dyDescent="0.2">
      <c r="D207" s="323"/>
      <c r="E207" s="323"/>
      <c r="F207" s="323"/>
    </row>
    <row r="208" spans="4:6" x14ac:dyDescent="0.2">
      <c r="D208" s="323"/>
      <c r="E208" s="323"/>
      <c r="F208" s="323"/>
    </row>
    <row r="209" spans="4:6" x14ac:dyDescent="0.2">
      <c r="D209" s="323"/>
      <c r="E209" s="323"/>
      <c r="F209" s="323"/>
    </row>
    <row r="210" spans="4:6" x14ac:dyDescent="0.2">
      <c r="D210" s="323"/>
      <c r="E210" s="323"/>
      <c r="F210" s="323"/>
    </row>
    <row r="211" spans="4:6" x14ac:dyDescent="0.2">
      <c r="D211" s="323"/>
      <c r="E211" s="323"/>
      <c r="F211" s="323"/>
    </row>
    <row r="212" spans="4:6" x14ac:dyDescent="0.2">
      <c r="D212" s="323"/>
      <c r="E212" s="323"/>
      <c r="F212" s="323"/>
    </row>
    <row r="213" spans="4:6" x14ac:dyDescent="0.2">
      <c r="D213" s="323"/>
      <c r="E213" s="323"/>
      <c r="F213" s="323"/>
    </row>
    <row r="214" spans="4:6" x14ac:dyDescent="0.2">
      <c r="D214" s="323"/>
      <c r="E214" s="323"/>
      <c r="F214" s="323"/>
    </row>
    <row r="215" spans="4:6" x14ac:dyDescent="0.2">
      <c r="D215" s="323"/>
      <c r="E215" s="323"/>
      <c r="F215" s="323"/>
    </row>
    <row r="216" spans="4:6" x14ac:dyDescent="0.2">
      <c r="D216" s="323"/>
      <c r="E216" s="323"/>
      <c r="F216" s="323"/>
    </row>
    <row r="217" spans="4:6" x14ac:dyDescent="0.2">
      <c r="D217" s="323"/>
      <c r="E217" s="323"/>
      <c r="F217" s="323"/>
    </row>
    <row r="218" spans="4:6" x14ac:dyDescent="0.2">
      <c r="D218" s="323"/>
      <c r="E218" s="323"/>
      <c r="F218" s="323"/>
    </row>
    <row r="219" spans="4:6" x14ac:dyDescent="0.2">
      <c r="D219" s="323"/>
      <c r="E219" s="323"/>
      <c r="F219" s="323"/>
    </row>
    <row r="220" spans="4:6" x14ac:dyDescent="0.2">
      <c r="D220" s="323"/>
      <c r="E220" s="323"/>
      <c r="F220" s="323"/>
    </row>
    <row r="221" spans="4:6" x14ac:dyDescent="0.2">
      <c r="D221" s="323"/>
      <c r="E221" s="323"/>
      <c r="F221" s="323"/>
    </row>
    <row r="222" spans="4:6" x14ac:dyDescent="0.2">
      <c r="D222" s="323"/>
      <c r="E222" s="323"/>
      <c r="F222" s="323"/>
    </row>
    <row r="223" spans="4:6" x14ac:dyDescent="0.2">
      <c r="D223" s="323"/>
      <c r="E223" s="323"/>
      <c r="F223" s="323"/>
    </row>
    <row r="224" spans="4:6" x14ac:dyDescent="0.2">
      <c r="D224" s="323"/>
      <c r="E224" s="323"/>
      <c r="F224" s="323"/>
    </row>
    <row r="225" spans="4:6" x14ac:dyDescent="0.2">
      <c r="D225" s="323"/>
      <c r="E225" s="323"/>
      <c r="F225" s="323"/>
    </row>
    <row r="226" spans="4:6" x14ac:dyDescent="0.2">
      <c r="D226" s="323"/>
      <c r="E226" s="323"/>
      <c r="F226" s="323"/>
    </row>
    <row r="227" spans="4:6" x14ac:dyDescent="0.2">
      <c r="D227" s="323"/>
      <c r="E227" s="323"/>
      <c r="F227" s="323"/>
    </row>
    <row r="228" spans="4:6" x14ac:dyDescent="0.2">
      <c r="D228" s="323"/>
      <c r="E228" s="323"/>
      <c r="F228" s="323"/>
    </row>
    <row r="229" spans="4:6" x14ac:dyDescent="0.2">
      <c r="D229" s="323"/>
      <c r="E229" s="323"/>
      <c r="F229" s="323"/>
    </row>
    <row r="230" spans="4:6" x14ac:dyDescent="0.2">
      <c r="D230" s="323"/>
      <c r="E230" s="323"/>
      <c r="F230" s="323"/>
    </row>
    <row r="231" spans="4:6" x14ac:dyDescent="0.2">
      <c r="D231" s="323"/>
      <c r="E231" s="323"/>
      <c r="F231" s="323"/>
    </row>
    <row r="232" spans="4:6" x14ac:dyDescent="0.2">
      <c r="D232" s="323"/>
      <c r="E232" s="323"/>
      <c r="F232" s="323"/>
    </row>
    <row r="233" spans="4:6" x14ac:dyDescent="0.2">
      <c r="D233" s="323"/>
      <c r="E233" s="323"/>
      <c r="F233" s="323"/>
    </row>
    <row r="234" spans="4:6" x14ac:dyDescent="0.2">
      <c r="D234" s="323"/>
      <c r="E234" s="323"/>
      <c r="F234" s="323"/>
    </row>
    <row r="235" spans="4:6" x14ac:dyDescent="0.2">
      <c r="D235" s="323"/>
      <c r="E235" s="323"/>
      <c r="F235" s="323"/>
    </row>
    <row r="236" spans="4:6" x14ac:dyDescent="0.2">
      <c r="D236" s="323"/>
      <c r="E236" s="323"/>
      <c r="F236" s="323"/>
    </row>
    <row r="237" spans="4:6" x14ac:dyDescent="0.2">
      <c r="D237" s="323"/>
      <c r="E237" s="323"/>
      <c r="F237" s="323"/>
    </row>
    <row r="238" spans="4:6" x14ac:dyDescent="0.2">
      <c r="D238" s="323"/>
      <c r="E238" s="323"/>
      <c r="F238" s="323"/>
    </row>
    <row r="239" spans="4:6" x14ac:dyDescent="0.2">
      <c r="D239" s="323"/>
      <c r="E239" s="323"/>
      <c r="F239" s="323"/>
    </row>
    <row r="240" spans="4:6" x14ac:dyDescent="0.2">
      <c r="D240" s="323"/>
      <c r="E240" s="323"/>
      <c r="F240" s="323"/>
    </row>
    <row r="241" spans="4:6" x14ac:dyDescent="0.2">
      <c r="D241" s="323"/>
      <c r="E241" s="323"/>
      <c r="F241" s="323"/>
    </row>
    <row r="242" spans="4:6" x14ac:dyDescent="0.2">
      <c r="D242" s="323"/>
      <c r="E242" s="323"/>
      <c r="F242" s="323"/>
    </row>
    <row r="243" spans="4:6" x14ac:dyDescent="0.2">
      <c r="D243" s="323"/>
      <c r="E243" s="323"/>
      <c r="F243" s="323"/>
    </row>
    <row r="244" spans="4:6" x14ac:dyDescent="0.2">
      <c r="D244" s="323"/>
      <c r="E244" s="323"/>
      <c r="F244" s="323"/>
    </row>
    <row r="245" spans="4:6" x14ac:dyDescent="0.2">
      <c r="D245" s="323"/>
      <c r="E245" s="323"/>
      <c r="F245" s="323"/>
    </row>
    <row r="246" spans="4:6" x14ac:dyDescent="0.2">
      <c r="D246" s="323"/>
      <c r="E246" s="323"/>
      <c r="F246" s="323"/>
    </row>
    <row r="247" spans="4:6" x14ac:dyDescent="0.2">
      <c r="D247" s="323"/>
      <c r="E247" s="323"/>
      <c r="F247" s="323"/>
    </row>
    <row r="248" spans="4:6" x14ac:dyDescent="0.2">
      <c r="D248" s="323"/>
      <c r="E248" s="323"/>
      <c r="F248" s="323"/>
    </row>
    <row r="249" spans="4:6" x14ac:dyDescent="0.2">
      <c r="D249" s="323"/>
      <c r="E249" s="323"/>
      <c r="F249" s="323"/>
    </row>
    <row r="250" spans="4:6" x14ac:dyDescent="0.2">
      <c r="D250" s="323"/>
      <c r="E250" s="323"/>
      <c r="F250" s="323"/>
    </row>
    <row r="251" spans="4:6" x14ac:dyDescent="0.2">
      <c r="D251" s="323"/>
      <c r="E251" s="323"/>
      <c r="F251" s="323"/>
    </row>
    <row r="252" spans="4:6" x14ac:dyDescent="0.2">
      <c r="D252" s="323"/>
      <c r="E252" s="323"/>
      <c r="F252" s="323"/>
    </row>
    <row r="253" spans="4:6" x14ac:dyDescent="0.2">
      <c r="D253" s="323"/>
      <c r="E253" s="323"/>
      <c r="F253" s="323"/>
    </row>
    <row r="254" spans="4:6" x14ac:dyDescent="0.2">
      <c r="D254" s="323"/>
      <c r="E254" s="323"/>
      <c r="F254" s="323"/>
    </row>
    <row r="255" spans="4:6" x14ac:dyDescent="0.2">
      <c r="D255" s="323"/>
      <c r="E255" s="323"/>
      <c r="F255" s="323"/>
    </row>
    <row r="256" spans="4:6" x14ac:dyDescent="0.2">
      <c r="D256" s="323"/>
      <c r="E256" s="323"/>
      <c r="F256" s="323"/>
    </row>
    <row r="257" spans="4:6" x14ac:dyDescent="0.2">
      <c r="D257" s="323"/>
      <c r="E257" s="323"/>
      <c r="F257" s="323"/>
    </row>
    <row r="258" spans="4:6" x14ac:dyDescent="0.2">
      <c r="D258" s="323"/>
      <c r="E258" s="323"/>
      <c r="F258" s="323"/>
    </row>
    <row r="259" spans="4:6" x14ac:dyDescent="0.2">
      <c r="D259" s="323"/>
      <c r="E259" s="323"/>
      <c r="F259" s="323"/>
    </row>
    <row r="260" spans="4:6" x14ac:dyDescent="0.2">
      <c r="D260" s="323"/>
      <c r="E260" s="323"/>
      <c r="F260" s="323"/>
    </row>
    <row r="261" spans="4:6" x14ac:dyDescent="0.2">
      <c r="D261" s="323"/>
      <c r="E261" s="323"/>
      <c r="F261" s="323"/>
    </row>
    <row r="262" spans="4:6" x14ac:dyDescent="0.2">
      <c r="D262" s="323"/>
      <c r="E262" s="323"/>
      <c r="F262" s="323"/>
    </row>
    <row r="263" spans="4:6" x14ac:dyDescent="0.2">
      <c r="D263" s="323"/>
      <c r="E263" s="323"/>
      <c r="F263" s="323"/>
    </row>
    <row r="264" spans="4:6" x14ac:dyDescent="0.2">
      <c r="D264" s="323"/>
      <c r="E264" s="323"/>
      <c r="F264" s="323"/>
    </row>
    <row r="265" spans="4:6" x14ac:dyDescent="0.2">
      <c r="D265" s="323"/>
      <c r="E265" s="323"/>
      <c r="F265" s="323"/>
    </row>
    <row r="266" spans="4:6" x14ac:dyDescent="0.2">
      <c r="D266" s="323"/>
      <c r="E266" s="323"/>
      <c r="F266" s="323"/>
    </row>
    <row r="267" spans="4:6" x14ac:dyDescent="0.2">
      <c r="D267" s="323"/>
      <c r="E267" s="323"/>
      <c r="F267" s="323"/>
    </row>
    <row r="268" spans="4:6" x14ac:dyDescent="0.2">
      <c r="D268" s="323"/>
      <c r="E268" s="323"/>
      <c r="F268" s="323"/>
    </row>
    <row r="269" spans="4:6" x14ac:dyDescent="0.2">
      <c r="D269" s="323"/>
      <c r="E269" s="323"/>
      <c r="F269" s="323"/>
    </row>
    <row r="270" spans="4:6" x14ac:dyDescent="0.2">
      <c r="D270" s="323"/>
      <c r="E270" s="323"/>
      <c r="F270" s="323"/>
    </row>
    <row r="271" spans="4:6" x14ac:dyDescent="0.2">
      <c r="D271" s="323"/>
      <c r="E271" s="323"/>
      <c r="F271" s="323"/>
    </row>
    <row r="272" spans="4:6" x14ac:dyDescent="0.2">
      <c r="D272" s="323"/>
      <c r="E272" s="323"/>
      <c r="F272" s="323"/>
    </row>
    <row r="273" spans="4:6" x14ac:dyDescent="0.2">
      <c r="D273" s="323"/>
      <c r="E273" s="323"/>
      <c r="F273" s="323"/>
    </row>
    <row r="274" spans="4:6" x14ac:dyDescent="0.2">
      <c r="D274" s="323"/>
      <c r="E274" s="323"/>
      <c r="F274" s="323"/>
    </row>
    <row r="275" spans="4:6" x14ac:dyDescent="0.2">
      <c r="D275" s="323"/>
      <c r="E275" s="323"/>
      <c r="F275" s="323"/>
    </row>
    <row r="276" spans="4:6" x14ac:dyDescent="0.2">
      <c r="D276" s="323"/>
      <c r="E276" s="323"/>
      <c r="F276" s="323"/>
    </row>
    <row r="277" spans="4:6" x14ac:dyDescent="0.2">
      <c r="D277" s="323"/>
      <c r="E277" s="323"/>
      <c r="F277" s="323"/>
    </row>
    <row r="278" spans="4:6" x14ac:dyDescent="0.2">
      <c r="D278" s="323"/>
      <c r="E278" s="323"/>
      <c r="F278" s="323"/>
    </row>
    <row r="279" spans="4:6" x14ac:dyDescent="0.2">
      <c r="D279" s="323"/>
      <c r="E279" s="323"/>
      <c r="F279" s="323"/>
    </row>
    <row r="280" spans="4:6" x14ac:dyDescent="0.2">
      <c r="D280" s="323"/>
      <c r="E280" s="323"/>
      <c r="F280" s="323"/>
    </row>
    <row r="281" spans="4:6" x14ac:dyDescent="0.2">
      <c r="D281" s="323"/>
      <c r="E281" s="323"/>
      <c r="F281" s="323"/>
    </row>
    <row r="282" spans="4:6" x14ac:dyDescent="0.2">
      <c r="D282" s="323"/>
      <c r="E282" s="323"/>
      <c r="F282" s="323"/>
    </row>
    <row r="283" spans="4:6" x14ac:dyDescent="0.2">
      <c r="D283" s="323"/>
      <c r="E283" s="323"/>
      <c r="F283" s="323"/>
    </row>
    <row r="284" spans="4:6" x14ac:dyDescent="0.2">
      <c r="D284" s="323"/>
      <c r="E284" s="323"/>
      <c r="F284" s="323"/>
    </row>
    <row r="285" spans="4:6" x14ac:dyDescent="0.2">
      <c r="D285" s="323"/>
      <c r="E285" s="323"/>
      <c r="F285" s="323"/>
    </row>
    <row r="286" spans="4:6" x14ac:dyDescent="0.2">
      <c r="D286" s="323"/>
      <c r="E286" s="323"/>
      <c r="F286" s="323"/>
    </row>
    <row r="287" spans="4:6" x14ac:dyDescent="0.2">
      <c r="D287" s="323"/>
      <c r="E287" s="323"/>
      <c r="F287" s="323"/>
    </row>
    <row r="288" spans="4:6" x14ac:dyDescent="0.2">
      <c r="D288" s="323"/>
      <c r="E288" s="323"/>
      <c r="F288" s="323"/>
    </row>
    <row r="289" spans="4:6" x14ac:dyDescent="0.2">
      <c r="D289" s="323"/>
      <c r="E289" s="323"/>
      <c r="F289" s="323"/>
    </row>
    <row r="290" spans="4:6" x14ac:dyDescent="0.2">
      <c r="D290" s="323"/>
      <c r="E290" s="323"/>
      <c r="F290" s="323"/>
    </row>
    <row r="291" spans="4:6" x14ac:dyDescent="0.2">
      <c r="D291" s="323"/>
      <c r="E291" s="323"/>
      <c r="F291" s="323"/>
    </row>
    <row r="292" spans="4:6" x14ac:dyDescent="0.2">
      <c r="D292" s="323"/>
      <c r="E292" s="323"/>
      <c r="F292" s="323"/>
    </row>
    <row r="293" spans="4:6" x14ac:dyDescent="0.2">
      <c r="D293" s="323"/>
      <c r="E293" s="323"/>
      <c r="F293" s="323"/>
    </row>
    <row r="294" spans="4:6" x14ac:dyDescent="0.2">
      <c r="D294" s="323"/>
      <c r="E294" s="323"/>
      <c r="F294" s="323"/>
    </row>
    <row r="295" spans="4:6" x14ac:dyDescent="0.2">
      <c r="D295" s="323"/>
      <c r="E295" s="323"/>
      <c r="F295" s="323"/>
    </row>
    <row r="296" spans="4:6" x14ac:dyDescent="0.2">
      <c r="D296" s="323"/>
      <c r="E296" s="323"/>
      <c r="F296" s="323"/>
    </row>
    <row r="297" spans="4:6" x14ac:dyDescent="0.2">
      <c r="D297" s="323"/>
      <c r="E297" s="323"/>
      <c r="F297" s="323"/>
    </row>
    <row r="298" spans="4:6" x14ac:dyDescent="0.2">
      <c r="D298" s="323"/>
      <c r="E298" s="323"/>
      <c r="F298" s="323"/>
    </row>
    <row r="299" spans="4:6" x14ac:dyDescent="0.2">
      <c r="D299" s="323"/>
      <c r="E299" s="323"/>
      <c r="F299" s="323"/>
    </row>
    <row r="300" spans="4:6" x14ac:dyDescent="0.2">
      <c r="D300" s="323"/>
      <c r="E300" s="323"/>
      <c r="F300" s="323"/>
    </row>
    <row r="301" spans="4:6" x14ac:dyDescent="0.2">
      <c r="D301" s="323"/>
      <c r="E301" s="323"/>
      <c r="F301" s="323"/>
    </row>
    <row r="302" spans="4:6" x14ac:dyDescent="0.2">
      <c r="D302" s="323"/>
      <c r="E302" s="323"/>
      <c r="F302" s="323"/>
    </row>
    <row r="303" spans="4:6" x14ac:dyDescent="0.2">
      <c r="D303" s="323"/>
      <c r="E303" s="323"/>
      <c r="F303" s="323"/>
    </row>
    <row r="304" spans="4:6" x14ac:dyDescent="0.2">
      <c r="D304" s="323"/>
      <c r="E304" s="323"/>
      <c r="F304" s="323"/>
    </row>
    <row r="305" spans="4:6" x14ac:dyDescent="0.2">
      <c r="D305" s="323"/>
      <c r="E305" s="323"/>
      <c r="F305" s="323"/>
    </row>
    <row r="306" spans="4:6" x14ac:dyDescent="0.2">
      <c r="D306" s="323"/>
      <c r="E306" s="323"/>
      <c r="F306" s="323"/>
    </row>
    <row r="307" spans="4:6" x14ac:dyDescent="0.2">
      <c r="D307" s="323"/>
      <c r="E307" s="323"/>
      <c r="F307" s="323"/>
    </row>
    <row r="308" spans="4:6" x14ac:dyDescent="0.2">
      <c r="D308" s="323"/>
      <c r="E308" s="323"/>
      <c r="F308" s="323"/>
    </row>
    <row r="309" spans="4:6" x14ac:dyDescent="0.2">
      <c r="D309" s="323"/>
      <c r="E309" s="323"/>
      <c r="F309" s="323"/>
    </row>
    <row r="310" spans="4:6" x14ac:dyDescent="0.2">
      <c r="D310" s="323"/>
      <c r="E310" s="323"/>
      <c r="F310" s="323"/>
    </row>
    <row r="311" spans="4:6" x14ac:dyDescent="0.2">
      <c r="D311" s="323"/>
      <c r="E311" s="323"/>
      <c r="F311" s="323"/>
    </row>
    <row r="312" spans="4:6" x14ac:dyDescent="0.2">
      <c r="D312" s="323"/>
      <c r="E312" s="323"/>
      <c r="F312" s="323"/>
    </row>
    <row r="313" spans="4:6" x14ac:dyDescent="0.2">
      <c r="D313" s="323"/>
      <c r="E313" s="323"/>
      <c r="F313" s="323"/>
    </row>
    <row r="314" spans="4:6" x14ac:dyDescent="0.2">
      <c r="D314" s="323"/>
      <c r="E314" s="323"/>
      <c r="F314" s="323"/>
    </row>
    <row r="315" spans="4:6" x14ac:dyDescent="0.2">
      <c r="D315" s="323"/>
      <c r="E315" s="323"/>
      <c r="F315" s="323"/>
    </row>
    <row r="316" spans="4:6" x14ac:dyDescent="0.2">
      <c r="D316" s="323"/>
      <c r="E316" s="323"/>
      <c r="F316" s="323"/>
    </row>
    <row r="317" spans="4:6" x14ac:dyDescent="0.2">
      <c r="D317" s="323"/>
      <c r="E317" s="323"/>
      <c r="F317" s="323"/>
    </row>
    <row r="318" spans="4:6" x14ac:dyDescent="0.2">
      <c r="D318" s="323"/>
      <c r="E318" s="323"/>
      <c r="F318" s="323"/>
    </row>
    <row r="319" spans="4:6" x14ac:dyDescent="0.2">
      <c r="D319" s="323"/>
      <c r="E319" s="323"/>
      <c r="F319" s="323"/>
    </row>
    <row r="320" spans="4:6" x14ac:dyDescent="0.2">
      <c r="D320" s="323"/>
      <c r="E320" s="323"/>
      <c r="F320" s="323"/>
    </row>
    <row r="321" spans="4:6" x14ac:dyDescent="0.2">
      <c r="D321" s="323"/>
      <c r="E321" s="323"/>
      <c r="F321" s="323"/>
    </row>
    <row r="322" spans="4:6" x14ac:dyDescent="0.2">
      <c r="D322" s="323"/>
      <c r="E322" s="323"/>
      <c r="F322" s="323"/>
    </row>
    <row r="323" spans="4:6" x14ac:dyDescent="0.2">
      <c r="D323" s="323"/>
      <c r="E323" s="323"/>
      <c r="F323" s="323"/>
    </row>
    <row r="324" spans="4:6" x14ac:dyDescent="0.2">
      <c r="D324" s="323"/>
      <c r="E324" s="323"/>
      <c r="F324" s="323"/>
    </row>
    <row r="325" spans="4:6" x14ac:dyDescent="0.2">
      <c r="D325" s="323"/>
      <c r="E325" s="323"/>
      <c r="F325" s="323"/>
    </row>
    <row r="326" spans="4:6" x14ac:dyDescent="0.2">
      <c r="D326" s="323"/>
      <c r="E326" s="323"/>
      <c r="F326" s="323"/>
    </row>
    <row r="327" spans="4:6" x14ac:dyDescent="0.2">
      <c r="D327" s="323"/>
      <c r="E327" s="323"/>
      <c r="F327" s="323"/>
    </row>
    <row r="328" spans="4:6" x14ac:dyDescent="0.2">
      <c r="D328" s="323"/>
      <c r="E328" s="323"/>
      <c r="F328" s="323"/>
    </row>
    <row r="329" spans="4:6" x14ac:dyDescent="0.2">
      <c r="D329" s="323"/>
      <c r="E329" s="323"/>
      <c r="F329" s="323"/>
    </row>
    <row r="330" spans="4:6" x14ac:dyDescent="0.2">
      <c r="D330" s="323"/>
      <c r="E330" s="323"/>
      <c r="F330" s="323"/>
    </row>
    <row r="331" spans="4:6" x14ac:dyDescent="0.2">
      <c r="D331" s="323"/>
      <c r="E331" s="323"/>
      <c r="F331" s="323"/>
    </row>
    <row r="332" spans="4:6" x14ac:dyDescent="0.2">
      <c r="D332" s="323"/>
      <c r="E332" s="323"/>
      <c r="F332" s="323"/>
    </row>
    <row r="333" spans="4:6" x14ac:dyDescent="0.2">
      <c r="D333" s="323"/>
      <c r="E333" s="323"/>
      <c r="F333" s="323"/>
    </row>
    <row r="334" spans="4:6" x14ac:dyDescent="0.2">
      <c r="D334" s="323"/>
      <c r="E334" s="323"/>
      <c r="F334" s="323"/>
    </row>
    <row r="335" spans="4:6" x14ac:dyDescent="0.2">
      <c r="D335" s="323"/>
      <c r="E335" s="323"/>
      <c r="F335" s="323"/>
    </row>
    <row r="336" spans="4:6" x14ac:dyDescent="0.2">
      <c r="D336" s="323"/>
      <c r="E336" s="323"/>
      <c r="F336" s="323"/>
    </row>
    <row r="337" spans="4:6" x14ac:dyDescent="0.2">
      <c r="D337" s="323"/>
      <c r="E337" s="323"/>
      <c r="F337" s="323"/>
    </row>
    <row r="338" spans="4:6" x14ac:dyDescent="0.2">
      <c r="D338" s="323"/>
      <c r="E338" s="323"/>
      <c r="F338" s="323"/>
    </row>
    <row r="339" spans="4:6" x14ac:dyDescent="0.2">
      <c r="D339" s="323"/>
      <c r="E339" s="323"/>
      <c r="F339" s="323"/>
    </row>
    <row r="340" spans="4:6" x14ac:dyDescent="0.2">
      <c r="D340" s="323"/>
      <c r="E340" s="323"/>
      <c r="F340" s="323"/>
    </row>
    <row r="341" spans="4:6" x14ac:dyDescent="0.2">
      <c r="D341" s="323"/>
      <c r="E341" s="323"/>
      <c r="F341" s="323"/>
    </row>
    <row r="342" spans="4:6" x14ac:dyDescent="0.2">
      <c r="D342" s="323"/>
      <c r="E342" s="323"/>
      <c r="F342" s="323"/>
    </row>
    <row r="343" spans="4:6" x14ac:dyDescent="0.2">
      <c r="D343" s="323"/>
      <c r="E343" s="323"/>
      <c r="F343" s="323"/>
    </row>
    <row r="344" spans="4:6" x14ac:dyDescent="0.2">
      <c r="D344" s="323"/>
      <c r="E344" s="323"/>
      <c r="F344" s="323"/>
    </row>
    <row r="345" spans="4:6" x14ac:dyDescent="0.2">
      <c r="D345" s="323"/>
      <c r="E345" s="323"/>
      <c r="F345" s="323"/>
    </row>
    <row r="346" spans="4:6" x14ac:dyDescent="0.2">
      <c r="D346" s="323"/>
      <c r="E346" s="323"/>
      <c r="F346" s="323"/>
    </row>
    <row r="347" spans="4:6" x14ac:dyDescent="0.2">
      <c r="D347" s="323"/>
      <c r="E347" s="323"/>
      <c r="F347" s="323"/>
    </row>
    <row r="348" spans="4:6" x14ac:dyDescent="0.2">
      <c r="D348" s="323"/>
      <c r="E348" s="323"/>
      <c r="F348" s="323"/>
    </row>
    <row r="349" spans="4:6" x14ac:dyDescent="0.2">
      <c r="D349" s="323"/>
      <c r="E349" s="323"/>
      <c r="F349" s="323"/>
    </row>
    <row r="350" spans="4:6" x14ac:dyDescent="0.2">
      <c r="D350" s="323"/>
      <c r="E350" s="323"/>
      <c r="F350" s="323"/>
    </row>
    <row r="351" spans="4:6" x14ac:dyDescent="0.2">
      <c r="D351" s="323"/>
      <c r="E351" s="323"/>
      <c r="F351" s="323"/>
    </row>
    <row r="352" spans="4:6" x14ac:dyDescent="0.2">
      <c r="D352" s="323"/>
      <c r="E352" s="323"/>
      <c r="F352" s="323"/>
    </row>
    <row r="353" spans="4:6" x14ac:dyDescent="0.2">
      <c r="D353" s="323"/>
      <c r="E353" s="323"/>
      <c r="F353" s="323"/>
    </row>
    <row r="354" spans="4:6" x14ac:dyDescent="0.2">
      <c r="D354" s="323"/>
      <c r="E354" s="323"/>
      <c r="F354" s="323"/>
    </row>
    <row r="355" spans="4:6" x14ac:dyDescent="0.2">
      <c r="D355" s="323"/>
      <c r="E355" s="323"/>
      <c r="F355" s="323"/>
    </row>
    <row r="356" spans="4:6" x14ac:dyDescent="0.2">
      <c r="D356" s="323"/>
      <c r="E356" s="323"/>
      <c r="F356" s="323"/>
    </row>
    <row r="357" spans="4:6" x14ac:dyDescent="0.2">
      <c r="D357" s="323"/>
      <c r="E357" s="323"/>
      <c r="F357" s="323"/>
    </row>
    <row r="358" spans="4:6" x14ac:dyDescent="0.2">
      <c r="D358" s="323"/>
      <c r="E358" s="323"/>
      <c r="F358" s="323"/>
    </row>
    <row r="359" spans="4:6" x14ac:dyDescent="0.2">
      <c r="D359" s="323"/>
      <c r="E359" s="323"/>
      <c r="F359" s="323"/>
    </row>
    <row r="360" spans="4:6" x14ac:dyDescent="0.2">
      <c r="D360" s="323"/>
      <c r="E360" s="323"/>
      <c r="F360" s="323"/>
    </row>
    <row r="361" spans="4:6" x14ac:dyDescent="0.2">
      <c r="D361" s="323"/>
      <c r="E361" s="323"/>
      <c r="F361" s="323"/>
    </row>
    <row r="362" spans="4:6" x14ac:dyDescent="0.2">
      <c r="D362" s="323"/>
      <c r="E362" s="323"/>
      <c r="F362" s="323"/>
    </row>
    <row r="363" spans="4:6" x14ac:dyDescent="0.2">
      <c r="D363" s="323"/>
      <c r="E363" s="323"/>
      <c r="F363" s="323"/>
    </row>
    <row r="364" spans="4:6" x14ac:dyDescent="0.2">
      <c r="D364" s="323"/>
      <c r="E364" s="323"/>
      <c r="F364" s="323"/>
    </row>
    <row r="365" spans="4:6" x14ac:dyDescent="0.2">
      <c r="D365" s="323"/>
      <c r="E365" s="323"/>
      <c r="F365" s="323"/>
    </row>
    <row r="366" spans="4:6" x14ac:dyDescent="0.2">
      <c r="D366" s="323"/>
      <c r="E366" s="323"/>
      <c r="F366" s="323"/>
    </row>
    <row r="367" spans="4:6" x14ac:dyDescent="0.2">
      <c r="D367" s="323"/>
      <c r="E367" s="323"/>
      <c r="F367" s="323"/>
    </row>
    <row r="368" spans="4:6" x14ac:dyDescent="0.2">
      <c r="D368" s="323"/>
      <c r="E368" s="323"/>
      <c r="F368" s="323"/>
    </row>
    <row r="369" spans="4:6" x14ac:dyDescent="0.2">
      <c r="D369" s="323"/>
      <c r="E369" s="323"/>
      <c r="F369" s="323"/>
    </row>
    <row r="370" spans="4:6" x14ac:dyDescent="0.2">
      <c r="D370" s="323"/>
      <c r="E370" s="323"/>
      <c r="F370" s="323"/>
    </row>
    <row r="371" spans="4:6" x14ac:dyDescent="0.2">
      <c r="D371" s="323"/>
      <c r="E371" s="323"/>
      <c r="F371" s="323"/>
    </row>
    <row r="372" spans="4:6" x14ac:dyDescent="0.2">
      <c r="D372" s="323"/>
      <c r="E372" s="323"/>
      <c r="F372" s="323"/>
    </row>
    <row r="373" spans="4:6" x14ac:dyDescent="0.2">
      <c r="D373" s="323"/>
      <c r="E373" s="323"/>
      <c r="F373" s="323"/>
    </row>
    <row r="374" spans="4:6" x14ac:dyDescent="0.2">
      <c r="D374" s="323"/>
      <c r="E374" s="323"/>
      <c r="F374" s="323"/>
    </row>
    <row r="375" spans="4:6" x14ac:dyDescent="0.2">
      <c r="D375" s="323"/>
      <c r="E375" s="323"/>
      <c r="F375" s="323"/>
    </row>
    <row r="376" spans="4:6" x14ac:dyDescent="0.2">
      <c r="D376" s="323"/>
      <c r="E376" s="323"/>
      <c r="F376" s="323"/>
    </row>
    <row r="377" spans="4:6" x14ac:dyDescent="0.2">
      <c r="D377" s="323"/>
      <c r="E377" s="323"/>
      <c r="F377" s="323"/>
    </row>
    <row r="378" spans="4:6" x14ac:dyDescent="0.2">
      <c r="D378" s="323"/>
      <c r="E378" s="323"/>
      <c r="F378" s="323"/>
    </row>
    <row r="379" spans="4:6" x14ac:dyDescent="0.2">
      <c r="D379" s="323"/>
      <c r="E379" s="323"/>
      <c r="F379" s="323"/>
    </row>
    <row r="380" spans="4:6" x14ac:dyDescent="0.2">
      <c r="D380" s="323"/>
      <c r="E380" s="323"/>
      <c r="F380" s="323"/>
    </row>
    <row r="381" spans="4:6" x14ac:dyDescent="0.2">
      <c r="D381" s="323"/>
      <c r="E381" s="323"/>
      <c r="F381" s="323"/>
    </row>
    <row r="382" spans="4:6" x14ac:dyDescent="0.2">
      <c r="D382" s="323"/>
      <c r="E382" s="323"/>
      <c r="F382" s="323"/>
    </row>
    <row r="383" spans="4:6" x14ac:dyDescent="0.2">
      <c r="D383" s="323"/>
      <c r="E383" s="323"/>
      <c r="F383" s="323"/>
    </row>
    <row r="384" spans="4:6" x14ac:dyDescent="0.2">
      <c r="D384" s="323"/>
      <c r="E384" s="323"/>
      <c r="F384" s="323"/>
    </row>
    <row r="385" spans="4:6" x14ac:dyDescent="0.2">
      <c r="D385" s="323"/>
      <c r="E385" s="323"/>
      <c r="F385" s="323"/>
    </row>
    <row r="386" spans="4:6" x14ac:dyDescent="0.2">
      <c r="D386" s="323"/>
      <c r="E386" s="323"/>
      <c r="F386" s="323"/>
    </row>
    <row r="387" spans="4:6" x14ac:dyDescent="0.2">
      <c r="D387" s="323"/>
      <c r="E387" s="323"/>
      <c r="F387" s="323"/>
    </row>
    <row r="388" spans="4:6" x14ac:dyDescent="0.2">
      <c r="D388" s="323"/>
      <c r="E388" s="323"/>
      <c r="F388" s="323"/>
    </row>
    <row r="389" spans="4:6" x14ac:dyDescent="0.2">
      <c r="D389" s="323"/>
      <c r="E389" s="323"/>
      <c r="F389" s="323"/>
    </row>
    <row r="390" spans="4:6" x14ac:dyDescent="0.2">
      <c r="D390" s="323"/>
      <c r="E390" s="323"/>
      <c r="F390" s="323"/>
    </row>
    <row r="391" spans="4:6" x14ac:dyDescent="0.2">
      <c r="D391" s="323"/>
      <c r="E391" s="323"/>
      <c r="F391" s="323"/>
    </row>
    <row r="392" spans="4:6" x14ac:dyDescent="0.2">
      <c r="D392" s="323"/>
      <c r="E392" s="323"/>
      <c r="F392" s="323"/>
    </row>
    <row r="393" spans="4:6" x14ac:dyDescent="0.2">
      <c r="D393" s="323"/>
      <c r="E393" s="323"/>
      <c r="F393" s="323"/>
    </row>
    <row r="394" spans="4:6" x14ac:dyDescent="0.2">
      <c r="D394" s="323"/>
      <c r="E394" s="323"/>
      <c r="F394" s="323"/>
    </row>
    <row r="395" spans="4:6" x14ac:dyDescent="0.2">
      <c r="D395" s="323"/>
      <c r="E395" s="323"/>
      <c r="F395" s="323"/>
    </row>
    <row r="396" spans="4:6" x14ac:dyDescent="0.2">
      <c r="D396" s="323"/>
      <c r="E396" s="323"/>
      <c r="F396" s="323"/>
    </row>
    <row r="397" spans="4:6" x14ac:dyDescent="0.2">
      <c r="D397" s="323"/>
      <c r="E397" s="323"/>
      <c r="F397" s="323"/>
    </row>
    <row r="398" spans="4:6" x14ac:dyDescent="0.2">
      <c r="D398" s="323"/>
      <c r="E398" s="323"/>
      <c r="F398" s="323"/>
    </row>
    <row r="399" spans="4:6" x14ac:dyDescent="0.2">
      <c r="D399" s="323"/>
      <c r="E399" s="323"/>
      <c r="F399" s="323"/>
    </row>
    <row r="400" spans="4:6" x14ac:dyDescent="0.2">
      <c r="D400" s="323"/>
      <c r="E400" s="323"/>
      <c r="F400" s="323"/>
    </row>
    <row r="401" spans="4:6" x14ac:dyDescent="0.2">
      <c r="D401" s="323"/>
      <c r="E401" s="323"/>
      <c r="F401" s="323"/>
    </row>
    <row r="402" spans="4:6" x14ac:dyDescent="0.2">
      <c r="D402" s="323"/>
      <c r="E402" s="323"/>
      <c r="F402" s="323"/>
    </row>
    <row r="403" spans="4:6" x14ac:dyDescent="0.2">
      <c r="D403" s="323"/>
      <c r="E403" s="323"/>
      <c r="F403" s="323"/>
    </row>
    <row r="404" spans="4:6" x14ac:dyDescent="0.2">
      <c r="D404" s="323"/>
      <c r="E404" s="323"/>
      <c r="F404" s="323"/>
    </row>
    <row r="405" spans="4:6" x14ac:dyDescent="0.2">
      <c r="D405" s="323"/>
      <c r="E405" s="323"/>
      <c r="F405" s="323"/>
    </row>
    <row r="406" spans="4:6" x14ac:dyDescent="0.2">
      <c r="D406" s="323"/>
      <c r="E406" s="323"/>
      <c r="F406" s="323"/>
    </row>
    <row r="407" spans="4:6" x14ac:dyDescent="0.2">
      <c r="D407" s="323"/>
      <c r="E407" s="323"/>
      <c r="F407" s="323"/>
    </row>
    <row r="408" spans="4:6" x14ac:dyDescent="0.2">
      <c r="D408" s="323"/>
      <c r="E408" s="323"/>
      <c r="F408" s="323"/>
    </row>
    <row r="409" spans="4:6" x14ac:dyDescent="0.2">
      <c r="D409" s="323"/>
      <c r="E409" s="323"/>
      <c r="F409" s="323"/>
    </row>
    <row r="410" spans="4:6" x14ac:dyDescent="0.2">
      <c r="D410" s="323"/>
      <c r="E410" s="323"/>
      <c r="F410" s="323"/>
    </row>
    <row r="411" spans="4:6" x14ac:dyDescent="0.2">
      <c r="D411" s="323"/>
      <c r="E411" s="323"/>
      <c r="F411" s="323"/>
    </row>
    <row r="412" spans="4:6" x14ac:dyDescent="0.2">
      <c r="D412" s="323"/>
      <c r="E412" s="323"/>
      <c r="F412" s="323"/>
    </row>
    <row r="413" spans="4:6" x14ac:dyDescent="0.2">
      <c r="D413" s="323"/>
      <c r="E413" s="323"/>
      <c r="F413" s="323"/>
    </row>
    <row r="414" spans="4:6" x14ac:dyDescent="0.2">
      <c r="D414" s="323"/>
      <c r="E414" s="323"/>
      <c r="F414" s="323"/>
    </row>
    <row r="415" spans="4:6" x14ac:dyDescent="0.2">
      <c r="D415" s="323"/>
      <c r="E415" s="323"/>
      <c r="F415" s="323"/>
    </row>
    <row r="416" spans="4:6" x14ac:dyDescent="0.2">
      <c r="D416" s="323"/>
      <c r="E416" s="323"/>
      <c r="F416" s="323"/>
    </row>
    <row r="417" spans="4:6" x14ac:dyDescent="0.2">
      <c r="D417" s="323"/>
      <c r="E417" s="323"/>
      <c r="F417" s="323"/>
    </row>
    <row r="418" spans="4:6" x14ac:dyDescent="0.2">
      <c r="D418" s="323"/>
      <c r="E418" s="323"/>
      <c r="F418" s="323"/>
    </row>
    <row r="419" spans="4:6" x14ac:dyDescent="0.2">
      <c r="D419" s="323"/>
      <c r="E419" s="323"/>
      <c r="F419" s="323"/>
    </row>
    <row r="420" spans="4:6" x14ac:dyDescent="0.2">
      <c r="D420" s="323"/>
      <c r="E420" s="323"/>
      <c r="F420" s="323"/>
    </row>
    <row r="421" spans="4:6" x14ac:dyDescent="0.2">
      <c r="D421" s="323"/>
      <c r="E421" s="323"/>
      <c r="F421" s="323"/>
    </row>
    <row r="422" spans="4:6" x14ac:dyDescent="0.2">
      <c r="D422" s="323"/>
      <c r="E422" s="323"/>
      <c r="F422" s="323"/>
    </row>
    <row r="423" spans="4:6" x14ac:dyDescent="0.2">
      <c r="D423" s="323"/>
      <c r="E423" s="323"/>
      <c r="F423" s="323"/>
    </row>
    <row r="424" spans="4:6" x14ac:dyDescent="0.2">
      <c r="D424" s="323"/>
      <c r="E424" s="323"/>
      <c r="F424" s="323"/>
    </row>
    <row r="425" spans="4:6" x14ac:dyDescent="0.2">
      <c r="D425" s="323"/>
      <c r="E425" s="323"/>
      <c r="F425" s="323"/>
    </row>
    <row r="426" spans="4:6" x14ac:dyDescent="0.2">
      <c r="D426" s="323"/>
      <c r="E426" s="323"/>
      <c r="F426" s="323"/>
    </row>
    <row r="427" spans="4:6" x14ac:dyDescent="0.2">
      <c r="D427" s="323"/>
      <c r="E427" s="323"/>
      <c r="F427" s="323"/>
    </row>
    <row r="428" spans="4:6" x14ac:dyDescent="0.2">
      <c r="D428" s="323"/>
      <c r="E428" s="323"/>
      <c r="F428" s="323"/>
    </row>
    <row r="429" spans="4:6" x14ac:dyDescent="0.2">
      <c r="D429" s="323"/>
      <c r="E429" s="323"/>
      <c r="F429" s="323"/>
    </row>
    <row r="430" spans="4:6" x14ac:dyDescent="0.2">
      <c r="D430" s="323"/>
      <c r="E430" s="323"/>
      <c r="F430" s="323"/>
    </row>
    <row r="431" spans="4:6" x14ac:dyDescent="0.2">
      <c r="D431" s="323"/>
      <c r="E431" s="323"/>
      <c r="F431" s="323"/>
    </row>
    <row r="432" spans="4:6" x14ac:dyDescent="0.2">
      <c r="D432" s="323"/>
      <c r="E432" s="323"/>
      <c r="F432" s="323"/>
    </row>
    <row r="433" spans="4:6" x14ac:dyDescent="0.2">
      <c r="D433" s="323"/>
      <c r="E433" s="323"/>
      <c r="F433" s="323"/>
    </row>
    <row r="434" spans="4:6" x14ac:dyDescent="0.2">
      <c r="D434" s="323"/>
      <c r="E434" s="323"/>
      <c r="F434" s="323"/>
    </row>
    <row r="435" spans="4:6" x14ac:dyDescent="0.2">
      <c r="D435" s="323"/>
      <c r="E435" s="323"/>
      <c r="F435" s="323"/>
    </row>
    <row r="436" spans="4:6" x14ac:dyDescent="0.2">
      <c r="D436" s="323"/>
      <c r="E436" s="323"/>
      <c r="F436" s="323"/>
    </row>
    <row r="437" spans="4:6" x14ac:dyDescent="0.2">
      <c r="D437" s="323"/>
      <c r="E437" s="323"/>
      <c r="F437" s="323"/>
    </row>
    <row r="438" spans="4:6" x14ac:dyDescent="0.2">
      <c r="D438" s="323"/>
      <c r="E438" s="323"/>
      <c r="F438" s="323"/>
    </row>
    <row r="439" spans="4:6" x14ac:dyDescent="0.2">
      <c r="D439" s="323"/>
      <c r="E439" s="323"/>
      <c r="F439" s="323"/>
    </row>
    <row r="440" spans="4:6" x14ac:dyDescent="0.2">
      <c r="D440" s="323"/>
      <c r="E440" s="323"/>
      <c r="F440" s="323"/>
    </row>
    <row r="441" spans="4:6" x14ac:dyDescent="0.2">
      <c r="D441" s="323"/>
      <c r="E441" s="323"/>
      <c r="F441" s="323"/>
    </row>
  </sheetData>
  <mergeCells count="3">
    <mergeCell ref="A1:C1"/>
    <mergeCell ref="A4:D4"/>
    <mergeCell ref="A47:C47"/>
  </mergeCells>
  <printOptions horizontalCentered="1" verticalCentered="1"/>
  <pageMargins left="0.1" right="0.1" top="0.5" bottom="0.4" header="0.1" footer="0.1"/>
  <pageSetup scale="80" orientation="landscape" r:id="rId1"/>
  <headerFooter>
    <oddHeader>&amp;C&amp;"Arial,Bold"TWIN FALLS SCHOOL DISTRICT 411</oddHeader>
    <oddFooter>&amp;L&amp;"Arial,Bold"&amp;Z&amp;F&amp;R&amp;"Arial,Bold"Page &amp;P of &amp;N</oddFooter>
  </headerFooter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>
    <pageSetUpPr fitToPage="1"/>
  </sheetPr>
  <dimension ref="A1:M48"/>
  <sheetViews>
    <sheetView defaultGridColor="0" colorId="22" zoomScaleNormal="100" workbookViewId="0">
      <pane xSplit="3" ySplit="7" topLeftCell="D8" activePane="bottomRight" state="frozen"/>
      <selection activeCell="P31" sqref="P31"/>
      <selection pane="topRight" activeCell="P31" sqref="P31"/>
      <selection pane="bottomLeft" activeCell="P31" sqref="P31"/>
      <selection pane="bottomRight" activeCell="P31" sqref="P31"/>
    </sheetView>
  </sheetViews>
  <sheetFormatPr defaultColWidth="9.77734375" defaultRowHeight="15.75" x14ac:dyDescent="0.25"/>
  <cols>
    <col min="1" max="1" width="3.77734375" style="397" customWidth="1"/>
    <col min="2" max="2" width="6.77734375" style="397" customWidth="1"/>
    <col min="3" max="3" width="30.77734375" style="398" customWidth="1"/>
    <col min="4" max="13" width="11.77734375" style="397" customWidth="1"/>
    <col min="14" max="16384" width="9.77734375" style="397"/>
  </cols>
  <sheetData>
    <row r="1" spans="1:13" ht="20.25" x14ac:dyDescent="0.3">
      <c r="A1" s="600" t="s">
        <v>47</v>
      </c>
      <c r="B1" s="600"/>
      <c r="C1" s="600"/>
      <c r="E1" s="449" t="s">
        <v>510</v>
      </c>
      <c r="F1" s="447"/>
      <c r="G1" s="447"/>
      <c r="I1" s="451"/>
      <c r="K1" s="446"/>
      <c r="L1" s="446"/>
      <c r="M1" s="556"/>
    </row>
    <row r="2" spans="1:13" x14ac:dyDescent="0.25">
      <c r="E2" s="449" t="s">
        <v>16</v>
      </c>
      <c r="F2" s="447"/>
      <c r="G2" s="447"/>
      <c r="K2" s="446"/>
      <c r="L2" s="445"/>
      <c r="M2" s="542" t="s">
        <v>796</v>
      </c>
    </row>
    <row r="3" spans="1:13" x14ac:dyDescent="0.25">
      <c r="E3" s="448" t="s">
        <v>507</v>
      </c>
      <c r="F3" s="447"/>
      <c r="G3" s="447"/>
      <c r="K3" s="446"/>
      <c r="L3" s="445"/>
      <c r="M3" s="557" t="s">
        <v>795</v>
      </c>
    </row>
    <row r="4" spans="1:13" ht="12" customHeight="1" x14ac:dyDescent="0.2">
      <c r="A4" s="601" t="s">
        <v>505</v>
      </c>
      <c r="B4" s="601"/>
      <c r="C4" s="601"/>
      <c r="D4" s="434"/>
      <c r="E4" s="434"/>
      <c r="F4" s="434"/>
      <c r="G4" s="434"/>
      <c r="H4" s="434"/>
      <c r="I4" s="434"/>
      <c r="J4" s="434"/>
      <c r="K4" s="434"/>
      <c r="L4" s="434"/>
      <c r="M4" s="434"/>
    </row>
    <row r="5" spans="1:13" ht="15" x14ac:dyDescent="0.2">
      <c r="A5" s="443"/>
      <c r="B5" s="442"/>
      <c r="C5" s="441" t="s">
        <v>16</v>
      </c>
      <c r="D5" s="437" t="s">
        <v>503</v>
      </c>
      <c r="E5" s="440" t="s">
        <v>502</v>
      </c>
      <c r="F5" s="439" t="s">
        <v>85</v>
      </c>
      <c r="G5" s="439" t="s">
        <v>83</v>
      </c>
      <c r="H5" s="439" t="s">
        <v>81</v>
      </c>
      <c r="I5" s="439" t="s">
        <v>79</v>
      </c>
      <c r="J5" s="439" t="s">
        <v>77</v>
      </c>
      <c r="K5" s="438" t="s">
        <v>75</v>
      </c>
      <c r="L5" s="437" t="s">
        <v>73</v>
      </c>
      <c r="M5" s="437" t="s">
        <v>70</v>
      </c>
    </row>
    <row r="6" spans="1:13" ht="15" x14ac:dyDescent="0.2">
      <c r="A6" s="436"/>
      <c r="B6" s="429"/>
      <c r="C6" s="435"/>
      <c r="D6" s="429"/>
      <c r="E6" s="429"/>
      <c r="F6" s="434"/>
      <c r="G6" s="433"/>
      <c r="H6" s="432" t="s">
        <v>560</v>
      </c>
      <c r="I6" s="432" t="s">
        <v>559</v>
      </c>
      <c r="J6" s="431" t="s">
        <v>558</v>
      </c>
      <c r="K6" s="430" t="s">
        <v>557</v>
      </c>
      <c r="L6" s="430" t="s">
        <v>556</v>
      </c>
      <c r="M6" s="429"/>
    </row>
    <row r="7" spans="1:13" ht="15" x14ac:dyDescent="0.2">
      <c r="A7" s="416" t="s">
        <v>87</v>
      </c>
      <c r="B7" s="415" t="s">
        <v>500</v>
      </c>
      <c r="C7" s="428" t="s">
        <v>555</v>
      </c>
      <c r="D7" s="415" t="s">
        <v>88</v>
      </c>
      <c r="E7" s="415" t="s">
        <v>88</v>
      </c>
      <c r="F7" s="427" t="s">
        <v>84</v>
      </c>
      <c r="G7" s="426" t="s">
        <v>82</v>
      </c>
      <c r="H7" s="426" t="s">
        <v>554</v>
      </c>
      <c r="I7" s="426" t="s">
        <v>553</v>
      </c>
      <c r="J7" s="416" t="s">
        <v>552</v>
      </c>
      <c r="K7" s="415" t="s">
        <v>551</v>
      </c>
      <c r="L7" s="415" t="s">
        <v>550</v>
      </c>
      <c r="M7" s="415" t="s">
        <v>184</v>
      </c>
    </row>
    <row r="8" spans="1:13" ht="15" x14ac:dyDescent="0.2">
      <c r="A8" s="416" t="s">
        <v>496</v>
      </c>
      <c r="B8" s="415" t="s">
        <v>549</v>
      </c>
      <c r="C8" s="407" t="s">
        <v>282</v>
      </c>
      <c r="D8" s="410"/>
      <c r="E8" s="414">
        <f t="shared" ref="E8:E19" si="0">SUM(F8:M8)</f>
        <v>0</v>
      </c>
      <c r="F8" s="413"/>
      <c r="G8" s="412"/>
      <c r="H8" s="411"/>
      <c r="I8" s="410"/>
      <c r="J8" s="410"/>
      <c r="K8" s="410"/>
      <c r="L8" s="410"/>
      <c r="M8" s="410"/>
    </row>
    <row r="9" spans="1:13" ht="15" x14ac:dyDescent="0.2">
      <c r="A9" s="416" t="s">
        <v>491</v>
      </c>
      <c r="B9" s="415" t="s">
        <v>548</v>
      </c>
      <c r="C9" s="407" t="s">
        <v>280</v>
      </c>
      <c r="D9" s="410"/>
      <c r="E9" s="414">
        <f t="shared" si="0"/>
        <v>48421</v>
      </c>
      <c r="F9" s="413">
        <v>33510</v>
      </c>
      <c r="G9" s="412">
        <f>48421-33510</f>
        <v>14911</v>
      </c>
      <c r="H9" s="411"/>
      <c r="I9" s="410"/>
      <c r="J9" s="410"/>
      <c r="K9" s="410"/>
      <c r="L9" s="410"/>
      <c r="M9" s="410"/>
    </row>
    <row r="10" spans="1:13" ht="15" x14ac:dyDescent="0.2">
      <c r="A10" s="416" t="s">
        <v>487</v>
      </c>
      <c r="B10" s="415" t="s">
        <v>547</v>
      </c>
      <c r="C10" s="407" t="s">
        <v>278</v>
      </c>
      <c r="D10" s="410"/>
      <c r="E10" s="414">
        <f t="shared" si="0"/>
        <v>0</v>
      </c>
      <c r="F10" s="413"/>
      <c r="G10" s="412"/>
      <c r="H10" s="411"/>
      <c r="I10" s="410"/>
      <c r="J10" s="410"/>
      <c r="K10" s="410"/>
      <c r="L10" s="410"/>
      <c r="M10" s="410"/>
    </row>
    <row r="11" spans="1:13" ht="15" x14ac:dyDescent="0.2">
      <c r="A11" s="425" t="s">
        <v>484</v>
      </c>
      <c r="B11" s="415">
        <v>519</v>
      </c>
      <c r="C11" s="407" t="s">
        <v>276</v>
      </c>
      <c r="D11" s="410"/>
      <c r="E11" s="414">
        <f t="shared" si="0"/>
        <v>0</v>
      </c>
      <c r="F11" s="413"/>
      <c r="G11" s="412"/>
      <c r="H11" s="411"/>
      <c r="I11" s="410"/>
      <c r="J11" s="410"/>
      <c r="K11" s="410"/>
      <c r="L11" s="410"/>
      <c r="M11" s="410"/>
    </row>
    <row r="12" spans="1:13" ht="15" x14ac:dyDescent="0.2">
      <c r="A12" s="416" t="s">
        <v>480</v>
      </c>
      <c r="B12" s="415" t="s">
        <v>546</v>
      </c>
      <c r="C12" s="407" t="s">
        <v>545</v>
      </c>
      <c r="D12" s="410"/>
      <c r="E12" s="414">
        <f t="shared" si="0"/>
        <v>0</v>
      </c>
      <c r="F12" s="413"/>
      <c r="G12" s="412"/>
      <c r="H12" s="411"/>
      <c r="I12" s="410"/>
      <c r="J12" s="410"/>
      <c r="K12" s="410"/>
      <c r="L12" s="410"/>
      <c r="M12" s="410"/>
    </row>
    <row r="13" spans="1:13" ht="15" x14ac:dyDescent="0.2">
      <c r="A13" s="416" t="s">
        <v>476</v>
      </c>
      <c r="B13" s="415" t="s">
        <v>544</v>
      </c>
      <c r="C13" s="407" t="s">
        <v>543</v>
      </c>
      <c r="D13" s="410"/>
      <c r="E13" s="414">
        <f t="shared" si="0"/>
        <v>0</v>
      </c>
      <c r="F13" s="413"/>
      <c r="G13" s="412"/>
      <c r="H13" s="411"/>
      <c r="I13" s="410"/>
      <c r="J13" s="410"/>
      <c r="K13" s="410"/>
      <c r="L13" s="410"/>
      <c r="M13" s="410"/>
    </row>
    <row r="14" spans="1:13" ht="15" x14ac:dyDescent="0.2">
      <c r="A14" s="416" t="s">
        <v>471</v>
      </c>
      <c r="B14" s="415" t="s">
        <v>542</v>
      </c>
      <c r="C14" s="407" t="s">
        <v>270</v>
      </c>
      <c r="D14" s="410"/>
      <c r="E14" s="414">
        <f t="shared" si="0"/>
        <v>0</v>
      </c>
      <c r="F14" s="413"/>
      <c r="G14" s="412"/>
      <c r="H14" s="411"/>
      <c r="I14" s="410"/>
      <c r="J14" s="410"/>
      <c r="K14" s="410"/>
      <c r="L14" s="410"/>
      <c r="M14" s="410"/>
    </row>
    <row r="15" spans="1:13" ht="15" x14ac:dyDescent="0.2">
      <c r="A15" s="416" t="s">
        <v>467</v>
      </c>
      <c r="B15" s="415" t="s">
        <v>541</v>
      </c>
      <c r="C15" s="407" t="s">
        <v>268</v>
      </c>
      <c r="D15" s="410"/>
      <c r="E15" s="414">
        <f t="shared" si="0"/>
        <v>0</v>
      </c>
      <c r="F15" s="413"/>
      <c r="G15" s="412"/>
      <c r="H15" s="411"/>
      <c r="I15" s="410"/>
      <c r="J15" s="410"/>
      <c r="K15" s="410"/>
      <c r="L15" s="410"/>
      <c r="M15" s="410"/>
    </row>
    <row r="16" spans="1:13" ht="15" x14ac:dyDescent="0.2">
      <c r="A16" s="416" t="s">
        <v>463</v>
      </c>
      <c r="B16" s="415" t="s">
        <v>540</v>
      </c>
      <c r="C16" s="407" t="s">
        <v>266</v>
      </c>
      <c r="D16" s="410"/>
      <c r="E16" s="414">
        <f t="shared" si="0"/>
        <v>0</v>
      </c>
      <c r="F16" s="413"/>
      <c r="G16" s="412"/>
      <c r="H16" s="411"/>
      <c r="I16" s="410"/>
      <c r="J16" s="410"/>
      <c r="K16" s="410"/>
      <c r="L16" s="410"/>
      <c r="M16" s="410"/>
    </row>
    <row r="17" spans="1:13" ht="15" x14ac:dyDescent="0.2">
      <c r="A17" s="416" t="s">
        <v>459</v>
      </c>
      <c r="B17" s="415" t="s">
        <v>539</v>
      </c>
      <c r="C17" s="407" t="s">
        <v>264</v>
      </c>
      <c r="D17" s="410"/>
      <c r="E17" s="414">
        <f t="shared" si="0"/>
        <v>0</v>
      </c>
      <c r="F17" s="413"/>
      <c r="G17" s="412"/>
      <c r="H17" s="411"/>
      <c r="I17" s="410"/>
      <c r="J17" s="410"/>
      <c r="K17" s="410"/>
      <c r="L17" s="410"/>
      <c r="M17" s="410"/>
    </row>
    <row r="18" spans="1:13" ht="15" x14ac:dyDescent="0.2">
      <c r="A18" s="416" t="s">
        <v>455</v>
      </c>
      <c r="B18" s="415" t="s">
        <v>538</v>
      </c>
      <c r="C18" s="407" t="s">
        <v>262</v>
      </c>
      <c r="D18" s="410"/>
      <c r="E18" s="414">
        <f t="shared" si="0"/>
        <v>0</v>
      </c>
      <c r="F18" s="413"/>
      <c r="G18" s="412"/>
      <c r="H18" s="411"/>
      <c r="I18" s="410"/>
      <c r="J18" s="410"/>
      <c r="K18" s="410"/>
      <c r="L18" s="410"/>
      <c r="M18" s="410"/>
    </row>
    <row r="19" spans="1:13" ht="15" x14ac:dyDescent="0.2">
      <c r="A19" s="416" t="s">
        <v>451</v>
      </c>
      <c r="B19" s="415" t="s">
        <v>537</v>
      </c>
      <c r="C19" s="407" t="s">
        <v>260</v>
      </c>
      <c r="D19" s="410"/>
      <c r="E19" s="414">
        <f t="shared" si="0"/>
        <v>0</v>
      </c>
      <c r="F19" s="413"/>
      <c r="G19" s="412"/>
      <c r="H19" s="411"/>
      <c r="I19" s="410"/>
      <c r="J19" s="410"/>
      <c r="K19" s="410"/>
      <c r="L19" s="410"/>
      <c r="M19" s="410"/>
    </row>
    <row r="20" spans="1:13" ht="15" x14ac:dyDescent="0.2">
      <c r="A20" s="416" t="s">
        <v>447</v>
      </c>
      <c r="B20" s="418"/>
      <c r="C20" s="407"/>
      <c r="D20" s="421"/>
      <c r="E20" s="421"/>
      <c r="F20" s="424"/>
      <c r="G20" s="423"/>
      <c r="H20" s="422"/>
      <c r="I20" s="421"/>
      <c r="J20" s="421"/>
      <c r="K20" s="421"/>
      <c r="L20" s="421"/>
      <c r="M20" s="421"/>
    </row>
    <row r="21" spans="1:13" ht="15" x14ac:dyDescent="0.2">
      <c r="A21" s="416" t="s">
        <v>444</v>
      </c>
      <c r="B21" s="415" t="s">
        <v>77</v>
      </c>
      <c r="C21" s="420" t="s">
        <v>536</v>
      </c>
      <c r="D21" s="419">
        <f t="shared" ref="D21:M21" si="1">SUM(D8:D19)</f>
        <v>0</v>
      </c>
      <c r="E21" s="419">
        <f t="shared" si="1"/>
        <v>48421</v>
      </c>
      <c r="F21" s="419">
        <f t="shared" si="1"/>
        <v>33510</v>
      </c>
      <c r="G21" s="419">
        <f t="shared" si="1"/>
        <v>14911</v>
      </c>
      <c r="H21" s="419">
        <f t="shared" si="1"/>
        <v>0</v>
      </c>
      <c r="I21" s="419">
        <f t="shared" si="1"/>
        <v>0</v>
      </c>
      <c r="J21" s="419">
        <f t="shared" si="1"/>
        <v>0</v>
      </c>
      <c r="K21" s="419">
        <f t="shared" si="1"/>
        <v>0</v>
      </c>
      <c r="L21" s="419">
        <f t="shared" si="1"/>
        <v>0</v>
      </c>
      <c r="M21" s="419">
        <f t="shared" si="1"/>
        <v>0</v>
      </c>
    </row>
    <row r="22" spans="1:13" ht="15" x14ac:dyDescent="0.2">
      <c r="A22" s="416" t="s">
        <v>439</v>
      </c>
      <c r="B22" s="418"/>
      <c r="C22" s="407"/>
      <c r="D22" s="403"/>
      <c r="E22" s="403"/>
      <c r="F22" s="406"/>
      <c r="G22" s="405"/>
      <c r="H22" s="404"/>
      <c r="I22" s="403"/>
      <c r="J22" s="403"/>
      <c r="K22" s="403"/>
      <c r="L22" s="403"/>
      <c r="M22" s="403"/>
    </row>
    <row r="23" spans="1:13" ht="15" x14ac:dyDescent="0.2">
      <c r="A23" s="416" t="s">
        <v>436</v>
      </c>
      <c r="B23" s="415" t="s">
        <v>535</v>
      </c>
      <c r="C23" s="407" t="s">
        <v>534</v>
      </c>
      <c r="D23" s="410"/>
      <c r="E23" s="414">
        <f>SUM(F23:M23)</f>
        <v>0</v>
      </c>
      <c r="F23" s="413"/>
      <c r="G23" s="412"/>
      <c r="H23" s="411"/>
      <c r="I23" s="410"/>
      <c r="J23" s="410"/>
      <c r="K23" s="410"/>
      <c r="L23" s="410"/>
      <c r="M23" s="410"/>
    </row>
    <row r="24" spans="1:13" ht="15" x14ac:dyDescent="0.2">
      <c r="A24" s="416" t="s">
        <v>431</v>
      </c>
      <c r="B24" s="415" t="s">
        <v>533</v>
      </c>
      <c r="C24" s="407" t="s">
        <v>532</v>
      </c>
      <c r="D24" s="410"/>
      <c r="E24" s="414">
        <f>SUM(F24:M24)</f>
        <v>0</v>
      </c>
      <c r="F24" s="413"/>
      <c r="G24" s="412"/>
      <c r="H24" s="411"/>
      <c r="I24" s="410"/>
      <c r="J24" s="410"/>
      <c r="K24" s="410"/>
      <c r="L24" s="410"/>
      <c r="M24" s="410"/>
    </row>
    <row r="25" spans="1:13" ht="15" x14ac:dyDescent="0.2">
      <c r="A25" s="416" t="s">
        <v>428</v>
      </c>
      <c r="B25" s="415"/>
      <c r="C25" s="407"/>
      <c r="D25" s="403"/>
      <c r="E25" s="403"/>
      <c r="F25" s="406"/>
      <c r="G25" s="405"/>
      <c r="H25" s="404"/>
      <c r="I25" s="403"/>
      <c r="J25" s="403"/>
      <c r="K25" s="403"/>
      <c r="L25" s="403"/>
      <c r="M25" s="403"/>
    </row>
    <row r="26" spans="1:13" ht="15" x14ac:dyDescent="0.2">
      <c r="A26" s="416" t="s">
        <v>425</v>
      </c>
      <c r="B26" s="415" t="s">
        <v>531</v>
      </c>
      <c r="C26" s="407" t="s">
        <v>254</v>
      </c>
      <c r="D26" s="410"/>
      <c r="E26" s="414">
        <f>SUM(F26:M26)</f>
        <v>63096</v>
      </c>
      <c r="F26" s="413"/>
      <c r="G26" s="412"/>
      <c r="H26" s="411">
        <f>12180+25419</f>
        <v>37599</v>
      </c>
      <c r="I26" s="410">
        <f>63096-37599</f>
        <v>25497</v>
      </c>
      <c r="J26" s="410"/>
      <c r="K26" s="410"/>
      <c r="L26" s="410"/>
      <c r="M26" s="410"/>
    </row>
    <row r="27" spans="1:13" ht="15" x14ac:dyDescent="0.2">
      <c r="A27" s="416" t="s">
        <v>422</v>
      </c>
      <c r="B27" s="415" t="s">
        <v>530</v>
      </c>
      <c r="C27" s="407" t="s">
        <v>252</v>
      </c>
      <c r="D27" s="410"/>
      <c r="E27" s="414">
        <f>SUM(F27:M27)</f>
        <v>0</v>
      </c>
      <c r="F27" s="413"/>
      <c r="G27" s="412"/>
      <c r="H27" s="411"/>
      <c r="I27" s="410"/>
      <c r="J27" s="410"/>
      <c r="K27" s="410"/>
      <c r="L27" s="410"/>
      <c r="M27" s="410"/>
    </row>
    <row r="28" spans="1:13" ht="15" x14ac:dyDescent="0.2">
      <c r="A28" s="416" t="s">
        <v>418</v>
      </c>
      <c r="B28" s="415">
        <v>623</v>
      </c>
      <c r="C28" s="407" t="s">
        <v>250</v>
      </c>
      <c r="D28" s="410"/>
      <c r="E28" s="414">
        <f>SUM(F28:M28)</f>
        <v>0</v>
      </c>
      <c r="F28" s="413"/>
      <c r="G28" s="412"/>
      <c r="H28" s="411"/>
      <c r="I28" s="410"/>
      <c r="J28" s="410"/>
      <c r="K28" s="410"/>
      <c r="L28" s="410"/>
      <c r="M28" s="410"/>
    </row>
    <row r="29" spans="1:13" ht="15" x14ac:dyDescent="0.2">
      <c r="A29" s="416" t="s">
        <v>415</v>
      </c>
      <c r="B29" s="415" t="s">
        <v>529</v>
      </c>
      <c r="C29" s="407" t="s">
        <v>248</v>
      </c>
      <c r="D29" s="410"/>
      <c r="E29" s="414">
        <f>SUM(F29:M29)</f>
        <v>0</v>
      </c>
      <c r="F29" s="413"/>
      <c r="G29" s="412"/>
      <c r="H29" s="411"/>
      <c r="I29" s="410"/>
      <c r="J29" s="410"/>
      <c r="K29" s="410"/>
      <c r="L29" s="410"/>
      <c r="M29" s="410"/>
    </row>
    <row r="30" spans="1:13" ht="15" x14ac:dyDescent="0.2">
      <c r="A30" s="416" t="s">
        <v>410</v>
      </c>
      <c r="B30" s="415" t="s">
        <v>528</v>
      </c>
      <c r="C30" s="407" t="s">
        <v>246</v>
      </c>
      <c r="D30" s="410"/>
      <c r="E30" s="414">
        <f>SUM(F30:M30)</f>
        <v>0</v>
      </c>
      <c r="F30" s="413"/>
      <c r="G30" s="412"/>
      <c r="H30" s="411"/>
      <c r="I30" s="410"/>
      <c r="J30" s="410"/>
      <c r="K30" s="410"/>
      <c r="L30" s="410"/>
      <c r="M30" s="410"/>
    </row>
    <row r="31" spans="1:13" ht="15" x14ac:dyDescent="0.2">
      <c r="A31" s="416" t="s">
        <v>405</v>
      </c>
      <c r="B31" s="415"/>
      <c r="C31" s="407"/>
      <c r="D31" s="403"/>
      <c r="E31" s="403"/>
      <c r="F31" s="406"/>
      <c r="G31" s="405"/>
      <c r="H31" s="404"/>
      <c r="I31" s="403"/>
      <c r="J31" s="403"/>
      <c r="K31" s="403"/>
      <c r="L31" s="403"/>
      <c r="M31" s="403"/>
    </row>
    <row r="32" spans="1:13" ht="15" x14ac:dyDescent="0.2">
      <c r="A32" s="416" t="s">
        <v>401</v>
      </c>
      <c r="B32" s="415" t="s">
        <v>527</v>
      </c>
      <c r="C32" s="407" t="s">
        <v>244</v>
      </c>
      <c r="D32" s="410"/>
      <c r="E32" s="414">
        <f>SUM(F32:M32)</f>
        <v>0</v>
      </c>
      <c r="F32" s="413"/>
      <c r="G32" s="412"/>
      <c r="H32" s="411"/>
      <c r="I32" s="410"/>
      <c r="J32" s="410"/>
      <c r="K32" s="410"/>
      <c r="L32" s="410"/>
      <c r="M32" s="410"/>
    </row>
    <row r="33" spans="1:13" ht="15" x14ac:dyDescent="0.2">
      <c r="A33" s="416" t="s">
        <v>398</v>
      </c>
      <c r="B33" s="415"/>
      <c r="C33" s="407"/>
      <c r="D33" s="403"/>
      <c r="E33" s="403"/>
      <c r="F33" s="406"/>
      <c r="G33" s="405"/>
      <c r="H33" s="404"/>
      <c r="I33" s="403"/>
      <c r="J33" s="403"/>
      <c r="K33" s="403"/>
      <c r="L33" s="403"/>
      <c r="M33" s="403"/>
    </row>
    <row r="34" spans="1:13" ht="15" x14ac:dyDescent="0.2">
      <c r="A34" s="416" t="s">
        <v>394</v>
      </c>
      <c r="B34" s="415" t="s">
        <v>526</v>
      </c>
      <c r="C34" s="407" t="s">
        <v>242</v>
      </c>
      <c r="D34" s="410"/>
      <c r="E34" s="414">
        <f t="shared" ref="E34:E41" si="2">SUM(F34:M34)</f>
        <v>0</v>
      </c>
      <c r="F34" s="413"/>
      <c r="G34" s="412"/>
      <c r="H34" s="411"/>
      <c r="I34" s="410"/>
      <c r="J34" s="410"/>
      <c r="K34" s="410"/>
      <c r="L34" s="410"/>
      <c r="M34" s="410"/>
    </row>
    <row r="35" spans="1:13" ht="15" x14ac:dyDescent="0.2">
      <c r="A35" s="416" t="s">
        <v>390</v>
      </c>
      <c r="B35" s="415" t="s">
        <v>525</v>
      </c>
      <c r="C35" s="407" t="s">
        <v>240</v>
      </c>
      <c r="D35" s="410"/>
      <c r="E35" s="414">
        <f t="shared" si="2"/>
        <v>0</v>
      </c>
      <c r="F35" s="413"/>
      <c r="G35" s="412"/>
      <c r="H35" s="411"/>
      <c r="I35" s="410"/>
      <c r="J35" s="410"/>
      <c r="K35" s="410"/>
      <c r="L35" s="410"/>
      <c r="M35" s="410"/>
    </row>
    <row r="36" spans="1:13" ht="15" x14ac:dyDescent="0.2">
      <c r="A36" s="416" t="s">
        <v>385</v>
      </c>
      <c r="B36" s="415">
        <v>656</v>
      </c>
      <c r="C36" s="407" t="s">
        <v>524</v>
      </c>
      <c r="D36" s="410"/>
      <c r="E36" s="414">
        <f t="shared" si="2"/>
        <v>0</v>
      </c>
      <c r="F36" s="413"/>
      <c r="G36" s="412"/>
      <c r="H36" s="411"/>
      <c r="I36" s="410"/>
      <c r="J36" s="410"/>
      <c r="K36" s="410"/>
      <c r="L36" s="410"/>
      <c r="M36" s="410"/>
    </row>
    <row r="37" spans="1:13" ht="15" x14ac:dyDescent="0.2">
      <c r="A37" s="416" t="s">
        <v>380</v>
      </c>
      <c r="B37" s="415" t="s">
        <v>523</v>
      </c>
      <c r="C37" s="407" t="s">
        <v>522</v>
      </c>
      <c r="D37" s="410"/>
      <c r="E37" s="414">
        <f t="shared" si="2"/>
        <v>0</v>
      </c>
      <c r="F37" s="413"/>
      <c r="G37" s="412"/>
      <c r="H37" s="411"/>
      <c r="I37" s="410"/>
      <c r="J37" s="410"/>
      <c r="K37" s="410"/>
      <c r="L37" s="410"/>
      <c r="M37" s="410"/>
    </row>
    <row r="38" spans="1:13" ht="15" x14ac:dyDescent="0.2">
      <c r="A38" s="416" t="s">
        <v>377</v>
      </c>
      <c r="B38" s="415">
        <v>663</v>
      </c>
      <c r="C38" s="407" t="s">
        <v>521</v>
      </c>
      <c r="D38" s="410"/>
      <c r="E38" s="414">
        <f t="shared" si="2"/>
        <v>0</v>
      </c>
      <c r="F38" s="413"/>
      <c r="G38" s="412"/>
      <c r="H38" s="411"/>
      <c r="I38" s="410"/>
      <c r="J38" s="410"/>
      <c r="K38" s="410"/>
      <c r="L38" s="410"/>
      <c r="M38" s="410"/>
    </row>
    <row r="39" spans="1:13" ht="15" x14ac:dyDescent="0.2">
      <c r="A39" s="416" t="s">
        <v>373</v>
      </c>
      <c r="B39" s="415" t="s">
        <v>520</v>
      </c>
      <c r="C39" s="407" t="s">
        <v>519</v>
      </c>
      <c r="D39" s="410"/>
      <c r="E39" s="414">
        <f t="shared" si="2"/>
        <v>0</v>
      </c>
      <c r="F39" s="413"/>
      <c r="G39" s="412"/>
      <c r="H39" s="411"/>
      <c r="I39" s="410"/>
      <c r="J39" s="410"/>
      <c r="K39" s="410"/>
      <c r="L39" s="410"/>
      <c r="M39" s="410"/>
    </row>
    <row r="40" spans="1:13" ht="15" x14ac:dyDescent="0.2">
      <c r="A40" s="416" t="s">
        <v>369</v>
      </c>
      <c r="B40" s="415" t="s">
        <v>518</v>
      </c>
      <c r="C40" s="407" t="s">
        <v>230</v>
      </c>
      <c r="D40" s="410"/>
      <c r="E40" s="414">
        <f t="shared" si="2"/>
        <v>0</v>
      </c>
      <c r="F40" s="413"/>
      <c r="G40" s="412"/>
      <c r="H40" s="411"/>
      <c r="I40" s="410"/>
      <c r="J40" s="410"/>
      <c r="K40" s="410"/>
      <c r="L40" s="410"/>
      <c r="M40" s="410"/>
    </row>
    <row r="41" spans="1:13" ht="15" x14ac:dyDescent="0.2">
      <c r="A41" s="416" t="s">
        <v>365</v>
      </c>
      <c r="B41" s="415" t="s">
        <v>517</v>
      </c>
      <c r="C41" s="407" t="s">
        <v>228</v>
      </c>
      <c r="D41" s="410"/>
      <c r="E41" s="414">
        <f t="shared" si="2"/>
        <v>0</v>
      </c>
      <c r="F41" s="413"/>
      <c r="G41" s="412"/>
      <c r="H41" s="411"/>
      <c r="I41" s="410"/>
      <c r="J41" s="410"/>
      <c r="K41" s="410"/>
      <c r="L41" s="410"/>
      <c r="M41" s="410"/>
    </row>
    <row r="42" spans="1:13" ht="15" x14ac:dyDescent="0.2">
      <c r="A42" s="416" t="s">
        <v>362</v>
      </c>
      <c r="B42" s="415"/>
      <c r="C42" s="407"/>
      <c r="D42" s="403"/>
      <c r="E42" s="403"/>
      <c r="F42" s="406"/>
      <c r="G42" s="405"/>
      <c r="H42" s="404"/>
      <c r="I42" s="403"/>
      <c r="J42" s="403"/>
      <c r="K42" s="403"/>
      <c r="L42" s="403"/>
      <c r="M42" s="403"/>
    </row>
    <row r="43" spans="1:13" ht="15" x14ac:dyDescent="0.2">
      <c r="A43" s="416" t="s">
        <v>359</v>
      </c>
      <c r="B43" s="415" t="s">
        <v>516</v>
      </c>
      <c r="C43" s="407" t="s">
        <v>515</v>
      </c>
      <c r="D43" s="410"/>
      <c r="E43" s="414">
        <f>SUM(F43:M43)</f>
        <v>0</v>
      </c>
      <c r="F43" s="413"/>
      <c r="G43" s="412"/>
      <c r="H43" s="411"/>
      <c r="I43" s="410"/>
      <c r="J43" s="410"/>
      <c r="K43" s="410"/>
      <c r="L43" s="410"/>
      <c r="M43" s="410"/>
    </row>
    <row r="44" spans="1:13" ht="15" x14ac:dyDescent="0.2">
      <c r="A44" s="416" t="s">
        <v>357</v>
      </c>
      <c r="B44" s="415" t="s">
        <v>514</v>
      </c>
      <c r="C44" s="407" t="s">
        <v>513</v>
      </c>
      <c r="D44" s="410"/>
      <c r="E44" s="414">
        <f>SUM(F44:M44)</f>
        <v>0</v>
      </c>
      <c r="F44" s="413"/>
      <c r="G44" s="412"/>
      <c r="H44" s="411"/>
      <c r="I44" s="410"/>
      <c r="J44" s="410"/>
      <c r="K44" s="410"/>
      <c r="L44" s="410"/>
      <c r="M44" s="410"/>
    </row>
    <row r="45" spans="1:13" ht="15" x14ac:dyDescent="0.2">
      <c r="A45" s="416" t="s">
        <v>353</v>
      </c>
      <c r="B45" s="415" t="s">
        <v>512</v>
      </c>
      <c r="C45" s="407" t="s">
        <v>222</v>
      </c>
      <c r="D45" s="410"/>
      <c r="E45" s="414">
        <f>SUM(F45:M45)</f>
        <v>0</v>
      </c>
      <c r="F45" s="413"/>
      <c r="G45" s="412"/>
      <c r="H45" s="411"/>
      <c r="I45" s="410"/>
      <c r="J45" s="410"/>
      <c r="K45" s="410"/>
      <c r="L45" s="410"/>
      <c r="M45" s="410"/>
    </row>
    <row r="46" spans="1:13" ht="15" x14ac:dyDescent="0.2">
      <c r="A46" s="409"/>
      <c r="B46" s="408"/>
      <c r="C46" s="407"/>
      <c r="D46" s="403"/>
      <c r="E46" s="403"/>
      <c r="F46" s="406"/>
      <c r="G46" s="405"/>
      <c r="H46" s="404"/>
      <c r="I46" s="403"/>
      <c r="J46" s="403"/>
      <c r="K46" s="403"/>
      <c r="L46" s="403"/>
      <c r="M46" s="403"/>
    </row>
    <row r="47" spans="1:13" ht="12" customHeight="1" x14ac:dyDescent="0.2">
      <c r="A47" s="602" t="str">
        <f ca="1">CELL("filename",A47)</f>
        <v>R:\Finance\Annual Budget\Amended 2016-2017\[2016-2017 Amended Budget.xlsx]277a</v>
      </c>
      <c r="B47" s="602"/>
      <c r="C47" s="602"/>
      <c r="D47" s="402"/>
      <c r="E47" s="402"/>
      <c r="F47" s="402"/>
      <c r="G47" s="402"/>
      <c r="H47" s="402"/>
      <c r="I47" s="402"/>
      <c r="J47" s="402"/>
      <c r="K47" s="402"/>
      <c r="L47" s="402"/>
      <c r="M47" s="402"/>
    </row>
    <row r="48" spans="1:13" ht="12" customHeight="1" x14ac:dyDescent="0.2">
      <c r="A48" s="401"/>
      <c r="B48" s="401"/>
      <c r="C48" s="400" t="s">
        <v>511</v>
      </c>
      <c r="D48" s="399">
        <f t="shared" ref="D48:M48" si="3">SUM(D23:D46)</f>
        <v>0</v>
      </c>
      <c r="E48" s="399">
        <f t="shared" si="3"/>
        <v>63096</v>
      </c>
      <c r="F48" s="399">
        <f t="shared" si="3"/>
        <v>0</v>
      </c>
      <c r="G48" s="399">
        <f t="shared" si="3"/>
        <v>0</v>
      </c>
      <c r="H48" s="399">
        <f t="shared" si="3"/>
        <v>37599</v>
      </c>
      <c r="I48" s="399">
        <f t="shared" si="3"/>
        <v>25497</v>
      </c>
      <c r="J48" s="399">
        <f t="shared" si="3"/>
        <v>0</v>
      </c>
      <c r="K48" s="399">
        <f t="shared" si="3"/>
        <v>0</v>
      </c>
      <c r="L48" s="399">
        <f t="shared" si="3"/>
        <v>0</v>
      </c>
      <c r="M48" s="399">
        <f t="shared" si="3"/>
        <v>0</v>
      </c>
    </row>
  </sheetData>
  <mergeCells count="3">
    <mergeCell ref="A1:C1"/>
    <mergeCell ref="A4:C4"/>
    <mergeCell ref="A47:C47"/>
  </mergeCells>
  <printOptions horizontalCentered="1" verticalCentered="1"/>
  <pageMargins left="0.1" right="0.1" top="0.4" bottom="0.4" header="0.1" footer="0.1"/>
  <pageSetup scale="81" fitToHeight="2" orientation="landscape" r:id="rId1"/>
  <headerFooter>
    <oddHeader>&amp;C&amp;"Arial,Bold"TWIN FALLS SCHOOL DISTRICT 411</oddHeader>
    <oddFooter>&amp;L&amp;"Arial,Bold"&amp;Z&amp;F&amp;R&amp;"Arial,Bold"Page &amp;P of &amp;N</oddFooter>
  </headerFooter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C49"/>
  <sheetViews>
    <sheetView zoomScaleNormal="100" workbookViewId="0">
      <pane xSplit="3" ySplit="7" topLeftCell="D8" activePane="bottomRight" state="frozen"/>
      <selection activeCell="P31" sqref="P31"/>
      <selection pane="topRight" activeCell="P31" sqref="P31"/>
      <selection pane="bottomLeft" activeCell="P31" sqref="P31"/>
      <selection pane="bottomRight" activeCell="P31" sqref="P31"/>
    </sheetView>
  </sheetViews>
  <sheetFormatPr defaultRowHeight="15.75" x14ac:dyDescent="0.25"/>
  <cols>
    <col min="1" max="1" width="3.77734375" style="397" customWidth="1"/>
    <col min="2" max="2" width="6.77734375" style="452" customWidth="1"/>
    <col min="3" max="3" width="30.77734375" style="398" customWidth="1"/>
    <col min="4" max="13" width="11.77734375" style="397" customWidth="1"/>
    <col min="14" max="16384" width="8.88671875" style="397"/>
  </cols>
  <sheetData>
    <row r="1" spans="1:22" ht="20.25" x14ac:dyDescent="0.3">
      <c r="A1" s="600" t="s">
        <v>47</v>
      </c>
      <c r="B1" s="600"/>
      <c r="C1" s="600"/>
      <c r="E1" s="530" t="s">
        <v>510</v>
      </c>
      <c r="F1" s="529"/>
      <c r="G1" s="529"/>
      <c r="H1" s="529"/>
      <c r="I1" s="451"/>
      <c r="K1" s="446"/>
      <c r="L1" s="445"/>
      <c r="M1" s="556"/>
    </row>
    <row r="2" spans="1:22" x14ac:dyDescent="0.25">
      <c r="E2" s="530" t="s">
        <v>16</v>
      </c>
      <c r="F2" s="529"/>
      <c r="G2" s="529"/>
      <c r="H2" s="528"/>
      <c r="K2" s="446"/>
      <c r="L2" s="445"/>
      <c r="M2" s="542" t="s">
        <v>796</v>
      </c>
    </row>
    <row r="3" spans="1:22" ht="15" customHeight="1" x14ac:dyDescent="0.25">
      <c r="E3" s="447" t="s">
        <v>507</v>
      </c>
      <c r="F3" s="447"/>
      <c r="G3" s="447"/>
      <c r="H3" s="528"/>
      <c r="J3" s="527" t="s">
        <v>5</v>
      </c>
      <c r="K3" s="446"/>
      <c r="L3" s="445"/>
      <c r="M3" s="557" t="s">
        <v>795</v>
      </c>
    </row>
    <row r="4" spans="1:22" ht="12.6" customHeight="1" x14ac:dyDescent="0.2">
      <c r="A4" s="603" t="s">
        <v>505</v>
      </c>
      <c r="B4" s="603"/>
      <c r="C4" s="603"/>
      <c r="D4" s="401"/>
      <c r="E4" s="401"/>
      <c r="F4" s="401"/>
      <c r="G4" s="401"/>
      <c r="H4" s="401"/>
      <c r="I4" s="401"/>
      <c r="J4" s="401"/>
      <c r="K4" s="401"/>
      <c r="L4" s="401"/>
    </row>
    <row r="5" spans="1:22" ht="15" x14ac:dyDescent="0.2">
      <c r="A5" s="526"/>
      <c r="B5" s="522"/>
      <c r="C5" s="525" t="s">
        <v>16</v>
      </c>
      <c r="D5" s="522" t="s">
        <v>503</v>
      </c>
      <c r="E5" s="522" t="s">
        <v>90</v>
      </c>
      <c r="F5" s="524" t="s">
        <v>85</v>
      </c>
      <c r="G5" s="524" t="s">
        <v>83</v>
      </c>
      <c r="H5" s="524" t="s">
        <v>81</v>
      </c>
      <c r="I5" s="524" t="s">
        <v>79</v>
      </c>
      <c r="J5" s="524" t="s">
        <v>77</v>
      </c>
      <c r="K5" s="523" t="s">
        <v>75</v>
      </c>
      <c r="L5" s="522" t="s">
        <v>73</v>
      </c>
      <c r="M5" s="522" t="s">
        <v>70</v>
      </c>
    </row>
    <row r="6" spans="1:22" ht="15" x14ac:dyDescent="0.2">
      <c r="A6" s="521"/>
      <c r="B6" s="481"/>
      <c r="C6" s="480"/>
      <c r="D6" s="516"/>
      <c r="E6" s="520"/>
      <c r="F6" s="401"/>
      <c r="G6" s="519"/>
      <c r="H6" s="518" t="s">
        <v>560</v>
      </c>
      <c r="I6" s="518" t="s">
        <v>559</v>
      </c>
      <c r="J6" s="517" t="s">
        <v>558</v>
      </c>
      <c r="K6" s="481" t="s">
        <v>557</v>
      </c>
      <c r="L6" s="481" t="s">
        <v>556</v>
      </c>
      <c r="M6" s="516"/>
    </row>
    <row r="7" spans="1:22" ht="15" x14ac:dyDescent="0.2">
      <c r="A7" s="482" t="s">
        <v>87</v>
      </c>
      <c r="B7" s="484" t="s">
        <v>500</v>
      </c>
      <c r="C7" s="515" t="s">
        <v>555</v>
      </c>
      <c r="D7" s="484" t="s">
        <v>88</v>
      </c>
      <c r="E7" s="484" t="s">
        <v>88</v>
      </c>
      <c r="F7" s="514" t="s">
        <v>84</v>
      </c>
      <c r="G7" s="459" t="s">
        <v>82</v>
      </c>
      <c r="H7" s="459" t="s">
        <v>554</v>
      </c>
      <c r="I7" s="459" t="s">
        <v>553</v>
      </c>
      <c r="J7" s="482" t="s">
        <v>552</v>
      </c>
      <c r="K7" s="484" t="s">
        <v>551</v>
      </c>
      <c r="L7" s="484" t="s">
        <v>550</v>
      </c>
      <c r="M7" s="484" t="s">
        <v>184</v>
      </c>
    </row>
    <row r="8" spans="1:22" ht="15" x14ac:dyDescent="0.2">
      <c r="A8" s="482" t="s">
        <v>350</v>
      </c>
      <c r="B8" s="484" t="s">
        <v>597</v>
      </c>
      <c r="C8" s="463" t="s">
        <v>220</v>
      </c>
      <c r="D8" s="497"/>
      <c r="E8" s="414">
        <f>SUM(F8:M8)</f>
        <v>0</v>
      </c>
      <c r="F8" s="500"/>
      <c r="G8" s="499"/>
      <c r="H8" s="498"/>
      <c r="I8" s="497"/>
      <c r="J8" s="497"/>
      <c r="K8" s="497"/>
      <c r="L8" s="497"/>
      <c r="M8" s="497"/>
    </row>
    <row r="9" spans="1:22" ht="15" x14ac:dyDescent="0.2">
      <c r="A9" s="482" t="s">
        <v>493</v>
      </c>
      <c r="B9" s="484"/>
      <c r="C9" s="463"/>
      <c r="D9" s="509"/>
      <c r="E9" s="509"/>
      <c r="F9" s="512"/>
      <c r="G9" s="511"/>
      <c r="H9" s="510"/>
      <c r="I9" s="509"/>
      <c r="J9" s="509"/>
      <c r="K9" s="509"/>
      <c r="L9" s="509"/>
      <c r="M9" s="509"/>
    </row>
    <row r="10" spans="1:22" ht="15" x14ac:dyDescent="0.2">
      <c r="A10" s="482" t="s">
        <v>490</v>
      </c>
      <c r="B10" s="484" t="s">
        <v>75</v>
      </c>
      <c r="C10" s="473" t="s">
        <v>596</v>
      </c>
      <c r="D10" s="472">
        <f>+D8+'277a'!D48</f>
        <v>0</v>
      </c>
      <c r="E10" s="472">
        <f>+E8+'277a'!E48</f>
        <v>63096</v>
      </c>
      <c r="F10" s="472">
        <f>+F8+'277a'!F48</f>
        <v>0</v>
      </c>
      <c r="G10" s="472">
        <f>+G8+'277a'!G48</f>
        <v>0</v>
      </c>
      <c r="H10" s="472">
        <f>+H8+'277a'!H48</f>
        <v>37599</v>
      </c>
      <c r="I10" s="472">
        <f>+I8+'277a'!I48</f>
        <v>25497</v>
      </c>
      <c r="J10" s="472">
        <f>+J8+'277a'!J48</f>
        <v>0</v>
      </c>
      <c r="K10" s="472">
        <f>+K8+'277a'!K48</f>
        <v>0</v>
      </c>
      <c r="L10" s="472">
        <f>+L8+'277a'!L48</f>
        <v>0</v>
      </c>
      <c r="M10" s="472">
        <f>+M8+'277a'!M48</f>
        <v>0</v>
      </c>
    </row>
    <row r="11" spans="1:22" x14ac:dyDescent="0.25">
      <c r="A11" s="482" t="s">
        <v>485</v>
      </c>
      <c r="B11" s="513"/>
      <c r="C11" s="486"/>
      <c r="D11" s="501"/>
      <c r="E11" s="501"/>
      <c r="F11" s="504"/>
      <c r="G11" s="503"/>
      <c r="H11" s="502"/>
      <c r="I11" s="501"/>
      <c r="J11" s="501"/>
      <c r="K11" s="501"/>
      <c r="L11" s="501"/>
      <c r="M11" s="501"/>
    </row>
    <row r="12" spans="1:22" ht="15" x14ac:dyDescent="0.2">
      <c r="A12" s="482" t="s">
        <v>478</v>
      </c>
      <c r="B12" s="484" t="s">
        <v>595</v>
      </c>
      <c r="C12" s="463" t="s">
        <v>218</v>
      </c>
      <c r="D12" s="497"/>
      <c r="E12" s="414">
        <f>SUM(F12:M12)</f>
        <v>0</v>
      </c>
      <c r="F12" s="500"/>
      <c r="G12" s="499"/>
      <c r="H12" s="498"/>
      <c r="I12" s="497"/>
      <c r="J12" s="497"/>
      <c r="K12" s="497"/>
      <c r="L12" s="497"/>
      <c r="M12" s="497"/>
    </row>
    <row r="13" spans="1:22" ht="15" x14ac:dyDescent="0.2">
      <c r="A13" s="482" t="s">
        <v>474</v>
      </c>
      <c r="B13" s="484" t="s">
        <v>594</v>
      </c>
      <c r="C13" s="463" t="s">
        <v>216</v>
      </c>
      <c r="D13" s="497"/>
      <c r="E13" s="414">
        <f>SUM(F13:M13)</f>
        <v>0</v>
      </c>
      <c r="F13" s="500"/>
      <c r="G13" s="499"/>
      <c r="H13" s="498"/>
      <c r="I13" s="497"/>
      <c r="J13" s="497"/>
      <c r="K13" s="497"/>
      <c r="L13" s="497"/>
      <c r="M13" s="497"/>
    </row>
    <row r="14" spans="1:22" ht="15" x14ac:dyDescent="0.2">
      <c r="A14" s="482" t="s">
        <v>469</v>
      </c>
      <c r="B14" s="484">
        <v>730</v>
      </c>
      <c r="C14" s="463" t="s">
        <v>593</v>
      </c>
      <c r="D14" s="497"/>
      <c r="E14" s="414">
        <f>SUM(F14:M14)</f>
        <v>0</v>
      </c>
      <c r="F14" s="500"/>
      <c r="G14" s="499"/>
      <c r="H14" s="498"/>
      <c r="I14" s="497"/>
      <c r="J14" s="497"/>
      <c r="K14" s="497"/>
      <c r="L14" s="497"/>
      <c r="M14" s="497"/>
    </row>
    <row r="15" spans="1:22" ht="15" x14ac:dyDescent="0.2">
      <c r="A15" s="482" t="s">
        <v>465</v>
      </c>
      <c r="B15" s="484"/>
      <c r="C15" s="463"/>
      <c r="D15" s="501"/>
      <c r="E15" s="501"/>
      <c r="F15" s="512"/>
      <c r="G15" s="511"/>
      <c r="H15" s="510"/>
      <c r="I15" s="509"/>
      <c r="J15" s="509"/>
      <c r="K15" s="509"/>
      <c r="L15" s="509"/>
      <c r="M15" s="509"/>
    </row>
    <row r="16" spans="1:22" ht="15" x14ac:dyDescent="0.2">
      <c r="A16" s="482" t="s">
        <v>461</v>
      </c>
      <c r="B16" s="484" t="s">
        <v>73</v>
      </c>
      <c r="C16" s="463" t="s">
        <v>592</v>
      </c>
      <c r="D16" s="472">
        <f t="shared" ref="D16:M16" si="0">SUM(D12:D14)</f>
        <v>0</v>
      </c>
      <c r="E16" s="472">
        <f t="shared" si="0"/>
        <v>0</v>
      </c>
      <c r="F16" s="472">
        <f t="shared" si="0"/>
        <v>0</v>
      </c>
      <c r="G16" s="472">
        <f t="shared" si="0"/>
        <v>0</v>
      </c>
      <c r="H16" s="472">
        <f t="shared" si="0"/>
        <v>0</v>
      </c>
      <c r="I16" s="472">
        <f t="shared" si="0"/>
        <v>0</v>
      </c>
      <c r="J16" s="472">
        <f t="shared" si="0"/>
        <v>0</v>
      </c>
      <c r="K16" s="472">
        <f t="shared" si="0"/>
        <v>0</v>
      </c>
      <c r="L16" s="472">
        <f t="shared" si="0"/>
        <v>0</v>
      </c>
      <c r="M16" s="472">
        <f t="shared" si="0"/>
        <v>0</v>
      </c>
      <c r="N16" s="492"/>
      <c r="O16" s="492"/>
      <c r="P16" s="492"/>
      <c r="Q16" s="492"/>
      <c r="R16" s="492"/>
      <c r="S16" s="492"/>
      <c r="T16" s="492"/>
      <c r="U16" s="492"/>
      <c r="V16" s="492"/>
    </row>
    <row r="17" spans="1:55" ht="15" x14ac:dyDescent="0.2">
      <c r="A17" s="482" t="s">
        <v>457</v>
      </c>
      <c r="B17" s="484"/>
      <c r="C17" s="463"/>
      <c r="D17" s="501"/>
      <c r="E17" s="501"/>
      <c r="F17" s="504"/>
      <c r="G17" s="503"/>
      <c r="H17" s="502"/>
      <c r="I17" s="501"/>
      <c r="J17" s="501"/>
      <c r="K17" s="501"/>
      <c r="L17" s="501"/>
      <c r="M17" s="501"/>
    </row>
    <row r="18" spans="1:55" ht="15" x14ac:dyDescent="0.2">
      <c r="A18" s="482" t="s">
        <v>453</v>
      </c>
      <c r="B18" s="484" t="s">
        <v>591</v>
      </c>
      <c r="C18" s="463" t="s">
        <v>590</v>
      </c>
      <c r="D18" s="497"/>
      <c r="E18" s="414">
        <f>SUM(F18:M18)</f>
        <v>0</v>
      </c>
      <c r="F18" s="500"/>
      <c r="G18" s="499"/>
      <c r="H18" s="498"/>
      <c r="I18" s="497"/>
      <c r="J18" s="497"/>
      <c r="K18" s="497"/>
      <c r="L18" s="497"/>
      <c r="M18" s="497"/>
    </row>
    <row r="19" spans="1:55" ht="15" x14ac:dyDescent="0.2">
      <c r="A19" s="482" t="s">
        <v>449</v>
      </c>
      <c r="B19" s="484">
        <v>811</v>
      </c>
      <c r="C19" s="463" t="s">
        <v>589</v>
      </c>
      <c r="D19" s="497"/>
      <c r="E19" s="414">
        <f>SUM(F19:M19)</f>
        <v>0</v>
      </c>
      <c r="F19" s="500"/>
      <c r="G19" s="499"/>
      <c r="H19" s="498"/>
      <c r="I19" s="497"/>
      <c r="J19" s="497"/>
      <c r="K19" s="497"/>
      <c r="L19" s="497"/>
      <c r="M19" s="497"/>
    </row>
    <row r="20" spans="1:55" ht="15" x14ac:dyDescent="0.2">
      <c r="A20" s="482" t="s">
        <v>445</v>
      </c>
      <c r="B20" s="484"/>
      <c r="C20" s="463"/>
      <c r="D20" s="509"/>
      <c r="E20" s="509"/>
      <c r="F20" s="512"/>
      <c r="G20" s="511"/>
      <c r="H20" s="510"/>
      <c r="I20" s="509"/>
      <c r="J20" s="509"/>
      <c r="K20" s="509"/>
      <c r="L20" s="509"/>
      <c r="M20" s="509"/>
    </row>
    <row r="21" spans="1:55" s="505" customFormat="1" ht="15" x14ac:dyDescent="0.2">
      <c r="A21" s="482" t="s">
        <v>442</v>
      </c>
      <c r="B21" s="508">
        <v>800</v>
      </c>
      <c r="C21" s="507" t="s">
        <v>588</v>
      </c>
      <c r="D21" s="472">
        <f t="shared" ref="D21:M21" si="1">SUM(D17:D19)</f>
        <v>0</v>
      </c>
      <c r="E21" s="472">
        <f t="shared" si="1"/>
        <v>0</v>
      </c>
      <c r="F21" s="472">
        <f t="shared" si="1"/>
        <v>0</v>
      </c>
      <c r="G21" s="472">
        <f t="shared" si="1"/>
        <v>0</v>
      </c>
      <c r="H21" s="472">
        <f t="shared" si="1"/>
        <v>0</v>
      </c>
      <c r="I21" s="472">
        <f t="shared" si="1"/>
        <v>0</v>
      </c>
      <c r="J21" s="472">
        <f t="shared" si="1"/>
        <v>0</v>
      </c>
      <c r="K21" s="472">
        <f t="shared" si="1"/>
        <v>0</v>
      </c>
      <c r="L21" s="472">
        <f t="shared" si="1"/>
        <v>0</v>
      </c>
      <c r="M21" s="472">
        <f t="shared" si="1"/>
        <v>0</v>
      </c>
    </row>
    <row r="22" spans="1:55" ht="15" x14ac:dyDescent="0.2">
      <c r="A22" s="482" t="s">
        <v>438</v>
      </c>
      <c r="B22" s="484"/>
      <c r="C22" s="463"/>
      <c r="D22" s="501"/>
      <c r="E22" s="501"/>
      <c r="F22" s="504"/>
      <c r="G22" s="503"/>
      <c r="H22" s="502"/>
      <c r="I22" s="501"/>
      <c r="J22" s="501"/>
      <c r="K22" s="501"/>
      <c r="L22" s="501"/>
      <c r="M22" s="501"/>
    </row>
    <row r="23" spans="1:55" ht="15" x14ac:dyDescent="0.2">
      <c r="A23" s="482" t="s">
        <v>434</v>
      </c>
      <c r="B23" s="484" t="s">
        <v>587</v>
      </c>
      <c r="C23" s="463" t="s">
        <v>205</v>
      </c>
      <c r="D23" s="410"/>
      <c r="E23" s="414">
        <f>SUM(F23:M23)</f>
        <v>0</v>
      </c>
      <c r="F23" s="500"/>
      <c r="G23" s="499"/>
      <c r="H23" s="498"/>
      <c r="I23" s="497"/>
      <c r="J23" s="497"/>
      <c r="K23" s="497"/>
      <c r="L23" s="497"/>
      <c r="M23" s="497"/>
    </row>
    <row r="24" spans="1:55" ht="15" x14ac:dyDescent="0.2">
      <c r="A24" s="482" t="s">
        <v>429</v>
      </c>
      <c r="B24" s="484" t="s">
        <v>586</v>
      </c>
      <c r="C24" s="463" t="s">
        <v>203</v>
      </c>
      <c r="D24" s="410"/>
      <c r="E24" s="414">
        <f>SUM(F24:M24)</f>
        <v>0</v>
      </c>
      <c r="F24" s="500"/>
      <c r="G24" s="499"/>
      <c r="H24" s="498"/>
      <c r="I24" s="497"/>
      <c r="J24" s="497"/>
      <c r="K24" s="497"/>
      <c r="L24" s="497"/>
      <c r="M24" s="497"/>
    </row>
    <row r="25" spans="1:55" ht="15" x14ac:dyDescent="0.2">
      <c r="A25" s="482" t="s">
        <v>426</v>
      </c>
      <c r="B25" s="484" t="s">
        <v>585</v>
      </c>
      <c r="C25" s="463" t="s">
        <v>201</v>
      </c>
      <c r="D25" s="410"/>
      <c r="E25" s="414">
        <f>SUM(F25:M25)</f>
        <v>0</v>
      </c>
      <c r="F25" s="500"/>
      <c r="G25" s="499"/>
      <c r="H25" s="498"/>
      <c r="I25" s="497"/>
      <c r="J25" s="497"/>
      <c r="K25" s="497"/>
      <c r="L25" s="497"/>
      <c r="M25" s="497"/>
    </row>
    <row r="26" spans="1:55" ht="15" x14ac:dyDescent="0.2">
      <c r="A26" s="482" t="s">
        <v>424</v>
      </c>
      <c r="B26" s="484" t="s">
        <v>584</v>
      </c>
      <c r="C26" s="463" t="s">
        <v>583</v>
      </c>
      <c r="D26" s="410"/>
      <c r="E26" s="414">
        <f>SUM(F26:M26)</f>
        <v>0</v>
      </c>
      <c r="F26" s="500"/>
      <c r="G26" s="499"/>
      <c r="H26" s="498"/>
      <c r="I26" s="497"/>
      <c r="J26" s="497"/>
      <c r="K26" s="497"/>
      <c r="L26" s="497"/>
      <c r="M26" s="497"/>
    </row>
    <row r="27" spans="1:55" ht="15" x14ac:dyDescent="0.2">
      <c r="A27" s="482" t="s">
        <v>420</v>
      </c>
      <c r="B27" s="484"/>
      <c r="C27" s="463"/>
      <c r="D27" s="485"/>
      <c r="E27" s="485"/>
      <c r="F27" s="496"/>
      <c r="G27" s="495"/>
      <c r="H27" s="494"/>
      <c r="I27" s="493"/>
      <c r="J27" s="493"/>
      <c r="K27" s="493"/>
      <c r="L27" s="493"/>
      <c r="M27" s="493"/>
    </row>
    <row r="28" spans="1:55" ht="15" x14ac:dyDescent="0.2">
      <c r="A28" s="482" t="s">
        <v>417</v>
      </c>
      <c r="B28" s="484" t="s">
        <v>582</v>
      </c>
      <c r="C28" s="463" t="s">
        <v>581</v>
      </c>
      <c r="D28" s="472">
        <f t="shared" ref="D28:M28" si="2">SUM(D23:D27)</f>
        <v>0</v>
      </c>
      <c r="E28" s="472">
        <f t="shared" si="2"/>
        <v>0</v>
      </c>
      <c r="F28" s="472">
        <f t="shared" si="2"/>
        <v>0</v>
      </c>
      <c r="G28" s="472">
        <f t="shared" si="2"/>
        <v>0</v>
      </c>
      <c r="H28" s="472">
        <f t="shared" si="2"/>
        <v>0</v>
      </c>
      <c r="I28" s="472">
        <f t="shared" si="2"/>
        <v>0</v>
      </c>
      <c r="J28" s="472">
        <f t="shared" si="2"/>
        <v>0</v>
      </c>
      <c r="K28" s="472">
        <f t="shared" si="2"/>
        <v>0</v>
      </c>
      <c r="L28" s="472">
        <f t="shared" si="2"/>
        <v>0</v>
      </c>
      <c r="M28" s="472">
        <f t="shared" si="2"/>
        <v>0</v>
      </c>
      <c r="N28" s="492"/>
      <c r="O28" s="492"/>
      <c r="P28" s="492"/>
      <c r="Q28" s="492"/>
      <c r="R28" s="492"/>
      <c r="S28" s="492"/>
      <c r="T28" s="492"/>
      <c r="U28" s="492"/>
      <c r="V28" s="492"/>
      <c r="W28" s="492"/>
      <c r="X28" s="492"/>
      <c r="Y28" s="492"/>
      <c r="Z28" s="492"/>
      <c r="AA28" s="492"/>
      <c r="AB28" s="492"/>
      <c r="AC28" s="492"/>
      <c r="AD28" s="492"/>
      <c r="AE28" s="492"/>
      <c r="AF28" s="492"/>
      <c r="AG28" s="492"/>
      <c r="AH28" s="492"/>
      <c r="AI28" s="492"/>
      <c r="AJ28" s="492"/>
      <c r="AK28" s="492"/>
      <c r="AL28" s="492"/>
      <c r="AM28" s="492"/>
      <c r="AN28" s="492"/>
      <c r="AO28" s="492"/>
      <c r="AP28" s="492"/>
      <c r="AQ28" s="492"/>
      <c r="AR28" s="492"/>
      <c r="AS28" s="492"/>
      <c r="AT28" s="492"/>
      <c r="AU28" s="492"/>
      <c r="AV28" s="492"/>
      <c r="AW28" s="492"/>
      <c r="AX28" s="492"/>
      <c r="AY28" s="492"/>
      <c r="AZ28" s="492"/>
      <c r="BA28" s="492"/>
      <c r="BB28" s="492"/>
      <c r="BC28" s="492"/>
    </row>
    <row r="29" spans="1:55" ht="15" x14ac:dyDescent="0.2">
      <c r="A29" s="482" t="s">
        <v>413</v>
      </c>
      <c r="B29" s="484"/>
      <c r="C29" s="463"/>
      <c r="D29" s="485"/>
      <c r="E29" s="485"/>
      <c r="F29" s="485"/>
      <c r="G29" s="485"/>
      <c r="H29" s="485"/>
      <c r="I29" s="485"/>
      <c r="J29" s="485"/>
      <c r="K29" s="485"/>
      <c r="L29" s="485"/>
      <c r="M29" s="485"/>
    </row>
    <row r="30" spans="1:55" ht="15" x14ac:dyDescent="0.2">
      <c r="A30" s="482" t="s">
        <v>407</v>
      </c>
      <c r="B30" s="481"/>
      <c r="C30" s="480" t="s">
        <v>580</v>
      </c>
      <c r="D30" s="460"/>
      <c r="E30" s="460"/>
      <c r="F30" s="460"/>
      <c r="G30" s="460"/>
      <c r="H30" s="460"/>
      <c r="I30" s="460"/>
      <c r="J30" s="460"/>
      <c r="K30" s="460"/>
      <c r="L30" s="460"/>
      <c r="M30" s="460"/>
    </row>
    <row r="31" spans="1:55" ht="15" x14ac:dyDescent="0.2">
      <c r="A31" s="482" t="s">
        <v>403</v>
      </c>
      <c r="B31" s="484"/>
      <c r="C31" s="491" t="s">
        <v>579</v>
      </c>
      <c r="D31" s="472">
        <f>SUM(D28,D21,D16,D10,'277a'!D21)</f>
        <v>0</v>
      </c>
      <c r="E31" s="472">
        <f>SUM(E28,E21,E16,E10,'277a'!E21)</f>
        <v>111517</v>
      </c>
      <c r="F31" s="472">
        <f>SUM(F28,F21,F16,F10,'277a'!F21)</f>
        <v>33510</v>
      </c>
      <c r="G31" s="472">
        <f>SUM(G28,G21,G16,G10,'277a'!G21)</f>
        <v>14911</v>
      </c>
      <c r="H31" s="472">
        <f>SUM(H28,H21,H16,H10,'277a'!H21)</f>
        <v>37599</v>
      </c>
      <c r="I31" s="472">
        <f>SUM(I28,I21,I16,I10,'277a'!I21)</f>
        <v>25497</v>
      </c>
      <c r="J31" s="472">
        <f>SUM(J28,J21,J16,J10,'277a'!J21)</f>
        <v>0</v>
      </c>
      <c r="K31" s="472">
        <f>SUM(K28,K21,K16,K10,'277a'!K21)</f>
        <v>0</v>
      </c>
      <c r="L31" s="472">
        <f>SUM(L28,L21,L16,L10,'277a'!L21)</f>
        <v>0</v>
      </c>
      <c r="M31" s="472">
        <f>SUM(M28,M21,M16,M10,'277a'!M21)</f>
        <v>0</v>
      </c>
    </row>
    <row r="32" spans="1:55" ht="15" x14ac:dyDescent="0.2">
      <c r="A32" s="482" t="s">
        <v>400</v>
      </c>
      <c r="B32" s="484"/>
      <c r="C32" s="463"/>
      <c r="D32" s="485"/>
      <c r="E32" s="485"/>
      <c r="F32" s="490"/>
      <c r="G32" s="489"/>
      <c r="H32" s="488"/>
      <c r="I32" s="485"/>
      <c r="J32" s="485"/>
      <c r="K32" s="485"/>
      <c r="L32" s="485"/>
      <c r="M32" s="485"/>
    </row>
    <row r="33" spans="1:13" ht="15" x14ac:dyDescent="0.2">
      <c r="A33" s="482" t="s">
        <v>397</v>
      </c>
      <c r="B33" s="481">
        <v>950</v>
      </c>
      <c r="C33" s="480" t="s">
        <v>578</v>
      </c>
      <c r="D33" s="493"/>
      <c r="E33" s="493"/>
      <c r="F33" s="417"/>
      <c r="G33" s="417"/>
      <c r="H33" s="417"/>
      <c r="I33" s="417"/>
      <c r="J33" s="417"/>
      <c r="K33" s="417"/>
      <c r="L33" s="417"/>
      <c r="M33" s="460"/>
    </row>
    <row r="34" spans="1:13" ht="15" x14ac:dyDescent="0.2">
      <c r="A34" s="482" t="s">
        <v>393</v>
      </c>
      <c r="B34" s="484"/>
      <c r="C34" s="483" t="s">
        <v>577</v>
      </c>
      <c r="D34" s="552"/>
      <c r="E34" s="552"/>
      <c r="F34" s="417"/>
      <c r="G34" s="417"/>
      <c r="H34" s="417"/>
      <c r="I34" s="417"/>
      <c r="J34" s="417"/>
      <c r="K34" s="417"/>
      <c r="L34" s="417"/>
      <c r="M34" s="460"/>
    </row>
    <row r="35" spans="1:13" x14ac:dyDescent="0.25">
      <c r="A35" s="482" t="s">
        <v>388</v>
      </c>
      <c r="B35" s="484"/>
      <c r="C35" s="486"/>
      <c r="D35" s="485"/>
      <c r="E35" s="485"/>
      <c r="F35" s="417"/>
      <c r="G35" s="417"/>
      <c r="H35" s="417"/>
      <c r="I35" s="417"/>
      <c r="J35" s="417"/>
      <c r="K35" s="417"/>
      <c r="L35" s="417"/>
      <c r="M35" s="460"/>
    </row>
    <row r="36" spans="1:13" ht="15" x14ac:dyDescent="0.2">
      <c r="A36" s="482" t="s">
        <v>383</v>
      </c>
      <c r="B36" s="481"/>
      <c r="C36" s="480" t="s">
        <v>576</v>
      </c>
      <c r="D36" s="604">
        <f>+D31+D34</f>
        <v>0</v>
      </c>
      <c r="E36" s="604">
        <f>+E31+E34</f>
        <v>111517</v>
      </c>
      <c r="F36" s="417"/>
      <c r="G36" s="417"/>
      <c r="H36" s="417"/>
      <c r="I36" s="417"/>
      <c r="J36" s="417"/>
      <c r="K36" s="417"/>
      <c r="L36" s="417"/>
      <c r="M36" s="460"/>
    </row>
    <row r="37" spans="1:13" ht="15" x14ac:dyDescent="0.2">
      <c r="A37" s="482" t="s">
        <v>379</v>
      </c>
      <c r="B37" s="484"/>
      <c r="C37" s="483" t="s">
        <v>575</v>
      </c>
      <c r="D37" s="605"/>
      <c r="E37" s="605"/>
      <c r="F37" s="417"/>
      <c r="G37" s="417"/>
      <c r="H37" s="417"/>
      <c r="I37" s="417"/>
      <c r="J37" s="417"/>
      <c r="K37" s="417"/>
      <c r="L37" s="417"/>
      <c r="M37" s="460"/>
    </row>
    <row r="38" spans="1:13" ht="15" x14ac:dyDescent="0.2">
      <c r="A38" s="482" t="s">
        <v>376</v>
      </c>
      <c r="B38" s="481"/>
      <c r="C38" s="480"/>
      <c r="D38" s="460"/>
      <c r="E38" s="460"/>
      <c r="F38" s="417"/>
      <c r="G38" s="417"/>
      <c r="H38" s="417"/>
      <c r="I38" s="417"/>
      <c r="J38" s="417"/>
      <c r="K38" s="417"/>
      <c r="L38" s="417"/>
      <c r="M38" s="460"/>
    </row>
    <row r="39" spans="1:13" thickBot="1" x14ac:dyDescent="0.25">
      <c r="A39" s="482" t="s">
        <v>372</v>
      </c>
      <c r="B39" s="481"/>
      <c r="C39" s="480"/>
      <c r="D39" s="460"/>
      <c r="E39" s="460"/>
      <c r="F39" s="465"/>
      <c r="G39" s="465"/>
      <c r="H39" s="465"/>
      <c r="I39" s="465"/>
      <c r="J39" s="465"/>
      <c r="K39" s="417"/>
      <c r="L39" s="417"/>
      <c r="M39" s="460"/>
    </row>
    <row r="40" spans="1:13" x14ac:dyDescent="0.25">
      <c r="A40" s="459" t="s">
        <v>368</v>
      </c>
      <c r="B40" s="479"/>
      <c r="C40" s="478" t="s">
        <v>574</v>
      </c>
      <c r="D40" s="477"/>
      <c r="E40" s="476"/>
      <c r="F40" s="417"/>
      <c r="G40" s="470"/>
      <c r="H40" s="470"/>
      <c r="I40" s="470"/>
      <c r="J40" s="465"/>
      <c r="K40" s="417"/>
      <c r="L40" s="475"/>
      <c r="M40" s="460"/>
    </row>
    <row r="41" spans="1:13" x14ac:dyDescent="0.25">
      <c r="A41" s="459" t="s">
        <v>364</v>
      </c>
      <c r="B41" s="464"/>
      <c r="C41" s="463"/>
      <c r="D41" s="460"/>
      <c r="E41" s="474"/>
      <c r="F41" s="417"/>
      <c r="G41" s="470"/>
      <c r="H41" s="470"/>
      <c r="I41" s="470"/>
      <c r="J41" s="465"/>
      <c r="K41" s="417"/>
      <c r="L41" s="417"/>
      <c r="M41" s="460"/>
    </row>
    <row r="42" spans="1:13" x14ac:dyDescent="0.25">
      <c r="A42" s="459" t="s">
        <v>361</v>
      </c>
      <c r="B42" s="464"/>
      <c r="C42" s="473" t="s">
        <v>573</v>
      </c>
      <c r="D42" s="472">
        <v>0</v>
      </c>
      <c r="E42" s="471">
        <v>23852</v>
      </c>
      <c r="F42" s="470" t="s">
        <v>572</v>
      </c>
      <c r="G42" s="470"/>
      <c r="H42" s="470"/>
      <c r="I42" s="470"/>
      <c r="J42" s="465"/>
      <c r="K42" s="417"/>
      <c r="L42" s="417"/>
      <c r="M42" s="460"/>
    </row>
    <row r="43" spans="1:13" x14ac:dyDescent="0.25">
      <c r="A43" s="459" t="s">
        <v>358</v>
      </c>
      <c r="B43" s="464"/>
      <c r="C43" s="473" t="s">
        <v>571</v>
      </c>
      <c r="D43" s="472"/>
      <c r="E43" s="471">
        <v>87665</v>
      </c>
      <c r="F43" s="470"/>
      <c r="G43" s="465"/>
      <c r="H43" s="465"/>
      <c r="I43" s="465"/>
      <c r="J43" s="465"/>
      <c r="K43" s="417"/>
      <c r="L43" s="417"/>
      <c r="M43" s="460"/>
    </row>
    <row r="44" spans="1:13" x14ac:dyDescent="0.25">
      <c r="A44" s="459" t="s">
        <v>356</v>
      </c>
      <c r="B44" s="464"/>
      <c r="C44" s="473" t="s">
        <v>570</v>
      </c>
      <c r="D44" s="472">
        <f>SUM(D42:D43)</f>
        <v>0</v>
      </c>
      <c r="E44" s="471">
        <f>SUM(E42:E43)</f>
        <v>111517</v>
      </c>
      <c r="F44" s="470" t="s">
        <v>569</v>
      </c>
      <c r="G44" s="465"/>
      <c r="H44" s="465"/>
      <c r="I44" s="465"/>
      <c r="J44" s="465"/>
      <c r="K44" s="417"/>
      <c r="L44" s="417"/>
      <c r="M44" s="460"/>
    </row>
    <row r="45" spans="1:13" ht="15" x14ac:dyDescent="0.2">
      <c r="A45" s="459" t="s">
        <v>351</v>
      </c>
      <c r="B45" s="464"/>
      <c r="C45" s="463"/>
      <c r="D45" s="469"/>
      <c r="E45" s="468"/>
      <c r="F45" s="465"/>
      <c r="G45" s="465"/>
      <c r="H45" s="465"/>
      <c r="I45" s="465"/>
      <c r="J45" s="465"/>
      <c r="K45" s="417"/>
      <c r="L45" s="417"/>
      <c r="M45" s="460"/>
    </row>
    <row r="46" spans="1:13" ht="15" x14ac:dyDescent="0.2">
      <c r="A46" s="459" t="s">
        <v>568</v>
      </c>
      <c r="B46" s="464"/>
      <c r="C46" s="463" t="s">
        <v>567</v>
      </c>
      <c r="D46" s="467">
        <f>D36</f>
        <v>0</v>
      </c>
      <c r="E46" s="466">
        <f>E36</f>
        <v>111517</v>
      </c>
      <c r="F46" s="465"/>
      <c r="G46" s="465"/>
      <c r="H46" s="465"/>
      <c r="I46" s="465"/>
      <c r="J46" s="465"/>
      <c r="K46" s="417"/>
      <c r="L46" s="417"/>
      <c r="M46" s="460"/>
    </row>
    <row r="47" spans="1:13" ht="15" x14ac:dyDescent="0.2">
      <c r="A47" s="459" t="s">
        <v>566</v>
      </c>
      <c r="B47" s="464"/>
      <c r="C47" s="463" t="s">
        <v>565</v>
      </c>
      <c r="D47" s="462">
        <f>D48-D46</f>
        <v>0</v>
      </c>
      <c r="E47" s="461">
        <f>E48-E46</f>
        <v>0</v>
      </c>
      <c r="F47" s="417"/>
      <c r="G47" s="417"/>
      <c r="H47" s="417"/>
      <c r="I47" s="417"/>
      <c r="J47" s="417"/>
      <c r="K47" s="417"/>
      <c r="L47" s="417"/>
      <c r="M47" s="460"/>
    </row>
    <row r="48" spans="1:13" thickBot="1" x14ac:dyDescent="0.25">
      <c r="A48" s="459" t="s">
        <v>564</v>
      </c>
      <c r="B48" s="458"/>
      <c r="C48" s="457" t="s">
        <v>563</v>
      </c>
      <c r="D48" s="456">
        <f>D44</f>
        <v>0</v>
      </c>
      <c r="E48" s="455">
        <f>E44</f>
        <v>111517</v>
      </c>
      <c r="F48" s="454"/>
      <c r="G48" s="454"/>
      <c r="H48" s="454"/>
      <c r="I48" s="454"/>
      <c r="J48" s="454"/>
      <c r="K48" s="454"/>
      <c r="L48" s="454"/>
      <c r="M48" s="453"/>
    </row>
    <row r="49" spans="1:3" ht="15.75" customHeight="1" x14ac:dyDescent="0.2">
      <c r="A49" s="606" t="str">
        <f ca="1">CELL("FILENAME",A2)</f>
        <v>R:\Finance\Annual Budget\Amended 2016-2017\[2016-2017 Amended Budget.xlsx]277b</v>
      </c>
      <c r="B49" s="606"/>
      <c r="C49" s="606"/>
    </row>
  </sheetData>
  <mergeCells count="5">
    <mergeCell ref="A1:C1"/>
    <mergeCell ref="A4:C4"/>
    <mergeCell ref="D36:D37"/>
    <mergeCell ref="E36:E37"/>
    <mergeCell ref="A49:C49"/>
  </mergeCells>
  <printOptions horizontalCentered="1" verticalCentered="1"/>
  <pageMargins left="0.1" right="0.1" top="0.4" bottom="0.4" header="0.1" footer="0.1"/>
  <pageSetup scale="73" fitToHeight="2" orientation="landscape" r:id="rId1"/>
  <headerFooter>
    <oddHeader>&amp;C&amp;"Arial,Bold"TWIN FALLS SCHOOL DISTIRCT 411</oddHeader>
    <oddFooter>&amp;L&amp;"Arial,Bold"&amp;Z&amp;F&amp;R&amp;"Arial,Bold"Page &amp;P of &amp;N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441"/>
  <sheetViews>
    <sheetView zoomScaleNormal="100" workbookViewId="0">
      <pane xSplit="3" ySplit="6" topLeftCell="D7" activePane="bottomRight" state="frozen"/>
      <selection activeCell="P31" sqref="P31"/>
      <selection pane="topRight" activeCell="P31" sqref="P31"/>
      <selection pane="bottomLeft" activeCell="P31" sqref="P31"/>
      <selection pane="bottomRight" activeCell="P31" sqref="P31"/>
    </sheetView>
  </sheetViews>
  <sheetFormatPr defaultColWidth="9.77734375" defaultRowHeight="11.25" x14ac:dyDescent="0.2"/>
  <cols>
    <col min="1" max="1" width="3.77734375" style="321" customWidth="1"/>
    <col min="2" max="2" width="6.77734375" style="321" customWidth="1"/>
    <col min="3" max="3" width="27.77734375" style="322" customWidth="1"/>
    <col min="4" max="6" width="10.77734375" style="321" customWidth="1"/>
    <col min="7" max="7" width="3.77734375" style="321" customWidth="1"/>
    <col min="8" max="8" width="6.77734375" style="321" customWidth="1"/>
    <col min="9" max="9" width="27.77734375" style="322" customWidth="1"/>
    <col min="10" max="12" width="10.77734375" style="321" customWidth="1"/>
    <col min="13" max="16384" width="9.77734375" style="321"/>
  </cols>
  <sheetData>
    <row r="1" spans="1:12" ht="20.25" x14ac:dyDescent="0.3">
      <c r="A1" s="596" t="s">
        <v>47</v>
      </c>
      <c r="B1" s="596"/>
      <c r="C1" s="596"/>
      <c r="D1" s="393"/>
      <c r="E1" s="394" t="s">
        <v>510</v>
      </c>
      <c r="F1" s="394"/>
      <c r="G1" s="390"/>
      <c r="H1" s="390"/>
      <c r="I1" s="396"/>
      <c r="J1" s="393"/>
      <c r="L1" s="395" t="s">
        <v>509</v>
      </c>
    </row>
    <row r="2" spans="1:12" ht="15.75" x14ac:dyDescent="0.25">
      <c r="A2" s="393"/>
      <c r="B2" s="393"/>
      <c r="C2" s="389"/>
      <c r="D2" s="393"/>
      <c r="E2" s="394" t="s">
        <v>504</v>
      </c>
      <c r="F2" s="392"/>
      <c r="G2" s="390"/>
      <c r="H2" s="390"/>
      <c r="I2" s="389"/>
      <c r="J2" s="599" t="s">
        <v>613</v>
      </c>
      <c r="K2" s="599"/>
      <c r="L2" s="599"/>
    </row>
    <row r="3" spans="1:12" ht="15.75" x14ac:dyDescent="0.25">
      <c r="A3" s="393"/>
      <c r="B3" s="393"/>
      <c r="C3" s="389"/>
      <c r="D3" s="393"/>
      <c r="E3" s="392" t="s">
        <v>507</v>
      </c>
      <c r="F3" s="391"/>
      <c r="G3" s="390"/>
      <c r="H3" s="390"/>
      <c r="I3" s="389"/>
      <c r="J3" s="599" t="s">
        <v>612</v>
      </c>
      <c r="K3" s="599"/>
      <c r="L3" s="599"/>
    </row>
    <row r="4" spans="1:12" ht="13.9" customHeight="1" x14ac:dyDescent="0.2">
      <c r="A4" s="597" t="s">
        <v>505</v>
      </c>
      <c r="B4" s="597"/>
      <c r="C4" s="597"/>
      <c r="D4" s="597"/>
      <c r="E4" s="324"/>
      <c r="F4" s="324"/>
      <c r="G4" s="324"/>
      <c r="H4" s="324"/>
      <c r="I4" s="325"/>
      <c r="J4" s="324"/>
      <c r="K4" s="324"/>
      <c r="L4" s="324"/>
    </row>
    <row r="5" spans="1:12" ht="12.75" x14ac:dyDescent="0.2">
      <c r="A5" s="388"/>
      <c r="B5" s="387"/>
      <c r="C5" s="386" t="s">
        <v>504</v>
      </c>
      <c r="D5" s="385" t="s">
        <v>503</v>
      </c>
      <c r="E5" s="384" t="s">
        <v>502</v>
      </c>
      <c r="F5" s="383" t="s">
        <v>501</v>
      </c>
      <c r="G5" s="382"/>
      <c r="H5" s="381"/>
      <c r="I5" s="380" t="s">
        <v>504</v>
      </c>
      <c r="J5" s="379" t="s">
        <v>503</v>
      </c>
      <c r="K5" s="378" t="s">
        <v>502</v>
      </c>
      <c r="L5" s="377" t="s">
        <v>501</v>
      </c>
    </row>
    <row r="6" spans="1:12" ht="12.75" x14ac:dyDescent="0.2">
      <c r="A6" s="351" t="s">
        <v>87</v>
      </c>
      <c r="B6" s="334" t="s">
        <v>500</v>
      </c>
      <c r="C6" s="328" t="s">
        <v>499</v>
      </c>
      <c r="D6" s="334" t="s">
        <v>88</v>
      </c>
      <c r="E6" s="334" t="s">
        <v>498</v>
      </c>
      <c r="F6" s="376" t="s">
        <v>497</v>
      </c>
      <c r="G6" s="355" t="s">
        <v>87</v>
      </c>
      <c r="H6" s="375" t="s">
        <v>500</v>
      </c>
      <c r="I6" s="374" t="s">
        <v>499</v>
      </c>
      <c r="J6" s="351" t="s">
        <v>88</v>
      </c>
      <c r="K6" s="334" t="s">
        <v>498</v>
      </c>
      <c r="L6" s="334" t="s">
        <v>497</v>
      </c>
    </row>
    <row r="7" spans="1:12" ht="12.75" x14ac:dyDescent="0.2">
      <c r="A7" s="351" t="s">
        <v>496</v>
      </c>
      <c r="B7" s="334" t="s">
        <v>495</v>
      </c>
      <c r="C7" s="333" t="s">
        <v>494</v>
      </c>
      <c r="D7" s="354">
        <v>7908</v>
      </c>
      <c r="E7" s="373" t="s">
        <v>346</v>
      </c>
      <c r="F7" s="372">
        <v>13520</v>
      </c>
      <c r="G7" s="348" t="s">
        <v>493</v>
      </c>
      <c r="H7" s="351" t="s">
        <v>492</v>
      </c>
      <c r="I7" s="333" t="s">
        <v>170</v>
      </c>
      <c r="J7" s="353">
        <v>0</v>
      </c>
      <c r="K7" s="353">
        <v>0</v>
      </c>
      <c r="L7" s="357"/>
    </row>
    <row r="8" spans="1:12" ht="12.75" x14ac:dyDescent="0.2">
      <c r="A8" s="351" t="s">
        <v>491</v>
      </c>
      <c r="B8" s="334"/>
      <c r="C8" s="333"/>
      <c r="D8" s="360"/>
      <c r="E8" s="353"/>
      <c r="F8" s="356"/>
      <c r="G8" s="355" t="s">
        <v>490</v>
      </c>
      <c r="H8" s="351" t="s">
        <v>489</v>
      </c>
      <c r="I8" s="365" t="s">
        <v>488</v>
      </c>
      <c r="J8" s="352">
        <f>J7</f>
        <v>0</v>
      </c>
      <c r="K8" s="358" t="s">
        <v>346</v>
      </c>
      <c r="L8" s="352">
        <f>K7</f>
        <v>0</v>
      </c>
    </row>
    <row r="9" spans="1:12" ht="12.75" x14ac:dyDescent="0.2">
      <c r="A9" s="351" t="s">
        <v>487</v>
      </c>
      <c r="B9" s="334" t="s">
        <v>486</v>
      </c>
      <c r="C9" s="333" t="s">
        <v>171</v>
      </c>
      <c r="D9" s="353">
        <v>0</v>
      </c>
      <c r="E9" s="353">
        <v>0</v>
      </c>
      <c r="F9" s="356"/>
      <c r="G9" s="355" t="s">
        <v>485</v>
      </c>
      <c r="H9" s="335"/>
      <c r="I9" s="333"/>
      <c r="J9" s="347"/>
      <c r="K9" s="347"/>
      <c r="L9" s="357"/>
    </row>
    <row r="10" spans="1:12" ht="12.75" x14ac:dyDescent="0.2">
      <c r="A10" s="351" t="s">
        <v>484</v>
      </c>
      <c r="B10" s="334" t="s">
        <v>483</v>
      </c>
      <c r="C10" s="333" t="s">
        <v>169</v>
      </c>
      <c r="D10" s="353">
        <v>0</v>
      </c>
      <c r="E10" s="353">
        <v>0</v>
      </c>
      <c r="F10" s="356"/>
      <c r="G10" s="355" t="s">
        <v>482</v>
      </c>
      <c r="H10" s="351" t="s">
        <v>481</v>
      </c>
      <c r="I10" s="333" t="s">
        <v>165</v>
      </c>
      <c r="J10" s="353">
        <v>0</v>
      </c>
      <c r="K10" s="353">
        <v>0</v>
      </c>
      <c r="L10" s="357"/>
    </row>
    <row r="11" spans="1:12" ht="12.75" x14ac:dyDescent="0.2">
      <c r="A11" s="351" t="s">
        <v>480</v>
      </c>
      <c r="B11" s="334" t="s">
        <v>479</v>
      </c>
      <c r="C11" s="333" t="s">
        <v>168</v>
      </c>
      <c r="D11" s="353">
        <v>0</v>
      </c>
      <c r="E11" s="353">
        <v>0</v>
      </c>
      <c r="F11" s="356"/>
      <c r="G11" s="355" t="s">
        <v>478</v>
      </c>
      <c r="H11" s="351" t="s">
        <v>477</v>
      </c>
      <c r="I11" s="333" t="s">
        <v>163</v>
      </c>
      <c r="J11" s="353">
        <v>0</v>
      </c>
      <c r="K11" s="353">
        <v>0</v>
      </c>
      <c r="L11" s="357"/>
    </row>
    <row r="12" spans="1:12" ht="12.75" x14ac:dyDescent="0.2">
      <c r="A12" s="351" t="s">
        <v>476</v>
      </c>
      <c r="B12" s="334" t="s">
        <v>475</v>
      </c>
      <c r="C12" s="333" t="s">
        <v>166</v>
      </c>
      <c r="D12" s="353">
        <v>0</v>
      </c>
      <c r="E12" s="353">
        <v>0</v>
      </c>
      <c r="F12" s="356"/>
      <c r="G12" s="355" t="s">
        <v>474</v>
      </c>
      <c r="H12" s="351" t="s">
        <v>473</v>
      </c>
      <c r="I12" s="333" t="s">
        <v>472</v>
      </c>
      <c r="J12" s="353">
        <v>0</v>
      </c>
      <c r="K12" s="353">
        <v>0</v>
      </c>
      <c r="L12" s="357"/>
    </row>
    <row r="13" spans="1:12" ht="12.75" x14ac:dyDescent="0.2">
      <c r="A13" s="351" t="s">
        <v>471</v>
      </c>
      <c r="B13" s="334" t="s">
        <v>470</v>
      </c>
      <c r="C13" s="333" t="s">
        <v>164</v>
      </c>
      <c r="D13" s="353">
        <v>0</v>
      </c>
      <c r="E13" s="353">
        <v>0</v>
      </c>
      <c r="F13" s="356"/>
      <c r="G13" s="355" t="s">
        <v>469</v>
      </c>
      <c r="H13" s="351" t="s">
        <v>468</v>
      </c>
      <c r="I13" s="333" t="s">
        <v>159</v>
      </c>
      <c r="J13" s="353">
        <v>0</v>
      </c>
      <c r="K13" s="353">
        <v>0</v>
      </c>
      <c r="L13" s="357"/>
    </row>
    <row r="14" spans="1:12" ht="12.75" x14ac:dyDescent="0.2">
      <c r="A14" s="351" t="s">
        <v>467</v>
      </c>
      <c r="B14" s="334" t="s">
        <v>466</v>
      </c>
      <c r="C14" s="333" t="s">
        <v>162</v>
      </c>
      <c r="D14" s="353">
        <v>0</v>
      </c>
      <c r="E14" s="353">
        <v>0</v>
      </c>
      <c r="F14" s="356"/>
      <c r="G14" s="355" t="s">
        <v>465</v>
      </c>
      <c r="H14" s="351" t="s">
        <v>464</v>
      </c>
      <c r="I14" s="333" t="s">
        <v>157</v>
      </c>
      <c r="J14" s="353">
        <v>0</v>
      </c>
      <c r="K14" s="353">
        <v>0</v>
      </c>
      <c r="L14" s="357"/>
    </row>
    <row r="15" spans="1:12" ht="12.75" x14ac:dyDescent="0.2">
      <c r="A15" s="351" t="s">
        <v>463</v>
      </c>
      <c r="B15" s="334" t="s">
        <v>462</v>
      </c>
      <c r="C15" s="333" t="s">
        <v>160</v>
      </c>
      <c r="D15" s="353">
        <v>0</v>
      </c>
      <c r="E15" s="353">
        <v>0</v>
      </c>
      <c r="F15" s="356"/>
      <c r="G15" s="355" t="s">
        <v>461</v>
      </c>
      <c r="H15" s="351" t="s">
        <v>460</v>
      </c>
      <c r="I15" s="333" t="s">
        <v>155</v>
      </c>
      <c r="J15" s="353">
        <v>0</v>
      </c>
      <c r="K15" s="353">
        <v>0</v>
      </c>
      <c r="L15" s="357"/>
    </row>
    <row r="16" spans="1:12" ht="12.75" x14ac:dyDescent="0.2">
      <c r="A16" s="351" t="s">
        <v>459</v>
      </c>
      <c r="B16" s="334" t="s">
        <v>458</v>
      </c>
      <c r="C16" s="333" t="s">
        <v>158</v>
      </c>
      <c r="D16" s="353">
        <v>0</v>
      </c>
      <c r="E16" s="353">
        <v>0</v>
      </c>
      <c r="F16" s="356"/>
      <c r="G16" s="355" t="s">
        <v>457</v>
      </c>
      <c r="H16" s="351" t="s">
        <v>456</v>
      </c>
      <c r="I16" s="333" t="s">
        <v>153</v>
      </c>
      <c r="J16" s="353">
        <v>0</v>
      </c>
      <c r="K16" s="353">
        <v>0</v>
      </c>
      <c r="L16" s="357"/>
    </row>
    <row r="17" spans="1:12" ht="12.75" x14ac:dyDescent="0.2">
      <c r="A17" s="351" t="s">
        <v>455</v>
      </c>
      <c r="B17" s="334" t="s">
        <v>454</v>
      </c>
      <c r="C17" s="333" t="s">
        <v>156</v>
      </c>
      <c r="D17" s="537">
        <v>0</v>
      </c>
      <c r="E17" s="536">
        <v>0</v>
      </c>
      <c r="F17" s="356"/>
      <c r="G17" s="355" t="s">
        <v>453</v>
      </c>
      <c r="H17" s="351" t="s">
        <v>452</v>
      </c>
      <c r="I17" s="333" t="s">
        <v>152</v>
      </c>
      <c r="J17" s="353">
        <v>0</v>
      </c>
      <c r="K17" s="353">
        <v>0</v>
      </c>
      <c r="L17" s="357"/>
    </row>
    <row r="18" spans="1:12" ht="12.75" x14ac:dyDescent="0.2">
      <c r="A18" s="351" t="s">
        <v>451</v>
      </c>
      <c r="B18" s="334" t="s">
        <v>450</v>
      </c>
      <c r="C18" s="365" t="s">
        <v>154</v>
      </c>
      <c r="D18" s="534">
        <v>0</v>
      </c>
      <c r="E18" s="535">
        <v>0</v>
      </c>
      <c r="F18" s="356"/>
      <c r="G18" s="355" t="s">
        <v>449</v>
      </c>
      <c r="H18" s="351" t="s">
        <v>448</v>
      </c>
      <c r="I18" s="333" t="s">
        <v>150</v>
      </c>
      <c r="J18" s="536">
        <v>0</v>
      </c>
      <c r="K18" s="536">
        <v>0</v>
      </c>
      <c r="L18" s="357"/>
    </row>
    <row r="19" spans="1:12" ht="12.75" x14ac:dyDescent="0.2">
      <c r="A19" s="351" t="s">
        <v>447</v>
      </c>
      <c r="B19" s="334"/>
      <c r="C19" s="371" t="s">
        <v>446</v>
      </c>
      <c r="D19" s="370">
        <f>SUBTOTAL(9,D9:D18)</f>
        <v>0</v>
      </c>
      <c r="E19" s="369" t="s">
        <v>346</v>
      </c>
      <c r="F19" s="349">
        <f>SUBTOTAL(9,E8:E18)</f>
        <v>0</v>
      </c>
      <c r="G19" s="368" t="s">
        <v>445</v>
      </c>
      <c r="H19" s="367">
        <v>437000</v>
      </c>
      <c r="I19" s="366" t="s">
        <v>149</v>
      </c>
      <c r="J19" s="535">
        <v>0</v>
      </c>
      <c r="K19" s="535">
        <v>0</v>
      </c>
      <c r="L19" s="357"/>
    </row>
    <row r="20" spans="1:12" ht="12.75" x14ac:dyDescent="0.2">
      <c r="A20" s="351" t="s">
        <v>444</v>
      </c>
      <c r="B20" s="334" t="s">
        <v>443</v>
      </c>
      <c r="C20" s="333" t="s">
        <v>151</v>
      </c>
      <c r="D20" s="353">
        <v>0</v>
      </c>
      <c r="E20" s="353">
        <v>0</v>
      </c>
      <c r="F20" s="356"/>
      <c r="G20" s="361" t="s">
        <v>442</v>
      </c>
      <c r="H20" s="364" t="s">
        <v>441</v>
      </c>
      <c r="I20" s="333" t="s">
        <v>440</v>
      </c>
      <c r="J20" s="353">
        <v>0</v>
      </c>
      <c r="K20" s="353">
        <v>0</v>
      </c>
      <c r="L20" s="357"/>
    </row>
    <row r="21" spans="1:12" ht="12.75" x14ac:dyDescent="0.2">
      <c r="A21" s="351" t="s">
        <v>439</v>
      </c>
      <c r="B21" s="364"/>
      <c r="C21" s="363"/>
      <c r="D21" s="362"/>
      <c r="E21" s="362"/>
      <c r="F21" s="356"/>
      <c r="G21" s="361" t="s">
        <v>438</v>
      </c>
      <c r="H21" s="351" t="s">
        <v>437</v>
      </c>
      <c r="I21" s="333" t="s">
        <v>145</v>
      </c>
      <c r="J21" s="353">
        <v>0</v>
      </c>
      <c r="K21" s="353">
        <v>0</v>
      </c>
      <c r="L21" s="357"/>
    </row>
    <row r="22" spans="1:12" ht="12.75" x14ac:dyDescent="0.2">
      <c r="A22" s="351" t="s">
        <v>436</v>
      </c>
      <c r="B22" s="334" t="s">
        <v>435</v>
      </c>
      <c r="C22" s="333" t="s">
        <v>148</v>
      </c>
      <c r="D22" s="353">
        <v>0</v>
      </c>
      <c r="E22" s="353">
        <v>0</v>
      </c>
      <c r="F22" s="356"/>
      <c r="G22" s="355" t="s">
        <v>434</v>
      </c>
      <c r="H22" s="351" t="s">
        <v>433</v>
      </c>
      <c r="I22" s="365" t="s">
        <v>432</v>
      </c>
      <c r="J22" s="352">
        <f>SUBTOTAL(9,J10:J21)</f>
        <v>0</v>
      </c>
      <c r="K22" s="358" t="s">
        <v>346</v>
      </c>
      <c r="L22" s="352">
        <f>SUBTOTAL(9,K10:K21)</f>
        <v>0</v>
      </c>
    </row>
    <row r="23" spans="1:12" ht="12.75" x14ac:dyDescent="0.2">
      <c r="A23" s="351" t="s">
        <v>431</v>
      </c>
      <c r="B23" s="334" t="s">
        <v>430</v>
      </c>
      <c r="C23" s="333" t="s">
        <v>146</v>
      </c>
      <c r="D23" s="353">
        <v>0</v>
      </c>
      <c r="E23" s="353">
        <v>0</v>
      </c>
      <c r="F23" s="356"/>
      <c r="G23" s="355" t="s">
        <v>429</v>
      </c>
      <c r="H23" s="335"/>
      <c r="I23" s="333"/>
      <c r="J23" s="347"/>
      <c r="K23" s="347"/>
      <c r="L23" s="357"/>
    </row>
    <row r="24" spans="1:12" ht="12.75" x14ac:dyDescent="0.2">
      <c r="A24" s="351" t="s">
        <v>428</v>
      </c>
      <c r="B24" s="334" t="s">
        <v>427</v>
      </c>
      <c r="C24" s="333" t="s">
        <v>144</v>
      </c>
      <c r="D24" s="353">
        <v>0</v>
      </c>
      <c r="E24" s="353">
        <v>0</v>
      </c>
      <c r="F24" s="356"/>
      <c r="G24" s="355" t="s">
        <v>426</v>
      </c>
      <c r="H24" s="335"/>
      <c r="I24" s="333"/>
      <c r="J24" s="347"/>
      <c r="K24" s="347"/>
      <c r="L24" s="357"/>
    </row>
    <row r="25" spans="1:12" ht="12.75" x14ac:dyDescent="0.2">
      <c r="A25" s="351" t="s">
        <v>425</v>
      </c>
      <c r="B25" s="364"/>
      <c r="C25" s="363"/>
      <c r="D25" s="362"/>
      <c r="E25" s="360"/>
      <c r="F25" s="356"/>
      <c r="G25" s="355" t="s">
        <v>424</v>
      </c>
      <c r="H25" s="351" t="s">
        <v>423</v>
      </c>
      <c r="I25" s="333" t="s">
        <v>141</v>
      </c>
      <c r="J25" s="353">
        <v>0</v>
      </c>
      <c r="K25" s="353">
        <v>0</v>
      </c>
      <c r="L25" s="357"/>
    </row>
    <row r="26" spans="1:12" ht="12.75" x14ac:dyDescent="0.2">
      <c r="A26" s="351" t="s">
        <v>422</v>
      </c>
      <c r="B26" s="334" t="s">
        <v>421</v>
      </c>
      <c r="C26" s="333" t="s">
        <v>142</v>
      </c>
      <c r="D26" s="353">
        <v>0</v>
      </c>
      <c r="E26" s="353">
        <v>0</v>
      </c>
      <c r="F26" s="356"/>
      <c r="G26" s="355" t="s">
        <v>420</v>
      </c>
      <c r="H26" s="351" t="s">
        <v>419</v>
      </c>
      <c r="I26" s="333" t="s">
        <v>140</v>
      </c>
      <c r="J26" s="353">
        <v>0</v>
      </c>
      <c r="K26" s="353">
        <v>0</v>
      </c>
      <c r="L26" s="357"/>
    </row>
    <row r="27" spans="1:12" ht="12.75" x14ac:dyDescent="0.2">
      <c r="A27" s="351" t="s">
        <v>418</v>
      </c>
      <c r="B27" s="334"/>
      <c r="C27" s="333"/>
      <c r="D27" s="360"/>
      <c r="E27" s="360"/>
      <c r="F27" s="356"/>
      <c r="G27" s="355" t="s">
        <v>417</v>
      </c>
      <c r="H27" s="351" t="s">
        <v>416</v>
      </c>
      <c r="I27" s="333" t="s">
        <v>138</v>
      </c>
      <c r="J27" s="353">
        <v>0</v>
      </c>
      <c r="K27" s="353">
        <v>0</v>
      </c>
      <c r="L27" s="357"/>
    </row>
    <row r="28" spans="1:12" ht="25.5" x14ac:dyDescent="0.2">
      <c r="A28" s="351" t="s">
        <v>415</v>
      </c>
      <c r="B28" s="334" t="s">
        <v>414</v>
      </c>
      <c r="C28" s="333" t="s">
        <v>139</v>
      </c>
      <c r="D28" s="353">
        <v>0</v>
      </c>
      <c r="E28" s="353">
        <v>0</v>
      </c>
      <c r="F28" s="356"/>
      <c r="G28" s="355" t="s">
        <v>413</v>
      </c>
      <c r="H28" s="351" t="s">
        <v>412</v>
      </c>
      <c r="I28" s="333" t="s">
        <v>411</v>
      </c>
      <c r="J28" s="353">
        <v>0</v>
      </c>
      <c r="K28" s="353">
        <v>0</v>
      </c>
      <c r="L28" s="357"/>
    </row>
    <row r="29" spans="1:12" ht="12.75" x14ac:dyDescent="0.2">
      <c r="A29" s="351" t="s">
        <v>410</v>
      </c>
      <c r="B29" s="334" t="s">
        <v>409</v>
      </c>
      <c r="C29" s="333" t="s">
        <v>408</v>
      </c>
      <c r="D29" s="353">
        <v>0</v>
      </c>
      <c r="E29" s="353">
        <v>0</v>
      </c>
      <c r="F29" s="356"/>
      <c r="G29" s="355" t="s">
        <v>407</v>
      </c>
      <c r="H29" s="351" t="s">
        <v>406</v>
      </c>
      <c r="I29" s="333" t="s">
        <v>134</v>
      </c>
      <c r="J29" s="353">
        <v>0</v>
      </c>
      <c r="K29" s="353">
        <v>0</v>
      </c>
      <c r="L29" s="357"/>
    </row>
    <row r="30" spans="1:12" ht="12.75" x14ac:dyDescent="0.2">
      <c r="A30" s="351" t="s">
        <v>405</v>
      </c>
      <c r="B30" s="334" t="s">
        <v>404</v>
      </c>
      <c r="C30" s="333" t="s">
        <v>135</v>
      </c>
      <c r="D30" s="353">
        <v>0</v>
      </c>
      <c r="E30" s="353">
        <v>0</v>
      </c>
      <c r="F30" s="356"/>
      <c r="G30" s="355" t="s">
        <v>403</v>
      </c>
      <c r="H30" s="351" t="s">
        <v>402</v>
      </c>
      <c r="I30" s="333" t="s">
        <v>133</v>
      </c>
      <c r="J30" s="353">
        <v>0</v>
      </c>
      <c r="K30" s="353">
        <v>0</v>
      </c>
      <c r="L30" s="357"/>
    </row>
    <row r="31" spans="1:12" ht="12.75" x14ac:dyDescent="0.2">
      <c r="A31" s="351" t="s">
        <v>401</v>
      </c>
      <c r="B31" s="334"/>
      <c r="C31" s="333"/>
      <c r="D31" s="360"/>
      <c r="E31" s="360"/>
      <c r="F31" s="356"/>
      <c r="G31" s="355" t="s">
        <v>400</v>
      </c>
      <c r="H31" s="351" t="s">
        <v>399</v>
      </c>
      <c r="I31" s="333" t="s">
        <v>131</v>
      </c>
      <c r="J31" s="353">
        <v>0</v>
      </c>
      <c r="K31" s="353">
        <v>0</v>
      </c>
      <c r="L31" s="357"/>
    </row>
    <row r="32" spans="1:12" ht="12.75" x14ac:dyDescent="0.2">
      <c r="A32" s="351" t="s">
        <v>398</v>
      </c>
      <c r="B32" s="334">
        <v>417100</v>
      </c>
      <c r="C32" s="333" t="s">
        <v>132</v>
      </c>
      <c r="D32" s="353">
        <v>0</v>
      </c>
      <c r="E32" s="353">
        <v>0</v>
      </c>
      <c r="F32" s="356"/>
      <c r="G32" s="355" t="s">
        <v>397</v>
      </c>
      <c r="H32" s="351" t="s">
        <v>396</v>
      </c>
      <c r="I32" s="333" t="s">
        <v>395</v>
      </c>
      <c r="J32" s="353">
        <v>0</v>
      </c>
      <c r="K32" s="353">
        <v>0</v>
      </c>
      <c r="L32" s="357"/>
    </row>
    <row r="33" spans="1:12" ht="12.75" x14ac:dyDescent="0.2">
      <c r="A33" s="351" t="s">
        <v>394</v>
      </c>
      <c r="B33" s="334">
        <v>417200</v>
      </c>
      <c r="C33" s="333" t="s">
        <v>130</v>
      </c>
      <c r="D33" s="353">
        <v>0</v>
      </c>
      <c r="E33" s="353">
        <v>0</v>
      </c>
      <c r="F33" s="356"/>
      <c r="G33" s="361" t="s">
        <v>393</v>
      </c>
      <c r="H33" s="334" t="s">
        <v>392</v>
      </c>
      <c r="I33" s="333" t="s">
        <v>391</v>
      </c>
      <c r="J33" s="353">
        <v>0</v>
      </c>
      <c r="K33" s="353">
        <v>0</v>
      </c>
      <c r="L33" s="357"/>
    </row>
    <row r="34" spans="1:12" ht="12.75" x14ac:dyDescent="0.2">
      <c r="A34" s="351" t="s">
        <v>390</v>
      </c>
      <c r="B34" s="334">
        <v>417300</v>
      </c>
      <c r="C34" s="333" t="s">
        <v>389</v>
      </c>
      <c r="D34" s="353">
        <v>0</v>
      </c>
      <c r="E34" s="353">
        <v>0</v>
      </c>
      <c r="F34" s="356"/>
      <c r="G34" s="355" t="s">
        <v>388</v>
      </c>
      <c r="H34" s="351" t="s">
        <v>387</v>
      </c>
      <c r="I34" s="333" t="s">
        <v>386</v>
      </c>
      <c r="J34" s="353">
        <v>0</v>
      </c>
      <c r="K34" s="353">
        <v>0</v>
      </c>
      <c r="L34" s="357"/>
    </row>
    <row r="35" spans="1:12" ht="12.75" x14ac:dyDescent="0.2">
      <c r="A35" s="351" t="s">
        <v>385</v>
      </c>
      <c r="B35" s="334">
        <v>417400</v>
      </c>
      <c r="C35" s="333" t="s">
        <v>384</v>
      </c>
      <c r="D35" s="353">
        <v>0</v>
      </c>
      <c r="E35" s="353">
        <v>0</v>
      </c>
      <c r="F35" s="356"/>
      <c r="G35" s="355" t="s">
        <v>383</v>
      </c>
      <c r="H35" s="351" t="s">
        <v>382</v>
      </c>
      <c r="I35" s="333" t="s">
        <v>381</v>
      </c>
      <c r="J35" s="359">
        <f>SUBTOTAL(9,J25:J34)</f>
        <v>0</v>
      </c>
      <c r="K35" s="358" t="s">
        <v>346</v>
      </c>
      <c r="L35" s="352">
        <f>SUBTOTAL(9,K25:K34)</f>
        <v>0</v>
      </c>
    </row>
    <row r="36" spans="1:12" ht="12.75" x14ac:dyDescent="0.2">
      <c r="A36" s="351" t="s">
        <v>380</v>
      </c>
      <c r="B36" s="334">
        <v>417900</v>
      </c>
      <c r="C36" s="333" t="s">
        <v>124</v>
      </c>
      <c r="D36" s="353">
        <v>0</v>
      </c>
      <c r="E36" s="353">
        <v>0</v>
      </c>
      <c r="F36" s="356"/>
      <c r="G36" s="355" t="s">
        <v>379</v>
      </c>
      <c r="H36" s="335"/>
      <c r="I36" s="333" t="s">
        <v>378</v>
      </c>
      <c r="J36" s="347"/>
      <c r="K36" s="347"/>
      <c r="L36" s="357"/>
    </row>
    <row r="37" spans="1:12" ht="25.5" x14ac:dyDescent="0.2">
      <c r="A37" s="351" t="s">
        <v>377</v>
      </c>
      <c r="B37" s="334"/>
      <c r="C37" s="333"/>
      <c r="D37" s="360"/>
      <c r="E37" s="360"/>
      <c r="F37" s="356"/>
      <c r="G37" s="355" t="s">
        <v>376</v>
      </c>
      <c r="H37" s="351" t="s">
        <v>375</v>
      </c>
      <c r="I37" s="333" t="s">
        <v>374</v>
      </c>
      <c r="J37" s="353">
        <v>0</v>
      </c>
      <c r="K37" s="353">
        <v>0</v>
      </c>
      <c r="L37" s="357"/>
    </row>
    <row r="38" spans="1:12" ht="12.75" x14ac:dyDescent="0.2">
      <c r="A38" s="351" t="s">
        <v>373</v>
      </c>
      <c r="B38" s="334">
        <v>418100</v>
      </c>
      <c r="C38" s="333" t="s">
        <v>123</v>
      </c>
      <c r="D38" s="353">
        <v>0</v>
      </c>
      <c r="E38" s="353">
        <v>0</v>
      </c>
      <c r="F38" s="356"/>
      <c r="G38" s="355" t="s">
        <v>372</v>
      </c>
      <c r="H38" s="351" t="s">
        <v>371</v>
      </c>
      <c r="I38" s="333" t="s">
        <v>370</v>
      </c>
      <c r="J38" s="353">
        <v>0</v>
      </c>
      <c r="K38" s="353">
        <v>0</v>
      </c>
      <c r="L38" s="357"/>
    </row>
    <row r="39" spans="1:12" ht="12.75" x14ac:dyDescent="0.2">
      <c r="A39" s="351" t="s">
        <v>369</v>
      </c>
      <c r="B39" s="334"/>
      <c r="C39" s="333"/>
      <c r="D39" s="360"/>
      <c r="E39" s="353"/>
      <c r="F39" s="356"/>
      <c r="G39" s="355" t="s">
        <v>368</v>
      </c>
      <c r="H39" s="351" t="s">
        <v>367</v>
      </c>
      <c r="I39" s="333" t="s">
        <v>366</v>
      </c>
      <c r="J39" s="359">
        <f>SUBTOTAL(9,J37:J38)</f>
        <v>0</v>
      </c>
      <c r="K39" s="358" t="s">
        <v>346</v>
      </c>
      <c r="L39" s="352">
        <f>SUBTOTAL(9,K37:K38)</f>
        <v>0</v>
      </c>
    </row>
    <row r="40" spans="1:12" ht="12.75" x14ac:dyDescent="0.2">
      <c r="A40" s="351" t="s">
        <v>365</v>
      </c>
      <c r="B40" s="334">
        <v>419100</v>
      </c>
      <c r="C40" s="333" t="s">
        <v>120</v>
      </c>
      <c r="D40" s="353">
        <v>0</v>
      </c>
      <c r="E40" s="353">
        <v>0</v>
      </c>
      <c r="F40" s="356"/>
      <c r="G40" s="355" t="s">
        <v>364</v>
      </c>
      <c r="H40" s="351" t="s">
        <v>363</v>
      </c>
      <c r="I40" s="333"/>
      <c r="J40" s="347"/>
      <c r="K40" s="357"/>
      <c r="L40" s="357"/>
    </row>
    <row r="41" spans="1:12" ht="12.75" x14ac:dyDescent="0.2">
      <c r="A41" s="351" t="s">
        <v>362</v>
      </c>
      <c r="B41" s="334">
        <v>419200</v>
      </c>
      <c r="C41" s="333" t="s">
        <v>118</v>
      </c>
      <c r="D41" s="353">
        <v>5324</v>
      </c>
      <c r="E41" s="353">
        <v>11343</v>
      </c>
      <c r="F41" s="356"/>
      <c r="G41" s="355" t="s">
        <v>361</v>
      </c>
      <c r="H41" s="335"/>
      <c r="I41" s="333" t="s">
        <v>360</v>
      </c>
      <c r="J41" s="359">
        <f>SUM(D46,J8,J22,J35,J39)</f>
        <v>5324</v>
      </c>
      <c r="K41" s="358" t="s">
        <v>346</v>
      </c>
      <c r="L41" s="352">
        <f>SUM(F46,L8,L22,L35,L39)</f>
        <v>11343</v>
      </c>
    </row>
    <row r="42" spans="1:12" ht="12.75" x14ac:dyDescent="0.2">
      <c r="A42" s="351" t="s">
        <v>359</v>
      </c>
      <c r="B42" s="334">
        <v>419300</v>
      </c>
      <c r="C42" s="333" t="s">
        <v>116</v>
      </c>
      <c r="D42" s="353">
        <v>0</v>
      </c>
      <c r="E42" s="353">
        <v>0</v>
      </c>
      <c r="F42" s="356"/>
      <c r="G42" s="355" t="s">
        <v>358</v>
      </c>
      <c r="H42" s="335"/>
      <c r="I42" s="333"/>
      <c r="J42" s="347"/>
      <c r="K42" s="347"/>
      <c r="L42" s="357"/>
    </row>
    <row r="43" spans="1:12" ht="12.75" x14ac:dyDescent="0.2">
      <c r="A43" s="351" t="s">
        <v>357</v>
      </c>
      <c r="B43" s="334">
        <v>419900</v>
      </c>
      <c r="C43" s="333" t="s">
        <v>115</v>
      </c>
      <c r="D43" s="353">
        <v>0</v>
      </c>
      <c r="E43" s="534">
        <v>0</v>
      </c>
      <c r="F43" s="356"/>
      <c r="G43" s="355" t="s">
        <v>356</v>
      </c>
      <c r="H43" s="351" t="s">
        <v>355</v>
      </c>
      <c r="I43" s="333" t="s">
        <v>354</v>
      </c>
      <c r="J43" s="533">
        <v>990</v>
      </c>
      <c r="K43" s="532">
        <v>0</v>
      </c>
      <c r="L43" s="352">
        <f>+K43</f>
        <v>0</v>
      </c>
    </row>
    <row r="44" spans="1:12" ht="12.75" x14ac:dyDescent="0.2">
      <c r="A44" s="351" t="s">
        <v>353</v>
      </c>
      <c r="B44" s="334"/>
      <c r="C44" s="333" t="s">
        <v>352</v>
      </c>
      <c r="D44" s="332">
        <f>SUBTOTAL(9,D19:D43)</f>
        <v>5324</v>
      </c>
      <c r="E44" s="350" t="s">
        <v>346</v>
      </c>
      <c r="F44" s="349">
        <f>SUBTOTAL(9,E20:E43)</f>
        <v>11343</v>
      </c>
      <c r="G44" s="348" t="s">
        <v>351</v>
      </c>
      <c r="H44" s="335"/>
      <c r="I44" s="333"/>
      <c r="J44" s="347"/>
      <c r="K44" s="347"/>
      <c r="L44" s="347"/>
    </row>
    <row r="45" spans="1:12" ht="24" x14ac:dyDescent="0.2">
      <c r="A45" s="346" t="s">
        <v>350</v>
      </c>
      <c r="B45" s="340">
        <v>410000</v>
      </c>
      <c r="C45" s="345" t="s">
        <v>349</v>
      </c>
      <c r="D45" s="344"/>
      <c r="E45" s="343" t="s">
        <v>346</v>
      </c>
      <c r="F45" s="342"/>
      <c r="G45" s="341"/>
      <c r="H45" s="340" t="s">
        <v>348</v>
      </c>
      <c r="I45" s="339" t="s">
        <v>347</v>
      </c>
      <c r="J45" s="338"/>
      <c r="K45" s="337" t="s">
        <v>346</v>
      </c>
      <c r="L45" s="336"/>
    </row>
    <row r="46" spans="1:12" ht="12.75" x14ac:dyDescent="0.2">
      <c r="A46" s="335"/>
      <c r="B46" s="334"/>
      <c r="C46" s="333"/>
      <c r="D46" s="332">
        <f>(D19+D44)</f>
        <v>5324</v>
      </c>
      <c r="E46" s="332"/>
      <c r="F46" s="331">
        <f>SUM(F19+F44)</f>
        <v>11343</v>
      </c>
      <c r="G46" s="330"/>
      <c r="H46" s="329"/>
      <c r="I46" s="328" t="s">
        <v>345</v>
      </c>
      <c r="J46" s="326">
        <f>(D7+J41+J43)</f>
        <v>14222</v>
      </c>
      <c r="K46" s="327"/>
      <c r="L46" s="326">
        <f>(F7+L41+K43)</f>
        <v>24863</v>
      </c>
    </row>
    <row r="47" spans="1:12" ht="12.95" customHeight="1" x14ac:dyDescent="0.2">
      <c r="A47" s="598" t="str">
        <f ca="1">CELL("FILENAME",A1)</f>
        <v>R:\Finance\Annual Budget\Amended 2016-2017\[2016-2017 Amended Budget.xlsx]104</v>
      </c>
      <c r="B47" s="598"/>
      <c r="C47" s="598"/>
      <c r="D47" s="324"/>
      <c r="E47" s="324"/>
      <c r="F47" s="324"/>
      <c r="G47" s="324"/>
      <c r="H47" s="324"/>
      <c r="I47" s="325"/>
      <c r="J47" s="324"/>
      <c r="K47" s="324"/>
      <c r="L47" s="324"/>
    </row>
    <row r="48" spans="1:12" x14ac:dyDescent="0.2">
      <c r="D48" s="323"/>
      <c r="E48" s="323"/>
      <c r="F48" s="323"/>
    </row>
    <row r="49" spans="4:6" x14ac:dyDescent="0.2">
      <c r="D49" s="323"/>
      <c r="E49" s="323"/>
      <c r="F49" s="323"/>
    </row>
    <row r="50" spans="4:6" x14ac:dyDescent="0.2">
      <c r="D50" s="323"/>
      <c r="E50" s="323"/>
      <c r="F50" s="323"/>
    </row>
    <row r="51" spans="4:6" x14ac:dyDescent="0.2">
      <c r="D51" s="323"/>
      <c r="E51" s="323"/>
      <c r="F51" s="323"/>
    </row>
    <row r="52" spans="4:6" x14ac:dyDescent="0.2">
      <c r="D52" s="323"/>
      <c r="E52" s="323"/>
      <c r="F52" s="323"/>
    </row>
    <row r="53" spans="4:6" x14ac:dyDescent="0.2">
      <c r="D53" s="323"/>
      <c r="E53" s="323"/>
      <c r="F53" s="323"/>
    </row>
    <row r="54" spans="4:6" x14ac:dyDescent="0.2">
      <c r="D54" s="323"/>
      <c r="E54" s="323"/>
      <c r="F54" s="323"/>
    </row>
    <row r="55" spans="4:6" x14ac:dyDescent="0.2">
      <c r="D55" s="323"/>
      <c r="E55" s="323"/>
      <c r="F55" s="323"/>
    </row>
    <row r="56" spans="4:6" x14ac:dyDescent="0.2">
      <c r="D56" s="323"/>
      <c r="E56" s="323"/>
      <c r="F56" s="323"/>
    </row>
    <row r="57" spans="4:6" x14ac:dyDescent="0.2">
      <c r="D57" s="323"/>
      <c r="E57" s="323"/>
      <c r="F57" s="323"/>
    </row>
    <row r="58" spans="4:6" x14ac:dyDescent="0.2">
      <c r="D58" s="323"/>
      <c r="E58" s="323"/>
      <c r="F58" s="323"/>
    </row>
    <row r="59" spans="4:6" x14ac:dyDescent="0.2">
      <c r="D59" s="323"/>
      <c r="E59" s="323"/>
      <c r="F59" s="323"/>
    </row>
    <row r="60" spans="4:6" x14ac:dyDescent="0.2">
      <c r="D60" s="323"/>
      <c r="E60" s="323"/>
      <c r="F60" s="323"/>
    </row>
    <row r="61" spans="4:6" x14ac:dyDescent="0.2">
      <c r="D61" s="323"/>
      <c r="E61" s="323"/>
      <c r="F61" s="323"/>
    </row>
    <row r="62" spans="4:6" x14ac:dyDescent="0.2">
      <c r="D62" s="323"/>
      <c r="E62" s="323"/>
      <c r="F62" s="323"/>
    </row>
    <row r="63" spans="4:6" x14ac:dyDescent="0.2">
      <c r="D63" s="323"/>
      <c r="E63" s="323"/>
      <c r="F63" s="323"/>
    </row>
    <row r="64" spans="4:6" x14ac:dyDescent="0.2">
      <c r="D64" s="323"/>
      <c r="E64" s="323"/>
      <c r="F64" s="323"/>
    </row>
    <row r="65" spans="4:6" x14ac:dyDescent="0.2">
      <c r="D65" s="323"/>
      <c r="E65" s="323"/>
      <c r="F65" s="323"/>
    </row>
    <row r="66" spans="4:6" x14ac:dyDescent="0.2">
      <c r="D66" s="323"/>
      <c r="E66" s="323"/>
      <c r="F66" s="323"/>
    </row>
    <row r="67" spans="4:6" x14ac:dyDescent="0.2">
      <c r="D67" s="323"/>
      <c r="E67" s="323"/>
      <c r="F67" s="323"/>
    </row>
    <row r="68" spans="4:6" x14ac:dyDescent="0.2">
      <c r="D68" s="323"/>
      <c r="E68" s="323"/>
      <c r="F68" s="323"/>
    </row>
    <row r="69" spans="4:6" x14ac:dyDescent="0.2">
      <c r="D69" s="323"/>
      <c r="E69" s="323"/>
      <c r="F69" s="323"/>
    </row>
    <row r="70" spans="4:6" x14ac:dyDescent="0.2">
      <c r="D70" s="323"/>
      <c r="E70" s="323"/>
      <c r="F70" s="323"/>
    </row>
    <row r="71" spans="4:6" x14ac:dyDescent="0.2">
      <c r="D71" s="323"/>
      <c r="E71" s="323"/>
      <c r="F71" s="323"/>
    </row>
    <row r="72" spans="4:6" x14ac:dyDescent="0.2">
      <c r="D72" s="323"/>
      <c r="E72" s="323"/>
      <c r="F72" s="323"/>
    </row>
    <row r="73" spans="4:6" x14ac:dyDescent="0.2">
      <c r="D73" s="323"/>
      <c r="E73" s="323"/>
      <c r="F73" s="323"/>
    </row>
    <row r="74" spans="4:6" x14ac:dyDescent="0.2">
      <c r="D74" s="323"/>
      <c r="E74" s="323"/>
      <c r="F74" s="323"/>
    </row>
    <row r="75" spans="4:6" x14ac:dyDescent="0.2">
      <c r="D75" s="323"/>
      <c r="E75" s="323"/>
      <c r="F75" s="323"/>
    </row>
    <row r="76" spans="4:6" x14ac:dyDescent="0.2">
      <c r="D76" s="323"/>
      <c r="E76" s="323"/>
      <c r="F76" s="323"/>
    </row>
    <row r="77" spans="4:6" x14ac:dyDescent="0.2">
      <c r="D77" s="323"/>
      <c r="E77" s="323"/>
      <c r="F77" s="323"/>
    </row>
    <row r="78" spans="4:6" x14ac:dyDescent="0.2">
      <c r="D78" s="323"/>
      <c r="E78" s="323"/>
      <c r="F78" s="323"/>
    </row>
    <row r="79" spans="4:6" x14ac:dyDescent="0.2">
      <c r="D79" s="323"/>
      <c r="E79" s="323"/>
      <c r="F79" s="323"/>
    </row>
    <row r="80" spans="4:6" x14ac:dyDescent="0.2">
      <c r="D80" s="323"/>
      <c r="E80" s="323"/>
      <c r="F80" s="323"/>
    </row>
    <row r="81" spans="4:6" x14ac:dyDescent="0.2">
      <c r="D81" s="323"/>
      <c r="E81" s="323"/>
      <c r="F81" s="323"/>
    </row>
    <row r="82" spans="4:6" x14ac:dyDescent="0.2">
      <c r="D82" s="323"/>
      <c r="E82" s="323"/>
      <c r="F82" s="323"/>
    </row>
    <row r="83" spans="4:6" x14ac:dyDescent="0.2">
      <c r="D83" s="323"/>
      <c r="E83" s="323"/>
      <c r="F83" s="323"/>
    </row>
    <row r="84" spans="4:6" x14ac:dyDescent="0.2">
      <c r="D84" s="323"/>
      <c r="E84" s="323"/>
      <c r="F84" s="323"/>
    </row>
    <row r="85" spans="4:6" x14ac:dyDescent="0.2">
      <c r="D85" s="323"/>
      <c r="E85" s="323"/>
      <c r="F85" s="323"/>
    </row>
    <row r="86" spans="4:6" x14ac:dyDescent="0.2">
      <c r="D86" s="323"/>
      <c r="E86" s="323"/>
      <c r="F86" s="323"/>
    </row>
    <row r="87" spans="4:6" x14ac:dyDescent="0.2">
      <c r="D87" s="323"/>
      <c r="E87" s="323"/>
      <c r="F87" s="323"/>
    </row>
    <row r="88" spans="4:6" x14ac:dyDescent="0.2">
      <c r="D88" s="323"/>
      <c r="E88" s="323"/>
      <c r="F88" s="323"/>
    </row>
    <row r="89" spans="4:6" x14ac:dyDescent="0.2">
      <c r="D89" s="323"/>
      <c r="E89" s="323"/>
      <c r="F89" s="323"/>
    </row>
    <row r="90" spans="4:6" x14ac:dyDescent="0.2">
      <c r="D90" s="323"/>
      <c r="E90" s="323"/>
      <c r="F90" s="323"/>
    </row>
    <row r="91" spans="4:6" x14ac:dyDescent="0.2">
      <c r="D91" s="323"/>
      <c r="E91" s="323"/>
      <c r="F91" s="323"/>
    </row>
    <row r="92" spans="4:6" x14ac:dyDescent="0.2">
      <c r="D92" s="323"/>
      <c r="E92" s="323"/>
      <c r="F92" s="323"/>
    </row>
    <row r="93" spans="4:6" x14ac:dyDescent="0.2">
      <c r="D93" s="323"/>
      <c r="E93" s="323"/>
      <c r="F93" s="323"/>
    </row>
    <row r="94" spans="4:6" x14ac:dyDescent="0.2">
      <c r="D94" s="323"/>
      <c r="E94" s="323"/>
      <c r="F94" s="323"/>
    </row>
    <row r="95" spans="4:6" x14ac:dyDescent="0.2">
      <c r="D95" s="323"/>
      <c r="E95" s="323"/>
      <c r="F95" s="323"/>
    </row>
    <row r="96" spans="4:6" x14ac:dyDescent="0.2">
      <c r="D96" s="323"/>
      <c r="E96" s="323"/>
      <c r="F96" s="323"/>
    </row>
    <row r="97" spans="4:6" x14ac:dyDescent="0.2">
      <c r="D97" s="323"/>
      <c r="E97" s="323"/>
      <c r="F97" s="323"/>
    </row>
    <row r="98" spans="4:6" x14ac:dyDescent="0.2">
      <c r="D98" s="323"/>
      <c r="E98" s="323"/>
      <c r="F98" s="323"/>
    </row>
    <row r="99" spans="4:6" x14ac:dyDescent="0.2">
      <c r="D99" s="323"/>
      <c r="E99" s="323"/>
      <c r="F99" s="323"/>
    </row>
    <row r="100" spans="4:6" x14ac:dyDescent="0.2">
      <c r="D100" s="323"/>
      <c r="E100" s="323"/>
      <c r="F100" s="323"/>
    </row>
    <row r="101" spans="4:6" x14ac:dyDescent="0.2">
      <c r="D101" s="323"/>
      <c r="E101" s="323"/>
      <c r="F101" s="323"/>
    </row>
    <row r="102" spans="4:6" x14ac:dyDescent="0.2">
      <c r="D102" s="323"/>
      <c r="E102" s="323"/>
      <c r="F102" s="323"/>
    </row>
    <row r="103" spans="4:6" x14ac:dyDescent="0.2">
      <c r="D103" s="323"/>
      <c r="E103" s="323"/>
      <c r="F103" s="323"/>
    </row>
    <row r="104" spans="4:6" x14ac:dyDescent="0.2">
      <c r="D104" s="323"/>
      <c r="E104" s="323"/>
      <c r="F104" s="323"/>
    </row>
    <row r="105" spans="4:6" x14ac:dyDescent="0.2">
      <c r="D105" s="323"/>
      <c r="E105" s="323"/>
      <c r="F105" s="323"/>
    </row>
    <row r="106" spans="4:6" x14ac:dyDescent="0.2">
      <c r="D106" s="323"/>
      <c r="E106" s="323"/>
      <c r="F106" s="323"/>
    </row>
    <row r="107" spans="4:6" x14ac:dyDescent="0.2">
      <c r="D107" s="323"/>
      <c r="E107" s="323"/>
      <c r="F107" s="323"/>
    </row>
    <row r="108" spans="4:6" x14ac:dyDescent="0.2">
      <c r="D108" s="323"/>
      <c r="E108" s="323"/>
      <c r="F108" s="323"/>
    </row>
    <row r="109" spans="4:6" x14ac:dyDescent="0.2">
      <c r="D109" s="323"/>
      <c r="E109" s="323"/>
      <c r="F109" s="323"/>
    </row>
    <row r="110" spans="4:6" x14ac:dyDescent="0.2">
      <c r="D110" s="323"/>
      <c r="E110" s="323"/>
      <c r="F110" s="323"/>
    </row>
    <row r="111" spans="4:6" x14ac:dyDescent="0.2">
      <c r="D111" s="323"/>
      <c r="E111" s="323"/>
      <c r="F111" s="323"/>
    </row>
    <row r="112" spans="4:6" x14ac:dyDescent="0.2">
      <c r="D112" s="323"/>
      <c r="E112" s="323"/>
      <c r="F112" s="323"/>
    </row>
    <row r="113" spans="4:6" x14ac:dyDescent="0.2">
      <c r="D113" s="323"/>
      <c r="E113" s="323"/>
      <c r="F113" s="323"/>
    </row>
    <row r="114" spans="4:6" x14ac:dyDescent="0.2">
      <c r="D114" s="323"/>
      <c r="E114" s="323"/>
      <c r="F114" s="323"/>
    </row>
    <row r="115" spans="4:6" x14ac:dyDescent="0.2">
      <c r="D115" s="323"/>
      <c r="E115" s="323"/>
      <c r="F115" s="323"/>
    </row>
    <row r="116" spans="4:6" x14ac:dyDescent="0.2">
      <c r="D116" s="323"/>
      <c r="E116" s="323"/>
      <c r="F116" s="323"/>
    </row>
    <row r="117" spans="4:6" x14ac:dyDescent="0.2">
      <c r="D117" s="323"/>
      <c r="E117" s="323"/>
      <c r="F117" s="323"/>
    </row>
    <row r="118" spans="4:6" x14ac:dyDescent="0.2">
      <c r="D118" s="323"/>
      <c r="E118" s="323"/>
      <c r="F118" s="323"/>
    </row>
    <row r="119" spans="4:6" x14ac:dyDescent="0.2">
      <c r="D119" s="323"/>
      <c r="E119" s="323"/>
      <c r="F119" s="323"/>
    </row>
    <row r="120" spans="4:6" x14ac:dyDescent="0.2">
      <c r="D120" s="323"/>
      <c r="E120" s="323"/>
      <c r="F120" s="323"/>
    </row>
    <row r="121" spans="4:6" x14ac:dyDescent="0.2">
      <c r="D121" s="323"/>
      <c r="E121" s="323"/>
      <c r="F121" s="323"/>
    </row>
    <row r="122" spans="4:6" x14ac:dyDescent="0.2">
      <c r="D122" s="323"/>
      <c r="E122" s="323"/>
      <c r="F122" s="323"/>
    </row>
    <row r="123" spans="4:6" x14ac:dyDescent="0.2">
      <c r="D123" s="323"/>
      <c r="E123" s="323"/>
      <c r="F123" s="323"/>
    </row>
    <row r="124" spans="4:6" x14ac:dyDescent="0.2">
      <c r="D124" s="323"/>
      <c r="E124" s="323"/>
      <c r="F124" s="323"/>
    </row>
    <row r="125" spans="4:6" x14ac:dyDescent="0.2">
      <c r="D125" s="323"/>
      <c r="E125" s="323"/>
      <c r="F125" s="323"/>
    </row>
    <row r="126" spans="4:6" x14ac:dyDescent="0.2">
      <c r="D126" s="323"/>
      <c r="E126" s="323"/>
      <c r="F126" s="323"/>
    </row>
    <row r="127" spans="4:6" x14ac:dyDescent="0.2">
      <c r="D127" s="323"/>
      <c r="E127" s="323"/>
      <c r="F127" s="323"/>
    </row>
    <row r="128" spans="4:6" x14ac:dyDescent="0.2">
      <c r="D128" s="323"/>
      <c r="E128" s="323"/>
      <c r="F128" s="323"/>
    </row>
    <row r="129" spans="4:6" x14ac:dyDescent="0.2">
      <c r="D129" s="323"/>
      <c r="E129" s="323"/>
      <c r="F129" s="323"/>
    </row>
    <row r="130" spans="4:6" x14ac:dyDescent="0.2">
      <c r="D130" s="323"/>
      <c r="E130" s="323"/>
      <c r="F130" s="323"/>
    </row>
    <row r="131" spans="4:6" x14ac:dyDescent="0.2">
      <c r="D131" s="323"/>
      <c r="E131" s="323"/>
      <c r="F131" s="323"/>
    </row>
    <row r="132" spans="4:6" x14ac:dyDescent="0.2">
      <c r="D132" s="323"/>
      <c r="E132" s="323"/>
      <c r="F132" s="323"/>
    </row>
    <row r="133" spans="4:6" x14ac:dyDescent="0.2">
      <c r="D133" s="323"/>
      <c r="E133" s="323"/>
      <c r="F133" s="323"/>
    </row>
    <row r="134" spans="4:6" x14ac:dyDescent="0.2">
      <c r="D134" s="323"/>
      <c r="E134" s="323"/>
      <c r="F134" s="323"/>
    </row>
    <row r="135" spans="4:6" x14ac:dyDescent="0.2">
      <c r="D135" s="323"/>
      <c r="E135" s="323"/>
      <c r="F135" s="323"/>
    </row>
    <row r="136" spans="4:6" x14ac:dyDescent="0.2">
      <c r="D136" s="323"/>
      <c r="E136" s="323"/>
      <c r="F136" s="323"/>
    </row>
    <row r="137" spans="4:6" x14ac:dyDescent="0.2">
      <c r="D137" s="323"/>
      <c r="E137" s="323"/>
      <c r="F137" s="323"/>
    </row>
    <row r="138" spans="4:6" x14ac:dyDescent="0.2">
      <c r="D138" s="323"/>
      <c r="E138" s="323"/>
      <c r="F138" s="323"/>
    </row>
    <row r="139" spans="4:6" x14ac:dyDescent="0.2">
      <c r="D139" s="323"/>
      <c r="E139" s="323"/>
      <c r="F139" s="323"/>
    </row>
    <row r="140" spans="4:6" x14ac:dyDescent="0.2">
      <c r="D140" s="323"/>
      <c r="E140" s="323"/>
      <c r="F140" s="323"/>
    </row>
    <row r="141" spans="4:6" x14ac:dyDescent="0.2">
      <c r="D141" s="323"/>
      <c r="E141" s="323"/>
      <c r="F141" s="323"/>
    </row>
    <row r="142" spans="4:6" x14ac:dyDescent="0.2">
      <c r="D142" s="323"/>
      <c r="E142" s="323"/>
      <c r="F142" s="323"/>
    </row>
    <row r="143" spans="4:6" x14ac:dyDescent="0.2">
      <c r="D143" s="323"/>
      <c r="E143" s="323"/>
      <c r="F143" s="323"/>
    </row>
    <row r="144" spans="4:6" x14ac:dyDescent="0.2">
      <c r="D144" s="323"/>
      <c r="E144" s="323"/>
      <c r="F144" s="323"/>
    </row>
    <row r="145" spans="4:6" x14ac:dyDescent="0.2">
      <c r="D145" s="323"/>
      <c r="E145" s="323"/>
      <c r="F145" s="323"/>
    </row>
    <row r="146" spans="4:6" x14ac:dyDescent="0.2">
      <c r="D146" s="323"/>
      <c r="E146" s="323"/>
      <c r="F146" s="323"/>
    </row>
    <row r="147" spans="4:6" x14ac:dyDescent="0.2">
      <c r="D147" s="323"/>
      <c r="E147" s="323"/>
      <c r="F147" s="323"/>
    </row>
    <row r="148" spans="4:6" x14ac:dyDescent="0.2">
      <c r="D148" s="323"/>
      <c r="E148" s="323"/>
      <c r="F148" s="323"/>
    </row>
    <row r="149" spans="4:6" x14ac:dyDescent="0.2">
      <c r="D149" s="323"/>
      <c r="E149" s="323"/>
      <c r="F149" s="323"/>
    </row>
    <row r="150" spans="4:6" x14ac:dyDescent="0.2">
      <c r="D150" s="323"/>
      <c r="E150" s="323"/>
      <c r="F150" s="323"/>
    </row>
    <row r="151" spans="4:6" x14ac:dyDescent="0.2">
      <c r="D151" s="323"/>
      <c r="E151" s="323"/>
      <c r="F151" s="323"/>
    </row>
    <row r="152" spans="4:6" x14ac:dyDescent="0.2">
      <c r="D152" s="323"/>
      <c r="E152" s="323"/>
      <c r="F152" s="323"/>
    </row>
    <row r="153" spans="4:6" x14ac:dyDescent="0.2">
      <c r="D153" s="323"/>
      <c r="E153" s="323"/>
      <c r="F153" s="323"/>
    </row>
    <row r="154" spans="4:6" x14ac:dyDescent="0.2">
      <c r="D154" s="323"/>
      <c r="E154" s="323"/>
      <c r="F154" s="323"/>
    </row>
    <row r="155" spans="4:6" x14ac:dyDescent="0.2">
      <c r="D155" s="323"/>
      <c r="E155" s="323"/>
      <c r="F155" s="323"/>
    </row>
    <row r="156" spans="4:6" x14ac:dyDescent="0.2">
      <c r="D156" s="323"/>
      <c r="E156" s="323"/>
      <c r="F156" s="323"/>
    </row>
    <row r="157" spans="4:6" x14ac:dyDescent="0.2">
      <c r="D157" s="323"/>
      <c r="E157" s="323"/>
      <c r="F157" s="323"/>
    </row>
    <row r="158" spans="4:6" x14ac:dyDescent="0.2">
      <c r="D158" s="323"/>
      <c r="E158" s="323"/>
      <c r="F158" s="323"/>
    </row>
    <row r="159" spans="4:6" x14ac:dyDescent="0.2">
      <c r="D159" s="323"/>
      <c r="E159" s="323"/>
      <c r="F159" s="323"/>
    </row>
    <row r="160" spans="4:6" x14ac:dyDescent="0.2">
      <c r="D160" s="323"/>
      <c r="E160" s="323"/>
      <c r="F160" s="323"/>
    </row>
    <row r="161" spans="4:6" x14ac:dyDescent="0.2">
      <c r="D161" s="323"/>
      <c r="E161" s="323"/>
      <c r="F161" s="323"/>
    </row>
    <row r="162" spans="4:6" x14ac:dyDescent="0.2">
      <c r="D162" s="323"/>
      <c r="E162" s="323"/>
      <c r="F162" s="323"/>
    </row>
    <row r="163" spans="4:6" x14ac:dyDescent="0.2">
      <c r="D163" s="323"/>
      <c r="E163" s="323"/>
      <c r="F163" s="323"/>
    </row>
    <row r="164" spans="4:6" x14ac:dyDescent="0.2">
      <c r="D164" s="323"/>
      <c r="E164" s="323"/>
      <c r="F164" s="323"/>
    </row>
    <row r="165" spans="4:6" x14ac:dyDescent="0.2">
      <c r="D165" s="323"/>
      <c r="E165" s="323"/>
      <c r="F165" s="323"/>
    </row>
    <row r="166" spans="4:6" x14ac:dyDescent="0.2">
      <c r="D166" s="323"/>
      <c r="E166" s="323"/>
      <c r="F166" s="323"/>
    </row>
    <row r="167" spans="4:6" x14ac:dyDescent="0.2">
      <c r="D167" s="323"/>
      <c r="E167" s="323"/>
      <c r="F167" s="323"/>
    </row>
    <row r="168" spans="4:6" x14ac:dyDescent="0.2">
      <c r="D168" s="323"/>
      <c r="E168" s="323"/>
      <c r="F168" s="323"/>
    </row>
    <row r="169" spans="4:6" x14ac:dyDescent="0.2">
      <c r="D169" s="323"/>
      <c r="E169" s="323"/>
      <c r="F169" s="323"/>
    </row>
    <row r="170" spans="4:6" x14ac:dyDescent="0.2">
      <c r="D170" s="323"/>
      <c r="E170" s="323"/>
      <c r="F170" s="323"/>
    </row>
    <row r="171" spans="4:6" x14ac:dyDescent="0.2">
      <c r="D171" s="323"/>
      <c r="E171" s="323"/>
      <c r="F171" s="323"/>
    </row>
    <row r="172" spans="4:6" x14ac:dyDescent="0.2">
      <c r="D172" s="323"/>
      <c r="E172" s="323"/>
      <c r="F172" s="323"/>
    </row>
    <row r="173" spans="4:6" x14ac:dyDescent="0.2">
      <c r="D173" s="323"/>
      <c r="E173" s="323"/>
      <c r="F173" s="323"/>
    </row>
    <row r="174" spans="4:6" x14ac:dyDescent="0.2">
      <c r="D174" s="323"/>
      <c r="E174" s="323"/>
      <c r="F174" s="323"/>
    </row>
    <row r="175" spans="4:6" x14ac:dyDescent="0.2">
      <c r="D175" s="323"/>
      <c r="E175" s="323"/>
      <c r="F175" s="323"/>
    </row>
    <row r="176" spans="4:6" x14ac:dyDescent="0.2">
      <c r="D176" s="323"/>
      <c r="E176" s="323"/>
      <c r="F176" s="323"/>
    </row>
    <row r="177" spans="4:6" x14ac:dyDescent="0.2">
      <c r="D177" s="323"/>
      <c r="E177" s="323"/>
      <c r="F177" s="323"/>
    </row>
    <row r="178" spans="4:6" x14ac:dyDescent="0.2">
      <c r="D178" s="323"/>
      <c r="E178" s="323"/>
      <c r="F178" s="323"/>
    </row>
    <row r="179" spans="4:6" x14ac:dyDescent="0.2">
      <c r="D179" s="323"/>
      <c r="E179" s="323"/>
      <c r="F179" s="323"/>
    </row>
    <row r="180" spans="4:6" x14ac:dyDescent="0.2">
      <c r="D180" s="323"/>
      <c r="E180" s="323"/>
      <c r="F180" s="323"/>
    </row>
    <row r="181" spans="4:6" x14ac:dyDescent="0.2">
      <c r="D181" s="323"/>
      <c r="E181" s="323"/>
      <c r="F181" s="323"/>
    </row>
    <row r="182" spans="4:6" x14ac:dyDescent="0.2">
      <c r="D182" s="323"/>
      <c r="E182" s="323"/>
      <c r="F182" s="323"/>
    </row>
    <row r="183" spans="4:6" x14ac:dyDescent="0.2">
      <c r="D183" s="323"/>
      <c r="E183" s="323"/>
      <c r="F183" s="323"/>
    </row>
    <row r="184" spans="4:6" x14ac:dyDescent="0.2">
      <c r="D184" s="323"/>
      <c r="E184" s="323"/>
      <c r="F184" s="323"/>
    </row>
    <row r="185" spans="4:6" x14ac:dyDescent="0.2">
      <c r="D185" s="323"/>
      <c r="E185" s="323"/>
      <c r="F185" s="323"/>
    </row>
    <row r="186" spans="4:6" x14ac:dyDescent="0.2">
      <c r="D186" s="323"/>
      <c r="E186" s="323"/>
      <c r="F186" s="323"/>
    </row>
    <row r="187" spans="4:6" x14ac:dyDescent="0.2">
      <c r="D187" s="323"/>
      <c r="E187" s="323"/>
      <c r="F187" s="323"/>
    </row>
    <row r="188" spans="4:6" x14ac:dyDescent="0.2">
      <c r="D188" s="323"/>
      <c r="E188" s="323"/>
      <c r="F188" s="323"/>
    </row>
    <row r="189" spans="4:6" x14ac:dyDescent="0.2">
      <c r="D189" s="323"/>
      <c r="E189" s="323"/>
      <c r="F189" s="323"/>
    </row>
    <row r="190" spans="4:6" x14ac:dyDescent="0.2">
      <c r="D190" s="323"/>
      <c r="E190" s="323"/>
      <c r="F190" s="323"/>
    </row>
    <row r="191" spans="4:6" x14ac:dyDescent="0.2">
      <c r="D191" s="323"/>
      <c r="E191" s="323"/>
      <c r="F191" s="323"/>
    </row>
    <row r="192" spans="4:6" x14ac:dyDescent="0.2">
      <c r="D192" s="323"/>
      <c r="E192" s="323"/>
      <c r="F192" s="323"/>
    </row>
    <row r="193" spans="4:6" x14ac:dyDescent="0.2">
      <c r="D193" s="323"/>
      <c r="E193" s="323"/>
      <c r="F193" s="323"/>
    </row>
    <row r="194" spans="4:6" x14ac:dyDescent="0.2">
      <c r="D194" s="323"/>
      <c r="E194" s="323"/>
      <c r="F194" s="323"/>
    </row>
    <row r="195" spans="4:6" x14ac:dyDescent="0.2">
      <c r="D195" s="323"/>
      <c r="E195" s="323"/>
      <c r="F195" s="323"/>
    </row>
    <row r="196" spans="4:6" x14ac:dyDescent="0.2">
      <c r="D196" s="323"/>
      <c r="E196" s="323"/>
      <c r="F196" s="323"/>
    </row>
    <row r="197" spans="4:6" x14ac:dyDescent="0.2">
      <c r="D197" s="323"/>
      <c r="E197" s="323"/>
      <c r="F197" s="323"/>
    </row>
    <row r="198" spans="4:6" x14ac:dyDescent="0.2">
      <c r="D198" s="323"/>
      <c r="E198" s="323"/>
      <c r="F198" s="323"/>
    </row>
    <row r="199" spans="4:6" x14ac:dyDescent="0.2">
      <c r="D199" s="323"/>
      <c r="E199" s="323"/>
      <c r="F199" s="323"/>
    </row>
    <row r="200" spans="4:6" x14ac:dyDescent="0.2">
      <c r="D200" s="323"/>
      <c r="E200" s="323"/>
      <c r="F200" s="323"/>
    </row>
    <row r="201" spans="4:6" x14ac:dyDescent="0.2">
      <c r="D201" s="323"/>
      <c r="E201" s="323"/>
      <c r="F201" s="323"/>
    </row>
    <row r="202" spans="4:6" x14ac:dyDescent="0.2">
      <c r="D202" s="323"/>
      <c r="E202" s="323"/>
      <c r="F202" s="323"/>
    </row>
    <row r="203" spans="4:6" x14ac:dyDescent="0.2">
      <c r="D203" s="323"/>
      <c r="E203" s="323"/>
      <c r="F203" s="323"/>
    </row>
    <row r="204" spans="4:6" x14ac:dyDescent="0.2">
      <c r="D204" s="323"/>
      <c r="E204" s="323"/>
      <c r="F204" s="323"/>
    </row>
    <row r="205" spans="4:6" x14ac:dyDescent="0.2">
      <c r="D205" s="323"/>
      <c r="E205" s="323"/>
      <c r="F205" s="323"/>
    </row>
    <row r="206" spans="4:6" x14ac:dyDescent="0.2">
      <c r="D206" s="323"/>
      <c r="E206" s="323"/>
      <c r="F206" s="323"/>
    </row>
    <row r="207" spans="4:6" x14ac:dyDescent="0.2">
      <c r="D207" s="323"/>
      <c r="E207" s="323"/>
      <c r="F207" s="323"/>
    </row>
    <row r="208" spans="4:6" x14ac:dyDescent="0.2">
      <c r="D208" s="323"/>
      <c r="E208" s="323"/>
      <c r="F208" s="323"/>
    </row>
    <row r="209" spans="4:6" x14ac:dyDescent="0.2">
      <c r="D209" s="323"/>
      <c r="E209" s="323"/>
      <c r="F209" s="323"/>
    </row>
    <row r="210" spans="4:6" x14ac:dyDescent="0.2">
      <c r="D210" s="323"/>
      <c r="E210" s="323"/>
      <c r="F210" s="323"/>
    </row>
    <row r="211" spans="4:6" x14ac:dyDescent="0.2">
      <c r="D211" s="323"/>
      <c r="E211" s="323"/>
      <c r="F211" s="323"/>
    </row>
    <row r="212" spans="4:6" x14ac:dyDescent="0.2">
      <c r="D212" s="323"/>
      <c r="E212" s="323"/>
      <c r="F212" s="323"/>
    </row>
    <row r="213" spans="4:6" x14ac:dyDescent="0.2">
      <c r="D213" s="323"/>
      <c r="E213" s="323"/>
      <c r="F213" s="323"/>
    </row>
    <row r="214" spans="4:6" x14ac:dyDescent="0.2">
      <c r="D214" s="323"/>
      <c r="E214" s="323"/>
      <c r="F214" s="323"/>
    </row>
    <row r="215" spans="4:6" x14ac:dyDescent="0.2">
      <c r="D215" s="323"/>
      <c r="E215" s="323"/>
      <c r="F215" s="323"/>
    </row>
    <row r="216" spans="4:6" x14ac:dyDescent="0.2">
      <c r="D216" s="323"/>
      <c r="E216" s="323"/>
      <c r="F216" s="323"/>
    </row>
    <row r="217" spans="4:6" x14ac:dyDescent="0.2">
      <c r="D217" s="323"/>
      <c r="E217" s="323"/>
      <c r="F217" s="323"/>
    </row>
    <row r="218" spans="4:6" x14ac:dyDescent="0.2">
      <c r="D218" s="323"/>
      <c r="E218" s="323"/>
      <c r="F218" s="323"/>
    </row>
    <row r="219" spans="4:6" x14ac:dyDescent="0.2">
      <c r="D219" s="323"/>
      <c r="E219" s="323"/>
      <c r="F219" s="323"/>
    </row>
    <row r="220" spans="4:6" x14ac:dyDescent="0.2">
      <c r="D220" s="323"/>
      <c r="E220" s="323"/>
      <c r="F220" s="323"/>
    </row>
    <row r="221" spans="4:6" x14ac:dyDescent="0.2">
      <c r="D221" s="323"/>
      <c r="E221" s="323"/>
      <c r="F221" s="323"/>
    </row>
    <row r="222" spans="4:6" x14ac:dyDescent="0.2">
      <c r="D222" s="323"/>
      <c r="E222" s="323"/>
      <c r="F222" s="323"/>
    </row>
    <row r="223" spans="4:6" x14ac:dyDescent="0.2">
      <c r="D223" s="323"/>
      <c r="E223" s="323"/>
      <c r="F223" s="323"/>
    </row>
    <row r="224" spans="4:6" x14ac:dyDescent="0.2">
      <c r="D224" s="323"/>
      <c r="E224" s="323"/>
      <c r="F224" s="323"/>
    </row>
    <row r="225" spans="4:6" x14ac:dyDescent="0.2">
      <c r="D225" s="323"/>
      <c r="E225" s="323"/>
      <c r="F225" s="323"/>
    </row>
    <row r="226" spans="4:6" x14ac:dyDescent="0.2">
      <c r="D226" s="323"/>
      <c r="E226" s="323"/>
      <c r="F226" s="323"/>
    </row>
    <row r="227" spans="4:6" x14ac:dyDescent="0.2">
      <c r="D227" s="323"/>
      <c r="E227" s="323"/>
      <c r="F227" s="323"/>
    </row>
    <row r="228" spans="4:6" x14ac:dyDescent="0.2">
      <c r="D228" s="323"/>
      <c r="E228" s="323"/>
      <c r="F228" s="323"/>
    </row>
    <row r="229" spans="4:6" x14ac:dyDescent="0.2">
      <c r="D229" s="323"/>
      <c r="E229" s="323"/>
      <c r="F229" s="323"/>
    </row>
    <row r="230" spans="4:6" x14ac:dyDescent="0.2">
      <c r="D230" s="323"/>
      <c r="E230" s="323"/>
      <c r="F230" s="323"/>
    </row>
    <row r="231" spans="4:6" x14ac:dyDescent="0.2">
      <c r="D231" s="323"/>
      <c r="E231" s="323"/>
      <c r="F231" s="323"/>
    </row>
    <row r="232" spans="4:6" x14ac:dyDescent="0.2">
      <c r="D232" s="323"/>
      <c r="E232" s="323"/>
      <c r="F232" s="323"/>
    </row>
    <row r="233" spans="4:6" x14ac:dyDescent="0.2">
      <c r="D233" s="323"/>
      <c r="E233" s="323"/>
      <c r="F233" s="323"/>
    </row>
    <row r="234" spans="4:6" x14ac:dyDescent="0.2">
      <c r="D234" s="323"/>
      <c r="E234" s="323"/>
      <c r="F234" s="323"/>
    </row>
    <row r="235" spans="4:6" x14ac:dyDescent="0.2">
      <c r="D235" s="323"/>
      <c r="E235" s="323"/>
      <c r="F235" s="323"/>
    </row>
    <row r="236" spans="4:6" x14ac:dyDescent="0.2">
      <c r="D236" s="323"/>
      <c r="E236" s="323"/>
      <c r="F236" s="323"/>
    </row>
    <row r="237" spans="4:6" x14ac:dyDescent="0.2">
      <c r="D237" s="323"/>
      <c r="E237" s="323"/>
      <c r="F237" s="323"/>
    </row>
    <row r="238" spans="4:6" x14ac:dyDescent="0.2">
      <c r="D238" s="323"/>
      <c r="E238" s="323"/>
      <c r="F238" s="323"/>
    </row>
    <row r="239" spans="4:6" x14ac:dyDescent="0.2">
      <c r="D239" s="323"/>
      <c r="E239" s="323"/>
      <c r="F239" s="323"/>
    </row>
    <row r="240" spans="4:6" x14ac:dyDescent="0.2">
      <c r="D240" s="323"/>
      <c r="E240" s="323"/>
      <c r="F240" s="323"/>
    </row>
    <row r="241" spans="4:6" x14ac:dyDescent="0.2">
      <c r="D241" s="323"/>
      <c r="E241" s="323"/>
      <c r="F241" s="323"/>
    </row>
    <row r="242" spans="4:6" x14ac:dyDescent="0.2">
      <c r="D242" s="323"/>
      <c r="E242" s="323"/>
      <c r="F242" s="323"/>
    </row>
    <row r="243" spans="4:6" x14ac:dyDescent="0.2">
      <c r="D243" s="323"/>
      <c r="E243" s="323"/>
      <c r="F243" s="323"/>
    </row>
    <row r="244" spans="4:6" x14ac:dyDescent="0.2">
      <c r="D244" s="323"/>
      <c r="E244" s="323"/>
      <c r="F244" s="323"/>
    </row>
    <row r="245" spans="4:6" x14ac:dyDescent="0.2">
      <c r="D245" s="323"/>
      <c r="E245" s="323"/>
      <c r="F245" s="323"/>
    </row>
    <row r="246" spans="4:6" x14ac:dyDescent="0.2">
      <c r="D246" s="323"/>
      <c r="E246" s="323"/>
      <c r="F246" s="323"/>
    </row>
    <row r="247" spans="4:6" x14ac:dyDescent="0.2">
      <c r="D247" s="323"/>
      <c r="E247" s="323"/>
      <c r="F247" s="323"/>
    </row>
    <row r="248" spans="4:6" x14ac:dyDescent="0.2">
      <c r="D248" s="323"/>
      <c r="E248" s="323"/>
      <c r="F248" s="323"/>
    </row>
    <row r="249" spans="4:6" x14ac:dyDescent="0.2">
      <c r="D249" s="323"/>
      <c r="E249" s="323"/>
      <c r="F249" s="323"/>
    </row>
    <row r="250" spans="4:6" x14ac:dyDescent="0.2">
      <c r="D250" s="323"/>
      <c r="E250" s="323"/>
      <c r="F250" s="323"/>
    </row>
    <row r="251" spans="4:6" x14ac:dyDescent="0.2">
      <c r="D251" s="323"/>
      <c r="E251" s="323"/>
      <c r="F251" s="323"/>
    </row>
    <row r="252" spans="4:6" x14ac:dyDescent="0.2">
      <c r="D252" s="323"/>
      <c r="E252" s="323"/>
      <c r="F252" s="323"/>
    </row>
    <row r="253" spans="4:6" x14ac:dyDescent="0.2">
      <c r="D253" s="323"/>
      <c r="E253" s="323"/>
      <c r="F253" s="323"/>
    </row>
    <row r="254" spans="4:6" x14ac:dyDescent="0.2">
      <c r="D254" s="323"/>
      <c r="E254" s="323"/>
      <c r="F254" s="323"/>
    </row>
    <row r="255" spans="4:6" x14ac:dyDescent="0.2">
      <c r="D255" s="323"/>
      <c r="E255" s="323"/>
      <c r="F255" s="323"/>
    </row>
    <row r="256" spans="4:6" x14ac:dyDescent="0.2">
      <c r="D256" s="323"/>
      <c r="E256" s="323"/>
      <c r="F256" s="323"/>
    </row>
    <row r="257" spans="4:6" x14ac:dyDescent="0.2">
      <c r="D257" s="323"/>
      <c r="E257" s="323"/>
      <c r="F257" s="323"/>
    </row>
    <row r="258" spans="4:6" x14ac:dyDescent="0.2">
      <c r="D258" s="323"/>
      <c r="E258" s="323"/>
      <c r="F258" s="323"/>
    </row>
    <row r="259" spans="4:6" x14ac:dyDescent="0.2">
      <c r="D259" s="323"/>
      <c r="E259" s="323"/>
      <c r="F259" s="323"/>
    </row>
    <row r="260" spans="4:6" x14ac:dyDescent="0.2">
      <c r="D260" s="323"/>
      <c r="E260" s="323"/>
      <c r="F260" s="323"/>
    </row>
    <row r="261" spans="4:6" x14ac:dyDescent="0.2">
      <c r="D261" s="323"/>
      <c r="E261" s="323"/>
      <c r="F261" s="323"/>
    </row>
    <row r="262" spans="4:6" x14ac:dyDescent="0.2">
      <c r="D262" s="323"/>
      <c r="E262" s="323"/>
      <c r="F262" s="323"/>
    </row>
    <row r="263" spans="4:6" x14ac:dyDescent="0.2">
      <c r="D263" s="323"/>
      <c r="E263" s="323"/>
      <c r="F263" s="323"/>
    </row>
    <row r="264" spans="4:6" x14ac:dyDescent="0.2">
      <c r="D264" s="323"/>
      <c r="E264" s="323"/>
      <c r="F264" s="323"/>
    </row>
    <row r="265" spans="4:6" x14ac:dyDescent="0.2">
      <c r="D265" s="323"/>
      <c r="E265" s="323"/>
      <c r="F265" s="323"/>
    </row>
    <row r="266" spans="4:6" x14ac:dyDescent="0.2">
      <c r="D266" s="323"/>
      <c r="E266" s="323"/>
      <c r="F266" s="323"/>
    </row>
    <row r="267" spans="4:6" x14ac:dyDescent="0.2">
      <c r="D267" s="323"/>
      <c r="E267" s="323"/>
      <c r="F267" s="323"/>
    </row>
    <row r="268" spans="4:6" x14ac:dyDescent="0.2">
      <c r="D268" s="323"/>
      <c r="E268" s="323"/>
      <c r="F268" s="323"/>
    </row>
    <row r="269" spans="4:6" x14ac:dyDescent="0.2">
      <c r="D269" s="323"/>
      <c r="E269" s="323"/>
      <c r="F269" s="323"/>
    </row>
    <row r="270" spans="4:6" x14ac:dyDescent="0.2">
      <c r="D270" s="323"/>
      <c r="E270" s="323"/>
      <c r="F270" s="323"/>
    </row>
    <row r="271" spans="4:6" x14ac:dyDescent="0.2">
      <c r="D271" s="323"/>
      <c r="E271" s="323"/>
      <c r="F271" s="323"/>
    </row>
    <row r="272" spans="4:6" x14ac:dyDescent="0.2">
      <c r="D272" s="323"/>
      <c r="E272" s="323"/>
      <c r="F272" s="323"/>
    </row>
    <row r="273" spans="4:6" x14ac:dyDescent="0.2">
      <c r="D273" s="323"/>
      <c r="E273" s="323"/>
      <c r="F273" s="323"/>
    </row>
    <row r="274" spans="4:6" x14ac:dyDescent="0.2">
      <c r="D274" s="323"/>
      <c r="E274" s="323"/>
      <c r="F274" s="323"/>
    </row>
    <row r="275" spans="4:6" x14ac:dyDescent="0.2">
      <c r="D275" s="323"/>
      <c r="E275" s="323"/>
      <c r="F275" s="323"/>
    </row>
    <row r="276" spans="4:6" x14ac:dyDescent="0.2">
      <c r="D276" s="323"/>
      <c r="E276" s="323"/>
      <c r="F276" s="323"/>
    </row>
    <row r="277" spans="4:6" x14ac:dyDescent="0.2">
      <c r="D277" s="323"/>
      <c r="E277" s="323"/>
      <c r="F277" s="323"/>
    </row>
    <row r="278" spans="4:6" x14ac:dyDescent="0.2">
      <c r="D278" s="323"/>
      <c r="E278" s="323"/>
      <c r="F278" s="323"/>
    </row>
    <row r="279" spans="4:6" x14ac:dyDescent="0.2">
      <c r="D279" s="323"/>
      <c r="E279" s="323"/>
      <c r="F279" s="323"/>
    </row>
    <row r="280" spans="4:6" x14ac:dyDescent="0.2">
      <c r="D280" s="323"/>
      <c r="E280" s="323"/>
      <c r="F280" s="323"/>
    </row>
    <row r="281" spans="4:6" x14ac:dyDescent="0.2">
      <c r="D281" s="323"/>
      <c r="E281" s="323"/>
      <c r="F281" s="323"/>
    </row>
    <row r="282" spans="4:6" x14ac:dyDescent="0.2">
      <c r="D282" s="323"/>
      <c r="E282" s="323"/>
      <c r="F282" s="323"/>
    </row>
    <row r="283" spans="4:6" x14ac:dyDescent="0.2">
      <c r="D283" s="323"/>
      <c r="E283" s="323"/>
      <c r="F283" s="323"/>
    </row>
    <row r="284" spans="4:6" x14ac:dyDescent="0.2">
      <c r="D284" s="323"/>
      <c r="E284" s="323"/>
      <c r="F284" s="323"/>
    </row>
    <row r="285" spans="4:6" x14ac:dyDescent="0.2">
      <c r="D285" s="323"/>
      <c r="E285" s="323"/>
      <c r="F285" s="323"/>
    </row>
    <row r="286" spans="4:6" x14ac:dyDescent="0.2">
      <c r="D286" s="323"/>
      <c r="E286" s="323"/>
      <c r="F286" s="323"/>
    </row>
    <row r="287" spans="4:6" x14ac:dyDescent="0.2">
      <c r="D287" s="323"/>
      <c r="E287" s="323"/>
      <c r="F287" s="323"/>
    </row>
    <row r="288" spans="4:6" x14ac:dyDescent="0.2">
      <c r="D288" s="323"/>
      <c r="E288" s="323"/>
      <c r="F288" s="323"/>
    </row>
    <row r="289" spans="4:6" x14ac:dyDescent="0.2">
      <c r="D289" s="323"/>
      <c r="E289" s="323"/>
      <c r="F289" s="323"/>
    </row>
    <row r="290" spans="4:6" x14ac:dyDescent="0.2">
      <c r="D290" s="323"/>
      <c r="E290" s="323"/>
      <c r="F290" s="323"/>
    </row>
    <row r="291" spans="4:6" x14ac:dyDescent="0.2">
      <c r="D291" s="323"/>
      <c r="E291" s="323"/>
      <c r="F291" s="323"/>
    </row>
    <row r="292" spans="4:6" x14ac:dyDescent="0.2">
      <c r="D292" s="323"/>
      <c r="E292" s="323"/>
      <c r="F292" s="323"/>
    </row>
    <row r="293" spans="4:6" x14ac:dyDescent="0.2">
      <c r="D293" s="323"/>
      <c r="E293" s="323"/>
      <c r="F293" s="323"/>
    </row>
    <row r="294" spans="4:6" x14ac:dyDescent="0.2">
      <c r="D294" s="323"/>
      <c r="E294" s="323"/>
      <c r="F294" s="323"/>
    </row>
    <row r="295" spans="4:6" x14ac:dyDescent="0.2">
      <c r="D295" s="323"/>
      <c r="E295" s="323"/>
      <c r="F295" s="323"/>
    </row>
    <row r="296" spans="4:6" x14ac:dyDescent="0.2">
      <c r="D296" s="323"/>
      <c r="E296" s="323"/>
      <c r="F296" s="323"/>
    </row>
    <row r="297" spans="4:6" x14ac:dyDescent="0.2">
      <c r="D297" s="323"/>
      <c r="E297" s="323"/>
      <c r="F297" s="323"/>
    </row>
    <row r="298" spans="4:6" x14ac:dyDescent="0.2">
      <c r="D298" s="323"/>
      <c r="E298" s="323"/>
      <c r="F298" s="323"/>
    </row>
    <row r="299" spans="4:6" x14ac:dyDescent="0.2">
      <c r="D299" s="323"/>
      <c r="E299" s="323"/>
      <c r="F299" s="323"/>
    </row>
    <row r="300" spans="4:6" x14ac:dyDescent="0.2">
      <c r="D300" s="323"/>
      <c r="E300" s="323"/>
      <c r="F300" s="323"/>
    </row>
    <row r="301" spans="4:6" x14ac:dyDescent="0.2">
      <c r="D301" s="323"/>
      <c r="E301" s="323"/>
      <c r="F301" s="323"/>
    </row>
    <row r="302" spans="4:6" x14ac:dyDescent="0.2">
      <c r="D302" s="323"/>
      <c r="E302" s="323"/>
      <c r="F302" s="323"/>
    </row>
    <row r="303" spans="4:6" x14ac:dyDescent="0.2">
      <c r="D303" s="323"/>
      <c r="E303" s="323"/>
      <c r="F303" s="323"/>
    </row>
    <row r="304" spans="4:6" x14ac:dyDescent="0.2">
      <c r="D304" s="323"/>
      <c r="E304" s="323"/>
      <c r="F304" s="323"/>
    </row>
    <row r="305" spans="4:6" x14ac:dyDescent="0.2">
      <c r="D305" s="323"/>
      <c r="E305" s="323"/>
      <c r="F305" s="323"/>
    </row>
    <row r="306" spans="4:6" x14ac:dyDescent="0.2">
      <c r="D306" s="323"/>
      <c r="E306" s="323"/>
      <c r="F306" s="323"/>
    </row>
    <row r="307" spans="4:6" x14ac:dyDescent="0.2">
      <c r="D307" s="323"/>
      <c r="E307" s="323"/>
      <c r="F307" s="323"/>
    </row>
    <row r="308" spans="4:6" x14ac:dyDescent="0.2">
      <c r="D308" s="323"/>
      <c r="E308" s="323"/>
      <c r="F308" s="323"/>
    </row>
    <row r="309" spans="4:6" x14ac:dyDescent="0.2">
      <c r="D309" s="323"/>
      <c r="E309" s="323"/>
      <c r="F309" s="323"/>
    </row>
    <row r="310" spans="4:6" x14ac:dyDescent="0.2">
      <c r="D310" s="323"/>
      <c r="E310" s="323"/>
      <c r="F310" s="323"/>
    </row>
    <row r="311" spans="4:6" x14ac:dyDescent="0.2">
      <c r="D311" s="323"/>
      <c r="E311" s="323"/>
      <c r="F311" s="323"/>
    </row>
    <row r="312" spans="4:6" x14ac:dyDescent="0.2">
      <c r="D312" s="323"/>
      <c r="E312" s="323"/>
      <c r="F312" s="323"/>
    </row>
    <row r="313" spans="4:6" x14ac:dyDescent="0.2">
      <c r="D313" s="323"/>
      <c r="E313" s="323"/>
      <c r="F313" s="323"/>
    </row>
    <row r="314" spans="4:6" x14ac:dyDescent="0.2">
      <c r="D314" s="323"/>
      <c r="E314" s="323"/>
      <c r="F314" s="323"/>
    </row>
    <row r="315" spans="4:6" x14ac:dyDescent="0.2">
      <c r="D315" s="323"/>
      <c r="E315" s="323"/>
      <c r="F315" s="323"/>
    </row>
    <row r="316" spans="4:6" x14ac:dyDescent="0.2">
      <c r="D316" s="323"/>
      <c r="E316" s="323"/>
      <c r="F316" s="323"/>
    </row>
    <row r="317" spans="4:6" x14ac:dyDescent="0.2">
      <c r="D317" s="323"/>
      <c r="E317" s="323"/>
      <c r="F317" s="323"/>
    </row>
    <row r="318" spans="4:6" x14ac:dyDescent="0.2">
      <c r="D318" s="323"/>
      <c r="E318" s="323"/>
      <c r="F318" s="323"/>
    </row>
    <row r="319" spans="4:6" x14ac:dyDescent="0.2">
      <c r="D319" s="323"/>
      <c r="E319" s="323"/>
      <c r="F319" s="323"/>
    </row>
    <row r="320" spans="4:6" x14ac:dyDescent="0.2">
      <c r="D320" s="323"/>
      <c r="E320" s="323"/>
      <c r="F320" s="323"/>
    </row>
    <row r="321" spans="4:6" x14ac:dyDescent="0.2">
      <c r="D321" s="323"/>
      <c r="E321" s="323"/>
      <c r="F321" s="323"/>
    </row>
    <row r="322" spans="4:6" x14ac:dyDescent="0.2">
      <c r="D322" s="323"/>
      <c r="E322" s="323"/>
      <c r="F322" s="323"/>
    </row>
    <row r="323" spans="4:6" x14ac:dyDescent="0.2">
      <c r="D323" s="323"/>
      <c r="E323" s="323"/>
      <c r="F323" s="323"/>
    </row>
    <row r="324" spans="4:6" x14ac:dyDescent="0.2">
      <c r="D324" s="323"/>
      <c r="E324" s="323"/>
      <c r="F324" s="323"/>
    </row>
    <row r="325" spans="4:6" x14ac:dyDescent="0.2">
      <c r="D325" s="323"/>
      <c r="E325" s="323"/>
      <c r="F325" s="323"/>
    </row>
    <row r="326" spans="4:6" x14ac:dyDescent="0.2">
      <c r="D326" s="323"/>
      <c r="E326" s="323"/>
      <c r="F326" s="323"/>
    </row>
    <row r="327" spans="4:6" x14ac:dyDescent="0.2">
      <c r="D327" s="323"/>
      <c r="E327" s="323"/>
      <c r="F327" s="323"/>
    </row>
    <row r="328" spans="4:6" x14ac:dyDescent="0.2">
      <c r="D328" s="323"/>
      <c r="E328" s="323"/>
      <c r="F328" s="323"/>
    </row>
    <row r="329" spans="4:6" x14ac:dyDescent="0.2">
      <c r="D329" s="323"/>
      <c r="E329" s="323"/>
      <c r="F329" s="323"/>
    </row>
    <row r="330" spans="4:6" x14ac:dyDescent="0.2">
      <c r="D330" s="323"/>
      <c r="E330" s="323"/>
      <c r="F330" s="323"/>
    </row>
    <row r="331" spans="4:6" x14ac:dyDescent="0.2">
      <c r="D331" s="323"/>
      <c r="E331" s="323"/>
      <c r="F331" s="323"/>
    </row>
    <row r="332" spans="4:6" x14ac:dyDescent="0.2">
      <c r="D332" s="323"/>
      <c r="E332" s="323"/>
      <c r="F332" s="323"/>
    </row>
    <row r="333" spans="4:6" x14ac:dyDescent="0.2">
      <c r="D333" s="323"/>
      <c r="E333" s="323"/>
      <c r="F333" s="323"/>
    </row>
    <row r="334" spans="4:6" x14ac:dyDescent="0.2">
      <c r="D334" s="323"/>
      <c r="E334" s="323"/>
      <c r="F334" s="323"/>
    </row>
    <row r="335" spans="4:6" x14ac:dyDescent="0.2">
      <c r="D335" s="323"/>
      <c r="E335" s="323"/>
      <c r="F335" s="323"/>
    </row>
    <row r="336" spans="4:6" x14ac:dyDescent="0.2">
      <c r="D336" s="323"/>
      <c r="E336" s="323"/>
      <c r="F336" s="323"/>
    </row>
    <row r="337" spans="4:6" x14ac:dyDescent="0.2">
      <c r="D337" s="323"/>
      <c r="E337" s="323"/>
      <c r="F337" s="323"/>
    </row>
    <row r="338" spans="4:6" x14ac:dyDescent="0.2">
      <c r="D338" s="323"/>
      <c r="E338" s="323"/>
      <c r="F338" s="323"/>
    </row>
    <row r="339" spans="4:6" x14ac:dyDescent="0.2">
      <c r="D339" s="323"/>
      <c r="E339" s="323"/>
      <c r="F339" s="323"/>
    </row>
    <row r="340" spans="4:6" x14ac:dyDescent="0.2">
      <c r="D340" s="323"/>
      <c r="E340" s="323"/>
      <c r="F340" s="323"/>
    </row>
    <row r="341" spans="4:6" x14ac:dyDescent="0.2">
      <c r="D341" s="323"/>
      <c r="E341" s="323"/>
      <c r="F341" s="323"/>
    </row>
    <row r="342" spans="4:6" x14ac:dyDescent="0.2">
      <c r="D342" s="323"/>
      <c r="E342" s="323"/>
      <c r="F342" s="323"/>
    </row>
    <row r="343" spans="4:6" x14ac:dyDescent="0.2">
      <c r="D343" s="323"/>
      <c r="E343" s="323"/>
      <c r="F343" s="323"/>
    </row>
    <row r="344" spans="4:6" x14ac:dyDescent="0.2">
      <c r="D344" s="323"/>
      <c r="E344" s="323"/>
      <c r="F344" s="323"/>
    </row>
    <row r="345" spans="4:6" x14ac:dyDescent="0.2">
      <c r="D345" s="323"/>
      <c r="E345" s="323"/>
      <c r="F345" s="323"/>
    </row>
    <row r="346" spans="4:6" x14ac:dyDescent="0.2">
      <c r="D346" s="323"/>
      <c r="E346" s="323"/>
      <c r="F346" s="323"/>
    </row>
    <row r="347" spans="4:6" x14ac:dyDescent="0.2">
      <c r="D347" s="323"/>
      <c r="E347" s="323"/>
      <c r="F347" s="323"/>
    </row>
    <row r="348" spans="4:6" x14ac:dyDescent="0.2">
      <c r="D348" s="323"/>
      <c r="E348" s="323"/>
      <c r="F348" s="323"/>
    </row>
    <row r="349" spans="4:6" x14ac:dyDescent="0.2">
      <c r="D349" s="323"/>
      <c r="E349" s="323"/>
      <c r="F349" s="323"/>
    </row>
    <row r="350" spans="4:6" x14ac:dyDescent="0.2">
      <c r="D350" s="323"/>
      <c r="E350" s="323"/>
      <c r="F350" s="323"/>
    </row>
    <row r="351" spans="4:6" x14ac:dyDescent="0.2">
      <c r="D351" s="323"/>
      <c r="E351" s="323"/>
      <c r="F351" s="323"/>
    </row>
    <row r="352" spans="4:6" x14ac:dyDescent="0.2">
      <c r="D352" s="323"/>
      <c r="E352" s="323"/>
      <c r="F352" s="323"/>
    </row>
    <row r="353" spans="4:6" x14ac:dyDescent="0.2">
      <c r="D353" s="323"/>
      <c r="E353" s="323"/>
      <c r="F353" s="323"/>
    </row>
    <row r="354" spans="4:6" x14ac:dyDescent="0.2">
      <c r="D354" s="323"/>
      <c r="E354" s="323"/>
      <c r="F354" s="323"/>
    </row>
    <row r="355" spans="4:6" x14ac:dyDescent="0.2">
      <c r="D355" s="323"/>
      <c r="E355" s="323"/>
      <c r="F355" s="323"/>
    </row>
    <row r="356" spans="4:6" x14ac:dyDescent="0.2">
      <c r="D356" s="323"/>
      <c r="E356" s="323"/>
      <c r="F356" s="323"/>
    </row>
    <row r="357" spans="4:6" x14ac:dyDescent="0.2">
      <c r="D357" s="323"/>
      <c r="E357" s="323"/>
      <c r="F357" s="323"/>
    </row>
    <row r="358" spans="4:6" x14ac:dyDescent="0.2">
      <c r="D358" s="323"/>
      <c r="E358" s="323"/>
      <c r="F358" s="323"/>
    </row>
    <row r="359" spans="4:6" x14ac:dyDescent="0.2">
      <c r="D359" s="323"/>
      <c r="E359" s="323"/>
      <c r="F359" s="323"/>
    </row>
    <row r="360" spans="4:6" x14ac:dyDescent="0.2">
      <c r="D360" s="323"/>
      <c r="E360" s="323"/>
      <c r="F360" s="323"/>
    </row>
    <row r="361" spans="4:6" x14ac:dyDescent="0.2">
      <c r="D361" s="323"/>
      <c r="E361" s="323"/>
      <c r="F361" s="323"/>
    </row>
    <row r="362" spans="4:6" x14ac:dyDescent="0.2">
      <c r="D362" s="323"/>
      <c r="E362" s="323"/>
      <c r="F362" s="323"/>
    </row>
    <row r="363" spans="4:6" x14ac:dyDescent="0.2">
      <c r="D363" s="323"/>
      <c r="E363" s="323"/>
      <c r="F363" s="323"/>
    </row>
    <row r="364" spans="4:6" x14ac:dyDescent="0.2">
      <c r="D364" s="323"/>
      <c r="E364" s="323"/>
      <c r="F364" s="323"/>
    </row>
    <row r="365" spans="4:6" x14ac:dyDescent="0.2">
      <c r="D365" s="323"/>
      <c r="E365" s="323"/>
      <c r="F365" s="323"/>
    </row>
    <row r="366" spans="4:6" x14ac:dyDescent="0.2">
      <c r="D366" s="323"/>
      <c r="E366" s="323"/>
      <c r="F366" s="323"/>
    </row>
    <row r="367" spans="4:6" x14ac:dyDescent="0.2">
      <c r="D367" s="323"/>
      <c r="E367" s="323"/>
      <c r="F367" s="323"/>
    </row>
    <row r="368" spans="4:6" x14ac:dyDescent="0.2">
      <c r="D368" s="323"/>
      <c r="E368" s="323"/>
      <c r="F368" s="323"/>
    </row>
    <row r="369" spans="4:6" x14ac:dyDescent="0.2">
      <c r="D369" s="323"/>
      <c r="E369" s="323"/>
      <c r="F369" s="323"/>
    </row>
    <row r="370" spans="4:6" x14ac:dyDescent="0.2">
      <c r="D370" s="323"/>
      <c r="E370" s="323"/>
      <c r="F370" s="323"/>
    </row>
    <row r="371" spans="4:6" x14ac:dyDescent="0.2">
      <c r="D371" s="323"/>
      <c r="E371" s="323"/>
      <c r="F371" s="323"/>
    </row>
    <row r="372" spans="4:6" x14ac:dyDescent="0.2">
      <c r="D372" s="323"/>
      <c r="E372" s="323"/>
      <c r="F372" s="323"/>
    </row>
    <row r="373" spans="4:6" x14ac:dyDescent="0.2">
      <c r="D373" s="323"/>
      <c r="E373" s="323"/>
      <c r="F373" s="323"/>
    </row>
    <row r="374" spans="4:6" x14ac:dyDescent="0.2">
      <c r="D374" s="323"/>
      <c r="E374" s="323"/>
      <c r="F374" s="323"/>
    </row>
    <row r="375" spans="4:6" x14ac:dyDescent="0.2">
      <c r="D375" s="323"/>
      <c r="E375" s="323"/>
      <c r="F375" s="323"/>
    </row>
    <row r="376" spans="4:6" x14ac:dyDescent="0.2">
      <c r="D376" s="323"/>
      <c r="E376" s="323"/>
      <c r="F376" s="323"/>
    </row>
    <row r="377" spans="4:6" x14ac:dyDescent="0.2">
      <c r="D377" s="323"/>
      <c r="E377" s="323"/>
      <c r="F377" s="323"/>
    </row>
    <row r="378" spans="4:6" x14ac:dyDescent="0.2">
      <c r="D378" s="323"/>
      <c r="E378" s="323"/>
      <c r="F378" s="323"/>
    </row>
    <row r="379" spans="4:6" x14ac:dyDescent="0.2">
      <c r="D379" s="323"/>
      <c r="E379" s="323"/>
      <c r="F379" s="323"/>
    </row>
    <row r="380" spans="4:6" x14ac:dyDescent="0.2">
      <c r="D380" s="323"/>
      <c r="E380" s="323"/>
      <c r="F380" s="323"/>
    </row>
    <row r="381" spans="4:6" x14ac:dyDescent="0.2">
      <c r="D381" s="323"/>
      <c r="E381" s="323"/>
      <c r="F381" s="323"/>
    </row>
    <row r="382" spans="4:6" x14ac:dyDescent="0.2">
      <c r="D382" s="323"/>
      <c r="E382" s="323"/>
      <c r="F382" s="323"/>
    </row>
    <row r="383" spans="4:6" x14ac:dyDescent="0.2">
      <c r="D383" s="323"/>
      <c r="E383" s="323"/>
      <c r="F383" s="323"/>
    </row>
    <row r="384" spans="4:6" x14ac:dyDescent="0.2">
      <c r="D384" s="323"/>
      <c r="E384" s="323"/>
      <c r="F384" s="323"/>
    </row>
    <row r="385" spans="4:6" x14ac:dyDescent="0.2">
      <c r="D385" s="323"/>
      <c r="E385" s="323"/>
      <c r="F385" s="323"/>
    </row>
    <row r="386" spans="4:6" x14ac:dyDescent="0.2">
      <c r="D386" s="323"/>
      <c r="E386" s="323"/>
      <c r="F386" s="323"/>
    </row>
    <row r="387" spans="4:6" x14ac:dyDescent="0.2">
      <c r="D387" s="323"/>
      <c r="E387" s="323"/>
      <c r="F387" s="323"/>
    </row>
    <row r="388" spans="4:6" x14ac:dyDescent="0.2">
      <c r="D388" s="323"/>
      <c r="E388" s="323"/>
      <c r="F388" s="323"/>
    </row>
    <row r="389" spans="4:6" x14ac:dyDescent="0.2">
      <c r="D389" s="323"/>
      <c r="E389" s="323"/>
      <c r="F389" s="323"/>
    </row>
    <row r="390" spans="4:6" x14ac:dyDescent="0.2">
      <c r="D390" s="323"/>
      <c r="E390" s="323"/>
      <c r="F390" s="323"/>
    </row>
    <row r="391" spans="4:6" x14ac:dyDescent="0.2">
      <c r="D391" s="323"/>
      <c r="E391" s="323"/>
      <c r="F391" s="323"/>
    </row>
    <row r="392" spans="4:6" x14ac:dyDescent="0.2">
      <c r="D392" s="323"/>
      <c r="E392" s="323"/>
      <c r="F392" s="323"/>
    </row>
    <row r="393" spans="4:6" x14ac:dyDescent="0.2">
      <c r="D393" s="323"/>
      <c r="E393" s="323"/>
      <c r="F393" s="323"/>
    </row>
    <row r="394" spans="4:6" x14ac:dyDescent="0.2">
      <c r="D394" s="323"/>
      <c r="E394" s="323"/>
      <c r="F394" s="323"/>
    </row>
    <row r="395" spans="4:6" x14ac:dyDescent="0.2">
      <c r="D395" s="323"/>
      <c r="E395" s="323"/>
      <c r="F395" s="323"/>
    </row>
    <row r="396" spans="4:6" x14ac:dyDescent="0.2">
      <c r="D396" s="323"/>
      <c r="E396" s="323"/>
      <c r="F396" s="323"/>
    </row>
    <row r="397" spans="4:6" x14ac:dyDescent="0.2">
      <c r="D397" s="323"/>
      <c r="E397" s="323"/>
      <c r="F397" s="323"/>
    </row>
    <row r="398" spans="4:6" x14ac:dyDescent="0.2">
      <c r="D398" s="323"/>
      <c r="E398" s="323"/>
      <c r="F398" s="323"/>
    </row>
    <row r="399" spans="4:6" x14ac:dyDescent="0.2">
      <c r="D399" s="323"/>
      <c r="E399" s="323"/>
      <c r="F399" s="323"/>
    </row>
    <row r="400" spans="4:6" x14ac:dyDescent="0.2">
      <c r="D400" s="323"/>
      <c r="E400" s="323"/>
      <c r="F400" s="323"/>
    </row>
    <row r="401" spans="4:6" x14ac:dyDescent="0.2">
      <c r="D401" s="323"/>
      <c r="E401" s="323"/>
      <c r="F401" s="323"/>
    </row>
    <row r="402" spans="4:6" x14ac:dyDescent="0.2">
      <c r="D402" s="323"/>
      <c r="E402" s="323"/>
      <c r="F402" s="323"/>
    </row>
    <row r="403" spans="4:6" x14ac:dyDescent="0.2">
      <c r="D403" s="323"/>
      <c r="E403" s="323"/>
      <c r="F403" s="323"/>
    </row>
    <row r="404" spans="4:6" x14ac:dyDescent="0.2">
      <c r="D404" s="323"/>
      <c r="E404" s="323"/>
      <c r="F404" s="323"/>
    </row>
    <row r="405" spans="4:6" x14ac:dyDescent="0.2">
      <c r="D405" s="323"/>
      <c r="E405" s="323"/>
      <c r="F405" s="323"/>
    </row>
    <row r="406" spans="4:6" x14ac:dyDescent="0.2">
      <c r="D406" s="323"/>
      <c r="E406" s="323"/>
      <c r="F406" s="323"/>
    </row>
    <row r="407" spans="4:6" x14ac:dyDescent="0.2">
      <c r="D407" s="323"/>
      <c r="E407" s="323"/>
      <c r="F407" s="323"/>
    </row>
    <row r="408" spans="4:6" x14ac:dyDescent="0.2">
      <c r="D408" s="323"/>
      <c r="E408" s="323"/>
      <c r="F408" s="323"/>
    </row>
    <row r="409" spans="4:6" x14ac:dyDescent="0.2">
      <c r="D409" s="323"/>
      <c r="E409" s="323"/>
      <c r="F409" s="323"/>
    </row>
    <row r="410" spans="4:6" x14ac:dyDescent="0.2">
      <c r="D410" s="323"/>
      <c r="E410" s="323"/>
      <c r="F410" s="323"/>
    </row>
    <row r="411" spans="4:6" x14ac:dyDescent="0.2">
      <c r="D411" s="323"/>
      <c r="E411" s="323"/>
      <c r="F411" s="323"/>
    </row>
    <row r="412" spans="4:6" x14ac:dyDescent="0.2">
      <c r="D412" s="323"/>
      <c r="E412" s="323"/>
      <c r="F412" s="323"/>
    </row>
    <row r="413" spans="4:6" x14ac:dyDescent="0.2">
      <c r="D413" s="323"/>
      <c r="E413" s="323"/>
      <c r="F413" s="323"/>
    </row>
    <row r="414" spans="4:6" x14ac:dyDescent="0.2">
      <c r="D414" s="323"/>
      <c r="E414" s="323"/>
      <c r="F414" s="323"/>
    </row>
    <row r="415" spans="4:6" x14ac:dyDescent="0.2">
      <c r="D415" s="323"/>
      <c r="E415" s="323"/>
      <c r="F415" s="323"/>
    </row>
    <row r="416" spans="4:6" x14ac:dyDescent="0.2">
      <c r="D416" s="323"/>
      <c r="E416" s="323"/>
      <c r="F416" s="323"/>
    </row>
    <row r="417" spans="4:6" x14ac:dyDescent="0.2">
      <c r="D417" s="323"/>
      <c r="E417" s="323"/>
      <c r="F417" s="323"/>
    </row>
    <row r="418" spans="4:6" x14ac:dyDescent="0.2">
      <c r="D418" s="323"/>
      <c r="E418" s="323"/>
      <c r="F418" s="323"/>
    </row>
    <row r="419" spans="4:6" x14ac:dyDescent="0.2">
      <c r="D419" s="323"/>
      <c r="E419" s="323"/>
      <c r="F419" s="323"/>
    </row>
    <row r="420" spans="4:6" x14ac:dyDescent="0.2">
      <c r="D420" s="323"/>
      <c r="E420" s="323"/>
      <c r="F420" s="323"/>
    </row>
    <row r="421" spans="4:6" x14ac:dyDescent="0.2">
      <c r="D421" s="323"/>
      <c r="E421" s="323"/>
      <c r="F421" s="323"/>
    </row>
    <row r="422" spans="4:6" x14ac:dyDescent="0.2">
      <c r="D422" s="323"/>
      <c r="E422" s="323"/>
      <c r="F422" s="323"/>
    </row>
    <row r="423" spans="4:6" x14ac:dyDescent="0.2">
      <c r="D423" s="323"/>
      <c r="E423" s="323"/>
      <c r="F423" s="323"/>
    </row>
    <row r="424" spans="4:6" x14ac:dyDescent="0.2">
      <c r="D424" s="323"/>
      <c r="E424" s="323"/>
      <c r="F424" s="323"/>
    </row>
    <row r="425" spans="4:6" x14ac:dyDescent="0.2">
      <c r="D425" s="323"/>
      <c r="E425" s="323"/>
      <c r="F425" s="323"/>
    </row>
    <row r="426" spans="4:6" x14ac:dyDescent="0.2">
      <c r="D426" s="323"/>
      <c r="E426" s="323"/>
      <c r="F426" s="323"/>
    </row>
    <row r="427" spans="4:6" x14ac:dyDescent="0.2">
      <c r="D427" s="323"/>
      <c r="E427" s="323"/>
      <c r="F427" s="323"/>
    </row>
    <row r="428" spans="4:6" x14ac:dyDescent="0.2">
      <c r="D428" s="323"/>
      <c r="E428" s="323"/>
      <c r="F428" s="323"/>
    </row>
    <row r="429" spans="4:6" x14ac:dyDescent="0.2">
      <c r="D429" s="323"/>
      <c r="E429" s="323"/>
      <c r="F429" s="323"/>
    </row>
    <row r="430" spans="4:6" x14ac:dyDescent="0.2">
      <c r="D430" s="323"/>
      <c r="E430" s="323"/>
      <c r="F430" s="323"/>
    </row>
    <row r="431" spans="4:6" x14ac:dyDescent="0.2">
      <c r="D431" s="323"/>
      <c r="E431" s="323"/>
      <c r="F431" s="323"/>
    </row>
    <row r="432" spans="4:6" x14ac:dyDescent="0.2">
      <c r="D432" s="323"/>
      <c r="E432" s="323"/>
      <c r="F432" s="323"/>
    </row>
    <row r="433" spans="4:6" x14ac:dyDescent="0.2">
      <c r="D433" s="323"/>
      <c r="E433" s="323"/>
      <c r="F433" s="323"/>
    </row>
    <row r="434" spans="4:6" x14ac:dyDescent="0.2">
      <c r="D434" s="323"/>
      <c r="E434" s="323"/>
      <c r="F434" s="323"/>
    </row>
    <row r="435" spans="4:6" x14ac:dyDescent="0.2">
      <c r="D435" s="323"/>
      <c r="E435" s="323"/>
      <c r="F435" s="323"/>
    </row>
    <row r="436" spans="4:6" x14ac:dyDescent="0.2">
      <c r="D436" s="323"/>
      <c r="E436" s="323"/>
      <c r="F436" s="323"/>
    </row>
    <row r="437" spans="4:6" x14ac:dyDescent="0.2">
      <c r="D437" s="323"/>
      <c r="E437" s="323"/>
      <c r="F437" s="323"/>
    </row>
    <row r="438" spans="4:6" x14ac:dyDescent="0.2">
      <c r="D438" s="323"/>
      <c r="E438" s="323"/>
      <c r="F438" s="323"/>
    </row>
    <row r="439" spans="4:6" x14ac:dyDescent="0.2">
      <c r="D439" s="323"/>
      <c r="E439" s="323"/>
      <c r="F439" s="323"/>
    </row>
    <row r="440" spans="4:6" x14ac:dyDescent="0.2">
      <c r="D440" s="323"/>
      <c r="E440" s="323"/>
      <c r="F440" s="323"/>
    </row>
    <row r="441" spans="4:6" x14ac:dyDescent="0.2">
      <c r="D441" s="323"/>
      <c r="E441" s="323"/>
      <c r="F441" s="323"/>
    </row>
  </sheetData>
  <mergeCells count="5">
    <mergeCell ref="A1:C1"/>
    <mergeCell ref="A4:D4"/>
    <mergeCell ref="A47:C47"/>
    <mergeCell ref="J2:L2"/>
    <mergeCell ref="J3:L3"/>
  </mergeCells>
  <printOptions horizontalCentered="1" verticalCentered="1"/>
  <pageMargins left="0.1" right="0.1" top="0.5" bottom="0.4" header="0.1" footer="0.1"/>
  <pageSetup scale="80" orientation="landscape" r:id="rId1"/>
  <headerFooter>
    <oddHeader>&amp;C&amp;"Arial,Bold"TWIN FALLS SCHOOL DISTRICT 411</oddHeader>
    <oddFooter>&amp;L&amp;"Arial,Bold"&amp;Z&amp;F&amp;R&amp;"Arial,Bold"Page &amp;P of &amp;N</oddFooter>
  </headerFooter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441"/>
  <sheetViews>
    <sheetView zoomScaleNormal="100" workbookViewId="0">
      <pane xSplit="3" ySplit="6" topLeftCell="D7" activePane="bottomRight" state="frozen"/>
      <selection activeCell="P31" sqref="P31"/>
      <selection pane="topRight" activeCell="P31" sqref="P31"/>
      <selection pane="bottomLeft" activeCell="P31" sqref="P31"/>
      <selection pane="bottomRight" activeCell="P31" sqref="P31"/>
    </sheetView>
  </sheetViews>
  <sheetFormatPr defaultColWidth="9.77734375" defaultRowHeight="11.25" x14ac:dyDescent="0.2"/>
  <cols>
    <col min="1" max="1" width="3.77734375" style="321" customWidth="1"/>
    <col min="2" max="2" width="6.77734375" style="321" customWidth="1"/>
    <col min="3" max="3" width="27.77734375" style="322" customWidth="1"/>
    <col min="4" max="6" width="10.77734375" style="321" customWidth="1"/>
    <col min="7" max="7" width="3.77734375" style="321" customWidth="1"/>
    <col min="8" max="8" width="6.77734375" style="321" customWidth="1"/>
    <col min="9" max="9" width="27.77734375" style="322" customWidth="1"/>
    <col min="10" max="12" width="10.77734375" style="321" customWidth="1"/>
    <col min="13" max="16384" width="9.77734375" style="321"/>
  </cols>
  <sheetData>
    <row r="1" spans="1:12" ht="20.25" x14ac:dyDescent="0.3">
      <c r="A1" s="596" t="s">
        <v>47</v>
      </c>
      <c r="B1" s="596"/>
      <c r="C1" s="596"/>
      <c r="D1" s="393"/>
      <c r="E1" s="394" t="s">
        <v>510</v>
      </c>
      <c r="F1" s="394"/>
      <c r="G1" s="390"/>
      <c r="H1" s="390"/>
      <c r="I1" s="396"/>
      <c r="J1" s="393"/>
      <c r="L1" s="395" t="s">
        <v>746</v>
      </c>
    </row>
    <row r="2" spans="1:12" ht="15.75" x14ac:dyDescent="0.25">
      <c r="A2" s="393"/>
      <c r="B2" s="393"/>
      <c r="C2" s="389"/>
      <c r="D2" s="393"/>
      <c r="E2" s="394" t="s">
        <v>504</v>
      </c>
      <c r="F2" s="392"/>
      <c r="G2" s="390"/>
      <c r="H2" s="390"/>
      <c r="I2" s="321"/>
      <c r="K2" s="543"/>
      <c r="L2" s="542" t="s">
        <v>798</v>
      </c>
    </row>
    <row r="3" spans="1:12" ht="15.75" x14ac:dyDescent="0.25">
      <c r="A3" s="393"/>
      <c r="B3" s="393"/>
      <c r="C3" s="389"/>
      <c r="D3" s="393"/>
      <c r="E3" s="392" t="s">
        <v>507</v>
      </c>
      <c r="F3" s="391"/>
      <c r="G3" s="390"/>
      <c r="H3" s="390"/>
      <c r="I3" s="389"/>
      <c r="J3" s="607" t="s">
        <v>797</v>
      </c>
      <c r="K3" s="607"/>
      <c r="L3" s="607"/>
    </row>
    <row r="4" spans="1:12" ht="13.9" customHeight="1" x14ac:dyDescent="0.2">
      <c r="A4" s="597" t="s">
        <v>505</v>
      </c>
      <c r="B4" s="597"/>
      <c r="C4" s="597"/>
      <c r="D4" s="597"/>
      <c r="E4" s="324"/>
      <c r="F4" s="324"/>
      <c r="G4" s="324"/>
      <c r="H4" s="324"/>
      <c r="I4" s="325"/>
      <c r="J4" s="324"/>
      <c r="K4" s="324"/>
      <c r="L4" s="324"/>
    </row>
    <row r="5" spans="1:12" ht="12.75" x14ac:dyDescent="0.2">
      <c r="A5" s="388"/>
      <c r="B5" s="387"/>
      <c r="C5" s="386" t="s">
        <v>504</v>
      </c>
      <c r="D5" s="385" t="s">
        <v>503</v>
      </c>
      <c r="E5" s="384" t="s">
        <v>502</v>
      </c>
      <c r="F5" s="383" t="s">
        <v>501</v>
      </c>
      <c r="G5" s="382"/>
      <c r="H5" s="381"/>
      <c r="I5" s="380" t="s">
        <v>504</v>
      </c>
      <c r="J5" s="379" t="s">
        <v>503</v>
      </c>
      <c r="K5" s="378" t="s">
        <v>502</v>
      </c>
      <c r="L5" s="377" t="s">
        <v>501</v>
      </c>
    </row>
    <row r="6" spans="1:12" ht="12.75" x14ac:dyDescent="0.2">
      <c r="A6" s="351" t="s">
        <v>87</v>
      </c>
      <c r="B6" s="334" t="s">
        <v>500</v>
      </c>
      <c r="C6" s="328" t="s">
        <v>499</v>
      </c>
      <c r="D6" s="334" t="s">
        <v>88</v>
      </c>
      <c r="E6" s="334" t="s">
        <v>498</v>
      </c>
      <c r="F6" s="376" t="s">
        <v>497</v>
      </c>
      <c r="G6" s="355" t="s">
        <v>87</v>
      </c>
      <c r="H6" s="375" t="s">
        <v>500</v>
      </c>
      <c r="I6" s="374" t="s">
        <v>499</v>
      </c>
      <c r="J6" s="351" t="s">
        <v>88</v>
      </c>
      <c r="K6" s="334" t="s">
        <v>498</v>
      </c>
      <c r="L6" s="334" t="s">
        <v>497</v>
      </c>
    </row>
    <row r="7" spans="1:12" ht="12.75" x14ac:dyDescent="0.2">
      <c r="A7" s="351" t="s">
        <v>496</v>
      </c>
      <c r="B7" s="334" t="s">
        <v>495</v>
      </c>
      <c r="C7" s="333" t="s">
        <v>494</v>
      </c>
      <c r="D7" s="354">
        <v>29</v>
      </c>
      <c r="E7" s="373" t="s">
        <v>346</v>
      </c>
      <c r="F7" s="372">
        <v>0</v>
      </c>
      <c r="G7" s="348" t="s">
        <v>493</v>
      </c>
      <c r="H7" s="351" t="s">
        <v>492</v>
      </c>
      <c r="I7" s="333" t="s">
        <v>170</v>
      </c>
      <c r="J7" s="353">
        <v>0</v>
      </c>
      <c r="K7" s="353">
        <v>0</v>
      </c>
      <c r="L7" s="357"/>
    </row>
    <row r="8" spans="1:12" ht="12.75" x14ac:dyDescent="0.2">
      <c r="A8" s="351" t="s">
        <v>491</v>
      </c>
      <c r="B8" s="334"/>
      <c r="C8" s="333"/>
      <c r="D8" s="360"/>
      <c r="E8" s="353"/>
      <c r="F8" s="356"/>
      <c r="G8" s="355" t="s">
        <v>490</v>
      </c>
      <c r="H8" s="351" t="s">
        <v>489</v>
      </c>
      <c r="I8" s="365" t="s">
        <v>488</v>
      </c>
      <c r="J8" s="352">
        <f>J7</f>
        <v>0</v>
      </c>
      <c r="K8" s="358" t="s">
        <v>346</v>
      </c>
      <c r="L8" s="352">
        <f>K7</f>
        <v>0</v>
      </c>
    </row>
    <row r="9" spans="1:12" ht="12.75" x14ac:dyDescent="0.2">
      <c r="A9" s="351" t="s">
        <v>487</v>
      </c>
      <c r="B9" s="334" t="s">
        <v>486</v>
      </c>
      <c r="C9" s="333" t="s">
        <v>171</v>
      </c>
      <c r="D9" s="353">
        <v>0</v>
      </c>
      <c r="E9" s="353">
        <v>0</v>
      </c>
      <c r="F9" s="356"/>
      <c r="G9" s="355" t="s">
        <v>485</v>
      </c>
      <c r="H9" s="335"/>
      <c r="I9" s="333"/>
      <c r="J9" s="347"/>
      <c r="K9" s="347"/>
      <c r="L9" s="357"/>
    </row>
    <row r="10" spans="1:12" ht="12.75" x14ac:dyDescent="0.2">
      <c r="A10" s="351" t="s">
        <v>484</v>
      </c>
      <c r="B10" s="334" t="s">
        <v>483</v>
      </c>
      <c r="C10" s="333" t="s">
        <v>169</v>
      </c>
      <c r="D10" s="353">
        <v>0</v>
      </c>
      <c r="E10" s="353">
        <v>0</v>
      </c>
      <c r="F10" s="356"/>
      <c r="G10" s="355" t="s">
        <v>482</v>
      </c>
      <c r="H10" s="351" t="s">
        <v>481</v>
      </c>
      <c r="I10" s="333" t="s">
        <v>165</v>
      </c>
      <c r="J10" s="353">
        <v>0</v>
      </c>
      <c r="K10" s="353">
        <v>0</v>
      </c>
      <c r="L10" s="357"/>
    </row>
    <row r="11" spans="1:12" ht="12.75" x14ac:dyDescent="0.2">
      <c r="A11" s="351" t="s">
        <v>480</v>
      </c>
      <c r="B11" s="334" t="s">
        <v>479</v>
      </c>
      <c r="C11" s="333" t="s">
        <v>168</v>
      </c>
      <c r="D11" s="353">
        <v>0</v>
      </c>
      <c r="E11" s="353">
        <v>0</v>
      </c>
      <c r="F11" s="356"/>
      <c r="G11" s="355" t="s">
        <v>478</v>
      </c>
      <c r="H11" s="351" t="s">
        <v>477</v>
      </c>
      <c r="I11" s="333" t="s">
        <v>163</v>
      </c>
      <c r="J11" s="353">
        <v>0</v>
      </c>
      <c r="K11" s="353">
        <v>0</v>
      </c>
      <c r="L11" s="357"/>
    </row>
    <row r="12" spans="1:12" ht="12.75" x14ac:dyDescent="0.2">
      <c r="A12" s="351" t="s">
        <v>476</v>
      </c>
      <c r="B12" s="334" t="s">
        <v>475</v>
      </c>
      <c r="C12" s="333" t="s">
        <v>166</v>
      </c>
      <c r="D12" s="353">
        <v>0</v>
      </c>
      <c r="E12" s="353">
        <v>0</v>
      </c>
      <c r="F12" s="356"/>
      <c r="G12" s="355" t="s">
        <v>474</v>
      </c>
      <c r="H12" s="351" t="s">
        <v>473</v>
      </c>
      <c r="I12" s="333" t="s">
        <v>472</v>
      </c>
      <c r="J12" s="353">
        <v>0</v>
      </c>
      <c r="K12" s="353">
        <v>0</v>
      </c>
      <c r="L12" s="357"/>
    </row>
    <row r="13" spans="1:12" ht="12.75" x14ac:dyDescent="0.2">
      <c r="A13" s="351" t="s">
        <v>471</v>
      </c>
      <c r="B13" s="334" t="s">
        <v>470</v>
      </c>
      <c r="C13" s="333" t="s">
        <v>164</v>
      </c>
      <c r="D13" s="353">
        <v>0</v>
      </c>
      <c r="E13" s="353">
        <v>0</v>
      </c>
      <c r="F13" s="356"/>
      <c r="G13" s="355" t="s">
        <v>469</v>
      </c>
      <c r="H13" s="351" t="s">
        <v>468</v>
      </c>
      <c r="I13" s="333" t="s">
        <v>159</v>
      </c>
      <c r="J13" s="353">
        <v>0</v>
      </c>
      <c r="K13" s="353">
        <v>0</v>
      </c>
      <c r="L13" s="357"/>
    </row>
    <row r="14" spans="1:12" ht="12.75" x14ac:dyDescent="0.2">
      <c r="A14" s="351" t="s">
        <v>467</v>
      </c>
      <c r="B14" s="334" t="s">
        <v>466</v>
      </c>
      <c r="C14" s="333" t="s">
        <v>162</v>
      </c>
      <c r="D14" s="353">
        <v>0</v>
      </c>
      <c r="E14" s="353">
        <v>0</v>
      </c>
      <c r="F14" s="356"/>
      <c r="G14" s="355" t="s">
        <v>465</v>
      </c>
      <c r="H14" s="351" t="s">
        <v>464</v>
      </c>
      <c r="I14" s="333" t="s">
        <v>157</v>
      </c>
      <c r="J14" s="353">
        <v>0</v>
      </c>
      <c r="K14" s="353">
        <v>0</v>
      </c>
      <c r="L14" s="357"/>
    </row>
    <row r="15" spans="1:12" ht="12.75" x14ac:dyDescent="0.2">
      <c r="A15" s="351" t="s">
        <v>463</v>
      </c>
      <c r="B15" s="334" t="s">
        <v>462</v>
      </c>
      <c r="C15" s="333" t="s">
        <v>160</v>
      </c>
      <c r="D15" s="353">
        <v>0</v>
      </c>
      <c r="E15" s="353">
        <v>0</v>
      </c>
      <c r="F15" s="356"/>
      <c r="G15" s="355" t="s">
        <v>461</v>
      </c>
      <c r="H15" s="351" t="s">
        <v>460</v>
      </c>
      <c r="I15" s="333" t="s">
        <v>155</v>
      </c>
      <c r="J15" s="353">
        <v>0</v>
      </c>
      <c r="K15" s="353">
        <v>0</v>
      </c>
      <c r="L15" s="357"/>
    </row>
    <row r="16" spans="1:12" ht="12.75" x14ac:dyDescent="0.2">
      <c r="A16" s="351" t="s">
        <v>459</v>
      </c>
      <c r="B16" s="334" t="s">
        <v>458</v>
      </c>
      <c r="C16" s="333" t="s">
        <v>158</v>
      </c>
      <c r="D16" s="353">
        <v>0</v>
      </c>
      <c r="E16" s="353">
        <v>0</v>
      </c>
      <c r="F16" s="356"/>
      <c r="G16" s="355" t="s">
        <v>457</v>
      </c>
      <c r="H16" s="351" t="s">
        <v>456</v>
      </c>
      <c r="I16" s="333" t="s">
        <v>153</v>
      </c>
      <c r="J16" s="353">
        <v>0</v>
      </c>
      <c r="K16" s="353">
        <v>0</v>
      </c>
      <c r="L16" s="357"/>
    </row>
    <row r="17" spans="1:12" ht="12.75" x14ac:dyDescent="0.2">
      <c r="A17" s="351" t="s">
        <v>455</v>
      </c>
      <c r="B17" s="334" t="s">
        <v>454</v>
      </c>
      <c r="C17" s="333" t="s">
        <v>156</v>
      </c>
      <c r="D17" s="537">
        <v>0</v>
      </c>
      <c r="E17" s="536">
        <v>0</v>
      </c>
      <c r="F17" s="356"/>
      <c r="G17" s="355" t="s">
        <v>453</v>
      </c>
      <c r="H17" s="351" t="s">
        <v>452</v>
      </c>
      <c r="I17" s="333" t="s">
        <v>152</v>
      </c>
      <c r="J17" s="353">
        <v>0</v>
      </c>
      <c r="K17" s="353">
        <v>0</v>
      </c>
      <c r="L17" s="357"/>
    </row>
    <row r="18" spans="1:12" ht="12.75" x14ac:dyDescent="0.2">
      <c r="A18" s="351" t="s">
        <v>451</v>
      </c>
      <c r="B18" s="334" t="s">
        <v>450</v>
      </c>
      <c r="C18" s="365" t="s">
        <v>154</v>
      </c>
      <c r="D18" s="534">
        <v>0</v>
      </c>
      <c r="E18" s="535">
        <v>0</v>
      </c>
      <c r="F18" s="356"/>
      <c r="G18" s="355" t="s">
        <v>449</v>
      </c>
      <c r="H18" s="351" t="s">
        <v>448</v>
      </c>
      <c r="I18" s="333" t="s">
        <v>150</v>
      </c>
      <c r="J18" s="536">
        <v>0</v>
      </c>
      <c r="K18" s="536">
        <v>0</v>
      </c>
      <c r="L18" s="357"/>
    </row>
    <row r="19" spans="1:12" ht="12.75" x14ac:dyDescent="0.2">
      <c r="A19" s="351" t="s">
        <v>447</v>
      </c>
      <c r="B19" s="334"/>
      <c r="C19" s="371" t="s">
        <v>446</v>
      </c>
      <c r="D19" s="370">
        <f>SUBTOTAL(9,D9:D18)</f>
        <v>0</v>
      </c>
      <c r="E19" s="369" t="s">
        <v>346</v>
      </c>
      <c r="F19" s="349">
        <f>SUBTOTAL(9,E8:E18)</f>
        <v>0</v>
      </c>
      <c r="G19" s="368" t="s">
        <v>445</v>
      </c>
      <c r="H19" s="367">
        <v>437000</v>
      </c>
      <c r="I19" s="366" t="s">
        <v>149</v>
      </c>
      <c r="J19" s="535">
        <v>0</v>
      </c>
      <c r="K19" s="535">
        <v>0</v>
      </c>
      <c r="L19" s="357"/>
    </row>
    <row r="20" spans="1:12" ht="12.75" x14ac:dyDescent="0.2">
      <c r="A20" s="351" t="s">
        <v>444</v>
      </c>
      <c r="B20" s="334" t="s">
        <v>443</v>
      </c>
      <c r="C20" s="333" t="s">
        <v>151</v>
      </c>
      <c r="D20" s="353">
        <v>0</v>
      </c>
      <c r="E20" s="353">
        <v>0</v>
      </c>
      <c r="F20" s="356"/>
      <c r="G20" s="361" t="s">
        <v>442</v>
      </c>
      <c r="H20" s="364" t="s">
        <v>441</v>
      </c>
      <c r="I20" s="333" t="s">
        <v>440</v>
      </c>
      <c r="J20" s="353">
        <v>0</v>
      </c>
      <c r="K20" s="353">
        <v>0</v>
      </c>
      <c r="L20" s="357"/>
    </row>
    <row r="21" spans="1:12" ht="12.75" x14ac:dyDescent="0.2">
      <c r="A21" s="351" t="s">
        <v>439</v>
      </c>
      <c r="B21" s="364"/>
      <c r="C21" s="363"/>
      <c r="D21" s="362"/>
      <c r="E21" s="362"/>
      <c r="F21" s="356"/>
      <c r="G21" s="361" t="s">
        <v>438</v>
      </c>
      <c r="H21" s="351" t="s">
        <v>437</v>
      </c>
      <c r="I21" s="333" t="s">
        <v>145</v>
      </c>
      <c r="J21" s="353">
        <v>0</v>
      </c>
      <c r="K21" s="353">
        <v>0</v>
      </c>
      <c r="L21" s="357"/>
    </row>
    <row r="22" spans="1:12" ht="12.75" x14ac:dyDescent="0.2">
      <c r="A22" s="351" t="s">
        <v>436</v>
      </c>
      <c r="B22" s="334" t="s">
        <v>435</v>
      </c>
      <c r="C22" s="333" t="s">
        <v>148</v>
      </c>
      <c r="D22" s="353">
        <v>0</v>
      </c>
      <c r="E22" s="353">
        <v>0</v>
      </c>
      <c r="F22" s="356"/>
      <c r="G22" s="355" t="s">
        <v>434</v>
      </c>
      <c r="H22" s="351" t="s">
        <v>433</v>
      </c>
      <c r="I22" s="365" t="s">
        <v>432</v>
      </c>
      <c r="J22" s="352">
        <f>SUBTOTAL(9,J10:J21)</f>
        <v>0</v>
      </c>
      <c r="K22" s="358" t="s">
        <v>346</v>
      </c>
      <c r="L22" s="352">
        <f>SUBTOTAL(9,K10:K21)</f>
        <v>0</v>
      </c>
    </row>
    <row r="23" spans="1:12" ht="12.75" x14ac:dyDescent="0.2">
      <c r="A23" s="351" t="s">
        <v>431</v>
      </c>
      <c r="B23" s="334" t="s">
        <v>430</v>
      </c>
      <c r="C23" s="333" t="s">
        <v>146</v>
      </c>
      <c r="D23" s="353">
        <v>0</v>
      </c>
      <c r="E23" s="353">
        <v>0</v>
      </c>
      <c r="F23" s="356"/>
      <c r="G23" s="355" t="s">
        <v>429</v>
      </c>
      <c r="H23" s="335"/>
      <c r="I23" s="333"/>
      <c r="J23" s="347"/>
      <c r="K23" s="347"/>
      <c r="L23" s="357"/>
    </row>
    <row r="24" spans="1:12" ht="12.75" x14ac:dyDescent="0.2">
      <c r="A24" s="351" t="s">
        <v>428</v>
      </c>
      <c r="B24" s="334" t="s">
        <v>427</v>
      </c>
      <c r="C24" s="333" t="s">
        <v>144</v>
      </c>
      <c r="D24" s="353">
        <v>0</v>
      </c>
      <c r="E24" s="353">
        <v>0</v>
      </c>
      <c r="F24" s="356"/>
      <c r="G24" s="355" t="s">
        <v>426</v>
      </c>
      <c r="H24" s="335"/>
      <c r="I24" s="333"/>
      <c r="J24" s="347"/>
      <c r="K24" s="347"/>
      <c r="L24" s="357"/>
    </row>
    <row r="25" spans="1:12" ht="12.75" x14ac:dyDescent="0.2">
      <c r="A25" s="351" t="s">
        <v>425</v>
      </c>
      <c r="B25" s="364"/>
      <c r="C25" s="363"/>
      <c r="D25" s="362"/>
      <c r="E25" s="360"/>
      <c r="F25" s="356"/>
      <c r="G25" s="355" t="s">
        <v>424</v>
      </c>
      <c r="H25" s="351" t="s">
        <v>423</v>
      </c>
      <c r="I25" s="333" t="s">
        <v>141</v>
      </c>
      <c r="J25" s="353">
        <v>0</v>
      </c>
      <c r="K25" s="353">
        <v>0</v>
      </c>
      <c r="L25" s="357"/>
    </row>
    <row r="26" spans="1:12" ht="12.75" x14ac:dyDescent="0.2">
      <c r="A26" s="351" t="s">
        <v>422</v>
      </c>
      <c r="B26" s="334" t="s">
        <v>421</v>
      </c>
      <c r="C26" s="333" t="s">
        <v>142</v>
      </c>
      <c r="D26" s="353">
        <v>0</v>
      </c>
      <c r="E26" s="353">
        <v>0</v>
      </c>
      <c r="F26" s="356"/>
      <c r="G26" s="355" t="s">
        <v>420</v>
      </c>
      <c r="H26" s="351" t="s">
        <v>419</v>
      </c>
      <c r="I26" s="333" t="s">
        <v>140</v>
      </c>
      <c r="J26" s="353">
        <v>0</v>
      </c>
      <c r="K26" s="353">
        <v>0</v>
      </c>
      <c r="L26" s="357"/>
    </row>
    <row r="27" spans="1:12" ht="12.75" x14ac:dyDescent="0.2">
      <c r="A27" s="351" t="s">
        <v>418</v>
      </c>
      <c r="B27" s="334"/>
      <c r="C27" s="333"/>
      <c r="D27" s="360"/>
      <c r="E27" s="360"/>
      <c r="F27" s="356"/>
      <c r="G27" s="355" t="s">
        <v>417</v>
      </c>
      <c r="H27" s="351" t="s">
        <v>416</v>
      </c>
      <c r="I27" s="333" t="s">
        <v>138</v>
      </c>
      <c r="J27" s="353">
        <v>0</v>
      </c>
      <c r="K27" s="353">
        <v>0</v>
      </c>
      <c r="L27" s="357"/>
    </row>
    <row r="28" spans="1:12" ht="25.5" x14ac:dyDescent="0.2">
      <c r="A28" s="351" t="s">
        <v>415</v>
      </c>
      <c r="B28" s="334" t="s">
        <v>414</v>
      </c>
      <c r="C28" s="333" t="s">
        <v>139</v>
      </c>
      <c r="D28" s="353">
        <v>0</v>
      </c>
      <c r="E28" s="353">
        <v>0</v>
      </c>
      <c r="F28" s="356"/>
      <c r="G28" s="355" t="s">
        <v>413</v>
      </c>
      <c r="H28" s="351" t="s">
        <v>412</v>
      </c>
      <c r="I28" s="333" t="s">
        <v>411</v>
      </c>
      <c r="J28" s="353">
        <v>0</v>
      </c>
      <c r="K28" s="353">
        <v>0</v>
      </c>
      <c r="L28" s="357"/>
    </row>
    <row r="29" spans="1:12" ht="12.75" x14ac:dyDescent="0.2">
      <c r="A29" s="351" t="s">
        <v>410</v>
      </c>
      <c r="B29" s="334" t="s">
        <v>409</v>
      </c>
      <c r="C29" s="333" t="s">
        <v>408</v>
      </c>
      <c r="D29" s="353">
        <v>0</v>
      </c>
      <c r="E29" s="353">
        <v>0</v>
      </c>
      <c r="F29" s="356"/>
      <c r="G29" s="355" t="s">
        <v>407</v>
      </c>
      <c r="H29" s="351" t="s">
        <v>406</v>
      </c>
      <c r="I29" s="333" t="s">
        <v>134</v>
      </c>
      <c r="J29" s="353">
        <v>0</v>
      </c>
      <c r="K29" s="353">
        <v>0</v>
      </c>
      <c r="L29" s="357"/>
    </row>
    <row r="30" spans="1:12" ht="12.75" x14ac:dyDescent="0.2">
      <c r="A30" s="351" t="s">
        <v>405</v>
      </c>
      <c r="B30" s="334" t="s">
        <v>404</v>
      </c>
      <c r="C30" s="333" t="s">
        <v>135</v>
      </c>
      <c r="D30" s="353">
        <v>0</v>
      </c>
      <c r="E30" s="353">
        <v>0</v>
      </c>
      <c r="F30" s="356"/>
      <c r="G30" s="355" t="s">
        <v>403</v>
      </c>
      <c r="H30" s="351" t="s">
        <v>402</v>
      </c>
      <c r="I30" s="333" t="s">
        <v>133</v>
      </c>
      <c r="J30" s="353">
        <v>0</v>
      </c>
      <c r="K30" s="353">
        <v>0</v>
      </c>
      <c r="L30" s="357"/>
    </row>
    <row r="31" spans="1:12" ht="12.75" x14ac:dyDescent="0.2">
      <c r="A31" s="351" t="s">
        <v>401</v>
      </c>
      <c r="B31" s="334"/>
      <c r="C31" s="333"/>
      <c r="D31" s="360"/>
      <c r="E31" s="360"/>
      <c r="F31" s="356"/>
      <c r="G31" s="355" t="s">
        <v>400</v>
      </c>
      <c r="H31" s="351" t="s">
        <v>399</v>
      </c>
      <c r="I31" s="333" t="s">
        <v>131</v>
      </c>
      <c r="J31" s="353">
        <v>0</v>
      </c>
      <c r="K31" s="353">
        <v>0</v>
      </c>
      <c r="L31" s="357"/>
    </row>
    <row r="32" spans="1:12" ht="12.75" x14ac:dyDescent="0.2">
      <c r="A32" s="351" t="s">
        <v>398</v>
      </c>
      <c r="B32" s="334">
        <v>417100</v>
      </c>
      <c r="C32" s="333" t="s">
        <v>132</v>
      </c>
      <c r="D32" s="353">
        <v>0</v>
      </c>
      <c r="E32" s="353">
        <v>0</v>
      </c>
      <c r="F32" s="356"/>
      <c r="G32" s="355" t="s">
        <v>397</v>
      </c>
      <c r="H32" s="351" t="s">
        <v>396</v>
      </c>
      <c r="I32" s="333" t="s">
        <v>395</v>
      </c>
      <c r="J32" s="353">
        <v>0</v>
      </c>
      <c r="K32" s="353">
        <v>0</v>
      </c>
      <c r="L32" s="357"/>
    </row>
    <row r="33" spans="1:12" ht="12.75" x14ac:dyDescent="0.2">
      <c r="A33" s="351" t="s">
        <v>394</v>
      </c>
      <c r="B33" s="334">
        <v>417200</v>
      </c>
      <c r="C33" s="333" t="s">
        <v>130</v>
      </c>
      <c r="D33" s="353">
        <v>0</v>
      </c>
      <c r="E33" s="353">
        <v>0</v>
      </c>
      <c r="F33" s="356"/>
      <c r="G33" s="361" t="s">
        <v>393</v>
      </c>
      <c r="H33" s="334" t="s">
        <v>392</v>
      </c>
      <c r="I33" s="333" t="s">
        <v>391</v>
      </c>
      <c r="J33" s="353">
        <v>179126</v>
      </c>
      <c r="K33" s="353">
        <v>171198</v>
      </c>
      <c r="L33" s="357"/>
    </row>
    <row r="34" spans="1:12" ht="12.75" x14ac:dyDescent="0.2">
      <c r="A34" s="351" t="s">
        <v>390</v>
      </c>
      <c r="B34" s="334">
        <v>417300</v>
      </c>
      <c r="C34" s="333" t="s">
        <v>389</v>
      </c>
      <c r="D34" s="353">
        <v>0</v>
      </c>
      <c r="E34" s="353">
        <v>0</v>
      </c>
      <c r="F34" s="356"/>
      <c r="G34" s="355" t="s">
        <v>388</v>
      </c>
      <c r="H34" s="351" t="s">
        <v>387</v>
      </c>
      <c r="I34" s="333" t="s">
        <v>386</v>
      </c>
      <c r="J34" s="353">
        <v>0</v>
      </c>
      <c r="K34" s="353">
        <v>0</v>
      </c>
      <c r="L34" s="357"/>
    </row>
    <row r="35" spans="1:12" ht="12.75" x14ac:dyDescent="0.2">
      <c r="A35" s="351" t="s">
        <v>385</v>
      </c>
      <c r="B35" s="334">
        <v>417400</v>
      </c>
      <c r="C35" s="333" t="s">
        <v>384</v>
      </c>
      <c r="D35" s="353">
        <v>0</v>
      </c>
      <c r="E35" s="353">
        <v>0</v>
      </c>
      <c r="F35" s="356"/>
      <c r="G35" s="355" t="s">
        <v>383</v>
      </c>
      <c r="H35" s="351" t="s">
        <v>382</v>
      </c>
      <c r="I35" s="333" t="s">
        <v>381</v>
      </c>
      <c r="J35" s="359">
        <f>SUBTOTAL(9,J25:J34)</f>
        <v>179126</v>
      </c>
      <c r="K35" s="358" t="s">
        <v>346</v>
      </c>
      <c r="L35" s="352">
        <f>SUBTOTAL(9,K25:K34)</f>
        <v>171198</v>
      </c>
    </row>
    <row r="36" spans="1:12" ht="12.75" x14ac:dyDescent="0.2">
      <c r="A36" s="351" t="s">
        <v>380</v>
      </c>
      <c r="B36" s="334">
        <v>417900</v>
      </c>
      <c r="C36" s="333" t="s">
        <v>124</v>
      </c>
      <c r="D36" s="353">
        <v>0</v>
      </c>
      <c r="E36" s="353">
        <v>0</v>
      </c>
      <c r="F36" s="356"/>
      <c r="G36" s="355" t="s">
        <v>379</v>
      </c>
      <c r="H36" s="335"/>
      <c r="I36" s="333" t="s">
        <v>378</v>
      </c>
      <c r="J36" s="347"/>
      <c r="K36" s="347"/>
      <c r="L36" s="357"/>
    </row>
    <row r="37" spans="1:12" ht="25.5" x14ac:dyDescent="0.2">
      <c r="A37" s="351" t="s">
        <v>377</v>
      </c>
      <c r="B37" s="334"/>
      <c r="C37" s="333"/>
      <c r="D37" s="360"/>
      <c r="E37" s="360"/>
      <c r="F37" s="356"/>
      <c r="G37" s="355" t="s">
        <v>376</v>
      </c>
      <c r="H37" s="351" t="s">
        <v>375</v>
      </c>
      <c r="I37" s="333" t="s">
        <v>374</v>
      </c>
      <c r="J37" s="353">
        <v>0</v>
      </c>
      <c r="K37" s="353">
        <v>0</v>
      </c>
      <c r="L37" s="357"/>
    </row>
    <row r="38" spans="1:12" ht="12.75" x14ac:dyDescent="0.2">
      <c r="A38" s="351" t="s">
        <v>373</v>
      </c>
      <c r="B38" s="334">
        <v>418100</v>
      </c>
      <c r="C38" s="333" t="s">
        <v>123</v>
      </c>
      <c r="D38" s="353">
        <v>0</v>
      </c>
      <c r="E38" s="353">
        <v>0</v>
      </c>
      <c r="F38" s="356"/>
      <c r="G38" s="355" t="s">
        <v>372</v>
      </c>
      <c r="H38" s="351" t="s">
        <v>371</v>
      </c>
      <c r="I38" s="333" t="s">
        <v>370</v>
      </c>
      <c r="J38" s="353">
        <v>0</v>
      </c>
      <c r="K38" s="353">
        <v>0</v>
      </c>
      <c r="L38" s="357"/>
    </row>
    <row r="39" spans="1:12" ht="12.75" x14ac:dyDescent="0.2">
      <c r="A39" s="351" t="s">
        <v>369</v>
      </c>
      <c r="B39" s="334"/>
      <c r="C39" s="333"/>
      <c r="D39" s="360"/>
      <c r="E39" s="353"/>
      <c r="F39" s="356"/>
      <c r="G39" s="355" t="s">
        <v>368</v>
      </c>
      <c r="H39" s="351" t="s">
        <v>367</v>
      </c>
      <c r="I39" s="333" t="s">
        <v>366</v>
      </c>
      <c r="J39" s="359">
        <f>SUBTOTAL(9,J37:J38)</f>
        <v>0</v>
      </c>
      <c r="K39" s="358" t="s">
        <v>346</v>
      </c>
      <c r="L39" s="352">
        <f>SUBTOTAL(9,K37:K38)</f>
        <v>0</v>
      </c>
    </row>
    <row r="40" spans="1:12" ht="12.75" x14ac:dyDescent="0.2">
      <c r="A40" s="351" t="s">
        <v>365</v>
      </c>
      <c r="B40" s="334">
        <v>419100</v>
      </c>
      <c r="C40" s="333" t="s">
        <v>120</v>
      </c>
      <c r="D40" s="353">
        <v>0</v>
      </c>
      <c r="E40" s="353">
        <v>0</v>
      </c>
      <c r="F40" s="356"/>
      <c r="G40" s="355" t="s">
        <v>364</v>
      </c>
      <c r="H40" s="351" t="s">
        <v>363</v>
      </c>
      <c r="I40" s="333"/>
      <c r="J40" s="347"/>
      <c r="K40" s="357"/>
      <c r="L40" s="357"/>
    </row>
    <row r="41" spans="1:12" ht="12.75" x14ac:dyDescent="0.2">
      <c r="A41" s="351" t="s">
        <v>362</v>
      </c>
      <c r="B41" s="334">
        <v>419200</v>
      </c>
      <c r="C41" s="333" t="s">
        <v>118</v>
      </c>
      <c r="D41" s="353">
        <v>0</v>
      </c>
      <c r="E41" s="353">
        <v>0</v>
      </c>
      <c r="F41" s="356"/>
      <c r="G41" s="355" t="s">
        <v>361</v>
      </c>
      <c r="H41" s="335"/>
      <c r="I41" s="333" t="s">
        <v>360</v>
      </c>
      <c r="J41" s="359">
        <f>SUM(D46,J8,J22,J35,J39)</f>
        <v>179126</v>
      </c>
      <c r="K41" s="358" t="s">
        <v>346</v>
      </c>
      <c r="L41" s="352">
        <f>SUM(F46,L8,L22,L35,L39)</f>
        <v>171198</v>
      </c>
    </row>
    <row r="42" spans="1:12" ht="12.75" x14ac:dyDescent="0.2">
      <c r="A42" s="351" t="s">
        <v>359</v>
      </c>
      <c r="B42" s="334">
        <v>419300</v>
      </c>
      <c r="C42" s="333" t="s">
        <v>116</v>
      </c>
      <c r="D42" s="353">
        <v>0</v>
      </c>
      <c r="E42" s="353">
        <v>0</v>
      </c>
      <c r="F42" s="356"/>
      <c r="G42" s="355" t="s">
        <v>358</v>
      </c>
      <c r="H42" s="335"/>
      <c r="I42" s="333"/>
      <c r="J42" s="347"/>
      <c r="K42" s="347"/>
      <c r="L42" s="357"/>
    </row>
    <row r="43" spans="1:12" ht="12.75" x14ac:dyDescent="0.2">
      <c r="A43" s="351" t="s">
        <v>357</v>
      </c>
      <c r="B43" s="334">
        <v>419900</v>
      </c>
      <c r="C43" s="333" t="s">
        <v>115</v>
      </c>
      <c r="D43" s="353">
        <v>0</v>
      </c>
      <c r="E43" s="534">
        <v>0</v>
      </c>
      <c r="F43" s="356"/>
      <c r="G43" s="355" t="s">
        <v>356</v>
      </c>
      <c r="H43" s="351" t="s">
        <v>355</v>
      </c>
      <c r="I43" s="333" t="s">
        <v>354</v>
      </c>
      <c r="J43" s="533">
        <v>0</v>
      </c>
      <c r="K43" s="532">
        <v>0</v>
      </c>
      <c r="L43" s="352">
        <f>+K43</f>
        <v>0</v>
      </c>
    </row>
    <row r="44" spans="1:12" ht="12.75" x14ac:dyDescent="0.2">
      <c r="A44" s="351" t="s">
        <v>353</v>
      </c>
      <c r="B44" s="334"/>
      <c r="C44" s="333" t="s">
        <v>352</v>
      </c>
      <c r="D44" s="332">
        <f>SUBTOTAL(9,D19:D43)</f>
        <v>0</v>
      </c>
      <c r="E44" s="350" t="s">
        <v>346</v>
      </c>
      <c r="F44" s="349">
        <f>SUBTOTAL(9,E20:E43)</f>
        <v>0</v>
      </c>
      <c r="G44" s="348" t="s">
        <v>351</v>
      </c>
      <c r="H44" s="335"/>
      <c r="I44" s="333"/>
      <c r="J44" s="347"/>
      <c r="K44" s="347"/>
      <c r="L44" s="347"/>
    </row>
    <row r="45" spans="1:12" ht="24" x14ac:dyDescent="0.2">
      <c r="A45" s="346" t="s">
        <v>350</v>
      </c>
      <c r="B45" s="340">
        <v>410000</v>
      </c>
      <c r="C45" s="345" t="s">
        <v>349</v>
      </c>
      <c r="D45" s="344"/>
      <c r="E45" s="343" t="s">
        <v>346</v>
      </c>
      <c r="F45" s="342"/>
      <c r="G45" s="341"/>
      <c r="H45" s="340" t="s">
        <v>348</v>
      </c>
      <c r="I45" s="339" t="s">
        <v>347</v>
      </c>
      <c r="J45" s="338"/>
      <c r="K45" s="337" t="s">
        <v>346</v>
      </c>
      <c r="L45" s="336"/>
    </row>
    <row r="46" spans="1:12" ht="12.75" x14ac:dyDescent="0.2">
      <c r="A46" s="335"/>
      <c r="B46" s="334"/>
      <c r="C46" s="333"/>
      <c r="D46" s="332">
        <f>(D19+D44)</f>
        <v>0</v>
      </c>
      <c r="E46" s="332"/>
      <c r="F46" s="331">
        <f>SUM(F19+F44)</f>
        <v>0</v>
      </c>
      <c r="G46" s="330"/>
      <c r="H46" s="329"/>
      <c r="I46" s="328" t="s">
        <v>345</v>
      </c>
      <c r="J46" s="326">
        <f>(D7+J41+J43)</f>
        <v>179155</v>
      </c>
      <c r="K46" s="327"/>
      <c r="L46" s="326">
        <f>(F7+L41+K43)</f>
        <v>171198</v>
      </c>
    </row>
    <row r="47" spans="1:12" ht="12.95" customHeight="1" x14ac:dyDescent="0.2">
      <c r="A47" s="598" t="str">
        <f ca="1">CELL("FILENAME",A1)</f>
        <v>R:\Finance\Annual Budget\Amended 2016-2017\[2016-2017 Amended Budget.xlsx]289</v>
      </c>
      <c r="B47" s="598"/>
      <c r="C47" s="598"/>
      <c r="D47" s="324"/>
      <c r="E47" s="324"/>
      <c r="F47" s="324"/>
      <c r="G47" s="324"/>
      <c r="H47" s="324"/>
      <c r="I47" s="325"/>
      <c r="J47" s="324"/>
      <c r="K47" s="324"/>
      <c r="L47" s="324"/>
    </row>
    <row r="48" spans="1:12" x14ac:dyDescent="0.2">
      <c r="D48" s="323"/>
      <c r="E48" s="323"/>
      <c r="F48" s="323"/>
    </row>
    <row r="49" spans="4:6" x14ac:dyDescent="0.2">
      <c r="D49" s="323"/>
      <c r="E49" s="323"/>
      <c r="F49" s="323"/>
    </row>
    <row r="50" spans="4:6" x14ac:dyDescent="0.2">
      <c r="D50" s="323"/>
      <c r="E50" s="323"/>
      <c r="F50" s="323"/>
    </row>
    <row r="51" spans="4:6" x14ac:dyDescent="0.2">
      <c r="D51" s="323"/>
      <c r="E51" s="323"/>
      <c r="F51" s="323"/>
    </row>
    <row r="52" spans="4:6" x14ac:dyDescent="0.2">
      <c r="D52" s="323"/>
      <c r="E52" s="323"/>
      <c r="F52" s="323"/>
    </row>
    <row r="53" spans="4:6" x14ac:dyDescent="0.2">
      <c r="D53" s="323"/>
      <c r="E53" s="323"/>
      <c r="F53" s="323"/>
    </row>
    <row r="54" spans="4:6" x14ac:dyDescent="0.2">
      <c r="D54" s="323"/>
      <c r="E54" s="323"/>
      <c r="F54" s="323"/>
    </row>
    <row r="55" spans="4:6" x14ac:dyDescent="0.2">
      <c r="D55" s="323"/>
      <c r="E55" s="323"/>
      <c r="F55" s="323"/>
    </row>
    <row r="56" spans="4:6" x14ac:dyDescent="0.2">
      <c r="D56" s="323"/>
      <c r="E56" s="323"/>
      <c r="F56" s="323"/>
    </row>
    <row r="57" spans="4:6" x14ac:dyDescent="0.2">
      <c r="D57" s="323"/>
      <c r="E57" s="323"/>
      <c r="F57" s="323"/>
    </row>
    <row r="58" spans="4:6" x14ac:dyDescent="0.2">
      <c r="D58" s="323"/>
      <c r="E58" s="323"/>
      <c r="F58" s="323"/>
    </row>
    <row r="59" spans="4:6" x14ac:dyDescent="0.2">
      <c r="D59" s="323"/>
      <c r="E59" s="323"/>
      <c r="F59" s="323"/>
    </row>
    <row r="60" spans="4:6" x14ac:dyDescent="0.2">
      <c r="D60" s="323"/>
      <c r="E60" s="323"/>
      <c r="F60" s="323"/>
    </row>
    <row r="61" spans="4:6" x14ac:dyDescent="0.2">
      <c r="D61" s="323"/>
      <c r="E61" s="323"/>
      <c r="F61" s="323"/>
    </row>
    <row r="62" spans="4:6" x14ac:dyDescent="0.2">
      <c r="D62" s="323"/>
      <c r="E62" s="323"/>
      <c r="F62" s="323"/>
    </row>
    <row r="63" spans="4:6" x14ac:dyDescent="0.2">
      <c r="D63" s="323"/>
      <c r="E63" s="323"/>
      <c r="F63" s="323"/>
    </row>
    <row r="64" spans="4:6" x14ac:dyDescent="0.2">
      <c r="D64" s="323"/>
      <c r="E64" s="323"/>
      <c r="F64" s="323"/>
    </row>
    <row r="65" spans="4:6" x14ac:dyDescent="0.2">
      <c r="D65" s="323"/>
      <c r="E65" s="323"/>
      <c r="F65" s="323"/>
    </row>
    <row r="66" spans="4:6" x14ac:dyDescent="0.2">
      <c r="D66" s="323"/>
      <c r="E66" s="323"/>
      <c r="F66" s="323"/>
    </row>
    <row r="67" spans="4:6" x14ac:dyDescent="0.2">
      <c r="D67" s="323"/>
      <c r="E67" s="323"/>
      <c r="F67" s="323"/>
    </row>
    <row r="68" spans="4:6" x14ac:dyDescent="0.2">
      <c r="D68" s="323"/>
      <c r="E68" s="323"/>
      <c r="F68" s="323"/>
    </row>
    <row r="69" spans="4:6" x14ac:dyDescent="0.2">
      <c r="D69" s="323"/>
      <c r="E69" s="323"/>
      <c r="F69" s="323"/>
    </row>
    <row r="70" spans="4:6" x14ac:dyDescent="0.2">
      <c r="D70" s="323"/>
      <c r="E70" s="323"/>
      <c r="F70" s="323"/>
    </row>
    <row r="71" spans="4:6" x14ac:dyDescent="0.2">
      <c r="D71" s="323"/>
      <c r="E71" s="323"/>
      <c r="F71" s="323"/>
    </row>
    <row r="72" spans="4:6" x14ac:dyDescent="0.2">
      <c r="D72" s="323"/>
      <c r="E72" s="323"/>
      <c r="F72" s="323"/>
    </row>
    <row r="73" spans="4:6" x14ac:dyDescent="0.2">
      <c r="D73" s="323"/>
      <c r="E73" s="323"/>
      <c r="F73" s="323"/>
    </row>
    <row r="74" spans="4:6" x14ac:dyDescent="0.2">
      <c r="D74" s="323"/>
      <c r="E74" s="323"/>
      <c r="F74" s="323"/>
    </row>
    <row r="75" spans="4:6" x14ac:dyDescent="0.2">
      <c r="D75" s="323"/>
      <c r="E75" s="323"/>
      <c r="F75" s="323"/>
    </row>
    <row r="76" spans="4:6" x14ac:dyDescent="0.2">
      <c r="D76" s="323"/>
      <c r="E76" s="323"/>
      <c r="F76" s="323"/>
    </row>
    <row r="77" spans="4:6" x14ac:dyDescent="0.2">
      <c r="D77" s="323"/>
      <c r="E77" s="323"/>
      <c r="F77" s="323"/>
    </row>
    <row r="78" spans="4:6" x14ac:dyDescent="0.2">
      <c r="D78" s="323"/>
      <c r="E78" s="323"/>
      <c r="F78" s="323"/>
    </row>
    <row r="79" spans="4:6" x14ac:dyDescent="0.2">
      <c r="D79" s="323"/>
      <c r="E79" s="323"/>
      <c r="F79" s="323"/>
    </row>
    <row r="80" spans="4:6" x14ac:dyDescent="0.2">
      <c r="D80" s="323"/>
      <c r="E80" s="323"/>
      <c r="F80" s="323"/>
    </row>
    <row r="81" spans="4:6" x14ac:dyDescent="0.2">
      <c r="D81" s="323"/>
      <c r="E81" s="323"/>
      <c r="F81" s="323"/>
    </row>
    <row r="82" spans="4:6" x14ac:dyDescent="0.2">
      <c r="D82" s="323"/>
      <c r="E82" s="323"/>
      <c r="F82" s="323"/>
    </row>
    <row r="83" spans="4:6" x14ac:dyDescent="0.2">
      <c r="D83" s="323"/>
      <c r="E83" s="323"/>
      <c r="F83" s="323"/>
    </row>
    <row r="84" spans="4:6" x14ac:dyDescent="0.2">
      <c r="D84" s="323"/>
      <c r="E84" s="323"/>
      <c r="F84" s="323"/>
    </row>
    <row r="85" spans="4:6" x14ac:dyDescent="0.2">
      <c r="D85" s="323"/>
      <c r="E85" s="323"/>
      <c r="F85" s="323"/>
    </row>
    <row r="86" spans="4:6" x14ac:dyDescent="0.2">
      <c r="D86" s="323"/>
      <c r="E86" s="323"/>
      <c r="F86" s="323"/>
    </row>
    <row r="87" spans="4:6" x14ac:dyDescent="0.2">
      <c r="D87" s="323"/>
      <c r="E87" s="323"/>
      <c r="F87" s="323"/>
    </row>
    <row r="88" spans="4:6" x14ac:dyDescent="0.2">
      <c r="D88" s="323"/>
      <c r="E88" s="323"/>
      <c r="F88" s="323"/>
    </row>
    <row r="89" spans="4:6" x14ac:dyDescent="0.2">
      <c r="D89" s="323"/>
      <c r="E89" s="323"/>
      <c r="F89" s="323"/>
    </row>
    <row r="90" spans="4:6" x14ac:dyDescent="0.2">
      <c r="D90" s="323"/>
      <c r="E90" s="323"/>
      <c r="F90" s="323"/>
    </row>
    <row r="91" spans="4:6" x14ac:dyDescent="0.2">
      <c r="D91" s="323"/>
      <c r="E91" s="323"/>
      <c r="F91" s="323"/>
    </row>
    <row r="92" spans="4:6" x14ac:dyDescent="0.2">
      <c r="D92" s="323"/>
      <c r="E92" s="323"/>
      <c r="F92" s="323"/>
    </row>
    <row r="93" spans="4:6" x14ac:dyDescent="0.2">
      <c r="D93" s="323"/>
      <c r="E93" s="323"/>
      <c r="F93" s="323"/>
    </row>
    <row r="94" spans="4:6" x14ac:dyDescent="0.2">
      <c r="D94" s="323"/>
      <c r="E94" s="323"/>
      <c r="F94" s="323"/>
    </row>
    <row r="95" spans="4:6" x14ac:dyDescent="0.2">
      <c r="D95" s="323"/>
      <c r="E95" s="323"/>
      <c r="F95" s="323"/>
    </row>
    <row r="96" spans="4:6" x14ac:dyDescent="0.2">
      <c r="D96" s="323"/>
      <c r="E96" s="323"/>
      <c r="F96" s="323"/>
    </row>
    <row r="97" spans="4:6" x14ac:dyDescent="0.2">
      <c r="D97" s="323"/>
      <c r="E97" s="323"/>
      <c r="F97" s="323"/>
    </row>
    <row r="98" spans="4:6" x14ac:dyDescent="0.2">
      <c r="D98" s="323"/>
      <c r="E98" s="323"/>
      <c r="F98" s="323"/>
    </row>
    <row r="99" spans="4:6" x14ac:dyDescent="0.2">
      <c r="D99" s="323"/>
      <c r="E99" s="323"/>
      <c r="F99" s="323"/>
    </row>
    <row r="100" spans="4:6" x14ac:dyDescent="0.2">
      <c r="D100" s="323"/>
      <c r="E100" s="323"/>
      <c r="F100" s="323"/>
    </row>
    <row r="101" spans="4:6" x14ac:dyDescent="0.2">
      <c r="D101" s="323"/>
      <c r="E101" s="323"/>
      <c r="F101" s="323"/>
    </row>
    <row r="102" spans="4:6" x14ac:dyDescent="0.2">
      <c r="D102" s="323"/>
      <c r="E102" s="323"/>
      <c r="F102" s="323"/>
    </row>
    <row r="103" spans="4:6" x14ac:dyDescent="0.2">
      <c r="D103" s="323"/>
      <c r="E103" s="323"/>
      <c r="F103" s="323"/>
    </row>
    <row r="104" spans="4:6" x14ac:dyDescent="0.2">
      <c r="D104" s="323"/>
      <c r="E104" s="323"/>
      <c r="F104" s="323"/>
    </row>
    <row r="105" spans="4:6" x14ac:dyDescent="0.2">
      <c r="D105" s="323"/>
      <c r="E105" s="323"/>
      <c r="F105" s="323"/>
    </row>
    <row r="106" spans="4:6" x14ac:dyDescent="0.2">
      <c r="D106" s="323"/>
      <c r="E106" s="323"/>
      <c r="F106" s="323"/>
    </row>
    <row r="107" spans="4:6" x14ac:dyDescent="0.2">
      <c r="D107" s="323"/>
      <c r="E107" s="323"/>
      <c r="F107" s="323"/>
    </row>
    <row r="108" spans="4:6" x14ac:dyDescent="0.2">
      <c r="D108" s="323"/>
      <c r="E108" s="323"/>
      <c r="F108" s="323"/>
    </row>
    <row r="109" spans="4:6" x14ac:dyDescent="0.2">
      <c r="D109" s="323"/>
      <c r="E109" s="323"/>
      <c r="F109" s="323"/>
    </row>
    <row r="110" spans="4:6" x14ac:dyDescent="0.2">
      <c r="D110" s="323"/>
      <c r="E110" s="323"/>
      <c r="F110" s="323"/>
    </row>
    <row r="111" spans="4:6" x14ac:dyDescent="0.2">
      <c r="D111" s="323"/>
      <c r="E111" s="323"/>
      <c r="F111" s="323"/>
    </row>
    <row r="112" spans="4:6" x14ac:dyDescent="0.2">
      <c r="D112" s="323"/>
      <c r="E112" s="323"/>
      <c r="F112" s="323"/>
    </row>
    <row r="113" spans="4:6" x14ac:dyDescent="0.2">
      <c r="D113" s="323"/>
      <c r="E113" s="323"/>
      <c r="F113" s="323"/>
    </row>
    <row r="114" spans="4:6" x14ac:dyDescent="0.2">
      <c r="D114" s="323"/>
      <c r="E114" s="323"/>
      <c r="F114" s="323"/>
    </row>
    <row r="115" spans="4:6" x14ac:dyDescent="0.2">
      <c r="D115" s="323"/>
      <c r="E115" s="323"/>
      <c r="F115" s="323"/>
    </row>
    <row r="116" spans="4:6" x14ac:dyDescent="0.2">
      <c r="D116" s="323"/>
      <c r="E116" s="323"/>
      <c r="F116" s="323"/>
    </row>
    <row r="117" spans="4:6" x14ac:dyDescent="0.2">
      <c r="D117" s="323"/>
      <c r="E117" s="323"/>
      <c r="F117" s="323"/>
    </row>
    <row r="118" spans="4:6" x14ac:dyDescent="0.2">
      <c r="D118" s="323"/>
      <c r="E118" s="323"/>
      <c r="F118" s="323"/>
    </row>
    <row r="119" spans="4:6" x14ac:dyDescent="0.2">
      <c r="D119" s="323"/>
      <c r="E119" s="323"/>
      <c r="F119" s="323"/>
    </row>
    <row r="120" spans="4:6" x14ac:dyDescent="0.2">
      <c r="D120" s="323"/>
      <c r="E120" s="323"/>
      <c r="F120" s="323"/>
    </row>
    <row r="121" spans="4:6" x14ac:dyDescent="0.2">
      <c r="D121" s="323"/>
      <c r="E121" s="323"/>
      <c r="F121" s="323"/>
    </row>
    <row r="122" spans="4:6" x14ac:dyDescent="0.2">
      <c r="D122" s="323"/>
      <c r="E122" s="323"/>
      <c r="F122" s="323"/>
    </row>
    <row r="123" spans="4:6" x14ac:dyDescent="0.2">
      <c r="D123" s="323"/>
      <c r="E123" s="323"/>
      <c r="F123" s="323"/>
    </row>
    <row r="124" spans="4:6" x14ac:dyDescent="0.2">
      <c r="D124" s="323"/>
      <c r="E124" s="323"/>
      <c r="F124" s="323"/>
    </row>
    <row r="125" spans="4:6" x14ac:dyDescent="0.2">
      <c r="D125" s="323"/>
      <c r="E125" s="323"/>
      <c r="F125" s="323"/>
    </row>
    <row r="126" spans="4:6" x14ac:dyDescent="0.2">
      <c r="D126" s="323"/>
      <c r="E126" s="323"/>
      <c r="F126" s="323"/>
    </row>
    <row r="127" spans="4:6" x14ac:dyDescent="0.2">
      <c r="D127" s="323"/>
      <c r="E127" s="323"/>
      <c r="F127" s="323"/>
    </row>
    <row r="128" spans="4:6" x14ac:dyDescent="0.2">
      <c r="D128" s="323"/>
      <c r="E128" s="323"/>
      <c r="F128" s="323"/>
    </row>
    <row r="129" spans="4:6" x14ac:dyDescent="0.2">
      <c r="D129" s="323"/>
      <c r="E129" s="323"/>
      <c r="F129" s="323"/>
    </row>
    <row r="130" spans="4:6" x14ac:dyDescent="0.2">
      <c r="D130" s="323"/>
      <c r="E130" s="323"/>
      <c r="F130" s="323"/>
    </row>
    <row r="131" spans="4:6" x14ac:dyDescent="0.2">
      <c r="D131" s="323"/>
      <c r="E131" s="323"/>
      <c r="F131" s="323"/>
    </row>
    <row r="132" spans="4:6" x14ac:dyDescent="0.2">
      <c r="D132" s="323"/>
      <c r="E132" s="323"/>
      <c r="F132" s="323"/>
    </row>
    <row r="133" spans="4:6" x14ac:dyDescent="0.2">
      <c r="D133" s="323"/>
      <c r="E133" s="323"/>
      <c r="F133" s="323"/>
    </row>
    <row r="134" spans="4:6" x14ac:dyDescent="0.2">
      <c r="D134" s="323"/>
      <c r="E134" s="323"/>
      <c r="F134" s="323"/>
    </row>
    <row r="135" spans="4:6" x14ac:dyDescent="0.2">
      <c r="D135" s="323"/>
      <c r="E135" s="323"/>
      <c r="F135" s="323"/>
    </row>
    <row r="136" spans="4:6" x14ac:dyDescent="0.2">
      <c r="D136" s="323"/>
      <c r="E136" s="323"/>
      <c r="F136" s="323"/>
    </row>
    <row r="137" spans="4:6" x14ac:dyDescent="0.2">
      <c r="D137" s="323"/>
      <c r="E137" s="323"/>
      <c r="F137" s="323"/>
    </row>
    <row r="138" spans="4:6" x14ac:dyDescent="0.2">
      <c r="D138" s="323"/>
      <c r="E138" s="323"/>
      <c r="F138" s="323"/>
    </row>
    <row r="139" spans="4:6" x14ac:dyDescent="0.2">
      <c r="D139" s="323"/>
      <c r="E139" s="323"/>
      <c r="F139" s="323"/>
    </row>
    <row r="140" spans="4:6" x14ac:dyDescent="0.2">
      <c r="D140" s="323"/>
      <c r="E140" s="323"/>
      <c r="F140" s="323"/>
    </row>
    <row r="141" spans="4:6" x14ac:dyDescent="0.2">
      <c r="D141" s="323"/>
      <c r="E141" s="323"/>
      <c r="F141" s="323"/>
    </row>
    <row r="142" spans="4:6" x14ac:dyDescent="0.2">
      <c r="D142" s="323"/>
      <c r="E142" s="323"/>
      <c r="F142" s="323"/>
    </row>
    <row r="143" spans="4:6" x14ac:dyDescent="0.2">
      <c r="D143" s="323"/>
      <c r="E143" s="323"/>
      <c r="F143" s="323"/>
    </row>
    <row r="144" spans="4:6" x14ac:dyDescent="0.2">
      <c r="D144" s="323"/>
      <c r="E144" s="323"/>
      <c r="F144" s="323"/>
    </row>
    <row r="145" spans="4:6" x14ac:dyDescent="0.2">
      <c r="D145" s="323"/>
      <c r="E145" s="323"/>
      <c r="F145" s="323"/>
    </row>
    <row r="146" spans="4:6" x14ac:dyDescent="0.2">
      <c r="D146" s="323"/>
      <c r="E146" s="323"/>
      <c r="F146" s="323"/>
    </row>
    <row r="147" spans="4:6" x14ac:dyDescent="0.2">
      <c r="D147" s="323"/>
      <c r="E147" s="323"/>
      <c r="F147" s="323"/>
    </row>
    <row r="148" spans="4:6" x14ac:dyDescent="0.2">
      <c r="D148" s="323"/>
      <c r="E148" s="323"/>
      <c r="F148" s="323"/>
    </row>
    <row r="149" spans="4:6" x14ac:dyDescent="0.2">
      <c r="D149" s="323"/>
      <c r="E149" s="323"/>
      <c r="F149" s="323"/>
    </row>
    <row r="150" spans="4:6" x14ac:dyDescent="0.2">
      <c r="D150" s="323"/>
      <c r="E150" s="323"/>
      <c r="F150" s="323"/>
    </row>
    <row r="151" spans="4:6" x14ac:dyDescent="0.2">
      <c r="D151" s="323"/>
      <c r="E151" s="323"/>
      <c r="F151" s="323"/>
    </row>
    <row r="152" spans="4:6" x14ac:dyDescent="0.2">
      <c r="D152" s="323"/>
      <c r="E152" s="323"/>
      <c r="F152" s="323"/>
    </row>
    <row r="153" spans="4:6" x14ac:dyDescent="0.2">
      <c r="D153" s="323"/>
      <c r="E153" s="323"/>
      <c r="F153" s="323"/>
    </row>
    <row r="154" spans="4:6" x14ac:dyDescent="0.2">
      <c r="D154" s="323"/>
      <c r="E154" s="323"/>
      <c r="F154" s="323"/>
    </row>
    <row r="155" spans="4:6" x14ac:dyDescent="0.2">
      <c r="D155" s="323"/>
      <c r="E155" s="323"/>
      <c r="F155" s="323"/>
    </row>
    <row r="156" spans="4:6" x14ac:dyDescent="0.2">
      <c r="D156" s="323"/>
      <c r="E156" s="323"/>
      <c r="F156" s="323"/>
    </row>
    <row r="157" spans="4:6" x14ac:dyDescent="0.2">
      <c r="D157" s="323"/>
      <c r="E157" s="323"/>
      <c r="F157" s="323"/>
    </row>
    <row r="158" spans="4:6" x14ac:dyDescent="0.2">
      <c r="D158" s="323"/>
      <c r="E158" s="323"/>
      <c r="F158" s="323"/>
    </row>
    <row r="159" spans="4:6" x14ac:dyDescent="0.2">
      <c r="D159" s="323"/>
      <c r="E159" s="323"/>
      <c r="F159" s="323"/>
    </row>
    <row r="160" spans="4:6" x14ac:dyDescent="0.2">
      <c r="D160" s="323"/>
      <c r="E160" s="323"/>
      <c r="F160" s="323"/>
    </row>
    <row r="161" spans="4:6" x14ac:dyDescent="0.2">
      <c r="D161" s="323"/>
      <c r="E161" s="323"/>
      <c r="F161" s="323"/>
    </row>
    <row r="162" spans="4:6" x14ac:dyDescent="0.2">
      <c r="D162" s="323"/>
      <c r="E162" s="323"/>
      <c r="F162" s="323"/>
    </row>
    <row r="163" spans="4:6" x14ac:dyDescent="0.2">
      <c r="D163" s="323"/>
      <c r="E163" s="323"/>
      <c r="F163" s="323"/>
    </row>
    <row r="164" spans="4:6" x14ac:dyDescent="0.2">
      <c r="D164" s="323"/>
      <c r="E164" s="323"/>
      <c r="F164" s="323"/>
    </row>
    <row r="165" spans="4:6" x14ac:dyDescent="0.2">
      <c r="D165" s="323"/>
      <c r="E165" s="323"/>
      <c r="F165" s="323"/>
    </row>
    <row r="166" spans="4:6" x14ac:dyDescent="0.2">
      <c r="D166" s="323"/>
      <c r="E166" s="323"/>
      <c r="F166" s="323"/>
    </row>
    <row r="167" spans="4:6" x14ac:dyDescent="0.2">
      <c r="D167" s="323"/>
      <c r="E167" s="323"/>
      <c r="F167" s="323"/>
    </row>
    <row r="168" spans="4:6" x14ac:dyDescent="0.2">
      <c r="D168" s="323"/>
      <c r="E168" s="323"/>
      <c r="F168" s="323"/>
    </row>
    <row r="169" spans="4:6" x14ac:dyDescent="0.2">
      <c r="D169" s="323"/>
      <c r="E169" s="323"/>
      <c r="F169" s="323"/>
    </row>
    <row r="170" spans="4:6" x14ac:dyDescent="0.2">
      <c r="D170" s="323"/>
      <c r="E170" s="323"/>
      <c r="F170" s="323"/>
    </row>
    <row r="171" spans="4:6" x14ac:dyDescent="0.2">
      <c r="D171" s="323"/>
      <c r="E171" s="323"/>
      <c r="F171" s="323"/>
    </row>
    <row r="172" spans="4:6" x14ac:dyDescent="0.2">
      <c r="D172" s="323"/>
      <c r="E172" s="323"/>
      <c r="F172" s="323"/>
    </row>
    <row r="173" spans="4:6" x14ac:dyDescent="0.2">
      <c r="D173" s="323"/>
      <c r="E173" s="323"/>
      <c r="F173" s="323"/>
    </row>
    <row r="174" spans="4:6" x14ac:dyDescent="0.2">
      <c r="D174" s="323"/>
      <c r="E174" s="323"/>
      <c r="F174" s="323"/>
    </row>
    <row r="175" spans="4:6" x14ac:dyDescent="0.2">
      <c r="D175" s="323"/>
      <c r="E175" s="323"/>
      <c r="F175" s="323"/>
    </row>
    <row r="176" spans="4:6" x14ac:dyDescent="0.2">
      <c r="D176" s="323"/>
      <c r="E176" s="323"/>
      <c r="F176" s="323"/>
    </row>
    <row r="177" spans="4:6" x14ac:dyDescent="0.2">
      <c r="D177" s="323"/>
      <c r="E177" s="323"/>
      <c r="F177" s="323"/>
    </row>
    <row r="178" spans="4:6" x14ac:dyDescent="0.2">
      <c r="D178" s="323"/>
      <c r="E178" s="323"/>
      <c r="F178" s="323"/>
    </row>
    <row r="179" spans="4:6" x14ac:dyDescent="0.2">
      <c r="D179" s="323"/>
      <c r="E179" s="323"/>
      <c r="F179" s="323"/>
    </row>
    <row r="180" spans="4:6" x14ac:dyDescent="0.2">
      <c r="D180" s="323"/>
      <c r="E180" s="323"/>
      <c r="F180" s="323"/>
    </row>
    <row r="181" spans="4:6" x14ac:dyDescent="0.2">
      <c r="D181" s="323"/>
      <c r="E181" s="323"/>
      <c r="F181" s="323"/>
    </row>
    <row r="182" spans="4:6" x14ac:dyDescent="0.2">
      <c r="D182" s="323"/>
      <c r="E182" s="323"/>
      <c r="F182" s="323"/>
    </row>
    <row r="183" spans="4:6" x14ac:dyDescent="0.2">
      <c r="D183" s="323"/>
      <c r="E183" s="323"/>
      <c r="F183" s="323"/>
    </row>
    <row r="184" spans="4:6" x14ac:dyDescent="0.2">
      <c r="D184" s="323"/>
      <c r="E184" s="323"/>
      <c r="F184" s="323"/>
    </row>
    <row r="185" spans="4:6" x14ac:dyDescent="0.2">
      <c r="D185" s="323"/>
      <c r="E185" s="323"/>
      <c r="F185" s="323"/>
    </row>
    <row r="186" spans="4:6" x14ac:dyDescent="0.2">
      <c r="D186" s="323"/>
      <c r="E186" s="323"/>
      <c r="F186" s="323"/>
    </row>
    <row r="187" spans="4:6" x14ac:dyDescent="0.2">
      <c r="D187" s="323"/>
      <c r="E187" s="323"/>
      <c r="F187" s="323"/>
    </row>
    <row r="188" spans="4:6" x14ac:dyDescent="0.2">
      <c r="D188" s="323"/>
      <c r="E188" s="323"/>
      <c r="F188" s="323"/>
    </row>
    <row r="189" spans="4:6" x14ac:dyDescent="0.2">
      <c r="D189" s="323"/>
      <c r="E189" s="323"/>
      <c r="F189" s="323"/>
    </row>
    <row r="190" spans="4:6" x14ac:dyDescent="0.2">
      <c r="D190" s="323"/>
      <c r="E190" s="323"/>
      <c r="F190" s="323"/>
    </row>
    <row r="191" spans="4:6" x14ac:dyDescent="0.2">
      <c r="D191" s="323"/>
      <c r="E191" s="323"/>
      <c r="F191" s="323"/>
    </row>
    <row r="192" spans="4:6" x14ac:dyDescent="0.2">
      <c r="D192" s="323"/>
      <c r="E192" s="323"/>
      <c r="F192" s="323"/>
    </row>
    <row r="193" spans="4:6" x14ac:dyDescent="0.2">
      <c r="D193" s="323"/>
      <c r="E193" s="323"/>
      <c r="F193" s="323"/>
    </row>
    <row r="194" spans="4:6" x14ac:dyDescent="0.2">
      <c r="D194" s="323"/>
      <c r="E194" s="323"/>
      <c r="F194" s="323"/>
    </row>
    <row r="195" spans="4:6" x14ac:dyDescent="0.2">
      <c r="D195" s="323"/>
      <c r="E195" s="323"/>
      <c r="F195" s="323"/>
    </row>
    <row r="196" spans="4:6" x14ac:dyDescent="0.2">
      <c r="D196" s="323"/>
      <c r="E196" s="323"/>
      <c r="F196" s="323"/>
    </row>
    <row r="197" spans="4:6" x14ac:dyDescent="0.2">
      <c r="D197" s="323"/>
      <c r="E197" s="323"/>
      <c r="F197" s="323"/>
    </row>
    <row r="198" spans="4:6" x14ac:dyDescent="0.2">
      <c r="D198" s="323"/>
      <c r="E198" s="323"/>
      <c r="F198" s="323"/>
    </row>
    <row r="199" spans="4:6" x14ac:dyDescent="0.2">
      <c r="D199" s="323"/>
      <c r="E199" s="323"/>
      <c r="F199" s="323"/>
    </row>
    <row r="200" spans="4:6" x14ac:dyDescent="0.2">
      <c r="D200" s="323"/>
      <c r="E200" s="323"/>
      <c r="F200" s="323"/>
    </row>
    <row r="201" spans="4:6" x14ac:dyDescent="0.2">
      <c r="D201" s="323"/>
      <c r="E201" s="323"/>
      <c r="F201" s="323"/>
    </row>
    <row r="202" spans="4:6" x14ac:dyDescent="0.2">
      <c r="D202" s="323"/>
      <c r="E202" s="323"/>
      <c r="F202" s="323"/>
    </row>
    <row r="203" spans="4:6" x14ac:dyDescent="0.2">
      <c r="D203" s="323"/>
      <c r="E203" s="323"/>
      <c r="F203" s="323"/>
    </row>
    <row r="204" spans="4:6" x14ac:dyDescent="0.2">
      <c r="D204" s="323"/>
      <c r="E204" s="323"/>
      <c r="F204" s="323"/>
    </row>
    <row r="205" spans="4:6" x14ac:dyDescent="0.2">
      <c r="D205" s="323"/>
      <c r="E205" s="323"/>
      <c r="F205" s="323"/>
    </row>
    <row r="206" spans="4:6" x14ac:dyDescent="0.2">
      <c r="D206" s="323"/>
      <c r="E206" s="323"/>
      <c r="F206" s="323"/>
    </row>
    <row r="207" spans="4:6" x14ac:dyDescent="0.2">
      <c r="D207" s="323"/>
      <c r="E207" s="323"/>
      <c r="F207" s="323"/>
    </row>
    <row r="208" spans="4:6" x14ac:dyDescent="0.2">
      <c r="D208" s="323"/>
      <c r="E208" s="323"/>
      <c r="F208" s="323"/>
    </row>
    <row r="209" spans="4:6" x14ac:dyDescent="0.2">
      <c r="D209" s="323"/>
      <c r="E209" s="323"/>
      <c r="F209" s="323"/>
    </row>
    <row r="210" spans="4:6" x14ac:dyDescent="0.2">
      <c r="D210" s="323"/>
      <c r="E210" s="323"/>
      <c r="F210" s="323"/>
    </row>
    <row r="211" spans="4:6" x14ac:dyDescent="0.2">
      <c r="D211" s="323"/>
      <c r="E211" s="323"/>
      <c r="F211" s="323"/>
    </row>
    <row r="212" spans="4:6" x14ac:dyDescent="0.2">
      <c r="D212" s="323"/>
      <c r="E212" s="323"/>
      <c r="F212" s="323"/>
    </row>
    <row r="213" spans="4:6" x14ac:dyDescent="0.2">
      <c r="D213" s="323"/>
      <c r="E213" s="323"/>
      <c r="F213" s="323"/>
    </row>
    <row r="214" spans="4:6" x14ac:dyDescent="0.2">
      <c r="D214" s="323"/>
      <c r="E214" s="323"/>
      <c r="F214" s="323"/>
    </row>
    <row r="215" spans="4:6" x14ac:dyDescent="0.2">
      <c r="D215" s="323"/>
      <c r="E215" s="323"/>
      <c r="F215" s="323"/>
    </row>
    <row r="216" spans="4:6" x14ac:dyDescent="0.2">
      <c r="D216" s="323"/>
      <c r="E216" s="323"/>
      <c r="F216" s="323"/>
    </row>
    <row r="217" spans="4:6" x14ac:dyDescent="0.2">
      <c r="D217" s="323"/>
      <c r="E217" s="323"/>
      <c r="F217" s="323"/>
    </row>
    <row r="218" spans="4:6" x14ac:dyDescent="0.2">
      <c r="D218" s="323"/>
      <c r="E218" s="323"/>
      <c r="F218" s="323"/>
    </row>
    <row r="219" spans="4:6" x14ac:dyDescent="0.2">
      <c r="D219" s="323"/>
      <c r="E219" s="323"/>
      <c r="F219" s="323"/>
    </row>
    <row r="220" spans="4:6" x14ac:dyDescent="0.2">
      <c r="D220" s="323"/>
      <c r="E220" s="323"/>
      <c r="F220" s="323"/>
    </row>
    <row r="221" spans="4:6" x14ac:dyDescent="0.2">
      <c r="D221" s="323"/>
      <c r="E221" s="323"/>
      <c r="F221" s="323"/>
    </row>
    <row r="222" spans="4:6" x14ac:dyDescent="0.2">
      <c r="D222" s="323"/>
      <c r="E222" s="323"/>
      <c r="F222" s="323"/>
    </row>
    <row r="223" spans="4:6" x14ac:dyDescent="0.2">
      <c r="D223" s="323"/>
      <c r="E223" s="323"/>
      <c r="F223" s="323"/>
    </row>
    <row r="224" spans="4:6" x14ac:dyDescent="0.2">
      <c r="D224" s="323"/>
      <c r="E224" s="323"/>
      <c r="F224" s="323"/>
    </row>
    <row r="225" spans="4:6" x14ac:dyDescent="0.2">
      <c r="D225" s="323"/>
      <c r="E225" s="323"/>
      <c r="F225" s="323"/>
    </row>
    <row r="226" spans="4:6" x14ac:dyDescent="0.2">
      <c r="D226" s="323"/>
      <c r="E226" s="323"/>
      <c r="F226" s="323"/>
    </row>
    <row r="227" spans="4:6" x14ac:dyDescent="0.2">
      <c r="D227" s="323"/>
      <c r="E227" s="323"/>
      <c r="F227" s="323"/>
    </row>
    <row r="228" spans="4:6" x14ac:dyDescent="0.2">
      <c r="D228" s="323"/>
      <c r="E228" s="323"/>
      <c r="F228" s="323"/>
    </row>
    <row r="229" spans="4:6" x14ac:dyDescent="0.2">
      <c r="D229" s="323"/>
      <c r="E229" s="323"/>
      <c r="F229" s="323"/>
    </row>
    <row r="230" spans="4:6" x14ac:dyDescent="0.2">
      <c r="D230" s="323"/>
      <c r="E230" s="323"/>
      <c r="F230" s="323"/>
    </row>
    <row r="231" spans="4:6" x14ac:dyDescent="0.2">
      <c r="D231" s="323"/>
      <c r="E231" s="323"/>
      <c r="F231" s="323"/>
    </row>
    <row r="232" spans="4:6" x14ac:dyDescent="0.2">
      <c r="D232" s="323"/>
      <c r="E232" s="323"/>
      <c r="F232" s="323"/>
    </row>
    <row r="233" spans="4:6" x14ac:dyDescent="0.2">
      <c r="D233" s="323"/>
      <c r="E233" s="323"/>
      <c r="F233" s="323"/>
    </row>
    <row r="234" spans="4:6" x14ac:dyDescent="0.2">
      <c r="D234" s="323"/>
      <c r="E234" s="323"/>
      <c r="F234" s="323"/>
    </row>
    <row r="235" spans="4:6" x14ac:dyDescent="0.2">
      <c r="D235" s="323"/>
      <c r="E235" s="323"/>
      <c r="F235" s="323"/>
    </row>
    <row r="236" spans="4:6" x14ac:dyDescent="0.2">
      <c r="D236" s="323"/>
      <c r="E236" s="323"/>
      <c r="F236" s="323"/>
    </row>
    <row r="237" spans="4:6" x14ac:dyDescent="0.2">
      <c r="D237" s="323"/>
      <c r="E237" s="323"/>
      <c r="F237" s="323"/>
    </row>
    <row r="238" spans="4:6" x14ac:dyDescent="0.2">
      <c r="D238" s="323"/>
      <c r="E238" s="323"/>
      <c r="F238" s="323"/>
    </row>
    <row r="239" spans="4:6" x14ac:dyDescent="0.2">
      <c r="D239" s="323"/>
      <c r="E239" s="323"/>
      <c r="F239" s="323"/>
    </row>
    <row r="240" spans="4:6" x14ac:dyDescent="0.2">
      <c r="D240" s="323"/>
      <c r="E240" s="323"/>
      <c r="F240" s="323"/>
    </row>
    <row r="241" spans="4:6" x14ac:dyDescent="0.2">
      <c r="D241" s="323"/>
      <c r="E241" s="323"/>
      <c r="F241" s="323"/>
    </row>
    <row r="242" spans="4:6" x14ac:dyDescent="0.2">
      <c r="D242" s="323"/>
      <c r="E242" s="323"/>
      <c r="F242" s="323"/>
    </row>
    <row r="243" spans="4:6" x14ac:dyDescent="0.2">
      <c r="D243" s="323"/>
      <c r="E243" s="323"/>
      <c r="F243" s="323"/>
    </row>
    <row r="244" spans="4:6" x14ac:dyDescent="0.2">
      <c r="D244" s="323"/>
      <c r="E244" s="323"/>
      <c r="F244" s="323"/>
    </row>
    <row r="245" spans="4:6" x14ac:dyDescent="0.2">
      <c r="D245" s="323"/>
      <c r="E245" s="323"/>
      <c r="F245" s="323"/>
    </row>
    <row r="246" spans="4:6" x14ac:dyDescent="0.2">
      <c r="D246" s="323"/>
      <c r="E246" s="323"/>
      <c r="F246" s="323"/>
    </row>
    <row r="247" spans="4:6" x14ac:dyDescent="0.2">
      <c r="D247" s="323"/>
      <c r="E247" s="323"/>
      <c r="F247" s="323"/>
    </row>
    <row r="248" spans="4:6" x14ac:dyDescent="0.2">
      <c r="D248" s="323"/>
      <c r="E248" s="323"/>
      <c r="F248" s="323"/>
    </row>
    <row r="249" spans="4:6" x14ac:dyDescent="0.2">
      <c r="D249" s="323"/>
      <c r="E249" s="323"/>
      <c r="F249" s="323"/>
    </row>
    <row r="250" spans="4:6" x14ac:dyDescent="0.2">
      <c r="D250" s="323"/>
      <c r="E250" s="323"/>
      <c r="F250" s="323"/>
    </row>
    <row r="251" spans="4:6" x14ac:dyDescent="0.2">
      <c r="D251" s="323"/>
      <c r="E251" s="323"/>
      <c r="F251" s="323"/>
    </row>
    <row r="252" spans="4:6" x14ac:dyDescent="0.2">
      <c r="D252" s="323"/>
      <c r="E252" s="323"/>
      <c r="F252" s="323"/>
    </row>
    <row r="253" spans="4:6" x14ac:dyDescent="0.2">
      <c r="D253" s="323"/>
      <c r="E253" s="323"/>
      <c r="F253" s="323"/>
    </row>
    <row r="254" spans="4:6" x14ac:dyDescent="0.2">
      <c r="D254" s="323"/>
      <c r="E254" s="323"/>
      <c r="F254" s="323"/>
    </row>
    <row r="255" spans="4:6" x14ac:dyDescent="0.2">
      <c r="D255" s="323"/>
      <c r="E255" s="323"/>
      <c r="F255" s="323"/>
    </row>
    <row r="256" spans="4:6" x14ac:dyDescent="0.2">
      <c r="D256" s="323"/>
      <c r="E256" s="323"/>
      <c r="F256" s="323"/>
    </row>
    <row r="257" spans="4:6" x14ac:dyDescent="0.2">
      <c r="D257" s="323"/>
      <c r="E257" s="323"/>
      <c r="F257" s="323"/>
    </row>
    <row r="258" spans="4:6" x14ac:dyDescent="0.2">
      <c r="D258" s="323"/>
      <c r="E258" s="323"/>
      <c r="F258" s="323"/>
    </row>
    <row r="259" spans="4:6" x14ac:dyDescent="0.2">
      <c r="D259" s="323"/>
      <c r="E259" s="323"/>
      <c r="F259" s="323"/>
    </row>
    <row r="260" spans="4:6" x14ac:dyDescent="0.2">
      <c r="D260" s="323"/>
      <c r="E260" s="323"/>
      <c r="F260" s="323"/>
    </row>
    <row r="261" spans="4:6" x14ac:dyDescent="0.2">
      <c r="D261" s="323"/>
      <c r="E261" s="323"/>
      <c r="F261" s="323"/>
    </row>
    <row r="262" spans="4:6" x14ac:dyDescent="0.2">
      <c r="D262" s="323"/>
      <c r="E262" s="323"/>
      <c r="F262" s="323"/>
    </row>
    <row r="263" spans="4:6" x14ac:dyDescent="0.2">
      <c r="D263" s="323"/>
      <c r="E263" s="323"/>
      <c r="F263" s="323"/>
    </row>
    <row r="264" spans="4:6" x14ac:dyDescent="0.2">
      <c r="D264" s="323"/>
      <c r="E264" s="323"/>
      <c r="F264" s="323"/>
    </row>
    <row r="265" spans="4:6" x14ac:dyDescent="0.2">
      <c r="D265" s="323"/>
      <c r="E265" s="323"/>
      <c r="F265" s="323"/>
    </row>
    <row r="266" spans="4:6" x14ac:dyDescent="0.2">
      <c r="D266" s="323"/>
      <c r="E266" s="323"/>
      <c r="F266" s="323"/>
    </row>
    <row r="267" spans="4:6" x14ac:dyDescent="0.2">
      <c r="D267" s="323"/>
      <c r="E267" s="323"/>
      <c r="F267" s="323"/>
    </row>
    <row r="268" spans="4:6" x14ac:dyDescent="0.2">
      <c r="D268" s="323"/>
      <c r="E268" s="323"/>
      <c r="F268" s="323"/>
    </row>
    <row r="269" spans="4:6" x14ac:dyDescent="0.2">
      <c r="D269" s="323"/>
      <c r="E269" s="323"/>
      <c r="F269" s="323"/>
    </row>
    <row r="270" spans="4:6" x14ac:dyDescent="0.2">
      <c r="D270" s="323"/>
      <c r="E270" s="323"/>
      <c r="F270" s="323"/>
    </row>
    <row r="271" spans="4:6" x14ac:dyDescent="0.2">
      <c r="D271" s="323"/>
      <c r="E271" s="323"/>
      <c r="F271" s="323"/>
    </row>
    <row r="272" spans="4:6" x14ac:dyDescent="0.2">
      <c r="D272" s="323"/>
      <c r="E272" s="323"/>
      <c r="F272" s="323"/>
    </row>
    <row r="273" spans="4:6" x14ac:dyDescent="0.2">
      <c r="D273" s="323"/>
      <c r="E273" s="323"/>
      <c r="F273" s="323"/>
    </row>
    <row r="274" spans="4:6" x14ac:dyDescent="0.2">
      <c r="D274" s="323"/>
      <c r="E274" s="323"/>
      <c r="F274" s="323"/>
    </row>
    <row r="275" spans="4:6" x14ac:dyDescent="0.2">
      <c r="D275" s="323"/>
      <c r="E275" s="323"/>
      <c r="F275" s="323"/>
    </row>
    <row r="276" spans="4:6" x14ac:dyDescent="0.2">
      <c r="D276" s="323"/>
      <c r="E276" s="323"/>
      <c r="F276" s="323"/>
    </row>
    <row r="277" spans="4:6" x14ac:dyDescent="0.2">
      <c r="D277" s="323"/>
      <c r="E277" s="323"/>
      <c r="F277" s="323"/>
    </row>
    <row r="278" spans="4:6" x14ac:dyDescent="0.2">
      <c r="D278" s="323"/>
      <c r="E278" s="323"/>
      <c r="F278" s="323"/>
    </row>
    <row r="279" spans="4:6" x14ac:dyDescent="0.2">
      <c r="D279" s="323"/>
      <c r="E279" s="323"/>
      <c r="F279" s="323"/>
    </row>
    <row r="280" spans="4:6" x14ac:dyDescent="0.2">
      <c r="D280" s="323"/>
      <c r="E280" s="323"/>
      <c r="F280" s="323"/>
    </row>
    <row r="281" spans="4:6" x14ac:dyDescent="0.2">
      <c r="D281" s="323"/>
      <c r="E281" s="323"/>
      <c r="F281" s="323"/>
    </row>
    <row r="282" spans="4:6" x14ac:dyDescent="0.2">
      <c r="D282" s="323"/>
      <c r="E282" s="323"/>
      <c r="F282" s="323"/>
    </row>
    <row r="283" spans="4:6" x14ac:dyDescent="0.2">
      <c r="D283" s="323"/>
      <c r="E283" s="323"/>
      <c r="F283" s="323"/>
    </row>
    <row r="284" spans="4:6" x14ac:dyDescent="0.2">
      <c r="D284" s="323"/>
      <c r="E284" s="323"/>
      <c r="F284" s="323"/>
    </row>
    <row r="285" spans="4:6" x14ac:dyDescent="0.2">
      <c r="D285" s="323"/>
      <c r="E285" s="323"/>
      <c r="F285" s="323"/>
    </row>
    <row r="286" spans="4:6" x14ac:dyDescent="0.2">
      <c r="D286" s="323"/>
      <c r="E286" s="323"/>
      <c r="F286" s="323"/>
    </row>
    <row r="287" spans="4:6" x14ac:dyDescent="0.2">
      <c r="D287" s="323"/>
      <c r="E287" s="323"/>
      <c r="F287" s="323"/>
    </row>
    <row r="288" spans="4:6" x14ac:dyDescent="0.2">
      <c r="D288" s="323"/>
      <c r="E288" s="323"/>
      <c r="F288" s="323"/>
    </row>
    <row r="289" spans="4:6" x14ac:dyDescent="0.2">
      <c r="D289" s="323"/>
      <c r="E289" s="323"/>
      <c r="F289" s="323"/>
    </row>
    <row r="290" spans="4:6" x14ac:dyDescent="0.2">
      <c r="D290" s="323"/>
      <c r="E290" s="323"/>
      <c r="F290" s="323"/>
    </row>
    <row r="291" spans="4:6" x14ac:dyDescent="0.2">
      <c r="D291" s="323"/>
      <c r="E291" s="323"/>
      <c r="F291" s="323"/>
    </row>
    <row r="292" spans="4:6" x14ac:dyDescent="0.2">
      <c r="D292" s="323"/>
      <c r="E292" s="323"/>
      <c r="F292" s="323"/>
    </row>
    <row r="293" spans="4:6" x14ac:dyDescent="0.2">
      <c r="D293" s="323"/>
      <c r="E293" s="323"/>
      <c r="F293" s="323"/>
    </row>
    <row r="294" spans="4:6" x14ac:dyDescent="0.2">
      <c r="D294" s="323"/>
      <c r="E294" s="323"/>
      <c r="F294" s="323"/>
    </row>
    <row r="295" spans="4:6" x14ac:dyDescent="0.2">
      <c r="D295" s="323"/>
      <c r="E295" s="323"/>
      <c r="F295" s="323"/>
    </row>
    <row r="296" spans="4:6" x14ac:dyDescent="0.2">
      <c r="D296" s="323"/>
      <c r="E296" s="323"/>
      <c r="F296" s="323"/>
    </row>
    <row r="297" spans="4:6" x14ac:dyDescent="0.2">
      <c r="D297" s="323"/>
      <c r="E297" s="323"/>
      <c r="F297" s="323"/>
    </row>
    <row r="298" spans="4:6" x14ac:dyDescent="0.2">
      <c r="D298" s="323"/>
      <c r="E298" s="323"/>
      <c r="F298" s="323"/>
    </row>
    <row r="299" spans="4:6" x14ac:dyDescent="0.2">
      <c r="D299" s="323"/>
      <c r="E299" s="323"/>
      <c r="F299" s="323"/>
    </row>
    <row r="300" spans="4:6" x14ac:dyDescent="0.2">
      <c r="D300" s="323"/>
      <c r="E300" s="323"/>
      <c r="F300" s="323"/>
    </row>
    <row r="301" spans="4:6" x14ac:dyDescent="0.2">
      <c r="D301" s="323"/>
      <c r="E301" s="323"/>
      <c r="F301" s="323"/>
    </row>
    <row r="302" spans="4:6" x14ac:dyDescent="0.2">
      <c r="D302" s="323"/>
      <c r="E302" s="323"/>
      <c r="F302" s="323"/>
    </row>
    <row r="303" spans="4:6" x14ac:dyDescent="0.2">
      <c r="D303" s="323"/>
      <c r="E303" s="323"/>
      <c r="F303" s="323"/>
    </row>
    <row r="304" spans="4:6" x14ac:dyDescent="0.2">
      <c r="D304" s="323"/>
      <c r="E304" s="323"/>
      <c r="F304" s="323"/>
    </row>
    <row r="305" spans="4:6" x14ac:dyDescent="0.2">
      <c r="D305" s="323"/>
      <c r="E305" s="323"/>
      <c r="F305" s="323"/>
    </row>
    <row r="306" spans="4:6" x14ac:dyDescent="0.2">
      <c r="D306" s="323"/>
      <c r="E306" s="323"/>
      <c r="F306" s="323"/>
    </row>
    <row r="307" spans="4:6" x14ac:dyDescent="0.2">
      <c r="D307" s="323"/>
      <c r="E307" s="323"/>
      <c r="F307" s="323"/>
    </row>
    <row r="308" spans="4:6" x14ac:dyDescent="0.2">
      <c r="D308" s="323"/>
      <c r="E308" s="323"/>
      <c r="F308" s="323"/>
    </row>
    <row r="309" spans="4:6" x14ac:dyDescent="0.2">
      <c r="D309" s="323"/>
      <c r="E309" s="323"/>
      <c r="F309" s="323"/>
    </row>
    <row r="310" spans="4:6" x14ac:dyDescent="0.2">
      <c r="D310" s="323"/>
      <c r="E310" s="323"/>
      <c r="F310" s="323"/>
    </row>
    <row r="311" spans="4:6" x14ac:dyDescent="0.2">
      <c r="D311" s="323"/>
      <c r="E311" s="323"/>
      <c r="F311" s="323"/>
    </row>
    <row r="312" spans="4:6" x14ac:dyDescent="0.2">
      <c r="D312" s="323"/>
      <c r="E312" s="323"/>
      <c r="F312" s="323"/>
    </row>
    <row r="313" spans="4:6" x14ac:dyDescent="0.2">
      <c r="D313" s="323"/>
      <c r="E313" s="323"/>
      <c r="F313" s="323"/>
    </row>
    <row r="314" spans="4:6" x14ac:dyDescent="0.2">
      <c r="D314" s="323"/>
      <c r="E314" s="323"/>
      <c r="F314" s="323"/>
    </row>
    <row r="315" spans="4:6" x14ac:dyDescent="0.2">
      <c r="D315" s="323"/>
      <c r="E315" s="323"/>
      <c r="F315" s="323"/>
    </row>
    <row r="316" spans="4:6" x14ac:dyDescent="0.2">
      <c r="D316" s="323"/>
      <c r="E316" s="323"/>
      <c r="F316" s="323"/>
    </row>
    <row r="317" spans="4:6" x14ac:dyDescent="0.2">
      <c r="D317" s="323"/>
      <c r="E317" s="323"/>
      <c r="F317" s="323"/>
    </row>
    <row r="318" spans="4:6" x14ac:dyDescent="0.2">
      <c r="D318" s="323"/>
      <c r="E318" s="323"/>
      <c r="F318" s="323"/>
    </row>
    <row r="319" spans="4:6" x14ac:dyDescent="0.2">
      <c r="D319" s="323"/>
      <c r="E319" s="323"/>
      <c r="F319" s="323"/>
    </row>
    <row r="320" spans="4:6" x14ac:dyDescent="0.2">
      <c r="D320" s="323"/>
      <c r="E320" s="323"/>
      <c r="F320" s="323"/>
    </row>
    <row r="321" spans="4:6" x14ac:dyDescent="0.2">
      <c r="D321" s="323"/>
      <c r="E321" s="323"/>
      <c r="F321" s="323"/>
    </row>
    <row r="322" spans="4:6" x14ac:dyDescent="0.2">
      <c r="D322" s="323"/>
      <c r="E322" s="323"/>
      <c r="F322" s="323"/>
    </row>
    <row r="323" spans="4:6" x14ac:dyDescent="0.2">
      <c r="D323" s="323"/>
      <c r="E323" s="323"/>
      <c r="F323" s="323"/>
    </row>
    <row r="324" spans="4:6" x14ac:dyDescent="0.2">
      <c r="D324" s="323"/>
      <c r="E324" s="323"/>
      <c r="F324" s="323"/>
    </row>
    <row r="325" spans="4:6" x14ac:dyDescent="0.2">
      <c r="D325" s="323"/>
      <c r="E325" s="323"/>
      <c r="F325" s="323"/>
    </row>
    <row r="326" spans="4:6" x14ac:dyDescent="0.2">
      <c r="D326" s="323"/>
      <c r="E326" s="323"/>
      <c r="F326" s="323"/>
    </row>
    <row r="327" spans="4:6" x14ac:dyDescent="0.2">
      <c r="D327" s="323"/>
      <c r="E327" s="323"/>
      <c r="F327" s="323"/>
    </row>
    <row r="328" spans="4:6" x14ac:dyDescent="0.2">
      <c r="D328" s="323"/>
      <c r="E328" s="323"/>
      <c r="F328" s="323"/>
    </row>
    <row r="329" spans="4:6" x14ac:dyDescent="0.2">
      <c r="D329" s="323"/>
      <c r="E329" s="323"/>
      <c r="F329" s="323"/>
    </row>
    <row r="330" spans="4:6" x14ac:dyDescent="0.2">
      <c r="D330" s="323"/>
      <c r="E330" s="323"/>
      <c r="F330" s="323"/>
    </row>
    <row r="331" spans="4:6" x14ac:dyDescent="0.2">
      <c r="D331" s="323"/>
      <c r="E331" s="323"/>
      <c r="F331" s="323"/>
    </row>
    <row r="332" spans="4:6" x14ac:dyDescent="0.2">
      <c r="D332" s="323"/>
      <c r="E332" s="323"/>
      <c r="F332" s="323"/>
    </row>
    <row r="333" spans="4:6" x14ac:dyDescent="0.2">
      <c r="D333" s="323"/>
      <c r="E333" s="323"/>
      <c r="F333" s="323"/>
    </row>
    <row r="334" spans="4:6" x14ac:dyDescent="0.2">
      <c r="D334" s="323"/>
      <c r="E334" s="323"/>
      <c r="F334" s="323"/>
    </row>
    <row r="335" spans="4:6" x14ac:dyDescent="0.2">
      <c r="D335" s="323"/>
      <c r="E335" s="323"/>
      <c r="F335" s="323"/>
    </row>
    <row r="336" spans="4:6" x14ac:dyDescent="0.2">
      <c r="D336" s="323"/>
      <c r="E336" s="323"/>
      <c r="F336" s="323"/>
    </row>
    <row r="337" spans="4:6" x14ac:dyDescent="0.2">
      <c r="D337" s="323"/>
      <c r="E337" s="323"/>
      <c r="F337" s="323"/>
    </row>
    <row r="338" spans="4:6" x14ac:dyDescent="0.2">
      <c r="D338" s="323"/>
      <c r="E338" s="323"/>
      <c r="F338" s="323"/>
    </row>
    <row r="339" spans="4:6" x14ac:dyDescent="0.2">
      <c r="D339" s="323"/>
      <c r="E339" s="323"/>
      <c r="F339" s="323"/>
    </row>
    <row r="340" spans="4:6" x14ac:dyDescent="0.2">
      <c r="D340" s="323"/>
      <c r="E340" s="323"/>
      <c r="F340" s="323"/>
    </row>
    <row r="341" spans="4:6" x14ac:dyDescent="0.2">
      <c r="D341" s="323"/>
      <c r="E341" s="323"/>
      <c r="F341" s="323"/>
    </row>
    <row r="342" spans="4:6" x14ac:dyDescent="0.2">
      <c r="D342" s="323"/>
      <c r="E342" s="323"/>
      <c r="F342" s="323"/>
    </row>
    <row r="343" spans="4:6" x14ac:dyDescent="0.2">
      <c r="D343" s="323"/>
      <c r="E343" s="323"/>
      <c r="F343" s="323"/>
    </row>
    <row r="344" spans="4:6" x14ac:dyDescent="0.2">
      <c r="D344" s="323"/>
      <c r="E344" s="323"/>
      <c r="F344" s="323"/>
    </row>
    <row r="345" spans="4:6" x14ac:dyDescent="0.2">
      <c r="D345" s="323"/>
      <c r="E345" s="323"/>
      <c r="F345" s="323"/>
    </row>
    <row r="346" spans="4:6" x14ac:dyDescent="0.2">
      <c r="D346" s="323"/>
      <c r="E346" s="323"/>
      <c r="F346" s="323"/>
    </row>
    <row r="347" spans="4:6" x14ac:dyDescent="0.2">
      <c r="D347" s="323"/>
      <c r="E347" s="323"/>
      <c r="F347" s="323"/>
    </row>
    <row r="348" spans="4:6" x14ac:dyDescent="0.2">
      <c r="D348" s="323"/>
      <c r="E348" s="323"/>
      <c r="F348" s="323"/>
    </row>
    <row r="349" spans="4:6" x14ac:dyDescent="0.2">
      <c r="D349" s="323"/>
      <c r="E349" s="323"/>
      <c r="F349" s="323"/>
    </row>
    <row r="350" spans="4:6" x14ac:dyDescent="0.2">
      <c r="D350" s="323"/>
      <c r="E350" s="323"/>
      <c r="F350" s="323"/>
    </row>
    <row r="351" spans="4:6" x14ac:dyDescent="0.2">
      <c r="D351" s="323"/>
      <c r="E351" s="323"/>
      <c r="F351" s="323"/>
    </row>
    <row r="352" spans="4:6" x14ac:dyDescent="0.2">
      <c r="D352" s="323"/>
      <c r="E352" s="323"/>
      <c r="F352" s="323"/>
    </row>
    <row r="353" spans="4:6" x14ac:dyDescent="0.2">
      <c r="D353" s="323"/>
      <c r="E353" s="323"/>
      <c r="F353" s="323"/>
    </row>
    <row r="354" spans="4:6" x14ac:dyDescent="0.2">
      <c r="D354" s="323"/>
      <c r="E354" s="323"/>
      <c r="F354" s="323"/>
    </row>
    <row r="355" spans="4:6" x14ac:dyDescent="0.2">
      <c r="D355" s="323"/>
      <c r="E355" s="323"/>
      <c r="F355" s="323"/>
    </row>
    <row r="356" spans="4:6" x14ac:dyDescent="0.2">
      <c r="D356" s="323"/>
      <c r="E356" s="323"/>
      <c r="F356" s="323"/>
    </row>
    <row r="357" spans="4:6" x14ac:dyDescent="0.2">
      <c r="D357" s="323"/>
      <c r="E357" s="323"/>
      <c r="F357" s="323"/>
    </row>
    <row r="358" spans="4:6" x14ac:dyDescent="0.2">
      <c r="D358" s="323"/>
      <c r="E358" s="323"/>
      <c r="F358" s="323"/>
    </row>
    <row r="359" spans="4:6" x14ac:dyDescent="0.2">
      <c r="D359" s="323"/>
      <c r="E359" s="323"/>
      <c r="F359" s="323"/>
    </row>
    <row r="360" spans="4:6" x14ac:dyDescent="0.2">
      <c r="D360" s="323"/>
      <c r="E360" s="323"/>
      <c r="F360" s="323"/>
    </row>
    <row r="361" spans="4:6" x14ac:dyDescent="0.2">
      <c r="D361" s="323"/>
      <c r="E361" s="323"/>
      <c r="F361" s="323"/>
    </row>
    <row r="362" spans="4:6" x14ac:dyDescent="0.2">
      <c r="D362" s="323"/>
      <c r="E362" s="323"/>
      <c r="F362" s="323"/>
    </row>
    <row r="363" spans="4:6" x14ac:dyDescent="0.2">
      <c r="D363" s="323"/>
      <c r="E363" s="323"/>
      <c r="F363" s="323"/>
    </row>
    <row r="364" spans="4:6" x14ac:dyDescent="0.2">
      <c r="D364" s="323"/>
      <c r="E364" s="323"/>
      <c r="F364" s="323"/>
    </row>
    <row r="365" spans="4:6" x14ac:dyDescent="0.2">
      <c r="D365" s="323"/>
      <c r="E365" s="323"/>
      <c r="F365" s="323"/>
    </row>
    <row r="366" spans="4:6" x14ac:dyDescent="0.2">
      <c r="D366" s="323"/>
      <c r="E366" s="323"/>
      <c r="F366" s="323"/>
    </row>
    <row r="367" spans="4:6" x14ac:dyDescent="0.2">
      <c r="D367" s="323"/>
      <c r="E367" s="323"/>
      <c r="F367" s="323"/>
    </row>
    <row r="368" spans="4:6" x14ac:dyDescent="0.2">
      <c r="D368" s="323"/>
      <c r="E368" s="323"/>
      <c r="F368" s="323"/>
    </row>
    <row r="369" spans="4:6" x14ac:dyDescent="0.2">
      <c r="D369" s="323"/>
      <c r="E369" s="323"/>
      <c r="F369" s="323"/>
    </row>
    <row r="370" spans="4:6" x14ac:dyDescent="0.2">
      <c r="D370" s="323"/>
      <c r="E370" s="323"/>
      <c r="F370" s="323"/>
    </row>
    <row r="371" spans="4:6" x14ac:dyDescent="0.2">
      <c r="D371" s="323"/>
      <c r="E371" s="323"/>
      <c r="F371" s="323"/>
    </row>
    <row r="372" spans="4:6" x14ac:dyDescent="0.2">
      <c r="D372" s="323"/>
      <c r="E372" s="323"/>
      <c r="F372" s="323"/>
    </row>
    <row r="373" spans="4:6" x14ac:dyDescent="0.2">
      <c r="D373" s="323"/>
      <c r="E373" s="323"/>
      <c r="F373" s="323"/>
    </row>
    <row r="374" spans="4:6" x14ac:dyDescent="0.2">
      <c r="D374" s="323"/>
      <c r="E374" s="323"/>
      <c r="F374" s="323"/>
    </row>
    <row r="375" spans="4:6" x14ac:dyDescent="0.2">
      <c r="D375" s="323"/>
      <c r="E375" s="323"/>
      <c r="F375" s="323"/>
    </row>
    <row r="376" spans="4:6" x14ac:dyDescent="0.2">
      <c r="D376" s="323"/>
      <c r="E376" s="323"/>
      <c r="F376" s="323"/>
    </row>
    <row r="377" spans="4:6" x14ac:dyDescent="0.2">
      <c r="D377" s="323"/>
      <c r="E377" s="323"/>
      <c r="F377" s="323"/>
    </row>
    <row r="378" spans="4:6" x14ac:dyDescent="0.2">
      <c r="D378" s="323"/>
      <c r="E378" s="323"/>
      <c r="F378" s="323"/>
    </row>
    <row r="379" spans="4:6" x14ac:dyDescent="0.2">
      <c r="D379" s="323"/>
      <c r="E379" s="323"/>
      <c r="F379" s="323"/>
    </row>
    <row r="380" spans="4:6" x14ac:dyDescent="0.2">
      <c r="D380" s="323"/>
      <c r="E380" s="323"/>
      <c r="F380" s="323"/>
    </row>
    <row r="381" spans="4:6" x14ac:dyDescent="0.2">
      <c r="D381" s="323"/>
      <c r="E381" s="323"/>
      <c r="F381" s="323"/>
    </row>
    <row r="382" spans="4:6" x14ac:dyDescent="0.2">
      <c r="D382" s="323"/>
      <c r="E382" s="323"/>
      <c r="F382" s="323"/>
    </row>
    <row r="383" spans="4:6" x14ac:dyDescent="0.2">
      <c r="D383" s="323"/>
      <c r="E383" s="323"/>
      <c r="F383" s="323"/>
    </row>
    <row r="384" spans="4:6" x14ac:dyDescent="0.2">
      <c r="D384" s="323"/>
      <c r="E384" s="323"/>
      <c r="F384" s="323"/>
    </row>
    <row r="385" spans="4:6" x14ac:dyDescent="0.2">
      <c r="D385" s="323"/>
      <c r="E385" s="323"/>
      <c r="F385" s="323"/>
    </row>
    <row r="386" spans="4:6" x14ac:dyDescent="0.2">
      <c r="D386" s="323"/>
      <c r="E386" s="323"/>
      <c r="F386" s="323"/>
    </row>
    <row r="387" spans="4:6" x14ac:dyDescent="0.2">
      <c r="D387" s="323"/>
      <c r="E387" s="323"/>
      <c r="F387" s="323"/>
    </row>
    <row r="388" spans="4:6" x14ac:dyDescent="0.2">
      <c r="D388" s="323"/>
      <c r="E388" s="323"/>
      <c r="F388" s="323"/>
    </row>
    <row r="389" spans="4:6" x14ac:dyDescent="0.2">
      <c r="D389" s="323"/>
      <c r="E389" s="323"/>
      <c r="F389" s="323"/>
    </row>
    <row r="390" spans="4:6" x14ac:dyDescent="0.2">
      <c r="D390" s="323"/>
      <c r="E390" s="323"/>
      <c r="F390" s="323"/>
    </row>
    <row r="391" spans="4:6" x14ac:dyDescent="0.2">
      <c r="D391" s="323"/>
      <c r="E391" s="323"/>
      <c r="F391" s="323"/>
    </row>
    <row r="392" spans="4:6" x14ac:dyDescent="0.2">
      <c r="D392" s="323"/>
      <c r="E392" s="323"/>
      <c r="F392" s="323"/>
    </row>
    <row r="393" spans="4:6" x14ac:dyDescent="0.2">
      <c r="D393" s="323"/>
      <c r="E393" s="323"/>
      <c r="F393" s="323"/>
    </row>
    <row r="394" spans="4:6" x14ac:dyDescent="0.2">
      <c r="D394" s="323"/>
      <c r="E394" s="323"/>
      <c r="F394" s="323"/>
    </row>
    <row r="395" spans="4:6" x14ac:dyDescent="0.2">
      <c r="D395" s="323"/>
      <c r="E395" s="323"/>
      <c r="F395" s="323"/>
    </row>
    <row r="396" spans="4:6" x14ac:dyDescent="0.2">
      <c r="D396" s="323"/>
      <c r="E396" s="323"/>
      <c r="F396" s="323"/>
    </row>
    <row r="397" spans="4:6" x14ac:dyDescent="0.2">
      <c r="D397" s="323"/>
      <c r="E397" s="323"/>
      <c r="F397" s="323"/>
    </row>
    <row r="398" spans="4:6" x14ac:dyDescent="0.2">
      <c r="D398" s="323"/>
      <c r="E398" s="323"/>
      <c r="F398" s="323"/>
    </row>
    <row r="399" spans="4:6" x14ac:dyDescent="0.2">
      <c r="D399" s="323"/>
      <c r="E399" s="323"/>
      <c r="F399" s="323"/>
    </row>
    <row r="400" spans="4:6" x14ac:dyDescent="0.2">
      <c r="D400" s="323"/>
      <c r="E400" s="323"/>
      <c r="F400" s="323"/>
    </row>
    <row r="401" spans="4:6" x14ac:dyDescent="0.2">
      <c r="D401" s="323"/>
      <c r="E401" s="323"/>
      <c r="F401" s="323"/>
    </row>
    <row r="402" spans="4:6" x14ac:dyDescent="0.2">
      <c r="D402" s="323"/>
      <c r="E402" s="323"/>
      <c r="F402" s="323"/>
    </row>
    <row r="403" spans="4:6" x14ac:dyDescent="0.2">
      <c r="D403" s="323"/>
      <c r="E403" s="323"/>
      <c r="F403" s="323"/>
    </row>
    <row r="404" spans="4:6" x14ac:dyDescent="0.2">
      <c r="D404" s="323"/>
      <c r="E404" s="323"/>
      <c r="F404" s="323"/>
    </row>
    <row r="405" spans="4:6" x14ac:dyDescent="0.2">
      <c r="D405" s="323"/>
      <c r="E405" s="323"/>
      <c r="F405" s="323"/>
    </row>
    <row r="406" spans="4:6" x14ac:dyDescent="0.2">
      <c r="D406" s="323"/>
      <c r="E406" s="323"/>
      <c r="F406" s="323"/>
    </row>
    <row r="407" spans="4:6" x14ac:dyDescent="0.2">
      <c r="D407" s="323"/>
      <c r="E407" s="323"/>
      <c r="F407" s="323"/>
    </row>
    <row r="408" spans="4:6" x14ac:dyDescent="0.2">
      <c r="D408" s="323"/>
      <c r="E408" s="323"/>
      <c r="F408" s="323"/>
    </row>
    <row r="409" spans="4:6" x14ac:dyDescent="0.2">
      <c r="D409" s="323"/>
      <c r="E409" s="323"/>
      <c r="F409" s="323"/>
    </row>
    <row r="410" spans="4:6" x14ac:dyDescent="0.2">
      <c r="D410" s="323"/>
      <c r="E410" s="323"/>
      <c r="F410" s="323"/>
    </row>
    <row r="411" spans="4:6" x14ac:dyDescent="0.2">
      <c r="D411" s="323"/>
      <c r="E411" s="323"/>
      <c r="F411" s="323"/>
    </row>
    <row r="412" spans="4:6" x14ac:dyDescent="0.2">
      <c r="D412" s="323"/>
      <c r="E412" s="323"/>
      <c r="F412" s="323"/>
    </row>
    <row r="413" spans="4:6" x14ac:dyDescent="0.2">
      <c r="D413" s="323"/>
      <c r="E413" s="323"/>
      <c r="F413" s="323"/>
    </row>
    <row r="414" spans="4:6" x14ac:dyDescent="0.2">
      <c r="D414" s="323"/>
      <c r="E414" s="323"/>
      <c r="F414" s="323"/>
    </row>
    <row r="415" spans="4:6" x14ac:dyDescent="0.2">
      <c r="D415" s="323"/>
      <c r="E415" s="323"/>
      <c r="F415" s="323"/>
    </row>
    <row r="416" spans="4:6" x14ac:dyDescent="0.2">
      <c r="D416" s="323"/>
      <c r="E416" s="323"/>
      <c r="F416" s="323"/>
    </row>
    <row r="417" spans="4:6" x14ac:dyDescent="0.2">
      <c r="D417" s="323"/>
      <c r="E417" s="323"/>
      <c r="F417" s="323"/>
    </row>
    <row r="418" spans="4:6" x14ac:dyDescent="0.2">
      <c r="D418" s="323"/>
      <c r="E418" s="323"/>
      <c r="F418" s="323"/>
    </row>
    <row r="419" spans="4:6" x14ac:dyDescent="0.2">
      <c r="D419" s="323"/>
      <c r="E419" s="323"/>
      <c r="F419" s="323"/>
    </row>
    <row r="420" spans="4:6" x14ac:dyDescent="0.2">
      <c r="D420" s="323"/>
      <c r="E420" s="323"/>
      <c r="F420" s="323"/>
    </row>
    <row r="421" spans="4:6" x14ac:dyDescent="0.2">
      <c r="D421" s="323"/>
      <c r="E421" s="323"/>
      <c r="F421" s="323"/>
    </row>
    <row r="422" spans="4:6" x14ac:dyDescent="0.2">
      <c r="D422" s="323"/>
      <c r="E422" s="323"/>
      <c r="F422" s="323"/>
    </row>
    <row r="423" spans="4:6" x14ac:dyDescent="0.2">
      <c r="D423" s="323"/>
      <c r="E423" s="323"/>
      <c r="F423" s="323"/>
    </row>
    <row r="424" spans="4:6" x14ac:dyDescent="0.2">
      <c r="D424" s="323"/>
      <c r="E424" s="323"/>
      <c r="F424" s="323"/>
    </row>
    <row r="425" spans="4:6" x14ac:dyDescent="0.2">
      <c r="D425" s="323"/>
      <c r="E425" s="323"/>
      <c r="F425" s="323"/>
    </row>
    <row r="426" spans="4:6" x14ac:dyDescent="0.2">
      <c r="D426" s="323"/>
      <c r="E426" s="323"/>
      <c r="F426" s="323"/>
    </row>
    <row r="427" spans="4:6" x14ac:dyDescent="0.2">
      <c r="D427" s="323"/>
      <c r="E427" s="323"/>
      <c r="F427" s="323"/>
    </row>
    <row r="428" spans="4:6" x14ac:dyDescent="0.2">
      <c r="D428" s="323"/>
      <c r="E428" s="323"/>
      <c r="F428" s="323"/>
    </row>
    <row r="429" spans="4:6" x14ac:dyDescent="0.2">
      <c r="D429" s="323"/>
      <c r="E429" s="323"/>
      <c r="F429" s="323"/>
    </row>
    <row r="430" spans="4:6" x14ac:dyDescent="0.2">
      <c r="D430" s="323"/>
      <c r="E430" s="323"/>
      <c r="F430" s="323"/>
    </row>
    <row r="431" spans="4:6" x14ac:dyDescent="0.2">
      <c r="D431" s="323"/>
      <c r="E431" s="323"/>
      <c r="F431" s="323"/>
    </row>
    <row r="432" spans="4:6" x14ac:dyDescent="0.2">
      <c r="D432" s="323"/>
      <c r="E432" s="323"/>
      <c r="F432" s="323"/>
    </row>
    <row r="433" spans="4:6" x14ac:dyDescent="0.2">
      <c r="D433" s="323"/>
      <c r="E433" s="323"/>
      <c r="F433" s="323"/>
    </row>
    <row r="434" spans="4:6" x14ac:dyDescent="0.2">
      <c r="D434" s="323"/>
      <c r="E434" s="323"/>
      <c r="F434" s="323"/>
    </row>
    <row r="435" spans="4:6" x14ac:dyDescent="0.2">
      <c r="D435" s="323"/>
      <c r="E435" s="323"/>
      <c r="F435" s="323"/>
    </row>
    <row r="436" spans="4:6" x14ac:dyDescent="0.2">
      <c r="D436" s="323"/>
      <c r="E436" s="323"/>
      <c r="F436" s="323"/>
    </row>
    <row r="437" spans="4:6" x14ac:dyDescent="0.2">
      <c r="D437" s="323"/>
      <c r="E437" s="323"/>
      <c r="F437" s="323"/>
    </row>
    <row r="438" spans="4:6" x14ac:dyDescent="0.2">
      <c r="D438" s="323"/>
      <c r="E438" s="323"/>
      <c r="F438" s="323"/>
    </row>
    <row r="439" spans="4:6" x14ac:dyDescent="0.2">
      <c r="D439" s="323"/>
      <c r="E439" s="323"/>
      <c r="F439" s="323"/>
    </row>
    <row r="440" spans="4:6" x14ac:dyDescent="0.2">
      <c r="D440" s="323"/>
      <c r="E440" s="323"/>
      <c r="F440" s="323"/>
    </row>
    <row r="441" spans="4:6" x14ac:dyDescent="0.2">
      <c r="D441" s="323"/>
      <c r="E441" s="323"/>
      <c r="F441" s="323"/>
    </row>
  </sheetData>
  <mergeCells count="4">
    <mergeCell ref="A1:C1"/>
    <mergeCell ref="A4:D4"/>
    <mergeCell ref="A47:C47"/>
    <mergeCell ref="J3:L3"/>
  </mergeCells>
  <printOptions horizontalCentered="1" verticalCentered="1"/>
  <pageMargins left="0.1" right="0.1" top="0.5" bottom="0.4" header="0.1" footer="0.1"/>
  <pageSetup scale="80" orientation="landscape" r:id="rId1"/>
  <headerFooter>
    <oddHeader>&amp;C&amp;"Arial,Bold"TWIN FALLS SCHOOL DISTRICT 411</oddHeader>
    <oddFooter>&amp;L&amp;"Arial,Bold"&amp;Z&amp;F&amp;R&amp;"Arial,Bold"Page &amp;P of &amp;N</oddFooter>
  </headerFooter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>
    <pageSetUpPr fitToPage="1"/>
  </sheetPr>
  <dimension ref="A1:M48"/>
  <sheetViews>
    <sheetView defaultGridColor="0" colorId="22" zoomScaleNormal="100" workbookViewId="0">
      <pane xSplit="3" ySplit="7" topLeftCell="D8" activePane="bottomRight" state="frozen"/>
      <selection activeCell="P31" sqref="P31"/>
      <selection pane="topRight" activeCell="P31" sqref="P31"/>
      <selection pane="bottomLeft" activeCell="P31" sqref="P31"/>
      <selection pane="bottomRight" activeCell="P31" sqref="P31"/>
    </sheetView>
  </sheetViews>
  <sheetFormatPr defaultColWidth="9.77734375" defaultRowHeight="15.75" x14ac:dyDescent="0.25"/>
  <cols>
    <col min="1" max="1" width="3.77734375" style="397" customWidth="1"/>
    <col min="2" max="2" width="6.77734375" style="397" customWidth="1"/>
    <col min="3" max="3" width="30.77734375" style="398" customWidth="1"/>
    <col min="4" max="13" width="11.77734375" style="397" customWidth="1"/>
    <col min="14" max="16384" width="9.77734375" style="397"/>
  </cols>
  <sheetData>
    <row r="1" spans="1:13" ht="20.25" x14ac:dyDescent="0.3">
      <c r="A1" s="600" t="s">
        <v>47</v>
      </c>
      <c r="B1" s="600"/>
      <c r="C1" s="600"/>
      <c r="E1" s="449" t="s">
        <v>510</v>
      </c>
      <c r="F1" s="447"/>
      <c r="G1" s="447"/>
      <c r="I1" s="451"/>
      <c r="K1" s="446"/>
      <c r="L1" s="446"/>
      <c r="M1" s="450" t="s">
        <v>801</v>
      </c>
    </row>
    <row r="2" spans="1:13" x14ac:dyDescent="0.25">
      <c r="E2" s="449" t="s">
        <v>16</v>
      </c>
      <c r="F2" s="447"/>
      <c r="G2" s="447"/>
      <c r="K2" s="446"/>
      <c r="L2" s="445"/>
      <c r="M2" s="542" t="s">
        <v>800</v>
      </c>
    </row>
    <row r="3" spans="1:13" x14ac:dyDescent="0.25">
      <c r="E3" s="448" t="s">
        <v>507</v>
      </c>
      <c r="F3" s="447"/>
      <c r="G3" s="447"/>
      <c r="K3" s="446"/>
      <c r="L3" s="445"/>
      <c r="M3" s="542" t="s">
        <v>799</v>
      </c>
    </row>
    <row r="4" spans="1:13" ht="12" customHeight="1" x14ac:dyDescent="0.2">
      <c r="A4" s="601" t="s">
        <v>505</v>
      </c>
      <c r="B4" s="601"/>
      <c r="C4" s="601"/>
      <c r="D4" s="434"/>
      <c r="E4" s="434"/>
      <c r="F4" s="434"/>
      <c r="G4" s="434"/>
      <c r="H4" s="434"/>
      <c r="I4" s="434"/>
      <c r="J4" s="434"/>
      <c r="K4" s="434"/>
      <c r="L4" s="434"/>
      <c r="M4" s="434"/>
    </row>
    <row r="5" spans="1:13" ht="15" x14ac:dyDescent="0.2">
      <c r="A5" s="443"/>
      <c r="B5" s="442"/>
      <c r="C5" s="441" t="s">
        <v>16</v>
      </c>
      <c r="D5" s="437" t="s">
        <v>503</v>
      </c>
      <c r="E5" s="440" t="s">
        <v>502</v>
      </c>
      <c r="F5" s="439" t="s">
        <v>85</v>
      </c>
      <c r="G5" s="439" t="s">
        <v>83</v>
      </c>
      <c r="H5" s="439" t="s">
        <v>81</v>
      </c>
      <c r="I5" s="439" t="s">
        <v>79</v>
      </c>
      <c r="J5" s="439" t="s">
        <v>77</v>
      </c>
      <c r="K5" s="438" t="s">
        <v>75</v>
      </c>
      <c r="L5" s="437" t="s">
        <v>73</v>
      </c>
      <c r="M5" s="437" t="s">
        <v>70</v>
      </c>
    </row>
    <row r="6" spans="1:13" ht="15" x14ac:dyDescent="0.2">
      <c r="A6" s="436"/>
      <c r="B6" s="429"/>
      <c r="C6" s="435"/>
      <c r="D6" s="429"/>
      <c r="E6" s="429"/>
      <c r="F6" s="434"/>
      <c r="G6" s="433"/>
      <c r="H6" s="432" t="s">
        <v>560</v>
      </c>
      <c r="I6" s="432" t="s">
        <v>559</v>
      </c>
      <c r="J6" s="431" t="s">
        <v>558</v>
      </c>
      <c r="K6" s="430" t="s">
        <v>557</v>
      </c>
      <c r="L6" s="430" t="s">
        <v>556</v>
      </c>
      <c r="M6" s="429"/>
    </row>
    <row r="7" spans="1:13" ht="15" x14ac:dyDescent="0.2">
      <c r="A7" s="416" t="s">
        <v>87</v>
      </c>
      <c r="B7" s="415" t="s">
        <v>500</v>
      </c>
      <c r="C7" s="428" t="s">
        <v>555</v>
      </c>
      <c r="D7" s="415" t="s">
        <v>88</v>
      </c>
      <c r="E7" s="415" t="s">
        <v>88</v>
      </c>
      <c r="F7" s="427" t="s">
        <v>84</v>
      </c>
      <c r="G7" s="426" t="s">
        <v>82</v>
      </c>
      <c r="H7" s="426" t="s">
        <v>554</v>
      </c>
      <c r="I7" s="426" t="s">
        <v>553</v>
      </c>
      <c r="J7" s="416" t="s">
        <v>552</v>
      </c>
      <c r="K7" s="415" t="s">
        <v>551</v>
      </c>
      <c r="L7" s="415" t="s">
        <v>550</v>
      </c>
      <c r="M7" s="415" t="s">
        <v>184</v>
      </c>
    </row>
    <row r="8" spans="1:13" ht="15" x14ac:dyDescent="0.2">
      <c r="A8" s="416" t="s">
        <v>496</v>
      </c>
      <c r="B8" s="415" t="s">
        <v>549</v>
      </c>
      <c r="C8" s="407" t="s">
        <v>282</v>
      </c>
      <c r="D8" s="410">
        <v>74900</v>
      </c>
      <c r="E8" s="414">
        <f t="shared" ref="E8:E19" si="0">SUM(F8:M8)</f>
        <v>61448</v>
      </c>
      <c r="F8" s="413">
        <v>53833</v>
      </c>
      <c r="G8" s="412">
        <v>7533</v>
      </c>
      <c r="H8" s="411"/>
      <c r="I8" s="410">
        <v>82</v>
      </c>
      <c r="J8" s="410"/>
      <c r="K8" s="410"/>
      <c r="L8" s="410"/>
      <c r="M8" s="410"/>
    </row>
    <row r="9" spans="1:13" ht="15" x14ac:dyDescent="0.2">
      <c r="A9" s="416" t="s">
        <v>491</v>
      </c>
      <c r="B9" s="415" t="s">
        <v>548</v>
      </c>
      <c r="C9" s="407" t="s">
        <v>280</v>
      </c>
      <c r="D9" s="410"/>
      <c r="E9" s="414">
        <f t="shared" si="0"/>
        <v>0</v>
      </c>
      <c r="F9" s="413"/>
      <c r="G9" s="412"/>
      <c r="H9" s="411"/>
      <c r="I9" s="410"/>
      <c r="J9" s="410"/>
      <c r="K9" s="410"/>
      <c r="L9" s="410"/>
      <c r="M9" s="410"/>
    </row>
    <row r="10" spans="1:13" ht="15" x14ac:dyDescent="0.2">
      <c r="A10" s="416" t="s">
        <v>487</v>
      </c>
      <c r="B10" s="415" t="s">
        <v>547</v>
      </c>
      <c r="C10" s="407" t="s">
        <v>278</v>
      </c>
      <c r="D10" s="410"/>
      <c r="E10" s="414">
        <f t="shared" si="0"/>
        <v>0</v>
      </c>
      <c r="F10" s="413"/>
      <c r="G10" s="412"/>
      <c r="H10" s="411"/>
      <c r="I10" s="410"/>
      <c r="J10" s="410"/>
      <c r="K10" s="410"/>
      <c r="L10" s="410"/>
      <c r="M10" s="410"/>
    </row>
    <row r="11" spans="1:13" ht="15" x14ac:dyDescent="0.2">
      <c r="A11" s="425" t="s">
        <v>484</v>
      </c>
      <c r="B11" s="415">
        <v>519</v>
      </c>
      <c r="C11" s="407" t="s">
        <v>276</v>
      </c>
      <c r="D11" s="410"/>
      <c r="E11" s="414">
        <f t="shared" si="0"/>
        <v>0</v>
      </c>
      <c r="F11" s="413"/>
      <c r="G11" s="412"/>
      <c r="H11" s="411"/>
      <c r="I11" s="410"/>
      <c r="J11" s="410"/>
      <c r="K11" s="410"/>
      <c r="L11" s="410"/>
      <c r="M11" s="410"/>
    </row>
    <row r="12" spans="1:13" ht="15" x14ac:dyDescent="0.2">
      <c r="A12" s="416" t="s">
        <v>480</v>
      </c>
      <c r="B12" s="415" t="s">
        <v>546</v>
      </c>
      <c r="C12" s="407" t="s">
        <v>545</v>
      </c>
      <c r="D12" s="410"/>
      <c r="E12" s="414">
        <f t="shared" si="0"/>
        <v>0</v>
      </c>
      <c r="F12" s="413"/>
      <c r="G12" s="412"/>
      <c r="H12" s="411"/>
      <c r="I12" s="410"/>
      <c r="J12" s="410"/>
      <c r="K12" s="410"/>
      <c r="L12" s="410"/>
      <c r="M12" s="410"/>
    </row>
    <row r="13" spans="1:13" ht="15" x14ac:dyDescent="0.2">
      <c r="A13" s="416" t="s">
        <v>476</v>
      </c>
      <c r="B13" s="415" t="s">
        <v>544</v>
      </c>
      <c r="C13" s="407" t="s">
        <v>543</v>
      </c>
      <c r="D13" s="410"/>
      <c r="E13" s="414">
        <f t="shared" si="0"/>
        <v>0</v>
      </c>
      <c r="F13" s="413"/>
      <c r="G13" s="412"/>
      <c r="H13" s="411"/>
      <c r="I13" s="410"/>
      <c r="J13" s="410"/>
      <c r="K13" s="410"/>
      <c r="L13" s="410"/>
      <c r="M13" s="410"/>
    </row>
    <row r="14" spans="1:13" ht="15" x14ac:dyDescent="0.2">
      <c r="A14" s="416" t="s">
        <v>471</v>
      </c>
      <c r="B14" s="415" t="s">
        <v>542</v>
      </c>
      <c r="C14" s="407" t="s">
        <v>270</v>
      </c>
      <c r="D14" s="410"/>
      <c r="E14" s="414">
        <f t="shared" si="0"/>
        <v>0</v>
      </c>
      <c r="F14" s="413"/>
      <c r="G14" s="412"/>
      <c r="H14" s="411"/>
      <c r="I14" s="410"/>
      <c r="J14" s="410"/>
      <c r="K14" s="410"/>
      <c r="L14" s="410"/>
      <c r="M14" s="410"/>
    </row>
    <row r="15" spans="1:13" ht="15" x14ac:dyDescent="0.2">
      <c r="A15" s="416" t="s">
        <v>467</v>
      </c>
      <c r="B15" s="415" t="s">
        <v>541</v>
      </c>
      <c r="C15" s="407" t="s">
        <v>268</v>
      </c>
      <c r="D15" s="410"/>
      <c r="E15" s="414">
        <f t="shared" si="0"/>
        <v>0</v>
      </c>
      <c r="F15" s="413"/>
      <c r="G15" s="412"/>
      <c r="H15" s="411"/>
      <c r="I15" s="410"/>
      <c r="J15" s="410"/>
      <c r="K15" s="410"/>
      <c r="L15" s="410"/>
      <c r="M15" s="410"/>
    </row>
    <row r="16" spans="1:13" ht="15" x14ac:dyDescent="0.2">
      <c r="A16" s="416" t="s">
        <v>463</v>
      </c>
      <c r="B16" s="415" t="s">
        <v>540</v>
      </c>
      <c r="C16" s="407" t="s">
        <v>266</v>
      </c>
      <c r="D16" s="410"/>
      <c r="E16" s="414">
        <f t="shared" si="0"/>
        <v>0</v>
      </c>
      <c r="F16" s="413"/>
      <c r="G16" s="412"/>
      <c r="H16" s="411"/>
      <c r="I16" s="410"/>
      <c r="J16" s="410"/>
      <c r="K16" s="410"/>
      <c r="L16" s="410"/>
      <c r="M16" s="410"/>
    </row>
    <row r="17" spans="1:13" ht="15" x14ac:dyDescent="0.2">
      <c r="A17" s="416" t="s">
        <v>459</v>
      </c>
      <c r="B17" s="415" t="s">
        <v>539</v>
      </c>
      <c r="C17" s="407" t="s">
        <v>264</v>
      </c>
      <c r="D17" s="410"/>
      <c r="E17" s="414">
        <f t="shared" si="0"/>
        <v>0</v>
      </c>
      <c r="F17" s="413"/>
      <c r="G17" s="412"/>
      <c r="H17" s="411"/>
      <c r="I17" s="410"/>
      <c r="J17" s="410"/>
      <c r="K17" s="410"/>
      <c r="L17" s="410"/>
      <c r="M17" s="410"/>
    </row>
    <row r="18" spans="1:13" ht="15" x14ac:dyDescent="0.2">
      <c r="A18" s="416" t="s">
        <v>455</v>
      </c>
      <c r="B18" s="415" t="s">
        <v>538</v>
      </c>
      <c r="C18" s="407" t="s">
        <v>262</v>
      </c>
      <c r="D18" s="410"/>
      <c r="E18" s="414">
        <f t="shared" si="0"/>
        <v>0</v>
      </c>
      <c r="F18" s="413"/>
      <c r="G18" s="412"/>
      <c r="H18" s="411"/>
      <c r="I18" s="410"/>
      <c r="J18" s="410"/>
      <c r="K18" s="410"/>
      <c r="L18" s="410"/>
      <c r="M18" s="410"/>
    </row>
    <row r="19" spans="1:13" ht="15" x14ac:dyDescent="0.2">
      <c r="A19" s="416" t="s">
        <v>451</v>
      </c>
      <c r="B19" s="415" t="s">
        <v>537</v>
      </c>
      <c r="C19" s="407" t="s">
        <v>260</v>
      </c>
      <c r="D19" s="410"/>
      <c r="E19" s="414">
        <f t="shared" si="0"/>
        <v>0</v>
      </c>
      <c r="F19" s="413"/>
      <c r="G19" s="412"/>
      <c r="H19" s="411"/>
      <c r="I19" s="410"/>
      <c r="J19" s="410"/>
      <c r="K19" s="410"/>
      <c r="L19" s="410"/>
      <c r="M19" s="410"/>
    </row>
    <row r="20" spans="1:13" ht="15" x14ac:dyDescent="0.2">
      <c r="A20" s="416" t="s">
        <v>447</v>
      </c>
      <c r="B20" s="418"/>
      <c r="C20" s="407"/>
      <c r="D20" s="421"/>
      <c r="E20" s="421"/>
      <c r="F20" s="424"/>
      <c r="G20" s="423"/>
      <c r="H20" s="422"/>
      <c r="I20" s="421"/>
      <c r="J20" s="421"/>
      <c r="K20" s="421"/>
      <c r="L20" s="421"/>
      <c r="M20" s="421"/>
    </row>
    <row r="21" spans="1:13" ht="15" x14ac:dyDescent="0.2">
      <c r="A21" s="416" t="s">
        <v>444</v>
      </c>
      <c r="B21" s="415" t="s">
        <v>77</v>
      </c>
      <c r="C21" s="420" t="s">
        <v>536</v>
      </c>
      <c r="D21" s="419">
        <f t="shared" ref="D21:M21" si="1">SUM(D8:D19)</f>
        <v>74900</v>
      </c>
      <c r="E21" s="419">
        <f t="shared" si="1"/>
        <v>61448</v>
      </c>
      <c r="F21" s="419">
        <f t="shared" si="1"/>
        <v>53833</v>
      </c>
      <c r="G21" s="419">
        <f t="shared" si="1"/>
        <v>7533</v>
      </c>
      <c r="H21" s="419">
        <f t="shared" si="1"/>
        <v>0</v>
      </c>
      <c r="I21" s="419">
        <f t="shared" si="1"/>
        <v>82</v>
      </c>
      <c r="J21" s="419">
        <f t="shared" si="1"/>
        <v>0</v>
      </c>
      <c r="K21" s="419">
        <f t="shared" si="1"/>
        <v>0</v>
      </c>
      <c r="L21" s="419">
        <f t="shared" si="1"/>
        <v>0</v>
      </c>
      <c r="M21" s="419">
        <f t="shared" si="1"/>
        <v>0</v>
      </c>
    </row>
    <row r="22" spans="1:13" ht="15" x14ac:dyDescent="0.2">
      <c r="A22" s="416" t="s">
        <v>439</v>
      </c>
      <c r="B22" s="418"/>
      <c r="C22" s="407"/>
      <c r="D22" s="403"/>
      <c r="E22" s="403"/>
      <c r="F22" s="406"/>
      <c r="G22" s="405"/>
      <c r="H22" s="404"/>
      <c r="I22" s="403"/>
      <c r="J22" s="403"/>
      <c r="K22" s="403"/>
      <c r="L22" s="403"/>
      <c r="M22" s="403"/>
    </row>
    <row r="23" spans="1:13" ht="15" x14ac:dyDescent="0.2">
      <c r="A23" s="416" t="s">
        <v>436</v>
      </c>
      <c r="B23" s="415" t="s">
        <v>535</v>
      </c>
      <c r="C23" s="407" t="s">
        <v>534</v>
      </c>
      <c r="D23" s="410"/>
      <c r="E23" s="414">
        <f>SUM(F23:M23)</f>
        <v>0</v>
      </c>
      <c r="F23" s="413"/>
      <c r="G23" s="412"/>
      <c r="H23" s="411"/>
      <c r="I23" s="410"/>
      <c r="J23" s="410"/>
      <c r="K23" s="410"/>
      <c r="L23" s="410"/>
      <c r="M23" s="410"/>
    </row>
    <row r="24" spans="1:13" ht="15" x14ac:dyDescent="0.2">
      <c r="A24" s="416" t="s">
        <v>431</v>
      </c>
      <c r="B24" s="415" t="s">
        <v>533</v>
      </c>
      <c r="C24" s="407" t="s">
        <v>532</v>
      </c>
      <c r="D24" s="410"/>
      <c r="E24" s="414">
        <f>SUM(F24:M24)</f>
        <v>0</v>
      </c>
      <c r="F24" s="413"/>
      <c r="G24" s="412"/>
      <c r="H24" s="411"/>
      <c r="I24" s="410"/>
      <c r="J24" s="410"/>
      <c r="K24" s="410"/>
      <c r="L24" s="410"/>
      <c r="M24" s="410"/>
    </row>
    <row r="25" spans="1:13" ht="15" x14ac:dyDescent="0.2">
      <c r="A25" s="416" t="s">
        <v>428</v>
      </c>
      <c r="B25" s="415"/>
      <c r="C25" s="407"/>
      <c r="D25" s="403"/>
      <c r="E25" s="403"/>
      <c r="F25" s="406"/>
      <c r="G25" s="405"/>
      <c r="H25" s="404"/>
      <c r="I25" s="403"/>
      <c r="J25" s="403"/>
      <c r="K25" s="403"/>
      <c r="L25" s="403"/>
      <c r="M25" s="403"/>
    </row>
    <row r="26" spans="1:13" ht="15" x14ac:dyDescent="0.2">
      <c r="A26" s="416" t="s">
        <v>425</v>
      </c>
      <c r="B26" s="415" t="s">
        <v>531</v>
      </c>
      <c r="C26" s="407" t="s">
        <v>254</v>
      </c>
      <c r="D26" s="410">
        <v>88660</v>
      </c>
      <c r="E26" s="414">
        <f>SUM(F26:M26)</f>
        <v>97114</v>
      </c>
      <c r="F26" s="413">
        <v>35822</v>
      </c>
      <c r="G26" s="412">
        <v>15109</v>
      </c>
      <c r="H26" s="411">
        <v>35123</v>
      </c>
      <c r="I26" s="410">
        <v>11060</v>
      </c>
      <c r="J26" s="410"/>
      <c r="K26" s="410"/>
      <c r="L26" s="410"/>
      <c r="M26" s="410"/>
    </row>
    <row r="27" spans="1:13" ht="15" x14ac:dyDescent="0.2">
      <c r="A27" s="416" t="s">
        <v>422</v>
      </c>
      <c r="B27" s="415" t="s">
        <v>530</v>
      </c>
      <c r="C27" s="407" t="s">
        <v>252</v>
      </c>
      <c r="D27" s="410"/>
      <c r="E27" s="414">
        <f>SUM(F27:M27)</f>
        <v>0</v>
      </c>
      <c r="F27" s="413"/>
      <c r="G27" s="412"/>
      <c r="H27" s="411"/>
      <c r="I27" s="410"/>
      <c r="J27" s="410"/>
      <c r="K27" s="410"/>
      <c r="L27" s="410"/>
      <c r="M27" s="410"/>
    </row>
    <row r="28" spans="1:13" ht="15" x14ac:dyDescent="0.2">
      <c r="A28" s="416" t="s">
        <v>418</v>
      </c>
      <c r="B28" s="415">
        <v>623</v>
      </c>
      <c r="C28" s="407" t="s">
        <v>250</v>
      </c>
      <c r="D28" s="410"/>
      <c r="E28" s="414">
        <f>SUM(F28:M28)</f>
        <v>0</v>
      </c>
      <c r="F28" s="413"/>
      <c r="G28" s="412"/>
      <c r="H28" s="411"/>
      <c r="I28" s="410"/>
      <c r="J28" s="410"/>
      <c r="K28" s="410"/>
      <c r="L28" s="410"/>
      <c r="M28" s="410"/>
    </row>
    <row r="29" spans="1:13" ht="15" x14ac:dyDescent="0.2">
      <c r="A29" s="416" t="s">
        <v>415</v>
      </c>
      <c r="B29" s="415" t="s">
        <v>529</v>
      </c>
      <c r="C29" s="407" t="s">
        <v>248</v>
      </c>
      <c r="D29" s="410"/>
      <c r="E29" s="414">
        <f>SUM(F29:M29)</f>
        <v>0</v>
      </c>
      <c r="F29" s="413"/>
      <c r="G29" s="412"/>
      <c r="H29" s="411"/>
      <c r="I29" s="410"/>
      <c r="J29" s="410"/>
      <c r="K29" s="410"/>
      <c r="L29" s="410"/>
      <c r="M29" s="410"/>
    </row>
    <row r="30" spans="1:13" ht="15" x14ac:dyDescent="0.2">
      <c r="A30" s="416" t="s">
        <v>410</v>
      </c>
      <c r="B30" s="415" t="s">
        <v>528</v>
      </c>
      <c r="C30" s="407" t="s">
        <v>246</v>
      </c>
      <c r="D30" s="410"/>
      <c r="E30" s="414">
        <f>SUM(F30:M30)</f>
        <v>0</v>
      </c>
      <c r="F30" s="413"/>
      <c r="G30" s="412"/>
      <c r="H30" s="411"/>
      <c r="I30" s="410"/>
      <c r="J30" s="410"/>
      <c r="K30" s="410"/>
      <c r="L30" s="410"/>
      <c r="M30" s="410"/>
    </row>
    <row r="31" spans="1:13" ht="15" x14ac:dyDescent="0.2">
      <c r="A31" s="416" t="s">
        <v>405</v>
      </c>
      <c r="B31" s="415"/>
      <c r="C31" s="407"/>
      <c r="D31" s="403"/>
      <c r="E31" s="403"/>
      <c r="F31" s="406"/>
      <c r="G31" s="405"/>
      <c r="H31" s="404"/>
      <c r="I31" s="403"/>
      <c r="J31" s="403"/>
      <c r="K31" s="403"/>
      <c r="L31" s="403"/>
      <c r="M31" s="403"/>
    </row>
    <row r="32" spans="1:13" ht="15" x14ac:dyDescent="0.2">
      <c r="A32" s="416" t="s">
        <v>401</v>
      </c>
      <c r="B32" s="415" t="s">
        <v>527</v>
      </c>
      <c r="C32" s="407" t="s">
        <v>244</v>
      </c>
      <c r="D32" s="410"/>
      <c r="E32" s="414">
        <f>SUM(F32:M32)</f>
        <v>0</v>
      </c>
      <c r="F32" s="413"/>
      <c r="G32" s="412"/>
      <c r="H32" s="411"/>
      <c r="I32" s="410"/>
      <c r="J32" s="410"/>
      <c r="K32" s="410"/>
      <c r="L32" s="410"/>
      <c r="M32" s="410"/>
    </row>
    <row r="33" spans="1:13" ht="15" x14ac:dyDescent="0.2">
      <c r="A33" s="416" t="s">
        <v>398</v>
      </c>
      <c r="B33" s="415"/>
      <c r="C33" s="407"/>
      <c r="D33" s="403"/>
      <c r="E33" s="403"/>
      <c r="F33" s="406"/>
      <c r="G33" s="405"/>
      <c r="H33" s="404"/>
      <c r="I33" s="403"/>
      <c r="J33" s="403"/>
      <c r="K33" s="403"/>
      <c r="L33" s="403"/>
      <c r="M33" s="403"/>
    </row>
    <row r="34" spans="1:13" ht="15" x14ac:dyDescent="0.2">
      <c r="A34" s="416" t="s">
        <v>394</v>
      </c>
      <c r="B34" s="415" t="s">
        <v>526</v>
      </c>
      <c r="C34" s="407" t="s">
        <v>242</v>
      </c>
      <c r="D34" s="410"/>
      <c r="E34" s="414">
        <f t="shared" ref="E34:E41" si="2">SUM(F34:M34)</f>
        <v>0</v>
      </c>
      <c r="F34" s="413"/>
      <c r="G34" s="412"/>
      <c r="H34" s="411"/>
      <c r="I34" s="410"/>
      <c r="J34" s="410"/>
      <c r="K34" s="410"/>
      <c r="L34" s="410"/>
      <c r="M34" s="410"/>
    </row>
    <row r="35" spans="1:13" ht="15" x14ac:dyDescent="0.2">
      <c r="A35" s="416" t="s">
        <v>390</v>
      </c>
      <c r="B35" s="415" t="s">
        <v>525</v>
      </c>
      <c r="C35" s="407" t="s">
        <v>240</v>
      </c>
      <c r="D35" s="410"/>
      <c r="E35" s="414">
        <f t="shared" si="2"/>
        <v>0</v>
      </c>
      <c r="F35" s="413"/>
      <c r="G35" s="412"/>
      <c r="H35" s="411"/>
      <c r="I35" s="410"/>
      <c r="J35" s="410"/>
      <c r="K35" s="410"/>
      <c r="L35" s="410"/>
      <c r="M35" s="410"/>
    </row>
    <row r="36" spans="1:13" ht="15" x14ac:dyDescent="0.2">
      <c r="A36" s="416" t="s">
        <v>385</v>
      </c>
      <c r="B36" s="415">
        <v>656</v>
      </c>
      <c r="C36" s="407" t="s">
        <v>524</v>
      </c>
      <c r="D36" s="410"/>
      <c r="E36" s="414">
        <f t="shared" si="2"/>
        <v>0</v>
      </c>
      <c r="F36" s="413"/>
      <c r="G36" s="412"/>
      <c r="H36" s="411"/>
      <c r="I36" s="410"/>
      <c r="J36" s="410"/>
      <c r="K36" s="410"/>
      <c r="L36" s="410"/>
      <c r="M36" s="410"/>
    </row>
    <row r="37" spans="1:13" ht="15" x14ac:dyDescent="0.2">
      <c r="A37" s="416" t="s">
        <v>380</v>
      </c>
      <c r="B37" s="415" t="s">
        <v>523</v>
      </c>
      <c r="C37" s="407" t="s">
        <v>522</v>
      </c>
      <c r="D37" s="410"/>
      <c r="E37" s="414">
        <f t="shared" si="2"/>
        <v>0</v>
      </c>
      <c r="F37" s="413"/>
      <c r="G37" s="412"/>
      <c r="H37" s="411"/>
      <c r="I37" s="410"/>
      <c r="J37" s="410"/>
      <c r="K37" s="410"/>
      <c r="L37" s="410"/>
      <c r="M37" s="410"/>
    </row>
    <row r="38" spans="1:13" ht="15" x14ac:dyDescent="0.2">
      <c r="A38" s="416" t="s">
        <v>377</v>
      </c>
      <c r="B38" s="415">
        <v>663</v>
      </c>
      <c r="C38" s="407" t="s">
        <v>521</v>
      </c>
      <c r="D38" s="410"/>
      <c r="E38" s="414">
        <f t="shared" si="2"/>
        <v>0</v>
      </c>
      <c r="F38" s="413"/>
      <c r="G38" s="412"/>
      <c r="H38" s="411"/>
      <c r="I38" s="410"/>
      <c r="J38" s="410"/>
      <c r="K38" s="410"/>
      <c r="L38" s="410"/>
      <c r="M38" s="410"/>
    </row>
    <row r="39" spans="1:13" ht="15" x14ac:dyDescent="0.2">
      <c r="A39" s="416" t="s">
        <v>373</v>
      </c>
      <c r="B39" s="415" t="s">
        <v>520</v>
      </c>
      <c r="C39" s="407" t="s">
        <v>519</v>
      </c>
      <c r="D39" s="410"/>
      <c r="E39" s="414">
        <f t="shared" si="2"/>
        <v>0</v>
      </c>
      <c r="F39" s="413"/>
      <c r="G39" s="412"/>
      <c r="H39" s="411"/>
      <c r="I39" s="410"/>
      <c r="J39" s="410"/>
      <c r="K39" s="410"/>
      <c r="L39" s="410"/>
      <c r="M39" s="410"/>
    </row>
    <row r="40" spans="1:13" ht="15" x14ac:dyDescent="0.2">
      <c r="A40" s="416" t="s">
        <v>369</v>
      </c>
      <c r="B40" s="415" t="s">
        <v>518</v>
      </c>
      <c r="C40" s="407" t="s">
        <v>230</v>
      </c>
      <c r="D40" s="410"/>
      <c r="E40" s="414">
        <f t="shared" si="2"/>
        <v>0</v>
      </c>
      <c r="F40" s="413"/>
      <c r="G40" s="412"/>
      <c r="H40" s="411"/>
      <c r="I40" s="410"/>
      <c r="J40" s="410"/>
      <c r="K40" s="410"/>
      <c r="L40" s="410"/>
      <c r="M40" s="410"/>
    </row>
    <row r="41" spans="1:13" ht="15" x14ac:dyDescent="0.2">
      <c r="A41" s="416" t="s">
        <v>365</v>
      </c>
      <c r="B41" s="415" t="s">
        <v>517</v>
      </c>
      <c r="C41" s="407" t="s">
        <v>228</v>
      </c>
      <c r="D41" s="410"/>
      <c r="E41" s="414">
        <f t="shared" si="2"/>
        <v>0</v>
      </c>
      <c r="F41" s="413"/>
      <c r="G41" s="412"/>
      <c r="H41" s="411"/>
      <c r="I41" s="410"/>
      <c r="J41" s="410"/>
      <c r="K41" s="410"/>
      <c r="L41" s="410"/>
      <c r="M41" s="410"/>
    </row>
    <row r="42" spans="1:13" ht="15" x14ac:dyDescent="0.2">
      <c r="A42" s="416" t="s">
        <v>362</v>
      </c>
      <c r="B42" s="415"/>
      <c r="C42" s="407"/>
      <c r="D42" s="403"/>
      <c r="E42" s="403"/>
      <c r="F42" s="406"/>
      <c r="G42" s="405"/>
      <c r="H42" s="404"/>
      <c r="I42" s="403"/>
      <c r="J42" s="403"/>
      <c r="K42" s="403"/>
      <c r="L42" s="403"/>
      <c r="M42" s="403"/>
    </row>
    <row r="43" spans="1:13" ht="15" x14ac:dyDescent="0.2">
      <c r="A43" s="416" t="s">
        <v>359</v>
      </c>
      <c r="B43" s="415" t="s">
        <v>516</v>
      </c>
      <c r="C43" s="407" t="s">
        <v>515</v>
      </c>
      <c r="D43" s="410"/>
      <c r="E43" s="414">
        <f>SUM(F43:M43)</f>
        <v>0</v>
      </c>
      <c r="F43" s="413"/>
      <c r="G43" s="412"/>
      <c r="H43" s="411"/>
      <c r="I43" s="410"/>
      <c r="J43" s="410"/>
      <c r="K43" s="410"/>
      <c r="L43" s="410"/>
      <c r="M43" s="410"/>
    </row>
    <row r="44" spans="1:13" ht="15" x14ac:dyDescent="0.2">
      <c r="A44" s="416" t="s">
        <v>357</v>
      </c>
      <c r="B44" s="415" t="s">
        <v>514</v>
      </c>
      <c r="C44" s="407" t="s">
        <v>513</v>
      </c>
      <c r="D44" s="410">
        <v>15566</v>
      </c>
      <c r="E44" s="414">
        <f>SUM(F44:M44)</f>
        <v>12636</v>
      </c>
      <c r="F44" s="413"/>
      <c r="G44" s="412"/>
      <c r="H44" s="411">
        <v>12636</v>
      </c>
      <c r="I44" s="410"/>
      <c r="J44" s="410"/>
      <c r="K44" s="410"/>
      <c r="L44" s="410"/>
      <c r="M44" s="410"/>
    </row>
    <row r="45" spans="1:13" ht="15" x14ac:dyDescent="0.2">
      <c r="A45" s="416" t="s">
        <v>353</v>
      </c>
      <c r="B45" s="415" t="s">
        <v>512</v>
      </c>
      <c r="C45" s="407" t="s">
        <v>222</v>
      </c>
      <c r="D45" s="410"/>
      <c r="E45" s="414">
        <f>SUM(F45:M45)</f>
        <v>0</v>
      </c>
      <c r="F45" s="413"/>
      <c r="G45" s="412"/>
      <c r="H45" s="411"/>
      <c r="I45" s="410"/>
      <c r="J45" s="410"/>
      <c r="K45" s="410"/>
      <c r="L45" s="410"/>
      <c r="M45" s="410"/>
    </row>
    <row r="46" spans="1:13" ht="15" x14ac:dyDescent="0.2">
      <c r="A46" s="409"/>
      <c r="B46" s="408"/>
      <c r="C46" s="407"/>
      <c r="D46" s="403"/>
      <c r="E46" s="403"/>
      <c r="F46" s="406"/>
      <c r="G46" s="405"/>
      <c r="H46" s="404"/>
      <c r="I46" s="403"/>
      <c r="J46" s="403"/>
      <c r="K46" s="403"/>
      <c r="L46" s="403"/>
      <c r="M46" s="403"/>
    </row>
    <row r="47" spans="1:13" ht="12" customHeight="1" x14ac:dyDescent="0.2">
      <c r="A47" s="602" t="str">
        <f ca="1">CELL("filename",A47)</f>
        <v>R:\Finance\Annual Budget\Amended 2016-2017\[2016-2017 Amended Budget.xlsx]289a</v>
      </c>
      <c r="B47" s="602"/>
      <c r="C47" s="602"/>
      <c r="D47" s="402"/>
      <c r="E47" s="402"/>
      <c r="F47" s="402"/>
      <c r="G47" s="402"/>
      <c r="H47" s="402"/>
      <c r="I47" s="402"/>
      <c r="J47" s="402"/>
      <c r="K47" s="402"/>
      <c r="L47" s="402"/>
      <c r="M47" s="402"/>
    </row>
    <row r="48" spans="1:13" ht="12" customHeight="1" x14ac:dyDescent="0.2">
      <c r="A48" s="401"/>
      <c r="B48" s="401"/>
      <c r="C48" s="400" t="s">
        <v>511</v>
      </c>
      <c r="D48" s="399">
        <f t="shared" ref="D48:M48" si="3">SUM(D23:D46)</f>
        <v>104226</v>
      </c>
      <c r="E48" s="399">
        <f t="shared" si="3"/>
        <v>109750</v>
      </c>
      <c r="F48" s="399">
        <f t="shared" si="3"/>
        <v>35822</v>
      </c>
      <c r="G48" s="399">
        <f t="shared" si="3"/>
        <v>15109</v>
      </c>
      <c r="H48" s="399">
        <f t="shared" si="3"/>
        <v>47759</v>
      </c>
      <c r="I48" s="399">
        <f t="shared" si="3"/>
        <v>11060</v>
      </c>
      <c r="J48" s="399">
        <f t="shared" si="3"/>
        <v>0</v>
      </c>
      <c r="K48" s="399">
        <f t="shared" si="3"/>
        <v>0</v>
      </c>
      <c r="L48" s="399">
        <f t="shared" si="3"/>
        <v>0</v>
      </c>
      <c r="M48" s="399">
        <f t="shared" si="3"/>
        <v>0</v>
      </c>
    </row>
  </sheetData>
  <mergeCells count="3">
    <mergeCell ref="A1:C1"/>
    <mergeCell ref="A4:C4"/>
    <mergeCell ref="A47:C47"/>
  </mergeCells>
  <printOptions horizontalCentered="1" verticalCentered="1"/>
  <pageMargins left="0.1" right="0.1" top="0.4" bottom="0.4" header="0.1" footer="0.1"/>
  <pageSetup scale="81" fitToHeight="2" orientation="landscape" r:id="rId1"/>
  <headerFooter>
    <oddHeader>&amp;C&amp;"Arial,Bold"TWIN FALLS SCHOOL DISTRICT 411</oddHeader>
    <oddFooter>&amp;L&amp;"Arial,Bold"&amp;Z&amp;F&amp;R&amp;"Arial,Bold"Page &amp;P of &amp;N</oddFooter>
  </headerFooter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C49"/>
  <sheetViews>
    <sheetView zoomScaleNormal="100" workbookViewId="0">
      <pane xSplit="3" ySplit="7" topLeftCell="D8" activePane="bottomRight" state="frozen"/>
      <selection activeCell="P31" sqref="P31"/>
      <selection pane="topRight" activeCell="P31" sqref="P31"/>
      <selection pane="bottomLeft" activeCell="P31" sqref="P31"/>
      <selection pane="bottomRight" activeCell="P31" sqref="P31"/>
    </sheetView>
  </sheetViews>
  <sheetFormatPr defaultRowHeight="15.75" x14ac:dyDescent="0.25"/>
  <cols>
    <col min="1" max="1" width="3.77734375" style="397" customWidth="1"/>
    <col min="2" max="2" width="6.77734375" style="452" customWidth="1"/>
    <col min="3" max="3" width="30.77734375" style="398" customWidth="1"/>
    <col min="4" max="13" width="11.77734375" style="397" customWidth="1"/>
    <col min="14" max="16384" width="8.88671875" style="397"/>
  </cols>
  <sheetData>
    <row r="1" spans="1:22" ht="20.25" x14ac:dyDescent="0.3">
      <c r="A1" s="600" t="s">
        <v>47</v>
      </c>
      <c r="B1" s="600"/>
      <c r="C1" s="600"/>
      <c r="E1" s="530" t="s">
        <v>510</v>
      </c>
      <c r="F1" s="529"/>
      <c r="G1" s="529"/>
      <c r="H1" s="529"/>
      <c r="I1" s="451"/>
      <c r="K1" s="446"/>
      <c r="L1" s="445"/>
      <c r="M1" s="556" t="s">
        <v>803</v>
      </c>
    </row>
    <row r="2" spans="1:22" x14ac:dyDescent="0.25">
      <c r="E2" s="530" t="s">
        <v>16</v>
      </c>
      <c r="F2" s="529"/>
      <c r="G2" s="529"/>
      <c r="H2" s="528"/>
      <c r="K2" s="446"/>
      <c r="L2" s="445"/>
      <c r="M2" s="542" t="s">
        <v>800</v>
      </c>
    </row>
    <row r="3" spans="1:22" ht="15" customHeight="1" x14ac:dyDescent="0.25">
      <c r="E3" s="447" t="s">
        <v>507</v>
      </c>
      <c r="F3" s="447"/>
      <c r="G3" s="447"/>
      <c r="H3" s="528"/>
      <c r="J3" s="527" t="s">
        <v>5</v>
      </c>
      <c r="K3" s="446"/>
      <c r="L3" s="445"/>
      <c r="M3" s="444" t="s">
        <v>802</v>
      </c>
    </row>
    <row r="4" spans="1:22" ht="12.6" customHeight="1" x14ac:dyDescent="0.2">
      <c r="A4" s="603" t="s">
        <v>505</v>
      </c>
      <c r="B4" s="603"/>
      <c r="C4" s="603"/>
      <c r="D4" s="401"/>
      <c r="E4" s="401"/>
      <c r="F4" s="401"/>
      <c r="G4" s="401"/>
      <c r="H4" s="401"/>
      <c r="I4" s="401"/>
      <c r="J4" s="401"/>
      <c r="K4" s="401"/>
      <c r="L4" s="401"/>
    </row>
    <row r="5" spans="1:22" ht="15" x14ac:dyDescent="0.2">
      <c r="A5" s="526"/>
      <c r="B5" s="522"/>
      <c r="C5" s="525" t="s">
        <v>16</v>
      </c>
      <c r="D5" s="522" t="s">
        <v>503</v>
      </c>
      <c r="E5" s="522" t="s">
        <v>90</v>
      </c>
      <c r="F5" s="524" t="s">
        <v>85</v>
      </c>
      <c r="G5" s="524" t="s">
        <v>83</v>
      </c>
      <c r="H5" s="524" t="s">
        <v>81</v>
      </c>
      <c r="I5" s="524" t="s">
        <v>79</v>
      </c>
      <c r="J5" s="524" t="s">
        <v>77</v>
      </c>
      <c r="K5" s="523" t="s">
        <v>75</v>
      </c>
      <c r="L5" s="522" t="s">
        <v>73</v>
      </c>
      <c r="M5" s="522" t="s">
        <v>70</v>
      </c>
    </row>
    <row r="6" spans="1:22" ht="15" x14ac:dyDescent="0.2">
      <c r="A6" s="521"/>
      <c r="B6" s="481"/>
      <c r="C6" s="480"/>
      <c r="D6" s="516"/>
      <c r="E6" s="520"/>
      <c r="F6" s="401"/>
      <c r="G6" s="519"/>
      <c r="H6" s="518" t="s">
        <v>560</v>
      </c>
      <c r="I6" s="518" t="s">
        <v>559</v>
      </c>
      <c r="J6" s="517" t="s">
        <v>558</v>
      </c>
      <c r="K6" s="481" t="s">
        <v>557</v>
      </c>
      <c r="L6" s="481" t="s">
        <v>556</v>
      </c>
      <c r="M6" s="516"/>
    </row>
    <row r="7" spans="1:22" ht="15" x14ac:dyDescent="0.2">
      <c r="A7" s="482" t="s">
        <v>87</v>
      </c>
      <c r="B7" s="484" t="s">
        <v>500</v>
      </c>
      <c r="C7" s="515" t="s">
        <v>555</v>
      </c>
      <c r="D7" s="484" t="s">
        <v>88</v>
      </c>
      <c r="E7" s="484" t="s">
        <v>88</v>
      </c>
      <c r="F7" s="514" t="s">
        <v>84</v>
      </c>
      <c r="G7" s="459" t="s">
        <v>82</v>
      </c>
      <c r="H7" s="459" t="s">
        <v>554</v>
      </c>
      <c r="I7" s="459" t="s">
        <v>553</v>
      </c>
      <c r="J7" s="482" t="s">
        <v>552</v>
      </c>
      <c r="K7" s="484" t="s">
        <v>551</v>
      </c>
      <c r="L7" s="484" t="s">
        <v>550</v>
      </c>
      <c r="M7" s="484" t="s">
        <v>184</v>
      </c>
    </row>
    <row r="8" spans="1:22" ht="15" x14ac:dyDescent="0.2">
      <c r="A8" s="482" t="s">
        <v>350</v>
      </c>
      <c r="B8" s="484" t="s">
        <v>597</v>
      </c>
      <c r="C8" s="463" t="s">
        <v>220</v>
      </c>
      <c r="D8" s="497"/>
      <c r="E8" s="414">
        <f>SUM(F8:M8)</f>
        <v>0</v>
      </c>
      <c r="F8" s="500"/>
      <c r="G8" s="499"/>
      <c r="H8" s="498"/>
      <c r="I8" s="497"/>
      <c r="J8" s="497"/>
      <c r="K8" s="497"/>
      <c r="L8" s="497"/>
      <c r="M8" s="497"/>
    </row>
    <row r="9" spans="1:22" ht="15" x14ac:dyDescent="0.2">
      <c r="A9" s="482" t="s">
        <v>493</v>
      </c>
      <c r="B9" s="484"/>
      <c r="C9" s="463"/>
      <c r="D9" s="509"/>
      <c r="E9" s="509"/>
      <c r="F9" s="512"/>
      <c r="G9" s="511"/>
      <c r="H9" s="510"/>
      <c r="I9" s="509"/>
      <c r="J9" s="509"/>
      <c r="K9" s="509"/>
      <c r="L9" s="509"/>
      <c r="M9" s="509"/>
    </row>
    <row r="10" spans="1:22" ht="15" x14ac:dyDescent="0.2">
      <c r="A10" s="482" t="s">
        <v>490</v>
      </c>
      <c r="B10" s="484" t="s">
        <v>75</v>
      </c>
      <c r="C10" s="473" t="s">
        <v>596</v>
      </c>
      <c r="D10" s="472">
        <f>+D8+'289a'!D48</f>
        <v>104226</v>
      </c>
      <c r="E10" s="472">
        <f>+E8+'289a'!E48</f>
        <v>109750</v>
      </c>
      <c r="F10" s="472">
        <f>+F8+'289a'!F48</f>
        <v>35822</v>
      </c>
      <c r="G10" s="472">
        <f>+G8+'289a'!G48</f>
        <v>15109</v>
      </c>
      <c r="H10" s="472">
        <f>+H8+'289a'!H48</f>
        <v>47759</v>
      </c>
      <c r="I10" s="472">
        <f>+I8+'289a'!I48</f>
        <v>11060</v>
      </c>
      <c r="J10" s="472">
        <f>+J8+'289a'!J48</f>
        <v>0</v>
      </c>
      <c r="K10" s="472">
        <f>+K8+'289a'!K48</f>
        <v>0</v>
      </c>
      <c r="L10" s="472">
        <f>+L8+'289a'!L48</f>
        <v>0</v>
      </c>
      <c r="M10" s="472">
        <f>+M8+'289a'!M48</f>
        <v>0</v>
      </c>
    </row>
    <row r="11" spans="1:22" x14ac:dyDescent="0.25">
      <c r="A11" s="482" t="s">
        <v>485</v>
      </c>
      <c r="B11" s="513"/>
      <c r="C11" s="486"/>
      <c r="D11" s="501"/>
      <c r="E11" s="501"/>
      <c r="F11" s="504"/>
      <c r="G11" s="503"/>
      <c r="H11" s="502"/>
      <c r="I11" s="501"/>
      <c r="J11" s="501"/>
      <c r="K11" s="501"/>
      <c r="L11" s="501"/>
      <c r="M11" s="501"/>
    </row>
    <row r="12" spans="1:22" ht="15" x14ac:dyDescent="0.2">
      <c r="A12" s="482" t="s">
        <v>478</v>
      </c>
      <c r="B12" s="484" t="s">
        <v>595</v>
      </c>
      <c r="C12" s="463" t="s">
        <v>218</v>
      </c>
      <c r="D12" s="497"/>
      <c r="E12" s="414">
        <f>SUM(F12:M12)</f>
        <v>0</v>
      </c>
      <c r="F12" s="500"/>
      <c r="G12" s="499"/>
      <c r="H12" s="498"/>
      <c r="I12" s="497"/>
      <c r="J12" s="497"/>
      <c r="K12" s="497"/>
      <c r="L12" s="497"/>
      <c r="M12" s="497"/>
    </row>
    <row r="13" spans="1:22" ht="15" x14ac:dyDescent="0.2">
      <c r="A13" s="482" t="s">
        <v>474</v>
      </c>
      <c r="B13" s="484" t="s">
        <v>594</v>
      </c>
      <c r="C13" s="463" t="s">
        <v>216</v>
      </c>
      <c r="D13" s="497"/>
      <c r="E13" s="414">
        <f>SUM(F13:M13)</f>
        <v>0</v>
      </c>
      <c r="F13" s="500"/>
      <c r="G13" s="499"/>
      <c r="H13" s="498"/>
      <c r="I13" s="497"/>
      <c r="J13" s="497"/>
      <c r="K13" s="497"/>
      <c r="L13" s="497"/>
      <c r="M13" s="497"/>
    </row>
    <row r="14" spans="1:22" ht="15" x14ac:dyDescent="0.2">
      <c r="A14" s="482" t="s">
        <v>469</v>
      </c>
      <c r="B14" s="484">
        <v>730</v>
      </c>
      <c r="C14" s="463" t="s">
        <v>593</v>
      </c>
      <c r="D14" s="497"/>
      <c r="E14" s="414">
        <f>SUM(F14:M14)</f>
        <v>0</v>
      </c>
      <c r="F14" s="500"/>
      <c r="G14" s="499"/>
      <c r="H14" s="498"/>
      <c r="I14" s="497"/>
      <c r="J14" s="497"/>
      <c r="K14" s="497"/>
      <c r="L14" s="497"/>
      <c r="M14" s="497"/>
    </row>
    <row r="15" spans="1:22" ht="15" x14ac:dyDescent="0.2">
      <c r="A15" s="482" t="s">
        <v>465</v>
      </c>
      <c r="B15" s="484"/>
      <c r="C15" s="463"/>
      <c r="D15" s="501"/>
      <c r="E15" s="501"/>
      <c r="F15" s="512"/>
      <c r="G15" s="511"/>
      <c r="H15" s="510"/>
      <c r="I15" s="509"/>
      <c r="J15" s="509"/>
      <c r="K15" s="509"/>
      <c r="L15" s="509"/>
      <c r="M15" s="509"/>
    </row>
    <row r="16" spans="1:22" ht="15" x14ac:dyDescent="0.2">
      <c r="A16" s="482" t="s">
        <v>461</v>
      </c>
      <c r="B16" s="484" t="s">
        <v>73</v>
      </c>
      <c r="C16" s="463" t="s">
        <v>592</v>
      </c>
      <c r="D16" s="472">
        <f t="shared" ref="D16:M16" si="0">SUM(D12:D14)</f>
        <v>0</v>
      </c>
      <c r="E16" s="472">
        <f t="shared" si="0"/>
        <v>0</v>
      </c>
      <c r="F16" s="472">
        <f t="shared" si="0"/>
        <v>0</v>
      </c>
      <c r="G16" s="472">
        <f t="shared" si="0"/>
        <v>0</v>
      </c>
      <c r="H16" s="472">
        <f t="shared" si="0"/>
        <v>0</v>
      </c>
      <c r="I16" s="472">
        <f t="shared" si="0"/>
        <v>0</v>
      </c>
      <c r="J16" s="472">
        <f t="shared" si="0"/>
        <v>0</v>
      </c>
      <c r="K16" s="472">
        <f t="shared" si="0"/>
        <v>0</v>
      </c>
      <c r="L16" s="472">
        <f t="shared" si="0"/>
        <v>0</v>
      </c>
      <c r="M16" s="472">
        <f t="shared" si="0"/>
        <v>0</v>
      </c>
      <c r="N16" s="492"/>
      <c r="O16" s="492"/>
      <c r="P16" s="492"/>
      <c r="Q16" s="492"/>
      <c r="R16" s="492"/>
      <c r="S16" s="492"/>
      <c r="T16" s="492"/>
      <c r="U16" s="492"/>
      <c r="V16" s="492"/>
    </row>
    <row r="17" spans="1:55" ht="15" x14ac:dyDescent="0.2">
      <c r="A17" s="482" t="s">
        <v>457</v>
      </c>
      <c r="B17" s="484"/>
      <c r="C17" s="463"/>
      <c r="D17" s="501"/>
      <c r="E17" s="501"/>
      <c r="F17" s="504"/>
      <c r="G17" s="503"/>
      <c r="H17" s="502"/>
      <c r="I17" s="501"/>
      <c r="J17" s="501"/>
      <c r="K17" s="501"/>
      <c r="L17" s="501"/>
      <c r="M17" s="501"/>
    </row>
    <row r="18" spans="1:55" ht="15" x14ac:dyDescent="0.2">
      <c r="A18" s="482" t="s">
        <v>453</v>
      </c>
      <c r="B18" s="484" t="s">
        <v>591</v>
      </c>
      <c r="C18" s="463" t="s">
        <v>590</v>
      </c>
      <c r="D18" s="497"/>
      <c r="E18" s="414">
        <f>SUM(F18:M18)</f>
        <v>0</v>
      </c>
      <c r="F18" s="500"/>
      <c r="G18" s="499"/>
      <c r="H18" s="498"/>
      <c r="I18" s="497"/>
      <c r="J18" s="497"/>
      <c r="K18" s="497"/>
      <c r="L18" s="497"/>
      <c r="M18" s="497"/>
    </row>
    <row r="19" spans="1:55" ht="15" x14ac:dyDescent="0.2">
      <c r="A19" s="482" t="s">
        <v>449</v>
      </c>
      <c r="B19" s="484">
        <v>811</v>
      </c>
      <c r="C19" s="463" t="s">
        <v>589</v>
      </c>
      <c r="D19" s="497"/>
      <c r="E19" s="414">
        <f>SUM(F19:M19)</f>
        <v>0</v>
      </c>
      <c r="F19" s="500"/>
      <c r="G19" s="499"/>
      <c r="H19" s="498"/>
      <c r="I19" s="497"/>
      <c r="J19" s="497"/>
      <c r="K19" s="497"/>
      <c r="L19" s="497"/>
      <c r="M19" s="497"/>
    </row>
    <row r="20" spans="1:55" ht="15" x14ac:dyDescent="0.2">
      <c r="A20" s="482" t="s">
        <v>445</v>
      </c>
      <c r="B20" s="484"/>
      <c r="C20" s="463"/>
      <c r="D20" s="509"/>
      <c r="E20" s="509"/>
      <c r="F20" s="512"/>
      <c r="G20" s="511"/>
      <c r="H20" s="510"/>
      <c r="I20" s="509"/>
      <c r="J20" s="509"/>
      <c r="K20" s="509"/>
      <c r="L20" s="509"/>
      <c r="M20" s="509"/>
    </row>
    <row r="21" spans="1:55" s="505" customFormat="1" ht="15" x14ac:dyDescent="0.2">
      <c r="A21" s="482" t="s">
        <v>442</v>
      </c>
      <c r="B21" s="508">
        <v>800</v>
      </c>
      <c r="C21" s="507" t="s">
        <v>588</v>
      </c>
      <c r="D21" s="472">
        <f t="shared" ref="D21:M21" si="1">SUM(D17:D19)</f>
        <v>0</v>
      </c>
      <c r="E21" s="472">
        <f t="shared" si="1"/>
        <v>0</v>
      </c>
      <c r="F21" s="472">
        <f t="shared" si="1"/>
        <v>0</v>
      </c>
      <c r="G21" s="472">
        <f t="shared" si="1"/>
        <v>0</v>
      </c>
      <c r="H21" s="472">
        <f t="shared" si="1"/>
        <v>0</v>
      </c>
      <c r="I21" s="472">
        <f t="shared" si="1"/>
        <v>0</v>
      </c>
      <c r="J21" s="472">
        <f t="shared" si="1"/>
        <v>0</v>
      </c>
      <c r="K21" s="472">
        <f t="shared" si="1"/>
        <v>0</v>
      </c>
      <c r="L21" s="472">
        <f t="shared" si="1"/>
        <v>0</v>
      </c>
      <c r="M21" s="472">
        <f t="shared" si="1"/>
        <v>0</v>
      </c>
    </row>
    <row r="22" spans="1:55" ht="15" x14ac:dyDescent="0.2">
      <c r="A22" s="482" t="s">
        <v>438</v>
      </c>
      <c r="B22" s="484"/>
      <c r="C22" s="463"/>
      <c r="D22" s="501"/>
      <c r="E22" s="501"/>
      <c r="F22" s="504"/>
      <c r="G22" s="503"/>
      <c r="H22" s="502"/>
      <c r="I22" s="501"/>
      <c r="J22" s="501"/>
      <c r="K22" s="501"/>
      <c r="L22" s="501"/>
      <c r="M22" s="501"/>
    </row>
    <row r="23" spans="1:55" ht="15" x14ac:dyDescent="0.2">
      <c r="A23" s="482" t="s">
        <v>434</v>
      </c>
      <c r="B23" s="484" t="s">
        <v>587</v>
      </c>
      <c r="C23" s="463" t="s">
        <v>205</v>
      </c>
      <c r="D23" s="410"/>
      <c r="E23" s="414">
        <f>SUM(F23:M23)</f>
        <v>0</v>
      </c>
      <c r="F23" s="500"/>
      <c r="G23" s="499"/>
      <c r="H23" s="498"/>
      <c r="I23" s="497"/>
      <c r="J23" s="497"/>
      <c r="K23" s="497"/>
      <c r="L23" s="497"/>
      <c r="M23" s="497"/>
    </row>
    <row r="24" spans="1:55" ht="15" x14ac:dyDescent="0.2">
      <c r="A24" s="482" t="s">
        <v>429</v>
      </c>
      <c r="B24" s="484" t="s">
        <v>586</v>
      </c>
      <c r="C24" s="463" t="s">
        <v>203</v>
      </c>
      <c r="D24" s="410"/>
      <c r="E24" s="414">
        <f>SUM(F24:M24)</f>
        <v>0</v>
      </c>
      <c r="F24" s="500"/>
      <c r="G24" s="499"/>
      <c r="H24" s="498"/>
      <c r="I24" s="497"/>
      <c r="J24" s="497"/>
      <c r="K24" s="497"/>
      <c r="L24" s="497"/>
      <c r="M24" s="497"/>
    </row>
    <row r="25" spans="1:55" ht="15" x14ac:dyDescent="0.2">
      <c r="A25" s="482" t="s">
        <v>426</v>
      </c>
      <c r="B25" s="484" t="s">
        <v>585</v>
      </c>
      <c r="C25" s="463" t="s">
        <v>201</v>
      </c>
      <c r="D25" s="410"/>
      <c r="E25" s="414">
        <f>SUM(F25:M25)</f>
        <v>0</v>
      </c>
      <c r="F25" s="500"/>
      <c r="G25" s="499"/>
      <c r="H25" s="498"/>
      <c r="I25" s="497"/>
      <c r="J25" s="497"/>
      <c r="K25" s="497"/>
      <c r="L25" s="497"/>
      <c r="M25" s="497"/>
    </row>
    <row r="26" spans="1:55" ht="15" x14ac:dyDescent="0.2">
      <c r="A26" s="482" t="s">
        <v>424</v>
      </c>
      <c r="B26" s="484" t="s">
        <v>584</v>
      </c>
      <c r="C26" s="463" t="s">
        <v>583</v>
      </c>
      <c r="D26" s="410"/>
      <c r="E26" s="414">
        <f>SUM(F26:M26)</f>
        <v>0</v>
      </c>
      <c r="F26" s="500"/>
      <c r="G26" s="499"/>
      <c r="H26" s="498"/>
      <c r="I26" s="497"/>
      <c r="J26" s="497"/>
      <c r="K26" s="497"/>
      <c r="L26" s="497"/>
      <c r="M26" s="497"/>
    </row>
    <row r="27" spans="1:55" ht="15" x14ac:dyDescent="0.2">
      <c r="A27" s="482" t="s">
        <v>420</v>
      </c>
      <c r="B27" s="484"/>
      <c r="C27" s="463"/>
      <c r="D27" s="485"/>
      <c r="E27" s="485"/>
      <c r="F27" s="496"/>
      <c r="G27" s="495"/>
      <c r="H27" s="494"/>
      <c r="I27" s="493"/>
      <c r="J27" s="493"/>
      <c r="K27" s="493"/>
      <c r="L27" s="493"/>
      <c r="M27" s="493"/>
    </row>
    <row r="28" spans="1:55" ht="15" x14ac:dyDescent="0.2">
      <c r="A28" s="482" t="s">
        <v>417</v>
      </c>
      <c r="B28" s="484" t="s">
        <v>582</v>
      </c>
      <c r="C28" s="463" t="s">
        <v>581</v>
      </c>
      <c r="D28" s="472">
        <f t="shared" ref="D28:M28" si="2">SUM(D23:D27)</f>
        <v>0</v>
      </c>
      <c r="E28" s="472">
        <f t="shared" si="2"/>
        <v>0</v>
      </c>
      <c r="F28" s="472">
        <f t="shared" si="2"/>
        <v>0</v>
      </c>
      <c r="G28" s="472">
        <f t="shared" si="2"/>
        <v>0</v>
      </c>
      <c r="H28" s="472">
        <f t="shared" si="2"/>
        <v>0</v>
      </c>
      <c r="I28" s="472">
        <f t="shared" si="2"/>
        <v>0</v>
      </c>
      <c r="J28" s="472">
        <f t="shared" si="2"/>
        <v>0</v>
      </c>
      <c r="K28" s="472">
        <f t="shared" si="2"/>
        <v>0</v>
      </c>
      <c r="L28" s="472">
        <f t="shared" si="2"/>
        <v>0</v>
      </c>
      <c r="M28" s="472">
        <f t="shared" si="2"/>
        <v>0</v>
      </c>
      <c r="N28" s="492"/>
      <c r="O28" s="492"/>
      <c r="P28" s="492"/>
      <c r="Q28" s="492"/>
      <c r="R28" s="492"/>
      <c r="S28" s="492"/>
      <c r="T28" s="492"/>
      <c r="U28" s="492"/>
      <c r="V28" s="492"/>
      <c r="W28" s="492"/>
      <c r="X28" s="492"/>
      <c r="Y28" s="492"/>
      <c r="Z28" s="492"/>
      <c r="AA28" s="492"/>
      <c r="AB28" s="492"/>
      <c r="AC28" s="492"/>
      <c r="AD28" s="492"/>
      <c r="AE28" s="492"/>
      <c r="AF28" s="492"/>
      <c r="AG28" s="492"/>
      <c r="AH28" s="492"/>
      <c r="AI28" s="492"/>
      <c r="AJ28" s="492"/>
      <c r="AK28" s="492"/>
      <c r="AL28" s="492"/>
      <c r="AM28" s="492"/>
      <c r="AN28" s="492"/>
      <c r="AO28" s="492"/>
      <c r="AP28" s="492"/>
      <c r="AQ28" s="492"/>
      <c r="AR28" s="492"/>
      <c r="AS28" s="492"/>
      <c r="AT28" s="492"/>
      <c r="AU28" s="492"/>
      <c r="AV28" s="492"/>
      <c r="AW28" s="492"/>
      <c r="AX28" s="492"/>
      <c r="AY28" s="492"/>
      <c r="AZ28" s="492"/>
      <c r="BA28" s="492"/>
      <c r="BB28" s="492"/>
      <c r="BC28" s="492"/>
    </row>
    <row r="29" spans="1:55" ht="15" x14ac:dyDescent="0.2">
      <c r="A29" s="482" t="s">
        <v>413</v>
      </c>
      <c r="B29" s="484"/>
      <c r="C29" s="463"/>
      <c r="D29" s="485"/>
      <c r="E29" s="485"/>
      <c r="F29" s="485"/>
      <c r="G29" s="485"/>
      <c r="H29" s="485"/>
      <c r="I29" s="485"/>
      <c r="J29" s="485"/>
      <c r="K29" s="485"/>
      <c r="L29" s="485"/>
      <c r="M29" s="485"/>
    </row>
    <row r="30" spans="1:55" ht="15" x14ac:dyDescent="0.2">
      <c r="A30" s="482" t="s">
        <v>407</v>
      </c>
      <c r="B30" s="481"/>
      <c r="C30" s="480" t="s">
        <v>580</v>
      </c>
      <c r="D30" s="460"/>
      <c r="E30" s="460"/>
      <c r="F30" s="460"/>
      <c r="G30" s="460"/>
      <c r="H30" s="460"/>
      <c r="I30" s="460"/>
      <c r="J30" s="460"/>
      <c r="K30" s="460"/>
      <c r="L30" s="460"/>
      <c r="M30" s="460"/>
    </row>
    <row r="31" spans="1:55" ht="15" x14ac:dyDescent="0.2">
      <c r="A31" s="482" t="s">
        <v>403</v>
      </c>
      <c r="B31" s="484"/>
      <c r="C31" s="491" t="s">
        <v>579</v>
      </c>
      <c r="D31" s="472">
        <f>SUM(D28,D21,D16,D10,'289a'!D21)</f>
        <v>179126</v>
      </c>
      <c r="E31" s="472">
        <f>SUM(E28,E21,E16,E10,'289a'!E21)</f>
        <v>171198</v>
      </c>
      <c r="F31" s="472">
        <f>SUM(F28,F21,F16,F10,'289a'!F21)</f>
        <v>89655</v>
      </c>
      <c r="G31" s="472">
        <f>SUM(G28,G21,G16,G10,'289a'!G21)</f>
        <v>22642</v>
      </c>
      <c r="H31" s="472">
        <f>SUM(H28,H21,H16,H10,'289a'!H21)</f>
        <v>47759</v>
      </c>
      <c r="I31" s="472">
        <f>SUM(I28,I21,I16,I10,'289a'!I21)</f>
        <v>11142</v>
      </c>
      <c r="J31" s="472">
        <f>SUM(J28,J21,J16,J10,'289a'!J21)</f>
        <v>0</v>
      </c>
      <c r="K31" s="472">
        <f>SUM(K28,K21,K16,K10,'289a'!K21)</f>
        <v>0</v>
      </c>
      <c r="L31" s="472">
        <f>SUM(L28,L21,L16,L10,'289a'!L21)</f>
        <v>0</v>
      </c>
      <c r="M31" s="472">
        <f>SUM(M28,M21,M16,M10,'289a'!M21)</f>
        <v>0</v>
      </c>
    </row>
    <row r="32" spans="1:55" ht="15" x14ac:dyDescent="0.2">
      <c r="A32" s="482" t="s">
        <v>400</v>
      </c>
      <c r="B32" s="484"/>
      <c r="C32" s="463"/>
      <c r="D32" s="485"/>
      <c r="E32" s="485"/>
      <c r="F32" s="490"/>
      <c r="G32" s="489"/>
      <c r="H32" s="488"/>
      <c r="I32" s="485"/>
      <c r="J32" s="485"/>
      <c r="K32" s="485"/>
      <c r="L32" s="485"/>
      <c r="M32" s="485"/>
    </row>
    <row r="33" spans="1:13" ht="15" x14ac:dyDescent="0.2">
      <c r="A33" s="482" t="s">
        <v>397</v>
      </c>
      <c r="B33" s="481">
        <v>950</v>
      </c>
      <c r="C33" s="480" t="s">
        <v>578</v>
      </c>
      <c r="D33" s="493"/>
      <c r="E33" s="493"/>
      <c r="F33" s="417"/>
      <c r="G33" s="417"/>
      <c r="H33" s="417"/>
      <c r="I33" s="417"/>
      <c r="J33" s="417"/>
      <c r="K33" s="417"/>
      <c r="L33" s="417"/>
      <c r="M33" s="460"/>
    </row>
    <row r="34" spans="1:13" ht="15" x14ac:dyDescent="0.2">
      <c r="A34" s="482" t="s">
        <v>393</v>
      </c>
      <c r="B34" s="484"/>
      <c r="C34" s="483" t="s">
        <v>577</v>
      </c>
      <c r="D34" s="552"/>
      <c r="E34" s="552"/>
      <c r="F34" s="417"/>
      <c r="G34" s="417"/>
      <c r="H34" s="417"/>
      <c r="I34" s="417"/>
      <c r="J34" s="417"/>
      <c r="K34" s="417"/>
      <c r="L34" s="417"/>
      <c r="M34" s="460"/>
    </row>
    <row r="35" spans="1:13" x14ac:dyDescent="0.25">
      <c r="A35" s="482" t="s">
        <v>388</v>
      </c>
      <c r="B35" s="484"/>
      <c r="C35" s="486"/>
      <c r="D35" s="485"/>
      <c r="E35" s="485"/>
      <c r="F35" s="417"/>
      <c r="G35" s="417"/>
      <c r="H35" s="417"/>
      <c r="I35" s="417"/>
      <c r="J35" s="417"/>
      <c r="K35" s="417"/>
      <c r="L35" s="417"/>
      <c r="M35" s="460"/>
    </row>
    <row r="36" spans="1:13" ht="15" x14ac:dyDescent="0.2">
      <c r="A36" s="482" t="s">
        <v>383</v>
      </c>
      <c r="B36" s="481"/>
      <c r="C36" s="480" t="s">
        <v>576</v>
      </c>
      <c r="D36" s="604">
        <f>+D31+D34</f>
        <v>179126</v>
      </c>
      <c r="E36" s="604">
        <f>+E31+E34</f>
        <v>171198</v>
      </c>
      <c r="F36" s="417"/>
      <c r="G36" s="417"/>
      <c r="H36" s="417"/>
      <c r="I36" s="417"/>
      <c r="J36" s="417"/>
      <c r="K36" s="417"/>
      <c r="L36" s="417"/>
      <c r="M36" s="460"/>
    </row>
    <row r="37" spans="1:13" ht="15" x14ac:dyDescent="0.2">
      <c r="A37" s="482" t="s">
        <v>379</v>
      </c>
      <c r="B37" s="484"/>
      <c r="C37" s="483" t="s">
        <v>575</v>
      </c>
      <c r="D37" s="605"/>
      <c r="E37" s="605"/>
      <c r="F37" s="417"/>
      <c r="G37" s="417"/>
      <c r="H37" s="417"/>
      <c r="I37" s="417"/>
      <c r="J37" s="417"/>
      <c r="K37" s="417"/>
      <c r="L37" s="417"/>
      <c r="M37" s="460"/>
    </row>
    <row r="38" spans="1:13" ht="15" x14ac:dyDescent="0.2">
      <c r="A38" s="482" t="s">
        <v>376</v>
      </c>
      <c r="B38" s="481"/>
      <c r="C38" s="480"/>
      <c r="D38" s="460"/>
      <c r="E38" s="460"/>
      <c r="F38" s="417"/>
      <c r="G38" s="417"/>
      <c r="H38" s="417"/>
      <c r="I38" s="417"/>
      <c r="J38" s="417"/>
      <c r="K38" s="417"/>
      <c r="L38" s="417"/>
      <c r="M38" s="460"/>
    </row>
    <row r="39" spans="1:13" thickBot="1" x14ac:dyDescent="0.25">
      <c r="A39" s="482" t="s">
        <v>372</v>
      </c>
      <c r="B39" s="481"/>
      <c r="C39" s="480"/>
      <c r="D39" s="460"/>
      <c r="E39" s="460"/>
      <c r="F39" s="465"/>
      <c r="G39" s="465"/>
      <c r="H39" s="465"/>
      <c r="I39" s="465"/>
      <c r="J39" s="465"/>
      <c r="K39" s="417"/>
      <c r="L39" s="417"/>
      <c r="M39" s="460"/>
    </row>
    <row r="40" spans="1:13" x14ac:dyDescent="0.25">
      <c r="A40" s="459" t="s">
        <v>368</v>
      </c>
      <c r="B40" s="479"/>
      <c r="C40" s="478" t="s">
        <v>574</v>
      </c>
      <c r="D40" s="477"/>
      <c r="E40" s="476"/>
      <c r="F40" s="417"/>
      <c r="G40" s="470"/>
      <c r="H40" s="470"/>
      <c r="I40" s="470"/>
      <c r="J40" s="465"/>
      <c r="K40" s="417"/>
      <c r="L40" s="475"/>
      <c r="M40" s="460"/>
    </row>
    <row r="41" spans="1:13" x14ac:dyDescent="0.25">
      <c r="A41" s="459" t="s">
        <v>364</v>
      </c>
      <c r="B41" s="464"/>
      <c r="C41" s="463"/>
      <c r="D41" s="460"/>
      <c r="E41" s="474"/>
      <c r="F41" s="417"/>
      <c r="G41" s="470"/>
      <c r="H41" s="470"/>
      <c r="I41" s="470"/>
      <c r="J41" s="465"/>
      <c r="K41" s="417"/>
      <c r="L41" s="417"/>
      <c r="M41" s="460"/>
    </row>
    <row r="42" spans="1:13" x14ac:dyDescent="0.25">
      <c r="A42" s="459" t="s">
        <v>361</v>
      </c>
      <c r="B42" s="464"/>
      <c r="C42" s="473" t="s">
        <v>573</v>
      </c>
      <c r="D42" s="472">
        <v>29</v>
      </c>
      <c r="E42" s="471">
        <v>0</v>
      </c>
      <c r="F42" s="470" t="s">
        <v>572</v>
      </c>
      <c r="G42" s="470"/>
      <c r="H42" s="470"/>
      <c r="I42" s="470"/>
      <c r="J42" s="465"/>
      <c r="K42" s="417"/>
      <c r="L42" s="417"/>
      <c r="M42" s="460"/>
    </row>
    <row r="43" spans="1:13" x14ac:dyDescent="0.25">
      <c r="A43" s="459" t="s">
        <v>358</v>
      </c>
      <c r="B43" s="464"/>
      <c r="C43" s="473" t="s">
        <v>571</v>
      </c>
      <c r="D43" s="472">
        <v>179126</v>
      </c>
      <c r="E43" s="471">
        <v>171198</v>
      </c>
      <c r="F43" s="470"/>
      <c r="G43" s="465"/>
      <c r="H43" s="465"/>
      <c r="I43" s="465"/>
      <c r="J43" s="465"/>
      <c r="K43" s="417"/>
      <c r="L43" s="417"/>
      <c r="M43" s="460"/>
    </row>
    <row r="44" spans="1:13" x14ac:dyDescent="0.25">
      <c r="A44" s="459" t="s">
        <v>356</v>
      </c>
      <c r="B44" s="464"/>
      <c r="C44" s="473" t="s">
        <v>570</v>
      </c>
      <c r="D44" s="472">
        <f>SUM(D42:D43)</f>
        <v>179155</v>
      </c>
      <c r="E44" s="471">
        <f>SUM(E42:E43)</f>
        <v>171198</v>
      </c>
      <c r="F44" s="470" t="s">
        <v>569</v>
      </c>
      <c r="G44" s="465"/>
      <c r="H44" s="465"/>
      <c r="I44" s="465"/>
      <c r="J44" s="465"/>
      <c r="K44" s="417"/>
      <c r="L44" s="417"/>
      <c r="M44" s="460"/>
    </row>
    <row r="45" spans="1:13" ht="15" x14ac:dyDescent="0.2">
      <c r="A45" s="459" t="s">
        <v>351</v>
      </c>
      <c r="B45" s="464"/>
      <c r="C45" s="463"/>
      <c r="D45" s="469"/>
      <c r="E45" s="468"/>
      <c r="F45" s="465"/>
      <c r="G45" s="465"/>
      <c r="H45" s="465"/>
      <c r="I45" s="465"/>
      <c r="J45" s="465"/>
      <c r="K45" s="417"/>
      <c r="L45" s="417"/>
      <c r="M45" s="460"/>
    </row>
    <row r="46" spans="1:13" ht="15" x14ac:dyDescent="0.2">
      <c r="A46" s="459" t="s">
        <v>568</v>
      </c>
      <c r="B46" s="464"/>
      <c r="C46" s="463" t="s">
        <v>567</v>
      </c>
      <c r="D46" s="467">
        <f>D36</f>
        <v>179126</v>
      </c>
      <c r="E46" s="466">
        <f>E36</f>
        <v>171198</v>
      </c>
      <c r="F46" s="465"/>
      <c r="G46" s="465"/>
      <c r="H46" s="465"/>
      <c r="I46" s="465"/>
      <c r="J46" s="465"/>
      <c r="K46" s="417"/>
      <c r="L46" s="417"/>
      <c r="M46" s="460"/>
    </row>
    <row r="47" spans="1:13" ht="15" x14ac:dyDescent="0.2">
      <c r="A47" s="459" t="s">
        <v>566</v>
      </c>
      <c r="B47" s="464"/>
      <c r="C47" s="463" t="s">
        <v>565</v>
      </c>
      <c r="D47" s="462">
        <f>D48-D46</f>
        <v>29</v>
      </c>
      <c r="E47" s="461">
        <f>E48-E46</f>
        <v>0</v>
      </c>
      <c r="F47" s="417"/>
      <c r="G47" s="417"/>
      <c r="H47" s="417"/>
      <c r="I47" s="417"/>
      <c r="J47" s="417"/>
      <c r="K47" s="417"/>
      <c r="L47" s="417"/>
      <c r="M47" s="460"/>
    </row>
    <row r="48" spans="1:13" thickBot="1" x14ac:dyDescent="0.25">
      <c r="A48" s="459" t="s">
        <v>564</v>
      </c>
      <c r="B48" s="458"/>
      <c r="C48" s="457" t="s">
        <v>563</v>
      </c>
      <c r="D48" s="456">
        <f>D44</f>
        <v>179155</v>
      </c>
      <c r="E48" s="455">
        <f>E44</f>
        <v>171198</v>
      </c>
      <c r="F48" s="454"/>
      <c r="G48" s="454"/>
      <c r="H48" s="454"/>
      <c r="I48" s="454"/>
      <c r="J48" s="454"/>
      <c r="K48" s="454"/>
      <c r="L48" s="454"/>
      <c r="M48" s="453"/>
    </row>
    <row r="49" spans="1:3" ht="15.75" customHeight="1" x14ac:dyDescent="0.2">
      <c r="A49" s="606" t="str">
        <f ca="1">CELL("FILENAME",A2)</f>
        <v>R:\Finance\Annual Budget\Amended 2016-2017\[2016-2017 Amended Budget.xlsx]289b</v>
      </c>
      <c r="B49" s="606"/>
      <c r="C49" s="606"/>
    </row>
  </sheetData>
  <mergeCells count="5">
    <mergeCell ref="A1:C1"/>
    <mergeCell ref="A4:C4"/>
    <mergeCell ref="D36:D37"/>
    <mergeCell ref="E36:E37"/>
    <mergeCell ref="A49:C49"/>
  </mergeCells>
  <printOptions horizontalCentered="1" verticalCentered="1"/>
  <pageMargins left="0.1" right="0.1" top="0.4" bottom="0.4" header="0.1" footer="0.1"/>
  <pageSetup scale="73" fitToHeight="2" orientation="landscape" r:id="rId1"/>
  <headerFooter>
    <oddHeader>&amp;C&amp;"Arial,Bold"TWIN FALLS SCHOOL DISTIRCT 411</oddHeader>
    <oddFooter>&amp;L&amp;"Arial,Bold"&amp;Z&amp;F&amp;R&amp;"Arial,Bold"Page &amp;P of &amp;N</oddFooter>
  </headerFooter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441"/>
  <sheetViews>
    <sheetView zoomScaleNormal="100" workbookViewId="0">
      <pane xSplit="3" ySplit="6" topLeftCell="D7" activePane="bottomRight" state="frozen"/>
      <selection activeCell="P31" sqref="P31"/>
      <selection pane="topRight" activeCell="P31" sqref="P31"/>
      <selection pane="bottomLeft" activeCell="P31" sqref="P31"/>
      <selection pane="bottomRight" activeCell="P31" sqref="P31"/>
    </sheetView>
  </sheetViews>
  <sheetFormatPr defaultColWidth="9.77734375" defaultRowHeight="11.25" x14ac:dyDescent="0.2"/>
  <cols>
    <col min="1" max="1" width="3.77734375" style="321" customWidth="1"/>
    <col min="2" max="2" width="6.77734375" style="321" customWidth="1"/>
    <col min="3" max="3" width="27.77734375" style="322" customWidth="1"/>
    <col min="4" max="6" width="10.77734375" style="321" customWidth="1"/>
    <col min="7" max="7" width="3.77734375" style="321" customWidth="1"/>
    <col min="8" max="8" width="6.77734375" style="321" customWidth="1"/>
    <col min="9" max="9" width="27.77734375" style="322" customWidth="1"/>
    <col min="10" max="12" width="10.77734375" style="321" customWidth="1"/>
    <col min="13" max="16384" width="9.77734375" style="321"/>
  </cols>
  <sheetData>
    <row r="1" spans="1:12" ht="15.75" x14ac:dyDescent="0.25">
      <c r="A1" s="596" t="s">
        <v>47</v>
      </c>
      <c r="B1" s="596"/>
      <c r="C1" s="596"/>
      <c r="D1" s="393"/>
      <c r="E1" s="394" t="s">
        <v>510</v>
      </c>
      <c r="F1" s="394"/>
      <c r="G1" s="390"/>
      <c r="H1" s="390"/>
      <c r="I1" s="588"/>
      <c r="J1" s="562"/>
      <c r="K1" s="562"/>
      <c r="L1" s="395" t="s">
        <v>750</v>
      </c>
    </row>
    <row r="2" spans="1:12" ht="15.75" x14ac:dyDescent="0.25">
      <c r="A2" s="393"/>
      <c r="B2" s="393"/>
      <c r="C2" s="389"/>
      <c r="D2" s="393"/>
      <c r="E2" s="394" t="s">
        <v>504</v>
      </c>
      <c r="F2" s="392"/>
      <c r="G2" s="390"/>
      <c r="H2" s="390"/>
      <c r="I2" s="572" t="s">
        <v>807</v>
      </c>
      <c r="K2" s="587"/>
      <c r="L2" s="586" t="s">
        <v>806</v>
      </c>
    </row>
    <row r="3" spans="1:12" ht="15.75" x14ac:dyDescent="0.25">
      <c r="A3" s="393"/>
      <c r="B3" s="393"/>
      <c r="C3" s="389"/>
      <c r="D3" s="393"/>
      <c r="E3" s="392" t="s">
        <v>507</v>
      </c>
      <c r="F3" s="391"/>
      <c r="G3" s="390"/>
      <c r="H3" s="390"/>
      <c r="I3" s="572" t="s">
        <v>805</v>
      </c>
      <c r="K3" s="587"/>
      <c r="L3" s="586" t="s">
        <v>804</v>
      </c>
    </row>
    <row r="4" spans="1:12" ht="13.9" customHeight="1" x14ac:dyDescent="0.2">
      <c r="A4" s="597" t="s">
        <v>505</v>
      </c>
      <c r="B4" s="597"/>
      <c r="C4" s="597"/>
      <c r="D4" s="597"/>
      <c r="E4" s="324"/>
      <c r="F4" s="324"/>
      <c r="G4" s="324"/>
      <c r="H4" s="324"/>
      <c r="I4" s="325"/>
      <c r="J4" s="324"/>
      <c r="K4" s="324"/>
      <c r="L4" s="324"/>
    </row>
    <row r="5" spans="1:12" ht="12.75" x14ac:dyDescent="0.2">
      <c r="A5" s="388"/>
      <c r="B5" s="387"/>
      <c r="C5" s="386" t="s">
        <v>504</v>
      </c>
      <c r="D5" s="385" t="s">
        <v>503</v>
      </c>
      <c r="E5" s="384" t="s">
        <v>502</v>
      </c>
      <c r="F5" s="383" t="s">
        <v>501</v>
      </c>
      <c r="G5" s="382"/>
      <c r="H5" s="381"/>
      <c r="I5" s="380" t="s">
        <v>504</v>
      </c>
      <c r="J5" s="379" t="s">
        <v>503</v>
      </c>
      <c r="K5" s="378" t="s">
        <v>502</v>
      </c>
      <c r="L5" s="377" t="s">
        <v>501</v>
      </c>
    </row>
    <row r="6" spans="1:12" ht="12.75" x14ac:dyDescent="0.2">
      <c r="A6" s="351" t="s">
        <v>87</v>
      </c>
      <c r="B6" s="334" t="s">
        <v>500</v>
      </c>
      <c r="C6" s="328" t="s">
        <v>499</v>
      </c>
      <c r="D6" s="334" t="s">
        <v>88</v>
      </c>
      <c r="E6" s="334" t="s">
        <v>498</v>
      </c>
      <c r="F6" s="376" t="s">
        <v>497</v>
      </c>
      <c r="G6" s="355" t="s">
        <v>87</v>
      </c>
      <c r="H6" s="375" t="s">
        <v>500</v>
      </c>
      <c r="I6" s="374" t="s">
        <v>499</v>
      </c>
      <c r="J6" s="351" t="s">
        <v>88</v>
      </c>
      <c r="K6" s="334" t="s">
        <v>498</v>
      </c>
      <c r="L6" s="334" t="s">
        <v>497</v>
      </c>
    </row>
    <row r="7" spans="1:12" ht="12.75" x14ac:dyDescent="0.2">
      <c r="A7" s="351" t="s">
        <v>496</v>
      </c>
      <c r="B7" s="334" t="s">
        <v>495</v>
      </c>
      <c r="C7" s="333" t="s">
        <v>494</v>
      </c>
      <c r="D7" s="354">
        <f>'251'!D7+'253'!D7+'254'!D7+'255'!D7+'257'!D7+'258'!D7+'263'!D7+'268'!D7+'270'!D7+'271'!D7+'275'!D7+'277'!D7+'289'!D7</f>
        <v>25423</v>
      </c>
      <c r="E7" s="373" t="s">
        <v>346</v>
      </c>
      <c r="F7" s="372">
        <f>'251'!F7+'253'!F7+'254'!F7+'255'!F7+'257'!F7+'258'!F7+'263'!F7+'268'!F7+'270'!F7+'271'!F7+'275'!F7+'277'!F7+'289'!F7</f>
        <v>23852</v>
      </c>
      <c r="G7" s="348" t="s">
        <v>493</v>
      </c>
      <c r="H7" s="351" t="s">
        <v>492</v>
      </c>
      <c r="I7" s="333" t="s">
        <v>170</v>
      </c>
      <c r="J7" s="585">
        <f>'251'!J7+'253'!J7+'254'!J7+'255'!J7+'257'!J7+'258'!J7+'263'!J7+'268'!J7+'270'!J7+'271'!J7+'275'!J7+'277'!J7+'289'!J7</f>
        <v>0</v>
      </c>
      <c r="K7" s="585">
        <f>'251'!K7+'253'!K7+'254'!K7+'255'!K7+'257'!K7+'258'!K7+'263'!K7+'268'!K7+'270'!K7+'271'!K7+'275'!K7+'277'!K7+'289'!K7</f>
        <v>0</v>
      </c>
      <c r="L7" s="357"/>
    </row>
    <row r="8" spans="1:12" ht="12.75" x14ac:dyDescent="0.2">
      <c r="A8" s="351" t="s">
        <v>491</v>
      </c>
      <c r="B8" s="334"/>
      <c r="C8" s="333"/>
      <c r="D8" s="360"/>
      <c r="E8" s="353"/>
      <c r="F8" s="356"/>
      <c r="G8" s="355" t="s">
        <v>490</v>
      </c>
      <c r="H8" s="351" t="s">
        <v>489</v>
      </c>
      <c r="I8" s="365" t="s">
        <v>488</v>
      </c>
      <c r="J8" s="352">
        <f>J7</f>
        <v>0</v>
      </c>
      <c r="K8" s="358" t="s">
        <v>346</v>
      </c>
      <c r="L8" s="352">
        <f>K7</f>
        <v>0</v>
      </c>
    </row>
    <row r="9" spans="1:12" ht="12.75" x14ac:dyDescent="0.2">
      <c r="A9" s="351" t="s">
        <v>487</v>
      </c>
      <c r="B9" s="334" t="s">
        <v>486</v>
      </c>
      <c r="C9" s="333" t="s">
        <v>171</v>
      </c>
      <c r="D9" s="585">
        <f>'251'!D9+'253'!D9+'254'!D9+'255'!D9+'257'!D9+'258'!D9+'263'!D9+'268'!D9+'270'!D9+'271'!D9+'275'!D9+'277'!D9+'289'!D9</f>
        <v>0</v>
      </c>
      <c r="E9" s="585">
        <f>'251'!E9+'253'!E9+'254'!E9+'255'!E9+'257'!E9+'258'!E9+'263'!E9+'268'!E9+'270'!E9+'271'!E9+'275'!E9+'277'!E9+'289'!E9</f>
        <v>0</v>
      </c>
      <c r="F9" s="356"/>
      <c r="G9" s="355" t="s">
        <v>485</v>
      </c>
      <c r="H9" s="335"/>
      <c r="I9" s="333"/>
      <c r="J9" s="347"/>
      <c r="K9" s="347"/>
      <c r="L9" s="357"/>
    </row>
    <row r="10" spans="1:12" ht="12.75" x14ac:dyDescent="0.2">
      <c r="A10" s="351" t="s">
        <v>484</v>
      </c>
      <c r="B10" s="334" t="s">
        <v>483</v>
      </c>
      <c r="C10" s="333" t="s">
        <v>169</v>
      </c>
      <c r="D10" s="585">
        <f>'251'!D10+'253'!D10+'254'!D10+'255'!D10+'257'!D10+'258'!D10+'263'!D10+'268'!D10+'270'!D10+'271'!D10+'275'!D10+'277'!D10+'289'!D10</f>
        <v>0</v>
      </c>
      <c r="E10" s="585">
        <f>'251'!E10+'253'!E10+'254'!E10+'255'!E10+'257'!E10+'258'!E10+'263'!E10+'268'!E10+'270'!E10+'271'!E10+'275'!E10+'277'!E10+'289'!E10</f>
        <v>0</v>
      </c>
      <c r="F10" s="356"/>
      <c r="G10" s="355" t="s">
        <v>482</v>
      </c>
      <c r="H10" s="351" t="s">
        <v>481</v>
      </c>
      <c r="I10" s="333" t="s">
        <v>165</v>
      </c>
      <c r="J10" s="585">
        <f>'251'!J10+'253'!J10+'254'!J10+'255'!J10+'257'!J10+'258'!J10+'263'!J10+'268'!J10+'270'!J10+'271'!J10+'275'!J10+'277'!J10+'289'!J10</f>
        <v>0</v>
      </c>
      <c r="K10" s="585">
        <f>'251'!K10+'253'!K10+'254'!K10+'255'!K10+'257'!K10+'258'!K10+'263'!K10+'268'!K10+'270'!K10+'271'!K10+'275'!K10+'277'!K10+'289'!K10</f>
        <v>0</v>
      </c>
      <c r="L10" s="357"/>
    </row>
    <row r="11" spans="1:12" ht="12.75" x14ac:dyDescent="0.2">
      <c r="A11" s="351" t="s">
        <v>480</v>
      </c>
      <c r="B11" s="334" t="s">
        <v>479</v>
      </c>
      <c r="C11" s="333" t="s">
        <v>168</v>
      </c>
      <c r="D11" s="585">
        <f>'251'!D11+'253'!D11+'254'!D11+'255'!D11+'257'!D11+'258'!D11+'263'!D11+'268'!D11+'270'!D11+'271'!D11+'275'!D11+'277'!D11+'289'!D11</f>
        <v>0</v>
      </c>
      <c r="E11" s="585">
        <f>'251'!E11+'253'!E11+'254'!E11+'255'!E11+'257'!E11+'258'!E11+'263'!E11+'268'!E11+'270'!E11+'271'!E11+'275'!E11+'277'!E11+'289'!E11</f>
        <v>0</v>
      </c>
      <c r="F11" s="356"/>
      <c r="G11" s="355" t="s">
        <v>478</v>
      </c>
      <c r="H11" s="351" t="s">
        <v>477</v>
      </c>
      <c r="I11" s="333" t="s">
        <v>163</v>
      </c>
      <c r="J11" s="585">
        <f>'251'!J11+'253'!J11+'254'!J11+'255'!J11+'257'!J11+'258'!J11+'263'!J11+'268'!J11+'270'!J11+'271'!J11+'275'!J11+'277'!J11+'289'!J11</f>
        <v>0</v>
      </c>
      <c r="K11" s="585">
        <f>'251'!K11+'253'!K11+'254'!K11+'255'!K11+'257'!K11+'258'!K11+'263'!K11+'268'!K11+'270'!K11+'271'!K11+'275'!K11+'277'!K11+'289'!K11</f>
        <v>0</v>
      </c>
      <c r="L11" s="357"/>
    </row>
    <row r="12" spans="1:12" ht="12.75" x14ac:dyDescent="0.2">
      <c r="A12" s="351" t="s">
        <v>476</v>
      </c>
      <c r="B12" s="334" t="s">
        <v>475</v>
      </c>
      <c r="C12" s="333" t="s">
        <v>166</v>
      </c>
      <c r="D12" s="585">
        <f>'251'!D12+'253'!D12+'254'!D12+'255'!D12+'257'!D12+'258'!D12+'263'!D12+'268'!D12+'270'!D12+'271'!D12+'275'!D12+'277'!D12+'289'!D12</f>
        <v>0</v>
      </c>
      <c r="E12" s="585">
        <f>'251'!E12+'253'!E12+'254'!E12+'255'!E12+'257'!E12+'258'!E12+'263'!E12+'268'!E12+'270'!E12+'271'!E12+'275'!E12+'277'!E12+'289'!E12</f>
        <v>0</v>
      </c>
      <c r="F12" s="356"/>
      <c r="G12" s="355" t="s">
        <v>474</v>
      </c>
      <c r="H12" s="351" t="s">
        <v>473</v>
      </c>
      <c r="I12" s="333" t="s">
        <v>472</v>
      </c>
      <c r="J12" s="585">
        <f>'251'!J12+'253'!J12+'254'!J12+'255'!J12+'257'!J12+'258'!J12+'263'!J12+'268'!J12+'270'!J12+'271'!J12+'275'!J12+'277'!J12+'289'!J12</f>
        <v>0</v>
      </c>
      <c r="K12" s="585">
        <f>'251'!K12+'253'!K12+'254'!K12+'255'!K12+'257'!K12+'258'!K12+'263'!K12+'268'!K12+'270'!K12+'271'!K12+'275'!K12+'277'!K12+'289'!K12</f>
        <v>0</v>
      </c>
      <c r="L12" s="357"/>
    </row>
    <row r="13" spans="1:12" ht="12.75" x14ac:dyDescent="0.2">
      <c r="A13" s="351" t="s">
        <v>471</v>
      </c>
      <c r="B13" s="334" t="s">
        <v>470</v>
      </c>
      <c r="C13" s="333" t="s">
        <v>164</v>
      </c>
      <c r="D13" s="585">
        <f>'251'!D13+'253'!D13+'254'!D13+'255'!D13+'257'!D13+'258'!D13+'263'!D13+'268'!D13+'270'!D13+'271'!D13+'275'!D13+'277'!D13+'289'!D13</f>
        <v>0</v>
      </c>
      <c r="E13" s="585">
        <f>'251'!E13+'253'!E13+'254'!E13+'255'!E13+'257'!E13+'258'!E13+'263'!E13+'268'!E13+'270'!E13+'271'!E13+'275'!E13+'277'!E13+'289'!E13</f>
        <v>0</v>
      </c>
      <c r="F13" s="356"/>
      <c r="G13" s="355" t="s">
        <v>469</v>
      </c>
      <c r="H13" s="351" t="s">
        <v>468</v>
      </c>
      <c r="I13" s="333" t="s">
        <v>159</v>
      </c>
      <c r="J13" s="585">
        <f>'251'!J13+'253'!J13+'254'!J13+'255'!J13+'257'!J13+'258'!J13+'263'!J13+'268'!J13+'270'!J13+'271'!J13+'275'!J13+'277'!J13+'289'!J13</f>
        <v>0</v>
      </c>
      <c r="K13" s="585">
        <f>'251'!K13+'253'!K13+'254'!K13+'255'!K13+'257'!K13+'258'!K13+'263'!K13+'268'!K13+'270'!K13+'271'!K13+'275'!K13+'277'!K13+'289'!K13</f>
        <v>0</v>
      </c>
      <c r="L13" s="357"/>
    </row>
    <row r="14" spans="1:12" ht="12.75" x14ac:dyDescent="0.2">
      <c r="A14" s="351" t="s">
        <v>467</v>
      </c>
      <c r="B14" s="334" t="s">
        <v>466</v>
      </c>
      <c r="C14" s="333" t="s">
        <v>162</v>
      </c>
      <c r="D14" s="585">
        <f>'251'!D14+'253'!D14+'254'!D14+'255'!D14+'257'!D14+'258'!D14+'263'!D14+'268'!D14+'270'!D14+'271'!D14+'275'!D14+'277'!D14+'289'!D14</f>
        <v>0</v>
      </c>
      <c r="E14" s="585">
        <f>'251'!E14+'253'!E14+'254'!E14+'255'!E14+'257'!E14+'258'!E14+'263'!E14+'268'!E14+'270'!E14+'271'!E14+'275'!E14+'277'!E14+'289'!E14</f>
        <v>0</v>
      </c>
      <c r="F14" s="356"/>
      <c r="G14" s="355" t="s">
        <v>465</v>
      </c>
      <c r="H14" s="351" t="s">
        <v>464</v>
      </c>
      <c r="I14" s="333" t="s">
        <v>157</v>
      </c>
      <c r="J14" s="585">
        <f>'251'!J14+'253'!J14+'254'!J14+'255'!J14+'257'!J14+'258'!J14+'263'!J14+'268'!J14+'270'!J14+'271'!J14+'275'!J14+'277'!J14+'289'!J14</f>
        <v>0</v>
      </c>
      <c r="K14" s="585">
        <f>'251'!K14+'253'!K14+'254'!K14+'255'!K14+'257'!K14+'258'!K14+'263'!K14+'268'!K14+'270'!K14+'271'!K14+'275'!K14+'277'!K14+'289'!K14</f>
        <v>0</v>
      </c>
      <c r="L14" s="357"/>
    </row>
    <row r="15" spans="1:12" ht="12.75" x14ac:dyDescent="0.2">
      <c r="A15" s="351" t="s">
        <v>463</v>
      </c>
      <c r="B15" s="334" t="s">
        <v>462</v>
      </c>
      <c r="C15" s="333" t="s">
        <v>160</v>
      </c>
      <c r="D15" s="585">
        <f>'251'!D15+'253'!D15+'254'!D15+'255'!D15+'257'!D15+'258'!D15+'263'!D15+'268'!D15+'270'!D15+'271'!D15+'275'!D15+'277'!D15+'289'!D15</f>
        <v>0</v>
      </c>
      <c r="E15" s="585">
        <f>'251'!E15+'253'!E15+'254'!E15+'255'!E15+'257'!E15+'258'!E15+'263'!E15+'268'!E15+'270'!E15+'271'!E15+'275'!E15+'277'!E15+'289'!E15</f>
        <v>0</v>
      </c>
      <c r="F15" s="356"/>
      <c r="G15" s="355" t="s">
        <v>461</v>
      </c>
      <c r="H15" s="351" t="s">
        <v>460</v>
      </c>
      <c r="I15" s="333" t="s">
        <v>155</v>
      </c>
      <c r="J15" s="585">
        <f>'251'!J15+'253'!J15+'254'!J15+'255'!J15+'257'!J15+'258'!J15+'263'!J15+'268'!J15+'270'!J15+'271'!J15+'275'!J15+'277'!J15+'289'!J15</f>
        <v>0</v>
      </c>
      <c r="K15" s="585">
        <f>'251'!K15+'253'!K15+'254'!K15+'255'!K15+'257'!K15+'258'!K15+'263'!K15+'268'!K15+'270'!K15+'271'!K15+'275'!K15+'277'!K15+'289'!K15</f>
        <v>0</v>
      </c>
      <c r="L15" s="357"/>
    </row>
    <row r="16" spans="1:12" ht="12.75" x14ac:dyDescent="0.2">
      <c r="A16" s="351" t="s">
        <v>459</v>
      </c>
      <c r="B16" s="334" t="s">
        <v>458</v>
      </c>
      <c r="C16" s="333" t="s">
        <v>158</v>
      </c>
      <c r="D16" s="585">
        <f>'251'!D16+'253'!D16+'254'!D16+'255'!D16+'257'!D16+'258'!D16+'263'!D16+'268'!D16+'270'!D16+'271'!D16+'275'!D16+'277'!D16+'289'!D16</f>
        <v>0</v>
      </c>
      <c r="E16" s="585">
        <f>'251'!E16+'253'!E16+'254'!E16+'255'!E16+'257'!E16+'258'!E16+'263'!E16+'268'!E16+'270'!E16+'271'!E16+'275'!E16+'277'!E16+'289'!E16</f>
        <v>0</v>
      </c>
      <c r="F16" s="356"/>
      <c r="G16" s="355" t="s">
        <v>457</v>
      </c>
      <c r="H16" s="351" t="s">
        <v>456</v>
      </c>
      <c r="I16" s="333" t="s">
        <v>153</v>
      </c>
      <c r="J16" s="585">
        <f>'251'!J16+'253'!J16+'254'!J16+'255'!J16+'257'!J16+'258'!J16+'263'!J16+'268'!J16+'270'!J16+'271'!J16+'275'!J16+'277'!J16+'289'!J16</f>
        <v>0</v>
      </c>
      <c r="K16" s="585">
        <f>'251'!K16+'253'!K16+'254'!K16+'255'!K16+'257'!K16+'258'!K16+'263'!K16+'268'!K16+'270'!K16+'271'!K16+'275'!K16+'277'!K16+'289'!K16</f>
        <v>0</v>
      </c>
      <c r="L16" s="357"/>
    </row>
    <row r="17" spans="1:12" ht="12.75" x14ac:dyDescent="0.2">
      <c r="A17" s="351" t="s">
        <v>455</v>
      </c>
      <c r="B17" s="334" t="s">
        <v>454</v>
      </c>
      <c r="C17" s="333" t="s">
        <v>156</v>
      </c>
      <c r="D17" s="585">
        <f>'251'!D17+'253'!D17+'254'!D17+'255'!D17+'257'!D17+'258'!D17+'263'!D17+'268'!D17+'270'!D17+'271'!D17+'275'!D17+'277'!D17+'289'!D17</f>
        <v>0</v>
      </c>
      <c r="E17" s="585">
        <f>'251'!E17+'253'!E17+'254'!E17+'255'!E17+'257'!E17+'258'!E17+'263'!E17+'268'!E17+'270'!E17+'271'!E17+'275'!E17+'277'!E17+'289'!E17</f>
        <v>0</v>
      </c>
      <c r="F17" s="356"/>
      <c r="G17" s="355" t="s">
        <v>453</v>
      </c>
      <c r="H17" s="351" t="s">
        <v>452</v>
      </c>
      <c r="I17" s="333" t="s">
        <v>152</v>
      </c>
      <c r="J17" s="585">
        <f>'251'!J17+'253'!J17+'254'!J17+'255'!J17+'257'!J17+'258'!J17+'263'!J17+'268'!J17+'270'!J17+'271'!J17+'275'!J17+'277'!J17+'289'!J17</f>
        <v>0</v>
      </c>
      <c r="K17" s="585">
        <f>'251'!K17+'253'!K17+'254'!K17+'255'!K17+'257'!K17+'258'!K17+'263'!K17+'268'!K17+'270'!K17+'271'!K17+'275'!K17+'277'!K17+'289'!K17</f>
        <v>0</v>
      </c>
      <c r="L17" s="357"/>
    </row>
    <row r="18" spans="1:12" ht="12.75" x14ac:dyDescent="0.2">
      <c r="A18" s="351" t="s">
        <v>451</v>
      </c>
      <c r="B18" s="334" t="s">
        <v>450</v>
      </c>
      <c r="C18" s="365" t="s">
        <v>154</v>
      </c>
      <c r="D18" s="585">
        <f>'251'!D18+'253'!D18+'254'!D18+'255'!D18+'257'!D18+'258'!D18+'263'!D18+'268'!D18+'270'!D18+'271'!D18+'275'!D18+'277'!D18+'289'!D18</f>
        <v>0</v>
      </c>
      <c r="E18" s="585">
        <f>'251'!E18+'253'!E18+'254'!E18+'255'!E18+'257'!E18+'258'!E18+'263'!E18+'268'!E18+'270'!E18+'271'!E18+'275'!E18+'277'!E18+'289'!E18</f>
        <v>0</v>
      </c>
      <c r="F18" s="356"/>
      <c r="G18" s="355" t="s">
        <v>449</v>
      </c>
      <c r="H18" s="351" t="s">
        <v>448</v>
      </c>
      <c r="I18" s="333" t="s">
        <v>150</v>
      </c>
      <c r="J18" s="585">
        <f>'251'!J18+'253'!J18+'254'!J18+'255'!J18+'257'!J18+'258'!J18+'263'!J18+'268'!J18+'270'!J18+'271'!J18+'275'!J18+'277'!J18+'289'!J18</f>
        <v>0</v>
      </c>
      <c r="K18" s="585">
        <f>'251'!K18+'253'!K18+'254'!K18+'255'!K18+'257'!K18+'258'!K18+'263'!K18+'268'!K18+'270'!K18+'271'!K18+'275'!K18+'277'!K18+'289'!K18</f>
        <v>0</v>
      </c>
      <c r="L18" s="357"/>
    </row>
    <row r="19" spans="1:12" ht="12.75" x14ac:dyDescent="0.2">
      <c r="A19" s="351" t="s">
        <v>447</v>
      </c>
      <c r="B19" s="334"/>
      <c r="C19" s="371" t="s">
        <v>446</v>
      </c>
      <c r="D19" s="370">
        <f>SUBTOTAL(9,D9:D18)</f>
        <v>0</v>
      </c>
      <c r="E19" s="369" t="s">
        <v>346</v>
      </c>
      <c r="F19" s="349">
        <f>SUBTOTAL(9,E8:E18)</f>
        <v>0</v>
      </c>
      <c r="G19" s="368" t="s">
        <v>445</v>
      </c>
      <c r="H19" s="367">
        <v>437000</v>
      </c>
      <c r="I19" s="366" t="s">
        <v>149</v>
      </c>
      <c r="J19" s="585">
        <f>'251'!J19+'253'!J19+'254'!J19+'255'!J19+'257'!J19+'258'!J19+'263'!J19+'268'!J19+'270'!J19+'271'!J19+'275'!J19+'277'!J19+'289'!J19</f>
        <v>0</v>
      </c>
      <c r="K19" s="585">
        <f>'251'!K19+'253'!K19+'254'!K19+'255'!K19+'257'!K19+'258'!K19+'263'!K19+'268'!K19+'270'!K19+'271'!K19+'275'!K19+'277'!K19+'289'!K19</f>
        <v>0</v>
      </c>
      <c r="L19" s="357"/>
    </row>
    <row r="20" spans="1:12" ht="12.75" x14ac:dyDescent="0.2">
      <c r="A20" s="351" t="s">
        <v>444</v>
      </c>
      <c r="B20" s="334" t="s">
        <v>443</v>
      </c>
      <c r="C20" s="333" t="s">
        <v>151</v>
      </c>
      <c r="D20" s="585">
        <f>'251'!D20+'253'!D20+'254'!D20+'255'!D20+'257'!D20+'258'!D20+'263'!D20+'268'!D20+'270'!D20+'271'!D20+'275'!D20+'277'!D20+'289'!D20</f>
        <v>0</v>
      </c>
      <c r="E20" s="585">
        <f>'251'!E20+'253'!E20+'254'!E20+'255'!E20+'257'!E20+'258'!E20+'263'!E20+'268'!E20+'270'!E20+'271'!E20+'275'!E20+'277'!E20+'289'!E20</f>
        <v>0</v>
      </c>
      <c r="F20" s="356"/>
      <c r="G20" s="361" t="s">
        <v>442</v>
      </c>
      <c r="H20" s="364" t="s">
        <v>441</v>
      </c>
      <c r="I20" s="333" t="s">
        <v>440</v>
      </c>
      <c r="J20" s="585">
        <f>'251'!J20+'253'!J20+'254'!J20+'255'!J20+'257'!J20+'258'!J20+'263'!J20+'268'!J20+'270'!J20+'271'!J20+'275'!J20+'277'!J20+'289'!J20</f>
        <v>0</v>
      </c>
      <c r="K20" s="585">
        <f>'251'!K20+'253'!K20+'254'!K20+'255'!K20+'257'!K20+'258'!K20+'263'!K20+'268'!K20+'270'!K20+'271'!K20+'275'!K20+'277'!K20+'289'!K20</f>
        <v>0</v>
      </c>
      <c r="L20" s="357"/>
    </row>
    <row r="21" spans="1:12" ht="12.75" x14ac:dyDescent="0.2">
      <c r="A21" s="351" t="s">
        <v>439</v>
      </c>
      <c r="B21" s="364"/>
      <c r="C21" s="363"/>
      <c r="D21" s="362"/>
      <c r="E21" s="362"/>
      <c r="F21" s="356"/>
      <c r="G21" s="361" t="s">
        <v>438</v>
      </c>
      <c r="H21" s="351" t="s">
        <v>437</v>
      </c>
      <c r="I21" s="333" t="s">
        <v>145</v>
      </c>
      <c r="J21" s="585">
        <f>'251'!J21+'253'!J21+'254'!J21+'255'!J21+'257'!J21+'258'!J21+'263'!J21+'268'!J21+'270'!J21+'271'!J21+'275'!J21+'277'!J21+'289'!J21</f>
        <v>0</v>
      </c>
      <c r="K21" s="585">
        <f>'251'!K21+'253'!K21+'254'!K21+'255'!K21+'257'!K21+'258'!K21+'263'!K21+'268'!K21+'270'!K21+'271'!K21+'275'!K21+'277'!K21+'289'!K21</f>
        <v>0</v>
      </c>
      <c r="L21" s="357"/>
    </row>
    <row r="22" spans="1:12" ht="12.75" x14ac:dyDescent="0.2">
      <c r="A22" s="351" t="s">
        <v>436</v>
      </c>
      <c r="B22" s="334" t="s">
        <v>435</v>
      </c>
      <c r="C22" s="333" t="s">
        <v>148</v>
      </c>
      <c r="D22" s="585">
        <f>'251'!D22+'253'!D22+'254'!D22+'255'!D22+'257'!D22+'258'!D22+'263'!D22+'268'!D22+'270'!D22+'271'!D22+'275'!D22+'277'!D22+'289'!D22</f>
        <v>0</v>
      </c>
      <c r="E22" s="585">
        <f>'251'!E22+'253'!E22+'254'!E22+'255'!E22+'257'!E22+'258'!E22+'263'!E22+'268'!E22+'270'!E22+'271'!E22+'275'!E22+'277'!E22+'289'!E22</f>
        <v>0</v>
      </c>
      <c r="F22" s="356"/>
      <c r="G22" s="355" t="s">
        <v>434</v>
      </c>
      <c r="H22" s="351" t="s">
        <v>433</v>
      </c>
      <c r="I22" s="365" t="s">
        <v>432</v>
      </c>
      <c r="J22" s="352">
        <f>SUBTOTAL(9,J10:J21)</f>
        <v>0</v>
      </c>
      <c r="K22" s="358" t="s">
        <v>346</v>
      </c>
      <c r="L22" s="352">
        <f>SUBTOTAL(9,K10:K21)</f>
        <v>0</v>
      </c>
    </row>
    <row r="23" spans="1:12" ht="12.75" x14ac:dyDescent="0.2">
      <c r="A23" s="351" t="s">
        <v>431</v>
      </c>
      <c r="B23" s="334" t="s">
        <v>430</v>
      </c>
      <c r="C23" s="333" t="s">
        <v>146</v>
      </c>
      <c r="D23" s="585">
        <f>'251'!D23+'253'!D23+'254'!D23+'255'!D23+'257'!D23+'258'!D23+'263'!D23+'268'!D23+'270'!D23+'271'!D23+'275'!D23+'277'!D23+'289'!D23</f>
        <v>0</v>
      </c>
      <c r="E23" s="585">
        <f>'251'!E23+'253'!E23+'254'!E23+'255'!E23+'257'!E23+'258'!E23+'263'!E23+'268'!E23+'270'!E23+'271'!E23+'275'!E23+'277'!E23+'289'!E23</f>
        <v>0</v>
      </c>
      <c r="F23" s="356"/>
      <c r="G23" s="355" t="s">
        <v>429</v>
      </c>
      <c r="H23" s="335"/>
      <c r="I23" s="333"/>
      <c r="J23" s="347"/>
      <c r="K23" s="347"/>
      <c r="L23" s="357"/>
    </row>
    <row r="24" spans="1:12" ht="12.75" x14ac:dyDescent="0.2">
      <c r="A24" s="351" t="s">
        <v>428</v>
      </c>
      <c r="B24" s="334" t="s">
        <v>427</v>
      </c>
      <c r="C24" s="333" t="s">
        <v>144</v>
      </c>
      <c r="D24" s="585">
        <f>'251'!D24+'253'!D24+'254'!D24+'255'!D24+'257'!D24+'258'!D24+'263'!D24+'268'!D24+'270'!D24+'271'!D24+'275'!D24+'277'!D24+'289'!D24</f>
        <v>0</v>
      </c>
      <c r="E24" s="585">
        <f>'251'!E24+'253'!E24+'254'!E24+'255'!E24+'257'!E24+'258'!E24+'263'!E24+'268'!E24+'270'!E24+'271'!E24+'275'!E24+'277'!E24+'289'!E24</f>
        <v>0</v>
      </c>
      <c r="F24" s="356"/>
      <c r="G24" s="355" t="s">
        <v>426</v>
      </c>
      <c r="H24" s="335"/>
      <c r="I24" s="333"/>
      <c r="J24" s="347"/>
      <c r="K24" s="347"/>
      <c r="L24" s="357"/>
    </row>
    <row r="25" spans="1:12" ht="12.75" x14ac:dyDescent="0.2">
      <c r="A25" s="351" t="s">
        <v>425</v>
      </c>
      <c r="B25" s="364"/>
      <c r="C25" s="363"/>
      <c r="D25" s="362"/>
      <c r="E25" s="360"/>
      <c r="F25" s="356"/>
      <c r="G25" s="355" t="s">
        <v>424</v>
      </c>
      <c r="H25" s="351" t="s">
        <v>423</v>
      </c>
      <c r="I25" s="333" t="s">
        <v>141</v>
      </c>
      <c r="J25" s="585">
        <f>'251'!J25+'253'!J25+'254'!J25+'255'!J25+'257'!J25+'258'!J25+'263'!J25+'268'!J25+'270'!J25+'271'!J25+'275'!J25+'277'!J25+'289'!J25</f>
        <v>0</v>
      </c>
      <c r="K25" s="585">
        <f>'251'!K25+'253'!K25+'254'!K25+'255'!K25+'257'!K25+'258'!K25+'263'!K25+'268'!K25+'270'!K25+'271'!K25+'275'!K25+'277'!K25+'289'!K25</f>
        <v>0</v>
      </c>
      <c r="L25" s="357"/>
    </row>
    <row r="26" spans="1:12" ht="12.75" x14ac:dyDescent="0.2">
      <c r="A26" s="351" t="s">
        <v>422</v>
      </c>
      <c r="B26" s="334" t="s">
        <v>421</v>
      </c>
      <c r="C26" s="333" t="s">
        <v>142</v>
      </c>
      <c r="D26" s="585">
        <f>'251'!D26+'253'!D26+'254'!D26+'255'!D26+'257'!D26+'258'!D26+'263'!D26+'268'!D26+'270'!D26+'271'!D26+'275'!D26+'277'!D26+'289'!D26</f>
        <v>0</v>
      </c>
      <c r="E26" s="585">
        <f>'251'!E26+'253'!E26+'254'!E26+'255'!E26+'257'!E26+'258'!E26+'263'!E26+'268'!E26+'270'!E26+'271'!E26+'275'!E26+'277'!E26+'289'!E26</f>
        <v>0</v>
      </c>
      <c r="F26" s="356"/>
      <c r="G26" s="355" t="s">
        <v>420</v>
      </c>
      <c r="H26" s="351" t="s">
        <v>419</v>
      </c>
      <c r="I26" s="333" t="s">
        <v>140</v>
      </c>
      <c r="J26" s="585">
        <f>'251'!J26+'253'!J26+'254'!J26+'255'!J26+'257'!J26+'258'!J26+'263'!J26+'268'!J26+'270'!J26+'271'!J26+'275'!J26+'277'!J26+'289'!J26</f>
        <v>0</v>
      </c>
      <c r="K26" s="585">
        <f>'251'!K26+'253'!K26+'254'!K26+'255'!K26+'257'!K26+'258'!K26+'263'!K26+'268'!K26+'270'!K26+'271'!K26+'275'!K26+'277'!K26+'289'!K26</f>
        <v>0</v>
      </c>
      <c r="L26" s="357"/>
    </row>
    <row r="27" spans="1:12" ht="12.75" x14ac:dyDescent="0.2">
      <c r="A27" s="351" t="s">
        <v>418</v>
      </c>
      <c r="B27" s="334"/>
      <c r="C27" s="333"/>
      <c r="D27" s="360"/>
      <c r="E27" s="360"/>
      <c r="F27" s="356"/>
      <c r="G27" s="355" t="s">
        <v>417</v>
      </c>
      <c r="H27" s="351" t="s">
        <v>416</v>
      </c>
      <c r="I27" s="333" t="s">
        <v>138</v>
      </c>
      <c r="J27" s="585">
        <f>'251'!J27+'253'!J27+'254'!J27+'255'!J27+'257'!J27+'258'!J27+'263'!J27+'268'!J27+'270'!J27+'271'!J27+'275'!J27+'277'!J27+'289'!J27</f>
        <v>2633053</v>
      </c>
      <c r="K27" s="585">
        <f>'251'!K27+'253'!K27+'254'!K27+'255'!K27+'257'!K27+'258'!K27+'263'!K27+'268'!K27+'270'!K27+'271'!K27+'275'!K27+'277'!K27+'289'!K27</f>
        <v>2484821</v>
      </c>
      <c r="L27" s="357"/>
    </row>
    <row r="28" spans="1:12" ht="25.5" x14ac:dyDescent="0.2">
      <c r="A28" s="351" t="s">
        <v>415</v>
      </c>
      <c r="B28" s="334" t="s">
        <v>414</v>
      </c>
      <c r="C28" s="333" t="s">
        <v>139</v>
      </c>
      <c r="D28" s="585">
        <f>'251'!D28+'253'!D28+'254'!D28+'255'!D28+'257'!D28+'258'!D28+'263'!D28+'268'!D28+'270'!D28+'271'!D28+'275'!D28+'277'!D28+'289'!D28</f>
        <v>0</v>
      </c>
      <c r="E28" s="585">
        <f>'251'!E28+'253'!E28+'254'!E28+'255'!E28+'257'!E28+'258'!E28+'263'!E28+'268'!E28+'270'!E28+'271'!E28+'275'!E28+'277'!E28+'289'!E28</f>
        <v>0</v>
      </c>
      <c r="F28" s="356"/>
      <c r="G28" s="355" t="s">
        <v>413</v>
      </c>
      <c r="H28" s="351" t="s">
        <v>412</v>
      </c>
      <c r="I28" s="333" t="s">
        <v>411</v>
      </c>
      <c r="J28" s="585">
        <f>'251'!J28+'253'!J28+'254'!J28+'255'!J28+'257'!J28+'258'!J28+'263'!J28+'268'!J28+'270'!J28+'271'!J28+'275'!J28+'277'!J28+'289'!J28</f>
        <v>0</v>
      </c>
      <c r="K28" s="585">
        <f>'251'!K28+'253'!K28+'254'!K28+'255'!K28+'257'!K28+'258'!K28+'263'!K28+'268'!K28+'270'!K28+'271'!K28+'275'!K28+'277'!K28+'289'!K28</f>
        <v>0</v>
      </c>
      <c r="L28" s="357"/>
    </row>
    <row r="29" spans="1:12" ht="12.75" x14ac:dyDescent="0.2">
      <c r="A29" s="351" t="s">
        <v>410</v>
      </c>
      <c r="B29" s="334" t="s">
        <v>409</v>
      </c>
      <c r="C29" s="333" t="s">
        <v>408</v>
      </c>
      <c r="D29" s="585">
        <f>'251'!D29+'253'!D29+'254'!D29+'255'!D29+'257'!D29+'258'!D29+'263'!D29+'268'!D29+'270'!D29+'271'!D29+'275'!D29+'277'!D29+'289'!D29</f>
        <v>0</v>
      </c>
      <c r="E29" s="585">
        <f>'251'!E29+'253'!E29+'254'!E29+'255'!E29+'257'!E29+'258'!E29+'263'!E29+'268'!E29+'270'!E29+'271'!E29+'275'!E29+'277'!E29+'289'!E29</f>
        <v>0</v>
      </c>
      <c r="F29" s="356"/>
      <c r="G29" s="355" t="s">
        <v>407</v>
      </c>
      <c r="H29" s="351" t="s">
        <v>406</v>
      </c>
      <c r="I29" s="333" t="s">
        <v>134</v>
      </c>
      <c r="J29" s="585">
        <f>'251'!J29+'253'!J29+'254'!J29+'255'!J29+'257'!J29+'258'!J29+'263'!J29+'268'!J29+'270'!J29+'271'!J29+'275'!J29+'277'!J29+'289'!J29</f>
        <v>108726</v>
      </c>
      <c r="K29" s="585">
        <f>'251'!K29+'253'!K29+'254'!K29+'255'!K29+'257'!K29+'258'!K29+'263'!K29+'268'!K29+'270'!K29+'271'!K29+'275'!K29+'277'!K29+'289'!K29</f>
        <v>107625</v>
      </c>
      <c r="L29" s="357"/>
    </row>
    <row r="30" spans="1:12" ht="12.75" x14ac:dyDescent="0.2">
      <c r="A30" s="351" t="s">
        <v>405</v>
      </c>
      <c r="B30" s="334" t="s">
        <v>404</v>
      </c>
      <c r="C30" s="333" t="s">
        <v>135</v>
      </c>
      <c r="D30" s="585">
        <f>'251'!D30+'253'!D30+'254'!D30+'255'!D30+'257'!D30+'258'!D30+'263'!D30+'268'!D30+'270'!D30+'271'!D30+'275'!D30+'277'!D30+'289'!D30</f>
        <v>0</v>
      </c>
      <c r="E30" s="585">
        <f>'251'!E30+'253'!E30+'254'!E30+'255'!E30+'257'!E30+'258'!E30+'263'!E30+'268'!E30+'270'!E30+'271'!E30+'275'!E30+'277'!E30+'289'!E30</f>
        <v>0</v>
      </c>
      <c r="F30" s="356"/>
      <c r="G30" s="355" t="s">
        <v>403</v>
      </c>
      <c r="H30" s="351" t="s">
        <v>402</v>
      </c>
      <c r="I30" s="333" t="s">
        <v>133</v>
      </c>
      <c r="J30" s="585">
        <f>'251'!J30+'253'!J30+'254'!J30+'255'!J30+'257'!J30+'258'!J30+'263'!J30+'268'!J30+'270'!J30+'271'!J30+'275'!J30+'277'!J30+'289'!J30</f>
        <v>0</v>
      </c>
      <c r="K30" s="585">
        <f>'251'!K30+'253'!K30+'254'!K30+'255'!K30+'257'!K30+'258'!K30+'263'!K30+'268'!K30+'270'!K30+'271'!K30+'275'!K30+'277'!K30+'289'!K30</f>
        <v>0</v>
      </c>
      <c r="L30" s="357"/>
    </row>
    <row r="31" spans="1:12" ht="12.75" x14ac:dyDescent="0.2">
      <c r="A31" s="351" t="s">
        <v>401</v>
      </c>
      <c r="B31" s="334"/>
      <c r="C31" s="333"/>
      <c r="D31" s="360"/>
      <c r="E31" s="360"/>
      <c r="F31" s="356"/>
      <c r="G31" s="355" t="s">
        <v>400</v>
      </c>
      <c r="H31" s="351" t="s">
        <v>399</v>
      </c>
      <c r="I31" s="333" t="s">
        <v>131</v>
      </c>
      <c r="J31" s="585">
        <f>'251'!J31+'253'!J31+'254'!J31+'255'!J31+'257'!J31+'258'!J31+'263'!J31+'268'!J31+'270'!J31+'271'!J31+'275'!J31+'277'!J31+'289'!J31</f>
        <v>0</v>
      </c>
      <c r="K31" s="585">
        <f>'251'!K31+'253'!K31+'254'!K31+'255'!K31+'257'!K31+'258'!K31+'263'!K31+'268'!K31+'270'!K31+'271'!K31+'275'!K31+'277'!K31+'289'!K31</f>
        <v>0</v>
      </c>
      <c r="L31" s="357"/>
    </row>
    <row r="32" spans="1:12" ht="12.75" x14ac:dyDescent="0.2">
      <c r="A32" s="351" t="s">
        <v>398</v>
      </c>
      <c r="B32" s="334">
        <v>417100</v>
      </c>
      <c r="C32" s="333" t="s">
        <v>132</v>
      </c>
      <c r="D32" s="585">
        <f>'251'!D32+'253'!D32+'254'!D32+'255'!D32+'257'!D32+'258'!D32+'263'!D32+'268'!D32+'270'!D32+'271'!D32+'275'!D32+'277'!D32+'289'!D32</f>
        <v>0</v>
      </c>
      <c r="E32" s="585">
        <f>'251'!E32+'253'!E32+'254'!E32+'255'!E32+'257'!E32+'258'!E32+'263'!E32+'268'!E32+'270'!E32+'271'!E32+'275'!E32+'277'!E32+'289'!E32</f>
        <v>0</v>
      </c>
      <c r="F32" s="356"/>
      <c r="G32" s="355" t="s">
        <v>397</v>
      </c>
      <c r="H32" s="351" t="s">
        <v>396</v>
      </c>
      <c r="I32" s="333" t="s">
        <v>395</v>
      </c>
      <c r="J32" s="585">
        <f>'251'!J32+'253'!J32+'254'!J32+'255'!J32+'257'!J32+'258'!J32+'263'!J32+'268'!J32+'270'!J32+'271'!J32+'275'!J32+'277'!J32+'289'!J32</f>
        <v>2178091</v>
      </c>
      <c r="K32" s="585">
        <f>'251'!K32+'253'!K32+'254'!K32+'255'!K32+'257'!K32+'258'!K32+'263'!K32+'268'!K32+'270'!K32+'271'!K32+'275'!K32+'277'!K32+'289'!K32</f>
        <v>1838040</v>
      </c>
      <c r="L32" s="357"/>
    </row>
    <row r="33" spans="1:12" ht="12.75" x14ac:dyDescent="0.2">
      <c r="A33" s="351" t="s">
        <v>394</v>
      </c>
      <c r="B33" s="334">
        <v>417200</v>
      </c>
      <c r="C33" s="333" t="s">
        <v>130</v>
      </c>
      <c r="D33" s="585">
        <f>'251'!D33+'253'!D33+'254'!D33+'255'!D33+'257'!D33+'258'!D33+'263'!D33+'268'!D33+'270'!D33+'271'!D33+'275'!D33+'277'!D33+'289'!D33</f>
        <v>0</v>
      </c>
      <c r="E33" s="585">
        <f>'251'!E33+'253'!E33+'254'!E33+'255'!E33+'257'!E33+'258'!E33+'263'!E33+'268'!E33+'270'!E33+'271'!E33+'275'!E33+'277'!E33+'289'!E33</f>
        <v>0</v>
      </c>
      <c r="F33" s="356"/>
      <c r="G33" s="361" t="s">
        <v>393</v>
      </c>
      <c r="H33" s="334" t="s">
        <v>392</v>
      </c>
      <c r="I33" s="333" t="s">
        <v>391</v>
      </c>
      <c r="J33" s="585">
        <f>'251'!J33+'253'!J33+'254'!J33+'255'!J33+'257'!J33+'258'!J33+'263'!J33+'268'!J33+'270'!J33+'271'!J33+'275'!J33+'277'!J33+'289'!J33</f>
        <v>738791.74</v>
      </c>
      <c r="K33" s="585">
        <f>'251'!K33+'253'!K33+'254'!K33+'255'!K33+'257'!K33+'258'!K33+'263'!K33+'268'!K33+'270'!K33+'271'!K33+'275'!K33+'277'!K33+'289'!K33</f>
        <v>793801</v>
      </c>
      <c r="L33" s="357"/>
    </row>
    <row r="34" spans="1:12" ht="12.75" x14ac:dyDescent="0.2">
      <c r="A34" s="351" t="s">
        <v>390</v>
      </c>
      <c r="B34" s="334">
        <v>417300</v>
      </c>
      <c r="C34" s="333" t="s">
        <v>389</v>
      </c>
      <c r="D34" s="585">
        <f>'251'!D34+'253'!D34+'254'!D34+'255'!D34+'257'!D34+'258'!D34+'263'!D34+'268'!D34+'270'!D34+'271'!D34+'275'!D34+'277'!D34+'289'!D34</f>
        <v>0</v>
      </c>
      <c r="E34" s="585">
        <f>'251'!E34+'253'!E34+'254'!E34+'255'!E34+'257'!E34+'258'!E34+'263'!E34+'268'!E34+'270'!E34+'271'!E34+'275'!E34+'277'!E34+'289'!E34</f>
        <v>0</v>
      </c>
      <c r="F34" s="356"/>
      <c r="G34" s="355" t="s">
        <v>388</v>
      </c>
      <c r="H34" s="351" t="s">
        <v>387</v>
      </c>
      <c r="I34" s="333" t="s">
        <v>386</v>
      </c>
      <c r="J34" s="585">
        <f>'251'!J34+'253'!J34+'254'!J34+'255'!J34+'257'!J34+'258'!J34+'263'!J34+'268'!J34+'270'!J34+'271'!J34+'275'!J34+'277'!J34+'289'!J34</f>
        <v>0</v>
      </c>
      <c r="K34" s="585">
        <f>'251'!K34+'253'!K34+'254'!K34+'255'!K34+'257'!K34+'258'!K34+'263'!K34+'268'!K34+'270'!K34+'271'!K34+'275'!K34+'277'!K34+'289'!K34</f>
        <v>0</v>
      </c>
      <c r="L34" s="357"/>
    </row>
    <row r="35" spans="1:12" ht="12.75" x14ac:dyDescent="0.2">
      <c r="A35" s="351" t="s">
        <v>385</v>
      </c>
      <c r="B35" s="334">
        <v>417400</v>
      </c>
      <c r="C35" s="333" t="s">
        <v>384</v>
      </c>
      <c r="D35" s="585">
        <f>'251'!D35+'253'!D35+'254'!D35+'255'!D35+'257'!D35+'258'!D35+'263'!D35+'268'!D35+'270'!D35+'271'!D35+'275'!D35+'277'!D35+'289'!D35</f>
        <v>0</v>
      </c>
      <c r="E35" s="585">
        <f>'251'!E35+'253'!E35+'254'!E35+'255'!E35+'257'!E35+'258'!E35+'263'!E35+'268'!E35+'270'!E35+'271'!E35+'275'!E35+'277'!E35+'289'!E35</f>
        <v>0</v>
      </c>
      <c r="F35" s="356"/>
      <c r="G35" s="355" t="s">
        <v>383</v>
      </c>
      <c r="H35" s="351" t="s">
        <v>382</v>
      </c>
      <c r="I35" s="333" t="s">
        <v>381</v>
      </c>
      <c r="J35" s="359">
        <f>SUBTOTAL(9,J25:J34)</f>
        <v>5658661.7400000002</v>
      </c>
      <c r="K35" s="358" t="s">
        <v>346</v>
      </c>
      <c r="L35" s="352">
        <f>SUBTOTAL(9,K25:K34)</f>
        <v>5224287</v>
      </c>
    </row>
    <row r="36" spans="1:12" ht="12.75" x14ac:dyDescent="0.2">
      <c r="A36" s="351" t="s">
        <v>380</v>
      </c>
      <c r="B36" s="334">
        <v>417900</v>
      </c>
      <c r="C36" s="333" t="s">
        <v>124</v>
      </c>
      <c r="D36" s="585">
        <f>'251'!D36+'253'!D36+'254'!D36+'255'!D36+'257'!D36+'258'!D36+'263'!D36+'268'!D36+'270'!D36+'271'!D36+'275'!D36+'277'!D36+'289'!D36</f>
        <v>0</v>
      </c>
      <c r="E36" s="585">
        <f>'251'!E36+'253'!E36+'254'!E36+'255'!E36+'257'!E36+'258'!E36+'263'!E36+'268'!E36+'270'!E36+'271'!E36+'275'!E36+'277'!E36+'289'!E36</f>
        <v>0</v>
      </c>
      <c r="F36" s="356"/>
      <c r="G36" s="355" t="s">
        <v>379</v>
      </c>
      <c r="H36" s="335"/>
      <c r="I36" s="333" t="s">
        <v>378</v>
      </c>
      <c r="J36" s="347"/>
      <c r="K36" s="347"/>
      <c r="L36" s="357"/>
    </row>
    <row r="37" spans="1:12" ht="25.5" x14ac:dyDescent="0.2">
      <c r="A37" s="351" t="s">
        <v>377</v>
      </c>
      <c r="B37" s="334"/>
      <c r="C37" s="333"/>
      <c r="D37" s="360"/>
      <c r="E37" s="360"/>
      <c r="F37" s="356"/>
      <c r="G37" s="355" t="s">
        <v>376</v>
      </c>
      <c r="H37" s="351" t="s">
        <v>375</v>
      </c>
      <c r="I37" s="333" t="s">
        <v>374</v>
      </c>
      <c r="J37" s="585">
        <f>'251'!J37+'253'!J37+'254'!J37+'255'!J37+'257'!J37+'258'!J37+'263'!J37+'268'!J37+'270'!J37+'271'!J37+'275'!J37+'277'!J37+'289'!J37</f>
        <v>0</v>
      </c>
      <c r="K37" s="585">
        <f>'251'!K37+'253'!K37+'254'!K37+'255'!K37+'257'!K37+'258'!K37+'263'!K37+'268'!K37+'270'!K37+'271'!K37+'275'!K37+'277'!K37+'289'!K37</f>
        <v>0</v>
      </c>
      <c r="L37" s="357"/>
    </row>
    <row r="38" spans="1:12" ht="12.75" x14ac:dyDescent="0.2">
      <c r="A38" s="351" t="s">
        <v>373</v>
      </c>
      <c r="B38" s="334">
        <v>418100</v>
      </c>
      <c r="C38" s="333" t="s">
        <v>123</v>
      </c>
      <c r="D38" s="585">
        <f>'251'!D38+'253'!D38+'254'!D38+'255'!D38+'257'!D38+'258'!D38+'263'!D38+'268'!D38+'270'!D38+'271'!D38+'275'!D38+'277'!D38+'289'!D38</f>
        <v>0</v>
      </c>
      <c r="E38" s="585">
        <f>'251'!E38+'253'!E38+'254'!E38+'255'!E38+'257'!E38+'258'!E38+'263'!E38+'268'!E38+'270'!E38+'271'!E38+'275'!E38+'277'!E38+'289'!E38</f>
        <v>0</v>
      </c>
      <c r="F38" s="356"/>
      <c r="G38" s="355" t="s">
        <v>372</v>
      </c>
      <c r="H38" s="351" t="s">
        <v>371</v>
      </c>
      <c r="I38" s="333" t="s">
        <v>370</v>
      </c>
      <c r="J38" s="585">
        <f>'251'!J38+'253'!J38+'254'!J38+'255'!J38+'257'!J38+'258'!J38+'263'!J38+'268'!J38+'270'!J38+'271'!J38+'275'!J38+'277'!J38+'289'!J38</f>
        <v>0</v>
      </c>
      <c r="K38" s="585">
        <f>'251'!K38+'253'!K38+'254'!K38+'255'!K38+'257'!K38+'258'!K38+'263'!K38+'268'!K38+'270'!K38+'271'!K38+'275'!K38+'277'!K38+'289'!K38</f>
        <v>0</v>
      </c>
      <c r="L38" s="357"/>
    </row>
    <row r="39" spans="1:12" ht="12.75" x14ac:dyDescent="0.2">
      <c r="A39" s="351" t="s">
        <v>369</v>
      </c>
      <c r="B39" s="334"/>
      <c r="C39" s="333"/>
      <c r="D39" s="360"/>
      <c r="E39" s="353"/>
      <c r="F39" s="356"/>
      <c r="G39" s="355" t="s">
        <v>368</v>
      </c>
      <c r="H39" s="351" t="s">
        <v>367</v>
      </c>
      <c r="I39" s="333" t="s">
        <v>366</v>
      </c>
      <c r="J39" s="359">
        <f>SUBTOTAL(9,J37:J38)</f>
        <v>0</v>
      </c>
      <c r="K39" s="358" t="s">
        <v>346</v>
      </c>
      <c r="L39" s="352">
        <f>SUBTOTAL(9,K37:K38)</f>
        <v>0</v>
      </c>
    </row>
    <row r="40" spans="1:12" ht="12.75" x14ac:dyDescent="0.2">
      <c r="A40" s="351" t="s">
        <v>365</v>
      </c>
      <c r="B40" s="334">
        <v>419100</v>
      </c>
      <c r="C40" s="333" t="s">
        <v>120</v>
      </c>
      <c r="D40" s="585">
        <f>'251'!D40+'253'!D40+'254'!D40+'255'!D40+'257'!D40+'258'!D40+'263'!D40+'268'!D40+'270'!D40+'271'!D40+'275'!D40+'277'!D40+'289'!D40</f>
        <v>0</v>
      </c>
      <c r="E40" s="585">
        <f>'251'!E40+'253'!E40+'254'!E40+'255'!E40+'257'!E40+'258'!E40+'263'!E40+'268'!E40+'270'!E40+'271'!E40+'275'!E40+'277'!E40+'289'!E40</f>
        <v>0</v>
      </c>
      <c r="F40" s="356"/>
      <c r="G40" s="355" t="s">
        <v>364</v>
      </c>
      <c r="H40" s="351" t="s">
        <v>363</v>
      </c>
      <c r="I40" s="333"/>
      <c r="J40" s="347"/>
      <c r="K40" s="357"/>
      <c r="L40" s="357"/>
    </row>
    <row r="41" spans="1:12" ht="12.75" x14ac:dyDescent="0.2">
      <c r="A41" s="351" t="s">
        <v>362</v>
      </c>
      <c r="B41" s="334">
        <v>419200</v>
      </c>
      <c r="C41" s="333" t="s">
        <v>118</v>
      </c>
      <c r="D41" s="585">
        <f>'251'!D41+'253'!D41+'254'!D41+'255'!D41+'257'!D41+'258'!D41+'263'!D41+'268'!D41+'270'!D41+'271'!D41+'275'!D41+'277'!D41+'289'!D41</f>
        <v>0</v>
      </c>
      <c r="E41" s="585">
        <f>'251'!E41+'253'!E41+'254'!E41+'255'!E41+'257'!E41+'258'!E41+'263'!E41+'268'!E41+'270'!E41+'271'!E41+'275'!E41+'277'!E41+'289'!E41</f>
        <v>0</v>
      </c>
      <c r="F41" s="356"/>
      <c r="G41" s="355" t="s">
        <v>361</v>
      </c>
      <c r="H41" s="335"/>
      <c r="I41" s="333" t="s">
        <v>360</v>
      </c>
      <c r="J41" s="359">
        <f>SUM(D46,J8,J22,J35,J39)</f>
        <v>5658661.7400000002</v>
      </c>
      <c r="K41" s="358" t="s">
        <v>346</v>
      </c>
      <c r="L41" s="352">
        <f>SUM(F46,L8,L22,L35,L39)</f>
        <v>5224620</v>
      </c>
    </row>
    <row r="42" spans="1:12" ht="12.75" x14ac:dyDescent="0.2">
      <c r="A42" s="351" t="s">
        <v>359</v>
      </c>
      <c r="B42" s="334">
        <v>419300</v>
      </c>
      <c r="C42" s="333" t="s">
        <v>116</v>
      </c>
      <c r="D42" s="585">
        <f>'251'!D42+'253'!D42+'254'!D42+'255'!D42+'257'!D42+'258'!D42+'263'!D42+'268'!D42+'270'!D42+'271'!D42+'275'!D42+'277'!D42+'289'!D42</f>
        <v>0</v>
      </c>
      <c r="E42" s="585">
        <f>'251'!E42+'253'!E42+'254'!E42+'255'!E42+'257'!E42+'258'!E42+'263'!E42+'268'!E42+'270'!E42+'271'!E42+'275'!E42+'277'!E42+'289'!E42</f>
        <v>0</v>
      </c>
      <c r="F42" s="356"/>
      <c r="G42" s="355" t="s">
        <v>358</v>
      </c>
      <c r="H42" s="335"/>
      <c r="I42" s="333"/>
      <c r="J42" s="347"/>
      <c r="K42" s="347"/>
      <c r="L42" s="357"/>
    </row>
    <row r="43" spans="1:12" ht="12.75" x14ac:dyDescent="0.2">
      <c r="A43" s="351" t="s">
        <v>357</v>
      </c>
      <c r="B43" s="334">
        <v>419900</v>
      </c>
      <c r="C43" s="333" t="s">
        <v>115</v>
      </c>
      <c r="D43" s="585">
        <f>'251'!D43+'253'!D43+'254'!D43+'255'!D43+'257'!D43+'258'!D43+'263'!D43+'268'!D43+'270'!D43+'271'!D43+'275'!D43+'277'!D43+'289'!D43</f>
        <v>0</v>
      </c>
      <c r="E43" s="585">
        <f>'251'!E43+'253'!E43+'254'!E43+'255'!E43+'257'!E43+'258'!E43+'263'!E43+'268'!E43+'270'!E43+'271'!E43+'275'!E43+'277'!E43+'289'!E43</f>
        <v>333</v>
      </c>
      <c r="F43" s="356"/>
      <c r="G43" s="355" t="s">
        <v>356</v>
      </c>
      <c r="H43" s="351" t="s">
        <v>355</v>
      </c>
      <c r="I43" s="333" t="s">
        <v>354</v>
      </c>
      <c r="J43" s="354">
        <f>'251'!J43+'253'!J43+'254'!J43+'255'!J43+'257'!J43+'258'!J43+'263'!J43+'268'!J43+'270'!J43+'271'!J43+'275'!J43+'277'!J43+'289'!J43</f>
        <v>0</v>
      </c>
      <c r="K43" s="585">
        <f>'251'!K43+'253'!K43+'254'!K43+'255'!K43+'257'!K43+'258'!K43+'263'!K43+'268'!K43+'270'!K43+'271'!K43+'275'!K43+'277'!K43+'289'!K43</f>
        <v>0</v>
      </c>
      <c r="L43" s="352">
        <f>+K43</f>
        <v>0</v>
      </c>
    </row>
    <row r="44" spans="1:12" ht="12.75" x14ac:dyDescent="0.2">
      <c r="A44" s="351" t="s">
        <v>353</v>
      </c>
      <c r="B44" s="334"/>
      <c r="C44" s="333" t="s">
        <v>352</v>
      </c>
      <c r="D44" s="332">
        <f>SUBTOTAL(9,D19:D43)</f>
        <v>0</v>
      </c>
      <c r="E44" s="350" t="s">
        <v>346</v>
      </c>
      <c r="F44" s="349">
        <f>SUBTOTAL(9,E20:E43)</f>
        <v>333</v>
      </c>
      <c r="G44" s="348" t="s">
        <v>351</v>
      </c>
      <c r="H44" s="335"/>
      <c r="I44" s="333"/>
      <c r="J44" s="347"/>
      <c r="K44" s="347"/>
      <c r="L44" s="347"/>
    </row>
    <row r="45" spans="1:12" ht="24" x14ac:dyDescent="0.2">
      <c r="A45" s="346" t="s">
        <v>350</v>
      </c>
      <c r="B45" s="340">
        <v>410000</v>
      </c>
      <c r="C45" s="345" t="s">
        <v>349</v>
      </c>
      <c r="D45" s="344"/>
      <c r="E45" s="343" t="s">
        <v>346</v>
      </c>
      <c r="F45" s="342"/>
      <c r="G45" s="341"/>
      <c r="H45" s="340" t="s">
        <v>348</v>
      </c>
      <c r="I45" s="339" t="s">
        <v>347</v>
      </c>
      <c r="J45" s="338"/>
      <c r="K45" s="337" t="s">
        <v>346</v>
      </c>
      <c r="L45" s="336"/>
    </row>
    <row r="46" spans="1:12" ht="12.75" x14ac:dyDescent="0.2">
      <c r="A46" s="335"/>
      <c r="B46" s="334"/>
      <c r="C46" s="333"/>
      <c r="D46" s="332">
        <f>(D19+D44)</f>
        <v>0</v>
      </c>
      <c r="E46" s="332"/>
      <c r="F46" s="331">
        <f>SUM(F19+F44)</f>
        <v>333</v>
      </c>
      <c r="G46" s="330"/>
      <c r="H46" s="329"/>
      <c r="I46" s="328" t="s">
        <v>345</v>
      </c>
      <c r="J46" s="326">
        <f>(D7+J41+J43)</f>
        <v>5684084.7400000002</v>
      </c>
      <c r="K46" s="327"/>
      <c r="L46" s="326">
        <f>(F7+L41+K43)</f>
        <v>5248472</v>
      </c>
    </row>
    <row r="47" spans="1:12" ht="12.95" customHeight="1" x14ac:dyDescent="0.2">
      <c r="A47" s="598" t="str">
        <f ca="1">CELL("FILENAME",A1)</f>
        <v>R:\Finance\Annual Budget\Amended 2016-2017\[2016-2017 Amended Budget.xlsx]250-289 Special Federal</v>
      </c>
      <c r="B47" s="598"/>
      <c r="C47" s="598"/>
      <c r="D47" s="324"/>
      <c r="E47" s="324"/>
      <c r="F47" s="324"/>
      <c r="G47" s="324"/>
      <c r="H47" s="324"/>
      <c r="I47" s="325"/>
      <c r="J47" s="324"/>
      <c r="K47" s="324"/>
      <c r="L47" s="324"/>
    </row>
    <row r="48" spans="1:12" x14ac:dyDescent="0.2">
      <c r="D48" s="323"/>
      <c r="E48" s="323"/>
      <c r="F48" s="323"/>
    </row>
    <row r="49" spans="4:6" x14ac:dyDescent="0.2">
      <c r="D49" s="323"/>
      <c r="E49" s="323"/>
      <c r="F49" s="323"/>
    </row>
    <row r="50" spans="4:6" x14ac:dyDescent="0.2">
      <c r="D50" s="323"/>
      <c r="E50" s="323"/>
      <c r="F50" s="323"/>
    </row>
    <row r="51" spans="4:6" x14ac:dyDescent="0.2">
      <c r="D51" s="323"/>
      <c r="E51" s="323"/>
      <c r="F51" s="323"/>
    </row>
    <row r="52" spans="4:6" x14ac:dyDescent="0.2">
      <c r="D52" s="323"/>
      <c r="E52" s="323"/>
      <c r="F52" s="323"/>
    </row>
    <row r="53" spans="4:6" x14ac:dyDescent="0.2">
      <c r="D53" s="323"/>
      <c r="E53" s="323"/>
      <c r="F53" s="323"/>
    </row>
    <row r="54" spans="4:6" x14ac:dyDescent="0.2">
      <c r="D54" s="323"/>
      <c r="E54" s="323"/>
      <c r="F54" s="323"/>
    </row>
    <row r="55" spans="4:6" x14ac:dyDescent="0.2">
      <c r="D55" s="323"/>
      <c r="E55" s="323"/>
      <c r="F55" s="323"/>
    </row>
    <row r="56" spans="4:6" x14ac:dyDescent="0.2">
      <c r="D56" s="323"/>
      <c r="E56" s="323"/>
      <c r="F56" s="323"/>
    </row>
    <row r="57" spans="4:6" x14ac:dyDescent="0.2">
      <c r="D57" s="323"/>
      <c r="E57" s="323"/>
      <c r="F57" s="323"/>
    </row>
    <row r="58" spans="4:6" x14ac:dyDescent="0.2">
      <c r="D58" s="323"/>
      <c r="E58" s="323"/>
      <c r="F58" s="323"/>
    </row>
    <row r="59" spans="4:6" x14ac:dyDescent="0.2">
      <c r="D59" s="323"/>
      <c r="E59" s="323"/>
      <c r="F59" s="323"/>
    </row>
    <row r="60" spans="4:6" x14ac:dyDescent="0.2">
      <c r="D60" s="323"/>
      <c r="E60" s="323"/>
      <c r="F60" s="323"/>
    </row>
    <row r="61" spans="4:6" x14ac:dyDescent="0.2">
      <c r="D61" s="323"/>
      <c r="E61" s="323"/>
      <c r="F61" s="323"/>
    </row>
    <row r="62" spans="4:6" x14ac:dyDescent="0.2">
      <c r="D62" s="323"/>
      <c r="E62" s="323"/>
      <c r="F62" s="323"/>
    </row>
    <row r="63" spans="4:6" x14ac:dyDescent="0.2">
      <c r="D63" s="323"/>
      <c r="E63" s="323"/>
      <c r="F63" s="323"/>
    </row>
    <row r="64" spans="4:6" x14ac:dyDescent="0.2">
      <c r="D64" s="323"/>
      <c r="E64" s="323"/>
      <c r="F64" s="323"/>
    </row>
    <row r="65" spans="4:6" x14ac:dyDescent="0.2">
      <c r="D65" s="323"/>
      <c r="E65" s="323"/>
      <c r="F65" s="323"/>
    </row>
    <row r="66" spans="4:6" x14ac:dyDescent="0.2">
      <c r="D66" s="323"/>
      <c r="E66" s="323"/>
      <c r="F66" s="323"/>
    </row>
    <row r="67" spans="4:6" x14ac:dyDescent="0.2">
      <c r="D67" s="323"/>
      <c r="E67" s="323"/>
      <c r="F67" s="323"/>
    </row>
    <row r="68" spans="4:6" x14ac:dyDescent="0.2">
      <c r="D68" s="323"/>
      <c r="E68" s="323"/>
      <c r="F68" s="323"/>
    </row>
    <row r="69" spans="4:6" x14ac:dyDescent="0.2">
      <c r="D69" s="323"/>
      <c r="E69" s="323"/>
      <c r="F69" s="323"/>
    </row>
    <row r="70" spans="4:6" x14ac:dyDescent="0.2">
      <c r="D70" s="323"/>
      <c r="E70" s="323"/>
      <c r="F70" s="323"/>
    </row>
    <row r="71" spans="4:6" x14ac:dyDescent="0.2">
      <c r="D71" s="323"/>
      <c r="E71" s="323"/>
      <c r="F71" s="323"/>
    </row>
    <row r="72" spans="4:6" x14ac:dyDescent="0.2">
      <c r="D72" s="323"/>
      <c r="E72" s="323"/>
      <c r="F72" s="323"/>
    </row>
    <row r="73" spans="4:6" x14ac:dyDescent="0.2">
      <c r="D73" s="323"/>
      <c r="E73" s="323"/>
      <c r="F73" s="323"/>
    </row>
    <row r="74" spans="4:6" x14ac:dyDescent="0.2">
      <c r="D74" s="323"/>
      <c r="E74" s="323"/>
      <c r="F74" s="323"/>
    </row>
    <row r="75" spans="4:6" x14ac:dyDescent="0.2">
      <c r="D75" s="323"/>
      <c r="E75" s="323"/>
      <c r="F75" s="323"/>
    </row>
    <row r="76" spans="4:6" x14ac:dyDescent="0.2">
      <c r="D76" s="323"/>
      <c r="E76" s="323"/>
      <c r="F76" s="323"/>
    </row>
    <row r="77" spans="4:6" x14ac:dyDescent="0.2">
      <c r="D77" s="323"/>
      <c r="E77" s="323"/>
      <c r="F77" s="323"/>
    </row>
    <row r="78" spans="4:6" x14ac:dyDescent="0.2">
      <c r="D78" s="323"/>
      <c r="E78" s="323"/>
      <c r="F78" s="323"/>
    </row>
    <row r="79" spans="4:6" x14ac:dyDescent="0.2">
      <c r="D79" s="323"/>
      <c r="E79" s="323"/>
      <c r="F79" s="323"/>
    </row>
    <row r="80" spans="4:6" x14ac:dyDescent="0.2">
      <c r="D80" s="323"/>
      <c r="E80" s="323"/>
      <c r="F80" s="323"/>
    </row>
    <row r="81" spans="4:6" x14ac:dyDescent="0.2">
      <c r="D81" s="323"/>
      <c r="E81" s="323"/>
      <c r="F81" s="323"/>
    </row>
    <row r="82" spans="4:6" x14ac:dyDescent="0.2">
      <c r="D82" s="323"/>
      <c r="E82" s="323"/>
      <c r="F82" s="323"/>
    </row>
    <row r="83" spans="4:6" x14ac:dyDescent="0.2">
      <c r="D83" s="323"/>
      <c r="E83" s="323"/>
      <c r="F83" s="323"/>
    </row>
    <row r="84" spans="4:6" x14ac:dyDescent="0.2">
      <c r="D84" s="323"/>
      <c r="E84" s="323"/>
      <c r="F84" s="323"/>
    </row>
    <row r="85" spans="4:6" x14ac:dyDescent="0.2">
      <c r="D85" s="323"/>
      <c r="E85" s="323"/>
      <c r="F85" s="323"/>
    </row>
    <row r="86" spans="4:6" x14ac:dyDescent="0.2">
      <c r="D86" s="323"/>
      <c r="E86" s="323"/>
      <c r="F86" s="323"/>
    </row>
    <row r="87" spans="4:6" x14ac:dyDescent="0.2">
      <c r="D87" s="323"/>
      <c r="E87" s="323"/>
      <c r="F87" s="323"/>
    </row>
    <row r="88" spans="4:6" x14ac:dyDescent="0.2">
      <c r="D88" s="323"/>
      <c r="E88" s="323"/>
      <c r="F88" s="323"/>
    </row>
    <row r="89" spans="4:6" x14ac:dyDescent="0.2">
      <c r="D89" s="323"/>
      <c r="E89" s="323"/>
      <c r="F89" s="323"/>
    </row>
    <row r="90" spans="4:6" x14ac:dyDescent="0.2">
      <c r="D90" s="323"/>
      <c r="E90" s="323"/>
      <c r="F90" s="323"/>
    </row>
    <row r="91" spans="4:6" x14ac:dyDescent="0.2">
      <c r="D91" s="323"/>
      <c r="E91" s="323"/>
      <c r="F91" s="323"/>
    </row>
    <row r="92" spans="4:6" x14ac:dyDescent="0.2">
      <c r="D92" s="323"/>
      <c r="E92" s="323"/>
      <c r="F92" s="323"/>
    </row>
    <row r="93" spans="4:6" x14ac:dyDescent="0.2">
      <c r="D93" s="323"/>
      <c r="E93" s="323"/>
      <c r="F93" s="323"/>
    </row>
    <row r="94" spans="4:6" x14ac:dyDescent="0.2">
      <c r="D94" s="323"/>
      <c r="E94" s="323"/>
      <c r="F94" s="323"/>
    </row>
    <row r="95" spans="4:6" x14ac:dyDescent="0.2">
      <c r="D95" s="323"/>
      <c r="E95" s="323"/>
      <c r="F95" s="323"/>
    </row>
    <row r="96" spans="4:6" x14ac:dyDescent="0.2">
      <c r="D96" s="323"/>
      <c r="E96" s="323"/>
      <c r="F96" s="323"/>
    </row>
    <row r="97" spans="4:6" x14ac:dyDescent="0.2">
      <c r="D97" s="323"/>
      <c r="E97" s="323"/>
      <c r="F97" s="323"/>
    </row>
    <row r="98" spans="4:6" x14ac:dyDescent="0.2">
      <c r="D98" s="323"/>
      <c r="E98" s="323"/>
      <c r="F98" s="323"/>
    </row>
    <row r="99" spans="4:6" x14ac:dyDescent="0.2">
      <c r="D99" s="323"/>
      <c r="E99" s="323"/>
      <c r="F99" s="323"/>
    </row>
    <row r="100" spans="4:6" x14ac:dyDescent="0.2">
      <c r="D100" s="323"/>
      <c r="E100" s="323"/>
      <c r="F100" s="323"/>
    </row>
    <row r="101" spans="4:6" x14ac:dyDescent="0.2">
      <c r="D101" s="323"/>
      <c r="E101" s="323"/>
      <c r="F101" s="323"/>
    </row>
    <row r="102" spans="4:6" x14ac:dyDescent="0.2">
      <c r="D102" s="323"/>
      <c r="E102" s="323"/>
      <c r="F102" s="323"/>
    </row>
    <row r="103" spans="4:6" x14ac:dyDescent="0.2">
      <c r="D103" s="323"/>
      <c r="E103" s="323"/>
      <c r="F103" s="323"/>
    </row>
    <row r="104" spans="4:6" x14ac:dyDescent="0.2">
      <c r="D104" s="323"/>
      <c r="E104" s="323"/>
      <c r="F104" s="323"/>
    </row>
    <row r="105" spans="4:6" x14ac:dyDescent="0.2">
      <c r="D105" s="323"/>
      <c r="E105" s="323"/>
      <c r="F105" s="323"/>
    </row>
    <row r="106" spans="4:6" x14ac:dyDescent="0.2">
      <c r="D106" s="323"/>
      <c r="E106" s="323"/>
      <c r="F106" s="323"/>
    </row>
    <row r="107" spans="4:6" x14ac:dyDescent="0.2">
      <c r="D107" s="323"/>
      <c r="E107" s="323"/>
      <c r="F107" s="323"/>
    </row>
    <row r="108" spans="4:6" x14ac:dyDescent="0.2">
      <c r="D108" s="323"/>
      <c r="E108" s="323"/>
      <c r="F108" s="323"/>
    </row>
    <row r="109" spans="4:6" x14ac:dyDescent="0.2">
      <c r="D109" s="323"/>
      <c r="E109" s="323"/>
      <c r="F109" s="323"/>
    </row>
    <row r="110" spans="4:6" x14ac:dyDescent="0.2">
      <c r="D110" s="323"/>
      <c r="E110" s="323"/>
      <c r="F110" s="323"/>
    </row>
    <row r="111" spans="4:6" x14ac:dyDescent="0.2">
      <c r="D111" s="323"/>
      <c r="E111" s="323"/>
      <c r="F111" s="323"/>
    </row>
    <row r="112" spans="4:6" x14ac:dyDescent="0.2">
      <c r="D112" s="323"/>
      <c r="E112" s="323"/>
      <c r="F112" s="323"/>
    </row>
    <row r="113" spans="4:6" x14ac:dyDescent="0.2">
      <c r="D113" s="323"/>
      <c r="E113" s="323"/>
      <c r="F113" s="323"/>
    </row>
    <row r="114" spans="4:6" x14ac:dyDescent="0.2">
      <c r="D114" s="323"/>
      <c r="E114" s="323"/>
      <c r="F114" s="323"/>
    </row>
    <row r="115" spans="4:6" x14ac:dyDescent="0.2">
      <c r="D115" s="323"/>
      <c r="E115" s="323"/>
      <c r="F115" s="323"/>
    </row>
    <row r="116" spans="4:6" x14ac:dyDescent="0.2">
      <c r="D116" s="323"/>
      <c r="E116" s="323"/>
      <c r="F116" s="323"/>
    </row>
    <row r="117" spans="4:6" x14ac:dyDescent="0.2">
      <c r="D117" s="323"/>
      <c r="E117" s="323"/>
      <c r="F117" s="323"/>
    </row>
    <row r="118" spans="4:6" x14ac:dyDescent="0.2">
      <c r="D118" s="323"/>
      <c r="E118" s="323"/>
      <c r="F118" s="323"/>
    </row>
    <row r="119" spans="4:6" x14ac:dyDescent="0.2">
      <c r="D119" s="323"/>
      <c r="E119" s="323"/>
      <c r="F119" s="323"/>
    </row>
    <row r="120" spans="4:6" x14ac:dyDescent="0.2">
      <c r="D120" s="323"/>
      <c r="E120" s="323"/>
      <c r="F120" s="323"/>
    </row>
    <row r="121" spans="4:6" x14ac:dyDescent="0.2">
      <c r="D121" s="323"/>
      <c r="E121" s="323"/>
      <c r="F121" s="323"/>
    </row>
    <row r="122" spans="4:6" x14ac:dyDescent="0.2">
      <c r="D122" s="323"/>
      <c r="E122" s="323"/>
      <c r="F122" s="323"/>
    </row>
    <row r="123" spans="4:6" x14ac:dyDescent="0.2">
      <c r="D123" s="323"/>
      <c r="E123" s="323"/>
      <c r="F123" s="323"/>
    </row>
    <row r="124" spans="4:6" x14ac:dyDescent="0.2">
      <c r="D124" s="323"/>
      <c r="E124" s="323"/>
      <c r="F124" s="323"/>
    </row>
    <row r="125" spans="4:6" x14ac:dyDescent="0.2">
      <c r="D125" s="323"/>
      <c r="E125" s="323"/>
      <c r="F125" s="323"/>
    </row>
    <row r="126" spans="4:6" x14ac:dyDescent="0.2">
      <c r="D126" s="323"/>
      <c r="E126" s="323"/>
      <c r="F126" s="323"/>
    </row>
    <row r="127" spans="4:6" x14ac:dyDescent="0.2">
      <c r="D127" s="323"/>
      <c r="E127" s="323"/>
      <c r="F127" s="323"/>
    </row>
    <row r="128" spans="4:6" x14ac:dyDescent="0.2">
      <c r="D128" s="323"/>
      <c r="E128" s="323"/>
      <c r="F128" s="323"/>
    </row>
    <row r="129" spans="4:6" x14ac:dyDescent="0.2">
      <c r="D129" s="323"/>
      <c r="E129" s="323"/>
      <c r="F129" s="323"/>
    </row>
    <row r="130" spans="4:6" x14ac:dyDescent="0.2">
      <c r="D130" s="323"/>
      <c r="E130" s="323"/>
      <c r="F130" s="323"/>
    </row>
    <row r="131" spans="4:6" x14ac:dyDescent="0.2">
      <c r="D131" s="323"/>
      <c r="E131" s="323"/>
      <c r="F131" s="323"/>
    </row>
    <row r="132" spans="4:6" x14ac:dyDescent="0.2">
      <c r="D132" s="323"/>
      <c r="E132" s="323"/>
      <c r="F132" s="323"/>
    </row>
    <row r="133" spans="4:6" x14ac:dyDescent="0.2">
      <c r="D133" s="323"/>
      <c r="E133" s="323"/>
      <c r="F133" s="323"/>
    </row>
    <row r="134" spans="4:6" x14ac:dyDescent="0.2">
      <c r="D134" s="323"/>
      <c r="E134" s="323"/>
      <c r="F134" s="323"/>
    </row>
    <row r="135" spans="4:6" x14ac:dyDescent="0.2">
      <c r="D135" s="323"/>
      <c r="E135" s="323"/>
      <c r="F135" s="323"/>
    </row>
    <row r="136" spans="4:6" x14ac:dyDescent="0.2">
      <c r="D136" s="323"/>
      <c r="E136" s="323"/>
      <c r="F136" s="323"/>
    </row>
    <row r="137" spans="4:6" x14ac:dyDescent="0.2">
      <c r="D137" s="323"/>
      <c r="E137" s="323"/>
      <c r="F137" s="323"/>
    </row>
    <row r="138" spans="4:6" x14ac:dyDescent="0.2">
      <c r="D138" s="323"/>
      <c r="E138" s="323"/>
      <c r="F138" s="323"/>
    </row>
    <row r="139" spans="4:6" x14ac:dyDescent="0.2">
      <c r="D139" s="323"/>
      <c r="E139" s="323"/>
      <c r="F139" s="323"/>
    </row>
    <row r="140" spans="4:6" x14ac:dyDescent="0.2">
      <c r="D140" s="323"/>
      <c r="E140" s="323"/>
      <c r="F140" s="323"/>
    </row>
    <row r="141" spans="4:6" x14ac:dyDescent="0.2">
      <c r="D141" s="323"/>
      <c r="E141" s="323"/>
      <c r="F141" s="323"/>
    </row>
    <row r="142" spans="4:6" x14ac:dyDescent="0.2">
      <c r="D142" s="323"/>
      <c r="E142" s="323"/>
      <c r="F142" s="323"/>
    </row>
    <row r="143" spans="4:6" x14ac:dyDescent="0.2">
      <c r="D143" s="323"/>
      <c r="E143" s="323"/>
      <c r="F143" s="323"/>
    </row>
    <row r="144" spans="4:6" x14ac:dyDescent="0.2">
      <c r="D144" s="323"/>
      <c r="E144" s="323"/>
      <c r="F144" s="323"/>
    </row>
    <row r="145" spans="4:6" x14ac:dyDescent="0.2">
      <c r="D145" s="323"/>
      <c r="E145" s="323"/>
      <c r="F145" s="323"/>
    </row>
    <row r="146" spans="4:6" x14ac:dyDescent="0.2">
      <c r="D146" s="323"/>
      <c r="E146" s="323"/>
      <c r="F146" s="323"/>
    </row>
    <row r="147" spans="4:6" x14ac:dyDescent="0.2">
      <c r="D147" s="323"/>
      <c r="E147" s="323"/>
      <c r="F147" s="323"/>
    </row>
    <row r="148" spans="4:6" x14ac:dyDescent="0.2">
      <c r="D148" s="323"/>
      <c r="E148" s="323"/>
      <c r="F148" s="323"/>
    </row>
    <row r="149" spans="4:6" x14ac:dyDescent="0.2">
      <c r="D149" s="323"/>
      <c r="E149" s="323"/>
      <c r="F149" s="323"/>
    </row>
    <row r="150" spans="4:6" x14ac:dyDescent="0.2">
      <c r="D150" s="323"/>
      <c r="E150" s="323"/>
      <c r="F150" s="323"/>
    </row>
    <row r="151" spans="4:6" x14ac:dyDescent="0.2">
      <c r="D151" s="323"/>
      <c r="E151" s="323"/>
      <c r="F151" s="323"/>
    </row>
    <row r="152" spans="4:6" x14ac:dyDescent="0.2">
      <c r="D152" s="323"/>
      <c r="E152" s="323"/>
      <c r="F152" s="323"/>
    </row>
    <row r="153" spans="4:6" x14ac:dyDescent="0.2">
      <c r="D153" s="323"/>
      <c r="E153" s="323"/>
      <c r="F153" s="323"/>
    </row>
    <row r="154" spans="4:6" x14ac:dyDescent="0.2">
      <c r="D154" s="323"/>
      <c r="E154" s="323"/>
      <c r="F154" s="323"/>
    </row>
    <row r="155" spans="4:6" x14ac:dyDescent="0.2">
      <c r="D155" s="323"/>
      <c r="E155" s="323"/>
      <c r="F155" s="323"/>
    </row>
    <row r="156" spans="4:6" x14ac:dyDescent="0.2">
      <c r="D156" s="323"/>
      <c r="E156" s="323"/>
      <c r="F156" s="323"/>
    </row>
    <row r="157" spans="4:6" x14ac:dyDescent="0.2">
      <c r="D157" s="323"/>
      <c r="E157" s="323"/>
      <c r="F157" s="323"/>
    </row>
    <row r="158" spans="4:6" x14ac:dyDescent="0.2">
      <c r="D158" s="323"/>
      <c r="E158" s="323"/>
      <c r="F158" s="323"/>
    </row>
    <row r="159" spans="4:6" x14ac:dyDescent="0.2">
      <c r="D159" s="323"/>
      <c r="E159" s="323"/>
      <c r="F159" s="323"/>
    </row>
    <row r="160" spans="4:6" x14ac:dyDescent="0.2">
      <c r="D160" s="323"/>
      <c r="E160" s="323"/>
      <c r="F160" s="323"/>
    </row>
    <row r="161" spans="4:6" x14ac:dyDescent="0.2">
      <c r="D161" s="323"/>
      <c r="E161" s="323"/>
      <c r="F161" s="323"/>
    </row>
    <row r="162" spans="4:6" x14ac:dyDescent="0.2">
      <c r="D162" s="323"/>
      <c r="E162" s="323"/>
      <c r="F162" s="323"/>
    </row>
    <row r="163" spans="4:6" x14ac:dyDescent="0.2">
      <c r="D163" s="323"/>
      <c r="E163" s="323"/>
      <c r="F163" s="323"/>
    </row>
    <row r="164" spans="4:6" x14ac:dyDescent="0.2">
      <c r="D164" s="323"/>
      <c r="E164" s="323"/>
      <c r="F164" s="323"/>
    </row>
    <row r="165" spans="4:6" x14ac:dyDescent="0.2">
      <c r="D165" s="323"/>
      <c r="E165" s="323"/>
      <c r="F165" s="323"/>
    </row>
    <row r="166" spans="4:6" x14ac:dyDescent="0.2">
      <c r="D166" s="323"/>
      <c r="E166" s="323"/>
      <c r="F166" s="323"/>
    </row>
    <row r="167" spans="4:6" x14ac:dyDescent="0.2">
      <c r="D167" s="323"/>
      <c r="E167" s="323"/>
      <c r="F167" s="323"/>
    </row>
    <row r="168" spans="4:6" x14ac:dyDescent="0.2">
      <c r="D168" s="323"/>
      <c r="E168" s="323"/>
      <c r="F168" s="323"/>
    </row>
    <row r="169" spans="4:6" x14ac:dyDescent="0.2">
      <c r="D169" s="323"/>
      <c r="E169" s="323"/>
      <c r="F169" s="323"/>
    </row>
    <row r="170" spans="4:6" x14ac:dyDescent="0.2">
      <c r="D170" s="323"/>
      <c r="E170" s="323"/>
      <c r="F170" s="323"/>
    </row>
    <row r="171" spans="4:6" x14ac:dyDescent="0.2">
      <c r="D171" s="323"/>
      <c r="E171" s="323"/>
      <c r="F171" s="323"/>
    </row>
    <row r="172" spans="4:6" x14ac:dyDescent="0.2">
      <c r="D172" s="323"/>
      <c r="E172" s="323"/>
      <c r="F172" s="323"/>
    </row>
    <row r="173" spans="4:6" x14ac:dyDescent="0.2">
      <c r="D173" s="323"/>
      <c r="E173" s="323"/>
      <c r="F173" s="323"/>
    </row>
    <row r="174" spans="4:6" x14ac:dyDescent="0.2">
      <c r="D174" s="323"/>
      <c r="E174" s="323"/>
      <c r="F174" s="323"/>
    </row>
    <row r="175" spans="4:6" x14ac:dyDescent="0.2">
      <c r="D175" s="323"/>
      <c r="E175" s="323"/>
      <c r="F175" s="323"/>
    </row>
    <row r="176" spans="4:6" x14ac:dyDescent="0.2">
      <c r="D176" s="323"/>
      <c r="E176" s="323"/>
      <c r="F176" s="323"/>
    </row>
    <row r="177" spans="4:6" x14ac:dyDescent="0.2">
      <c r="D177" s="323"/>
      <c r="E177" s="323"/>
      <c r="F177" s="323"/>
    </row>
    <row r="178" spans="4:6" x14ac:dyDescent="0.2">
      <c r="D178" s="323"/>
      <c r="E178" s="323"/>
      <c r="F178" s="323"/>
    </row>
    <row r="179" spans="4:6" x14ac:dyDescent="0.2">
      <c r="D179" s="323"/>
      <c r="E179" s="323"/>
      <c r="F179" s="323"/>
    </row>
    <row r="180" spans="4:6" x14ac:dyDescent="0.2">
      <c r="D180" s="323"/>
      <c r="E180" s="323"/>
      <c r="F180" s="323"/>
    </row>
    <row r="181" spans="4:6" x14ac:dyDescent="0.2">
      <c r="D181" s="323"/>
      <c r="E181" s="323"/>
      <c r="F181" s="323"/>
    </row>
    <row r="182" spans="4:6" x14ac:dyDescent="0.2">
      <c r="D182" s="323"/>
      <c r="E182" s="323"/>
      <c r="F182" s="323"/>
    </row>
    <row r="183" spans="4:6" x14ac:dyDescent="0.2">
      <c r="D183" s="323"/>
      <c r="E183" s="323"/>
      <c r="F183" s="323"/>
    </row>
    <row r="184" spans="4:6" x14ac:dyDescent="0.2">
      <c r="D184" s="323"/>
      <c r="E184" s="323"/>
      <c r="F184" s="323"/>
    </row>
    <row r="185" spans="4:6" x14ac:dyDescent="0.2">
      <c r="D185" s="323"/>
      <c r="E185" s="323"/>
      <c r="F185" s="323"/>
    </row>
    <row r="186" spans="4:6" x14ac:dyDescent="0.2">
      <c r="D186" s="323"/>
      <c r="E186" s="323"/>
      <c r="F186" s="323"/>
    </row>
    <row r="187" spans="4:6" x14ac:dyDescent="0.2">
      <c r="D187" s="323"/>
      <c r="E187" s="323"/>
      <c r="F187" s="323"/>
    </row>
    <row r="188" spans="4:6" x14ac:dyDescent="0.2">
      <c r="D188" s="323"/>
      <c r="E188" s="323"/>
      <c r="F188" s="323"/>
    </row>
    <row r="189" spans="4:6" x14ac:dyDescent="0.2">
      <c r="D189" s="323"/>
      <c r="E189" s="323"/>
      <c r="F189" s="323"/>
    </row>
    <row r="190" spans="4:6" x14ac:dyDescent="0.2">
      <c r="D190" s="323"/>
      <c r="E190" s="323"/>
      <c r="F190" s="323"/>
    </row>
    <row r="191" spans="4:6" x14ac:dyDescent="0.2">
      <c r="D191" s="323"/>
      <c r="E191" s="323"/>
      <c r="F191" s="323"/>
    </row>
    <row r="192" spans="4:6" x14ac:dyDescent="0.2">
      <c r="D192" s="323"/>
      <c r="E192" s="323"/>
      <c r="F192" s="323"/>
    </row>
    <row r="193" spans="4:6" x14ac:dyDescent="0.2">
      <c r="D193" s="323"/>
      <c r="E193" s="323"/>
      <c r="F193" s="323"/>
    </row>
    <row r="194" spans="4:6" x14ac:dyDescent="0.2">
      <c r="D194" s="323"/>
      <c r="E194" s="323"/>
      <c r="F194" s="323"/>
    </row>
    <row r="195" spans="4:6" x14ac:dyDescent="0.2">
      <c r="D195" s="323"/>
      <c r="E195" s="323"/>
      <c r="F195" s="323"/>
    </row>
    <row r="196" spans="4:6" x14ac:dyDescent="0.2">
      <c r="D196" s="323"/>
      <c r="E196" s="323"/>
      <c r="F196" s="323"/>
    </row>
    <row r="197" spans="4:6" x14ac:dyDescent="0.2">
      <c r="D197" s="323"/>
      <c r="E197" s="323"/>
      <c r="F197" s="323"/>
    </row>
    <row r="198" spans="4:6" x14ac:dyDescent="0.2">
      <c r="D198" s="323"/>
      <c r="E198" s="323"/>
      <c r="F198" s="323"/>
    </row>
    <row r="199" spans="4:6" x14ac:dyDescent="0.2">
      <c r="D199" s="323"/>
      <c r="E199" s="323"/>
      <c r="F199" s="323"/>
    </row>
    <row r="200" spans="4:6" x14ac:dyDescent="0.2">
      <c r="D200" s="323"/>
      <c r="E200" s="323"/>
      <c r="F200" s="323"/>
    </row>
    <row r="201" spans="4:6" x14ac:dyDescent="0.2">
      <c r="D201" s="323"/>
      <c r="E201" s="323"/>
      <c r="F201" s="323"/>
    </row>
    <row r="202" spans="4:6" x14ac:dyDescent="0.2">
      <c r="D202" s="323"/>
      <c r="E202" s="323"/>
      <c r="F202" s="323"/>
    </row>
    <row r="203" spans="4:6" x14ac:dyDescent="0.2">
      <c r="D203" s="323"/>
      <c r="E203" s="323"/>
      <c r="F203" s="323"/>
    </row>
    <row r="204" spans="4:6" x14ac:dyDescent="0.2">
      <c r="D204" s="323"/>
      <c r="E204" s="323"/>
      <c r="F204" s="323"/>
    </row>
    <row r="205" spans="4:6" x14ac:dyDescent="0.2">
      <c r="D205" s="323"/>
      <c r="E205" s="323"/>
      <c r="F205" s="323"/>
    </row>
    <row r="206" spans="4:6" x14ac:dyDescent="0.2">
      <c r="D206" s="323"/>
      <c r="E206" s="323"/>
      <c r="F206" s="323"/>
    </row>
    <row r="207" spans="4:6" x14ac:dyDescent="0.2">
      <c r="D207" s="323"/>
      <c r="E207" s="323"/>
      <c r="F207" s="323"/>
    </row>
    <row r="208" spans="4:6" x14ac:dyDescent="0.2">
      <c r="D208" s="323"/>
      <c r="E208" s="323"/>
      <c r="F208" s="323"/>
    </row>
    <row r="209" spans="4:6" x14ac:dyDescent="0.2">
      <c r="D209" s="323"/>
      <c r="E209" s="323"/>
      <c r="F209" s="323"/>
    </row>
    <row r="210" spans="4:6" x14ac:dyDescent="0.2">
      <c r="D210" s="323"/>
      <c r="E210" s="323"/>
      <c r="F210" s="323"/>
    </row>
    <row r="211" spans="4:6" x14ac:dyDescent="0.2">
      <c r="D211" s="323"/>
      <c r="E211" s="323"/>
      <c r="F211" s="323"/>
    </row>
    <row r="212" spans="4:6" x14ac:dyDescent="0.2">
      <c r="D212" s="323"/>
      <c r="E212" s="323"/>
      <c r="F212" s="323"/>
    </row>
    <row r="213" spans="4:6" x14ac:dyDescent="0.2">
      <c r="D213" s="323"/>
      <c r="E213" s="323"/>
      <c r="F213" s="323"/>
    </row>
    <row r="214" spans="4:6" x14ac:dyDescent="0.2">
      <c r="D214" s="323"/>
      <c r="E214" s="323"/>
      <c r="F214" s="323"/>
    </row>
    <row r="215" spans="4:6" x14ac:dyDescent="0.2">
      <c r="D215" s="323"/>
      <c r="E215" s="323"/>
      <c r="F215" s="323"/>
    </row>
    <row r="216" spans="4:6" x14ac:dyDescent="0.2">
      <c r="D216" s="323"/>
      <c r="E216" s="323"/>
      <c r="F216" s="323"/>
    </row>
    <row r="217" spans="4:6" x14ac:dyDescent="0.2">
      <c r="D217" s="323"/>
      <c r="E217" s="323"/>
      <c r="F217" s="323"/>
    </row>
    <row r="218" spans="4:6" x14ac:dyDescent="0.2">
      <c r="D218" s="323"/>
      <c r="E218" s="323"/>
      <c r="F218" s="323"/>
    </row>
    <row r="219" spans="4:6" x14ac:dyDescent="0.2">
      <c r="D219" s="323"/>
      <c r="E219" s="323"/>
      <c r="F219" s="323"/>
    </row>
    <row r="220" spans="4:6" x14ac:dyDescent="0.2">
      <c r="D220" s="323"/>
      <c r="E220" s="323"/>
      <c r="F220" s="323"/>
    </row>
    <row r="221" spans="4:6" x14ac:dyDescent="0.2">
      <c r="D221" s="323"/>
      <c r="E221" s="323"/>
      <c r="F221" s="323"/>
    </row>
    <row r="222" spans="4:6" x14ac:dyDescent="0.2">
      <c r="D222" s="323"/>
      <c r="E222" s="323"/>
      <c r="F222" s="323"/>
    </row>
    <row r="223" spans="4:6" x14ac:dyDescent="0.2">
      <c r="D223" s="323"/>
      <c r="E223" s="323"/>
      <c r="F223" s="323"/>
    </row>
    <row r="224" spans="4:6" x14ac:dyDescent="0.2">
      <c r="D224" s="323"/>
      <c r="E224" s="323"/>
      <c r="F224" s="323"/>
    </row>
    <row r="225" spans="4:6" x14ac:dyDescent="0.2">
      <c r="D225" s="323"/>
      <c r="E225" s="323"/>
      <c r="F225" s="323"/>
    </row>
    <row r="226" spans="4:6" x14ac:dyDescent="0.2">
      <c r="D226" s="323"/>
      <c r="E226" s="323"/>
      <c r="F226" s="323"/>
    </row>
    <row r="227" spans="4:6" x14ac:dyDescent="0.2">
      <c r="D227" s="323"/>
      <c r="E227" s="323"/>
      <c r="F227" s="323"/>
    </row>
    <row r="228" spans="4:6" x14ac:dyDescent="0.2">
      <c r="D228" s="323"/>
      <c r="E228" s="323"/>
      <c r="F228" s="323"/>
    </row>
    <row r="229" spans="4:6" x14ac:dyDescent="0.2">
      <c r="D229" s="323"/>
      <c r="E229" s="323"/>
      <c r="F229" s="323"/>
    </row>
    <row r="230" spans="4:6" x14ac:dyDescent="0.2">
      <c r="D230" s="323"/>
      <c r="E230" s="323"/>
      <c r="F230" s="323"/>
    </row>
    <row r="231" spans="4:6" x14ac:dyDescent="0.2">
      <c r="D231" s="323"/>
      <c r="E231" s="323"/>
      <c r="F231" s="323"/>
    </row>
    <row r="232" spans="4:6" x14ac:dyDescent="0.2">
      <c r="D232" s="323"/>
      <c r="E232" s="323"/>
      <c r="F232" s="323"/>
    </row>
    <row r="233" spans="4:6" x14ac:dyDescent="0.2">
      <c r="D233" s="323"/>
      <c r="E233" s="323"/>
      <c r="F233" s="323"/>
    </row>
    <row r="234" spans="4:6" x14ac:dyDescent="0.2">
      <c r="D234" s="323"/>
      <c r="E234" s="323"/>
      <c r="F234" s="323"/>
    </row>
    <row r="235" spans="4:6" x14ac:dyDescent="0.2">
      <c r="D235" s="323"/>
      <c r="E235" s="323"/>
      <c r="F235" s="323"/>
    </row>
    <row r="236" spans="4:6" x14ac:dyDescent="0.2">
      <c r="D236" s="323"/>
      <c r="E236" s="323"/>
      <c r="F236" s="323"/>
    </row>
    <row r="237" spans="4:6" x14ac:dyDescent="0.2">
      <c r="D237" s="323"/>
      <c r="E237" s="323"/>
      <c r="F237" s="323"/>
    </row>
    <row r="238" spans="4:6" x14ac:dyDescent="0.2">
      <c r="D238" s="323"/>
      <c r="E238" s="323"/>
      <c r="F238" s="323"/>
    </row>
    <row r="239" spans="4:6" x14ac:dyDescent="0.2">
      <c r="D239" s="323"/>
      <c r="E239" s="323"/>
      <c r="F239" s="323"/>
    </row>
    <row r="240" spans="4:6" x14ac:dyDescent="0.2">
      <c r="D240" s="323"/>
      <c r="E240" s="323"/>
      <c r="F240" s="323"/>
    </row>
    <row r="241" spans="4:6" x14ac:dyDescent="0.2">
      <c r="D241" s="323"/>
      <c r="E241" s="323"/>
      <c r="F241" s="323"/>
    </row>
    <row r="242" spans="4:6" x14ac:dyDescent="0.2">
      <c r="D242" s="323"/>
      <c r="E242" s="323"/>
      <c r="F242" s="323"/>
    </row>
    <row r="243" spans="4:6" x14ac:dyDescent="0.2">
      <c r="D243" s="323"/>
      <c r="E243" s="323"/>
      <c r="F243" s="323"/>
    </row>
    <row r="244" spans="4:6" x14ac:dyDescent="0.2">
      <c r="D244" s="323"/>
      <c r="E244" s="323"/>
      <c r="F244" s="323"/>
    </row>
    <row r="245" spans="4:6" x14ac:dyDescent="0.2">
      <c r="D245" s="323"/>
      <c r="E245" s="323"/>
      <c r="F245" s="323"/>
    </row>
    <row r="246" spans="4:6" x14ac:dyDescent="0.2">
      <c r="D246" s="323"/>
      <c r="E246" s="323"/>
      <c r="F246" s="323"/>
    </row>
    <row r="247" spans="4:6" x14ac:dyDescent="0.2">
      <c r="D247" s="323"/>
      <c r="E247" s="323"/>
      <c r="F247" s="323"/>
    </row>
    <row r="248" spans="4:6" x14ac:dyDescent="0.2">
      <c r="D248" s="323"/>
      <c r="E248" s="323"/>
      <c r="F248" s="323"/>
    </row>
    <row r="249" spans="4:6" x14ac:dyDescent="0.2">
      <c r="D249" s="323"/>
      <c r="E249" s="323"/>
      <c r="F249" s="323"/>
    </row>
    <row r="250" spans="4:6" x14ac:dyDescent="0.2">
      <c r="D250" s="323"/>
      <c r="E250" s="323"/>
      <c r="F250" s="323"/>
    </row>
    <row r="251" spans="4:6" x14ac:dyDescent="0.2">
      <c r="D251" s="323"/>
      <c r="E251" s="323"/>
      <c r="F251" s="323"/>
    </row>
    <row r="252" spans="4:6" x14ac:dyDescent="0.2">
      <c r="D252" s="323"/>
      <c r="E252" s="323"/>
      <c r="F252" s="323"/>
    </row>
    <row r="253" spans="4:6" x14ac:dyDescent="0.2">
      <c r="D253" s="323"/>
      <c r="E253" s="323"/>
      <c r="F253" s="323"/>
    </row>
    <row r="254" spans="4:6" x14ac:dyDescent="0.2">
      <c r="D254" s="323"/>
      <c r="E254" s="323"/>
      <c r="F254" s="323"/>
    </row>
    <row r="255" spans="4:6" x14ac:dyDescent="0.2">
      <c r="D255" s="323"/>
      <c r="E255" s="323"/>
      <c r="F255" s="323"/>
    </row>
    <row r="256" spans="4:6" x14ac:dyDescent="0.2">
      <c r="D256" s="323"/>
      <c r="E256" s="323"/>
      <c r="F256" s="323"/>
    </row>
    <row r="257" spans="4:6" x14ac:dyDescent="0.2">
      <c r="D257" s="323"/>
      <c r="E257" s="323"/>
      <c r="F257" s="323"/>
    </row>
    <row r="258" spans="4:6" x14ac:dyDescent="0.2">
      <c r="D258" s="323"/>
      <c r="E258" s="323"/>
      <c r="F258" s="323"/>
    </row>
    <row r="259" spans="4:6" x14ac:dyDescent="0.2">
      <c r="D259" s="323"/>
      <c r="E259" s="323"/>
      <c r="F259" s="323"/>
    </row>
    <row r="260" spans="4:6" x14ac:dyDescent="0.2">
      <c r="D260" s="323"/>
      <c r="E260" s="323"/>
      <c r="F260" s="323"/>
    </row>
    <row r="261" spans="4:6" x14ac:dyDescent="0.2">
      <c r="D261" s="323"/>
      <c r="E261" s="323"/>
      <c r="F261" s="323"/>
    </row>
    <row r="262" spans="4:6" x14ac:dyDescent="0.2">
      <c r="D262" s="323"/>
      <c r="E262" s="323"/>
      <c r="F262" s="323"/>
    </row>
    <row r="263" spans="4:6" x14ac:dyDescent="0.2">
      <c r="D263" s="323"/>
      <c r="E263" s="323"/>
      <c r="F263" s="323"/>
    </row>
    <row r="264" spans="4:6" x14ac:dyDescent="0.2">
      <c r="D264" s="323"/>
      <c r="E264" s="323"/>
      <c r="F264" s="323"/>
    </row>
    <row r="265" spans="4:6" x14ac:dyDescent="0.2">
      <c r="D265" s="323"/>
      <c r="E265" s="323"/>
      <c r="F265" s="323"/>
    </row>
    <row r="266" spans="4:6" x14ac:dyDescent="0.2">
      <c r="D266" s="323"/>
      <c r="E266" s="323"/>
      <c r="F266" s="323"/>
    </row>
    <row r="267" spans="4:6" x14ac:dyDescent="0.2">
      <c r="D267" s="323"/>
      <c r="E267" s="323"/>
      <c r="F267" s="323"/>
    </row>
    <row r="268" spans="4:6" x14ac:dyDescent="0.2">
      <c r="D268" s="323"/>
      <c r="E268" s="323"/>
      <c r="F268" s="323"/>
    </row>
    <row r="269" spans="4:6" x14ac:dyDescent="0.2">
      <c r="D269" s="323"/>
      <c r="E269" s="323"/>
      <c r="F269" s="323"/>
    </row>
    <row r="270" spans="4:6" x14ac:dyDescent="0.2">
      <c r="D270" s="323"/>
      <c r="E270" s="323"/>
      <c r="F270" s="323"/>
    </row>
    <row r="271" spans="4:6" x14ac:dyDescent="0.2">
      <c r="D271" s="323"/>
      <c r="E271" s="323"/>
      <c r="F271" s="323"/>
    </row>
    <row r="272" spans="4:6" x14ac:dyDescent="0.2">
      <c r="D272" s="323"/>
      <c r="E272" s="323"/>
      <c r="F272" s="323"/>
    </row>
    <row r="273" spans="4:6" x14ac:dyDescent="0.2">
      <c r="D273" s="323"/>
      <c r="E273" s="323"/>
      <c r="F273" s="323"/>
    </row>
    <row r="274" spans="4:6" x14ac:dyDescent="0.2">
      <c r="D274" s="323"/>
      <c r="E274" s="323"/>
      <c r="F274" s="323"/>
    </row>
    <row r="275" spans="4:6" x14ac:dyDescent="0.2">
      <c r="D275" s="323"/>
      <c r="E275" s="323"/>
      <c r="F275" s="323"/>
    </row>
    <row r="276" spans="4:6" x14ac:dyDescent="0.2">
      <c r="D276" s="323"/>
      <c r="E276" s="323"/>
      <c r="F276" s="323"/>
    </row>
    <row r="277" spans="4:6" x14ac:dyDescent="0.2">
      <c r="D277" s="323"/>
      <c r="E277" s="323"/>
      <c r="F277" s="323"/>
    </row>
    <row r="278" spans="4:6" x14ac:dyDescent="0.2">
      <c r="D278" s="323"/>
      <c r="E278" s="323"/>
      <c r="F278" s="323"/>
    </row>
    <row r="279" spans="4:6" x14ac:dyDescent="0.2">
      <c r="D279" s="323"/>
      <c r="E279" s="323"/>
      <c r="F279" s="323"/>
    </row>
    <row r="280" spans="4:6" x14ac:dyDescent="0.2">
      <c r="D280" s="323"/>
      <c r="E280" s="323"/>
      <c r="F280" s="323"/>
    </row>
    <row r="281" spans="4:6" x14ac:dyDescent="0.2">
      <c r="D281" s="323"/>
      <c r="E281" s="323"/>
      <c r="F281" s="323"/>
    </row>
    <row r="282" spans="4:6" x14ac:dyDescent="0.2">
      <c r="D282" s="323"/>
      <c r="E282" s="323"/>
      <c r="F282" s="323"/>
    </row>
    <row r="283" spans="4:6" x14ac:dyDescent="0.2">
      <c r="D283" s="323"/>
      <c r="E283" s="323"/>
      <c r="F283" s="323"/>
    </row>
    <row r="284" spans="4:6" x14ac:dyDescent="0.2">
      <c r="D284" s="323"/>
      <c r="E284" s="323"/>
      <c r="F284" s="323"/>
    </row>
    <row r="285" spans="4:6" x14ac:dyDescent="0.2">
      <c r="D285" s="323"/>
      <c r="E285" s="323"/>
      <c r="F285" s="323"/>
    </row>
    <row r="286" spans="4:6" x14ac:dyDescent="0.2">
      <c r="D286" s="323"/>
      <c r="E286" s="323"/>
      <c r="F286" s="323"/>
    </row>
    <row r="287" spans="4:6" x14ac:dyDescent="0.2">
      <c r="D287" s="323"/>
      <c r="E287" s="323"/>
      <c r="F287" s="323"/>
    </row>
    <row r="288" spans="4:6" x14ac:dyDescent="0.2">
      <c r="D288" s="323"/>
      <c r="E288" s="323"/>
      <c r="F288" s="323"/>
    </row>
    <row r="289" spans="4:6" x14ac:dyDescent="0.2">
      <c r="D289" s="323"/>
      <c r="E289" s="323"/>
      <c r="F289" s="323"/>
    </row>
    <row r="290" spans="4:6" x14ac:dyDescent="0.2">
      <c r="D290" s="323"/>
      <c r="E290" s="323"/>
      <c r="F290" s="323"/>
    </row>
    <row r="291" spans="4:6" x14ac:dyDescent="0.2">
      <c r="D291" s="323"/>
      <c r="E291" s="323"/>
      <c r="F291" s="323"/>
    </row>
    <row r="292" spans="4:6" x14ac:dyDescent="0.2">
      <c r="D292" s="323"/>
      <c r="E292" s="323"/>
      <c r="F292" s="323"/>
    </row>
    <row r="293" spans="4:6" x14ac:dyDescent="0.2">
      <c r="D293" s="323"/>
      <c r="E293" s="323"/>
      <c r="F293" s="323"/>
    </row>
    <row r="294" spans="4:6" x14ac:dyDescent="0.2">
      <c r="D294" s="323"/>
      <c r="E294" s="323"/>
      <c r="F294" s="323"/>
    </row>
    <row r="295" spans="4:6" x14ac:dyDescent="0.2">
      <c r="D295" s="323"/>
      <c r="E295" s="323"/>
      <c r="F295" s="323"/>
    </row>
    <row r="296" spans="4:6" x14ac:dyDescent="0.2">
      <c r="D296" s="323"/>
      <c r="E296" s="323"/>
      <c r="F296" s="323"/>
    </row>
    <row r="297" spans="4:6" x14ac:dyDescent="0.2">
      <c r="D297" s="323"/>
      <c r="E297" s="323"/>
      <c r="F297" s="323"/>
    </row>
    <row r="298" spans="4:6" x14ac:dyDescent="0.2">
      <c r="D298" s="323"/>
      <c r="E298" s="323"/>
      <c r="F298" s="323"/>
    </row>
    <row r="299" spans="4:6" x14ac:dyDescent="0.2">
      <c r="D299" s="323"/>
      <c r="E299" s="323"/>
      <c r="F299" s="323"/>
    </row>
    <row r="300" spans="4:6" x14ac:dyDescent="0.2">
      <c r="D300" s="323"/>
      <c r="E300" s="323"/>
      <c r="F300" s="323"/>
    </row>
    <row r="301" spans="4:6" x14ac:dyDescent="0.2">
      <c r="D301" s="323"/>
      <c r="E301" s="323"/>
      <c r="F301" s="323"/>
    </row>
    <row r="302" spans="4:6" x14ac:dyDescent="0.2">
      <c r="D302" s="323"/>
      <c r="E302" s="323"/>
      <c r="F302" s="323"/>
    </row>
    <row r="303" spans="4:6" x14ac:dyDescent="0.2">
      <c r="D303" s="323"/>
      <c r="E303" s="323"/>
      <c r="F303" s="323"/>
    </row>
    <row r="304" spans="4:6" x14ac:dyDescent="0.2">
      <c r="D304" s="323"/>
      <c r="E304" s="323"/>
      <c r="F304" s="323"/>
    </row>
    <row r="305" spans="4:6" x14ac:dyDescent="0.2">
      <c r="D305" s="323"/>
      <c r="E305" s="323"/>
      <c r="F305" s="323"/>
    </row>
    <row r="306" spans="4:6" x14ac:dyDescent="0.2">
      <c r="D306" s="323"/>
      <c r="E306" s="323"/>
      <c r="F306" s="323"/>
    </row>
    <row r="307" spans="4:6" x14ac:dyDescent="0.2">
      <c r="D307" s="323"/>
      <c r="E307" s="323"/>
      <c r="F307" s="323"/>
    </row>
    <row r="308" spans="4:6" x14ac:dyDescent="0.2">
      <c r="D308" s="323"/>
      <c r="E308" s="323"/>
      <c r="F308" s="323"/>
    </row>
    <row r="309" spans="4:6" x14ac:dyDescent="0.2">
      <c r="D309" s="323"/>
      <c r="E309" s="323"/>
      <c r="F309" s="323"/>
    </row>
    <row r="310" spans="4:6" x14ac:dyDescent="0.2">
      <c r="D310" s="323"/>
      <c r="E310" s="323"/>
      <c r="F310" s="323"/>
    </row>
    <row r="311" spans="4:6" x14ac:dyDescent="0.2">
      <c r="D311" s="323"/>
      <c r="E311" s="323"/>
      <c r="F311" s="323"/>
    </row>
    <row r="312" spans="4:6" x14ac:dyDescent="0.2">
      <c r="D312" s="323"/>
      <c r="E312" s="323"/>
      <c r="F312" s="323"/>
    </row>
    <row r="313" spans="4:6" x14ac:dyDescent="0.2">
      <c r="D313" s="323"/>
      <c r="E313" s="323"/>
      <c r="F313" s="323"/>
    </row>
    <row r="314" spans="4:6" x14ac:dyDescent="0.2">
      <c r="D314" s="323"/>
      <c r="E314" s="323"/>
      <c r="F314" s="323"/>
    </row>
    <row r="315" spans="4:6" x14ac:dyDescent="0.2">
      <c r="D315" s="323"/>
      <c r="E315" s="323"/>
      <c r="F315" s="323"/>
    </row>
    <row r="316" spans="4:6" x14ac:dyDescent="0.2">
      <c r="D316" s="323"/>
      <c r="E316" s="323"/>
      <c r="F316" s="323"/>
    </row>
    <row r="317" spans="4:6" x14ac:dyDescent="0.2">
      <c r="D317" s="323"/>
      <c r="E317" s="323"/>
      <c r="F317" s="323"/>
    </row>
    <row r="318" spans="4:6" x14ac:dyDescent="0.2">
      <c r="D318" s="323"/>
      <c r="E318" s="323"/>
      <c r="F318" s="323"/>
    </row>
    <row r="319" spans="4:6" x14ac:dyDescent="0.2">
      <c r="D319" s="323"/>
      <c r="E319" s="323"/>
      <c r="F319" s="323"/>
    </row>
    <row r="320" spans="4:6" x14ac:dyDescent="0.2">
      <c r="D320" s="323"/>
      <c r="E320" s="323"/>
      <c r="F320" s="323"/>
    </row>
    <row r="321" spans="4:6" x14ac:dyDescent="0.2">
      <c r="D321" s="323"/>
      <c r="E321" s="323"/>
      <c r="F321" s="323"/>
    </row>
    <row r="322" spans="4:6" x14ac:dyDescent="0.2">
      <c r="D322" s="323"/>
      <c r="E322" s="323"/>
      <c r="F322" s="323"/>
    </row>
    <row r="323" spans="4:6" x14ac:dyDescent="0.2">
      <c r="D323" s="323"/>
      <c r="E323" s="323"/>
      <c r="F323" s="323"/>
    </row>
    <row r="324" spans="4:6" x14ac:dyDescent="0.2">
      <c r="D324" s="323"/>
      <c r="E324" s="323"/>
      <c r="F324" s="323"/>
    </row>
    <row r="325" spans="4:6" x14ac:dyDescent="0.2">
      <c r="D325" s="323"/>
      <c r="E325" s="323"/>
      <c r="F325" s="323"/>
    </row>
    <row r="326" spans="4:6" x14ac:dyDescent="0.2">
      <c r="D326" s="323"/>
      <c r="E326" s="323"/>
      <c r="F326" s="323"/>
    </row>
    <row r="327" spans="4:6" x14ac:dyDescent="0.2">
      <c r="D327" s="323"/>
      <c r="E327" s="323"/>
      <c r="F327" s="323"/>
    </row>
    <row r="328" spans="4:6" x14ac:dyDescent="0.2">
      <c r="D328" s="323"/>
      <c r="E328" s="323"/>
      <c r="F328" s="323"/>
    </row>
    <row r="329" spans="4:6" x14ac:dyDescent="0.2">
      <c r="D329" s="323"/>
      <c r="E329" s="323"/>
      <c r="F329" s="323"/>
    </row>
    <row r="330" spans="4:6" x14ac:dyDescent="0.2">
      <c r="D330" s="323"/>
      <c r="E330" s="323"/>
      <c r="F330" s="323"/>
    </row>
    <row r="331" spans="4:6" x14ac:dyDescent="0.2">
      <c r="D331" s="323"/>
      <c r="E331" s="323"/>
      <c r="F331" s="323"/>
    </row>
    <row r="332" spans="4:6" x14ac:dyDescent="0.2">
      <c r="D332" s="323"/>
      <c r="E332" s="323"/>
      <c r="F332" s="323"/>
    </row>
    <row r="333" spans="4:6" x14ac:dyDescent="0.2">
      <c r="D333" s="323"/>
      <c r="E333" s="323"/>
      <c r="F333" s="323"/>
    </row>
    <row r="334" spans="4:6" x14ac:dyDescent="0.2">
      <c r="D334" s="323"/>
      <c r="E334" s="323"/>
      <c r="F334" s="323"/>
    </row>
    <row r="335" spans="4:6" x14ac:dyDescent="0.2">
      <c r="D335" s="323"/>
      <c r="E335" s="323"/>
      <c r="F335" s="323"/>
    </row>
    <row r="336" spans="4:6" x14ac:dyDescent="0.2">
      <c r="D336" s="323"/>
      <c r="E336" s="323"/>
      <c r="F336" s="323"/>
    </row>
    <row r="337" spans="4:6" x14ac:dyDescent="0.2">
      <c r="D337" s="323"/>
      <c r="E337" s="323"/>
      <c r="F337" s="323"/>
    </row>
    <row r="338" spans="4:6" x14ac:dyDescent="0.2">
      <c r="D338" s="323"/>
      <c r="E338" s="323"/>
      <c r="F338" s="323"/>
    </row>
    <row r="339" spans="4:6" x14ac:dyDescent="0.2">
      <c r="D339" s="323"/>
      <c r="E339" s="323"/>
      <c r="F339" s="323"/>
    </row>
    <row r="340" spans="4:6" x14ac:dyDescent="0.2">
      <c r="D340" s="323"/>
      <c r="E340" s="323"/>
      <c r="F340" s="323"/>
    </row>
    <row r="341" spans="4:6" x14ac:dyDescent="0.2">
      <c r="D341" s="323"/>
      <c r="E341" s="323"/>
      <c r="F341" s="323"/>
    </row>
    <row r="342" spans="4:6" x14ac:dyDescent="0.2">
      <c r="D342" s="323"/>
      <c r="E342" s="323"/>
      <c r="F342" s="323"/>
    </row>
    <row r="343" spans="4:6" x14ac:dyDescent="0.2">
      <c r="D343" s="323"/>
      <c r="E343" s="323"/>
      <c r="F343" s="323"/>
    </row>
    <row r="344" spans="4:6" x14ac:dyDescent="0.2">
      <c r="D344" s="323"/>
      <c r="E344" s="323"/>
      <c r="F344" s="323"/>
    </row>
    <row r="345" spans="4:6" x14ac:dyDescent="0.2">
      <c r="D345" s="323"/>
      <c r="E345" s="323"/>
      <c r="F345" s="323"/>
    </row>
    <row r="346" spans="4:6" x14ac:dyDescent="0.2">
      <c r="D346" s="323"/>
      <c r="E346" s="323"/>
      <c r="F346" s="323"/>
    </row>
    <row r="347" spans="4:6" x14ac:dyDescent="0.2">
      <c r="D347" s="323"/>
      <c r="E347" s="323"/>
      <c r="F347" s="323"/>
    </row>
    <row r="348" spans="4:6" x14ac:dyDescent="0.2">
      <c r="D348" s="323"/>
      <c r="E348" s="323"/>
      <c r="F348" s="323"/>
    </row>
    <row r="349" spans="4:6" x14ac:dyDescent="0.2">
      <c r="D349" s="323"/>
      <c r="E349" s="323"/>
      <c r="F349" s="323"/>
    </row>
    <row r="350" spans="4:6" x14ac:dyDescent="0.2">
      <c r="D350" s="323"/>
      <c r="E350" s="323"/>
      <c r="F350" s="323"/>
    </row>
    <row r="351" spans="4:6" x14ac:dyDescent="0.2">
      <c r="D351" s="323"/>
      <c r="E351" s="323"/>
      <c r="F351" s="323"/>
    </row>
    <row r="352" spans="4:6" x14ac:dyDescent="0.2">
      <c r="D352" s="323"/>
      <c r="E352" s="323"/>
      <c r="F352" s="323"/>
    </row>
    <row r="353" spans="4:6" x14ac:dyDescent="0.2">
      <c r="D353" s="323"/>
      <c r="E353" s="323"/>
      <c r="F353" s="323"/>
    </row>
    <row r="354" spans="4:6" x14ac:dyDescent="0.2">
      <c r="D354" s="323"/>
      <c r="E354" s="323"/>
      <c r="F354" s="323"/>
    </row>
    <row r="355" spans="4:6" x14ac:dyDescent="0.2">
      <c r="D355" s="323"/>
      <c r="E355" s="323"/>
      <c r="F355" s="323"/>
    </row>
    <row r="356" spans="4:6" x14ac:dyDescent="0.2">
      <c r="D356" s="323"/>
      <c r="E356" s="323"/>
      <c r="F356" s="323"/>
    </row>
    <row r="357" spans="4:6" x14ac:dyDescent="0.2">
      <c r="D357" s="323"/>
      <c r="E357" s="323"/>
      <c r="F357" s="323"/>
    </row>
    <row r="358" spans="4:6" x14ac:dyDescent="0.2">
      <c r="D358" s="323"/>
      <c r="E358" s="323"/>
      <c r="F358" s="323"/>
    </row>
    <row r="359" spans="4:6" x14ac:dyDescent="0.2">
      <c r="D359" s="323"/>
      <c r="E359" s="323"/>
      <c r="F359" s="323"/>
    </row>
    <row r="360" spans="4:6" x14ac:dyDescent="0.2">
      <c r="D360" s="323"/>
      <c r="E360" s="323"/>
      <c r="F360" s="323"/>
    </row>
    <row r="361" spans="4:6" x14ac:dyDescent="0.2">
      <c r="D361" s="323"/>
      <c r="E361" s="323"/>
      <c r="F361" s="323"/>
    </row>
    <row r="362" spans="4:6" x14ac:dyDescent="0.2">
      <c r="D362" s="323"/>
      <c r="E362" s="323"/>
      <c r="F362" s="323"/>
    </row>
    <row r="363" spans="4:6" x14ac:dyDescent="0.2">
      <c r="D363" s="323"/>
      <c r="E363" s="323"/>
      <c r="F363" s="323"/>
    </row>
    <row r="364" spans="4:6" x14ac:dyDescent="0.2">
      <c r="D364" s="323"/>
      <c r="E364" s="323"/>
      <c r="F364" s="323"/>
    </row>
    <row r="365" spans="4:6" x14ac:dyDescent="0.2">
      <c r="D365" s="323"/>
      <c r="E365" s="323"/>
      <c r="F365" s="323"/>
    </row>
    <row r="366" spans="4:6" x14ac:dyDescent="0.2">
      <c r="D366" s="323"/>
      <c r="E366" s="323"/>
      <c r="F366" s="323"/>
    </row>
    <row r="367" spans="4:6" x14ac:dyDescent="0.2">
      <c r="D367" s="323"/>
      <c r="E367" s="323"/>
      <c r="F367" s="323"/>
    </row>
    <row r="368" spans="4:6" x14ac:dyDescent="0.2">
      <c r="D368" s="323"/>
      <c r="E368" s="323"/>
      <c r="F368" s="323"/>
    </row>
    <row r="369" spans="4:6" x14ac:dyDescent="0.2">
      <c r="D369" s="323"/>
      <c r="E369" s="323"/>
      <c r="F369" s="323"/>
    </row>
    <row r="370" spans="4:6" x14ac:dyDescent="0.2">
      <c r="D370" s="323"/>
      <c r="E370" s="323"/>
      <c r="F370" s="323"/>
    </row>
    <row r="371" spans="4:6" x14ac:dyDescent="0.2">
      <c r="D371" s="323"/>
      <c r="E371" s="323"/>
      <c r="F371" s="323"/>
    </row>
    <row r="372" spans="4:6" x14ac:dyDescent="0.2">
      <c r="D372" s="323"/>
      <c r="E372" s="323"/>
      <c r="F372" s="323"/>
    </row>
    <row r="373" spans="4:6" x14ac:dyDescent="0.2">
      <c r="D373" s="323"/>
      <c r="E373" s="323"/>
      <c r="F373" s="323"/>
    </row>
    <row r="374" spans="4:6" x14ac:dyDescent="0.2">
      <c r="D374" s="323"/>
      <c r="E374" s="323"/>
      <c r="F374" s="323"/>
    </row>
    <row r="375" spans="4:6" x14ac:dyDescent="0.2">
      <c r="D375" s="323"/>
      <c r="E375" s="323"/>
      <c r="F375" s="323"/>
    </row>
    <row r="376" spans="4:6" x14ac:dyDescent="0.2">
      <c r="D376" s="323"/>
      <c r="E376" s="323"/>
      <c r="F376" s="323"/>
    </row>
    <row r="377" spans="4:6" x14ac:dyDescent="0.2">
      <c r="D377" s="323"/>
      <c r="E377" s="323"/>
      <c r="F377" s="323"/>
    </row>
    <row r="378" spans="4:6" x14ac:dyDescent="0.2">
      <c r="D378" s="323"/>
      <c r="E378" s="323"/>
      <c r="F378" s="323"/>
    </row>
    <row r="379" spans="4:6" x14ac:dyDescent="0.2">
      <c r="D379" s="323"/>
      <c r="E379" s="323"/>
      <c r="F379" s="323"/>
    </row>
    <row r="380" spans="4:6" x14ac:dyDescent="0.2">
      <c r="D380" s="323"/>
      <c r="E380" s="323"/>
      <c r="F380" s="323"/>
    </row>
    <row r="381" spans="4:6" x14ac:dyDescent="0.2">
      <c r="D381" s="323"/>
      <c r="E381" s="323"/>
      <c r="F381" s="323"/>
    </row>
    <row r="382" spans="4:6" x14ac:dyDescent="0.2">
      <c r="D382" s="323"/>
      <c r="E382" s="323"/>
      <c r="F382" s="323"/>
    </row>
    <row r="383" spans="4:6" x14ac:dyDescent="0.2">
      <c r="D383" s="323"/>
      <c r="E383" s="323"/>
      <c r="F383" s="323"/>
    </row>
    <row r="384" spans="4:6" x14ac:dyDescent="0.2">
      <c r="D384" s="323"/>
      <c r="E384" s="323"/>
      <c r="F384" s="323"/>
    </row>
    <row r="385" spans="4:6" x14ac:dyDescent="0.2">
      <c r="D385" s="323"/>
      <c r="E385" s="323"/>
      <c r="F385" s="323"/>
    </row>
    <row r="386" spans="4:6" x14ac:dyDescent="0.2">
      <c r="D386" s="323"/>
      <c r="E386" s="323"/>
      <c r="F386" s="323"/>
    </row>
    <row r="387" spans="4:6" x14ac:dyDescent="0.2">
      <c r="D387" s="323"/>
      <c r="E387" s="323"/>
      <c r="F387" s="323"/>
    </row>
    <row r="388" spans="4:6" x14ac:dyDescent="0.2">
      <c r="D388" s="323"/>
      <c r="E388" s="323"/>
      <c r="F388" s="323"/>
    </row>
    <row r="389" spans="4:6" x14ac:dyDescent="0.2">
      <c r="D389" s="323"/>
      <c r="E389" s="323"/>
      <c r="F389" s="323"/>
    </row>
    <row r="390" spans="4:6" x14ac:dyDescent="0.2">
      <c r="D390" s="323"/>
      <c r="E390" s="323"/>
      <c r="F390" s="323"/>
    </row>
    <row r="391" spans="4:6" x14ac:dyDescent="0.2">
      <c r="D391" s="323"/>
      <c r="E391" s="323"/>
      <c r="F391" s="323"/>
    </row>
    <row r="392" spans="4:6" x14ac:dyDescent="0.2">
      <c r="D392" s="323"/>
      <c r="E392" s="323"/>
      <c r="F392" s="323"/>
    </row>
    <row r="393" spans="4:6" x14ac:dyDescent="0.2">
      <c r="D393" s="323"/>
      <c r="E393" s="323"/>
      <c r="F393" s="323"/>
    </row>
    <row r="394" spans="4:6" x14ac:dyDescent="0.2">
      <c r="D394" s="323"/>
      <c r="E394" s="323"/>
      <c r="F394" s="323"/>
    </row>
    <row r="395" spans="4:6" x14ac:dyDescent="0.2">
      <c r="D395" s="323"/>
      <c r="E395" s="323"/>
      <c r="F395" s="323"/>
    </row>
    <row r="396" spans="4:6" x14ac:dyDescent="0.2">
      <c r="D396" s="323"/>
      <c r="E396" s="323"/>
      <c r="F396" s="323"/>
    </row>
    <row r="397" spans="4:6" x14ac:dyDescent="0.2">
      <c r="D397" s="323"/>
      <c r="E397" s="323"/>
      <c r="F397" s="323"/>
    </row>
    <row r="398" spans="4:6" x14ac:dyDescent="0.2">
      <c r="D398" s="323"/>
      <c r="E398" s="323"/>
      <c r="F398" s="323"/>
    </row>
    <row r="399" spans="4:6" x14ac:dyDescent="0.2">
      <c r="D399" s="323"/>
      <c r="E399" s="323"/>
      <c r="F399" s="323"/>
    </row>
    <row r="400" spans="4:6" x14ac:dyDescent="0.2">
      <c r="D400" s="323"/>
      <c r="E400" s="323"/>
      <c r="F400" s="323"/>
    </row>
    <row r="401" spans="4:6" x14ac:dyDescent="0.2">
      <c r="D401" s="323"/>
      <c r="E401" s="323"/>
      <c r="F401" s="323"/>
    </row>
    <row r="402" spans="4:6" x14ac:dyDescent="0.2">
      <c r="D402" s="323"/>
      <c r="E402" s="323"/>
      <c r="F402" s="323"/>
    </row>
    <row r="403" spans="4:6" x14ac:dyDescent="0.2">
      <c r="D403" s="323"/>
      <c r="E403" s="323"/>
      <c r="F403" s="323"/>
    </row>
    <row r="404" spans="4:6" x14ac:dyDescent="0.2">
      <c r="D404" s="323"/>
      <c r="E404" s="323"/>
      <c r="F404" s="323"/>
    </row>
    <row r="405" spans="4:6" x14ac:dyDescent="0.2">
      <c r="D405" s="323"/>
      <c r="E405" s="323"/>
      <c r="F405" s="323"/>
    </row>
    <row r="406" spans="4:6" x14ac:dyDescent="0.2">
      <c r="D406" s="323"/>
      <c r="E406" s="323"/>
      <c r="F406" s="323"/>
    </row>
    <row r="407" spans="4:6" x14ac:dyDescent="0.2">
      <c r="D407" s="323"/>
      <c r="E407" s="323"/>
      <c r="F407" s="323"/>
    </row>
    <row r="408" spans="4:6" x14ac:dyDescent="0.2">
      <c r="D408" s="323"/>
      <c r="E408" s="323"/>
      <c r="F408" s="323"/>
    </row>
    <row r="409" spans="4:6" x14ac:dyDescent="0.2">
      <c r="D409" s="323"/>
      <c r="E409" s="323"/>
      <c r="F409" s="323"/>
    </row>
    <row r="410" spans="4:6" x14ac:dyDescent="0.2">
      <c r="D410" s="323"/>
      <c r="E410" s="323"/>
      <c r="F410" s="323"/>
    </row>
    <row r="411" spans="4:6" x14ac:dyDescent="0.2">
      <c r="D411" s="323"/>
      <c r="E411" s="323"/>
      <c r="F411" s="323"/>
    </row>
    <row r="412" spans="4:6" x14ac:dyDescent="0.2">
      <c r="D412" s="323"/>
      <c r="E412" s="323"/>
      <c r="F412" s="323"/>
    </row>
    <row r="413" spans="4:6" x14ac:dyDescent="0.2">
      <c r="D413" s="323"/>
      <c r="E413" s="323"/>
      <c r="F413" s="323"/>
    </row>
    <row r="414" spans="4:6" x14ac:dyDescent="0.2">
      <c r="D414" s="323"/>
      <c r="E414" s="323"/>
      <c r="F414" s="323"/>
    </row>
    <row r="415" spans="4:6" x14ac:dyDescent="0.2">
      <c r="D415" s="323"/>
      <c r="E415" s="323"/>
      <c r="F415" s="323"/>
    </row>
    <row r="416" spans="4:6" x14ac:dyDescent="0.2">
      <c r="D416" s="323"/>
      <c r="E416" s="323"/>
      <c r="F416" s="323"/>
    </row>
    <row r="417" spans="4:6" x14ac:dyDescent="0.2">
      <c r="D417" s="323"/>
      <c r="E417" s="323"/>
      <c r="F417" s="323"/>
    </row>
    <row r="418" spans="4:6" x14ac:dyDescent="0.2">
      <c r="D418" s="323"/>
      <c r="E418" s="323"/>
      <c r="F418" s="323"/>
    </row>
    <row r="419" spans="4:6" x14ac:dyDescent="0.2">
      <c r="D419" s="323"/>
      <c r="E419" s="323"/>
      <c r="F419" s="323"/>
    </row>
    <row r="420" spans="4:6" x14ac:dyDescent="0.2">
      <c r="D420" s="323"/>
      <c r="E420" s="323"/>
      <c r="F420" s="323"/>
    </row>
    <row r="421" spans="4:6" x14ac:dyDescent="0.2">
      <c r="D421" s="323"/>
      <c r="E421" s="323"/>
      <c r="F421" s="323"/>
    </row>
    <row r="422" spans="4:6" x14ac:dyDescent="0.2">
      <c r="D422" s="323"/>
      <c r="E422" s="323"/>
      <c r="F422" s="323"/>
    </row>
    <row r="423" spans="4:6" x14ac:dyDescent="0.2">
      <c r="D423" s="323"/>
      <c r="E423" s="323"/>
      <c r="F423" s="323"/>
    </row>
    <row r="424" spans="4:6" x14ac:dyDescent="0.2">
      <c r="D424" s="323"/>
      <c r="E424" s="323"/>
      <c r="F424" s="323"/>
    </row>
    <row r="425" spans="4:6" x14ac:dyDescent="0.2">
      <c r="D425" s="323"/>
      <c r="E425" s="323"/>
      <c r="F425" s="323"/>
    </row>
    <row r="426" spans="4:6" x14ac:dyDescent="0.2">
      <c r="D426" s="323"/>
      <c r="E426" s="323"/>
      <c r="F426" s="323"/>
    </row>
    <row r="427" spans="4:6" x14ac:dyDescent="0.2">
      <c r="D427" s="323"/>
      <c r="E427" s="323"/>
      <c r="F427" s="323"/>
    </row>
    <row r="428" spans="4:6" x14ac:dyDescent="0.2">
      <c r="D428" s="323"/>
      <c r="E428" s="323"/>
      <c r="F428" s="323"/>
    </row>
    <row r="429" spans="4:6" x14ac:dyDescent="0.2">
      <c r="D429" s="323"/>
      <c r="E429" s="323"/>
      <c r="F429" s="323"/>
    </row>
    <row r="430" spans="4:6" x14ac:dyDescent="0.2">
      <c r="D430" s="323"/>
      <c r="E430" s="323"/>
      <c r="F430" s="323"/>
    </row>
    <row r="431" spans="4:6" x14ac:dyDescent="0.2">
      <c r="D431" s="323"/>
      <c r="E431" s="323"/>
      <c r="F431" s="323"/>
    </row>
    <row r="432" spans="4:6" x14ac:dyDescent="0.2">
      <c r="D432" s="323"/>
      <c r="E432" s="323"/>
      <c r="F432" s="323"/>
    </row>
    <row r="433" spans="4:6" x14ac:dyDescent="0.2">
      <c r="D433" s="323"/>
      <c r="E433" s="323"/>
      <c r="F433" s="323"/>
    </row>
    <row r="434" spans="4:6" x14ac:dyDescent="0.2">
      <c r="D434" s="323"/>
      <c r="E434" s="323"/>
      <c r="F434" s="323"/>
    </row>
    <row r="435" spans="4:6" x14ac:dyDescent="0.2">
      <c r="D435" s="323"/>
      <c r="E435" s="323"/>
      <c r="F435" s="323"/>
    </row>
    <row r="436" spans="4:6" x14ac:dyDescent="0.2">
      <c r="D436" s="323"/>
      <c r="E436" s="323"/>
      <c r="F436" s="323"/>
    </row>
    <row r="437" spans="4:6" x14ac:dyDescent="0.2">
      <c r="D437" s="323"/>
      <c r="E437" s="323"/>
      <c r="F437" s="323"/>
    </row>
    <row r="438" spans="4:6" x14ac:dyDescent="0.2">
      <c r="D438" s="323"/>
      <c r="E438" s="323"/>
      <c r="F438" s="323"/>
    </row>
    <row r="439" spans="4:6" x14ac:dyDescent="0.2">
      <c r="D439" s="323"/>
      <c r="E439" s="323"/>
      <c r="F439" s="323"/>
    </row>
    <row r="440" spans="4:6" x14ac:dyDescent="0.2">
      <c r="D440" s="323"/>
      <c r="E440" s="323"/>
      <c r="F440" s="323"/>
    </row>
    <row r="441" spans="4:6" x14ac:dyDescent="0.2">
      <c r="D441" s="323"/>
      <c r="E441" s="323"/>
      <c r="F441" s="323"/>
    </row>
  </sheetData>
  <mergeCells count="3">
    <mergeCell ref="A1:C1"/>
    <mergeCell ref="A4:D4"/>
    <mergeCell ref="A47:C47"/>
  </mergeCells>
  <printOptions horizontalCentered="1" verticalCentered="1"/>
  <pageMargins left="0.1" right="0.1" top="0.5" bottom="0.4" header="0.1" footer="0.1"/>
  <pageSetup scale="80" orientation="landscape" r:id="rId1"/>
  <headerFooter>
    <oddHeader>&amp;C&amp;"Arial,Bold"TWIN FALLS SCHOOL DISTRICT 411</oddHeader>
    <oddFooter>&amp;L&amp;"Arial,Bold"&amp;Z&amp;F&amp;R&amp;"Arial,Bold"Page &amp;P of &amp;N</oddFooter>
  </headerFooter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>
    <pageSetUpPr fitToPage="1"/>
  </sheetPr>
  <dimension ref="A1:O48"/>
  <sheetViews>
    <sheetView defaultGridColor="0" colorId="22" zoomScaleNormal="100" workbookViewId="0">
      <selection activeCell="P31" sqref="P31"/>
    </sheetView>
  </sheetViews>
  <sheetFormatPr defaultColWidth="9.77734375" defaultRowHeight="15.75" x14ac:dyDescent="0.25"/>
  <cols>
    <col min="1" max="1" width="3.77734375" style="397" customWidth="1"/>
    <col min="2" max="2" width="6.77734375" style="397" customWidth="1"/>
    <col min="3" max="3" width="30.77734375" style="398" customWidth="1"/>
    <col min="4" max="13" width="11.77734375" style="397" customWidth="1"/>
    <col min="14" max="16384" width="9.77734375" style="397"/>
  </cols>
  <sheetData>
    <row r="1" spans="1:13" x14ac:dyDescent="0.25">
      <c r="A1" s="600" t="s">
        <v>47</v>
      </c>
      <c r="B1" s="600"/>
      <c r="C1" s="600"/>
      <c r="E1" s="449" t="s">
        <v>510</v>
      </c>
      <c r="F1" s="447"/>
      <c r="G1" s="447"/>
      <c r="M1" s="450" t="s">
        <v>808</v>
      </c>
    </row>
    <row r="2" spans="1:13" x14ac:dyDescent="0.25">
      <c r="E2" s="449" t="s">
        <v>16</v>
      </c>
      <c r="F2" s="447"/>
      <c r="G2" s="447"/>
      <c r="H2" s="590" t="s">
        <v>745</v>
      </c>
      <c r="I2" s="529"/>
      <c r="J2" s="529"/>
      <c r="K2" s="446"/>
      <c r="L2" s="445"/>
      <c r="M2" s="586" t="s">
        <v>806</v>
      </c>
    </row>
    <row r="3" spans="1:13" x14ac:dyDescent="0.25">
      <c r="E3" s="448" t="s">
        <v>507</v>
      </c>
      <c r="F3" s="447"/>
      <c r="G3" s="447"/>
      <c r="H3" s="589" t="s">
        <v>805</v>
      </c>
      <c r="I3" s="447"/>
      <c r="J3" s="447"/>
      <c r="K3" s="446"/>
      <c r="L3" s="445"/>
      <c r="M3" s="586" t="s">
        <v>804</v>
      </c>
    </row>
    <row r="4" spans="1:13" ht="12" customHeight="1" x14ac:dyDescent="0.2">
      <c r="A4" s="601" t="s">
        <v>505</v>
      </c>
      <c r="B4" s="601"/>
      <c r="C4" s="601"/>
      <c r="D4" s="434"/>
      <c r="E4" s="434"/>
      <c r="F4" s="434"/>
      <c r="G4" s="434"/>
      <c r="H4" s="434"/>
      <c r="I4" s="434"/>
      <c r="J4" s="434"/>
      <c r="K4" s="434"/>
      <c r="L4" s="434"/>
      <c r="M4" s="434"/>
    </row>
    <row r="5" spans="1:13" ht="15" x14ac:dyDescent="0.2">
      <c r="A5" s="443"/>
      <c r="B5" s="442"/>
      <c r="C5" s="441" t="s">
        <v>16</v>
      </c>
      <c r="D5" s="437" t="s">
        <v>503</v>
      </c>
      <c r="E5" s="440" t="s">
        <v>502</v>
      </c>
      <c r="F5" s="439" t="s">
        <v>85</v>
      </c>
      <c r="G5" s="439" t="s">
        <v>83</v>
      </c>
      <c r="H5" s="439" t="s">
        <v>81</v>
      </c>
      <c r="I5" s="439" t="s">
        <v>79</v>
      </c>
      <c r="J5" s="439" t="s">
        <v>77</v>
      </c>
      <c r="K5" s="438" t="s">
        <v>75</v>
      </c>
      <c r="L5" s="437" t="s">
        <v>73</v>
      </c>
      <c r="M5" s="437" t="s">
        <v>70</v>
      </c>
    </row>
    <row r="6" spans="1:13" ht="15" x14ac:dyDescent="0.2">
      <c r="A6" s="436"/>
      <c r="B6" s="429"/>
      <c r="C6" s="435"/>
      <c r="D6" s="429"/>
      <c r="E6" s="429"/>
      <c r="F6" s="434"/>
      <c r="G6" s="433"/>
      <c r="H6" s="432" t="s">
        <v>560</v>
      </c>
      <c r="I6" s="432" t="s">
        <v>559</v>
      </c>
      <c r="J6" s="431" t="s">
        <v>558</v>
      </c>
      <c r="K6" s="430" t="s">
        <v>557</v>
      </c>
      <c r="L6" s="430" t="s">
        <v>556</v>
      </c>
      <c r="M6" s="429"/>
    </row>
    <row r="7" spans="1:13" ht="15" x14ac:dyDescent="0.2">
      <c r="A7" s="416" t="s">
        <v>87</v>
      </c>
      <c r="B7" s="415" t="s">
        <v>500</v>
      </c>
      <c r="C7" s="428" t="s">
        <v>555</v>
      </c>
      <c r="D7" s="415" t="s">
        <v>88</v>
      </c>
      <c r="E7" s="415" t="s">
        <v>88</v>
      </c>
      <c r="F7" s="427" t="s">
        <v>84</v>
      </c>
      <c r="G7" s="426" t="s">
        <v>82</v>
      </c>
      <c r="H7" s="426" t="s">
        <v>554</v>
      </c>
      <c r="I7" s="426" t="s">
        <v>553</v>
      </c>
      <c r="J7" s="416" t="s">
        <v>552</v>
      </c>
      <c r="K7" s="415" t="s">
        <v>551</v>
      </c>
      <c r="L7" s="415" t="s">
        <v>550</v>
      </c>
      <c r="M7" s="415" t="s">
        <v>184</v>
      </c>
    </row>
    <row r="8" spans="1:13" ht="15" x14ac:dyDescent="0.2">
      <c r="A8" s="416" t="s">
        <v>496</v>
      </c>
      <c r="B8" s="415" t="s">
        <v>549</v>
      </c>
      <c r="C8" s="407" t="s">
        <v>282</v>
      </c>
      <c r="D8" s="410">
        <f>'251a'!D8+'253a'!D8+'254a'!D8+'255a'!D8+'257a'!D8+'258a'!D8+'263a'!D8+'268a'!D8+'270a'!D8+'271a'!D8+'275a'!D8+'277a'!D8+'289a'!D8</f>
        <v>1020482</v>
      </c>
      <c r="E8" s="414">
        <f t="shared" ref="E8:E19" si="0">SUM(F8:M8)</f>
        <v>1109244</v>
      </c>
      <c r="F8" s="410">
        <f>'251a'!F8+'253a'!F8+'254a'!F8+'255a'!F8+'257a'!F8+'258a'!F8+'263a'!F8+'268a'!F8+'270a'!F8+'271a'!F8+'275a'!F8+'277a'!F8+'289a'!F8</f>
        <v>718708</v>
      </c>
      <c r="G8" s="410">
        <f>'251a'!G8+'253a'!G8+'254a'!G8+'255a'!G8+'257a'!G8+'258a'!G8+'263a'!G8+'268a'!G8+'270a'!G8+'271a'!G8+'275a'!G8+'277a'!G8+'289a'!G8</f>
        <v>267773</v>
      </c>
      <c r="H8" s="410">
        <f>'251a'!H8+'253a'!H8+'254a'!H8+'255a'!H8+'257a'!H8+'258a'!H8+'263a'!H8+'268a'!H8+'270a'!H8+'271a'!H8+'275a'!H8+'277a'!H8+'289a'!H8</f>
        <v>22610</v>
      </c>
      <c r="I8" s="410">
        <f>'251a'!I8+'253a'!I8+'254a'!I8+'255a'!I8+'257a'!I8+'258a'!I8+'263a'!I8+'268a'!I8+'270a'!I8+'271a'!I8+'275a'!I8+'277a'!I8+'289a'!I8</f>
        <v>100153</v>
      </c>
      <c r="J8" s="410">
        <f>'251a'!J8+'253a'!J8+'254a'!J8+'255a'!J8+'257a'!J8+'258a'!J8+'263a'!J8+'268a'!J8+'270a'!J8+'271a'!J8+'275a'!J8+'277a'!J8+'289a'!J8</f>
        <v>0</v>
      </c>
      <c r="K8" s="410">
        <f>'251a'!K8+'253a'!K8+'254a'!K8+'255a'!K8+'257a'!K8+'258a'!K8+'263a'!K8+'268a'!K8+'270a'!K8+'271a'!K8+'275a'!K8+'277a'!K8+'289a'!K8</f>
        <v>0</v>
      </c>
      <c r="L8" s="410">
        <f>'251a'!L8+'253a'!L8+'254a'!L8+'255a'!L8+'257a'!L8+'258a'!L8+'263a'!L8+'268a'!L8+'270a'!L8+'271a'!L8+'275a'!L8+'277a'!L8+'289a'!L8</f>
        <v>0</v>
      </c>
      <c r="M8" s="410">
        <f>'251a'!M8+'253a'!M8+'254a'!M8+'255a'!M8+'257a'!M8+'258a'!M8+'263a'!M8+'268a'!M8+'270a'!M8+'271a'!M8+'275a'!M8+'277a'!M8+'289a'!M8</f>
        <v>0</v>
      </c>
    </row>
    <row r="9" spans="1:13" ht="15" x14ac:dyDescent="0.2">
      <c r="A9" s="416" t="s">
        <v>491</v>
      </c>
      <c r="B9" s="415" t="s">
        <v>548</v>
      </c>
      <c r="C9" s="407" t="s">
        <v>280</v>
      </c>
      <c r="D9" s="410">
        <f>'251a'!D9+'253a'!D9+'254a'!D9+'255a'!D9+'257a'!D9+'258a'!D9+'263a'!D9+'268a'!D9+'270a'!D9+'271a'!D9+'275a'!D9+'277a'!D9+'289a'!D9</f>
        <v>417783</v>
      </c>
      <c r="E9" s="414">
        <f t="shared" si="0"/>
        <v>427337</v>
      </c>
      <c r="F9" s="410">
        <f>'251a'!F9+'253a'!F9+'254a'!F9+'255a'!F9+'257a'!F9+'258a'!F9+'263a'!F9+'268a'!F9+'270a'!F9+'271a'!F9+'275a'!F9+'277a'!F9+'289a'!F9</f>
        <v>267162</v>
      </c>
      <c r="G9" s="410">
        <f>'251a'!G9+'253a'!G9+'254a'!G9+'255a'!G9+'257a'!G9+'258a'!G9+'263a'!G9+'268a'!G9+'270a'!G9+'271a'!G9+'275a'!G9+'277a'!G9+'289a'!G9</f>
        <v>107750</v>
      </c>
      <c r="H9" s="410">
        <f>'251a'!H9+'253a'!H9+'254a'!H9+'255a'!H9+'257a'!H9+'258a'!H9+'263a'!H9+'268a'!H9+'270a'!H9+'271a'!H9+'275a'!H9+'277a'!H9+'289a'!H9</f>
        <v>3600</v>
      </c>
      <c r="I9" s="410">
        <f>'251a'!I9+'253a'!I9+'254a'!I9+'255a'!I9+'257a'!I9+'258a'!I9+'263a'!I9+'268a'!I9+'270a'!I9+'271a'!I9+'275a'!I9+'277a'!I9+'289a'!I9</f>
        <v>48825</v>
      </c>
      <c r="J9" s="410">
        <f>'251a'!J9+'253a'!J9+'254a'!J9+'255a'!J9+'257a'!J9+'258a'!J9+'263a'!J9+'268a'!J9+'270a'!J9+'271a'!J9+'275a'!J9+'277a'!J9+'289a'!J9</f>
        <v>0</v>
      </c>
      <c r="K9" s="410">
        <f>'251a'!K9+'253a'!K9+'254a'!K9+'255a'!K9+'257a'!K9+'258a'!K9+'263a'!K9+'268a'!K9+'270a'!K9+'271a'!K9+'275a'!K9+'277a'!K9+'289a'!K9</f>
        <v>0</v>
      </c>
      <c r="L9" s="410">
        <f>'251a'!L9+'253a'!L9+'254a'!L9+'255a'!L9+'257a'!L9+'258a'!L9+'263a'!L9+'268a'!L9+'270a'!L9+'271a'!L9+'275a'!L9+'277a'!L9+'289a'!L9</f>
        <v>0</v>
      </c>
      <c r="M9" s="410">
        <f>'251a'!M9+'253a'!M9+'254a'!M9+'255a'!M9+'257a'!M9+'258a'!M9+'263a'!M9+'268a'!M9+'270a'!M9+'271a'!M9+'275a'!M9+'277a'!M9+'289a'!M9</f>
        <v>0</v>
      </c>
    </row>
    <row r="10" spans="1:13" ht="15" x14ac:dyDescent="0.2">
      <c r="A10" s="416" t="s">
        <v>487</v>
      </c>
      <c r="B10" s="415" t="s">
        <v>547</v>
      </c>
      <c r="C10" s="407" t="s">
        <v>278</v>
      </c>
      <c r="D10" s="410">
        <f>'251a'!D10+'253a'!D10+'254a'!D10+'255a'!D10+'257a'!D10+'258a'!D10+'263a'!D10+'268a'!D10+'270a'!D10+'271a'!D10+'275a'!D10+'277a'!D10+'289a'!D10</f>
        <v>27635</v>
      </c>
      <c r="E10" s="414">
        <f t="shared" si="0"/>
        <v>54396</v>
      </c>
      <c r="F10" s="410">
        <f>'251a'!F10+'253a'!F10+'254a'!F10+'255a'!F10+'257a'!F10+'258a'!F10+'263a'!F10+'268a'!F10+'270a'!F10+'271a'!F10+'275a'!F10+'277a'!F10+'289a'!F10</f>
        <v>22922</v>
      </c>
      <c r="G10" s="410">
        <f>'251a'!G10+'253a'!G10+'254a'!G10+'255a'!G10+'257a'!G10+'258a'!G10+'263a'!G10+'268a'!G10+'270a'!G10+'271a'!G10+'275a'!G10+'277a'!G10+'289a'!G10</f>
        <v>9842</v>
      </c>
      <c r="H10" s="410">
        <f>'251a'!H10+'253a'!H10+'254a'!H10+'255a'!H10+'257a'!H10+'258a'!H10+'263a'!H10+'268a'!H10+'270a'!H10+'271a'!H10+'275a'!H10+'277a'!H10+'289a'!H10</f>
        <v>0</v>
      </c>
      <c r="I10" s="410">
        <f>'251a'!I10+'253a'!I10+'254a'!I10+'255a'!I10+'257a'!I10+'258a'!I10+'263a'!I10+'268a'!I10+'270a'!I10+'271a'!I10+'275a'!I10+'277a'!I10+'289a'!I10</f>
        <v>21632</v>
      </c>
      <c r="J10" s="410">
        <f>'251a'!J10+'253a'!J10+'254a'!J10+'255a'!J10+'257a'!J10+'258a'!J10+'263a'!J10+'268a'!J10+'270a'!J10+'271a'!J10+'275a'!J10+'277a'!J10+'289a'!J10</f>
        <v>0</v>
      </c>
      <c r="K10" s="410">
        <f>'251a'!K10+'253a'!K10+'254a'!K10+'255a'!K10+'257a'!K10+'258a'!K10+'263a'!K10+'268a'!K10+'270a'!K10+'271a'!K10+'275a'!K10+'277a'!K10+'289a'!K10</f>
        <v>0</v>
      </c>
      <c r="L10" s="410">
        <f>'251a'!L10+'253a'!L10+'254a'!L10+'255a'!L10+'257a'!L10+'258a'!L10+'263a'!L10+'268a'!L10+'270a'!L10+'271a'!L10+'275a'!L10+'277a'!L10+'289a'!L10</f>
        <v>0</v>
      </c>
      <c r="M10" s="410">
        <f>'251a'!M10+'253a'!M10+'254a'!M10+'255a'!M10+'257a'!M10+'258a'!M10+'263a'!M10+'268a'!M10+'270a'!M10+'271a'!M10+'275a'!M10+'277a'!M10+'289a'!M10</f>
        <v>0</v>
      </c>
    </row>
    <row r="11" spans="1:13" ht="15" x14ac:dyDescent="0.2">
      <c r="A11" s="425" t="s">
        <v>484</v>
      </c>
      <c r="B11" s="415">
        <v>519</v>
      </c>
      <c r="C11" s="407" t="s">
        <v>276</v>
      </c>
      <c r="D11" s="410">
        <f>'251a'!D11+'253a'!D11+'254a'!D11+'255a'!D11+'257a'!D11+'258a'!D11+'263a'!D11+'268a'!D11+'270a'!D11+'271a'!D11+'275a'!D11+'277a'!D11+'289a'!D11</f>
        <v>0</v>
      </c>
      <c r="E11" s="414">
        <f t="shared" si="0"/>
        <v>0</v>
      </c>
      <c r="F11" s="410">
        <f>'251a'!F11+'253a'!F11+'254a'!F11+'255a'!F11+'257a'!F11+'258a'!F11+'263a'!F11+'268a'!F11+'270a'!F11+'271a'!F11+'275a'!F11+'277a'!F11+'289a'!F11</f>
        <v>0</v>
      </c>
      <c r="G11" s="410">
        <f>'251a'!G11+'253a'!G11+'254a'!G11+'255a'!G11+'257a'!G11+'258a'!G11+'263a'!G11+'268a'!G11+'270a'!G11+'271a'!G11+'275a'!G11+'277a'!G11+'289a'!G11</f>
        <v>0</v>
      </c>
      <c r="H11" s="410">
        <f>'251a'!H11+'253a'!H11+'254a'!H11+'255a'!H11+'257a'!H11+'258a'!H11+'263a'!H11+'268a'!H11+'270a'!H11+'271a'!H11+'275a'!H11+'277a'!H11+'289a'!H11</f>
        <v>0</v>
      </c>
      <c r="I11" s="410">
        <f>'251a'!I11+'253a'!I11+'254a'!I11+'255a'!I11+'257a'!I11+'258a'!I11+'263a'!I11+'268a'!I11+'270a'!I11+'271a'!I11+'275a'!I11+'277a'!I11+'289a'!I11</f>
        <v>0</v>
      </c>
      <c r="J11" s="410">
        <f>'251a'!J11+'253a'!J11+'254a'!J11+'255a'!J11+'257a'!J11+'258a'!J11+'263a'!J11+'268a'!J11+'270a'!J11+'271a'!J11+'275a'!J11+'277a'!J11+'289a'!J11</f>
        <v>0</v>
      </c>
      <c r="K11" s="410">
        <f>'251a'!K11+'253a'!K11+'254a'!K11+'255a'!K11+'257a'!K11+'258a'!K11+'263a'!K11+'268a'!K11+'270a'!K11+'271a'!K11+'275a'!K11+'277a'!K11+'289a'!K11</f>
        <v>0</v>
      </c>
      <c r="L11" s="410">
        <f>'251a'!L11+'253a'!L11+'254a'!L11+'255a'!L11+'257a'!L11+'258a'!L11+'263a'!L11+'268a'!L11+'270a'!L11+'271a'!L11+'275a'!L11+'277a'!L11+'289a'!L11</f>
        <v>0</v>
      </c>
      <c r="M11" s="410">
        <f>'251a'!M11+'253a'!M11+'254a'!M11+'255a'!M11+'257a'!M11+'258a'!M11+'263a'!M11+'268a'!M11+'270a'!M11+'271a'!M11+'275a'!M11+'277a'!M11+'289a'!M11</f>
        <v>0</v>
      </c>
    </row>
    <row r="12" spans="1:13" ht="15" x14ac:dyDescent="0.2">
      <c r="A12" s="416" t="s">
        <v>480</v>
      </c>
      <c r="B12" s="415" t="s">
        <v>546</v>
      </c>
      <c r="C12" s="407" t="s">
        <v>545</v>
      </c>
      <c r="D12" s="410">
        <f>'251a'!D12+'253a'!D12+'254a'!D12+'255a'!D12+'257a'!D12+'258a'!D12+'263a'!D12+'268a'!D12+'270a'!D12+'271a'!D12+'275a'!D12+'277a'!D12+'289a'!D12</f>
        <v>1265117</v>
      </c>
      <c r="E12" s="414">
        <f t="shared" si="0"/>
        <v>1121424</v>
      </c>
      <c r="F12" s="410">
        <f>'251a'!F12+'253a'!F12+'254a'!F12+'255a'!F12+'257a'!F12+'258a'!F12+'263a'!F12+'268a'!F12+'270a'!F12+'271a'!F12+'275a'!F12+'277a'!F12+'289a'!F12</f>
        <v>683705</v>
      </c>
      <c r="G12" s="410">
        <f>'251a'!G12+'253a'!G12+'254a'!G12+'255a'!G12+'257a'!G12+'258a'!G12+'263a'!G12+'268a'!G12+'270a'!G12+'271a'!G12+'275a'!G12+'277a'!G12+'289a'!G12</f>
        <v>263188</v>
      </c>
      <c r="H12" s="410">
        <f>'251a'!H12+'253a'!H12+'254a'!H12+'255a'!H12+'257a'!H12+'258a'!H12+'263a'!H12+'268a'!H12+'270a'!H12+'271a'!H12+'275a'!H12+'277a'!H12+'289a'!H12</f>
        <v>60521</v>
      </c>
      <c r="I12" s="410">
        <f>'251a'!I12+'253a'!I12+'254a'!I12+'255a'!I12+'257a'!I12+'258a'!I12+'263a'!I12+'268a'!I12+'270a'!I12+'271a'!I12+'275a'!I12+'277a'!I12+'289a'!I12</f>
        <v>114010</v>
      </c>
      <c r="J12" s="410">
        <f>'251a'!J12+'253a'!J12+'254a'!J12+'255a'!J12+'257a'!J12+'258a'!J12+'263a'!J12+'268a'!J12+'270a'!J12+'271a'!J12+'275a'!J12+'277a'!J12+'289a'!J12</f>
        <v>0</v>
      </c>
      <c r="K12" s="410">
        <f>'251a'!K12+'253a'!K12+'254a'!K12+'255a'!K12+'257a'!K12+'258a'!K12+'263a'!K12+'268a'!K12+'270a'!K12+'271a'!K12+'275a'!K12+'277a'!K12+'289a'!K12</f>
        <v>0</v>
      </c>
      <c r="L12" s="410">
        <f>'251a'!L12+'253a'!L12+'254a'!L12+'255a'!L12+'257a'!L12+'258a'!L12+'263a'!L12+'268a'!L12+'270a'!L12+'271a'!L12+'275a'!L12+'277a'!L12+'289a'!L12</f>
        <v>0</v>
      </c>
      <c r="M12" s="410">
        <f>'251a'!M12+'253a'!M12+'254a'!M12+'255a'!M12+'257a'!M12+'258a'!M12+'263a'!M12+'268a'!M12+'270a'!M12+'271a'!M12+'275a'!M12+'277a'!M12+'289a'!M12</f>
        <v>0</v>
      </c>
    </row>
    <row r="13" spans="1:13" ht="15" x14ac:dyDescent="0.2">
      <c r="A13" s="416" t="s">
        <v>476</v>
      </c>
      <c r="B13" s="415" t="s">
        <v>544</v>
      </c>
      <c r="C13" s="407" t="s">
        <v>543</v>
      </c>
      <c r="D13" s="410">
        <f>'251a'!D13+'253a'!D13+'254a'!D13+'255a'!D13+'257a'!D13+'258a'!D13+'263a'!D13+'268a'!D13+'270a'!D13+'271a'!D13+'275a'!D13+'277a'!D13+'289a'!D13</f>
        <v>102558</v>
      </c>
      <c r="E13" s="414">
        <f t="shared" si="0"/>
        <v>77315</v>
      </c>
      <c r="F13" s="410">
        <f>'251a'!F13+'253a'!F13+'254a'!F13+'255a'!F13+'257a'!F13+'258a'!F13+'263a'!F13+'268a'!F13+'270a'!F13+'271a'!F13+'275a'!F13+'277a'!F13+'289a'!F13</f>
        <v>45370</v>
      </c>
      <c r="G13" s="410">
        <f>'251a'!G13+'253a'!G13+'254a'!G13+'255a'!G13+'257a'!G13+'258a'!G13+'263a'!G13+'268a'!G13+'270a'!G13+'271a'!G13+'275a'!G13+'277a'!G13+'289a'!G13</f>
        <v>29280</v>
      </c>
      <c r="H13" s="410">
        <f>'251a'!H13+'253a'!H13+'254a'!H13+'255a'!H13+'257a'!H13+'258a'!H13+'263a'!H13+'268a'!H13+'270a'!H13+'271a'!H13+'275a'!H13+'277a'!H13+'289a'!H13</f>
        <v>0</v>
      </c>
      <c r="I13" s="410">
        <f>'251a'!I13+'253a'!I13+'254a'!I13+'255a'!I13+'257a'!I13+'258a'!I13+'263a'!I13+'268a'!I13+'270a'!I13+'271a'!I13+'275a'!I13+'277a'!I13+'289a'!I13</f>
        <v>2665</v>
      </c>
      <c r="J13" s="410">
        <f>'251a'!J13+'253a'!J13+'254a'!J13+'255a'!J13+'257a'!J13+'258a'!J13+'263a'!J13+'268a'!J13+'270a'!J13+'271a'!J13+'275a'!J13+'277a'!J13+'289a'!J13</f>
        <v>0</v>
      </c>
      <c r="K13" s="410">
        <f>'251a'!K13+'253a'!K13+'254a'!K13+'255a'!K13+'257a'!K13+'258a'!K13+'263a'!K13+'268a'!K13+'270a'!K13+'271a'!K13+'275a'!K13+'277a'!K13+'289a'!K13</f>
        <v>0</v>
      </c>
      <c r="L13" s="410">
        <f>'251a'!L13+'253a'!L13+'254a'!L13+'255a'!L13+'257a'!L13+'258a'!L13+'263a'!L13+'268a'!L13+'270a'!L13+'271a'!L13+'275a'!L13+'277a'!L13+'289a'!L13</f>
        <v>0</v>
      </c>
      <c r="M13" s="410">
        <f>'251a'!M13+'253a'!M13+'254a'!M13+'255a'!M13+'257a'!M13+'258a'!M13+'263a'!M13+'268a'!M13+'270a'!M13+'271a'!M13+'275a'!M13+'277a'!M13+'289a'!M13</f>
        <v>0</v>
      </c>
    </row>
    <row r="14" spans="1:13" ht="15" x14ac:dyDescent="0.2">
      <c r="A14" s="416" t="s">
        <v>471</v>
      </c>
      <c r="B14" s="415" t="s">
        <v>542</v>
      </c>
      <c r="C14" s="407" t="s">
        <v>270</v>
      </c>
      <c r="D14" s="410">
        <f>'251a'!D14+'253a'!D14+'254a'!D14+'255a'!D14+'257a'!D14+'258a'!D14+'263a'!D14+'268a'!D14+'270a'!D14+'271a'!D14+'275a'!D14+'277a'!D14+'289a'!D14</f>
        <v>0</v>
      </c>
      <c r="E14" s="414">
        <f t="shared" si="0"/>
        <v>0</v>
      </c>
      <c r="F14" s="410">
        <f>'251a'!F14+'253a'!F14+'254a'!F14+'255a'!F14+'257a'!F14+'258a'!F14+'263a'!F14+'268a'!F14+'270a'!F14+'271a'!F14+'275a'!F14+'277a'!F14+'289a'!F14</f>
        <v>0</v>
      </c>
      <c r="G14" s="410">
        <f>'251a'!G14+'253a'!G14+'254a'!G14+'255a'!G14+'257a'!G14+'258a'!G14+'263a'!G14+'268a'!G14+'270a'!G14+'271a'!G14+'275a'!G14+'277a'!G14+'289a'!G14</f>
        <v>0</v>
      </c>
      <c r="H14" s="410">
        <f>'251a'!H14+'253a'!H14+'254a'!H14+'255a'!H14+'257a'!H14+'258a'!H14+'263a'!H14+'268a'!H14+'270a'!H14+'271a'!H14+'275a'!H14+'277a'!H14+'289a'!H14</f>
        <v>0</v>
      </c>
      <c r="I14" s="410">
        <f>'251a'!I14+'253a'!I14+'254a'!I14+'255a'!I14+'257a'!I14+'258a'!I14+'263a'!I14+'268a'!I14+'270a'!I14+'271a'!I14+'275a'!I14+'277a'!I14+'289a'!I14</f>
        <v>0</v>
      </c>
      <c r="J14" s="410">
        <f>'251a'!J14+'253a'!J14+'254a'!J14+'255a'!J14+'257a'!J14+'258a'!J14+'263a'!J14+'268a'!J14+'270a'!J14+'271a'!J14+'275a'!J14+'277a'!J14+'289a'!J14</f>
        <v>0</v>
      </c>
      <c r="K14" s="410">
        <f>'251a'!K14+'253a'!K14+'254a'!K14+'255a'!K14+'257a'!K14+'258a'!K14+'263a'!K14+'268a'!K14+'270a'!K14+'271a'!K14+'275a'!K14+'277a'!K14+'289a'!K14</f>
        <v>0</v>
      </c>
      <c r="L14" s="410">
        <f>'251a'!L14+'253a'!L14+'254a'!L14+'255a'!L14+'257a'!L14+'258a'!L14+'263a'!L14+'268a'!L14+'270a'!L14+'271a'!L14+'275a'!L14+'277a'!L14+'289a'!L14</f>
        <v>0</v>
      </c>
      <c r="M14" s="410">
        <f>'251a'!M14+'253a'!M14+'254a'!M14+'255a'!M14+'257a'!M14+'258a'!M14+'263a'!M14+'268a'!M14+'270a'!M14+'271a'!M14+'275a'!M14+'277a'!M14+'289a'!M14</f>
        <v>0</v>
      </c>
    </row>
    <row r="15" spans="1:13" ht="15" x14ac:dyDescent="0.2">
      <c r="A15" s="416" t="s">
        <v>467</v>
      </c>
      <c r="B15" s="415" t="s">
        <v>541</v>
      </c>
      <c r="C15" s="407" t="s">
        <v>268</v>
      </c>
      <c r="D15" s="410">
        <f>'251a'!D15+'253a'!D15+'254a'!D15+'255a'!D15+'257a'!D15+'258a'!D15+'263a'!D15+'268a'!D15+'270a'!D15+'271a'!D15+'275a'!D15+'277a'!D15+'289a'!D15</f>
        <v>0</v>
      </c>
      <c r="E15" s="414">
        <f t="shared" si="0"/>
        <v>0</v>
      </c>
      <c r="F15" s="410">
        <f>'251a'!F15+'253a'!F15+'254a'!F15+'255a'!F15+'257a'!F15+'258a'!F15+'263a'!F15+'268a'!F15+'270a'!F15+'271a'!F15+'275a'!F15+'277a'!F15+'289a'!F15</f>
        <v>0</v>
      </c>
      <c r="G15" s="410">
        <f>'251a'!G15+'253a'!G15+'254a'!G15+'255a'!G15+'257a'!G15+'258a'!G15+'263a'!G15+'268a'!G15+'270a'!G15+'271a'!G15+'275a'!G15+'277a'!G15+'289a'!G15</f>
        <v>0</v>
      </c>
      <c r="H15" s="410">
        <f>'251a'!H15+'253a'!H15+'254a'!H15+'255a'!H15+'257a'!H15+'258a'!H15+'263a'!H15+'268a'!H15+'270a'!H15+'271a'!H15+'275a'!H15+'277a'!H15+'289a'!H15</f>
        <v>0</v>
      </c>
      <c r="I15" s="410">
        <f>'251a'!I15+'253a'!I15+'254a'!I15+'255a'!I15+'257a'!I15+'258a'!I15+'263a'!I15+'268a'!I15+'270a'!I15+'271a'!I15+'275a'!I15+'277a'!I15+'289a'!I15</f>
        <v>0</v>
      </c>
      <c r="J15" s="410">
        <f>'251a'!J15+'253a'!J15+'254a'!J15+'255a'!J15+'257a'!J15+'258a'!J15+'263a'!J15+'268a'!J15+'270a'!J15+'271a'!J15+'275a'!J15+'277a'!J15+'289a'!J15</f>
        <v>0</v>
      </c>
      <c r="K15" s="410">
        <f>'251a'!K15+'253a'!K15+'254a'!K15+'255a'!K15+'257a'!K15+'258a'!K15+'263a'!K15+'268a'!K15+'270a'!K15+'271a'!K15+'275a'!K15+'277a'!K15+'289a'!K15</f>
        <v>0</v>
      </c>
      <c r="L15" s="410">
        <f>'251a'!L15+'253a'!L15+'254a'!L15+'255a'!L15+'257a'!L15+'258a'!L15+'263a'!L15+'268a'!L15+'270a'!L15+'271a'!L15+'275a'!L15+'277a'!L15+'289a'!L15</f>
        <v>0</v>
      </c>
      <c r="M15" s="410">
        <f>'251a'!M15+'253a'!M15+'254a'!M15+'255a'!M15+'257a'!M15+'258a'!M15+'263a'!M15+'268a'!M15+'270a'!M15+'271a'!M15+'275a'!M15+'277a'!M15+'289a'!M15</f>
        <v>0</v>
      </c>
    </row>
    <row r="16" spans="1:13" ht="15" x14ac:dyDescent="0.2">
      <c r="A16" s="416" t="s">
        <v>463</v>
      </c>
      <c r="B16" s="415" t="s">
        <v>540</v>
      </c>
      <c r="C16" s="407" t="s">
        <v>266</v>
      </c>
      <c r="D16" s="410">
        <f>'251a'!D16+'253a'!D16+'254a'!D16+'255a'!D16+'257a'!D16+'258a'!D16+'263a'!D16+'268a'!D16+'270a'!D16+'271a'!D16+'275a'!D16+'277a'!D16+'289a'!D16</f>
        <v>0</v>
      </c>
      <c r="E16" s="414">
        <f t="shared" si="0"/>
        <v>0</v>
      </c>
      <c r="F16" s="410">
        <f>'251a'!F16+'253a'!F16+'254a'!F16+'255a'!F16+'257a'!F16+'258a'!F16+'263a'!F16+'268a'!F16+'270a'!F16+'271a'!F16+'275a'!F16+'277a'!F16+'289a'!F16</f>
        <v>0</v>
      </c>
      <c r="G16" s="410">
        <f>'251a'!G16+'253a'!G16+'254a'!G16+'255a'!G16+'257a'!G16+'258a'!G16+'263a'!G16+'268a'!G16+'270a'!G16+'271a'!G16+'275a'!G16+'277a'!G16+'289a'!G16</f>
        <v>0</v>
      </c>
      <c r="H16" s="410">
        <f>'251a'!H16+'253a'!H16+'254a'!H16+'255a'!H16+'257a'!H16+'258a'!H16+'263a'!H16+'268a'!H16+'270a'!H16+'271a'!H16+'275a'!H16+'277a'!H16+'289a'!H16</f>
        <v>0</v>
      </c>
      <c r="I16" s="410">
        <f>'251a'!I16+'253a'!I16+'254a'!I16+'255a'!I16+'257a'!I16+'258a'!I16+'263a'!I16+'268a'!I16+'270a'!I16+'271a'!I16+'275a'!I16+'277a'!I16+'289a'!I16</f>
        <v>0</v>
      </c>
      <c r="J16" s="410">
        <f>'251a'!J16+'253a'!J16+'254a'!J16+'255a'!J16+'257a'!J16+'258a'!J16+'263a'!J16+'268a'!J16+'270a'!J16+'271a'!J16+'275a'!J16+'277a'!J16+'289a'!J16</f>
        <v>0</v>
      </c>
      <c r="K16" s="410">
        <f>'251a'!K16+'253a'!K16+'254a'!K16+'255a'!K16+'257a'!K16+'258a'!K16+'263a'!K16+'268a'!K16+'270a'!K16+'271a'!K16+'275a'!K16+'277a'!K16+'289a'!K16</f>
        <v>0</v>
      </c>
      <c r="L16" s="410">
        <f>'251a'!L16+'253a'!L16+'254a'!L16+'255a'!L16+'257a'!L16+'258a'!L16+'263a'!L16+'268a'!L16+'270a'!L16+'271a'!L16+'275a'!L16+'277a'!L16+'289a'!L16</f>
        <v>0</v>
      </c>
      <c r="M16" s="410">
        <f>'251a'!M16+'253a'!M16+'254a'!M16+'255a'!M16+'257a'!M16+'258a'!M16+'263a'!M16+'268a'!M16+'270a'!M16+'271a'!M16+'275a'!M16+'277a'!M16+'289a'!M16</f>
        <v>0</v>
      </c>
    </row>
    <row r="17" spans="1:15" ht="15" x14ac:dyDescent="0.2">
      <c r="A17" s="416" t="s">
        <v>459</v>
      </c>
      <c r="B17" s="415" t="s">
        <v>539</v>
      </c>
      <c r="C17" s="407" t="s">
        <v>264</v>
      </c>
      <c r="D17" s="410">
        <f>'251a'!D17+'253a'!D17+'254a'!D17+'255a'!D17+'257a'!D17+'258a'!D17+'263a'!D17+'268a'!D17+'270a'!D17+'271a'!D17+'275a'!D17+'277a'!D17+'289a'!D17</f>
        <v>198451</v>
      </c>
      <c r="E17" s="414">
        <f t="shared" si="0"/>
        <v>155600</v>
      </c>
      <c r="F17" s="410">
        <f>'251a'!F17+'253a'!F17+'254a'!F17+'255a'!F17+'257a'!F17+'258a'!F17+'263a'!F17+'268a'!F17+'270a'!F17+'271a'!F17+'275a'!F17+'277a'!F17+'289a'!F17</f>
        <v>92800</v>
      </c>
      <c r="G17" s="410">
        <f>'251a'!G17+'253a'!G17+'254a'!G17+'255a'!G17+'257a'!G17+'258a'!G17+'263a'!G17+'268a'!G17+'270a'!G17+'271a'!G17+'275a'!G17+'277a'!G17+'289a'!G17</f>
        <v>24300</v>
      </c>
      <c r="H17" s="410">
        <f>'251a'!H17+'253a'!H17+'254a'!H17+'255a'!H17+'257a'!H17+'258a'!H17+'263a'!H17+'268a'!H17+'270a'!H17+'271a'!H17+'275a'!H17+'277a'!H17+'289a'!H17</f>
        <v>26000</v>
      </c>
      <c r="I17" s="410">
        <f>'251a'!I17+'253a'!I17+'254a'!I17+'255a'!I17+'257a'!I17+'258a'!I17+'263a'!I17+'268a'!I17+'270a'!I17+'271a'!I17+'275a'!I17+'277a'!I17+'289a'!I17</f>
        <v>12500</v>
      </c>
      <c r="J17" s="410">
        <f>'251a'!J17+'253a'!J17+'254a'!J17+'255a'!J17+'257a'!J17+'258a'!J17+'263a'!J17+'268a'!J17+'270a'!J17+'271a'!J17+'275a'!J17+'277a'!J17+'289a'!J17</f>
        <v>0</v>
      </c>
      <c r="K17" s="410">
        <f>'251a'!K17+'253a'!K17+'254a'!K17+'255a'!K17+'257a'!K17+'258a'!K17+'263a'!K17+'268a'!K17+'270a'!K17+'271a'!K17+'275a'!K17+'277a'!K17+'289a'!K17</f>
        <v>0</v>
      </c>
      <c r="L17" s="410">
        <f>'251a'!L17+'253a'!L17+'254a'!L17+'255a'!L17+'257a'!L17+'258a'!L17+'263a'!L17+'268a'!L17+'270a'!L17+'271a'!L17+'275a'!L17+'277a'!L17+'289a'!L17</f>
        <v>0</v>
      </c>
      <c r="M17" s="410">
        <f>'251a'!M17+'253a'!M17+'254a'!M17+'255a'!M17+'257a'!M17+'258a'!M17+'263a'!M17+'268a'!M17+'270a'!M17+'271a'!M17+'275a'!M17+'277a'!M17+'289a'!M17</f>
        <v>0</v>
      </c>
    </row>
    <row r="18" spans="1:15" ht="15" x14ac:dyDescent="0.2">
      <c r="A18" s="416" t="s">
        <v>455</v>
      </c>
      <c r="B18" s="415" t="s">
        <v>538</v>
      </c>
      <c r="C18" s="407" t="s">
        <v>262</v>
      </c>
      <c r="D18" s="410">
        <f>'251a'!D18+'253a'!D18+'254a'!D18+'255a'!D18+'257a'!D18+'258a'!D18+'263a'!D18+'268a'!D18+'270a'!D18+'271a'!D18+'275a'!D18+'277a'!D18+'289a'!D18</f>
        <v>0</v>
      </c>
      <c r="E18" s="414">
        <f t="shared" si="0"/>
        <v>0</v>
      </c>
      <c r="F18" s="410">
        <f>'251a'!F18+'253a'!F18+'254a'!F18+'255a'!F18+'257a'!F18+'258a'!F18+'263a'!F18+'268a'!F18+'270a'!F18+'271a'!F18+'275a'!F18+'277a'!F18+'289a'!F18</f>
        <v>0</v>
      </c>
      <c r="G18" s="410">
        <f>'251a'!G18+'253a'!G18+'254a'!G18+'255a'!G18+'257a'!G18+'258a'!G18+'263a'!G18+'268a'!G18+'270a'!G18+'271a'!G18+'275a'!G18+'277a'!G18+'289a'!G18</f>
        <v>0</v>
      </c>
      <c r="H18" s="410">
        <f>'251a'!H18+'253a'!H18+'254a'!H18+'255a'!H18+'257a'!H18+'258a'!H18+'263a'!H18+'268a'!H18+'270a'!H18+'271a'!H18+'275a'!H18+'277a'!H18+'289a'!H18</f>
        <v>0</v>
      </c>
      <c r="I18" s="410">
        <f>'251a'!I18+'253a'!I18+'254a'!I18+'255a'!I18+'257a'!I18+'258a'!I18+'263a'!I18+'268a'!I18+'270a'!I18+'271a'!I18+'275a'!I18+'277a'!I18+'289a'!I18</f>
        <v>0</v>
      </c>
      <c r="J18" s="410">
        <f>'251a'!J18+'253a'!J18+'254a'!J18+'255a'!J18+'257a'!J18+'258a'!J18+'263a'!J18+'268a'!J18+'270a'!J18+'271a'!J18+'275a'!J18+'277a'!J18+'289a'!J18</f>
        <v>0</v>
      </c>
      <c r="K18" s="410">
        <f>'251a'!K18+'253a'!K18+'254a'!K18+'255a'!K18+'257a'!K18+'258a'!K18+'263a'!K18+'268a'!K18+'270a'!K18+'271a'!K18+'275a'!K18+'277a'!K18+'289a'!K18</f>
        <v>0</v>
      </c>
      <c r="L18" s="410">
        <f>'251a'!L18+'253a'!L18+'254a'!L18+'255a'!L18+'257a'!L18+'258a'!L18+'263a'!L18+'268a'!L18+'270a'!L18+'271a'!L18+'275a'!L18+'277a'!L18+'289a'!L18</f>
        <v>0</v>
      </c>
      <c r="M18" s="410">
        <f>'251a'!M18+'253a'!M18+'254a'!M18+'255a'!M18+'257a'!M18+'258a'!M18+'263a'!M18+'268a'!M18+'270a'!M18+'271a'!M18+'275a'!M18+'277a'!M18+'289a'!M18</f>
        <v>0</v>
      </c>
    </row>
    <row r="19" spans="1:15" ht="15" x14ac:dyDescent="0.2">
      <c r="A19" s="416" t="s">
        <v>451</v>
      </c>
      <c r="B19" s="415" t="s">
        <v>537</v>
      </c>
      <c r="C19" s="407" t="s">
        <v>260</v>
      </c>
      <c r="D19" s="410">
        <f>'251a'!D19+'253a'!D19+'254a'!D19+'255a'!D19+'257a'!D19+'258a'!D19+'263a'!D19+'268a'!D19+'270a'!D19+'271a'!D19+'275a'!D19+'277a'!D19+'289a'!D19</f>
        <v>62720</v>
      </c>
      <c r="E19" s="414">
        <f t="shared" si="0"/>
        <v>57892</v>
      </c>
      <c r="F19" s="410">
        <f>'251a'!F19+'253a'!F19+'254a'!F19+'255a'!F19+'257a'!F19+'258a'!F19+'263a'!F19+'268a'!F19+'270a'!F19+'271a'!F19+'275a'!F19+'277a'!F19+'289a'!F19</f>
        <v>39267</v>
      </c>
      <c r="G19" s="410">
        <f>'251a'!G19+'253a'!G19+'254a'!G19+'255a'!G19+'257a'!G19+'258a'!G19+'263a'!G19+'268a'!G19+'270a'!G19+'271a'!G19+'275a'!G19+'277a'!G19+'289a'!G19</f>
        <v>18625</v>
      </c>
      <c r="H19" s="410">
        <f>'251a'!H19+'253a'!H19+'254a'!H19+'255a'!H19+'257a'!H19+'258a'!H19+'263a'!H19+'268a'!H19+'270a'!H19+'271a'!H19+'275a'!H19+'277a'!H19+'289a'!H19</f>
        <v>0</v>
      </c>
      <c r="I19" s="410">
        <f>'251a'!I19+'253a'!I19+'254a'!I19+'255a'!I19+'257a'!I19+'258a'!I19+'263a'!I19+'268a'!I19+'270a'!I19+'271a'!I19+'275a'!I19+'277a'!I19+'289a'!I19</f>
        <v>0</v>
      </c>
      <c r="J19" s="410">
        <f>'251a'!J19+'253a'!J19+'254a'!J19+'255a'!J19+'257a'!J19+'258a'!J19+'263a'!J19+'268a'!J19+'270a'!J19+'271a'!J19+'275a'!J19+'277a'!J19+'289a'!J19</f>
        <v>0</v>
      </c>
      <c r="K19" s="410">
        <f>'251a'!K19+'253a'!K19+'254a'!K19+'255a'!K19+'257a'!K19+'258a'!K19+'263a'!K19+'268a'!K19+'270a'!K19+'271a'!K19+'275a'!K19+'277a'!K19+'289a'!K19</f>
        <v>0</v>
      </c>
      <c r="L19" s="410">
        <f>'251a'!L19+'253a'!L19+'254a'!L19+'255a'!L19+'257a'!L19+'258a'!L19+'263a'!L19+'268a'!L19+'270a'!L19+'271a'!L19+'275a'!L19+'277a'!L19+'289a'!L19</f>
        <v>0</v>
      </c>
      <c r="M19" s="410">
        <f>'251a'!M19+'253a'!M19+'254a'!M19+'255a'!M19+'257a'!M19+'258a'!M19+'263a'!M19+'268a'!M19+'270a'!M19+'271a'!M19+'275a'!M19+'277a'!M19+'289a'!M19</f>
        <v>0</v>
      </c>
    </row>
    <row r="20" spans="1:15" ht="15" x14ac:dyDescent="0.2">
      <c r="A20" s="416" t="s">
        <v>447</v>
      </c>
      <c r="B20" s="418"/>
      <c r="C20" s="407"/>
      <c r="D20" s="421"/>
      <c r="E20" s="421"/>
      <c r="F20" s="424"/>
      <c r="G20" s="423"/>
      <c r="H20" s="422"/>
      <c r="I20" s="421"/>
      <c r="J20" s="421"/>
      <c r="K20" s="421"/>
      <c r="L20" s="421"/>
      <c r="M20" s="421"/>
    </row>
    <row r="21" spans="1:15" ht="15" x14ac:dyDescent="0.2">
      <c r="A21" s="416" t="s">
        <v>444</v>
      </c>
      <c r="B21" s="415" t="s">
        <v>77</v>
      </c>
      <c r="C21" s="420" t="s">
        <v>536</v>
      </c>
      <c r="D21" s="419">
        <f t="shared" ref="D21:M21" si="1">SUM(D8:D19)</f>
        <v>3094746</v>
      </c>
      <c r="E21" s="419">
        <f t="shared" si="1"/>
        <v>3003208</v>
      </c>
      <c r="F21" s="419">
        <f t="shared" si="1"/>
        <v>1869934</v>
      </c>
      <c r="G21" s="419">
        <f t="shared" si="1"/>
        <v>720758</v>
      </c>
      <c r="H21" s="419">
        <f t="shared" si="1"/>
        <v>112731</v>
      </c>
      <c r="I21" s="419">
        <f t="shared" si="1"/>
        <v>299785</v>
      </c>
      <c r="J21" s="419">
        <f t="shared" si="1"/>
        <v>0</v>
      </c>
      <c r="K21" s="419">
        <f t="shared" si="1"/>
        <v>0</v>
      </c>
      <c r="L21" s="419">
        <f t="shared" si="1"/>
        <v>0</v>
      </c>
      <c r="M21" s="419">
        <f t="shared" si="1"/>
        <v>0</v>
      </c>
      <c r="O21" s="417"/>
    </row>
    <row r="22" spans="1:15" ht="15" x14ac:dyDescent="0.2">
      <c r="A22" s="416" t="s">
        <v>439</v>
      </c>
      <c r="B22" s="418"/>
      <c r="C22" s="407"/>
      <c r="D22" s="403"/>
      <c r="E22" s="403"/>
      <c r="F22" s="406"/>
      <c r="G22" s="405"/>
      <c r="H22" s="404"/>
      <c r="I22" s="403"/>
      <c r="J22" s="403"/>
      <c r="K22" s="403"/>
      <c r="L22" s="403"/>
      <c r="M22" s="403"/>
    </row>
    <row r="23" spans="1:15" ht="15" x14ac:dyDescent="0.2">
      <c r="A23" s="416" t="s">
        <v>436</v>
      </c>
      <c r="B23" s="415" t="s">
        <v>535</v>
      </c>
      <c r="C23" s="407" t="s">
        <v>534</v>
      </c>
      <c r="D23" s="410">
        <f>'251a'!D23+'253a'!D23+'254a'!D23+'255a'!D23+'257a'!D23+'258a'!D23+'263a'!D23+'268a'!D23+'270a'!D23+'271a'!D23+'275a'!D23+'277a'!D23+'289a'!D23</f>
        <v>444465</v>
      </c>
      <c r="E23" s="414">
        <f>SUM(F23:M23)</f>
        <v>485845</v>
      </c>
      <c r="F23" s="410">
        <f>'251a'!F23+'253a'!F23+'254a'!F23+'255a'!F23+'257a'!F23+'258a'!F23+'263a'!F23+'268a'!F23+'270a'!F23+'271a'!F23+'275a'!F23+'277a'!F23+'289a'!F23</f>
        <v>296637</v>
      </c>
      <c r="G23" s="410">
        <f>'251a'!G23+'253a'!G23+'254a'!G23+'255a'!G23+'257a'!G23+'258a'!G23+'263a'!G23+'268a'!G23+'270a'!G23+'271a'!G23+'275a'!G23+'277a'!G23+'289a'!G23</f>
        <v>174083</v>
      </c>
      <c r="H23" s="410">
        <f>'251a'!H23+'253a'!H23+'254a'!H23+'255a'!H23+'257a'!H23+'258a'!H23+'263a'!H23+'268a'!H23+'270a'!H23+'271a'!H23+'275a'!H23+'277a'!H23+'289a'!H23</f>
        <v>125</v>
      </c>
      <c r="I23" s="410">
        <f>'251a'!I23+'253a'!I23+'254a'!I23+'255a'!I23+'257a'!I23+'258a'!I23+'263a'!I23+'268a'!I23+'270a'!I23+'271a'!I23+'275a'!I23+'277a'!I23+'289a'!I23</f>
        <v>15000</v>
      </c>
      <c r="J23" s="410">
        <f>'251a'!J23+'253a'!J23+'254a'!J23+'255a'!J23+'257a'!J23+'258a'!J23+'263a'!J23+'268a'!J23+'270a'!J23+'271a'!J23+'275a'!J23+'277a'!J23+'289a'!J23</f>
        <v>0</v>
      </c>
      <c r="K23" s="410">
        <f>'251a'!K23+'253a'!K23+'254a'!K23+'255a'!K23+'257a'!K23+'258a'!K23+'263a'!K23+'268a'!K23+'270a'!K23+'271a'!K23+'275a'!K23+'277a'!K23+'289a'!K23</f>
        <v>0</v>
      </c>
      <c r="L23" s="410">
        <f>'251a'!L23+'253a'!L23+'254a'!L23+'255a'!L23+'257a'!L23+'258a'!L23+'263a'!L23+'268a'!L23+'270a'!L23+'271a'!L23+'275a'!L23+'277a'!L23+'289a'!L23</f>
        <v>0</v>
      </c>
      <c r="M23" s="410">
        <f>'251a'!M23+'253a'!M23+'254a'!M23+'255a'!M23+'257a'!M23+'258a'!M23+'263a'!M23+'268a'!M23+'270a'!M23+'271a'!M23+'275a'!M23+'277a'!M23+'289a'!M23</f>
        <v>0</v>
      </c>
    </row>
    <row r="24" spans="1:15" ht="15" x14ac:dyDescent="0.2">
      <c r="A24" s="416" t="s">
        <v>431</v>
      </c>
      <c r="B24" s="415" t="s">
        <v>533</v>
      </c>
      <c r="C24" s="407" t="s">
        <v>532</v>
      </c>
      <c r="D24" s="410">
        <f>'251a'!D24+'253a'!D24+'254a'!D24+'255a'!D24+'257a'!D24+'258a'!D24+'263a'!D24+'268a'!D24+'270a'!D24+'271a'!D24+'275a'!D24+'277a'!D24+'289a'!D24</f>
        <v>560031</v>
      </c>
      <c r="E24" s="414">
        <f>SUM(F24:M24)</f>
        <v>352583</v>
      </c>
      <c r="F24" s="410">
        <f>'251a'!F24+'253a'!F24+'254a'!F24+'255a'!F24+'257a'!F24+'258a'!F24+'263a'!F24+'268a'!F24+'270a'!F24+'271a'!F24+'275a'!F24+'277a'!F24+'289a'!F24</f>
        <v>229682</v>
      </c>
      <c r="G24" s="410">
        <f>'251a'!G24+'253a'!G24+'254a'!G24+'255a'!G24+'257a'!G24+'258a'!G24+'263a'!G24+'268a'!G24+'270a'!G24+'271a'!G24+'275a'!G24+'277a'!G24+'289a'!G24</f>
        <v>73842</v>
      </c>
      <c r="H24" s="410">
        <f>'251a'!H24+'253a'!H24+'254a'!H24+'255a'!H24+'257a'!H24+'258a'!H24+'263a'!H24+'268a'!H24+'270a'!H24+'271a'!H24+'275a'!H24+'277a'!H24+'289a'!H24</f>
        <v>49059</v>
      </c>
      <c r="I24" s="410">
        <f>'251a'!I24+'253a'!I24+'254a'!I24+'255a'!I24+'257a'!I24+'258a'!I24+'263a'!I24+'268a'!I24+'270a'!I24+'271a'!I24+'275a'!I24+'277a'!I24+'289a'!I24</f>
        <v>0</v>
      </c>
      <c r="J24" s="410">
        <f>'251a'!J24+'253a'!J24+'254a'!J24+'255a'!J24+'257a'!J24+'258a'!J24+'263a'!J24+'268a'!J24+'270a'!J24+'271a'!J24+'275a'!J24+'277a'!J24+'289a'!J24</f>
        <v>0</v>
      </c>
      <c r="K24" s="410">
        <f>'251a'!K24+'253a'!K24+'254a'!K24+'255a'!K24+'257a'!K24+'258a'!K24+'263a'!K24+'268a'!K24+'270a'!K24+'271a'!K24+'275a'!K24+'277a'!K24+'289a'!K24</f>
        <v>0</v>
      </c>
      <c r="L24" s="410">
        <f>'251a'!L24+'253a'!L24+'254a'!L24+'255a'!L24+'257a'!L24+'258a'!L24+'263a'!L24+'268a'!L24+'270a'!L24+'271a'!L24+'275a'!L24+'277a'!L24+'289a'!L24</f>
        <v>0</v>
      </c>
      <c r="M24" s="410">
        <f>'251a'!M24+'253a'!M24+'254a'!M24+'255a'!M24+'257a'!M24+'258a'!M24+'263a'!M24+'268a'!M24+'270a'!M24+'271a'!M24+'275a'!M24+'277a'!M24+'289a'!M24</f>
        <v>0</v>
      </c>
    </row>
    <row r="25" spans="1:15" ht="15" x14ac:dyDescent="0.2">
      <c r="A25" s="416" t="s">
        <v>428</v>
      </c>
      <c r="B25" s="415"/>
      <c r="C25" s="407"/>
      <c r="D25" s="403"/>
      <c r="E25" s="403"/>
      <c r="F25" s="406"/>
      <c r="G25" s="405"/>
      <c r="H25" s="404"/>
      <c r="I25" s="403"/>
      <c r="J25" s="403"/>
      <c r="K25" s="403"/>
      <c r="L25" s="403"/>
      <c r="M25" s="403"/>
    </row>
    <row r="26" spans="1:15" ht="15" x14ac:dyDescent="0.2">
      <c r="A26" s="416" t="s">
        <v>425</v>
      </c>
      <c r="B26" s="415" t="s">
        <v>531</v>
      </c>
      <c r="C26" s="407" t="s">
        <v>254</v>
      </c>
      <c r="D26" s="410">
        <f>'251a'!D26+'253a'!D26+'254a'!D26+'255a'!D26+'257a'!D26+'258a'!D26+'263a'!D26+'268a'!D26+'270a'!D26+'271a'!D26+'275a'!D26+'277a'!D26+'289a'!D26</f>
        <v>1339907</v>
      </c>
      <c r="E26" s="414">
        <f>SUM(F26:M26)</f>
        <v>1218645</v>
      </c>
      <c r="F26" s="410">
        <f>'251a'!F26+'253a'!F26+'254a'!F26+'255a'!F26+'257a'!F26+'258a'!F26+'263a'!F26+'268a'!F26+'270a'!F26+'271a'!F26+'275a'!F26+'277a'!F26+'289a'!F26</f>
        <v>547150</v>
      </c>
      <c r="G26" s="410">
        <f>'251a'!G26+'253a'!G26+'254a'!G26+'255a'!G26+'257a'!G26+'258a'!G26+'263a'!G26+'268a'!G26+'270a'!G26+'271a'!G26+'275a'!G26+'277a'!G26+'289a'!G26</f>
        <v>207092</v>
      </c>
      <c r="H26" s="410">
        <f>'251a'!H26+'253a'!H26+'254a'!H26+'255a'!H26+'257a'!H26+'258a'!H26+'263a'!H26+'268a'!H26+'270a'!H26+'271a'!H26+'275a'!H26+'277a'!H26+'289a'!H26</f>
        <v>292646</v>
      </c>
      <c r="I26" s="410">
        <f>'251a'!I26+'253a'!I26+'254a'!I26+'255a'!I26+'257a'!I26+'258a'!I26+'263a'!I26+'268a'!I26+'270a'!I26+'271a'!I26+'275a'!I26+'277a'!I26+'289a'!I26</f>
        <v>171757</v>
      </c>
      <c r="J26" s="410">
        <f>'251a'!J26+'253a'!J26+'254a'!J26+'255a'!J26+'257a'!J26+'258a'!J26+'263a'!J26+'268a'!J26+'270a'!J26+'271a'!J26+'275a'!J26+'277a'!J26+'289a'!J26</f>
        <v>0</v>
      </c>
      <c r="K26" s="410">
        <f>'251a'!K26+'253a'!K26+'254a'!K26+'255a'!K26+'257a'!K26+'258a'!K26+'263a'!K26+'268a'!K26+'270a'!K26+'271a'!K26+'275a'!K26+'277a'!K26+'289a'!K26</f>
        <v>0</v>
      </c>
      <c r="L26" s="410">
        <f>'251a'!L26+'253a'!L26+'254a'!L26+'255a'!L26+'257a'!L26+'258a'!L26+'263a'!L26+'268a'!L26+'270a'!L26+'271a'!L26+'275a'!L26+'277a'!L26+'289a'!L26</f>
        <v>0</v>
      </c>
      <c r="M26" s="410">
        <f>'251a'!M26+'253a'!M26+'254a'!M26+'255a'!M26+'257a'!M26+'258a'!M26+'263a'!M26+'268a'!M26+'270a'!M26+'271a'!M26+'275a'!M26+'277a'!M26+'289a'!M26</f>
        <v>0</v>
      </c>
    </row>
    <row r="27" spans="1:15" ht="15" x14ac:dyDescent="0.2">
      <c r="A27" s="416" t="s">
        <v>422</v>
      </c>
      <c r="B27" s="415" t="s">
        <v>530</v>
      </c>
      <c r="C27" s="407" t="s">
        <v>252</v>
      </c>
      <c r="D27" s="410">
        <f>'251a'!D27+'253a'!D27+'254a'!D27+'255a'!D27+'257a'!D27+'258a'!D27+'263a'!D27+'268a'!D27+'270a'!D27+'271a'!D27+'275a'!D27+'277a'!D27+'289a'!D27</f>
        <v>0</v>
      </c>
      <c r="E27" s="414">
        <f>SUM(F27:M27)</f>
        <v>0</v>
      </c>
      <c r="F27" s="410">
        <f>'251a'!F27+'253a'!F27+'254a'!F27+'255a'!F27+'257a'!F27+'258a'!F27+'263a'!F27+'268a'!F27+'270a'!F27+'271a'!F27+'275a'!F27+'277a'!F27+'289a'!F27</f>
        <v>0</v>
      </c>
      <c r="G27" s="410">
        <f>'251a'!G27+'253a'!G27+'254a'!G27+'255a'!G27+'257a'!G27+'258a'!G27+'263a'!G27+'268a'!G27+'270a'!G27+'271a'!G27+'275a'!G27+'277a'!G27+'289a'!G27</f>
        <v>0</v>
      </c>
      <c r="H27" s="410">
        <f>'251a'!H27+'253a'!H27+'254a'!H27+'255a'!H27+'257a'!H27+'258a'!H27+'263a'!H27+'268a'!H27+'270a'!H27+'271a'!H27+'275a'!H27+'277a'!H27+'289a'!H27</f>
        <v>0</v>
      </c>
      <c r="I27" s="410">
        <f>'251a'!I27+'253a'!I27+'254a'!I27+'255a'!I27+'257a'!I27+'258a'!I27+'263a'!I27+'268a'!I27+'270a'!I27+'271a'!I27+'275a'!I27+'277a'!I27+'289a'!I27</f>
        <v>0</v>
      </c>
      <c r="J27" s="410">
        <f>'251a'!J27+'253a'!J27+'254a'!J27+'255a'!J27+'257a'!J27+'258a'!J27+'263a'!J27+'268a'!J27+'270a'!J27+'271a'!J27+'275a'!J27+'277a'!J27+'289a'!J27</f>
        <v>0</v>
      </c>
      <c r="K27" s="410">
        <f>'251a'!K27+'253a'!K27+'254a'!K27+'255a'!K27+'257a'!K27+'258a'!K27+'263a'!K27+'268a'!K27+'270a'!K27+'271a'!K27+'275a'!K27+'277a'!K27+'289a'!K27</f>
        <v>0</v>
      </c>
      <c r="L27" s="410">
        <f>'251a'!L27+'253a'!L27+'254a'!L27+'255a'!L27+'257a'!L27+'258a'!L27+'263a'!L27+'268a'!L27+'270a'!L27+'271a'!L27+'275a'!L27+'277a'!L27+'289a'!L27</f>
        <v>0</v>
      </c>
      <c r="M27" s="410">
        <f>'251a'!M27+'253a'!M27+'254a'!M27+'255a'!M27+'257a'!M27+'258a'!M27+'263a'!M27+'268a'!M27+'270a'!M27+'271a'!M27+'275a'!M27+'277a'!M27+'289a'!M27</f>
        <v>0</v>
      </c>
    </row>
    <row r="28" spans="1:15" ht="15" x14ac:dyDescent="0.2">
      <c r="A28" s="416" t="s">
        <v>418</v>
      </c>
      <c r="B28" s="415">
        <v>623</v>
      </c>
      <c r="C28" s="407" t="s">
        <v>250</v>
      </c>
      <c r="D28" s="410">
        <f>'251a'!D28+'253a'!D28+'254a'!D28+'255a'!D28+'257a'!D28+'258a'!D28+'263a'!D28+'268a'!D28+'270a'!D28+'271a'!D28+'275a'!D28+'277a'!D28+'289a'!D28</f>
        <v>0</v>
      </c>
      <c r="E28" s="414">
        <f>SUM(F28:M28)</f>
        <v>0</v>
      </c>
      <c r="F28" s="410">
        <f>'251a'!F28+'253a'!F28+'254a'!F28+'255a'!F28+'257a'!F28+'258a'!F28+'263a'!F28+'268a'!F28+'270a'!F28+'271a'!F28+'275a'!F28+'277a'!F28+'289a'!F28</f>
        <v>0</v>
      </c>
      <c r="G28" s="410">
        <f>'251a'!G28+'253a'!G28+'254a'!G28+'255a'!G28+'257a'!G28+'258a'!G28+'263a'!G28+'268a'!G28+'270a'!G28+'271a'!G28+'275a'!G28+'277a'!G28+'289a'!G28</f>
        <v>0</v>
      </c>
      <c r="H28" s="410">
        <f>'251a'!H28+'253a'!H28+'254a'!H28+'255a'!H28+'257a'!H28+'258a'!H28+'263a'!H28+'268a'!H28+'270a'!H28+'271a'!H28+'275a'!H28+'277a'!H28+'289a'!H28</f>
        <v>0</v>
      </c>
      <c r="I28" s="410">
        <f>'251a'!I28+'253a'!I28+'254a'!I28+'255a'!I28+'257a'!I28+'258a'!I28+'263a'!I28+'268a'!I28+'270a'!I28+'271a'!I28+'275a'!I28+'277a'!I28+'289a'!I28</f>
        <v>0</v>
      </c>
      <c r="J28" s="410">
        <f>'251a'!J28+'253a'!J28+'254a'!J28+'255a'!J28+'257a'!J28+'258a'!J28+'263a'!J28+'268a'!J28+'270a'!J28+'271a'!J28+'275a'!J28+'277a'!J28+'289a'!J28</f>
        <v>0</v>
      </c>
      <c r="K28" s="410">
        <f>'251a'!K28+'253a'!K28+'254a'!K28+'255a'!K28+'257a'!K28+'258a'!K28+'263a'!K28+'268a'!K28+'270a'!K28+'271a'!K28+'275a'!K28+'277a'!K28+'289a'!K28</f>
        <v>0</v>
      </c>
      <c r="L28" s="410">
        <f>'251a'!L28+'253a'!L28+'254a'!L28+'255a'!L28+'257a'!L28+'258a'!L28+'263a'!L28+'268a'!L28+'270a'!L28+'271a'!L28+'275a'!L28+'277a'!L28+'289a'!L28</f>
        <v>0</v>
      </c>
      <c r="M28" s="410">
        <f>'251a'!M28+'253a'!M28+'254a'!M28+'255a'!M28+'257a'!M28+'258a'!M28+'263a'!M28+'268a'!M28+'270a'!M28+'271a'!M28+'275a'!M28+'277a'!M28+'289a'!M28</f>
        <v>0</v>
      </c>
    </row>
    <row r="29" spans="1:15" ht="15" x14ac:dyDescent="0.2">
      <c r="A29" s="416" t="s">
        <v>415</v>
      </c>
      <c r="B29" s="415" t="s">
        <v>529</v>
      </c>
      <c r="C29" s="407" t="s">
        <v>248</v>
      </c>
      <c r="D29" s="410">
        <f>'251a'!D29+'253a'!D29+'254a'!D29+'255a'!D29+'257a'!D29+'258a'!D29+'263a'!D29+'268a'!D29+'270a'!D29+'271a'!D29+'275a'!D29+'277a'!D29+'289a'!D29</f>
        <v>0</v>
      </c>
      <c r="E29" s="414">
        <f>SUM(F29:M29)</f>
        <v>0</v>
      </c>
      <c r="F29" s="410">
        <f>'251a'!F29+'253a'!F29+'254a'!F29+'255a'!F29+'257a'!F29+'258a'!F29+'263a'!F29+'268a'!F29+'270a'!F29+'271a'!F29+'275a'!F29+'277a'!F29+'289a'!F29</f>
        <v>0</v>
      </c>
      <c r="G29" s="410">
        <f>'251a'!G29+'253a'!G29+'254a'!G29+'255a'!G29+'257a'!G29+'258a'!G29+'263a'!G29+'268a'!G29+'270a'!G29+'271a'!G29+'275a'!G29+'277a'!G29+'289a'!G29</f>
        <v>0</v>
      </c>
      <c r="H29" s="410">
        <f>'251a'!H29+'253a'!H29+'254a'!H29+'255a'!H29+'257a'!H29+'258a'!H29+'263a'!H29+'268a'!H29+'270a'!H29+'271a'!H29+'275a'!H29+'277a'!H29+'289a'!H29</f>
        <v>0</v>
      </c>
      <c r="I29" s="410">
        <f>'251a'!I29+'253a'!I29+'254a'!I29+'255a'!I29+'257a'!I29+'258a'!I29+'263a'!I29+'268a'!I29+'270a'!I29+'271a'!I29+'275a'!I29+'277a'!I29+'289a'!I29</f>
        <v>0</v>
      </c>
      <c r="J29" s="410">
        <f>'251a'!J29+'253a'!J29+'254a'!J29+'255a'!J29+'257a'!J29+'258a'!J29+'263a'!J29+'268a'!J29+'270a'!J29+'271a'!J29+'275a'!J29+'277a'!J29+'289a'!J29</f>
        <v>0</v>
      </c>
      <c r="K29" s="410">
        <f>'251a'!K29+'253a'!K29+'254a'!K29+'255a'!K29+'257a'!K29+'258a'!K29+'263a'!K29+'268a'!K29+'270a'!K29+'271a'!K29+'275a'!K29+'277a'!K29+'289a'!K29</f>
        <v>0</v>
      </c>
      <c r="L29" s="410">
        <f>'251a'!L29+'253a'!L29+'254a'!L29+'255a'!L29+'257a'!L29+'258a'!L29+'263a'!L29+'268a'!L29+'270a'!L29+'271a'!L29+'275a'!L29+'277a'!L29+'289a'!L29</f>
        <v>0</v>
      </c>
      <c r="M29" s="410">
        <f>'251a'!M29+'253a'!M29+'254a'!M29+'255a'!M29+'257a'!M29+'258a'!M29+'263a'!M29+'268a'!M29+'270a'!M29+'271a'!M29+'275a'!M29+'277a'!M29+'289a'!M29</f>
        <v>0</v>
      </c>
    </row>
    <row r="30" spans="1:15" ht="15" x14ac:dyDescent="0.2">
      <c r="A30" s="416" t="s">
        <v>410</v>
      </c>
      <c r="B30" s="415" t="s">
        <v>528</v>
      </c>
      <c r="C30" s="407" t="s">
        <v>246</v>
      </c>
      <c r="D30" s="410">
        <f>'251a'!D30+'253a'!D30+'254a'!D30+'255a'!D30+'257a'!D30+'258a'!D30+'263a'!D30+'268a'!D30+'270a'!D30+'271a'!D30+'275a'!D30+'277a'!D30+'289a'!D30</f>
        <v>50484</v>
      </c>
      <c r="E30" s="414">
        <f>SUM(F30:M30)</f>
        <v>74491</v>
      </c>
      <c r="F30" s="410">
        <f>'251a'!F30+'253a'!F30+'254a'!F30+'255a'!F30+'257a'!F30+'258a'!F30+'263a'!F30+'268a'!F30+'270a'!F30+'271a'!F30+'275a'!F30+'277a'!F30+'289a'!F30</f>
        <v>35319</v>
      </c>
      <c r="G30" s="410">
        <f>'251a'!G30+'253a'!G30+'254a'!G30+'255a'!G30+'257a'!G30+'258a'!G30+'263a'!G30+'268a'!G30+'270a'!G30+'271a'!G30+'275a'!G30+'277a'!G30+'289a'!G30</f>
        <v>10482</v>
      </c>
      <c r="H30" s="410">
        <f>'251a'!H30+'253a'!H30+'254a'!H30+'255a'!H30+'257a'!H30+'258a'!H30+'263a'!H30+'268a'!H30+'270a'!H30+'271a'!H30+'275a'!H30+'277a'!H30+'289a'!H30</f>
        <v>18736</v>
      </c>
      <c r="I30" s="410">
        <f>'251a'!I30+'253a'!I30+'254a'!I30+'255a'!I30+'257a'!I30+'258a'!I30+'263a'!I30+'268a'!I30+'270a'!I30+'271a'!I30+'275a'!I30+'277a'!I30+'289a'!I30</f>
        <v>9954</v>
      </c>
      <c r="J30" s="410">
        <f>'251a'!J30+'253a'!J30+'254a'!J30+'255a'!J30+'257a'!J30+'258a'!J30+'263a'!J30+'268a'!J30+'270a'!J30+'271a'!J30+'275a'!J30+'277a'!J30+'289a'!J30</f>
        <v>0</v>
      </c>
      <c r="K30" s="410">
        <f>'251a'!K30+'253a'!K30+'254a'!K30+'255a'!K30+'257a'!K30+'258a'!K30+'263a'!K30+'268a'!K30+'270a'!K30+'271a'!K30+'275a'!K30+'277a'!K30+'289a'!K30</f>
        <v>0</v>
      </c>
      <c r="L30" s="410">
        <f>'251a'!L30+'253a'!L30+'254a'!L30+'255a'!L30+'257a'!L30+'258a'!L30+'263a'!L30+'268a'!L30+'270a'!L30+'271a'!L30+'275a'!L30+'277a'!L30+'289a'!L30</f>
        <v>0</v>
      </c>
      <c r="M30" s="410">
        <f>'251a'!M30+'253a'!M30+'254a'!M30+'255a'!M30+'257a'!M30+'258a'!M30+'263a'!M30+'268a'!M30+'270a'!M30+'271a'!M30+'275a'!M30+'277a'!M30+'289a'!M30</f>
        <v>0</v>
      </c>
    </row>
    <row r="31" spans="1:15" ht="15" x14ac:dyDescent="0.2">
      <c r="A31" s="416" t="s">
        <v>405</v>
      </c>
      <c r="B31" s="415"/>
      <c r="C31" s="407"/>
      <c r="D31" s="403"/>
      <c r="E31" s="403"/>
      <c r="F31" s="406"/>
      <c r="G31" s="405"/>
      <c r="H31" s="404"/>
      <c r="I31" s="403"/>
      <c r="J31" s="403"/>
      <c r="K31" s="403"/>
      <c r="L31" s="403"/>
      <c r="M31" s="403"/>
    </row>
    <row r="32" spans="1:15" ht="15" x14ac:dyDescent="0.2">
      <c r="A32" s="416" t="s">
        <v>401</v>
      </c>
      <c r="B32" s="415" t="s">
        <v>527</v>
      </c>
      <c r="C32" s="407" t="s">
        <v>244</v>
      </c>
      <c r="D32" s="410">
        <f>'251a'!D32+'253a'!D32+'254a'!D32+'255a'!D32+'257a'!D32+'258a'!D32+'263a'!D32+'268a'!D32+'270a'!D32+'271a'!D32+'275a'!D32+'277a'!D32+'289a'!D32</f>
        <v>23120</v>
      </c>
      <c r="E32" s="414">
        <f>SUM(F32:M32)</f>
        <v>17545</v>
      </c>
      <c r="F32" s="410">
        <f>'251a'!F32+'253a'!F32+'254a'!F32+'255a'!F32+'257a'!F32+'258a'!F32+'263a'!F32+'268a'!F32+'270a'!F32+'271a'!F32+'275a'!F32+'277a'!F32+'289a'!F32</f>
        <v>13785</v>
      </c>
      <c r="G32" s="410">
        <f>'251a'!G32+'253a'!G32+'254a'!G32+'255a'!G32+'257a'!G32+'258a'!G32+'263a'!G32+'268a'!G32+'270a'!G32+'271a'!G32+'275a'!G32+'277a'!G32+'289a'!G32</f>
        <v>3760</v>
      </c>
      <c r="H32" s="410">
        <f>'251a'!H32+'253a'!H32+'254a'!H32+'255a'!H32+'257a'!H32+'258a'!H32+'263a'!H32+'268a'!H32+'270a'!H32+'271a'!H32+'275a'!H32+'277a'!H32+'289a'!H32</f>
        <v>0</v>
      </c>
      <c r="I32" s="410">
        <f>'251a'!I32+'253a'!I32+'254a'!I32+'255a'!I32+'257a'!I32+'258a'!I32+'263a'!I32+'268a'!I32+'270a'!I32+'271a'!I32+'275a'!I32+'277a'!I32+'289a'!I32</f>
        <v>0</v>
      </c>
      <c r="J32" s="410">
        <f>'251a'!J32+'253a'!J32+'254a'!J32+'255a'!J32+'257a'!J32+'258a'!J32+'263a'!J32+'268a'!J32+'270a'!J32+'271a'!J32+'275a'!J32+'277a'!J32+'289a'!J32</f>
        <v>0</v>
      </c>
      <c r="K32" s="410">
        <f>'251a'!K32+'253a'!K32+'254a'!K32+'255a'!K32+'257a'!K32+'258a'!K32+'263a'!K32+'268a'!K32+'270a'!K32+'271a'!K32+'275a'!K32+'277a'!K32+'289a'!K32</f>
        <v>0</v>
      </c>
      <c r="L32" s="410">
        <f>'251a'!L32+'253a'!L32+'254a'!L32+'255a'!L32+'257a'!L32+'258a'!L32+'263a'!L32+'268a'!L32+'270a'!L32+'271a'!L32+'275a'!L32+'277a'!L32+'289a'!L32</f>
        <v>0</v>
      </c>
      <c r="M32" s="410">
        <f>'251a'!M32+'253a'!M32+'254a'!M32+'255a'!M32+'257a'!M32+'258a'!M32+'263a'!M32+'268a'!M32+'270a'!M32+'271a'!M32+'275a'!M32+'277a'!M32+'289a'!M32</f>
        <v>0</v>
      </c>
    </row>
    <row r="33" spans="1:15" ht="15" x14ac:dyDescent="0.2">
      <c r="A33" s="416" t="s">
        <v>398</v>
      </c>
      <c r="B33" s="415"/>
      <c r="C33" s="407"/>
      <c r="D33" s="403"/>
      <c r="E33" s="403"/>
      <c r="F33" s="406"/>
      <c r="G33" s="405"/>
      <c r="H33" s="404"/>
      <c r="I33" s="403"/>
      <c r="J33" s="403"/>
      <c r="K33" s="403"/>
      <c r="L33" s="403"/>
      <c r="M33" s="403"/>
    </row>
    <row r="34" spans="1:15" ht="15" x14ac:dyDescent="0.2">
      <c r="A34" s="416" t="s">
        <v>394</v>
      </c>
      <c r="B34" s="415" t="s">
        <v>526</v>
      </c>
      <c r="C34" s="407" t="s">
        <v>242</v>
      </c>
      <c r="D34" s="410">
        <f>'251a'!D34+'253a'!D34+'254a'!D34+'255a'!D34+'257a'!D34+'258a'!D34+'263a'!D34+'268a'!D34+'270a'!D34+'271a'!D34+'275a'!D34+'277a'!D34+'289a'!D34</f>
        <v>0</v>
      </c>
      <c r="E34" s="414">
        <f t="shared" ref="E34:E41" si="2">SUM(F34:M34)</f>
        <v>0</v>
      </c>
      <c r="F34" s="410">
        <f>'251a'!F34+'253a'!F34+'254a'!F34+'255a'!F34+'257a'!F34+'258a'!F34+'263a'!F34+'268a'!F34+'270a'!F34+'271a'!F34+'275a'!F34+'277a'!F34+'289a'!F34</f>
        <v>0</v>
      </c>
      <c r="G34" s="410">
        <f>'251a'!G34+'253a'!G34+'254a'!G34+'255a'!G34+'257a'!G34+'258a'!G34+'263a'!G34+'268a'!G34+'270a'!G34+'271a'!G34+'275a'!G34+'277a'!G34+'289a'!G34</f>
        <v>0</v>
      </c>
      <c r="H34" s="410">
        <f>'251a'!H34+'253a'!H34+'254a'!H34+'255a'!H34+'257a'!H34+'258a'!H34+'263a'!H34+'268a'!H34+'270a'!H34+'271a'!H34+'275a'!H34+'277a'!H34+'289a'!H34</f>
        <v>0</v>
      </c>
      <c r="I34" s="410">
        <f>'251a'!I34+'253a'!I34+'254a'!I34+'255a'!I34+'257a'!I34+'258a'!I34+'263a'!I34+'268a'!I34+'270a'!I34+'271a'!I34+'275a'!I34+'277a'!I34+'289a'!I34</f>
        <v>0</v>
      </c>
      <c r="J34" s="410">
        <f>'251a'!J34+'253a'!J34+'254a'!J34+'255a'!J34+'257a'!J34+'258a'!J34+'263a'!J34+'268a'!J34+'270a'!J34+'271a'!J34+'275a'!J34+'277a'!J34+'289a'!J34</f>
        <v>0</v>
      </c>
      <c r="K34" s="410">
        <f>'251a'!K34+'253a'!K34+'254a'!K34+'255a'!K34+'257a'!K34+'258a'!K34+'263a'!K34+'268a'!K34+'270a'!K34+'271a'!K34+'275a'!K34+'277a'!K34+'289a'!K34</f>
        <v>0</v>
      </c>
      <c r="L34" s="410">
        <f>'251a'!L34+'253a'!L34+'254a'!L34+'255a'!L34+'257a'!L34+'258a'!L34+'263a'!L34+'268a'!L34+'270a'!L34+'271a'!L34+'275a'!L34+'277a'!L34+'289a'!L34</f>
        <v>0</v>
      </c>
      <c r="M34" s="410">
        <f>'251a'!M34+'253a'!M34+'254a'!M34+'255a'!M34+'257a'!M34+'258a'!M34+'263a'!M34+'268a'!M34+'270a'!M34+'271a'!M34+'275a'!M34+'277a'!M34+'289a'!M34</f>
        <v>0</v>
      </c>
    </row>
    <row r="35" spans="1:15" ht="15" x14ac:dyDescent="0.2">
      <c r="A35" s="416" t="s">
        <v>390</v>
      </c>
      <c r="B35" s="415" t="s">
        <v>525</v>
      </c>
      <c r="C35" s="407" t="s">
        <v>240</v>
      </c>
      <c r="D35" s="410">
        <f>'251a'!D35+'253a'!D35+'254a'!D35+'255a'!D35+'257a'!D35+'258a'!D35+'263a'!D35+'268a'!D35+'270a'!D35+'271a'!D35+'275a'!D35+'277a'!D35+'289a'!D35</f>
        <v>0</v>
      </c>
      <c r="E35" s="414">
        <f t="shared" si="2"/>
        <v>0</v>
      </c>
      <c r="F35" s="410">
        <f>'251a'!F35+'253a'!F35+'254a'!F35+'255a'!F35+'257a'!F35+'258a'!F35+'263a'!F35+'268a'!F35+'270a'!F35+'271a'!F35+'275a'!F35+'277a'!F35+'289a'!F35</f>
        <v>0</v>
      </c>
      <c r="G35" s="410">
        <f>'251a'!G35+'253a'!G35+'254a'!G35+'255a'!G35+'257a'!G35+'258a'!G35+'263a'!G35+'268a'!G35+'270a'!G35+'271a'!G35+'275a'!G35+'277a'!G35+'289a'!G35</f>
        <v>0</v>
      </c>
      <c r="H35" s="410">
        <f>'251a'!H35+'253a'!H35+'254a'!H35+'255a'!H35+'257a'!H35+'258a'!H35+'263a'!H35+'268a'!H35+'270a'!H35+'271a'!H35+'275a'!H35+'277a'!H35+'289a'!H35</f>
        <v>0</v>
      </c>
      <c r="I35" s="410">
        <f>'251a'!I35+'253a'!I35+'254a'!I35+'255a'!I35+'257a'!I35+'258a'!I35+'263a'!I35+'268a'!I35+'270a'!I35+'271a'!I35+'275a'!I35+'277a'!I35+'289a'!I35</f>
        <v>0</v>
      </c>
      <c r="J35" s="410">
        <f>'251a'!J35+'253a'!J35+'254a'!J35+'255a'!J35+'257a'!J35+'258a'!J35+'263a'!J35+'268a'!J35+'270a'!J35+'271a'!J35+'275a'!J35+'277a'!J35+'289a'!J35</f>
        <v>0</v>
      </c>
      <c r="K35" s="410">
        <f>'251a'!K35+'253a'!K35+'254a'!K35+'255a'!K35+'257a'!K35+'258a'!K35+'263a'!K35+'268a'!K35+'270a'!K35+'271a'!K35+'275a'!K35+'277a'!K35+'289a'!K35</f>
        <v>0</v>
      </c>
      <c r="L35" s="410">
        <f>'251a'!L35+'253a'!L35+'254a'!L35+'255a'!L35+'257a'!L35+'258a'!L35+'263a'!L35+'268a'!L35+'270a'!L35+'271a'!L35+'275a'!L35+'277a'!L35+'289a'!L35</f>
        <v>0</v>
      </c>
      <c r="M35" s="410">
        <f>'251a'!M35+'253a'!M35+'254a'!M35+'255a'!M35+'257a'!M35+'258a'!M35+'263a'!M35+'268a'!M35+'270a'!M35+'271a'!M35+'275a'!M35+'277a'!M35+'289a'!M35</f>
        <v>0</v>
      </c>
    </row>
    <row r="36" spans="1:15" ht="15" x14ac:dyDescent="0.2">
      <c r="A36" s="416" t="s">
        <v>385</v>
      </c>
      <c r="B36" s="415">
        <v>656</v>
      </c>
      <c r="C36" s="407" t="s">
        <v>524</v>
      </c>
      <c r="D36" s="410">
        <f>'251a'!D36+'253a'!D36+'254a'!D36+'255a'!D36+'257a'!D36+'258a'!D36+'263a'!D36+'268a'!D36+'270a'!D36+'271a'!D36+'275a'!D36+'277a'!D36+'289a'!D36</f>
        <v>0</v>
      </c>
      <c r="E36" s="414">
        <f t="shared" si="2"/>
        <v>0</v>
      </c>
      <c r="F36" s="410">
        <f>'251a'!F36+'253a'!F36+'254a'!F36+'255a'!F36+'257a'!F36+'258a'!F36+'263a'!F36+'268a'!F36+'270a'!F36+'271a'!F36+'275a'!F36+'277a'!F36+'289a'!F36</f>
        <v>0</v>
      </c>
      <c r="G36" s="410">
        <f>'251a'!G36+'253a'!G36+'254a'!G36+'255a'!G36+'257a'!G36+'258a'!G36+'263a'!G36+'268a'!G36+'270a'!G36+'271a'!G36+'275a'!G36+'277a'!G36+'289a'!G36</f>
        <v>0</v>
      </c>
      <c r="H36" s="410">
        <f>'251a'!H36+'253a'!H36+'254a'!H36+'255a'!H36+'257a'!H36+'258a'!H36+'263a'!H36+'268a'!H36+'270a'!H36+'271a'!H36+'275a'!H36+'277a'!H36+'289a'!H36</f>
        <v>0</v>
      </c>
      <c r="I36" s="410">
        <f>'251a'!I36+'253a'!I36+'254a'!I36+'255a'!I36+'257a'!I36+'258a'!I36+'263a'!I36+'268a'!I36+'270a'!I36+'271a'!I36+'275a'!I36+'277a'!I36+'289a'!I36</f>
        <v>0</v>
      </c>
      <c r="J36" s="410">
        <f>'251a'!J36+'253a'!J36+'254a'!J36+'255a'!J36+'257a'!J36+'258a'!J36+'263a'!J36+'268a'!J36+'270a'!J36+'271a'!J36+'275a'!J36+'277a'!J36+'289a'!J36</f>
        <v>0</v>
      </c>
      <c r="K36" s="410">
        <f>'251a'!K36+'253a'!K36+'254a'!K36+'255a'!K36+'257a'!K36+'258a'!K36+'263a'!K36+'268a'!K36+'270a'!K36+'271a'!K36+'275a'!K36+'277a'!K36+'289a'!K36</f>
        <v>0</v>
      </c>
      <c r="L36" s="410">
        <f>'251a'!L36+'253a'!L36+'254a'!L36+'255a'!L36+'257a'!L36+'258a'!L36+'263a'!L36+'268a'!L36+'270a'!L36+'271a'!L36+'275a'!L36+'277a'!L36+'289a'!L36</f>
        <v>0</v>
      </c>
      <c r="M36" s="410">
        <f>'251a'!M36+'253a'!M36+'254a'!M36+'255a'!M36+'257a'!M36+'258a'!M36+'263a'!M36+'268a'!M36+'270a'!M36+'271a'!M36+'275a'!M36+'277a'!M36+'289a'!M36</f>
        <v>0</v>
      </c>
    </row>
    <row r="37" spans="1:15" ht="15" x14ac:dyDescent="0.2">
      <c r="A37" s="416" t="s">
        <v>380</v>
      </c>
      <c r="B37" s="415" t="s">
        <v>523</v>
      </c>
      <c r="C37" s="407" t="s">
        <v>522</v>
      </c>
      <c r="D37" s="410">
        <f>'251a'!D37+'253a'!D37+'254a'!D37+'255a'!D37+'257a'!D37+'258a'!D37+'263a'!D37+'268a'!D37+'270a'!D37+'271a'!D37+'275a'!D37+'277a'!D37+'289a'!D37</f>
        <v>350</v>
      </c>
      <c r="E37" s="414">
        <f t="shared" si="2"/>
        <v>350</v>
      </c>
      <c r="F37" s="410">
        <f>'251a'!F37+'253a'!F37+'254a'!F37+'255a'!F37+'257a'!F37+'258a'!F37+'263a'!F37+'268a'!F37+'270a'!F37+'271a'!F37+'275a'!F37+'277a'!F37+'289a'!F37</f>
        <v>0</v>
      </c>
      <c r="G37" s="410">
        <f>'251a'!G37+'253a'!G37+'254a'!G37+'255a'!G37+'257a'!G37+'258a'!G37+'263a'!G37+'268a'!G37+'270a'!G37+'271a'!G37+'275a'!G37+'277a'!G37+'289a'!G37</f>
        <v>0</v>
      </c>
      <c r="H37" s="410">
        <f>'251a'!H37+'253a'!H37+'254a'!H37+'255a'!H37+'257a'!H37+'258a'!H37+'263a'!H37+'268a'!H37+'270a'!H37+'271a'!H37+'275a'!H37+'277a'!H37+'289a'!H37</f>
        <v>350</v>
      </c>
      <c r="I37" s="410">
        <f>'251a'!I37+'253a'!I37+'254a'!I37+'255a'!I37+'257a'!I37+'258a'!I37+'263a'!I37+'268a'!I37+'270a'!I37+'271a'!I37+'275a'!I37+'277a'!I37+'289a'!I37</f>
        <v>0</v>
      </c>
      <c r="J37" s="410">
        <f>'251a'!J37+'253a'!J37+'254a'!J37+'255a'!J37+'257a'!J37+'258a'!J37+'263a'!J37+'268a'!J37+'270a'!J37+'271a'!J37+'275a'!J37+'277a'!J37+'289a'!J37</f>
        <v>0</v>
      </c>
      <c r="K37" s="410">
        <f>'251a'!K37+'253a'!K37+'254a'!K37+'255a'!K37+'257a'!K37+'258a'!K37+'263a'!K37+'268a'!K37+'270a'!K37+'271a'!K37+'275a'!K37+'277a'!K37+'289a'!K37</f>
        <v>0</v>
      </c>
      <c r="L37" s="410">
        <f>'251a'!L37+'253a'!L37+'254a'!L37+'255a'!L37+'257a'!L37+'258a'!L37+'263a'!L37+'268a'!L37+'270a'!L37+'271a'!L37+'275a'!L37+'277a'!L37+'289a'!L37</f>
        <v>0</v>
      </c>
      <c r="M37" s="410">
        <f>'251a'!M37+'253a'!M37+'254a'!M37+'255a'!M37+'257a'!M37+'258a'!M37+'263a'!M37+'268a'!M37+'270a'!M37+'271a'!M37+'275a'!M37+'277a'!M37+'289a'!M37</f>
        <v>0</v>
      </c>
    </row>
    <row r="38" spans="1:15" ht="15" x14ac:dyDescent="0.2">
      <c r="A38" s="416" t="s">
        <v>377</v>
      </c>
      <c r="B38" s="415">
        <v>663</v>
      </c>
      <c r="C38" s="407" t="s">
        <v>521</v>
      </c>
      <c r="D38" s="410">
        <f>'251a'!D38+'253a'!D38+'254a'!D38+'255a'!D38+'257a'!D38+'258a'!D38+'263a'!D38+'268a'!D38+'270a'!D38+'271a'!D38+'275a'!D38+'277a'!D38+'289a'!D38</f>
        <v>0</v>
      </c>
      <c r="E38" s="414">
        <f t="shared" si="2"/>
        <v>0</v>
      </c>
      <c r="F38" s="410">
        <f>'251a'!F38+'253a'!F38+'254a'!F38+'255a'!F38+'257a'!F38+'258a'!F38+'263a'!F38+'268a'!F38+'270a'!F38+'271a'!F38+'275a'!F38+'277a'!F38+'289a'!F38</f>
        <v>0</v>
      </c>
      <c r="G38" s="410">
        <f>'251a'!G38+'253a'!G38+'254a'!G38+'255a'!G38+'257a'!G38+'258a'!G38+'263a'!G38+'268a'!G38+'270a'!G38+'271a'!G38+'275a'!G38+'277a'!G38+'289a'!G38</f>
        <v>0</v>
      </c>
      <c r="H38" s="410">
        <f>'251a'!H38+'253a'!H38+'254a'!H38+'255a'!H38+'257a'!H38+'258a'!H38+'263a'!H38+'268a'!H38+'270a'!H38+'271a'!H38+'275a'!H38+'277a'!H38+'289a'!H38</f>
        <v>0</v>
      </c>
      <c r="I38" s="410">
        <f>'251a'!I38+'253a'!I38+'254a'!I38+'255a'!I38+'257a'!I38+'258a'!I38+'263a'!I38+'268a'!I38+'270a'!I38+'271a'!I38+'275a'!I38+'277a'!I38+'289a'!I38</f>
        <v>0</v>
      </c>
      <c r="J38" s="410">
        <f>'251a'!J38+'253a'!J38+'254a'!J38+'255a'!J38+'257a'!J38+'258a'!J38+'263a'!J38+'268a'!J38+'270a'!J38+'271a'!J38+'275a'!J38+'277a'!J38+'289a'!J38</f>
        <v>0</v>
      </c>
      <c r="K38" s="410">
        <f>'251a'!K38+'253a'!K38+'254a'!K38+'255a'!K38+'257a'!K38+'258a'!K38+'263a'!K38+'268a'!K38+'270a'!K38+'271a'!K38+'275a'!K38+'277a'!K38+'289a'!K38</f>
        <v>0</v>
      </c>
      <c r="L38" s="410">
        <f>'251a'!L38+'253a'!L38+'254a'!L38+'255a'!L38+'257a'!L38+'258a'!L38+'263a'!L38+'268a'!L38+'270a'!L38+'271a'!L38+'275a'!L38+'277a'!L38+'289a'!L38</f>
        <v>0</v>
      </c>
      <c r="M38" s="410">
        <f>'251a'!M38+'253a'!M38+'254a'!M38+'255a'!M38+'257a'!M38+'258a'!M38+'263a'!M38+'268a'!M38+'270a'!M38+'271a'!M38+'275a'!M38+'277a'!M38+'289a'!M38</f>
        <v>0</v>
      </c>
    </row>
    <row r="39" spans="1:15" ht="15" x14ac:dyDescent="0.2">
      <c r="A39" s="416" t="s">
        <v>373</v>
      </c>
      <c r="B39" s="415" t="s">
        <v>520</v>
      </c>
      <c r="C39" s="407" t="s">
        <v>519</v>
      </c>
      <c r="D39" s="410">
        <f>'251a'!D39+'253a'!D39+'254a'!D39+'255a'!D39+'257a'!D39+'258a'!D39+'263a'!D39+'268a'!D39+'270a'!D39+'271a'!D39+'275a'!D39+'277a'!D39+'289a'!D39</f>
        <v>0</v>
      </c>
      <c r="E39" s="414">
        <f t="shared" si="2"/>
        <v>0</v>
      </c>
      <c r="F39" s="410">
        <f>'251a'!F39+'253a'!F39+'254a'!F39+'255a'!F39+'257a'!F39+'258a'!F39+'263a'!F39+'268a'!F39+'270a'!F39+'271a'!F39+'275a'!F39+'277a'!F39+'289a'!F39</f>
        <v>0</v>
      </c>
      <c r="G39" s="410">
        <f>'251a'!G39+'253a'!G39+'254a'!G39+'255a'!G39+'257a'!G39+'258a'!G39+'263a'!G39+'268a'!G39+'270a'!G39+'271a'!G39+'275a'!G39+'277a'!G39+'289a'!G39</f>
        <v>0</v>
      </c>
      <c r="H39" s="410">
        <f>'251a'!H39+'253a'!H39+'254a'!H39+'255a'!H39+'257a'!H39+'258a'!H39+'263a'!H39+'268a'!H39+'270a'!H39+'271a'!H39+'275a'!H39+'277a'!H39+'289a'!H39</f>
        <v>0</v>
      </c>
      <c r="I39" s="410">
        <f>'251a'!I39+'253a'!I39+'254a'!I39+'255a'!I39+'257a'!I39+'258a'!I39+'263a'!I39+'268a'!I39+'270a'!I39+'271a'!I39+'275a'!I39+'277a'!I39+'289a'!I39</f>
        <v>0</v>
      </c>
      <c r="J39" s="410">
        <f>'251a'!J39+'253a'!J39+'254a'!J39+'255a'!J39+'257a'!J39+'258a'!J39+'263a'!J39+'268a'!J39+'270a'!J39+'271a'!J39+'275a'!J39+'277a'!J39+'289a'!J39</f>
        <v>0</v>
      </c>
      <c r="K39" s="410">
        <f>'251a'!K39+'253a'!K39+'254a'!K39+'255a'!K39+'257a'!K39+'258a'!K39+'263a'!K39+'268a'!K39+'270a'!K39+'271a'!K39+'275a'!K39+'277a'!K39+'289a'!K39</f>
        <v>0</v>
      </c>
      <c r="L39" s="410">
        <f>'251a'!L39+'253a'!L39+'254a'!L39+'255a'!L39+'257a'!L39+'258a'!L39+'263a'!L39+'268a'!L39+'270a'!L39+'271a'!L39+'275a'!L39+'277a'!L39+'289a'!L39</f>
        <v>0</v>
      </c>
      <c r="M39" s="410">
        <f>'251a'!M39+'253a'!M39+'254a'!M39+'255a'!M39+'257a'!M39+'258a'!M39+'263a'!M39+'268a'!M39+'270a'!M39+'271a'!M39+'275a'!M39+'277a'!M39+'289a'!M39</f>
        <v>0</v>
      </c>
    </row>
    <row r="40" spans="1:15" ht="15" x14ac:dyDescent="0.2">
      <c r="A40" s="416" t="s">
        <v>369</v>
      </c>
      <c r="B40" s="415" t="s">
        <v>518</v>
      </c>
      <c r="C40" s="407" t="s">
        <v>230</v>
      </c>
      <c r="D40" s="410">
        <f>'251a'!D40+'253a'!D40+'254a'!D40+'255a'!D40+'257a'!D40+'258a'!D40+'263a'!D40+'268a'!D40+'270a'!D40+'271a'!D40+'275a'!D40+'277a'!D40+'289a'!D40</f>
        <v>0</v>
      </c>
      <c r="E40" s="414">
        <f t="shared" si="2"/>
        <v>0</v>
      </c>
      <c r="F40" s="410">
        <f>'251a'!F40+'253a'!F40+'254a'!F40+'255a'!F40+'257a'!F40+'258a'!F40+'263a'!F40+'268a'!F40+'270a'!F40+'271a'!F40+'275a'!F40+'277a'!F40+'289a'!F40</f>
        <v>0</v>
      </c>
      <c r="G40" s="410">
        <f>'251a'!G40+'253a'!G40+'254a'!G40+'255a'!G40+'257a'!G40+'258a'!G40+'263a'!G40+'268a'!G40+'270a'!G40+'271a'!G40+'275a'!G40+'277a'!G40+'289a'!G40</f>
        <v>0</v>
      </c>
      <c r="H40" s="410">
        <f>'251a'!H40+'253a'!H40+'254a'!H40+'255a'!H40+'257a'!H40+'258a'!H40+'263a'!H40+'268a'!H40+'270a'!H40+'271a'!H40+'275a'!H40+'277a'!H40+'289a'!H40</f>
        <v>0</v>
      </c>
      <c r="I40" s="410">
        <f>'251a'!I40+'253a'!I40+'254a'!I40+'255a'!I40+'257a'!I40+'258a'!I40+'263a'!I40+'268a'!I40+'270a'!I40+'271a'!I40+'275a'!I40+'277a'!I40+'289a'!I40</f>
        <v>0</v>
      </c>
      <c r="J40" s="410">
        <f>'251a'!J40+'253a'!J40+'254a'!J40+'255a'!J40+'257a'!J40+'258a'!J40+'263a'!J40+'268a'!J40+'270a'!J40+'271a'!J40+'275a'!J40+'277a'!J40+'289a'!J40</f>
        <v>0</v>
      </c>
      <c r="K40" s="410">
        <f>'251a'!K40+'253a'!K40+'254a'!K40+'255a'!K40+'257a'!K40+'258a'!K40+'263a'!K40+'268a'!K40+'270a'!K40+'271a'!K40+'275a'!K40+'277a'!K40+'289a'!K40</f>
        <v>0</v>
      </c>
      <c r="L40" s="410">
        <f>'251a'!L40+'253a'!L40+'254a'!L40+'255a'!L40+'257a'!L40+'258a'!L40+'263a'!L40+'268a'!L40+'270a'!L40+'271a'!L40+'275a'!L40+'277a'!L40+'289a'!L40</f>
        <v>0</v>
      </c>
      <c r="M40" s="410">
        <f>'251a'!M40+'253a'!M40+'254a'!M40+'255a'!M40+'257a'!M40+'258a'!M40+'263a'!M40+'268a'!M40+'270a'!M40+'271a'!M40+'275a'!M40+'277a'!M40+'289a'!M40</f>
        <v>0</v>
      </c>
    </row>
    <row r="41" spans="1:15" ht="15" x14ac:dyDescent="0.2">
      <c r="A41" s="416" t="s">
        <v>365</v>
      </c>
      <c r="B41" s="415" t="s">
        <v>517</v>
      </c>
      <c r="C41" s="407" t="s">
        <v>228</v>
      </c>
      <c r="D41" s="410">
        <f>'251a'!D41+'253a'!D41+'254a'!D41+'255a'!D41+'257a'!D41+'258a'!D41+'263a'!D41+'268a'!D41+'270a'!D41+'271a'!D41+'275a'!D41+'277a'!D41+'289a'!D41</f>
        <v>0</v>
      </c>
      <c r="E41" s="414">
        <f t="shared" si="2"/>
        <v>0</v>
      </c>
      <c r="F41" s="410">
        <f>'251a'!F41+'253a'!F41+'254a'!F41+'255a'!F41+'257a'!F41+'258a'!F41+'263a'!F41+'268a'!F41+'270a'!F41+'271a'!F41+'275a'!F41+'277a'!F41+'289a'!F41</f>
        <v>0</v>
      </c>
      <c r="G41" s="410">
        <f>'251a'!G41+'253a'!G41+'254a'!G41+'255a'!G41+'257a'!G41+'258a'!G41+'263a'!G41+'268a'!G41+'270a'!G41+'271a'!G41+'275a'!G41+'277a'!G41+'289a'!G41</f>
        <v>0</v>
      </c>
      <c r="H41" s="410">
        <f>'251a'!H41+'253a'!H41+'254a'!H41+'255a'!H41+'257a'!H41+'258a'!H41+'263a'!H41+'268a'!H41+'270a'!H41+'271a'!H41+'275a'!H41+'277a'!H41+'289a'!H41</f>
        <v>0</v>
      </c>
      <c r="I41" s="410">
        <f>'251a'!I41+'253a'!I41+'254a'!I41+'255a'!I41+'257a'!I41+'258a'!I41+'263a'!I41+'268a'!I41+'270a'!I41+'271a'!I41+'275a'!I41+'277a'!I41+'289a'!I41</f>
        <v>0</v>
      </c>
      <c r="J41" s="410">
        <f>'251a'!J41+'253a'!J41+'254a'!J41+'255a'!J41+'257a'!J41+'258a'!J41+'263a'!J41+'268a'!J41+'270a'!J41+'271a'!J41+'275a'!J41+'277a'!J41+'289a'!J41</f>
        <v>0</v>
      </c>
      <c r="K41" s="410">
        <f>'251a'!K41+'253a'!K41+'254a'!K41+'255a'!K41+'257a'!K41+'258a'!K41+'263a'!K41+'268a'!K41+'270a'!K41+'271a'!K41+'275a'!K41+'277a'!K41+'289a'!K41</f>
        <v>0</v>
      </c>
      <c r="L41" s="410">
        <f>'251a'!L41+'253a'!L41+'254a'!L41+'255a'!L41+'257a'!L41+'258a'!L41+'263a'!L41+'268a'!L41+'270a'!L41+'271a'!L41+'275a'!L41+'277a'!L41+'289a'!L41</f>
        <v>0</v>
      </c>
      <c r="M41" s="410">
        <f>'251a'!M41+'253a'!M41+'254a'!M41+'255a'!M41+'257a'!M41+'258a'!M41+'263a'!M41+'268a'!M41+'270a'!M41+'271a'!M41+'275a'!M41+'277a'!M41+'289a'!M41</f>
        <v>0</v>
      </c>
    </row>
    <row r="42" spans="1:15" ht="15" x14ac:dyDescent="0.2">
      <c r="A42" s="416" t="s">
        <v>362</v>
      </c>
      <c r="B42" s="415"/>
      <c r="C42" s="407"/>
      <c r="D42" s="403"/>
      <c r="E42" s="403"/>
      <c r="F42" s="406"/>
      <c r="G42" s="405"/>
      <c r="H42" s="404"/>
      <c r="I42" s="403"/>
      <c r="J42" s="403"/>
      <c r="K42" s="403"/>
      <c r="L42" s="403"/>
      <c r="M42" s="403"/>
    </row>
    <row r="43" spans="1:15" ht="15" x14ac:dyDescent="0.2">
      <c r="A43" s="416" t="s">
        <v>359</v>
      </c>
      <c r="B43" s="415" t="s">
        <v>516</v>
      </c>
      <c r="C43" s="407" t="s">
        <v>515</v>
      </c>
      <c r="D43" s="410">
        <f>'251a'!D43+'253a'!D43+'254a'!D43+'255a'!D43+'257a'!D43+'258a'!D43+'263a'!D43+'268a'!D43+'270a'!D43+'271a'!D43+'275a'!D43+'277a'!D43+'289a'!D43</f>
        <v>26000</v>
      </c>
      <c r="E43" s="414">
        <f>SUM(F43:M43)</f>
        <v>0</v>
      </c>
      <c r="F43" s="410">
        <f>'251a'!F43+'253a'!F43+'254a'!F43+'255a'!F43+'257a'!F43+'258a'!F43+'263a'!F43+'268a'!F43+'270a'!F43+'271a'!F43+'275a'!F43+'277a'!F43+'289a'!F43</f>
        <v>0</v>
      </c>
      <c r="G43" s="410">
        <f>'251a'!G43+'253a'!G43+'254a'!G43+'255a'!G43+'257a'!G43+'258a'!G43+'263a'!G43+'268a'!G43+'270a'!G43+'271a'!G43+'275a'!G43+'277a'!G43+'289a'!G43</f>
        <v>0</v>
      </c>
      <c r="H43" s="410">
        <f>'251a'!H43+'253a'!H43+'254a'!H43+'255a'!H43+'257a'!H43+'258a'!H43+'263a'!H43+'268a'!H43+'270a'!H43+'271a'!H43+'275a'!H43+'277a'!H43+'289a'!H43</f>
        <v>0</v>
      </c>
      <c r="I43" s="410">
        <f>'251a'!I43+'253a'!I43+'254a'!I43+'255a'!I43+'257a'!I43+'258a'!I43+'263a'!I43+'268a'!I43+'270a'!I43+'271a'!I43+'275a'!I43+'277a'!I43+'289a'!I43</f>
        <v>0</v>
      </c>
      <c r="J43" s="410">
        <f>'251a'!J43+'253a'!J43+'254a'!J43+'255a'!J43+'257a'!J43+'258a'!J43+'263a'!J43+'268a'!J43+'270a'!J43+'271a'!J43+'275a'!J43+'277a'!J43+'289a'!J43</f>
        <v>0</v>
      </c>
      <c r="K43" s="410">
        <f>'251a'!K43+'253a'!K43+'254a'!K43+'255a'!K43+'257a'!K43+'258a'!K43+'263a'!K43+'268a'!K43+'270a'!K43+'271a'!K43+'275a'!K43+'277a'!K43+'289a'!K43</f>
        <v>0</v>
      </c>
      <c r="L43" s="410">
        <f>'251a'!L43+'253a'!L43+'254a'!L43+'255a'!L43+'257a'!L43+'258a'!L43+'263a'!L43+'268a'!L43+'270a'!L43+'271a'!L43+'275a'!L43+'277a'!L43+'289a'!L43</f>
        <v>0</v>
      </c>
      <c r="M43" s="410">
        <f>'251a'!M43+'253a'!M43+'254a'!M43+'255a'!M43+'257a'!M43+'258a'!M43+'263a'!M43+'268a'!M43+'270a'!M43+'271a'!M43+'275a'!M43+'277a'!M43+'289a'!M43</f>
        <v>0</v>
      </c>
    </row>
    <row r="44" spans="1:15" ht="15" x14ac:dyDescent="0.2">
      <c r="A44" s="416" t="s">
        <v>357</v>
      </c>
      <c r="B44" s="415" t="s">
        <v>514</v>
      </c>
      <c r="C44" s="407" t="s">
        <v>513</v>
      </c>
      <c r="D44" s="410">
        <f>'251a'!D44+'253a'!D44+'254a'!D44+'255a'!D44+'257a'!D44+'258a'!D44+'263a'!D44+'268a'!D44+'270a'!D44+'271a'!D44+'275a'!D44+'277a'!D44+'289a'!D44</f>
        <v>43567</v>
      </c>
      <c r="E44" s="414">
        <f>SUM(F44:M44)</f>
        <v>38662</v>
      </c>
      <c r="F44" s="410">
        <f>'251a'!F44+'253a'!F44+'254a'!F44+'255a'!F44+'257a'!F44+'258a'!F44+'263a'!F44+'268a'!F44+'270a'!F44+'271a'!F44+'275a'!F44+'277a'!F44+'289a'!F44</f>
        <v>0</v>
      </c>
      <c r="G44" s="410">
        <f>'251a'!G44+'253a'!G44+'254a'!G44+'255a'!G44+'257a'!G44+'258a'!G44+'263a'!G44+'268a'!G44+'270a'!G44+'271a'!G44+'275a'!G44+'277a'!G44+'289a'!G44</f>
        <v>0</v>
      </c>
      <c r="H44" s="410">
        <f>'251a'!H44+'253a'!H44+'254a'!H44+'255a'!H44+'257a'!H44+'258a'!H44+'263a'!H44+'268a'!H44+'270a'!H44+'271a'!H44+'275a'!H44+'277a'!H44+'289a'!H44</f>
        <v>38662</v>
      </c>
      <c r="I44" s="410">
        <f>'251a'!I44+'253a'!I44+'254a'!I44+'255a'!I44+'257a'!I44+'258a'!I44+'263a'!I44+'268a'!I44+'270a'!I44+'271a'!I44+'275a'!I44+'277a'!I44+'289a'!I44</f>
        <v>0</v>
      </c>
      <c r="J44" s="410">
        <f>'251a'!J44+'253a'!J44+'254a'!J44+'255a'!J44+'257a'!J44+'258a'!J44+'263a'!J44+'268a'!J44+'270a'!J44+'271a'!J44+'275a'!J44+'277a'!J44+'289a'!J44</f>
        <v>0</v>
      </c>
      <c r="K44" s="410">
        <f>'251a'!K44+'253a'!K44+'254a'!K44+'255a'!K44+'257a'!K44+'258a'!K44+'263a'!K44+'268a'!K44+'270a'!K44+'271a'!K44+'275a'!K44+'277a'!K44+'289a'!K44</f>
        <v>0</v>
      </c>
      <c r="L44" s="410">
        <f>'251a'!L44+'253a'!L44+'254a'!L44+'255a'!L44+'257a'!L44+'258a'!L44+'263a'!L44+'268a'!L44+'270a'!L44+'271a'!L44+'275a'!L44+'277a'!L44+'289a'!L44</f>
        <v>0</v>
      </c>
      <c r="M44" s="410">
        <f>'251a'!M44+'253a'!M44+'254a'!M44+'255a'!M44+'257a'!M44+'258a'!M44+'263a'!M44+'268a'!M44+'270a'!M44+'271a'!M44+'275a'!M44+'277a'!M44+'289a'!M44</f>
        <v>0</v>
      </c>
    </row>
    <row r="45" spans="1:15" ht="15" x14ac:dyDescent="0.2">
      <c r="A45" s="416" t="s">
        <v>353</v>
      </c>
      <c r="B45" s="415" t="s">
        <v>512</v>
      </c>
      <c r="C45" s="407" t="s">
        <v>222</v>
      </c>
      <c r="D45" s="410">
        <f>'251a'!D45+'253a'!D45+'254a'!D45+'255a'!D45+'257a'!D45+'258a'!D45+'263a'!D45+'268a'!D45+'270a'!D45+'271a'!D45+'275a'!D45+'277a'!D45+'289a'!D45</f>
        <v>0</v>
      </c>
      <c r="E45" s="414">
        <f>SUM(F45:M45)</f>
        <v>0</v>
      </c>
      <c r="F45" s="410">
        <f>'251a'!F45+'253a'!F45+'254a'!F45+'255a'!F45+'257a'!F45+'258a'!F45+'263a'!F45+'268a'!F45+'270a'!F45+'271a'!F45+'275a'!F45+'277a'!F45+'289a'!F45</f>
        <v>0</v>
      </c>
      <c r="G45" s="410">
        <f>'251a'!G45+'253a'!G45+'254a'!G45+'255a'!G45+'257a'!G45+'258a'!G45+'263a'!G45+'268a'!G45+'270a'!G45+'271a'!G45+'275a'!G45+'277a'!G45+'289a'!G45</f>
        <v>0</v>
      </c>
      <c r="H45" s="410">
        <f>'251a'!H45+'253a'!H45+'254a'!H45+'255a'!H45+'257a'!H45+'258a'!H45+'263a'!H45+'268a'!H45+'270a'!H45+'271a'!H45+'275a'!H45+'277a'!H45+'289a'!H45</f>
        <v>0</v>
      </c>
      <c r="I45" s="410">
        <f>'251a'!I45+'253a'!I45+'254a'!I45+'255a'!I45+'257a'!I45+'258a'!I45+'263a'!I45+'268a'!I45+'270a'!I45+'271a'!I45+'275a'!I45+'277a'!I45+'289a'!I45</f>
        <v>0</v>
      </c>
      <c r="J45" s="410">
        <f>'251a'!J45+'253a'!J45+'254a'!J45+'255a'!J45+'257a'!J45+'258a'!J45+'263a'!J45+'268a'!J45+'270a'!J45+'271a'!J45+'275a'!J45+'277a'!J45+'289a'!J45</f>
        <v>0</v>
      </c>
      <c r="K45" s="410">
        <f>'251a'!K45+'253a'!K45+'254a'!K45+'255a'!K45+'257a'!K45+'258a'!K45+'263a'!K45+'268a'!K45+'270a'!K45+'271a'!K45+'275a'!K45+'277a'!K45+'289a'!K45</f>
        <v>0</v>
      </c>
      <c r="L45" s="410">
        <f>'251a'!L45+'253a'!L45+'254a'!L45+'255a'!L45+'257a'!L45+'258a'!L45+'263a'!L45+'268a'!L45+'270a'!L45+'271a'!L45+'275a'!L45+'277a'!L45+'289a'!L45</f>
        <v>0</v>
      </c>
      <c r="M45" s="410">
        <f>'251a'!M45+'253a'!M45+'254a'!M45+'255a'!M45+'257a'!M45+'258a'!M45+'263a'!M45+'268a'!M45+'270a'!M45+'271a'!M45+'275a'!M45+'277a'!M45+'289a'!M45</f>
        <v>0</v>
      </c>
    </row>
    <row r="46" spans="1:15" ht="15" x14ac:dyDescent="0.2">
      <c r="A46" s="409"/>
      <c r="B46" s="408"/>
      <c r="C46" s="407"/>
      <c r="D46" s="403"/>
      <c r="E46" s="403"/>
      <c r="F46" s="406"/>
      <c r="G46" s="405"/>
      <c r="H46" s="404"/>
      <c r="I46" s="403"/>
      <c r="J46" s="403"/>
      <c r="K46" s="403"/>
      <c r="L46" s="403"/>
      <c r="M46" s="403"/>
    </row>
    <row r="47" spans="1:15" ht="12" customHeight="1" x14ac:dyDescent="0.2">
      <c r="A47" s="602" t="str">
        <f ca="1">CELL("filename",A47)</f>
        <v>R:\Finance\Annual Budget\Amended 2016-2017\[2016-2017 Amended Budget.xlsx]250-289 Special Federala</v>
      </c>
      <c r="B47" s="602"/>
      <c r="C47" s="602"/>
      <c r="D47" s="402"/>
      <c r="E47" s="402"/>
      <c r="F47" s="402"/>
      <c r="G47" s="402"/>
      <c r="H47" s="402"/>
      <c r="I47" s="402"/>
      <c r="J47" s="402"/>
      <c r="K47" s="402"/>
      <c r="L47" s="402"/>
      <c r="M47" s="402"/>
    </row>
    <row r="48" spans="1:15" ht="12" customHeight="1" x14ac:dyDescent="0.2">
      <c r="A48" s="401"/>
      <c r="B48" s="401"/>
      <c r="C48" s="400" t="s">
        <v>511</v>
      </c>
      <c r="D48" s="399">
        <f t="shared" ref="D48:M48" si="3">SUM(D23:D46)</f>
        <v>2487924</v>
      </c>
      <c r="E48" s="399">
        <f t="shared" si="3"/>
        <v>2188121</v>
      </c>
      <c r="F48" s="399">
        <f t="shared" si="3"/>
        <v>1122573</v>
      </c>
      <c r="G48" s="399">
        <f t="shared" si="3"/>
        <v>469259</v>
      </c>
      <c r="H48" s="399">
        <f t="shared" si="3"/>
        <v>399578</v>
      </c>
      <c r="I48" s="399">
        <f t="shared" si="3"/>
        <v>196711</v>
      </c>
      <c r="J48" s="399">
        <f t="shared" si="3"/>
        <v>0</v>
      </c>
      <c r="K48" s="399">
        <f t="shared" si="3"/>
        <v>0</v>
      </c>
      <c r="L48" s="399">
        <f t="shared" si="3"/>
        <v>0</v>
      </c>
      <c r="M48" s="399">
        <f t="shared" si="3"/>
        <v>0</v>
      </c>
      <c r="O48" s="417"/>
    </row>
  </sheetData>
  <mergeCells count="3">
    <mergeCell ref="A1:C1"/>
    <mergeCell ref="A4:C4"/>
    <mergeCell ref="A47:C47"/>
  </mergeCells>
  <printOptions horizontalCentered="1" verticalCentered="1"/>
  <pageMargins left="0.1" right="0.1" top="0.4" bottom="0.4" header="0.1" footer="0.1"/>
  <pageSetup scale="81" fitToHeight="2" orientation="landscape" r:id="rId1"/>
  <headerFooter>
    <oddHeader>&amp;C&amp;"Arial,Bold"TWIN FALLS SCHOOL DISTRICT 411</oddHeader>
    <oddFooter>&amp;L&amp;"Arial,Bold"&amp;Z&amp;F&amp;R&amp;"Arial,Bold"Page &amp;P of &amp;N</oddFooter>
  </headerFooter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C49"/>
  <sheetViews>
    <sheetView zoomScaleNormal="100" workbookViewId="0">
      <selection activeCell="P31" sqref="P31"/>
    </sheetView>
  </sheetViews>
  <sheetFormatPr defaultRowHeight="15.75" x14ac:dyDescent="0.25"/>
  <cols>
    <col min="1" max="1" width="3.77734375" style="397" customWidth="1"/>
    <col min="2" max="2" width="6.77734375" style="452" customWidth="1"/>
    <col min="3" max="3" width="30.77734375" style="398" customWidth="1"/>
    <col min="4" max="13" width="11.77734375" style="397" customWidth="1"/>
    <col min="14" max="16384" width="8.88671875" style="397"/>
  </cols>
  <sheetData>
    <row r="1" spans="1:22" x14ac:dyDescent="0.2">
      <c r="A1" s="600" t="s">
        <v>47</v>
      </c>
      <c r="B1" s="600"/>
      <c r="C1" s="600"/>
      <c r="E1" s="530" t="s">
        <v>510</v>
      </c>
      <c r="F1" s="529"/>
      <c r="G1" s="529"/>
      <c r="H1" s="529"/>
      <c r="L1" s="540"/>
      <c r="M1" s="556" t="s">
        <v>809</v>
      </c>
    </row>
    <row r="2" spans="1:22" x14ac:dyDescent="0.25">
      <c r="E2" s="530" t="s">
        <v>16</v>
      </c>
      <c r="F2" s="529"/>
      <c r="G2" s="529"/>
      <c r="H2" s="528"/>
      <c r="I2" s="590" t="s">
        <v>745</v>
      </c>
      <c r="J2" s="529"/>
      <c r="K2" s="569"/>
      <c r="L2" s="568"/>
      <c r="M2" s="586" t="s">
        <v>806</v>
      </c>
    </row>
    <row r="3" spans="1:22" ht="15" customHeight="1" x14ac:dyDescent="0.25">
      <c r="E3" s="447" t="s">
        <v>507</v>
      </c>
      <c r="F3" s="447"/>
      <c r="G3" s="447"/>
      <c r="H3" s="528"/>
      <c r="I3" s="589" t="s">
        <v>805</v>
      </c>
      <c r="J3" s="591"/>
      <c r="K3" s="569"/>
      <c r="L3" s="446"/>
      <c r="M3" s="586" t="s">
        <v>804</v>
      </c>
    </row>
    <row r="4" spans="1:22" ht="12.6" customHeight="1" x14ac:dyDescent="0.2">
      <c r="A4" s="603" t="s">
        <v>505</v>
      </c>
      <c r="B4" s="603"/>
      <c r="C4" s="603"/>
      <c r="D4" s="401"/>
      <c r="E4" s="401"/>
      <c r="F4" s="401"/>
      <c r="G4" s="401"/>
      <c r="H4" s="401"/>
      <c r="I4" s="401"/>
      <c r="J4" s="401"/>
      <c r="K4" s="401"/>
      <c r="L4" s="401"/>
    </row>
    <row r="5" spans="1:22" ht="15" x14ac:dyDescent="0.2">
      <c r="A5" s="526"/>
      <c r="B5" s="522"/>
      <c r="C5" s="525" t="s">
        <v>16</v>
      </c>
      <c r="D5" s="522" t="s">
        <v>503</v>
      </c>
      <c r="E5" s="522" t="s">
        <v>90</v>
      </c>
      <c r="F5" s="524" t="s">
        <v>85</v>
      </c>
      <c r="G5" s="524" t="s">
        <v>83</v>
      </c>
      <c r="H5" s="524" t="s">
        <v>81</v>
      </c>
      <c r="I5" s="524" t="s">
        <v>79</v>
      </c>
      <c r="J5" s="524" t="s">
        <v>77</v>
      </c>
      <c r="K5" s="523" t="s">
        <v>75</v>
      </c>
      <c r="L5" s="522" t="s">
        <v>73</v>
      </c>
      <c r="M5" s="522" t="s">
        <v>70</v>
      </c>
    </row>
    <row r="6" spans="1:22" ht="15" x14ac:dyDescent="0.2">
      <c r="A6" s="521"/>
      <c r="B6" s="481"/>
      <c r="C6" s="480"/>
      <c r="D6" s="516"/>
      <c r="E6" s="520"/>
      <c r="F6" s="401"/>
      <c r="G6" s="519"/>
      <c r="H6" s="518" t="s">
        <v>560</v>
      </c>
      <c r="I6" s="518" t="s">
        <v>559</v>
      </c>
      <c r="J6" s="517" t="s">
        <v>558</v>
      </c>
      <c r="K6" s="481" t="s">
        <v>557</v>
      </c>
      <c r="L6" s="481" t="s">
        <v>556</v>
      </c>
      <c r="M6" s="516"/>
    </row>
    <row r="7" spans="1:22" ht="15" x14ac:dyDescent="0.2">
      <c r="A7" s="482" t="s">
        <v>87</v>
      </c>
      <c r="B7" s="484" t="s">
        <v>500</v>
      </c>
      <c r="C7" s="515" t="s">
        <v>555</v>
      </c>
      <c r="D7" s="484" t="s">
        <v>88</v>
      </c>
      <c r="E7" s="484" t="s">
        <v>88</v>
      </c>
      <c r="F7" s="514" t="s">
        <v>84</v>
      </c>
      <c r="G7" s="459" t="s">
        <v>82</v>
      </c>
      <c r="H7" s="459" t="s">
        <v>554</v>
      </c>
      <c r="I7" s="459" t="s">
        <v>553</v>
      </c>
      <c r="J7" s="482" t="s">
        <v>552</v>
      </c>
      <c r="K7" s="484" t="s">
        <v>551</v>
      </c>
      <c r="L7" s="484" t="s">
        <v>550</v>
      </c>
      <c r="M7" s="484" t="s">
        <v>184</v>
      </c>
    </row>
    <row r="8" spans="1:22" ht="15" x14ac:dyDescent="0.2">
      <c r="A8" s="482" t="s">
        <v>350</v>
      </c>
      <c r="B8" s="484" t="s">
        <v>597</v>
      </c>
      <c r="C8" s="463" t="s">
        <v>220</v>
      </c>
      <c r="D8" s="497">
        <f>'251b'!D8+'253b'!D8+'254b'!D8+'255b'!D8+'257b'!D8+'258b'!D8+'263b'!D8+'268b'!D8+'270b'!D8+'271b'!D8+'275b'!D8+'277b'!D8+'289b'!D8</f>
        <v>0</v>
      </c>
      <c r="E8" s="414">
        <f>SUM(F8:M8)</f>
        <v>0</v>
      </c>
      <c r="F8" s="497">
        <f>'251b'!F8+'253b'!F8+'254b'!F8+'255b'!F8+'257b'!F8+'258b'!F8+'263b'!F8+'268b'!F8+'270b'!F8+'271b'!F8+'275b'!F8+'277b'!F8+'289b'!F8</f>
        <v>0</v>
      </c>
      <c r="G8" s="497">
        <f>'251b'!G8+'253b'!G8+'254b'!G8+'255b'!G8+'257b'!G8+'258b'!G8+'263b'!G8+'268b'!G8+'270b'!G8+'271b'!G8+'275b'!G8+'277b'!G8+'289b'!G8</f>
        <v>0</v>
      </c>
      <c r="H8" s="497">
        <f>'251b'!H8+'253b'!H8+'254b'!H8+'255b'!H8+'257b'!H8+'258b'!H8+'263b'!H8+'268b'!H8+'270b'!H8+'271b'!H8+'275b'!H8+'277b'!H8+'289b'!H8</f>
        <v>0</v>
      </c>
      <c r="I8" s="497">
        <f>'251b'!I8+'253b'!I8+'254b'!I8+'255b'!I8+'257b'!I8+'258b'!I8+'263b'!I8+'268b'!I8+'270b'!I8+'271b'!I8+'275b'!I8+'277b'!I8+'289b'!I8</f>
        <v>0</v>
      </c>
      <c r="J8" s="497">
        <f>'251b'!J8+'253b'!J8+'254b'!J8+'255b'!J8+'257b'!J8+'258b'!J8+'263b'!J8+'268b'!J8+'270b'!J8+'271b'!J8+'275b'!J8+'277b'!J8+'289b'!J8</f>
        <v>0</v>
      </c>
      <c r="K8" s="497">
        <f>'251b'!K8+'253b'!K8+'254b'!K8+'255b'!K8+'257b'!K8+'258b'!K8+'263b'!K8+'268b'!K8+'270b'!K8+'271b'!K8+'275b'!K8+'277b'!K8+'289b'!K8</f>
        <v>0</v>
      </c>
      <c r="L8" s="497">
        <f>'251b'!L8+'253b'!L8+'254b'!L8+'255b'!L8+'257b'!L8+'258b'!L8+'263b'!L8+'268b'!L8+'270b'!L8+'271b'!L8+'275b'!L8+'277b'!L8+'289b'!L8</f>
        <v>0</v>
      </c>
      <c r="M8" s="497">
        <f>'251b'!M8+'253b'!M8+'254b'!M8+'255b'!M8+'257b'!M8+'258b'!M8+'263b'!M8+'268b'!M8+'270b'!M8+'271b'!M8+'275b'!M8+'277b'!M8+'289b'!M8</f>
        <v>0</v>
      </c>
    </row>
    <row r="9" spans="1:22" ht="15" x14ac:dyDescent="0.2">
      <c r="A9" s="482" t="s">
        <v>493</v>
      </c>
      <c r="B9" s="484"/>
      <c r="C9" s="463"/>
      <c r="D9" s="509"/>
      <c r="E9" s="509"/>
      <c r="F9" s="512"/>
      <c r="G9" s="511"/>
      <c r="H9" s="510"/>
      <c r="I9" s="509"/>
      <c r="J9" s="509"/>
      <c r="K9" s="509"/>
      <c r="L9" s="509"/>
      <c r="M9" s="509"/>
    </row>
    <row r="10" spans="1:22" ht="15" x14ac:dyDescent="0.2">
      <c r="A10" s="482" t="s">
        <v>490</v>
      </c>
      <c r="B10" s="484" t="s">
        <v>75</v>
      </c>
      <c r="C10" s="473" t="s">
        <v>596</v>
      </c>
      <c r="D10" s="472">
        <f>+D8+'250-289 Special Federala'!D48</f>
        <v>2487924</v>
      </c>
      <c r="E10" s="472">
        <f>+E8+'250-289 Special Federala'!E48</f>
        <v>2188121</v>
      </c>
      <c r="F10" s="472">
        <f>+F8+'250-289 Special Federala'!F48</f>
        <v>1122573</v>
      </c>
      <c r="G10" s="472">
        <f>+G8+'250-289 Special Federala'!G48</f>
        <v>469259</v>
      </c>
      <c r="H10" s="472">
        <f>+H8+'250-289 Special Federala'!H48</f>
        <v>399578</v>
      </c>
      <c r="I10" s="472">
        <f>+I8+'250-289 Special Federala'!I48</f>
        <v>196711</v>
      </c>
      <c r="J10" s="472">
        <f>+J8+'250-289 Special Federala'!J48</f>
        <v>0</v>
      </c>
      <c r="K10" s="472">
        <f>+K8+'250-289 Special Federala'!K48</f>
        <v>0</v>
      </c>
      <c r="L10" s="472">
        <f>+L8+'250-289 Special Federala'!L48</f>
        <v>0</v>
      </c>
      <c r="M10" s="472">
        <f>+M8+'250-289 Special Federala'!M48</f>
        <v>0</v>
      </c>
    </row>
    <row r="11" spans="1:22" x14ac:dyDescent="0.25">
      <c r="A11" s="482" t="s">
        <v>485</v>
      </c>
      <c r="B11" s="513"/>
      <c r="C11" s="486"/>
      <c r="D11" s="501"/>
      <c r="E11" s="501"/>
      <c r="F11" s="504"/>
      <c r="G11" s="503"/>
      <c r="H11" s="502"/>
      <c r="I11" s="501"/>
      <c r="J11" s="501"/>
      <c r="K11" s="501"/>
      <c r="L11" s="501"/>
      <c r="M11" s="501"/>
    </row>
    <row r="12" spans="1:22" ht="15" x14ac:dyDescent="0.2">
      <c r="A12" s="482" t="s">
        <v>478</v>
      </c>
      <c r="B12" s="484" t="s">
        <v>595</v>
      </c>
      <c r="C12" s="463" t="s">
        <v>218</v>
      </c>
      <c r="D12" s="497">
        <f>'251b'!D12+'253b'!D12+'254b'!D12+'255b'!D12+'257b'!D12+'258b'!D12+'263b'!D12+'268b'!D12+'270b'!D12+'271b'!D12+'275b'!D12+'277b'!D12+'289b'!D12</f>
        <v>0</v>
      </c>
      <c r="E12" s="414">
        <f>SUM(F12:M12)</f>
        <v>0</v>
      </c>
      <c r="F12" s="497">
        <f>'251b'!F12+'253b'!F12+'254b'!F12+'255b'!F12+'257b'!F12+'258b'!F12+'263b'!F12+'268b'!F12+'270b'!F12+'271b'!F12+'275b'!F12+'277b'!F12+'289b'!F12</f>
        <v>0</v>
      </c>
      <c r="G12" s="497">
        <f>'251b'!G12+'253b'!G12+'254b'!G12+'255b'!G12+'257b'!G12+'258b'!G12+'263b'!G12+'268b'!G12+'270b'!G12+'271b'!G12+'275b'!G12+'277b'!G12+'289b'!G12</f>
        <v>0</v>
      </c>
      <c r="H12" s="497">
        <f>'251b'!H12+'253b'!H12+'254b'!H12+'255b'!H12+'257b'!H12+'258b'!H12+'263b'!H12+'268b'!H12+'270b'!H12+'271b'!H12+'275b'!H12+'277b'!H12+'289b'!H12</f>
        <v>0</v>
      </c>
      <c r="I12" s="497">
        <f>'251b'!I12+'253b'!I12+'254b'!I12+'255b'!I12+'257b'!I12+'258b'!I12+'263b'!I12+'268b'!I12+'270b'!I12+'271b'!I12+'275b'!I12+'277b'!I12+'289b'!I12</f>
        <v>0</v>
      </c>
      <c r="J12" s="497">
        <f>'251b'!J12+'253b'!J12+'254b'!J12+'255b'!J12+'257b'!J12+'258b'!J12+'263b'!J12+'268b'!J12+'270b'!J12+'271b'!J12+'275b'!J12+'277b'!J12+'289b'!J12</f>
        <v>0</v>
      </c>
      <c r="K12" s="497">
        <f>'251b'!K12+'253b'!K12+'254b'!K12+'255b'!K12+'257b'!K12+'258b'!K12+'263b'!K12+'268b'!K12+'270b'!K12+'271b'!K12+'275b'!K12+'277b'!K12+'289b'!K12</f>
        <v>0</v>
      </c>
      <c r="L12" s="497">
        <f>'251b'!L12+'253b'!L12+'254b'!L12+'255b'!L12+'257b'!L12+'258b'!L12+'263b'!L12+'268b'!L12+'270b'!L12+'271b'!L12+'275b'!L12+'277b'!L12+'289b'!L12</f>
        <v>0</v>
      </c>
      <c r="M12" s="497">
        <f>'251b'!M12+'253b'!M12+'254b'!M12+'255b'!M12+'257b'!M12+'258b'!M12+'263b'!M12+'268b'!M12+'270b'!M12+'271b'!M12+'275b'!M12+'277b'!M12+'289b'!M12</f>
        <v>0</v>
      </c>
    </row>
    <row r="13" spans="1:22" ht="15" x14ac:dyDescent="0.2">
      <c r="A13" s="482" t="s">
        <v>474</v>
      </c>
      <c r="B13" s="484" t="s">
        <v>594</v>
      </c>
      <c r="C13" s="463" t="s">
        <v>216</v>
      </c>
      <c r="D13" s="497">
        <f>'251b'!D13+'253b'!D13+'254b'!D13+'255b'!D13+'257b'!D13+'258b'!D13+'263b'!D13+'268b'!D13+'270b'!D13+'271b'!D13+'275b'!D13+'277b'!D13+'289b'!D13</f>
        <v>20143</v>
      </c>
      <c r="E13" s="414">
        <f>SUM(F13:M13)</f>
        <v>28700</v>
      </c>
      <c r="F13" s="497">
        <f>'251b'!F13+'253b'!F13+'254b'!F13+'255b'!F13+'257b'!F13+'258b'!F13+'263b'!F13+'268b'!F13+'270b'!F13+'271b'!F13+'275b'!F13+'277b'!F13+'289b'!F13</f>
        <v>0</v>
      </c>
      <c r="G13" s="497">
        <f>'251b'!G13+'253b'!G13+'254b'!G13+'255b'!G13+'257b'!G13+'258b'!G13+'263b'!G13+'268b'!G13+'270b'!G13+'271b'!G13+'275b'!G13+'277b'!G13+'289b'!G13</f>
        <v>0</v>
      </c>
      <c r="H13" s="497">
        <f>'251b'!H13+'253b'!H13+'254b'!H13+'255b'!H13+'257b'!H13+'258b'!H13+'263b'!H13+'268b'!H13+'270b'!H13+'271b'!H13+'275b'!H13+'277b'!H13+'289b'!H13</f>
        <v>5800</v>
      </c>
      <c r="I13" s="497">
        <f>'251b'!I13+'253b'!I13+'254b'!I13+'255b'!I13+'257b'!I13+'258b'!I13+'263b'!I13+'268b'!I13+'270b'!I13+'271b'!I13+'275b'!I13+'277b'!I13+'289b'!I13</f>
        <v>22900</v>
      </c>
      <c r="J13" s="497">
        <f>'251b'!J13+'253b'!J13+'254b'!J13+'255b'!J13+'257b'!J13+'258b'!J13+'263b'!J13+'268b'!J13+'270b'!J13+'271b'!J13+'275b'!J13+'277b'!J13+'289b'!J13</f>
        <v>0</v>
      </c>
      <c r="K13" s="497">
        <f>'251b'!K13+'253b'!K13+'254b'!K13+'255b'!K13+'257b'!K13+'258b'!K13+'263b'!K13+'268b'!K13+'270b'!K13+'271b'!K13+'275b'!K13+'277b'!K13+'289b'!K13</f>
        <v>0</v>
      </c>
      <c r="L13" s="497">
        <f>'251b'!L13+'253b'!L13+'254b'!L13+'255b'!L13+'257b'!L13+'258b'!L13+'263b'!L13+'268b'!L13+'270b'!L13+'271b'!L13+'275b'!L13+'277b'!L13+'289b'!L13</f>
        <v>0</v>
      </c>
      <c r="M13" s="497">
        <f>'251b'!M13+'253b'!M13+'254b'!M13+'255b'!M13+'257b'!M13+'258b'!M13+'263b'!M13+'268b'!M13+'270b'!M13+'271b'!M13+'275b'!M13+'277b'!M13+'289b'!M13</f>
        <v>0</v>
      </c>
    </row>
    <row r="14" spans="1:22" ht="15" x14ac:dyDescent="0.2">
      <c r="A14" s="482" t="s">
        <v>469</v>
      </c>
      <c r="B14" s="484">
        <v>730</v>
      </c>
      <c r="C14" s="463" t="s">
        <v>593</v>
      </c>
      <c r="D14" s="497">
        <f>'251b'!D14+'253b'!D14+'254b'!D14+'255b'!D14+'257b'!D14+'258b'!D14+'263b'!D14+'268b'!D14+'270b'!D14+'271b'!D14+'275b'!D14+'277b'!D14+'289b'!D14</f>
        <v>0</v>
      </c>
      <c r="E14" s="414">
        <f>SUM(F14:M14)</f>
        <v>0</v>
      </c>
      <c r="F14" s="497">
        <f>'251b'!F14+'253b'!F14+'254b'!F14+'255b'!F14+'257b'!F14+'258b'!F14+'263b'!F14+'268b'!F14+'270b'!F14+'271b'!F14+'275b'!F14+'277b'!F14+'289b'!F14</f>
        <v>0</v>
      </c>
      <c r="G14" s="497">
        <f>'251b'!G14+'253b'!G14+'254b'!G14+'255b'!G14+'257b'!G14+'258b'!G14+'263b'!G14+'268b'!G14+'270b'!G14+'271b'!G14+'275b'!G14+'277b'!G14+'289b'!G14</f>
        <v>0</v>
      </c>
      <c r="H14" s="497">
        <f>'251b'!H14+'253b'!H14+'254b'!H14+'255b'!H14+'257b'!H14+'258b'!H14+'263b'!H14+'268b'!H14+'270b'!H14+'271b'!H14+'275b'!H14+'277b'!H14+'289b'!H14</f>
        <v>0</v>
      </c>
      <c r="I14" s="497">
        <f>'251b'!I14+'253b'!I14+'254b'!I14+'255b'!I14+'257b'!I14+'258b'!I14+'263b'!I14+'268b'!I14+'270b'!I14+'271b'!I14+'275b'!I14+'277b'!I14+'289b'!I14</f>
        <v>0</v>
      </c>
      <c r="J14" s="497">
        <f>'251b'!J14+'253b'!J14+'254b'!J14+'255b'!J14+'257b'!J14+'258b'!J14+'263b'!J14+'268b'!J14+'270b'!J14+'271b'!J14+'275b'!J14+'277b'!J14+'289b'!J14</f>
        <v>0</v>
      </c>
      <c r="K14" s="497">
        <f>'251b'!K14+'253b'!K14+'254b'!K14+'255b'!K14+'257b'!K14+'258b'!K14+'263b'!K14+'268b'!K14+'270b'!K14+'271b'!K14+'275b'!K14+'277b'!K14+'289b'!K14</f>
        <v>0</v>
      </c>
      <c r="L14" s="497">
        <f>'251b'!L14+'253b'!L14+'254b'!L14+'255b'!L14+'257b'!L14+'258b'!L14+'263b'!L14+'268b'!L14+'270b'!L14+'271b'!L14+'275b'!L14+'277b'!L14+'289b'!L14</f>
        <v>0</v>
      </c>
      <c r="M14" s="497">
        <f>'251b'!M14+'253b'!M14+'254b'!M14+'255b'!M14+'257b'!M14+'258b'!M14+'263b'!M14+'268b'!M14+'270b'!M14+'271b'!M14+'275b'!M14+'277b'!M14+'289b'!M14</f>
        <v>0</v>
      </c>
    </row>
    <row r="15" spans="1:22" ht="15" x14ac:dyDescent="0.2">
      <c r="A15" s="482" t="s">
        <v>465</v>
      </c>
      <c r="B15" s="484"/>
      <c r="C15" s="463"/>
      <c r="D15" s="501"/>
      <c r="E15" s="501"/>
      <c r="F15" s="512"/>
      <c r="G15" s="511"/>
      <c r="H15" s="510"/>
      <c r="I15" s="509"/>
      <c r="J15" s="509"/>
      <c r="K15" s="509"/>
      <c r="L15" s="509"/>
      <c r="M15" s="509"/>
    </row>
    <row r="16" spans="1:22" ht="15" x14ac:dyDescent="0.2">
      <c r="A16" s="482" t="s">
        <v>461</v>
      </c>
      <c r="B16" s="484" t="s">
        <v>73</v>
      </c>
      <c r="C16" s="463" t="s">
        <v>592</v>
      </c>
      <c r="D16" s="472">
        <f t="shared" ref="D16:M16" si="0">SUM(D12:D14)</f>
        <v>20143</v>
      </c>
      <c r="E16" s="472">
        <f t="shared" si="0"/>
        <v>28700</v>
      </c>
      <c r="F16" s="472">
        <f t="shared" si="0"/>
        <v>0</v>
      </c>
      <c r="G16" s="472">
        <f t="shared" si="0"/>
        <v>0</v>
      </c>
      <c r="H16" s="472">
        <f t="shared" si="0"/>
        <v>5800</v>
      </c>
      <c r="I16" s="472">
        <f t="shared" si="0"/>
        <v>22900</v>
      </c>
      <c r="J16" s="472">
        <f t="shared" si="0"/>
        <v>0</v>
      </c>
      <c r="K16" s="472">
        <f t="shared" si="0"/>
        <v>0</v>
      </c>
      <c r="L16" s="472">
        <f t="shared" si="0"/>
        <v>0</v>
      </c>
      <c r="M16" s="472">
        <f t="shared" si="0"/>
        <v>0</v>
      </c>
      <c r="N16" s="492"/>
      <c r="O16" s="492"/>
      <c r="P16" s="492"/>
      <c r="Q16" s="492"/>
      <c r="R16" s="492"/>
      <c r="S16" s="492"/>
      <c r="T16" s="492"/>
      <c r="U16" s="492"/>
      <c r="V16" s="492"/>
    </row>
    <row r="17" spans="1:55" ht="15" x14ac:dyDescent="0.2">
      <c r="A17" s="482" t="s">
        <v>457</v>
      </c>
      <c r="B17" s="484"/>
      <c r="C17" s="463"/>
      <c r="D17" s="501"/>
      <c r="E17" s="501"/>
      <c r="F17" s="504"/>
      <c r="G17" s="503"/>
      <c r="H17" s="502"/>
      <c r="I17" s="501"/>
      <c r="J17" s="501"/>
      <c r="K17" s="501"/>
      <c r="L17" s="501"/>
      <c r="M17" s="501"/>
    </row>
    <row r="18" spans="1:55" ht="15" x14ac:dyDescent="0.2">
      <c r="A18" s="482" t="s">
        <v>453</v>
      </c>
      <c r="B18" s="484" t="s">
        <v>591</v>
      </c>
      <c r="C18" s="463" t="s">
        <v>590</v>
      </c>
      <c r="D18" s="497">
        <f>'251b'!D18+'253b'!D18+'254b'!D18+'255b'!D18+'257b'!D18+'258b'!D18+'263b'!D18+'268b'!D18+'270b'!D18+'271b'!D18+'275b'!D18+'277b'!D18+'289b'!D18</f>
        <v>0</v>
      </c>
      <c r="E18" s="414">
        <f>SUM(F18:M18)</f>
        <v>0</v>
      </c>
      <c r="F18" s="497">
        <f>'251b'!F18+'253b'!F18+'254b'!F18+'255b'!F18+'257b'!F18+'258b'!F18+'263b'!F18+'268b'!F18+'270b'!F18+'271b'!F18+'275b'!F18+'277b'!F18+'289b'!F18</f>
        <v>0</v>
      </c>
      <c r="G18" s="497">
        <f>'251b'!G18+'253b'!G18+'254b'!G18+'255b'!G18+'257b'!G18+'258b'!G18+'263b'!G18+'268b'!G18+'270b'!G18+'271b'!G18+'275b'!G18+'277b'!G18+'289b'!G18</f>
        <v>0</v>
      </c>
      <c r="H18" s="497">
        <f>'251b'!H18+'253b'!H18+'254b'!H18+'255b'!H18+'257b'!H18+'258b'!H18+'263b'!H18+'268b'!H18+'270b'!H18+'271b'!H18+'275b'!H18+'277b'!H18+'289b'!H18</f>
        <v>0</v>
      </c>
      <c r="I18" s="497">
        <f>'251b'!I18+'253b'!I18+'254b'!I18+'255b'!I18+'257b'!I18+'258b'!I18+'263b'!I18+'268b'!I18+'270b'!I18+'271b'!I18+'275b'!I18+'277b'!I18+'289b'!I18</f>
        <v>0</v>
      </c>
      <c r="J18" s="497">
        <f>'251b'!J18+'253b'!J18+'254b'!J18+'255b'!J18+'257b'!J18+'258b'!J18+'263b'!J18+'268b'!J18+'270b'!J18+'271b'!J18+'275b'!J18+'277b'!J18+'289b'!J18</f>
        <v>0</v>
      </c>
      <c r="K18" s="497">
        <f>'251b'!K18+'253b'!K18+'254b'!K18+'255b'!K18+'257b'!K18+'258b'!K18+'263b'!K18+'268b'!K18+'270b'!K18+'271b'!K18+'275b'!K18+'277b'!K18+'289b'!K18</f>
        <v>0</v>
      </c>
      <c r="L18" s="497">
        <f>'251b'!L18+'253b'!L18+'254b'!L18+'255b'!L18+'257b'!L18+'258b'!L18+'263b'!L18+'268b'!L18+'270b'!L18+'271b'!L18+'275b'!L18+'277b'!L18+'289b'!L18</f>
        <v>0</v>
      </c>
      <c r="M18" s="497">
        <f>'251b'!M18+'253b'!M18+'254b'!M18+'255b'!M18+'257b'!M18+'258b'!M18+'263b'!M18+'268b'!M18+'270b'!M18+'271b'!M18+'275b'!M18+'277b'!M18+'289b'!M18</f>
        <v>0</v>
      </c>
    </row>
    <row r="19" spans="1:55" ht="15" x14ac:dyDescent="0.2">
      <c r="A19" s="482" t="s">
        <v>449</v>
      </c>
      <c r="B19" s="484">
        <v>811</v>
      </c>
      <c r="C19" s="463" t="s">
        <v>589</v>
      </c>
      <c r="D19" s="497">
        <f>'251b'!D19+'253b'!D19+'254b'!D19+'255b'!D19+'257b'!D19+'258b'!D19+'263b'!D19+'268b'!D19+'270b'!D19+'271b'!D19+'275b'!D19+'277b'!D19+'289b'!D19</f>
        <v>0</v>
      </c>
      <c r="E19" s="414">
        <f>SUM(F19:M19)</f>
        <v>0</v>
      </c>
      <c r="F19" s="497">
        <f>'251b'!F19+'253b'!F19+'254b'!F19+'255b'!F19+'257b'!F19+'258b'!F19+'263b'!F19+'268b'!F19+'270b'!F19+'271b'!F19+'275b'!F19+'277b'!F19+'289b'!F19</f>
        <v>0</v>
      </c>
      <c r="G19" s="497">
        <f>'251b'!G19+'253b'!G19+'254b'!G19+'255b'!G19+'257b'!G19+'258b'!G19+'263b'!G19+'268b'!G19+'270b'!G19+'271b'!G19+'275b'!G19+'277b'!G19+'289b'!G19</f>
        <v>0</v>
      </c>
      <c r="H19" s="497">
        <f>'251b'!H19+'253b'!H19+'254b'!H19+'255b'!H19+'257b'!H19+'258b'!H19+'263b'!H19+'268b'!H19+'270b'!H19+'271b'!H19+'275b'!H19+'277b'!H19+'289b'!H19</f>
        <v>0</v>
      </c>
      <c r="I19" s="497">
        <f>'251b'!I19+'253b'!I19+'254b'!I19+'255b'!I19+'257b'!I19+'258b'!I19+'263b'!I19+'268b'!I19+'270b'!I19+'271b'!I19+'275b'!I19+'277b'!I19+'289b'!I19</f>
        <v>0</v>
      </c>
      <c r="J19" s="497">
        <f>'251b'!J19+'253b'!J19+'254b'!J19+'255b'!J19+'257b'!J19+'258b'!J19+'263b'!J19+'268b'!J19+'270b'!J19+'271b'!J19+'275b'!J19+'277b'!J19+'289b'!J19</f>
        <v>0</v>
      </c>
      <c r="K19" s="497">
        <f>'251b'!K19+'253b'!K19+'254b'!K19+'255b'!K19+'257b'!K19+'258b'!K19+'263b'!K19+'268b'!K19+'270b'!K19+'271b'!K19+'275b'!K19+'277b'!K19+'289b'!K19</f>
        <v>0</v>
      </c>
      <c r="L19" s="497">
        <f>'251b'!L19+'253b'!L19+'254b'!L19+'255b'!L19+'257b'!L19+'258b'!L19+'263b'!L19+'268b'!L19+'270b'!L19+'271b'!L19+'275b'!L19+'277b'!L19+'289b'!L19</f>
        <v>0</v>
      </c>
      <c r="M19" s="497">
        <f>'251b'!M19+'253b'!M19+'254b'!M19+'255b'!M19+'257b'!M19+'258b'!M19+'263b'!M19+'268b'!M19+'270b'!M19+'271b'!M19+'275b'!M19+'277b'!M19+'289b'!M19</f>
        <v>0</v>
      </c>
    </row>
    <row r="20" spans="1:55" ht="15" x14ac:dyDescent="0.2">
      <c r="A20" s="482" t="s">
        <v>445</v>
      </c>
      <c r="B20" s="484"/>
      <c r="C20" s="463"/>
      <c r="D20" s="509"/>
      <c r="E20" s="509"/>
      <c r="F20" s="512"/>
      <c r="G20" s="511"/>
      <c r="H20" s="510"/>
      <c r="I20" s="509"/>
      <c r="J20" s="509"/>
      <c r="K20" s="509"/>
      <c r="L20" s="509"/>
      <c r="M20" s="509"/>
    </row>
    <row r="21" spans="1:55" s="505" customFormat="1" ht="15" x14ac:dyDescent="0.2">
      <c r="A21" s="482" t="s">
        <v>442</v>
      </c>
      <c r="B21" s="508">
        <v>800</v>
      </c>
      <c r="C21" s="507" t="s">
        <v>588</v>
      </c>
      <c r="D21" s="472">
        <f t="shared" ref="D21:M21" si="1">SUM(D17:D19)</f>
        <v>0</v>
      </c>
      <c r="E21" s="472">
        <f t="shared" si="1"/>
        <v>0</v>
      </c>
      <c r="F21" s="472">
        <f t="shared" si="1"/>
        <v>0</v>
      </c>
      <c r="G21" s="472">
        <f t="shared" si="1"/>
        <v>0</v>
      </c>
      <c r="H21" s="472">
        <f t="shared" si="1"/>
        <v>0</v>
      </c>
      <c r="I21" s="472">
        <f t="shared" si="1"/>
        <v>0</v>
      </c>
      <c r="J21" s="472">
        <f t="shared" si="1"/>
        <v>0</v>
      </c>
      <c r="K21" s="472">
        <f t="shared" si="1"/>
        <v>0</v>
      </c>
      <c r="L21" s="472">
        <f t="shared" si="1"/>
        <v>0</v>
      </c>
      <c r="M21" s="472">
        <f t="shared" si="1"/>
        <v>0</v>
      </c>
    </row>
    <row r="22" spans="1:55" ht="15" x14ac:dyDescent="0.2">
      <c r="A22" s="482" t="s">
        <v>438</v>
      </c>
      <c r="B22" s="484"/>
      <c r="C22" s="463"/>
      <c r="D22" s="501"/>
      <c r="E22" s="501"/>
      <c r="F22" s="504"/>
      <c r="G22" s="503"/>
      <c r="H22" s="502"/>
      <c r="I22" s="501"/>
      <c r="J22" s="501"/>
      <c r="K22" s="501"/>
      <c r="L22" s="501"/>
      <c r="M22" s="501"/>
    </row>
    <row r="23" spans="1:55" ht="15" x14ac:dyDescent="0.2">
      <c r="A23" s="482" t="s">
        <v>434</v>
      </c>
      <c r="B23" s="484" t="s">
        <v>587</v>
      </c>
      <c r="C23" s="463" t="s">
        <v>205</v>
      </c>
      <c r="D23" s="497">
        <f>'251b'!D23+'253b'!D23+'254b'!D23+'255b'!D23+'257b'!D23+'258b'!D23+'263b'!D23+'268b'!D23+'270b'!D23+'271b'!D23+'275b'!D23+'277b'!D23+'289b'!D23</f>
        <v>0</v>
      </c>
      <c r="E23" s="414">
        <f>SUM(F23:M23)</f>
        <v>0</v>
      </c>
      <c r="F23" s="497">
        <f>'251b'!F23+'253b'!F23+'254b'!F23+'255b'!F23+'257b'!F23+'258b'!F23+'263b'!F23+'268b'!F23+'270b'!F23+'271b'!F23+'275b'!F23+'277b'!F23+'289b'!F23</f>
        <v>0</v>
      </c>
      <c r="G23" s="497">
        <f>'251b'!G23+'253b'!G23+'254b'!G23+'255b'!G23+'257b'!G23+'258b'!G23+'263b'!G23+'268b'!G23+'270b'!G23+'271b'!G23+'275b'!G23+'277b'!G23+'289b'!G23</f>
        <v>0</v>
      </c>
      <c r="H23" s="497">
        <f>'251b'!H23+'253b'!H23+'254b'!H23+'255b'!H23+'257b'!H23+'258b'!H23+'263b'!H23+'268b'!H23+'270b'!H23+'271b'!H23+'275b'!H23+'277b'!H23+'289b'!H23</f>
        <v>0</v>
      </c>
      <c r="I23" s="497">
        <f>'251b'!I23+'253b'!I23+'254b'!I23+'255b'!I23+'257b'!I23+'258b'!I23+'263b'!I23+'268b'!I23+'270b'!I23+'271b'!I23+'275b'!I23+'277b'!I23+'289b'!I23</f>
        <v>0</v>
      </c>
      <c r="J23" s="497">
        <f>'251b'!J23+'253b'!J23+'254b'!J23+'255b'!J23+'257b'!J23+'258b'!J23+'263b'!J23+'268b'!J23+'270b'!J23+'271b'!J23+'275b'!J23+'277b'!J23+'289b'!J23</f>
        <v>0</v>
      </c>
      <c r="K23" s="497">
        <f>'251b'!K23+'253b'!K23+'254b'!K23+'255b'!K23+'257b'!K23+'258b'!K23+'263b'!K23+'268b'!K23+'270b'!K23+'271b'!K23+'275b'!K23+'277b'!K23+'289b'!K23</f>
        <v>0</v>
      </c>
      <c r="L23" s="497">
        <f>'251b'!L23+'253b'!L23+'254b'!L23+'255b'!L23+'257b'!L23+'258b'!L23+'263b'!L23+'268b'!L23+'270b'!L23+'271b'!L23+'275b'!L23+'277b'!L23+'289b'!L23</f>
        <v>0</v>
      </c>
      <c r="M23" s="497">
        <f>'251b'!M23+'253b'!M23+'254b'!M23+'255b'!M23+'257b'!M23+'258b'!M23+'263b'!M23+'268b'!M23+'270b'!M23+'271b'!M23+'275b'!M23+'277b'!M23+'289b'!M23</f>
        <v>0</v>
      </c>
    </row>
    <row r="24" spans="1:55" ht="15" x14ac:dyDescent="0.2">
      <c r="A24" s="482" t="s">
        <v>429</v>
      </c>
      <c r="B24" s="484" t="s">
        <v>586</v>
      </c>
      <c r="C24" s="463" t="s">
        <v>203</v>
      </c>
      <c r="D24" s="497">
        <f>'251b'!D24+'253b'!D24+'254b'!D24+'255b'!D24+'257b'!D24+'258b'!D24+'263b'!D24+'268b'!D24+'270b'!D24+'271b'!D24+'275b'!D24+'277b'!D24+'289b'!D24</f>
        <v>0</v>
      </c>
      <c r="E24" s="414">
        <f>SUM(F24:M24)</f>
        <v>0</v>
      </c>
      <c r="F24" s="497">
        <f>'251b'!F24+'253b'!F24+'254b'!F24+'255b'!F24+'257b'!F24+'258b'!F24+'263b'!F24+'268b'!F24+'270b'!F24+'271b'!F24+'275b'!F24+'277b'!F24+'289b'!F24</f>
        <v>0</v>
      </c>
      <c r="G24" s="497">
        <f>'251b'!G24+'253b'!G24+'254b'!G24+'255b'!G24+'257b'!G24+'258b'!G24+'263b'!G24+'268b'!G24+'270b'!G24+'271b'!G24+'275b'!G24+'277b'!G24+'289b'!G24</f>
        <v>0</v>
      </c>
      <c r="H24" s="497">
        <f>'251b'!H24+'253b'!H24+'254b'!H24+'255b'!H24+'257b'!H24+'258b'!H24+'263b'!H24+'268b'!H24+'270b'!H24+'271b'!H24+'275b'!H24+'277b'!H24+'289b'!H24</f>
        <v>0</v>
      </c>
      <c r="I24" s="497">
        <f>'251b'!I24+'253b'!I24+'254b'!I24+'255b'!I24+'257b'!I24+'258b'!I24+'263b'!I24+'268b'!I24+'270b'!I24+'271b'!I24+'275b'!I24+'277b'!I24+'289b'!I24</f>
        <v>0</v>
      </c>
      <c r="J24" s="497">
        <f>'251b'!J24+'253b'!J24+'254b'!J24+'255b'!J24+'257b'!J24+'258b'!J24+'263b'!J24+'268b'!J24+'270b'!J24+'271b'!J24+'275b'!J24+'277b'!J24+'289b'!J24</f>
        <v>0</v>
      </c>
      <c r="K24" s="497">
        <f>'251b'!K24+'253b'!K24+'254b'!K24+'255b'!K24+'257b'!K24+'258b'!K24+'263b'!K24+'268b'!K24+'270b'!K24+'271b'!K24+'275b'!K24+'277b'!K24+'289b'!K24</f>
        <v>0</v>
      </c>
      <c r="L24" s="497">
        <f>'251b'!L24+'253b'!L24+'254b'!L24+'255b'!L24+'257b'!L24+'258b'!L24+'263b'!L24+'268b'!L24+'270b'!L24+'271b'!L24+'275b'!L24+'277b'!L24+'289b'!L24</f>
        <v>0</v>
      </c>
      <c r="M24" s="497">
        <f>'251b'!M24+'253b'!M24+'254b'!M24+'255b'!M24+'257b'!M24+'258b'!M24+'263b'!M24+'268b'!M24+'270b'!M24+'271b'!M24+'275b'!M24+'277b'!M24+'289b'!M24</f>
        <v>0</v>
      </c>
    </row>
    <row r="25" spans="1:55" ht="15" x14ac:dyDescent="0.2">
      <c r="A25" s="482" t="s">
        <v>426</v>
      </c>
      <c r="B25" s="484" t="s">
        <v>585</v>
      </c>
      <c r="C25" s="463" t="s">
        <v>201</v>
      </c>
      <c r="D25" s="497">
        <f>'251b'!D25+'253b'!D25+'254b'!D25+'255b'!D25+'257b'!D25+'258b'!D25+'263b'!D25+'268b'!D25+'270b'!D25+'271b'!D25+'275b'!D25+'277b'!D25+'289b'!D25</f>
        <v>0</v>
      </c>
      <c r="E25" s="414">
        <f>SUM(F25:M25)</f>
        <v>0</v>
      </c>
      <c r="F25" s="497">
        <f>'251b'!F25+'253b'!F25+'254b'!F25+'255b'!F25+'257b'!F25+'258b'!F25+'263b'!F25+'268b'!F25+'270b'!F25+'271b'!F25+'275b'!F25+'277b'!F25+'289b'!F25</f>
        <v>0</v>
      </c>
      <c r="G25" s="497">
        <f>'251b'!G25+'253b'!G25+'254b'!G25+'255b'!G25+'257b'!G25+'258b'!G25+'263b'!G25+'268b'!G25+'270b'!G25+'271b'!G25+'275b'!G25+'277b'!G25+'289b'!G25</f>
        <v>0</v>
      </c>
      <c r="H25" s="497">
        <f>'251b'!H25+'253b'!H25+'254b'!H25+'255b'!H25+'257b'!H25+'258b'!H25+'263b'!H25+'268b'!H25+'270b'!H25+'271b'!H25+'275b'!H25+'277b'!H25+'289b'!H25</f>
        <v>0</v>
      </c>
      <c r="I25" s="497">
        <f>'251b'!I25+'253b'!I25+'254b'!I25+'255b'!I25+'257b'!I25+'258b'!I25+'263b'!I25+'268b'!I25+'270b'!I25+'271b'!I25+'275b'!I25+'277b'!I25+'289b'!I25</f>
        <v>0</v>
      </c>
      <c r="J25" s="497">
        <f>'251b'!J25+'253b'!J25+'254b'!J25+'255b'!J25+'257b'!J25+'258b'!J25+'263b'!J25+'268b'!J25+'270b'!J25+'271b'!J25+'275b'!J25+'277b'!J25+'289b'!J25</f>
        <v>0</v>
      </c>
      <c r="K25" s="497">
        <f>'251b'!K25+'253b'!K25+'254b'!K25+'255b'!K25+'257b'!K25+'258b'!K25+'263b'!K25+'268b'!K25+'270b'!K25+'271b'!K25+'275b'!K25+'277b'!K25+'289b'!K25</f>
        <v>0</v>
      </c>
      <c r="L25" s="497">
        <f>'251b'!L25+'253b'!L25+'254b'!L25+'255b'!L25+'257b'!L25+'258b'!L25+'263b'!L25+'268b'!L25+'270b'!L25+'271b'!L25+'275b'!L25+'277b'!L25+'289b'!L25</f>
        <v>0</v>
      </c>
      <c r="M25" s="497">
        <f>'251b'!M25+'253b'!M25+'254b'!M25+'255b'!M25+'257b'!M25+'258b'!M25+'263b'!M25+'268b'!M25+'270b'!M25+'271b'!M25+'275b'!M25+'277b'!M25+'289b'!M25</f>
        <v>0</v>
      </c>
    </row>
    <row r="26" spans="1:55" ht="15" x14ac:dyDescent="0.2">
      <c r="A26" s="482" t="s">
        <v>424</v>
      </c>
      <c r="B26" s="484" t="s">
        <v>584</v>
      </c>
      <c r="C26" s="463" t="s">
        <v>583</v>
      </c>
      <c r="D26" s="497">
        <f>'251b'!D26+'253b'!D26+'254b'!D26+'255b'!D26+'257b'!D26+'258b'!D26+'263b'!D26+'268b'!D26+'270b'!D26+'271b'!D26+'275b'!D26+'277b'!D26+'289b'!D26</f>
        <v>57145</v>
      </c>
      <c r="E26" s="414">
        <f>SUM(F26:M26)</f>
        <v>12825</v>
      </c>
      <c r="F26" s="497">
        <f>'251b'!F26+'253b'!F26+'254b'!F26+'255b'!F26+'257b'!F26+'258b'!F26+'263b'!F26+'268b'!F26+'270b'!F26+'271b'!F26+'275b'!F26+'277b'!F26+'289b'!F26</f>
        <v>0</v>
      </c>
      <c r="G26" s="497">
        <f>'251b'!G26+'253b'!G26+'254b'!G26+'255b'!G26+'257b'!G26+'258b'!G26+'263b'!G26+'268b'!G26+'270b'!G26+'271b'!G26+'275b'!G26+'277b'!G26+'289b'!G26</f>
        <v>0</v>
      </c>
      <c r="H26" s="497">
        <f>'251b'!H26+'253b'!H26+'254b'!H26+'255b'!H26+'257b'!H26+'258b'!H26+'263b'!H26+'268b'!H26+'270b'!H26+'271b'!H26+'275b'!H26+'277b'!H26+'289b'!H26</f>
        <v>0</v>
      </c>
      <c r="I26" s="497">
        <f>'251b'!I26+'253b'!I26+'254b'!I26+'255b'!I26+'257b'!I26+'258b'!I26+'263b'!I26+'268b'!I26+'270b'!I26+'271b'!I26+'275b'!I26+'277b'!I26+'289b'!I26</f>
        <v>0</v>
      </c>
      <c r="J26" s="497">
        <f>'251b'!J26+'253b'!J26+'254b'!J26+'255b'!J26+'257b'!J26+'258b'!J26+'263b'!J26+'268b'!J26+'270b'!J26+'271b'!J26+'275b'!J26+'277b'!J26+'289b'!J26</f>
        <v>0</v>
      </c>
      <c r="K26" s="497">
        <f>'251b'!K26+'253b'!K26+'254b'!K26+'255b'!K26+'257b'!K26+'258b'!K26+'263b'!K26+'268b'!K26+'270b'!K26+'271b'!K26+'275b'!K26+'277b'!K26+'289b'!K26</f>
        <v>0</v>
      </c>
      <c r="L26" s="497">
        <f>'251b'!L26+'253b'!L26+'254b'!L26+'255b'!L26+'257b'!L26+'258b'!L26+'263b'!L26+'268b'!L26+'270b'!L26+'271b'!L26+'275b'!L26+'277b'!L26+'289b'!L26</f>
        <v>0</v>
      </c>
      <c r="M26" s="497">
        <f>'251b'!M26+'253b'!M26+'254b'!M26+'255b'!M26+'257b'!M26+'258b'!M26+'263b'!M26+'268b'!M26+'270b'!M26+'271b'!M26+'275b'!M26+'277b'!M26+'289b'!M26</f>
        <v>12825</v>
      </c>
    </row>
    <row r="27" spans="1:55" ht="15" x14ac:dyDescent="0.2">
      <c r="A27" s="482" t="s">
        <v>420</v>
      </c>
      <c r="B27" s="484"/>
      <c r="C27" s="463"/>
      <c r="D27" s="485"/>
      <c r="E27" s="485"/>
      <c r="F27" s="496"/>
      <c r="G27" s="495"/>
      <c r="H27" s="494"/>
      <c r="I27" s="493"/>
      <c r="J27" s="493"/>
      <c r="K27" s="493"/>
      <c r="L27" s="493"/>
      <c r="M27" s="493"/>
    </row>
    <row r="28" spans="1:55" ht="15" x14ac:dyDescent="0.2">
      <c r="A28" s="482" t="s">
        <v>417</v>
      </c>
      <c r="B28" s="484" t="s">
        <v>582</v>
      </c>
      <c r="C28" s="463" t="s">
        <v>581</v>
      </c>
      <c r="D28" s="472">
        <f t="shared" ref="D28:M28" si="2">SUM(D23:D27)</f>
        <v>57145</v>
      </c>
      <c r="E28" s="472">
        <f t="shared" si="2"/>
        <v>12825</v>
      </c>
      <c r="F28" s="472">
        <f t="shared" si="2"/>
        <v>0</v>
      </c>
      <c r="G28" s="472">
        <f t="shared" si="2"/>
        <v>0</v>
      </c>
      <c r="H28" s="472">
        <f t="shared" si="2"/>
        <v>0</v>
      </c>
      <c r="I28" s="472">
        <f t="shared" si="2"/>
        <v>0</v>
      </c>
      <c r="J28" s="472">
        <f t="shared" si="2"/>
        <v>0</v>
      </c>
      <c r="K28" s="472">
        <f t="shared" si="2"/>
        <v>0</v>
      </c>
      <c r="L28" s="472">
        <f t="shared" si="2"/>
        <v>0</v>
      </c>
      <c r="M28" s="472">
        <f t="shared" si="2"/>
        <v>12825</v>
      </c>
      <c r="N28" s="492"/>
      <c r="O28" s="492"/>
      <c r="P28" s="492"/>
      <c r="Q28" s="492"/>
      <c r="R28" s="492"/>
      <c r="S28" s="492"/>
      <c r="T28" s="492"/>
      <c r="U28" s="492"/>
      <c r="V28" s="492"/>
      <c r="W28" s="492"/>
      <c r="X28" s="492"/>
      <c r="Y28" s="492"/>
      <c r="Z28" s="492"/>
      <c r="AA28" s="492"/>
      <c r="AB28" s="492"/>
      <c r="AC28" s="492"/>
      <c r="AD28" s="492"/>
      <c r="AE28" s="492"/>
      <c r="AF28" s="492"/>
      <c r="AG28" s="492"/>
      <c r="AH28" s="492"/>
      <c r="AI28" s="492"/>
      <c r="AJ28" s="492"/>
      <c r="AK28" s="492"/>
      <c r="AL28" s="492"/>
      <c r="AM28" s="492"/>
      <c r="AN28" s="492"/>
      <c r="AO28" s="492"/>
      <c r="AP28" s="492"/>
      <c r="AQ28" s="492"/>
      <c r="AR28" s="492"/>
      <c r="AS28" s="492"/>
      <c r="AT28" s="492"/>
      <c r="AU28" s="492"/>
      <c r="AV28" s="492"/>
      <c r="AW28" s="492"/>
      <c r="AX28" s="492"/>
      <c r="AY28" s="492"/>
      <c r="AZ28" s="492"/>
      <c r="BA28" s="492"/>
      <c r="BB28" s="492"/>
      <c r="BC28" s="492"/>
    </row>
    <row r="29" spans="1:55" ht="15" x14ac:dyDescent="0.2">
      <c r="A29" s="482" t="s">
        <v>413</v>
      </c>
      <c r="B29" s="484"/>
      <c r="C29" s="463"/>
      <c r="D29" s="485"/>
      <c r="E29" s="485"/>
      <c r="F29" s="485"/>
      <c r="G29" s="485"/>
      <c r="H29" s="485"/>
      <c r="I29" s="485"/>
      <c r="J29" s="485"/>
      <c r="K29" s="485"/>
      <c r="L29" s="485"/>
      <c r="M29" s="485"/>
    </row>
    <row r="30" spans="1:55" ht="15" x14ac:dyDescent="0.2">
      <c r="A30" s="482" t="s">
        <v>407</v>
      </c>
      <c r="B30" s="481"/>
      <c r="C30" s="480" t="s">
        <v>580</v>
      </c>
      <c r="D30" s="460"/>
      <c r="E30" s="460"/>
      <c r="F30" s="460"/>
      <c r="G30" s="460"/>
      <c r="H30" s="460"/>
      <c r="I30" s="460"/>
      <c r="J30" s="460"/>
      <c r="K30" s="460"/>
      <c r="L30" s="460"/>
      <c r="M30" s="460"/>
    </row>
    <row r="31" spans="1:55" ht="15" x14ac:dyDescent="0.2">
      <c r="A31" s="482" t="s">
        <v>403</v>
      </c>
      <c r="B31" s="484"/>
      <c r="C31" s="491" t="s">
        <v>579</v>
      </c>
      <c r="D31" s="472">
        <f>SUM(D28,D21,D16,D10,'250-289 Special Federala'!D21)</f>
        <v>5659958</v>
      </c>
      <c r="E31" s="472">
        <f>SUM(E28,E21,E16,E10,'250-289 Special Federala'!E21)</f>
        <v>5232854</v>
      </c>
      <c r="F31" s="472">
        <f>SUM(F28,F21,F16,F10,'250-289 Special Federala'!F21)</f>
        <v>2992507</v>
      </c>
      <c r="G31" s="472">
        <f>SUM(G28,G21,G16,G10,'250-289 Special Federala'!G21)</f>
        <v>1190017</v>
      </c>
      <c r="H31" s="472">
        <f>SUM(H28,H21,H16,H10,'250-289 Special Federala'!H21)</f>
        <v>518109</v>
      </c>
      <c r="I31" s="472">
        <f>SUM(I28,I21,I16,I10,'250-289 Special Federala'!I21)</f>
        <v>519396</v>
      </c>
      <c r="J31" s="472">
        <f>SUM(J28,J21,J16,J10,'250-289 Special Federala'!J21)</f>
        <v>0</v>
      </c>
      <c r="K31" s="472">
        <f>SUM(K28,K21,K16,K10,'250-289 Special Federala'!K21)</f>
        <v>0</v>
      </c>
      <c r="L31" s="472">
        <f>SUM(L28,L21,L16,L10,'250-289 Special Federala'!L21)</f>
        <v>0</v>
      </c>
      <c r="M31" s="472">
        <f>SUM(M28,M21,M16,M10,'250-289 Special Federala'!M21)</f>
        <v>12825</v>
      </c>
    </row>
    <row r="32" spans="1:55" ht="15" x14ac:dyDescent="0.2">
      <c r="A32" s="482" t="s">
        <v>400</v>
      </c>
      <c r="B32" s="484"/>
      <c r="C32" s="463"/>
      <c r="D32" s="485"/>
      <c r="E32" s="485"/>
      <c r="F32" s="490"/>
      <c r="G32" s="489"/>
      <c r="H32" s="488"/>
      <c r="I32" s="485"/>
      <c r="J32" s="485"/>
      <c r="K32" s="485"/>
      <c r="L32" s="485"/>
      <c r="M32" s="485"/>
    </row>
    <row r="33" spans="1:13" ht="15" x14ac:dyDescent="0.2">
      <c r="A33" s="482" t="s">
        <v>397</v>
      </c>
      <c r="B33" s="481">
        <v>950</v>
      </c>
      <c r="C33" s="480" t="s">
        <v>578</v>
      </c>
      <c r="D33" s="493"/>
      <c r="E33" s="493"/>
      <c r="F33" s="417"/>
      <c r="G33" s="417"/>
      <c r="H33" s="417"/>
      <c r="I33" s="417"/>
      <c r="J33" s="417"/>
      <c r="K33" s="417"/>
      <c r="L33" s="417"/>
      <c r="M33" s="460"/>
    </row>
    <row r="34" spans="1:13" ht="15" x14ac:dyDescent="0.2">
      <c r="A34" s="482" t="s">
        <v>393</v>
      </c>
      <c r="B34" s="484"/>
      <c r="C34" s="483" t="s">
        <v>577</v>
      </c>
      <c r="D34" s="552"/>
      <c r="E34" s="552"/>
      <c r="F34" s="417"/>
      <c r="G34" s="417"/>
      <c r="H34" s="417"/>
      <c r="I34" s="417"/>
      <c r="J34" s="417"/>
      <c r="K34" s="417"/>
      <c r="L34" s="417"/>
      <c r="M34" s="460"/>
    </row>
    <row r="35" spans="1:13" x14ac:dyDescent="0.25">
      <c r="A35" s="482" t="s">
        <v>388</v>
      </c>
      <c r="B35" s="484"/>
      <c r="C35" s="486"/>
      <c r="D35" s="485"/>
      <c r="E35" s="485"/>
      <c r="F35" s="417"/>
      <c r="G35" s="417"/>
      <c r="H35" s="417"/>
      <c r="I35" s="417"/>
      <c r="J35" s="417"/>
      <c r="K35" s="417"/>
      <c r="L35" s="417"/>
      <c r="M35" s="460"/>
    </row>
    <row r="36" spans="1:13" ht="15" x14ac:dyDescent="0.2">
      <c r="A36" s="482" t="s">
        <v>383</v>
      </c>
      <c r="B36" s="481"/>
      <c r="C36" s="480" t="s">
        <v>576</v>
      </c>
      <c r="D36" s="604">
        <f>+D31+D34</f>
        <v>5659958</v>
      </c>
      <c r="E36" s="604">
        <f>+E31+E34</f>
        <v>5232854</v>
      </c>
      <c r="F36" s="417"/>
      <c r="G36" s="417"/>
      <c r="H36" s="417"/>
      <c r="I36" s="417"/>
      <c r="J36" s="417"/>
      <c r="K36" s="417"/>
      <c r="L36" s="417"/>
      <c r="M36" s="460"/>
    </row>
    <row r="37" spans="1:13" ht="15" x14ac:dyDescent="0.2">
      <c r="A37" s="482" t="s">
        <v>379</v>
      </c>
      <c r="B37" s="484"/>
      <c r="C37" s="483" t="s">
        <v>575</v>
      </c>
      <c r="D37" s="605"/>
      <c r="E37" s="605"/>
      <c r="F37" s="417"/>
      <c r="G37" s="417"/>
      <c r="H37" s="417"/>
      <c r="I37" s="417"/>
      <c r="J37" s="417"/>
      <c r="K37" s="417"/>
      <c r="L37" s="417"/>
      <c r="M37" s="460"/>
    </row>
    <row r="38" spans="1:13" ht="15" x14ac:dyDescent="0.2">
      <c r="A38" s="482" t="s">
        <v>376</v>
      </c>
      <c r="B38" s="481"/>
      <c r="C38" s="480"/>
      <c r="D38" s="460"/>
      <c r="E38" s="460"/>
      <c r="F38" s="417"/>
      <c r="G38" s="417"/>
      <c r="H38" s="417"/>
      <c r="I38" s="417"/>
      <c r="J38" s="417"/>
      <c r="K38" s="417"/>
      <c r="L38" s="417"/>
      <c r="M38" s="460"/>
    </row>
    <row r="39" spans="1:13" thickBot="1" x14ac:dyDescent="0.25">
      <c r="A39" s="482" t="s">
        <v>372</v>
      </c>
      <c r="B39" s="481"/>
      <c r="C39" s="480"/>
      <c r="D39" s="460"/>
      <c r="E39" s="460"/>
      <c r="F39" s="465"/>
      <c r="G39" s="465"/>
      <c r="H39" s="465"/>
      <c r="I39" s="465"/>
      <c r="J39" s="465"/>
      <c r="K39" s="417"/>
      <c r="L39" s="417"/>
      <c r="M39" s="460"/>
    </row>
    <row r="40" spans="1:13" x14ac:dyDescent="0.25">
      <c r="A40" s="459" t="s">
        <v>368</v>
      </c>
      <c r="B40" s="479"/>
      <c r="C40" s="478" t="s">
        <v>574</v>
      </c>
      <c r="D40" s="477"/>
      <c r="E40" s="476"/>
      <c r="F40" s="417"/>
      <c r="G40" s="470"/>
      <c r="H40" s="470"/>
      <c r="I40" s="470"/>
      <c r="J40" s="465"/>
      <c r="K40" s="417"/>
      <c r="L40" s="475"/>
      <c r="M40" s="460"/>
    </row>
    <row r="41" spans="1:13" x14ac:dyDescent="0.25">
      <c r="A41" s="459" t="s">
        <v>364</v>
      </c>
      <c r="B41" s="464"/>
      <c r="C41" s="463"/>
      <c r="D41" s="460"/>
      <c r="E41" s="474"/>
      <c r="F41" s="417"/>
      <c r="G41" s="470"/>
      <c r="H41" s="470"/>
      <c r="I41" s="470"/>
      <c r="J41" s="465"/>
      <c r="K41" s="417"/>
      <c r="L41" s="417"/>
      <c r="M41" s="460"/>
    </row>
    <row r="42" spans="1:13" x14ac:dyDescent="0.25">
      <c r="A42" s="459" t="s">
        <v>361</v>
      </c>
      <c r="B42" s="464"/>
      <c r="C42" s="473" t="s">
        <v>573</v>
      </c>
      <c r="D42" s="472">
        <v>25423</v>
      </c>
      <c r="E42" s="471">
        <v>23852</v>
      </c>
      <c r="F42" s="470" t="s">
        <v>572</v>
      </c>
      <c r="G42" s="470"/>
      <c r="H42" s="470"/>
      <c r="I42" s="470"/>
      <c r="J42" s="465"/>
      <c r="K42" s="417"/>
      <c r="L42" s="417"/>
      <c r="M42" s="460"/>
    </row>
    <row r="43" spans="1:13" x14ac:dyDescent="0.25">
      <c r="A43" s="459" t="s">
        <v>358</v>
      </c>
      <c r="B43" s="464"/>
      <c r="C43" s="473" t="s">
        <v>571</v>
      </c>
      <c r="D43" s="472">
        <v>5658662</v>
      </c>
      <c r="E43" s="471">
        <v>5224620</v>
      </c>
      <c r="F43" s="470"/>
      <c r="G43" s="465"/>
      <c r="H43" s="465"/>
      <c r="I43" s="465"/>
      <c r="J43" s="465"/>
      <c r="K43" s="417"/>
      <c r="L43" s="417"/>
      <c r="M43" s="460"/>
    </row>
    <row r="44" spans="1:13" x14ac:dyDescent="0.25">
      <c r="A44" s="459" t="s">
        <v>356</v>
      </c>
      <c r="B44" s="464"/>
      <c r="C44" s="473" t="s">
        <v>570</v>
      </c>
      <c r="D44" s="472">
        <f>SUM(D42:D43)</f>
        <v>5684085</v>
      </c>
      <c r="E44" s="471">
        <f>SUM(E42:E43)</f>
        <v>5248472</v>
      </c>
      <c r="F44" s="470" t="s">
        <v>569</v>
      </c>
      <c r="G44" s="465"/>
      <c r="H44" s="465"/>
      <c r="I44" s="465"/>
      <c r="J44" s="465"/>
      <c r="K44" s="417"/>
      <c r="L44" s="417"/>
      <c r="M44" s="460"/>
    </row>
    <row r="45" spans="1:13" ht="15" x14ac:dyDescent="0.2">
      <c r="A45" s="459" t="s">
        <v>351</v>
      </c>
      <c r="B45" s="464"/>
      <c r="C45" s="463"/>
      <c r="D45" s="469"/>
      <c r="E45" s="468"/>
      <c r="F45" s="465"/>
      <c r="G45" s="465"/>
      <c r="H45" s="465"/>
      <c r="I45" s="465"/>
      <c r="J45" s="465"/>
      <c r="K45" s="417"/>
      <c r="L45" s="417"/>
      <c r="M45" s="460"/>
    </row>
    <row r="46" spans="1:13" ht="15" x14ac:dyDescent="0.2">
      <c r="A46" s="459" t="s">
        <v>568</v>
      </c>
      <c r="B46" s="464"/>
      <c r="C46" s="463" t="s">
        <v>567</v>
      </c>
      <c r="D46" s="467">
        <f>D36</f>
        <v>5659958</v>
      </c>
      <c r="E46" s="466">
        <f>E36</f>
        <v>5232854</v>
      </c>
      <c r="F46" s="465"/>
      <c r="G46" s="465"/>
      <c r="H46" s="465"/>
      <c r="I46" s="465"/>
      <c r="J46" s="465"/>
      <c r="K46" s="417"/>
      <c r="L46" s="417"/>
      <c r="M46" s="460"/>
    </row>
    <row r="47" spans="1:13" ht="15" x14ac:dyDescent="0.2">
      <c r="A47" s="459" t="s">
        <v>566</v>
      </c>
      <c r="B47" s="464"/>
      <c r="C47" s="463" t="s">
        <v>565</v>
      </c>
      <c r="D47" s="462">
        <f>D48-D46</f>
        <v>24127</v>
      </c>
      <c r="E47" s="461">
        <f>E48-E46</f>
        <v>15618</v>
      </c>
      <c r="F47" s="417"/>
      <c r="G47" s="417"/>
      <c r="H47" s="417"/>
      <c r="I47" s="417"/>
      <c r="J47" s="417"/>
      <c r="K47" s="417"/>
      <c r="L47" s="417"/>
      <c r="M47" s="460"/>
    </row>
    <row r="48" spans="1:13" thickBot="1" x14ac:dyDescent="0.25">
      <c r="A48" s="459" t="s">
        <v>564</v>
      </c>
      <c r="B48" s="458"/>
      <c r="C48" s="457" t="s">
        <v>563</v>
      </c>
      <c r="D48" s="456">
        <f>D44</f>
        <v>5684085</v>
      </c>
      <c r="E48" s="455">
        <f>E44</f>
        <v>5248472</v>
      </c>
      <c r="F48" s="454"/>
      <c r="G48" s="454"/>
      <c r="H48" s="454"/>
      <c r="I48" s="454"/>
      <c r="J48" s="454"/>
      <c r="K48" s="454"/>
      <c r="L48" s="454"/>
      <c r="M48" s="453"/>
    </row>
    <row r="49" spans="1:3" ht="15.75" customHeight="1" x14ac:dyDescent="0.2">
      <c r="A49" s="606" t="str">
        <f ca="1">CELL("FILENAME",A2)</f>
        <v>R:\Finance\Annual Budget\Amended 2016-2017\[2016-2017 Amended Budget.xlsx]250-289 Special Federalb</v>
      </c>
      <c r="B49" s="606"/>
      <c r="C49" s="606"/>
    </row>
  </sheetData>
  <mergeCells count="5">
    <mergeCell ref="A1:C1"/>
    <mergeCell ref="A4:C4"/>
    <mergeCell ref="D36:D37"/>
    <mergeCell ref="E36:E37"/>
    <mergeCell ref="A49:C49"/>
  </mergeCells>
  <printOptions horizontalCentered="1" verticalCentered="1"/>
  <pageMargins left="0.1" right="0.1" top="0.4" bottom="0.4" header="0.1" footer="0.1"/>
  <pageSetup scale="73" fitToHeight="2" orientation="landscape" r:id="rId1"/>
  <headerFooter>
    <oddHeader>&amp;C&amp;"Arial,Bold"TWIN FALLS SCHOOL DISTIRCT 411</oddHeader>
    <oddFooter>&amp;L&amp;"Arial,Bold"&amp;Z&amp;F&amp;R&amp;"Arial,Bold"Page &amp;P of &amp;N</oddFooter>
  </headerFooter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441"/>
  <sheetViews>
    <sheetView zoomScaleNormal="100" workbookViewId="0">
      <pane xSplit="3" ySplit="6" topLeftCell="D7" activePane="bottomRight" state="frozen"/>
      <selection activeCell="P31" sqref="P31"/>
      <selection pane="topRight" activeCell="P31" sqref="P31"/>
      <selection pane="bottomLeft" activeCell="P31" sqref="P31"/>
      <selection pane="bottomRight" activeCell="P31" sqref="P31"/>
    </sheetView>
  </sheetViews>
  <sheetFormatPr defaultColWidth="9.77734375" defaultRowHeight="11.25" x14ac:dyDescent="0.2"/>
  <cols>
    <col min="1" max="1" width="3.77734375" style="321" customWidth="1"/>
    <col min="2" max="2" width="6.77734375" style="321" customWidth="1"/>
    <col min="3" max="3" width="27.77734375" style="322" customWidth="1"/>
    <col min="4" max="6" width="10.77734375" style="321" customWidth="1"/>
    <col min="7" max="7" width="3.77734375" style="321" customWidth="1"/>
    <col min="8" max="8" width="6.77734375" style="321" customWidth="1"/>
    <col min="9" max="9" width="27.77734375" style="322" customWidth="1"/>
    <col min="10" max="12" width="10.77734375" style="321" customWidth="1"/>
    <col min="13" max="16384" width="9.77734375" style="321"/>
  </cols>
  <sheetData>
    <row r="1" spans="1:12" ht="20.25" x14ac:dyDescent="0.3">
      <c r="A1" s="596" t="s">
        <v>47</v>
      </c>
      <c r="B1" s="596"/>
      <c r="C1" s="596"/>
      <c r="D1" s="393"/>
      <c r="E1" s="394" t="s">
        <v>510</v>
      </c>
      <c r="F1" s="394"/>
      <c r="G1" s="390"/>
      <c r="H1" s="390"/>
      <c r="I1" s="396"/>
      <c r="J1" s="393"/>
      <c r="L1" s="395" t="s">
        <v>751</v>
      </c>
    </row>
    <row r="2" spans="1:12" ht="15.75" x14ac:dyDescent="0.25">
      <c r="A2" s="393"/>
      <c r="B2" s="393"/>
      <c r="C2" s="389"/>
      <c r="D2" s="393"/>
      <c r="E2" s="394" t="s">
        <v>504</v>
      </c>
      <c r="F2" s="392"/>
      <c r="G2" s="390"/>
      <c r="H2" s="390"/>
      <c r="I2" s="389"/>
      <c r="J2" s="607" t="s">
        <v>811</v>
      </c>
      <c r="K2" s="607"/>
      <c r="L2" s="607"/>
    </row>
    <row r="3" spans="1:12" ht="15.75" x14ac:dyDescent="0.25">
      <c r="A3" s="393"/>
      <c r="B3" s="393"/>
      <c r="C3" s="389"/>
      <c r="D3" s="393"/>
      <c r="E3" s="392" t="s">
        <v>507</v>
      </c>
      <c r="F3" s="391"/>
      <c r="G3" s="390"/>
      <c r="H3" s="390"/>
      <c r="I3" s="389"/>
      <c r="J3" s="607" t="s">
        <v>810</v>
      </c>
      <c r="K3" s="607"/>
      <c r="L3" s="607"/>
    </row>
    <row r="4" spans="1:12" ht="13.9" customHeight="1" x14ac:dyDescent="0.2">
      <c r="A4" s="597" t="s">
        <v>505</v>
      </c>
      <c r="B4" s="597"/>
      <c r="C4" s="597"/>
      <c r="D4" s="597"/>
      <c r="E4" s="324"/>
      <c r="F4" s="324"/>
      <c r="G4" s="324"/>
      <c r="H4" s="324"/>
      <c r="I4" s="325"/>
      <c r="J4" s="324"/>
      <c r="K4" s="324"/>
      <c r="L4" s="324"/>
    </row>
    <row r="5" spans="1:12" ht="12.75" x14ac:dyDescent="0.2">
      <c r="A5" s="388"/>
      <c r="B5" s="387"/>
      <c r="C5" s="386" t="s">
        <v>504</v>
      </c>
      <c r="D5" s="385" t="s">
        <v>503</v>
      </c>
      <c r="E5" s="384" t="s">
        <v>502</v>
      </c>
      <c r="F5" s="383" t="s">
        <v>501</v>
      </c>
      <c r="G5" s="382"/>
      <c r="H5" s="381"/>
      <c r="I5" s="380" t="s">
        <v>504</v>
      </c>
      <c r="J5" s="379" t="s">
        <v>503</v>
      </c>
      <c r="K5" s="378" t="s">
        <v>502</v>
      </c>
      <c r="L5" s="377" t="s">
        <v>501</v>
      </c>
    </row>
    <row r="6" spans="1:12" ht="12.75" x14ac:dyDescent="0.2">
      <c r="A6" s="351" t="s">
        <v>87</v>
      </c>
      <c r="B6" s="334" t="s">
        <v>500</v>
      </c>
      <c r="C6" s="328" t="s">
        <v>499</v>
      </c>
      <c r="D6" s="334" t="s">
        <v>88</v>
      </c>
      <c r="E6" s="334" t="s">
        <v>498</v>
      </c>
      <c r="F6" s="376" t="s">
        <v>497</v>
      </c>
      <c r="G6" s="355" t="s">
        <v>87</v>
      </c>
      <c r="H6" s="375" t="s">
        <v>500</v>
      </c>
      <c r="I6" s="374" t="s">
        <v>499</v>
      </c>
      <c r="J6" s="351" t="s">
        <v>88</v>
      </c>
      <c r="K6" s="334" t="s">
        <v>498</v>
      </c>
      <c r="L6" s="334" t="s">
        <v>497</v>
      </c>
    </row>
    <row r="7" spans="1:12" ht="12.75" x14ac:dyDescent="0.2">
      <c r="A7" s="351" t="s">
        <v>496</v>
      </c>
      <c r="B7" s="334" t="s">
        <v>495</v>
      </c>
      <c r="C7" s="333" t="s">
        <v>494</v>
      </c>
      <c r="D7" s="354">
        <v>67144.42</v>
      </c>
      <c r="E7" s="373" t="s">
        <v>346</v>
      </c>
      <c r="F7" s="372">
        <v>76899.64</v>
      </c>
      <c r="G7" s="348" t="s">
        <v>493</v>
      </c>
      <c r="H7" s="351" t="s">
        <v>492</v>
      </c>
      <c r="I7" s="333" t="s">
        <v>170</v>
      </c>
      <c r="J7" s="353">
        <v>0</v>
      </c>
      <c r="K7" s="353">
        <v>0</v>
      </c>
      <c r="L7" s="357"/>
    </row>
    <row r="8" spans="1:12" ht="12.75" x14ac:dyDescent="0.2">
      <c r="A8" s="351" t="s">
        <v>491</v>
      </c>
      <c r="B8" s="334"/>
      <c r="C8" s="333"/>
      <c r="D8" s="360"/>
      <c r="E8" s="353"/>
      <c r="F8" s="356"/>
      <c r="G8" s="355" t="s">
        <v>490</v>
      </c>
      <c r="H8" s="351" t="s">
        <v>489</v>
      </c>
      <c r="I8" s="365" t="s">
        <v>488</v>
      </c>
      <c r="J8" s="352">
        <f>J7</f>
        <v>0</v>
      </c>
      <c r="K8" s="358" t="s">
        <v>346</v>
      </c>
      <c r="L8" s="352">
        <f>K7</f>
        <v>0</v>
      </c>
    </row>
    <row r="9" spans="1:12" ht="12.75" x14ac:dyDescent="0.2">
      <c r="A9" s="351" t="s">
        <v>487</v>
      </c>
      <c r="B9" s="334" t="s">
        <v>486</v>
      </c>
      <c r="C9" s="333" t="s">
        <v>171</v>
      </c>
      <c r="D9" s="353">
        <v>0</v>
      </c>
      <c r="E9" s="353">
        <v>0</v>
      </c>
      <c r="F9" s="356"/>
      <c r="G9" s="355" t="s">
        <v>485</v>
      </c>
      <c r="H9" s="335"/>
      <c r="I9" s="333"/>
      <c r="J9" s="347"/>
      <c r="K9" s="347"/>
      <c r="L9" s="357"/>
    </row>
    <row r="10" spans="1:12" ht="12.75" x14ac:dyDescent="0.2">
      <c r="A10" s="351" t="s">
        <v>484</v>
      </c>
      <c r="B10" s="334" t="s">
        <v>483</v>
      </c>
      <c r="C10" s="333" t="s">
        <v>169</v>
      </c>
      <c r="D10" s="353">
        <v>0</v>
      </c>
      <c r="E10" s="353">
        <v>0</v>
      </c>
      <c r="F10" s="356"/>
      <c r="G10" s="355" t="s">
        <v>482</v>
      </c>
      <c r="H10" s="351" t="s">
        <v>481</v>
      </c>
      <c r="I10" s="333" t="s">
        <v>165</v>
      </c>
      <c r="J10" s="353">
        <v>0</v>
      </c>
      <c r="K10" s="353">
        <v>0</v>
      </c>
      <c r="L10" s="357"/>
    </row>
    <row r="11" spans="1:12" ht="12.75" x14ac:dyDescent="0.2">
      <c r="A11" s="351" t="s">
        <v>480</v>
      </c>
      <c r="B11" s="334" t="s">
        <v>479</v>
      </c>
      <c r="C11" s="333" t="s">
        <v>168</v>
      </c>
      <c r="D11" s="353">
        <v>0</v>
      </c>
      <c r="E11" s="353">
        <v>0</v>
      </c>
      <c r="F11" s="356"/>
      <c r="G11" s="355" t="s">
        <v>478</v>
      </c>
      <c r="H11" s="351" t="s">
        <v>477</v>
      </c>
      <c r="I11" s="333" t="s">
        <v>163</v>
      </c>
      <c r="J11" s="353">
        <v>0</v>
      </c>
      <c r="K11" s="353">
        <v>0</v>
      </c>
      <c r="L11" s="357"/>
    </row>
    <row r="12" spans="1:12" ht="12.75" x14ac:dyDescent="0.2">
      <c r="A12" s="351" t="s">
        <v>476</v>
      </c>
      <c r="B12" s="334" t="s">
        <v>475</v>
      </c>
      <c r="C12" s="333" t="s">
        <v>166</v>
      </c>
      <c r="D12" s="353">
        <v>0</v>
      </c>
      <c r="E12" s="353">
        <v>0</v>
      </c>
      <c r="F12" s="356"/>
      <c r="G12" s="355" t="s">
        <v>474</v>
      </c>
      <c r="H12" s="351" t="s">
        <v>473</v>
      </c>
      <c r="I12" s="333" t="s">
        <v>472</v>
      </c>
      <c r="J12" s="353">
        <v>0</v>
      </c>
      <c r="K12" s="353">
        <v>0</v>
      </c>
      <c r="L12" s="357"/>
    </row>
    <row r="13" spans="1:12" ht="12.75" x14ac:dyDescent="0.2">
      <c r="A13" s="351" t="s">
        <v>471</v>
      </c>
      <c r="B13" s="334" t="s">
        <v>470</v>
      </c>
      <c r="C13" s="333" t="s">
        <v>164</v>
      </c>
      <c r="D13" s="353">
        <v>0</v>
      </c>
      <c r="E13" s="353">
        <v>0</v>
      </c>
      <c r="F13" s="356"/>
      <c r="G13" s="355" t="s">
        <v>469</v>
      </c>
      <c r="H13" s="351" t="s">
        <v>468</v>
      </c>
      <c r="I13" s="333" t="s">
        <v>159</v>
      </c>
      <c r="J13" s="353">
        <v>0</v>
      </c>
      <c r="K13" s="353">
        <v>0</v>
      </c>
      <c r="L13" s="357"/>
    </row>
    <row r="14" spans="1:12" ht="12.75" x14ac:dyDescent="0.2">
      <c r="A14" s="351" t="s">
        <v>467</v>
      </c>
      <c r="B14" s="334" t="s">
        <v>466</v>
      </c>
      <c r="C14" s="333" t="s">
        <v>162</v>
      </c>
      <c r="D14" s="353">
        <v>0</v>
      </c>
      <c r="E14" s="353">
        <v>0</v>
      </c>
      <c r="F14" s="356"/>
      <c r="G14" s="355" t="s">
        <v>465</v>
      </c>
      <c r="H14" s="351" t="s">
        <v>464</v>
      </c>
      <c r="I14" s="333" t="s">
        <v>157</v>
      </c>
      <c r="J14" s="353">
        <v>0</v>
      </c>
      <c r="K14" s="353">
        <v>0</v>
      </c>
      <c r="L14" s="357"/>
    </row>
    <row r="15" spans="1:12" ht="12.75" x14ac:dyDescent="0.2">
      <c r="A15" s="351" t="s">
        <v>463</v>
      </c>
      <c r="B15" s="334" t="s">
        <v>462</v>
      </c>
      <c r="C15" s="333" t="s">
        <v>160</v>
      </c>
      <c r="D15" s="353">
        <v>0</v>
      </c>
      <c r="E15" s="353">
        <v>0</v>
      </c>
      <c r="F15" s="356"/>
      <c r="G15" s="355" t="s">
        <v>461</v>
      </c>
      <c r="H15" s="351" t="s">
        <v>460</v>
      </c>
      <c r="I15" s="333" t="s">
        <v>155</v>
      </c>
      <c r="J15" s="353">
        <v>0</v>
      </c>
      <c r="K15" s="353">
        <v>0</v>
      </c>
      <c r="L15" s="357"/>
    </row>
    <row r="16" spans="1:12" ht="12.75" x14ac:dyDescent="0.2">
      <c r="A16" s="351" t="s">
        <v>459</v>
      </c>
      <c r="B16" s="334" t="s">
        <v>458</v>
      </c>
      <c r="C16" s="333" t="s">
        <v>158</v>
      </c>
      <c r="D16" s="353">
        <v>0</v>
      </c>
      <c r="E16" s="353">
        <v>0</v>
      </c>
      <c r="F16" s="356"/>
      <c r="G16" s="355" t="s">
        <v>457</v>
      </c>
      <c r="H16" s="351" t="s">
        <v>456</v>
      </c>
      <c r="I16" s="333" t="s">
        <v>153</v>
      </c>
      <c r="J16" s="353">
        <v>0</v>
      </c>
      <c r="K16" s="353">
        <v>0</v>
      </c>
      <c r="L16" s="357"/>
    </row>
    <row r="17" spans="1:12" ht="12.75" x14ac:dyDescent="0.2">
      <c r="A17" s="351" t="s">
        <v>455</v>
      </c>
      <c r="B17" s="334" t="s">
        <v>454</v>
      </c>
      <c r="C17" s="333" t="s">
        <v>156</v>
      </c>
      <c r="D17" s="537">
        <v>0</v>
      </c>
      <c r="E17" s="536">
        <v>0</v>
      </c>
      <c r="F17" s="356"/>
      <c r="G17" s="355" t="s">
        <v>453</v>
      </c>
      <c r="H17" s="351" t="s">
        <v>452</v>
      </c>
      <c r="I17" s="333" t="s">
        <v>152</v>
      </c>
      <c r="J17" s="353">
        <v>0</v>
      </c>
      <c r="K17" s="353">
        <v>0</v>
      </c>
      <c r="L17" s="357"/>
    </row>
    <row r="18" spans="1:12" ht="12.75" x14ac:dyDescent="0.2">
      <c r="A18" s="351" t="s">
        <v>451</v>
      </c>
      <c r="B18" s="334" t="s">
        <v>450</v>
      </c>
      <c r="C18" s="365" t="s">
        <v>154</v>
      </c>
      <c r="D18" s="534">
        <v>0</v>
      </c>
      <c r="E18" s="535">
        <v>0</v>
      </c>
      <c r="F18" s="356"/>
      <c r="G18" s="355" t="s">
        <v>449</v>
      </c>
      <c r="H18" s="351" t="s">
        <v>448</v>
      </c>
      <c r="I18" s="333" t="s">
        <v>150</v>
      </c>
      <c r="J18" s="536">
        <v>0</v>
      </c>
      <c r="K18" s="536">
        <v>0</v>
      </c>
      <c r="L18" s="357"/>
    </row>
    <row r="19" spans="1:12" ht="12.75" x14ac:dyDescent="0.2">
      <c r="A19" s="351" t="s">
        <v>447</v>
      </c>
      <c r="B19" s="334"/>
      <c r="C19" s="371" t="s">
        <v>446</v>
      </c>
      <c r="D19" s="370">
        <f>SUBTOTAL(9,D9:D18)</f>
        <v>0</v>
      </c>
      <c r="E19" s="369" t="s">
        <v>346</v>
      </c>
      <c r="F19" s="349">
        <f>SUBTOTAL(9,E8:E18)</f>
        <v>0</v>
      </c>
      <c r="G19" s="368" t="s">
        <v>445</v>
      </c>
      <c r="H19" s="367">
        <v>437000</v>
      </c>
      <c r="I19" s="366" t="s">
        <v>149</v>
      </c>
      <c r="J19" s="535">
        <v>0</v>
      </c>
      <c r="K19" s="535">
        <v>0</v>
      </c>
      <c r="L19" s="357"/>
    </row>
    <row r="20" spans="1:12" ht="12.75" x14ac:dyDescent="0.2">
      <c r="A20" s="351" t="s">
        <v>444</v>
      </c>
      <c r="B20" s="334" t="s">
        <v>443</v>
      </c>
      <c r="C20" s="333" t="s">
        <v>151</v>
      </c>
      <c r="D20" s="353">
        <v>0</v>
      </c>
      <c r="E20" s="353">
        <v>0</v>
      </c>
      <c r="F20" s="356"/>
      <c r="G20" s="361" t="s">
        <v>442</v>
      </c>
      <c r="H20" s="364" t="s">
        <v>441</v>
      </c>
      <c r="I20" s="333" t="s">
        <v>440</v>
      </c>
      <c r="J20" s="353">
        <v>0</v>
      </c>
      <c r="K20" s="353">
        <v>0</v>
      </c>
      <c r="L20" s="357"/>
    </row>
    <row r="21" spans="1:12" ht="12.75" x14ac:dyDescent="0.2">
      <c r="A21" s="351" t="s">
        <v>439</v>
      </c>
      <c r="B21" s="364"/>
      <c r="C21" s="363"/>
      <c r="D21" s="362"/>
      <c r="E21" s="362"/>
      <c r="F21" s="356"/>
      <c r="G21" s="361" t="s">
        <v>438</v>
      </c>
      <c r="H21" s="351" t="s">
        <v>437</v>
      </c>
      <c r="I21" s="333" t="s">
        <v>145</v>
      </c>
      <c r="J21" s="353">
        <v>0</v>
      </c>
      <c r="K21" s="353">
        <v>0</v>
      </c>
      <c r="L21" s="357"/>
    </row>
    <row r="22" spans="1:12" ht="12.75" x14ac:dyDescent="0.2">
      <c r="A22" s="351" t="s">
        <v>436</v>
      </c>
      <c r="B22" s="334" t="s">
        <v>435</v>
      </c>
      <c r="C22" s="333" t="s">
        <v>148</v>
      </c>
      <c r="D22" s="353">
        <v>0</v>
      </c>
      <c r="E22" s="353">
        <v>0</v>
      </c>
      <c r="F22" s="356"/>
      <c r="G22" s="355" t="s">
        <v>434</v>
      </c>
      <c r="H22" s="351" t="s">
        <v>433</v>
      </c>
      <c r="I22" s="365" t="s">
        <v>432</v>
      </c>
      <c r="J22" s="352">
        <f>SUBTOTAL(9,J10:J21)</f>
        <v>0</v>
      </c>
      <c r="K22" s="358" t="s">
        <v>346</v>
      </c>
      <c r="L22" s="352">
        <f>SUBTOTAL(9,K10:K21)</f>
        <v>0</v>
      </c>
    </row>
    <row r="23" spans="1:12" ht="12.75" x14ac:dyDescent="0.2">
      <c r="A23" s="351" t="s">
        <v>431</v>
      </c>
      <c r="B23" s="334" t="s">
        <v>430</v>
      </c>
      <c r="C23" s="333" t="s">
        <v>146</v>
      </c>
      <c r="D23" s="353">
        <v>0</v>
      </c>
      <c r="E23" s="353">
        <v>0</v>
      </c>
      <c r="F23" s="356"/>
      <c r="G23" s="355" t="s">
        <v>429</v>
      </c>
      <c r="H23" s="335"/>
      <c r="I23" s="333"/>
      <c r="J23" s="347"/>
      <c r="K23" s="347"/>
      <c r="L23" s="357"/>
    </row>
    <row r="24" spans="1:12" ht="12.75" x14ac:dyDescent="0.2">
      <c r="A24" s="351" t="s">
        <v>428</v>
      </c>
      <c r="B24" s="334" t="s">
        <v>427</v>
      </c>
      <c r="C24" s="333" t="s">
        <v>144</v>
      </c>
      <c r="D24" s="353">
        <v>0</v>
      </c>
      <c r="E24" s="353">
        <v>0</v>
      </c>
      <c r="F24" s="356"/>
      <c r="G24" s="355" t="s">
        <v>426</v>
      </c>
      <c r="H24" s="335"/>
      <c r="I24" s="333"/>
      <c r="J24" s="347"/>
      <c r="K24" s="347"/>
      <c r="L24" s="357"/>
    </row>
    <row r="25" spans="1:12" ht="12.75" x14ac:dyDescent="0.2">
      <c r="A25" s="351" t="s">
        <v>425</v>
      </c>
      <c r="B25" s="364"/>
      <c r="C25" s="363"/>
      <c r="D25" s="362"/>
      <c r="E25" s="360"/>
      <c r="F25" s="356"/>
      <c r="G25" s="355" t="s">
        <v>424</v>
      </c>
      <c r="H25" s="351" t="s">
        <v>423</v>
      </c>
      <c r="I25" s="333" t="s">
        <v>141</v>
      </c>
      <c r="J25" s="353">
        <v>0</v>
      </c>
      <c r="K25" s="353">
        <v>0</v>
      </c>
      <c r="L25" s="357"/>
    </row>
    <row r="26" spans="1:12" ht="12.75" x14ac:dyDescent="0.2">
      <c r="A26" s="351" t="s">
        <v>422</v>
      </c>
      <c r="B26" s="334" t="s">
        <v>421</v>
      </c>
      <c r="C26" s="333" t="s">
        <v>142</v>
      </c>
      <c r="D26" s="353">
        <v>15</v>
      </c>
      <c r="E26" s="353">
        <v>15</v>
      </c>
      <c r="F26" s="356"/>
      <c r="G26" s="355" t="s">
        <v>420</v>
      </c>
      <c r="H26" s="351" t="s">
        <v>419</v>
      </c>
      <c r="I26" s="333" t="s">
        <v>140</v>
      </c>
      <c r="J26" s="353">
        <v>0</v>
      </c>
      <c r="K26" s="353">
        <v>0</v>
      </c>
      <c r="L26" s="357"/>
    </row>
    <row r="27" spans="1:12" ht="12.75" x14ac:dyDescent="0.2">
      <c r="A27" s="351" t="s">
        <v>418</v>
      </c>
      <c r="B27" s="334"/>
      <c r="C27" s="333"/>
      <c r="D27" s="360"/>
      <c r="E27" s="360"/>
      <c r="F27" s="356"/>
      <c r="G27" s="355" t="s">
        <v>417</v>
      </c>
      <c r="H27" s="351" t="s">
        <v>416</v>
      </c>
      <c r="I27" s="333" t="s">
        <v>138</v>
      </c>
      <c r="J27" s="353">
        <v>0</v>
      </c>
      <c r="K27" s="353">
        <v>0</v>
      </c>
      <c r="L27" s="357"/>
    </row>
    <row r="28" spans="1:12" ht="25.5" x14ac:dyDescent="0.2">
      <c r="A28" s="351" t="s">
        <v>415</v>
      </c>
      <c r="B28" s="334" t="s">
        <v>414</v>
      </c>
      <c r="C28" s="333" t="s">
        <v>139</v>
      </c>
      <c r="D28" s="353">
        <v>710000</v>
      </c>
      <c r="E28" s="353">
        <v>700000</v>
      </c>
      <c r="F28" s="356"/>
      <c r="G28" s="355" t="s">
        <v>413</v>
      </c>
      <c r="H28" s="351" t="s">
        <v>412</v>
      </c>
      <c r="I28" s="333" t="s">
        <v>411</v>
      </c>
      <c r="J28" s="353">
        <v>0</v>
      </c>
      <c r="K28" s="353">
        <v>0</v>
      </c>
      <c r="L28" s="357"/>
    </row>
    <row r="29" spans="1:12" ht="12.75" x14ac:dyDescent="0.2">
      <c r="A29" s="351" t="s">
        <v>410</v>
      </c>
      <c r="B29" s="334" t="s">
        <v>409</v>
      </c>
      <c r="C29" s="333" t="s">
        <v>408</v>
      </c>
      <c r="D29" s="353">
        <v>40500</v>
      </c>
      <c r="E29" s="353">
        <v>31400</v>
      </c>
      <c r="F29" s="356"/>
      <c r="G29" s="355" t="s">
        <v>407</v>
      </c>
      <c r="H29" s="351" t="s">
        <v>406</v>
      </c>
      <c r="I29" s="333" t="s">
        <v>134</v>
      </c>
      <c r="J29" s="353">
        <v>0</v>
      </c>
      <c r="K29" s="353">
        <v>0</v>
      </c>
      <c r="L29" s="357"/>
    </row>
    <row r="30" spans="1:12" ht="12.75" x14ac:dyDescent="0.2">
      <c r="A30" s="351" t="s">
        <v>405</v>
      </c>
      <c r="B30" s="334" t="s">
        <v>404</v>
      </c>
      <c r="C30" s="333" t="s">
        <v>135</v>
      </c>
      <c r="D30" s="353">
        <v>13000</v>
      </c>
      <c r="E30" s="353">
        <f>500+20300</f>
        <v>20800</v>
      </c>
      <c r="F30" s="356"/>
      <c r="G30" s="355" t="s">
        <v>403</v>
      </c>
      <c r="H30" s="351" t="s">
        <v>402</v>
      </c>
      <c r="I30" s="333" t="s">
        <v>133</v>
      </c>
      <c r="J30" s="353">
        <v>0</v>
      </c>
      <c r="K30" s="353">
        <v>0</v>
      </c>
      <c r="L30" s="357"/>
    </row>
    <row r="31" spans="1:12" ht="12.75" x14ac:dyDescent="0.2">
      <c r="A31" s="351" t="s">
        <v>401</v>
      </c>
      <c r="B31" s="334"/>
      <c r="C31" s="333"/>
      <c r="D31" s="360"/>
      <c r="E31" s="360"/>
      <c r="F31" s="356"/>
      <c r="G31" s="355" t="s">
        <v>400</v>
      </c>
      <c r="H31" s="351" t="s">
        <v>399</v>
      </c>
      <c r="I31" s="333" t="s">
        <v>131</v>
      </c>
      <c r="J31" s="353">
        <v>3990700</v>
      </c>
      <c r="K31" s="353">
        <f>4250675-1050</f>
        <v>4249625</v>
      </c>
      <c r="L31" s="357"/>
    </row>
    <row r="32" spans="1:12" ht="12.75" x14ac:dyDescent="0.2">
      <c r="A32" s="351" t="s">
        <v>398</v>
      </c>
      <c r="B32" s="334">
        <v>417100</v>
      </c>
      <c r="C32" s="333" t="s">
        <v>132</v>
      </c>
      <c r="D32" s="353">
        <v>0</v>
      </c>
      <c r="E32" s="353">
        <v>0</v>
      </c>
      <c r="F32" s="356"/>
      <c r="G32" s="355" t="s">
        <v>397</v>
      </c>
      <c r="H32" s="351" t="s">
        <v>396</v>
      </c>
      <c r="I32" s="333" t="s">
        <v>395</v>
      </c>
      <c r="J32" s="353">
        <v>0</v>
      </c>
      <c r="K32" s="353">
        <v>0</v>
      </c>
      <c r="L32" s="357"/>
    </row>
    <row r="33" spans="1:12" ht="12.75" x14ac:dyDescent="0.2">
      <c r="A33" s="351" t="s">
        <v>394</v>
      </c>
      <c r="B33" s="334">
        <v>417200</v>
      </c>
      <c r="C33" s="333" t="s">
        <v>130</v>
      </c>
      <c r="D33" s="353">
        <v>0</v>
      </c>
      <c r="E33" s="353">
        <v>0</v>
      </c>
      <c r="F33" s="356"/>
      <c r="G33" s="361" t="s">
        <v>393</v>
      </c>
      <c r="H33" s="334" t="s">
        <v>392</v>
      </c>
      <c r="I33" s="333" t="s">
        <v>391</v>
      </c>
      <c r="J33" s="353">
        <v>970</v>
      </c>
      <c r="K33" s="353">
        <v>1050</v>
      </c>
      <c r="L33" s="357"/>
    </row>
    <row r="34" spans="1:12" ht="12.75" x14ac:dyDescent="0.2">
      <c r="A34" s="351" t="s">
        <v>390</v>
      </c>
      <c r="B34" s="334">
        <v>417300</v>
      </c>
      <c r="C34" s="333" t="s">
        <v>389</v>
      </c>
      <c r="D34" s="353">
        <v>0</v>
      </c>
      <c r="E34" s="353">
        <v>0</v>
      </c>
      <c r="F34" s="356"/>
      <c r="G34" s="355" t="s">
        <v>388</v>
      </c>
      <c r="H34" s="351" t="s">
        <v>387</v>
      </c>
      <c r="I34" s="333" t="s">
        <v>386</v>
      </c>
      <c r="J34" s="353">
        <v>0</v>
      </c>
      <c r="K34" s="353">
        <v>0</v>
      </c>
      <c r="L34" s="357"/>
    </row>
    <row r="35" spans="1:12" ht="12.75" x14ac:dyDescent="0.2">
      <c r="A35" s="351" t="s">
        <v>385</v>
      </c>
      <c r="B35" s="334">
        <v>417400</v>
      </c>
      <c r="C35" s="333" t="s">
        <v>384</v>
      </c>
      <c r="D35" s="353">
        <v>0</v>
      </c>
      <c r="E35" s="353">
        <v>0</v>
      </c>
      <c r="F35" s="356"/>
      <c r="G35" s="355" t="s">
        <v>383</v>
      </c>
      <c r="H35" s="351" t="s">
        <v>382</v>
      </c>
      <c r="I35" s="333" t="s">
        <v>381</v>
      </c>
      <c r="J35" s="359">
        <f>SUBTOTAL(9,J25:J34)</f>
        <v>3991670</v>
      </c>
      <c r="K35" s="358" t="s">
        <v>346</v>
      </c>
      <c r="L35" s="352">
        <f>SUBTOTAL(9,K25:K34)</f>
        <v>4250675</v>
      </c>
    </row>
    <row r="36" spans="1:12" ht="12.75" x14ac:dyDescent="0.2">
      <c r="A36" s="351" t="s">
        <v>380</v>
      </c>
      <c r="B36" s="334">
        <v>417900</v>
      </c>
      <c r="C36" s="333" t="s">
        <v>124</v>
      </c>
      <c r="D36" s="353">
        <v>0</v>
      </c>
      <c r="E36" s="353">
        <v>0</v>
      </c>
      <c r="F36" s="356"/>
      <c r="G36" s="355" t="s">
        <v>379</v>
      </c>
      <c r="H36" s="335"/>
      <c r="I36" s="333" t="s">
        <v>378</v>
      </c>
      <c r="J36" s="347"/>
      <c r="K36" s="347"/>
      <c r="L36" s="357"/>
    </row>
    <row r="37" spans="1:12" ht="25.5" x14ac:dyDescent="0.2">
      <c r="A37" s="351" t="s">
        <v>377</v>
      </c>
      <c r="B37" s="334"/>
      <c r="C37" s="333"/>
      <c r="D37" s="360"/>
      <c r="E37" s="360"/>
      <c r="F37" s="356"/>
      <c r="G37" s="355" t="s">
        <v>376</v>
      </c>
      <c r="H37" s="351" t="s">
        <v>375</v>
      </c>
      <c r="I37" s="333" t="s">
        <v>374</v>
      </c>
      <c r="J37" s="353">
        <v>0</v>
      </c>
      <c r="K37" s="353">
        <v>0</v>
      </c>
      <c r="L37" s="357"/>
    </row>
    <row r="38" spans="1:12" ht="12.75" x14ac:dyDescent="0.2">
      <c r="A38" s="351" t="s">
        <v>373</v>
      </c>
      <c r="B38" s="334">
        <v>418100</v>
      </c>
      <c r="C38" s="333" t="s">
        <v>123</v>
      </c>
      <c r="D38" s="353">
        <v>0</v>
      </c>
      <c r="E38" s="353">
        <v>0</v>
      </c>
      <c r="F38" s="356"/>
      <c r="G38" s="355" t="s">
        <v>372</v>
      </c>
      <c r="H38" s="351" t="s">
        <v>371</v>
      </c>
      <c r="I38" s="333" t="s">
        <v>370</v>
      </c>
      <c r="J38" s="353">
        <v>0</v>
      </c>
      <c r="K38" s="353">
        <v>0</v>
      </c>
      <c r="L38" s="357"/>
    </row>
    <row r="39" spans="1:12" ht="12.75" x14ac:dyDescent="0.2">
      <c r="A39" s="351" t="s">
        <v>369</v>
      </c>
      <c r="B39" s="334"/>
      <c r="C39" s="333"/>
      <c r="D39" s="360"/>
      <c r="E39" s="353"/>
      <c r="F39" s="356"/>
      <c r="G39" s="355" t="s">
        <v>368</v>
      </c>
      <c r="H39" s="351" t="s">
        <v>367</v>
      </c>
      <c r="I39" s="333" t="s">
        <v>366</v>
      </c>
      <c r="J39" s="359">
        <f>SUBTOTAL(9,J37:J38)</f>
        <v>0</v>
      </c>
      <c r="K39" s="358" t="s">
        <v>346</v>
      </c>
      <c r="L39" s="352">
        <f>SUBTOTAL(9,K37:K38)</f>
        <v>0</v>
      </c>
    </row>
    <row r="40" spans="1:12" ht="12.75" x14ac:dyDescent="0.2">
      <c r="A40" s="351" t="s">
        <v>365</v>
      </c>
      <c r="B40" s="334">
        <v>419100</v>
      </c>
      <c r="C40" s="333" t="s">
        <v>120</v>
      </c>
      <c r="D40" s="353">
        <v>0</v>
      </c>
      <c r="E40" s="353">
        <v>0</v>
      </c>
      <c r="F40" s="356"/>
      <c r="G40" s="355" t="s">
        <v>364</v>
      </c>
      <c r="H40" s="351" t="s">
        <v>363</v>
      </c>
      <c r="I40" s="333"/>
      <c r="J40" s="347"/>
      <c r="K40" s="357"/>
      <c r="L40" s="357"/>
    </row>
    <row r="41" spans="1:12" ht="12.75" x14ac:dyDescent="0.2">
      <c r="A41" s="351" t="s">
        <v>362</v>
      </c>
      <c r="B41" s="334">
        <v>419200</v>
      </c>
      <c r="C41" s="333" t="s">
        <v>118</v>
      </c>
      <c r="D41" s="353">
        <v>0</v>
      </c>
      <c r="E41" s="353">
        <v>0</v>
      </c>
      <c r="F41" s="356"/>
      <c r="G41" s="355" t="s">
        <v>361</v>
      </c>
      <c r="H41" s="335"/>
      <c r="I41" s="333" t="s">
        <v>360</v>
      </c>
      <c r="J41" s="359">
        <f>SUM(D46,J8,J22,J35,J39)</f>
        <v>4755322.5199999996</v>
      </c>
      <c r="K41" s="358" t="s">
        <v>346</v>
      </c>
      <c r="L41" s="352">
        <f>SUM(F46,L8,L22,L35,L39)</f>
        <v>5018931.3899999997</v>
      </c>
    </row>
    <row r="42" spans="1:12" ht="12.75" x14ac:dyDescent="0.2">
      <c r="A42" s="351" t="s">
        <v>359</v>
      </c>
      <c r="B42" s="334">
        <v>419300</v>
      </c>
      <c r="C42" s="333" t="s">
        <v>116</v>
      </c>
      <c r="D42" s="353">
        <v>0</v>
      </c>
      <c r="E42" s="353">
        <v>0</v>
      </c>
      <c r="F42" s="356"/>
      <c r="G42" s="355" t="s">
        <v>358</v>
      </c>
      <c r="H42" s="335"/>
      <c r="I42" s="333"/>
      <c r="J42" s="347"/>
      <c r="K42" s="347"/>
      <c r="L42" s="357"/>
    </row>
    <row r="43" spans="1:12" ht="12.75" x14ac:dyDescent="0.2">
      <c r="A43" s="351" t="s">
        <v>357</v>
      </c>
      <c r="B43" s="334">
        <v>419900</v>
      </c>
      <c r="C43" s="333" t="s">
        <v>115</v>
      </c>
      <c r="D43" s="353">
        <v>137.52000000000001</v>
      </c>
      <c r="E43" s="534">
        <v>16041.39</v>
      </c>
      <c r="F43" s="356"/>
      <c r="G43" s="355" t="s">
        <v>356</v>
      </c>
      <c r="H43" s="351" t="s">
        <v>355</v>
      </c>
      <c r="I43" s="333" t="s">
        <v>354</v>
      </c>
      <c r="J43" s="533">
        <v>134</v>
      </c>
      <c r="K43" s="532">
        <v>33905</v>
      </c>
      <c r="L43" s="352">
        <f>+K43</f>
        <v>33905</v>
      </c>
    </row>
    <row r="44" spans="1:12" ht="12.75" x14ac:dyDescent="0.2">
      <c r="A44" s="351" t="s">
        <v>353</v>
      </c>
      <c r="B44" s="334"/>
      <c r="C44" s="333" t="s">
        <v>352</v>
      </c>
      <c r="D44" s="332">
        <f>SUBTOTAL(9,D19:D43)</f>
        <v>763652.52</v>
      </c>
      <c r="E44" s="350" t="s">
        <v>346</v>
      </c>
      <c r="F44" s="349">
        <f>SUBTOTAL(9,E20:E43)</f>
        <v>768256.39</v>
      </c>
      <c r="G44" s="348" t="s">
        <v>351</v>
      </c>
      <c r="H44" s="335"/>
      <c r="I44" s="333"/>
      <c r="J44" s="347"/>
      <c r="K44" s="347"/>
      <c r="L44" s="347"/>
    </row>
    <row r="45" spans="1:12" ht="24" x14ac:dyDescent="0.2">
      <c r="A45" s="346" t="s">
        <v>350</v>
      </c>
      <c r="B45" s="340">
        <v>410000</v>
      </c>
      <c r="C45" s="345" t="s">
        <v>349</v>
      </c>
      <c r="D45" s="344"/>
      <c r="E45" s="343" t="s">
        <v>346</v>
      </c>
      <c r="F45" s="342"/>
      <c r="G45" s="341"/>
      <c r="H45" s="340" t="s">
        <v>348</v>
      </c>
      <c r="I45" s="339" t="s">
        <v>347</v>
      </c>
      <c r="J45" s="338"/>
      <c r="K45" s="337" t="s">
        <v>346</v>
      </c>
      <c r="L45" s="336"/>
    </row>
    <row r="46" spans="1:12" ht="12.75" x14ac:dyDescent="0.2">
      <c r="A46" s="335"/>
      <c r="B46" s="334"/>
      <c r="C46" s="333"/>
      <c r="D46" s="332">
        <f>(D19+D44)</f>
        <v>763652.52</v>
      </c>
      <c r="E46" s="332"/>
      <c r="F46" s="331">
        <f>SUM(F19+F44)</f>
        <v>768256.39</v>
      </c>
      <c r="G46" s="330"/>
      <c r="H46" s="329"/>
      <c r="I46" s="328" t="s">
        <v>345</v>
      </c>
      <c r="J46" s="326">
        <f>(D7+J41+J43)</f>
        <v>4822600.9399999995</v>
      </c>
      <c r="K46" s="327"/>
      <c r="L46" s="326">
        <f>(F7+L41+K43)</f>
        <v>5129736.0299999993</v>
      </c>
    </row>
    <row r="47" spans="1:12" ht="12.95" customHeight="1" x14ac:dyDescent="0.2">
      <c r="A47" s="598" t="str">
        <f ca="1">CELL("FILENAME",A1)</f>
        <v>R:\Finance\Annual Budget\Amended 2016-2017\[2016-2017 Amended Budget.xlsx]290</v>
      </c>
      <c r="B47" s="598"/>
      <c r="C47" s="598"/>
      <c r="D47" s="324"/>
      <c r="E47" s="324"/>
      <c r="F47" s="324"/>
      <c r="G47" s="324"/>
      <c r="H47" s="324"/>
      <c r="I47" s="325"/>
      <c r="J47" s="324"/>
      <c r="K47" s="324"/>
      <c r="L47" s="324"/>
    </row>
    <row r="48" spans="1:12" x14ac:dyDescent="0.2">
      <c r="D48" s="323"/>
      <c r="E48" s="323"/>
      <c r="F48" s="323"/>
    </row>
    <row r="49" spans="4:6" x14ac:dyDescent="0.2">
      <c r="D49" s="323"/>
      <c r="E49" s="323"/>
      <c r="F49" s="323"/>
    </row>
    <row r="50" spans="4:6" x14ac:dyDescent="0.2">
      <c r="D50" s="323"/>
      <c r="E50" s="323"/>
      <c r="F50" s="323"/>
    </row>
    <row r="51" spans="4:6" x14ac:dyDescent="0.2">
      <c r="D51" s="323"/>
      <c r="E51" s="323"/>
      <c r="F51" s="323"/>
    </row>
    <row r="52" spans="4:6" x14ac:dyDescent="0.2">
      <c r="D52" s="323"/>
      <c r="E52" s="323"/>
      <c r="F52" s="323"/>
    </row>
    <row r="53" spans="4:6" x14ac:dyDescent="0.2">
      <c r="D53" s="323"/>
      <c r="E53" s="323"/>
      <c r="F53" s="323"/>
    </row>
    <row r="54" spans="4:6" x14ac:dyDescent="0.2">
      <c r="D54" s="323"/>
      <c r="E54" s="323"/>
      <c r="F54" s="323"/>
    </row>
    <row r="55" spans="4:6" x14ac:dyDescent="0.2">
      <c r="D55" s="323"/>
      <c r="E55" s="323"/>
      <c r="F55" s="323"/>
    </row>
    <row r="56" spans="4:6" x14ac:dyDescent="0.2">
      <c r="D56" s="323"/>
      <c r="E56" s="323"/>
      <c r="F56" s="323"/>
    </row>
    <row r="57" spans="4:6" x14ac:dyDescent="0.2">
      <c r="D57" s="323"/>
      <c r="E57" s="323"/>
      <c r="F57" s="323"/>
    </row>
    <row r="58" spans="4:6" x14ac:dyDescent="0.2">
      <c r="D58" s="323"/>
      <c r="E58" s="323"/>
      <c r="F58" s="323"/>
    </row>
    <row r="59" spans="4:6" x14ac:dyDescent="0.2">
      <c r="D59" s="323"/>
      <c r="E59" s="323"/>
      <c r="F59" s="323"/>
    </row>
    <row r="60" spans="4:6" x14ac:dyDescent="0.2">
      <c r="D60" s="323"/>
      <c r="E60" s="323"/>
      <c r="F60" s="323"/>
    </row>
    <row r="61" spans="4:6" x14ac:dyDescent="0.2">
      <c r="D61" s="323"/>
      <c r="E61" s="323"/>
      <c r="F61" s="323"/>
    </row>
    <row r="62" spans="4:6" x14ac:dyDescent="0.2">
      <c r="D62" s="323"/>
      <c r="E62" s="323"/>
      <c r="F62" s="323"/>
    </row>
    <row r="63" spans="4:6" x14ac:dyDescent="0.2">
      <c r="D63" s="323"/>
      <c r="E63" s="323"/>
      <c r="F63" s="323"/>
    </row>
    <row r="64" spans="4:6" x14ac:dyDescent="0.2">
      <c r="D64" s="323"/>
      <c r="E64" s="323"/>
      <c r="F64" s="323"/>
    </row>
    <row r="65" spans="4:6" x14ac:dyDescent="0.2">
      <c r="D65" s="323"/>
      <c r="E65" s="323"/>
      <c r="F65" s="323"/>
    </row>
    <row r="66" spans="4:6" x14ac:dyDescent="0.2">
      <c r="D66" s="323"/>
      <c r="E66" s="323"/>
      <c r="F66" s="323"/>
    </row>
    <row r="67" spans="4:6" x14ac:dyDescent="0.2">
      <c r="D67" s="323"/>
      <c r="E67" s="323"/>
      <c r="F67" s="323"/>
    </row>
    <row r="68" spans="4:6" x14ac:dyDescent="0.2">
      <c r="D68" s="323"/>
      <c r="E68" s="323"/>
      <c r="F68" s="323"/>
    </row>
    <row r="69" spans="4:6" x14ac:dyDescent="0.2">
      <c r="D69" s="323"/>
      <c r="E69" s="323"/>
      <c r="F69" s="323"/>
    </row>
    <row r="70" spans="4:6" x14ac:dyDescent="0.2">
      <c r="D70" s="323"/>
      <c r="E70" s="323"/>
      <c r="F70" s="323"/>
    </row>
    <row r="71" spans="4:6" x14ac:dyDescent="0.2">
      <c r="D71" s="323"/>
      <c r="E71" s="323"/>
      <c r="F71" s="323"/>
    </row>
    <row r="72" spans="4:6" x14ac:dyDescent="0.2">
      <c r="D72" s="323"/>
      <c r="E72" s="323"/>
      <c r="F72" s="323"/>
    </row>
    <row r="73" spans="4:6" x14ac:dyDescent="0.2">
      <c r="D73" s="323"/>
      <c r="E73" s="323"/>
      <c r="F73" s="323"/>
    </row>
    <row r="74" spans="4:6" x14ac:dyDescent="0.2">
      <c r="D74" s="323"/>
      <c r="E74" s="323"/>
      <c r="F74" s="323"/>
    </row>
    <row r="75" spans="4:6" x14ac:dyDescent="0.2">
      <c r="D75" s="323"/>
      <c r="E75" s="323"/>
      <c r="F75" s="323"/>
    </row>
    <row r="76" spans="4:6" x14ac:dyDescent="0.2">
      <c r="D76" s="323"/>
      <c r="E76" s="323"/>
      <c r="F76" s="323"/>
    </row>
    <row r="77" spans="4:6" x14ac:dyDescent="0.2">
      <c r="D77" s="323"/>
      <c r="E77" s="323"/>
      <c r="F77" s="323"/>
    </row>
    <row r="78" spans="4:6" x14ac:dyDescent="0.2">
      <c r="D78" s="323"/>
      <c r="E78" s="323"/>
      <c r="F78" s="323"/>
    </row>
    <row r="79" spans="4:6" x14ac:dyDescent="0.2">
      <c r="D79" s="323"/>
      <c r="E79" s="323"/>
      <c r="F79" s="323"/>
    </row>
    <row r="80" spans="4:6" x14ac:dyDescent="0.2">
      <c r="D80" s="323"/>
      <c r="E80" s="323"/>
      <c r="F80" s="323"/>
    </row>
    <row r="81" spans="4:6" x14ac:dyDescent="0.2">
      <c r="D81" s="323"/>
      <c r="E81" s="323"/>
      <c r="F81" s="323"/>
    </row>
    <row r="82" spans="4:6" x14ac:dyDescent="0.2">
      <c r="D82" s="323"/>
      <c r="E82" s="323"/>
      <c r="F82" s="323"/>
    </row>
    <row r="83" spans="4:6" x14ac:dyDescent="0.2">
      <c r="D83" s="323"/>
      <c r="E83" s="323"/>
      <c r="F83" s="323"/>
    </row>
    <row r="84" spans="4:6" x14ac:dyDescent="0.2">
      <c r="D84" s="323"/>
      <c r="E84" s="323"/>
      <c r="F84" s="323"/>
    </row>
    <row r="85" spans="4:6" x14ac:dyDescent="0.2">
      <c r="D85" s="323"/>
      <c r="E85" s="323"/>
      <c r="F85" s="323"/>
    </row>
    <row r="86" spans="4:6" x14ac:dyDescent="0.2">
      <c r="D86" s="323"/>
      <c r="E86" s="323"/>
      <c r="F86" s="323"/>
    </row>
    <row r="87" spans="4:6" x14ac:dyDescent="0.2">
      <c r="D87" s="323"/>
      <c r="E87" s="323"/>
      <c r="F87" s="323"/>
    </row>
    <row r="88" spans="4:6" x14ac:dyDescent="0.2">
      <c r="D88" s="323"/>
      <c r="E88" s="323"/>
      <c r="F88" s="323"/>
    </row>
    <row r="89" spans="4:6" x14ac:dyDescent="0.2">
      <c r="D89" s="323"/>
      <c r="E89" s="323"/>
      <c r="F89" s="323"/>
    </row>
    <row r="90" spans="4:6" x14ac:dyDescent="0.2">
      <c r="D90" s="323"/>
      <c r="E90" s="323"/>
      <c r="F90" s="323"/>
    </row>
    <row r="91" spans="4:6" x14ac:dyDescent="0.2">
      <c r="D91" s="323"/>
      <c r="E91" s="323"/>
      <c r="F91" s="323"/>
    </row>
    <row r="92" spans="4:6" x14ac:dyDescent="0.2">
      <c r="D92" s="323"/>
      <c r="E92" s="323"/>
      <c r="F92" s="323"/>
    </row>
    <row r="93" spans="4:6" x14ac:dyDescent="0.2">
      <c r="D93" s="323"/>
      <c r="E93" s="323"/>
      <c r="F93" s="323"/>
    </row>
    <row r="94" spans="4:6" x14ac:dyDescent="0.2">
      <c r="D94" s="323"/>
      <c r="E94" s="323"/>
      <c r="F94" s="323"/>
    </row>
    <row r="95" spans="4:6" x14ac:dyDescent="0.2">
      <c r="D95" s="323"/>
      <c r="E95" s="323"/>
      <c r="F95" s="323"/>
    </row>
    <row r="96" spans="4:6" x14ac:dyDescent="0.2">
      <c r="D96" s="323"/>
      <c r="E96" s="323"/>
      <c r="F96" s="323"/>
    </row>
    <row r="97" spans="4:6" x14ac:dyDescent="0.2">
      <c r="D97" s="323"/>
      <c r="E97" s="323"/>
      <c r="F97" s="323"/>
    </row>
    <row r="98" spans="4:6" x14ac:dyDescent="0.2">
      <c r="D98" s="323"/>
      <c r="E98" s="323"/>
      <c r="F98" s="323"/>
    </row>
    <row r="99" spans="4:6" x14ac:dyDescent="0.2">
      <c r="D99" s="323"/>
      <c r="E99" s="323"/>
      <c r="F99" s="323"/>
    </row>
    <row r="100" spans="4:6" x14ac:dyDescent="0.2">
      <c r="D100" s="323"/>
      <c r="E100" s="323"/>
      <c r="F100" s="323"/>
    </row>
    <row r="101" spans="4:6" x14ac:dyDescent="0.2">
      <c r="D101" s="323"/>
      <c r="E101" s="323"/>
      <c r="F101" s="323"/>
    </row>
    <row r="102" spans="4:6" x14ac:dyDescent="0.2">
      <c r="D102" s="323"/>
      <c r="E102" s="323"/>
      <c r="F102" s="323"/>
    </row>
    <row r="103" spans="4:6" x14ac:dyDescent="0.2">
      <c r="D103" s="323"/>
      <c r="E103" s="323"/>
      <c r="F103" s="323"/>
    </row>
    <row r="104" spans="4:6" x14ac:dyDescent="0.2">
      <c r="D104" s="323"/>
      <c r="E104" s="323"/>
      <c r="F104" s="323"/>
    </row>
    <row r="105" spans="4:6" x14ac:dyDescent="0.2">
      <c r="D105" s="323"/>
      <c r="E105" s="323"/>
      <c r="F105" s="323"/>
    </row>
    <row r="106" spans="4:6" x14ac:dyDescent="0.2">
      <c r="D106" s="323"/>
      <c r="E106" s="323"/>
      <c r="F106" s="323"/>
    </row>
    <row r="107" spans="4:6" x14ac:dyDescent="0.2">
      <c r="D107" s="323"/>
      <c r="E107" s="323"/>
      <c r="F107" s="323"/>
    </row>
    <row r="108" spans="4:6" x14ac:dyDescent="0.2">
      <c r="D108" s="323"/>
      <c r="E108" s="323"/>
      <c r="F108" s="323"/>
    </row>
    <row r="109" spans="4:6" x14ac:dyDescent="0.2">
      <c r="D109" s="323"/>
      <c r="E109" s="323"/>
      <c r="F109" s="323"/>
    </row>
    <row r="110" spans="4:6" x14ac:dyDescent="0.2">
      <c r="D110" s="323"/>
      <c r="E110" s="323"/>
      <c r="F110" s="323"/>
    </row>
    <row r="111" spans="4:6" x14ac:dyDescent="0.2">
      <c r="D111" s="323"/>
      <c r="E111" s="323"/>
      <c r="F111" s="323"/>
    </row>
    <row r="112" spans="4:6" x14ac:dyDescent="0.2">
      <c r="D112" s="323"/>
      <c r="E112" s="323"/>
      <c r="F112" s="323"/>
    </row>
    <row r="113" spans="4:6" x14ac:dyDescent="0.2">
      <c r="D113" s="323"/>
      <c r="E113" s="323"/>
      <c r="F113" s="323"/>
    </row>
    <row r="114" spans="4:6" x14ac:dyDescent="0.2">
      <c r="D114" s="323"/>
      <c r="E114" s="323"/>
      <c r="F114" s="323"/>
    </row>
    <row r="115" spans="4:6" x14ac:dyDescent="0.2">
      <c r="D115" s="323"/>
      <c r="E115" s="323"/>
      <c r="F115" s="323"/>
    </row>
    <row r="116" spans="4:6" x14ac:dyDescent="0.2">
      <c r="D116" s="323"/>
      <c r="E116" s="323"/>
      <c r="F116" s="323"/>
    </row>
    <row r="117" spans="4:6" x14ac:dyDescent="0.2">
      <c r="D117" s="323"/>
      <c r="E117" s="323"/>
      <c r="F117" s="323"/>
    </row>
    <row r="118" spans="4:6" x14ac:dyDescent="0.2">
      <c r="D118" s="323"/>
      <c r="E118" s="323"/>
      <c r="F118" s="323"/>
    </row>
    <row r="119" spans="4:6" x14ac:dyDescent="0.2">
      <c r="D119" s="323"/>
      <c r="E119" s="323"/>
      <c r="F119" s="323"/>
    </row>
    <row r="120" spans="4:6" x14ac:dyDescent="0.2">
      <c r="D120" s="323"/>
      <c r="E120" s="323"/>
      <c r="F120" s="323"/>
    </row>
    <row r="121" spans="4:6" x14ac:dyDescent="0.2">
      <c r="D121" s="323"/>
      <c r="E121" s="323"/>
      <c r="F121" s="323"/>
    </row>
    <row r="122" spans="4:6" x14ac:dyDescent="0.2">
      <c r="D122" s="323"/>
      <c r="E122" s="323"/>
      <c r="F122" s="323"/>
    </row>
    <row r="123" spans="4:6" x14ac:dyDescent="0.2">
      <c r="D123" s="323"/>
      <c r="E123" s="323"/>
      <c r="F123" s="323"/>
    </row>
    <row r="124" spans="4:6" x14ac:dyDescent="0.2">
      <c r="D124" s="323"/>
      <c r="E124" s="323"/>
      <c r="F124" s="323"/>
    </row>
    <row r="125" spans="4:6" x14ac:dyDescent="0.2">
      <c r="D125" s="323"/>
      <c r="E125" s="323"/>
      <c r="F125" s="323"/>
    </row>
    <row r="126" spans="4:6" x14ac:dyDescent="0.2">
      <c r="D126" s="323"/>
      <c r="E126" s="323"/>
      <c r="F126" s="323"/>
    </row>
    <row r="127" spans="4:6" x14ac:dyDescent="0.2">
      <c r="D127" s="323"/>
      <c r="E127" s="323"/>
      <c r="F127" s="323"/>
    </row>
    <row r="128" spans="4:6" x14ac:dyDescent="0.2">
      <c r="D128" s="323"/>
      <c r="E128" s="323"/>
      <c r="F128" s="323"/>
    </row>
    <row r="129" spans="4:6" x14ac:dyDescent="0.2">
      <c r="D129" s="323"/>
      <c r="E129" s="323"/>
      <c r="F129" s="323"/>
    </row>
    <row r="130" spans="4:6" x14ac:dyDescent="0.2">
      <c r="D130" s="323"/>
      <c r="E130" s="323"/>
      <c r="F130" s="323"/>
    </row>
    <row r="131" spans="4:6" x14ac:dyDescent="0.2">
      <c r="D131" s="323"/>
      <c r="E131" s="323"/>
      <c r="F131" s="323"/>
    </row>
    <row r="132" spans="4:6" x14ac:dyDescent="0.2">
      <c r="D132" s="323"/>
      <c r="E132" s="323"/>
      <c r="F132" s="323"/>
    </row>
    <row r="133" spans="4:6" x14ac:dyDescent="0.2">
      <c r="D133" s="323"/>
      <c r="E133" s="323"/>
      <c r="F133" s="323"/>
    </row>
    <row r="134" spans="4:6" x14ac:dyDescent="0.2">
      <c r="D134" s="323"/>
      <c r="E134" s="323"/>
      <c r="F134" s="323"/>
    </row>
    <row r="135" spans="4:6" x14ac:dyDescent="0.2">
      <c r="D135" s="323"/>
      <c r="E135" s="323"/>
      <c r="F135" s="323"/>
    </row>
    <row r="136" spans="4:6" x14ac:dyDescent="0.2">
      <c r="D136" s="323"/>
      <c r="E136" s="323"/>
      <c r="F136" s="323"/>
    </row>
    <row r="137" spans="4:6" x14ac:dyDescent="0.2">
      <c r="D137" s="323"/>
      <c r="E137" s="323"/>
      <c r="F137" s="323"/>
    </row>
    <row r="138" spans="4:6" x14ac:dyDescent="0.2">
      <c r="D138" s="323"/>
      <c r="E138" s="323"/>
      <c r="F138" s="323"/>
    </row>
    <row r="139" spans="4:6" x14ac:dyDescent="0.2">
      <c r="D139" s="323"/>
      <c r="E139" s="323"/>
      <c r="F139" s="323"/>
    </row>
    <row r="140" spans="4:6" x14ac:dyDescent="0.2">
      <c r="D140" s="323"/>
      <c r="E140" s="323"/>
      <c r="F140" s="323"/>
    </row>
    <row r="141" spans="4:6" x14ac:dyDescent="0.2">
      <c r="D141" s="323"/>
      <c r="E141" s="323"/>
      <c r="F141" s="323"/>
    </row>
    <row r="142" spans="4:6" x14ac:dyDescent="0.2">
      <c r="D142" s="323"/>
      <c r="E142" s="323"/>
      <c r="F142" s="323"/>
    </row>
    <row r="143" spans="4:6" x14ac:dyDescent="0.2">
      <c r="D143" s="323"/>
      <c r="E143" s="323"/>
      <c r="F143" s="323"/>
    </row>
    <row r="144" spans="4:6" x14ac:dyDescent="0.2">
      <c r="D144" s="323"/>
      <c r="E144" s="323"/>
      <c r="F144" s="323"/>
    </row>
    <row r="145" spans="4:6" x14ac:dyDescent="0.2">
      <c r="D145" s="323"/>
      <c r="E145" s="323"/>
      <c r="F145" s="323"/>
    </row>
    <row r="146" spans="4:6" x14ac:dyDescent="0.2">
      <c r="D146" s="323"/>
      <c r="E146" s="323"/>
      <c r="F146" s="323"/>
    </row>
    <row r="147" spans="4:6" x14ac:dyDescent="0.2">
      <c r="D147" s="323"/>
      <c r="E147" s="323"/>
      <c r="F147" s="323"/>
    </row>
    <row r="148" spans="4:6" x14ac:dyDescent="0.2">
      <c r="D148" s="323"/>
      <c r="E148" s="323"/>
      <c r="F148" s="323"/>
    </row>
    <row r="149" spans="4:6" x14ac:dyDescent="0.2">
      <c r="D149" s="323"/>
      <c r="E149" s="323"/>
      <c r="F149" s="323"/>
    </row>
    <row r="150" spans="4:6" x14ac:dyDescent="0.2">
      <c r="D150" s="323"/>
      <c r="E150" s="323"/>
      <c r="F150" s="323"/>
    </row>
    <row r="151" spans="4:6" x14ac:dyDescent="0.2">
      <c r="D151" s="323"/>
      <c r="E151" s="323"/>
      <c r="F151" s="323"/>
    </row>
    <row r="152" spans="4:6" x14ac:dyDescent="0.2">
      <c r="D152" s="323"/>
      <c r="E152" s="323"/>
      <c r="F152" s="323"/>
    </row>
    <row r="153" spans="4:6" x14ac:dyDescent="0.2">
      <c r="D153" s="323"/>
      <c r="E153" s="323"/>
      <c r="F153" s="323"/>
    </row>
    <row r="154" spans="4:6" x14ac:dyDescent="0.2">
      <c r="D154" s="323"/>
      <c r="E154" s="323"/>
      <c r="F154" s="323"/>
    </row>
    <row r="155" spans="4:6" x14ac:dyDescent="0.2">
      <c r="D155" s="323"/>
      <c r="E155" s="323"/>
      <c r="F155" s="323"/>
    </row>
    <row r="156" spans="4:6" x14ac:dyDescent="0.2">
      <c r="D156" s="323"/>
      <c r="E156" s="323"/>
      <c r="F156" s="323"/>
    </row>
    <row r="157" spans="4:6" x14ac:dyDescent="0.2">
      <c r="D157" s="323"/>
      <c r="E157" s="323"/>
      <c r="F157" s="323"/>
    </row>
    <row r="158" spans="4:6" x14ac:dyDescent="0.2">
      <c r="D158" s="323"/>
      <c r="E158" s="323"/>
      <c r="F158" s="323"/>
    </row>
    <row r="159" spans="4:6" x14ac:dyDescent="0.2">
      <c r="D159" s="323"/>
      <c r="E159" s="323"/>
      <c r="F159" s="323"/>
    </row>
    <row r="160" spans="4:6" x14ac:dyDescent="0.2">
      <c r="D160" s="323"/>
      <c r="E160" s="323"/>
      <c r="F160" s="323"/>
    </row>
    <row r="161" spans="4:6" x14ac:dyDescent="0.2">
      <c r="D161" s="323"/>
      <c r="E161" s="323"/>
      <c r="F161" s="323"/>
    </row>
    <row r="162" spans="4:6" x14ac:dyDescent="0.2">
      <c r="D162" s="323"/>
      <c r="E162" s="323"/>
      <c r="F162" s="323"/>
    </row>
    <row r="163" spans="4:6" x14ac:dyDescent="0.2">
      <c r="D163" s="323"/>
      <c r="E163" s="323"/>
      <c r="F163" s="323"/>
    </row>
    <row r="164" spans="4:6" x14ac:dyDescent="0.2">
      <c r="D164" s="323"/>
      <c r="E164" s="323"/>
      <c r="F164" s="323"/>
    </row>
    <row r="165" spans="4:6" x14ac:dyDescent="0.2">
      <c r="D165" s="323"/>
      <c r="E165" s="323"/>
      <c r="F165" s="323"/>
    </row>
    <row r="166" spans="4:6" x14ac:dyDescent="0.2">
      <c r="D166" s="323"/>
      <c r="E166" s="323"/>
      <c r="F166" s="323"/>
    </row>
    <row r="167" spans="4:6" x14ac:dyDescent="0.2">
      <c r="D167" s="323"/>
      <c r="E167" s="323"/>
      <c r="F167" s="323"/>
    </row>
    <row r="168" spans="4:6" x14ac:dyDescent="0.2">
      <c r="D168" s="323"/>
      <c r="E168" s="323"/>
      <c r="F168" s="323"/>
    </row>
    <row r="169" spans="4:6" x14ac:dyDescent="0.2">
      <c r="D169" s="323"/>
      <c r="E169" s="323"/>
      <c r="F169" s="323"/>
    </row>
    <row r="170" spans="4:6" x14ac:dyDescent="0.2">
      <c r="D170" s="323"/>
      <c r="E170" s="323"/>
      <c r="F170" s="323"/>
    </row>
    <row r="171" spans="4:6" x14ac:dyDescent="0.2">
      <c r="D171" s="323"/>
      <c r="E171" s="323"/>
      <c r="F171" s="323"/>
    </row>
    <row r="172" spans="4:6" x14ac:dyDescent="0.2">
      <c r="D172" s="323"/>
      <c r="E172" s="323"/>
      <c r="F172" s="323"/>
    </row>
    <row r="173" spans="4:6" x14ac:dyDescent="0.2">
      <c r="D173" s="323"/>
      <c r="E173" s="323"/>
      <c r="F173" s="323"/>
    </row>
    <row r="174" spans="4:6" x14ac:dyDescent="0.2">
      <c r="D174" s="323"/>
      <c r="E174" s="323"/>
      <c r="F174" s="323"/>
    </row>
    <row r="175" spans="4:6" x14ac:dyDescent="0.2">
      <c r="D175" s="323"/>
      <c r="E175" s="323"/>
      <c r="F175" s="323"/>
    </row>
    <row r="176" spans="4:6" x14ac:dyDescent="0.2">
      <c r="D176" s="323"/>
      <c r="E176" s="323"/>
      <c r="F176" s="323"/>
    </row>
    <row r="177" spans="4:6" x14ac:dyDescent="0.2">
      <c r="D177" s="323"/>
      <c r="E177" s="323"/>
      <c r="F177" s="323"/>
    </row>
    <row r="178" spans="4:6" x14ac:dyDescent="0.2">
      <c r="D178" s="323"/>
      <c r="E178" s="323"/>
      <c r="F178" s="323"/>
    </row>
    <row r="179" spans="4:6" x14ac:dyDescent="0.2">
      <c r="D179" s="323"/>
      <c r="E179" s="323"/>
      <c r="F179" s="323"/>
    </row>
    <row r="180" spans="4:6" x14ac:dyDescent="0.2">
      <c r="D180" s="323"/>
      <c r="E180" s="323"/>
      <c r="F180" s="323"/>
    </row>
    <row r="181" spans="4:6" x14ac:dyDescent="0.2">
      <c r="D181" s="323"/>
      <c r="E181" s="323"/>
      <c r="F181" s="323"/>
    </row>
    <row r="182" spans="4:6" x14ac:dyDescent="0.2">
      <c r="D182" s="323"/>
      <c r="E182" s="323"/>
      <c r="F182" s="323"/>
    </row>
    <row r="183" spans="4:6" x14ac:dyDescent="0.2">
      <c r="D183" s="323"/>
      <c r="E183" s="323"/>
      <c r="F183" s="323"/>
    </row>
    <row r="184" spans="4:6" x14ac:dyDescent="0.2">
      <c r="D184" s="323"/>
      <c r="E184" s="323"/>
      <c r="F184" s="323"/>
    </row>
    <row r="185" spans="4:6" x14ac:dyDescent="0.2">
      <c r="D185" s="323"/>
      <c r="E185" s="323"/>
      <c r="F185" s="323"/>
    </row>
    <row r="186" spans="4:6" x14ac:dyDescent="0.2">
      <c r="D186" s="323"/>
      <c r="E186" s="323"/>
      <c r="F186" s="323"/>
    </row>
    <row r="187" spans="4:6" x14ac:dyDescent="0.2">
      <c r="D187" s="323"/>
      <c r="E187" s="323"/>
      <c r="F187" s="323"/>
    </row>
    <row r="188" spans="4:6" x14ac:dyDescent="0.2">
      <c r="D188" s="323"/>
      <c r="E188" s="323"/>
      <c r="F188" s="323"/>
    </row>
    <row r="189" spans="4:6" x14ac:dyDescent="0.2">
      <c r="D189" s="323"/>
      <c r="E189" s="323"/>
      <c r="F189" s="323"/>
    </row>
    <row r="190" spans="4:6" x14ac:dyDescent="0.2">
      <c r="D190" s="323"/>
      <c r="E190" s="323"/>
      <c r="F190" s="323"/>
    </row>
    <row r="191" spans="4:6" x14ac:dyDescent="0.2">
      <c r="D191" s="323"/>
      <c r="E191" s="323"/>
      <c r="F191" s="323"/>
    </row>
    <row r="192" spans="4:6" x14ac:dyDescent="0.2">
      <c r="D192" s="323"/>
      <c r="E192" s="323"/>
      <c r="F192" s="323"/>
    </row>
    <row r="193" spans="4:6" x14ac:dyDescent="0.2">
      <c r="D193" s="323"/>
      <c r="E193" s="323"/>
      <c r="F193" s="323"/>
    </row>
    <row r="194" spans="4:6" x14ac:dyDescent="0.2">
      <c r="D194" s="323"/>
      <c r="E194" s="323"/>
      <c r="F194" s="323"/>
    </row>
    <row r="195" spans="4:6" x14ac:dyDescent="0.2">
      <c r="D195" s="323"/>
      <c r="E195" s="323"/>
      <c r="F195" s="323"/>
    </row>
    <row r="196" spans="4:6" x14ac:dyDescent="0.2">
      <c r="D196" s="323"/>
      <c r="E196" s="323"/>
      <c r="F196" s="323"/>
    </row>
    <row r="197" spans="4:6" x14ac:dyDescent="0.2">
      <c r="D197" s="323"/>
      <c r="E197" s="323"/>
      <c r="F197" s="323"/>
    </row>
    <row r="198" spans="4:6" x14ac:dyDescent="0.2">
      <c r="D198" s="323"/>
      <c r="E198" s="323"/>
      <c r="F198" s="323"/>
    </row>
    <row r="199" spans="4:6" x14ac:dyDescent="0.2">
      <c r="D199" s="323"/>
      <c r="E199" s="323"/>
      <c r="F199" s="323"/>
    </row>
    <row r="200" spans="4:6" x14ac:dyDescent="0.2">
      <c r="D200" s="323"/>
      <c r="E200" s="323"/>
      <c r="F200" s="323"/>
    </row>
    <row r="201" spans="4:6" x14ac:dyDescent="0.2">
      <c r="D201" s="323"/>
      <c r="E201" s="323"/>
      <c r="F201" s="323"/>
    </row>
    <row r="202" spans="4:6" x14ac:dyDescent="0.2">
      <c r="D202" s="323"/>
      <c r="E202" s="323"/>
      <c r="F202" s="323"/>
    </row>
    <row r="203" spans="4:6" x14ac:dyDescent="0.2">
      <c r="D203" s="323"/>
      <c r="E203" s="323"/>
      <c r="F203" s="323"/>
    </row>
    <row r="204" spans="4:6" x14ac:dyDescent="0.2">
      <c r="D204" s="323"/>
      <c r="E204" s="323"/>
      <c r="F204" s="323"/>
    </row>
    <row r="205" spans="4:6" x14ac:dyDescent="0.2">
      <c r="D205" s="323"/>
      <c r="E205" s="323"/>
      <c r="F205" s="323"/>
    </row>
    <row r="206" spans="4:6" x14ac:dyDescent="0.2">
      <c r="D206" s="323"/>
      <c r="E206" s="323"/>
      <c r="F206" s="323"/>
    </row>
    <row r="207" spans="4:6" x14ac:dyDescent="0.2">
      <c r="D207" s="323"/>
      <c r="E207" s="323"/>
      <c r="F207" s="323"/>
    </row>
    <row r="208" spans="4:6" x14ac:dyDescent="0.2">
      <c r="D208" s="323"/>
      <c r="E208" s="323"/>
      <c r="F208" s="323"/>
    </row>
    <row r="209" spans="4:6" x14ac:dyDescent="0.2">
      <c r="D209" s="323"/>
      <c r="E209" s="323"/>
      <c r="F209" s="323"/>
    </row>
    <row r="210" spans="4:6" x14ac:dyDescent="0.2">
      <c r="D210" s="323"/>
      <c r="E210" s="323"/>
      <c r="F210" s="323"/>
    </row>
    <row r="211" spans="4:6" x14ac:dyDescent="0.2">
      <c r="D211" s="323"/>
      <c r="E211" s="323"/>
      <c r="F211" s="323"/>
    </row>
    <row r="212" spans="4:6" x14ac:dyDescent="0.2">
      <c r="D212" s="323"/>
      <c r="E212" s="323"/>
      <c r="F212" s="323"/>
    </row>
    <row r="213" spans="4:6" x14ac:dyDescent="0.2">
      <c r="D213" s="323"/>
      <c r="E213" s="323"/>
      <c r="F213" s="323"/>
    </row>
    <row r="214" spans="4:6" x14ac:dyDescent="0.2">
      <c r="D214" s="323"/>
      <c r="E214" s="323"/>
      <c r="F214" s="323"/>
    </row>
    <row r="215" spans="4:6" x14ac:dyDescent="0.2">
      <c r="D215" s="323"/>
      <c r="E215" s="323"/>
      <c r="F215" s="323"/>
    </row>
    <row r="216" spans="4:6" x14ac:dyDescent="0.2">
      <c r="D216" s="323"/>
      <c r="E216" s="323"/>
      <c r="F216" s="323"/>
    </row>
    <row r="217" spans="4:6" x14ac:dyDescent="0.2">
      <c r="D217" s="323"/>
      <c r="E217" s="323"/>
      <c r="F217" s="323"/>
    </row>
    <row r="218" spans="4:6" x14ac:dyDescent="0.2">
      <c r="D218" s="323"/>
      <c r="E218" s="323"/>
      <c r="F218" s="323"/>
    </row>
    <row r="219" spans="4:6" x14ac:dyDescent="0.2">
      <c r="D219" s="323"/>
      <c r="E219" s="323"/>
      <c r="F219" s="323"/>
    </row>
    <row r="220" spans="4:6" x14ac:dyDescent="0.2">
      <c r="D220" s="323"/>
      <c r="E220" s="323"/>
      <c r="F220" s="323"/>
    </row>
    <row r="221" spans="4:6" x14ac:dyDescent="0.2">
      <c r="D221" s="323"/>
      <c r="E221" s="323"/>
      <c r="F221" s="323"/>
    </row>
    <row r="222" spans="4:6" x14ac:dyDescent="0.2">
      <c r="D222" s="323"/>
      <c r="E222" s="323"/>
      <c r="F222" s="323"/>
    </row>
    <row r="223" spans="4:6" x14ac:dyDescent="0.2">
      <c r="D223" s="323"/>
      <c r="E223" s="323"/>
      <c r="F223" s="323"/>
    </row>
    <row r="224" spans="4:6" x14ac:dyDescent="0.2">
      <c r="D224" s="323"/>
      <c r="E224" s="323"/>
      <c r="F224" s="323"/>
    </row>
    <row r="225" spans="4:6" x14ac:dyDescent="0.2">
      <c r="D225" s="323"/>
      <c r="E225" s="323"/>
      <c r="F225" s="323"/>
    </row>
    <row r="226" spans="4:6" x14ac:dyDescent="0.2">
      <c r="D226" s="323"/>
      <c r="E226" s="323"/>
      <c r="F226" s="323"/>
    </row>
    <row r="227" spans="4:6" x14ac:dyDescent="0.2">
      <c r="D227" s="323"/>
      <c r="E227" s="323"/>
      <c r="F227" s="323"/>
    </row>
    <row r="228" spans="4:6" x14ac:dyDescent="0.2">
      <c r="D228" s="323"/>
      <c r="E228" s="323"/>
      <c r="F228" s="323"/>
    </row>
    <row r="229" spans="4:6" x14ac:dyDescent="0.2">
      <c r="D229" s="323"/>
      <c r="E229" s="323"/>
      <c r="F229" s="323"/>
    </row>
    <row r="230" spans="4:6" x14ac:dyDescent="0.2">
      <c r="D230" s="323"/>
      <c r="E230" s="323"/>
      <c r="F230" s="323"/>
    </row>
    <row r="231" spans="4:6" x14ac:dyDescent="0.2">
      <c r="D231" s="323"/>
      <c r="E231" s="323"/>
      <c r="F231" s="323"/>
    </row>
    <row r="232" spans="4:6" x14ac:dyDescent="0.2">
      <c r="D232" s="323"/>
      <c r="E232" s="323"/>
      <c r="F232" s="323"/>
    </row>
    <row r="233" spans="4:6" x14ac:dyDescent="0.2">
      <c r="D233" s="323"/>
      <c r="E233" s="323"/>
      <c r="F233" s="323"/>
    </row>
    <row r="234" spans="4:6" x14ac:dyDescent="0.2">
      <c r="D234" s="323"/>
      <c r="E234" s="323"/>
      <c r="F234" s="323"/>
    </row>
    <row r="235" spans="4:6" x14ac:dyDescent="0.2">
      <c r="D235" s="323"/>
      <c r="E235" s="323"/>
      <c r="F235" s="323"/>
    </row>
    <row r="236" spans="4:6" x14ac:dyDescent="0.2">
      <c r="D236" s="323"/>
      <c r="E236" s="323"/>
      <c r="F236" s="323"/>
    </row>
    <row r="237" spans="4:6" x14ac:dyDescent="0.2">
      <c r="D237" s="323"/>
      <c r="E237" s="323"/>
      <c r="F237" s="323"/>
    </row>
    <row r="238" spans="4:6" x14ac:dyDescent="0.2">
      <c r="D238" s="323"/>
      <c r="E238" s="323"/>
      <c r="F238" s="323"/>
    </row>
    <row r="239" spans="4:6" x14ac:dyDescent="0.2">
      <c r="D239" s="323"/>
      <c r="E239" s="323"/>
      <c r="F239" s="323"/>
    </row>
    <row r="240" spans="4:6" x14ac:dyDescent="0.2">
      <c r="D240" s="323"/>
      <c r="E240" s="323"/>
      <c r="F240" s="323"/>
    </row>
    <row r="241" spans="4:6" x14ac:dyDescent="0.2">
      <c r="D241" s="323"/>
      <c r="E241" s="323"/>
      <c r="F241" s="323"/>
    </row>
    <row r="242" spans="4:6" x14ac:dyDescent="0.2">
      <c r="D242" s="323"/>
      <c r="E242" s="323"/>
      <c r="F242" s="323"/>
    </row>
    <row r="243" spans="4:6" x14ac:dyDescent="0.2">
      <c r="D243" s="323"/>
      <c r="E243" s="323"/>
      <c r="F243" s="323"/>
    </row>
    <row r="244" spans="4:6" x14ac:dyDescent="0.2">
      <c r="D244" s="323"/>
      <c r="E244" s="323"/>
      <c r="F244" s="323"/>
    </row>
    <row r="245" spans="4:6" x14ac:dyDescent="0.2">
      <c r="D245" s="323"/>
      <c r="E245" s="323"/>
      <c r="F245" s="323"/>
    </row>
    <row r="246" spans="4:6" x14ac:dyDescent="0.2">
      <c r="D246" s="323"/>
      <c r="E246" s="323"/>
      <c r="F246" s="323"/>
    </row>
    <row r="247" spans="4:6" x14ac:dyDescent="0.2">
      <c r="D247" s="323"/>
      <c r="E247" s="323"/>
      <c r="F247" s="323"/>
    </row>
    <row r="248" spans="4:6" x14ac:dyDescent="0.2">
      <c r="D248" s="323"/>
      <c r="E248" s="323"/>
      <c r="F248" s="323"/>
    </row>
    <row r="249" spans="4:6" x14ac:dyDescent="0.2">
      <c r="D249" s="323"/>
      <c r="E249" s="323"/>
      <c r="F249" s="323"/>
    </row>
    <row r="250" spans="4:6" x14ac:dyDescent="0.2">
      <c r="D250" s="323"/>
      <c r="E250" s="323"/>
      <c r="F250" s="323"/>
    </row>
    <row r="251" spans="4:6" x14ac:dyDescent="0.2">
      <c r="D251" s="323"/>
      <c r="E251" s="323"/>
      <c r="F251" s="323"/>
    </row>
    <row r="252" spans="4:6" x14ac:dyDescent="0.2">
      <c r="D252" s="323"/>
      <c r="E252" s="323"/>
      <c r="F252" s="323"/>
    </row>
    <row r="253" spans="4:6" x14ac:dyDescent="0.2">
      <c r="D253" s="323"/>
      <c r="E253" s="323"/>
      <c r="F253" s="323"/>
    </row>
    <row r="254" spans="4:6" x14ac:dyDescent="0.2">
      <c r="D254" s="323"/>
      <c r="E254" s="323"/>
      <c r="F254" s="323"/>
    </row>
    <row r="255" spans="4:6" x14ac:dyDescent="0.2">
      <c r="D255" s="323"/>
      <c r="E255" s="323"/>
      <c r="F255" s="323"/>
    </row>
    <row r="256" spans="4:6" x14ac:dyDescent="0.2">
      <c r="D256" s="323"/>
      <c r="E256" s="323"/>
      <c r="F256" s="323"/>
    </row>
    <row r="257" spans="4:6" x14ac:dyDescent="0.2">
      <c r="D257" s="323"/>
      <c r="E257" s="323"/>
      <c r="F257" s="323"/>
    </row>
    <row r="258" spans="4:6" x14ac:dyDescent="0.2">
      <c r="D258" s="323"/>
      <c r="E258" s="323"/>
      <c r="F258" s="323"/>
    </row>
    <row r="259" spans="4:6" x14ac:dyDescent="0.2">
      <c r="D259" s="323"/>
      <c r="E259" s="323"/>
      <c r="F259" s="323"/>
    </row>
    <row r="260" spans="4:6" x14ac:dyDescent="0.2">
      <c r="D260" s="323"/>
      <c r="E260" s="323"/>
      <c r="F260" s="323"/>
    </row>
    <row r="261" spans="4:6" x14ac:dyDescent="0.2">
      <c r="D261" s="323"/>
      <c r="E261" s="323"/>
      <c r="F261" s="323"/>
    </row>
    <row r="262" spans="4:6" x14ac:dyDescent="0.2">
      <c r="D262" s="323"/>
      <c r="E262" s="323"/>
      <c r="F262" s="323"/>
    </row>
    <row r="263" spans="4:6" x14ac:dyDescent="0.2">
      <c r="D263" s="323"/>
      <c r="E263" s="323"/>
      <c r="F263" s="323"/>
    </row>
    <row r="264" spans="4:6" x14ac:dyDescent="0.2">
      <c r="D264" s="323"/>
      <c r="E264" s="323"/>
      <c r="F264" s="323"/>
    </row>
    <row r="265" spans="4:6" x14ac:dyDescent="0.2">
      <c r="D265" s="323"/>
      <c r="E265" s="323"/>
      <c r="F265" s="323"/>
    </row>
    <row r="266" spans="4:6" x14ac:dyDescent="0.2">
      <c r="D266" s="323"/>
      <c r="E266" s="323"/>
      <c r="F266" s="323"/>
    </row>
    <row r="267" spans="4:6" x14ac:dyDescent="0.2">
      <c r="D267" s="323"/>
      <c r="E267" s="323"/>
      <c r="F267" s="323"/>
    </row>
    <row r="268" spans="4:6" x14ac:dyDescent="0.2">
      <c r="D268" s="323"/>
      <c r="E268" s="323"/>
      <c r="F268" s="323"/>
    </row>
    <row r="269" spans="4:6" x14ac:dyDescent="0.2">
      <c r="D269" s="323"/>
      <c r="E269" s="323"/>
      <c r="F269" s="323"/>
    </row>
    <row r="270" spans="4:6" x14ac:dyDescent="0.2">
      <c r="D270" s="323"/>
      <c r="E270" s="323"/>
      <c r="F270" s="323"/>
    </row>
    <row r="271" spans="4:6" x14ac:dyDescent="0.2">
      <c r="D271" s="323"/>
      <c r="E271" s="323"/>
      <c r="F271" s="323"/>
    </row>
    <row r="272" spans="4:6" x14ac:dyDescent="0.2">
      <c r="D272" s="323"/>
      <c r="E272" s="323"/>
      <c r="F272" s="323"/>
    </row>
    <row r="273" spans="4:6" x14ac:dyDescent="0.2">
      <c r="D273" s="323"/>
      <c r="E273" s="323"/>
      <c r="F273" s="323"/>
    </row>
    <row r="274" spans="4:6" x14ac:dyDescent="0.2">
      <c r="D274" s="323"/>
      <c r="E274" s="323"/>
      <c r="F274" s="323"/>
    </row>
    <row r="275" spans="4:6" x14ac:dyDescent="0.2">
      <c r="D275" s="323"/>
      <c r="E275" s="323"/>
      <c r="F275" s="323"/>
    </row>
    <row r="276" spans="4:6" x14ac:dyDescent="0.2">
      <c r="D276" s="323"/>
      <c r="E276" s="323"/>
      <c r="F276" s="323"/>
    </row>
    <row r="277" spans="4:6" x14ac:dyDescent="0.2">
      <c r="D277" s="323"/>
      <c r="E277" s="323"/>
      <c r="F277" s="323"/>
    </row>
    <row r="278" spans="4:6" x14ac:dyDescent="0.2">
      <c r="D278" s="323"/>
      <c r="E278" s="323"/>
      <c r="F278" s="323"/>
    </row>
    <row r="279" spans="4:6" x14ac:dyDescent="0.2">
      <c r="D279" s="323"/>
      <c r="E279" s="323"/>
      <c r="F279" s="323"/>
    </row>
    <row r="280" spans="4:6" x14ac:dyDescent="0.2">
      <c r="D280" s="323"/>
      <c r="E280" s="323"/>
      <c r="F280" s="323"/>
    </row>
    <row r="281" spans="4:6" x14ac:dyDescent="0.2">
      <c r="D281" s="323"/>
      <c r="E281" s="323"/>
      <c r="F281" s="323"/>
    </row>
    <row r="282" spans="4:6" x14ac:dyDescent="0.2">
      <c r="D282" s="323"/>
      <c r="E282" s="323"/>
      <c r="F282" s="323"/>
    </row>
    <row r="283" spans="4:6" x14ac:dyDescent="0.2">
      <c r="D283" s="323"/>
      <c r="E283" s="323"/>
      <c r="F283" s="323"/>
    </row>
    <row r="284" spans="4:6" x14ac:dyDescent="0.2">
      <c r="D284" s="323"/>
      <c r="E284" s="323"/>
      <c r="F284" s="323"/>
    </row>
    <row r="285" spans="4:6" x14ac:dyDescent="0.2">
      <c r="D285" s="323"/>
      <c r="E285" s="323"/>
      <c r="F285" s="323"/>
    </row>
    <row r="286" spans="4:6" x14ac:dyDescent="0.2">
      <c r="D286" s="323"/>
      <c r="E286" s="323"/>
      <c r="F286" s="323"/>
    </row>
    <row r="287" spans="4:6" x14ac:dyDescent="0.2">
      <c r="D287" s="323"/>
      <c r="E287" s="323"/>
      <c r="F287" s="323"/>
    </row>
    <row r="288" spans="4:6" x14ac:dyDescent="0.2">
      <c r="D288" s="323"/>
      <c r="E288" s="323"/>
      <c r="F288" s="323"/>
    </row>
    <row r="289" spans="4:6" x14ac:dyDescent="0.2">
      <c r="D289" s="323"/>
      <c r="E289" s="323"/>
      <c r="F289" s="323"/>
    </row>
    <row r="290" spans="4:6" x14ac:dyDescent="0.2">
      <c r="D290" s="323"/>
      <c r="E290" s="323"/>
      <c r="F290" s="323"/>
    </row>
    <row r="291" spans="4:6" x14ac:dyDescent="0.2">
      <c r="D291" s="323"/>
      <c r="E291" s="323"/>
      <c r="F291" s="323"/>
    </row>
    <row r="292" spans="4:6" x14ac:dyDescent="0.2">
      <c r="D292" s="323"/>
      <c r="E292" s="323"/>
      <c r="F292" s="323"/>
    </row>
    <row r="293" spans="4:6" x14ac:dyDescent="0.2">
      <c r="D293" s="323"/>
      <c r="E293" s="323"/>
      <c r="F293" s="323"/>
    </row>
    <row r="294" spans="4:6" x14ac:dyDescent="0.2">
      <c r="D294" s="323"/>
      <c r="E294" s="323"/>
      <c r="F294" s="323"/>
    </row>
    <row r="295" spans="4:6" x14ac:dyDescent="0.2">
      <c r="D295" s="323"/>
      <c r="E295" s="323"/>
      <c r="F295" s="323"/>
    </row>
    <row r="296" spans="4:6" x14ac:dyDescent="0.2">
      <c r="D296" s="323"/>
      <c r="E296" s="323"/>
      <c r="F296" s="323"/>
    </row>
    <row r="297" spans="4:6" x14ac:dyDescent="0.2">
      <c r="D297" s="323"/>
      <c r="E297" s="323"/>
      <c r="F297" s="323"/>
    </row>
    <row r="298" spans="4:6" x14ac:dyDescent="0.2">
      <c r="D298" s="323"/>
      <c r="E298" s="323"/>
      <c r="F298" s="323"/>
    </row>
    <row r="299" spans="4:6" x14ac:dyDescent="0.2">
      <c r="D299" s="323"/>
      <c r="E299" s="323"/>
      <c r="F299" s="323"/>
    </row>
    <row r="300" spans="4:6" x14ac:dyDescent="0.2">
      <c r="D300" s="323"/>
      <c r="E300" s="323"/>
      <c r="F300" s="323"/>
    </row>
    <row r="301" spans="4:6" x14ac:dyDescent="0.2">
      <c r="D301" s="323"/>
      <c r="E301" s="323"/>
      <c r="F301" s="323"/>
    </row>
    <row r="302" spans="4:6" x14ac:dyDescent="0.2">
      <c r="D302" s="323"/>
      <c r="E302" s="323"/>
      <c r="F302" s="323"/>
    </row>
    <row r="303" spans="4:6" x14ac:dyDescent="0.2">
      <c r="D303" s="323"/>
      <c r="E303" s="323"/>
      <c r="F303" s="323"/>
    </row>
    <row r="304" spans="4:6" x14ac:dyDescent="0.2">
      <c r="D304" s="323"/>
      <c r="E304" s="323"/>
      <c r="F304" s="323"/>
    </row>
    <row r="305" spans="4:6" x14ac:dyDescent="0.2">
      <c r="D305" s="323"/>
      <c r="E305" s="323"/>
      <c r="F305" s="323"/>
    </row>
    <row r="306" spans="4:6" x14ac:dyDescent="0.2">
      <c r="D306" s="323"/>
      <c r="E306" s="323"/>
      <c r="F306" s="323"/>
    </row>
    <row r="307" spans="4:6" x14ac:dyDescent="0.2">
      <c r="D307" s="323"/>
      <c r="E307" s="323"/>
      <c r="F307" s="323"/>
    </row>
    <row r="308" spans="4:6" x14ac:dyDescent="0.2">
      <c r="D308" s="323"/>
      <c r="E308" s="323"/>
      <c r="F308" s="323"/>
    </row>
    <row r="309" spans="4:6" x14ac:dyDescent="0.2">
      <c r="D309" s="323"/>
      <c r="E309" s="323"/>
      <c r="F309" s="323"/>
    </row>
    <row r="310" spans="4:6" x14ac:dyDescent="0.2">
      <c r="D310" s="323"/>
      <c r="E310" s="323"/>
      <c r="F310" s="323"/>
    </row>
    <row r="311" spans="4:6" x14ac:dyDescent="0.2">
      <c r="D311" s="323"/>
      <c r="E311" s="323"/>
      <c r="F311" s="323"/>
    </row>
    <row r="312" spans="4:6" x14ac:dyDescent="0.2">
      <c r="D312" s="323"/>
      <c r="E312" s="323"/>
      <c r="F312" s="323"/>
    </row>
    <row r="313" spans="4:6" x14ac:dyDescent="0.2">
      <c r="D313" s="323"/>
      <c r="E313" s="323"/>
      <c r="F313" s="323"/>
    </row>
    <row r="314" spans="4:6" x14ac:dyDescent="0.2">
      <c r="D314" s="323"/>
      <c r="E314" s="323"/>
      <c r="F314" s="323"/>
    </row>
    <row r="315" spans="4:6" x14ac:dyDescent="0.2">
      <c r="D315" s="323"/>
      <c r="E315" s="323"/>
      <c r="F315" s="323"/>
    </row>
    <row r="316" spans="4:6" x14ac:dyDescent="0.2">
      <c r="D316" s="323"/>
      <c r="E316" s="323"/>
      <c r="F316" s="323"/>
    </row>
    <row r="317" spans="4:6" x14ac:dyDescent="0.2">
      <c r="D317" s="323"/>
      <c r="E317" s="323"/>
      <c r="F317" s="323"/>
    </row>
    <row r="318" spans="4:6" x14ac:dyDescent="0.2">
      <c r="D318" s="323"/>
      <c r="E318" s="323"/>
      <c r="F318" s="323"/>
    </row>
    <row r="319" spans="4:6" x14ac:dyDescent="0.2">
      <c r="D319" s="323"/>
      <c r="E319" s="323"/>
      <c r="F319" s="323"/>
    </row>
    <row r="320" spans="4:6" x14ac:dyDescent="0.2">
      <c r="D320" s="323"/>
      <c r="E320" s="323"/>
      <c r="F320" s="323"/>
    </row>
    <row r="321" spans="4:6" x14ac:dyDescent="0.2">
      <c r="D321" s="323"/>
      <c r="E321" s="323"/>
      <c r="F321" s="323"/>
    </row>
    <row r="322" spans="4:6" x14ac:dyDescent="0.2">
      <c r="D322" s="323"/>
      <c r="E322" s="323"/>
      <c r="F322" s="323"/>
    </row>
    <row r="323" spans="4:6" x14ac:dyDescent="0.2">
      <c r="D323" s="323"/>
      <c r="E323" s="323"/>
      <c r="F323" s="323"/>
    </row>
    <row r="324" spans="4:6" x14ac:dyDescent="0.2">
      <c r="D324" s="323"/>
      <c r="E324" s="323"/>
      <c r="F324" s="323"/>
    </row>
    <row r="325" spans="4:6" x14ac:dyDescent="0.2">
      <c r="D325" s="323"/>
      <c r="E325" s="323"/>
      <c r="F325" s="323"/>
    </row>
    <row r="326" spans="4:6" x14ac:dyDescent="0.2">
      <c r="D326" s="323"/>
      <c r="E326" s="323"/>
      <c r="F326" s="323"/>
    </row>
    <row r="327" spans="4:6" x14ac:dyDescent="0.2">
      <c r="D327" s="323"/>
      <c r="E327" s="323"/>
      <c r="F327" s="323"/>
    </row>
    <row r="328" spans="4:6" x14ac:dyDescent="0.2">
      <c r="D328" s="323"/>
      <c r="E328" s="323"/>
      <c r="F328" s="323"/>
    </row>
    <row r="329" spans="4:6" x14ac:dyDescent="0.2">
      <c r="D329" s="323"/>
      <c r="E329" s="323"/>
      <c r="F329" s="323"/>
    </row>
    <row r="330" spans="4:6" x14ac:dyDescent="0.2">
      <c r="D330" s="323"/>
      <c r="E330" s="323"/>
      <c r="F330" s="323"/>
    </row>
    <row r="331" spans="4:6" x14ac:dyDescent="0.2">
      <c r="D331" s="323"/>
      <c r="E331" s="323"/>
      <c r="F331" s="323"/>
    </row>
    <row r="332" spans="4:6" x14ac:dyDescent="0.2">
      <c r="D332" s="323"/>
      <c r="E332" s="323"/>
      <c r="F332" s="323"/>
    </row>
    <row r="333" spans="4:6" x14ac:dyDescent="0.2">
      <c r="D333" s="323"/>
      <c r="E333" s="323"/>
      <c r="F333" s="323"/>
    </row>
    <row r="334" spans="4:6" x14ac:dyDescent="0.2">
      <c r="D334" s="323"/>
      <c r="E334" s="323"/>
      <c r="F334" s="323"/>
    </row>
    <row r="335" spans="4:6" x14ac:dyDescent="0.2">
      <c r="D335" s="323"/>
      <c r="E335" s="323"/>
      <c r="F335" s="323"/>
    </row>
    <row r="336" spans="4:6" x14ac:dyDescent="0.2">
      <c r="D336" s="323"/>
      <c r="E336" s="323"/>
      <c r="F336" s="323"/>
    </row>
    <row r="337" spans="4:6" x14ac:dyDescent="0.2">
      <c r="D337" s="323"/>
      <c r="E337" s="323"/>
      <c r="F337" s="323"/>
    </row>
    <row r="338" spans="4:6" x14ac:dyDescent="0.2">
      <c r="D338" s="323"/>
      <c r="E338" s="323"/>
      <c r="F338" s="323"/>
    </row>
    <row r="339" spans="4:6" x14ac:dyDescent="0.2">
      <c r="D339" s="323"/>
      <c r="E339" s="323"/>
      <c r="F339" s="323"/>
    </row>
    <row r="340" spans="4:6" x14ac:dyDescent="0.2">
      <c r="D340" s="323"/>
      <c r="E340" s="323"/>
      <c r="F340" s="323"/>
    </row>
    <row r="341" spans="4:6" x14ac:dyDescent="0.2">
      <c r="D341" s="323"/>
      <c r="E341" s="323"/>
      <c r="F341" s="323"/>
    </row>
    <row r="342" spans="4:6" x14ac:dyDescent="0.2">
      <c r="D342" s="323"/>
      <c r="E342" s="323"/>
      <c r="F342" s="323"/>
    </row>
    <row r="343" spans="4:6" x14ac:dyDescent="0.2">
      <c r="D343" s="323"/>
      <c r="E343" s="323"/>
      <c r="F343" s="323"/>
    </row>
    <row r="344" spans="4:6" x14ac:dyDescent="0.2">
      <c r="D344" s="323"/>
      <c r="E344" s="323"/>
      <c r="F344" s="323"/>
    </row>
    <row r="345" spans="4:6" x14ac:dyDescent="0.2">
      <c r="D345" s="323"/>
      <c r="E345" s="323"/>
      <c r="F345" s="323"/>
    </row>
    <row r="346" spans="4:6" x14ac:dyDescent="0.2">
      <c r="D346" s="323"/>
      <c r="E346" s="323"/>
      <c r="F346" s="323"/>
    </row>
    <row r="347" spans="4:6" x14ac:dyDescent="0.2">
      <c r="D347" s="323"/>
      <c r="E347" s="323"/>
      <c r="F347" s="323"/>
    </row>
    <row r="348" spans="4:6" x14ac:dyDescent="0.2">
      <c r="D348" s="323"/>
      <c r="E348" s="323"/>
      <c r="F348" s="323"/>
    </row>
    <row r="349" spans="4:6" x14ac:dyDescent="0.2">
      <c r="D349" s="323"/>
      <c r="E349" s="323"/>
      <c r="F349" s="323"/>
    </row>
    <row r="350" spans="4:6" x14ac:dyDescent="0.2">
      <c r="D350" s="323"/>
      <c r="E350" s="323"/>
      <c r="F350" s="323"/>
    </row>
    <row r="351" spans="4:6" x14ac:dyDescent="0.2">
      <c r="D351" s="323"/>
      <c r="E351" s="323"/>
      <c r="F351" s="323"/>
    </row>
    <row r="352" spans="4:6" x14ac:dyDescent="0.2">
      <c r="D352" s="323"/>
      <c r="E352" s="323"/>
      <c r="F352" s="323"/>
    </row>
    <row r="353" spans="4:6" x14ac:dyDescent="0.2">
      <c r="D353" s="323"/>
      <c r="E353" s="323"/>
      <c r="F353" s="323"/>
    </row>
    <row r="354" spans="4:6" x14ac:dyDescent="0.2">
      <c r="D354" s="323"/>
      <c r="E354" s="323"/>
      <c r="F354" s="323"/>
    </row>
    <row r="355" spans="4:6" x14ac:dyDescent="0.2">
      <c r="D355" s="323"/>
      <c r="E355" s="323"/>
      <c r="F355" s="323"/>
    </row>
    <row r="356" spans="4:6" x14ac:dyDescent="0.2">
      <c r="D356" s="323"/>
      <c r="E356" s="323"/>
      <c r="F356" s="323"/>
    </row>
    <row r="357" spans="4:6" x14ac:dyDescent="0.2">
      <c r="D357" s="323"/>
      <c r="E357" s="323"/>
      <c r="F357" s="323"/>
    </row>
    <row r="358" spans="4:6" x14ac:dyDescent="0.2">
      <c r="D358" s="323"/>
      <c r="E358" s="323"/>
      <c r="F358" s="323"/>
    </row>
    <row r="359" spans="4:6" x14ac:dyDescent="0.2">
      <c r="D359" s="323"/>
      <c r="E359" s="323"/>
      <c r="F359" s="323"/>
    </row>
    <row r="360" spans="4:6" x14ac:dyDescent="0.2">
      <c r="D360" s="323"/>
      <c r="E360" s="323"/>
      <c r="F360" s="323"/>
    </row>
    <row r="361" spans="4:6" x14ac:dyDescent="0.2">
      <c r="D361" s="323"/>
      <c r="E361" s="323"/>
      <c r="F361" s="323"/>
    </row>
    <row r="362" spans="4:6" x14ac:dyDescent="0.2">
      <c r="D362" s="323"/>
      <c r="E362" s="323"/>
      <c r="F362" s="323"/>
    </row>
    <row r="363" spans="4:6" x14ac:dyDescent="0.2">
      <c r="D363" s="323"/>
      <c r="E363" s="323"/>
      <c r="F363" s="323"/>
    </row>
    <row r="364" spans="4:6" x14ac:dyDescent="0.2">
      <c r="D364" s="323"/>
      <c r="E364" s="323"/>
      <c r="F364" s="323"/>
    </row>
    <row r="365" spans="4:6" x14ac:dyDescent="0.2">
      <c r="D365" s="323"/>
      <c r="E365" s="323"/>
      <c r="F365" s="323"/>
    </row>
    <row r="366" spans="4:6" x14ac:dyDescent="0.2">
      <c r="D366" s="323"/>
      <c r="E366" s="323"/>
      <c r="F366" s="323"/>
    </row>
    <row r="367" spans="4:6" x14ac:dyDescent="0.2">
      <c r="D367" s="323"/>
      <c r="E367" s="323"/>
      <c r="F367" s="323"/>
    </row>
    <row r="368" spans="4:6" x14ac:dyDescent="0.2">
      <c r="D368" s="323"/>
      <c r="E368" s="323"/>
      <c r="F368" s="323"/>
    </row>
    <row r="369" spans="4:6" x14ac:dyDescent="0.2">
      <c r="D369" s="323"/>
      <c r="E369" s="323"/>
      <c r="F369" s="323"/>
    </row>
    <row r="370" spans="4:6" x14ac:dyDescent="0.2">
      <c r="D370" s="323"/>
      <c r="E370" s="323"/>
      <c r="F370" s="323"/>
    </row>
    <row r="371" spans="4:6" x14ac:dyDescent="0.2">
      <c r="D371" s="323"/>
      <c r="E371" s="323"/>
      <c r="F371" s="323"/>
    </row>
    <row r="372" spans="4:6" x14ac:dyDescent="0.2">
      <c r="D372" s="323"/>
      <c r="E372" s="323"/>
      <c r="F372" s="323"/>
    </row>
    <row r="373" spans="4:6" x14ac:dyDescent="0.2">
      <c r="D373" s="323"/>
      <c r="E373" s="323"/>
      <c r="F373" s="323"/>
    </row>
    <row r="374" spans="4:6" x14ac:dyDescent="0.2">
      <c r="D374" s="323"/>
      <c r="E374" s="323"/>
      <c r="F374" s="323"/>
    </row>
    <row r="375" spans="4:6" x14ac:dyDescent="0.2">
      <c r="D375" s="323"/>
      <c r="E375" s="323"/>
      <c r="F375" s="323"/>
    </row>
    <row r="376" spans="4:6" x14ac:dyDescent="0.2">
      <c r="D376" s="323"/>
      <c r="E376" s="323"/>
      <c r="F376" s="323"/>
    </row>
    <row r="377" spans="4:6" x14ac:dyDescent="0.2">
      <c r="D377" s="323"/>
      <c r="E377" s="323"/>
      <c r="F377" s="323"/>
    </row>
    <row r="378" spans="4:6" x14ac:dyDescent="0.2">
      <c r="D378" s="323"/>
      <c r="E378" s="323"/>
      <c r="F378" s="323"/>
    </row>
    <row r="379" spans="4:6" x14ac:dyDescent="0.2">
      <c r="D379" s="323"/>
      <c r="E379" s="323"/>
      <c r="F379" s="323"/>
    </row>
    <row r="380" spans="4:6" x14ac:dyDescent="0.2">
      <c r="D380" s="323"/>
      <c r="E380" s="323"/>
      <c r="F380" s="323"/>
    </row>
    <row r="381" spans="4:6" x14ac:dyDescent="0.2">
      <c r="D381" s="323"/>
      <c r="E381" s="323"/>
      <c r="F381" s="323"/>
    </row>
    <row r="382" spans="4:6" x14ac:dyDescent="0.2">
      <c r="D382" s="323"/>
      <c r="E382" s="323"/>
      <c r="F382" s="323"/>
    </row>
    <row r="383" spans="4:6" x14ac:dyDescent="0.2">
      <c r="D383" s="323"/>
      <c r="E383" s="323"/>
      <c r="F383" s="323"/>
    </row>
    <row r="384" spans="4:6" x14ac:dyDescent="0.2">
      <c r="D384" s="323"/>
      <c r="E384" s="323"/>
      <c r="F384" s="323"/>
    </row>
    <row r="385" spans="4:6" x14ac:dyDescent="0.2">
      <c r="D385" s="323"/>
      <c r="E385" s="323"/>
      <c r="F385" s="323"/>
    </row>
    <row r="386" spans="4:6" x14ac:dyDescent="0.2">
      <c r="D386" s="323"/>
      <c r="E386" s="323"/>
      <c r="F386" s="323"/>
    </row>
    <row r="387" spans="4:6" x14ac:dyDescent="0.2">
      <c r="D387" s="323"/>
      <c r="E387" s="323"/>
      <c r="F387" s="323"/>
    </row>
    <row r="388" spans="4:6" x14ac:dyDescent="0.2">
      <c r="D388" s="323"/>
      <c r="E388" s="323"/>
      <c r="F388" s="323"/>
    </row>
    <row r="389" spans="4:6" x14ac:dyDescent="0.2">
      <c r="D389" s="323"/>
      <c r="E389" s="323"/>
      <c r="F389" s="323"/>
    </row>
    <row r="390" spans="4:6" x14ac:dyDescent="0.2">
      <c r="D390" s="323"/>
      <c r="E390" s="323"/>
      <c r="F390" s="323"/>
    </row>
    <row r="391" spans="4:6" x14ac:dyDescent="0.2">
      <c r="D391" s="323"/>
      <c r="E391" s="323"/>
      <c r="F391" s="323"/>
    </row>
    <row r="392" spans="4:6" x14ac:dyDescent="0.2">
      <c r="D392" s="323"/>
      <c r="E392" s="323"/>
      <c r="F392" s="323"/>
    </row>
    <row r="393" spans="4:6" x14ac:dyDescent="0.2">
      <c r="D393" s="323"/>
      <c r="E393" s="323"/>
      <c r="F393" s="323"/>
    </row>
    <row r="394" spans="4:6" x14ac:dyDescent="0.2">
      <c r="D394" s="323"/>
      <c r="E394" s="323"/>
      <c r="F394" s="323"/>
    </row>
    <row r="395" spans="4:6" x14ac:dyDescent="0.2">
      <c r="D395" s="323"/>
      <c r="E395" s="323"/>
      <c r="F395" s="323"/>
    </row>
    <row r="396" spans="4:6" x14ac:dyDescent="0.2">
      <c r="D396" s="323"/>
      <c r="E396" s="323"/>
      <c r="F396" s="323"/>
    </row>
    <row r="397" spans="4:6" x14ac:dyDescent="0.2">
      <c r="D397" s="323"/>
      <c r="E397" s="323"/>
      <c r="F397" s="323"/>
    </row>
    <row r="398" spans="4:6" x14ac:dyDescent="0.2">
      <c r="D398" s="323"/>
      <c r="E398" s="323"/>
      <c r="F398" s="323"/>
    </row>
    <row r="399" spans="4:6" x14ac:dyDescent="0.2">
      <c r="D399" s="323"/>
      <c r="E399" s="323"/>
      <c r="F399" s="323"/>
    </row>
    <row r="400" spans="4:6" x14ac:dyDescent="0.2">
      <c r="D400" s="323"/>
      <c r="E400" s="323"/>
      <c r="F400" s="323"/>
    </row>
    <row r="401" spans="4:6" x14ac:dyDescent="0.2">
      <c r="D401" s="323"/>
      <c r="E401" s="323"/>
      <c r="F401" s="323"/>
    </row>
    <row r="402" spans="4:6" x14ac:dyDescent="0.2">
      <c r="D402" s="323"/>
      <c r="E402" s="323"/>
      <c r="F402" s="323"/>
    </row>
    <row r="403" spans="4:6" x14ac:dyDescent="0.2">
      <c r="D403" s="323"/>
      <c r="E403" s="323"/>
      <c r="F403" s="323"/>
    </row>
    <row r="404" spans="4:6" x14ac:dyDescent="0.2">
      <c r="D404" s="323"/>
      <c r="E404" s="323"/>
      <c r="F404" s="323"/>
    </row>
    <row r="405" spans="4:6" x14ac:dyDescent="0.2">
      <c r="D405" s="323"/>
      <c r="E405" s="323"/>
      <c r="F405" s="323"/>
    </row>
    <row r="406" spans="4:6" x14ac:dyDescent="0.2">
      <c r="D406" s="323"/>
      <c r="E406" s="323"/>
      <c r="F406" s="323"/>
    </row>
    <row r="407" spans="4:6" x14ac:dyDescent="0.2">
      <c r="D407" s="323"/>
      <c r="E407" s="323"/>
      <c r="F407" s="323"/>
    </row>
    <row r="408" spans="4:6" x14ac:dyDescent="0.2">
      <c r="D408" s="323"/>
      <c r="E408" s="323"/>
      <c r="F408" s="323"/>
    </row>
    <row r="409" spans="4:6" x14ac:dyDescent="0.2">
      <c r="D409" s="323"/>
      <c r="E409" s="323"/>
      <c r="F409" s="323"/>
    </row>
    <row r="410" spans="4:6" x14ac:dyDescent="0.2">
      <c r="D410" s="323"/>
      <c r="E410" s="323"/>
      <c r="F410" s="323"/>
    </row>
    <row r="411" spans="4:6" x14ac:dyDescent="0.2">
      <c r="D411" s="323"/>
      <c r="E411" s="323"/>
      <c r="F411" s="323"/>
    </row>
    <row r="412" spans="4:6" x14ac:dyDescent="0.2">
      <c r="D412" s="323"/>
      <c r="E412" s="323"/>
      <c r="F412" s="323"/>
    </row>
    <row r="413" spans="4:6" x14ac:dyDescent="0.2">
      <c r="D413" s="323"/>
      <c r="E413" s="323"/>
      <c r="F413" s="323"/>
    </row>
    <row r="414" spans="4:6" x14ac:dyDescent="0.2">
      <c r="D414" s="323"/>
      <c r="E414" s="323"/>
      <c r="F414" s="323"/>
    </row>
    <row r="415" spans="4:6" x14ac:dyDescent="0.2">
      <c r="D415" s="323"/>
      <c r="E415" s="323"/>
      <c r="F415" s="323"/>
    </row>
    <row r="416" spans="4:6" x14ac:dyDescent="0.2">
      <c r="D416" s="323"/>
      <c r="E416" s="323"/>
      <c r="F416" s="323"/>
    </row>
    <row r="417" spans="4:6" x14ac:dyDescent="0.2">
      <c r="D417" s="323"/>
      <c r="E417" s="323"/>
      <c r="F417" s="323"/>
    </row>
    <row r="418" spans="4:6" x14ac:dyDescent="0.2">
      <c r="D418" s="323"/>
      <c r="E418" s="323"/>
      <c r="F418" s="323"/>
    </row>
    <row r="419" spans="4:6" x14ac:dyDescent="0.2">
      <c r="D419" s="323"/>
      <c r="E419" s="323"/>
      <c r="F419" s="323"/>
    </row>
    <row r="420" spans="4:6" x14ac:dyDescent="0.2">
      <c r="D420" s="323"/>
      <c r="E420" s="323"/>
      <c r="F420" s="323"/>
    </row>
    <row r="421" spans="4:6" x14ac:dyDescent="0.2">
      <c r="D421" s="323"/>
      <c r="E421" s="323"/>
      <c r="F421" s="323"/>
    </row>
    <row r="422" spans="4:6" x14ac:dyDescent="0.2">
      <c r="D422" s="323"/>
      <c r="E422" s="323"/>
      <c r="F422" s="323"/>
    </row>
    <row r="423" spans="4:6" x14ac:dyDescent="0.2">
      <c r="D423" s="323"/>
      <c r="E423" s="323"/>
      <c r="F423" s="323"/>
    </row>
    <row r="424" spans="4:6" x14ac:dyDescent="0.2">
      <c r="D424" s="323"/>
      <c r="E424" s="323"/>
      <c r="F424" s="323"/>
    </row>
    <row r="425" spans="4:6" x14ac:dyDescent="0.2">
      <c r="D425" s="323"/>
      <c r="E425" s="323"/>
      <c r="F425" s="323"/>
    </row>
    <row r="426" spans="4:6" x14ac:dyDescent="0.2">
      <c r="D426" s="323"/>
      <c r="E426" s="323"/>
      <c r="F426" s="323"/>
    </row>
    <row r="427" spans="4:6" x14ac:dyDescent="0.2">
      <c r="D427" s="323"/>
      <c r="E427" s="323"/>
      <c r="F427" s="323"/>
    </row>
    <row r="428" spans="4:6" x14ac:dyDescent="0.2">
      <c r="D428" s="323"/>
      <c r="E428" s="323"/>
      <c r="F428" s="323"/>
    </row>
    <row r="429" spans="4:6" x14ac:dyDescent="0.2">
      <c r="D429" s="323"/>
      <c r="E429" s="323"/>
      <c r="F429" s="323"/>
    </row>
    <row r="430" spans="4:6" x14ac:dyDescent="0.2">
      <c r="D430" s="323"/>
      <c r="E430" s="323"/>
      <c r="F430" s="323"/>
    </row>
    <row r="431" spans="4:6" x14ac:dyDescent="0.2">
      <c r="D431" s="323"/>
      <c r="E431" s="323"/>
      <c r="F431" s="323"/>
    </row>
    <row r="432" spans="4:6" x14ac:dyDescent="0.2">
      <c r="D432" s="323"/>
      <c r="E432" s="323"/>
      <c r="F432" s="323"/>
    </row>
    <row r="433" spans="4:6" x14ac:dyDescent="0.2">
      <c r="D433" s="323"/>
      <c r="E433" s="323"/>
      <c r="F433" s="323"/>
    </row>
    <row r="434" spans="4:6" x14ac:dyDescent="0.2">
      <c r="D434" s="323"/>
      <c r="E434" s="323"/>
      <c r="F434" s="323"/>
    </row>
    <row r="435" spans="4:6" x14ac:dyDescent="0.2">
      <c r="D435" s="323"/>
      <c r="E435" s="323"/>
      <c r="F435" s="323"/>
    </row>
    <row r="436" spans="4:6" x14ac:dyDescent="0.2">
      <c r="D436" s="323"/>
      <c r="E436" s="323"/>
      <c r="F436" s="323"/>
    </row>
    <row r="437" spans="4:6" x14ac:dyDescent="0.2">
      <c r="D437" s="323"/>
      <c r="E437" s="323"/>
      <c r="F437" s="323"/>
    </row>
    <row r="438" spans="4:6" x14ac:dyDescent="0.2">
      <c r="D438" s="323"/>
      <c r="E438" s="323"/>
      <c r="F438" s="323"/>
    </row>
    <row r="439" spans="4:6" x14ac:dyDescent="0.2">
      <c r="D439" s="323"/>
      <c r="E439" s="323"/>
      <c r="F439" s="323"/>
    </row>
    <row r="440" spans="4:6" x14ac:dyDescent="0.2">
      <c r="D440" s="323"/>
      <c r="E440" s="323"/>
      <c r="F440" s="323"/>
    </row>
    <row r="441" spans="4:6" x14ac:dyDescent="0.2">
      <c r="D441" s="323"/>
      <c r="E441" s="323"/>
      <c r="F441" s="323"/>
    </row>
  </sheetData>
  <mergeCells count="5">
    <mergeCell ref="A1:C1"/>
    <mergeCell ref="A4:D4"/>
    <mergeCell ref="A47:C47"/>
    <mergeCell ref="J2:L2"/>
    <mergeCell ref="J3:L3"/>
  </mergeCells>
  <printOptions horizontalCentered="1" verticalCentered="1"/>
  <pageMargins left="0.1" right="0.1" top="0.5" bottom="0.4" header="0.1" footer="0.1"/>
  <pageSetup scale="80" orientation="landscape" r:id="rId1"/>
  <headerFooter>
    <oddHeader>&amp;C&amp;"Arial,Bold"TWIN FALLS SCHOOL DISTRICT 411</oddHeader>
    <oddFooter>&amp;L&amp;"Arial,Bold"&amp;Z&amp;F&amp;R&amp;"Arial,Bold"Page &amp;P of &amp;N</oddFooter>
  </headerFooter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>
    <pageSetUpPr fitToPage="1"/>
  </sheetPr>
  <dimension ref="A1:M48"/>
  <sheetViews>
    <sheetView defaultGridColor="0" colorId="22" zoomScaleNormal="100" workbookViewId="0">
      <pane xSplit="3" ySplit="7" topLeftCell="D8" activePane="bottomRight" state="frozen"/>
      <selection activeCell="P31" sqref="P31"/>
      <selection pane="topRight" activeCell="P31" sqref="P31"/>
      <selection pane="bottomLeft" activeCell="P31" sqref="P31"/>
      <selection pane="bottomRight" activeCell="P31" sqref="P31"/>
    </sheetView>
  </sheetViews>
  <sheetFormatPr defaultColWidth="9.77734375" defaultRowHeight="15.75" x14ac:dyDescent="0.25"/>
  <cols>
    <col min="1" max="1" width="3.77734375" style="397" customWidth="1"/>
    <col min="2" max="2" width="6.77734375" style="397" customWidth="1"/>
    <col min="3" max="3" width="30.77734375" style="398" customWidth="1"/>
    <col min="4" max="13" width="11.77734375" style="397" customWidth="1"/>
    <col min="14" max="16384" width="9.77734375" style="397"/>
  </cols>
  <sheetData>
    <row r="1" spans="1:13" ht="20.25" x14ac:dyDescent="0.3">
      <c r="A1" s="600" t="s">
        <v>47</v>
      </c>
      <c r="B1" s="600"/>
      <c r="C1" s="600"/>
      <c r="E1" s="449" t="s">
        <v>510</v>
      </c>
      <c r="F1" s="447"/>
      <c r="G1" s="447"/>
      <c r="I1" s="451"/>
      <c r="K1" s="446"/>
      <c r="L1" s="446"/>
      <c r="M1" s="450" t="s">
        <v>813</v>
      </c>
    </row>
    <row r="2" spans="1:13" x14ac:dyDescent="0.25">
      <c r="E2" s="449" t="s">
        <v>16</v>
      </c>
      <c r="F2" s="447"/>
      <c r="G2" s="447"/>
      <c r="K2" s="446"/>
      <c r="L2" s="445"/>
      <c r="M2" s="571" t="s">
        <v>811</v>
      </c>
    </row>
    <row r="3" spans="1:13" x14ac:dyDescent="0.25">
      <c r="E3" s="448" t="s">
        <v>507</v>
      </c>
      <c r="F3" s="447"/>
      <c r="G3" s="447"/>
      <c r="K3" s="446"/>
      <c r="L3" s="445"/>
      <c r="M3" s="571" t="s">
        <v>812</v>
      </c>
    </row>
    <row r="4" spans="1:13" ht="12" customHeight="1" x14ac:dyDescent="0.2">
      <c r="A4" s="601" t="s">
        <v>505</v>
      </c>
      <c r="B4" s="601"/>
      <c r="C4" s="601"/>
      <c r="D4" s="434"/>
      <c r="E4" s="434"/>
      <c r="F4" s="434"/>
      <c r="G4" s="434"/>
      <c r="H4" s="434"/>
      <c r="I4" s="434"/>
      <c r="J4" s="434"/>
      <c r="K4" s="434"/>
      <c r="L4" s="434"/>
      <c r="M4" s="434"/>
    </row>
    <row r="5" spans="1:13" ht="15" x14ac:dyDescent="0.2">
      <c r="A5" s="443"/>
      <c r="B5" s="442"/>
      <c r="C5" s="441" t="s">
        <v>16</v>
      </c>
      <c r="D5" s="437" t="s">
        <v>503</v>
      </c>
      <c r="E5" s="440" t="s">
        <v>502</v>
      </c>
      <c r="F5" s="439" t="s">
        <v>85</v>
      </c>
      <c r="G5" s="439" t="s">
        <v>83</v>
      </c>
      <c r="H5" s="439" t="s">
        <v>81</v>
      </c>
      <c r="I5" s="439" t="s">
        <v>79</v>
      </c>
      <c r="J5" s="439" t="s">
        <v>77</v>
      </c>
      <c r="K5" s="438" t="s">
        <v>75</v>
      </c>
      <c r="L5" s="437" t="s">
        <v>73</v>
      </c>
      <c r="M5" s="437" t="s">
        <v>70</v>
      </c>
    </row>
    <row r="6" spans="1:13" ht="15" x14ac:dyDescent="0.2">
      <c r="A6" s="436"/>
      <c r="B6" s="429"/>
      <c r="C6" s="435"/>
      <c r="D6" s="429"/>
      <c r="E6" s="429"/>
      <c r="F6" s="434"/>
      <c r="G6" s="433"/>
      <c r="H6" s="432" t="s">
        <v>560</v>
      </c>
      <c r="I6" s="432" t="s">
        <v>559</v>
      </c>
      <c r="J6" s="431" t="s">
        <v>558</v>
      </c>
      <c r="K6" s="430" t="s">
        <v>557</v>
      </c>
      <c r="L6" s="430" t="s">
        <v>556</v>
      </c>
      <c r="M6" s="429"/>
    </row>
    <row r="7" spans="1:13" ht="15" x14ac:dyDescent="0.2">
      <c r="A7" s="416" t="s">
        <v>87</v>
      </c>
      <c r="B7" s="415" t="s">
        <v>500</v>
      </c>
      <c r="C7" s="428" t="s">
        <v>555</v>
      </c>
      <c r="D7" s="415" t="s">
        <v>88</v>
      </c>
      <c r="E7" s="415" t="s">
        <v>88</v>
      </c>
      <c r="F7" s="427" t="s">
        <v>84</v>
      </c>
      <c r="G7" s="426" t="s">
        <v>82</v>
      </c>
      <c r="H7" s="426" t="s">
        <v>554</v>
      </c>
      <c r="I7" s="426" t="s">
        <v>553</v>
      </c>
      <c r="J7" s="416" t="s">
        <v>552</v>
      </c>
      <c r="K7" s="415" t="s">
        <v>551</v>
      </c>
      <c r="L7" s="415" t="s">
        <v>550</v>
      </c>
      <c r="M7" s="415" t="s">
        <v>184</v>
      </c>
    </row>
    <row r="8" spans="1:13" ht="15" x14ac:dyDescent="0.2">
      <c r="A8" s="416" t="s">
        <v>496</v>
      </c>
      <c r="B8" s="415" t="s">
        <v>549</v>
      </c>
      <c r="C8" s="407" t="s">
        <v>282</v>
      </c>
      <c r="D8" s="410"/>
      <c r="E8" s="414">
        <f t="shared" ref="E8:E19" si="0">SUM(F8:M8)</f>
        <v>0</v>
      </c>
      <c r="F8" s="413"/>
      <c r="G8" s="412"/>
      <c r="H8" s="411"/>
      <c r="I8" s="410"/>
      <c r="J8" s="410"/>
      <c r="K8" s="410"/>
      <c r="L8" s="410"/>
      <c r="M8" s="410"/>
    </row>
    <row r="9" spans="1:13" ht="15" x14ac:dyDescent="0.2">
      <c r="A9" s="416" t="s">
        <v>491</v>
      </c>
      <c r="B9" s="415" t="s">
        <v>548</v>
      </c>
      <c r="C9" s="407" t="s">
        <v>280</v>
      </c>
      <c r="D9" s="410"/>
      <c r="E9" s="414">
        <f t="shared" si="0"/>
        <v>0</v>
      </c>
      <c r="F9" s="413"/>
      <c r="G9" s="412"/>
      <c r="H9" s="411"/>
      <c r="I9" s="410"/>
      <c r="J9" s="410"/>
      <c r="K9" s="410"/>
      <c r="L9" s="410"/>
      <c r="M9" s="410"/>
    </row>
    <row r="10" spans="1:13" ht="15" x14ac:dyDescent="0.2">
      <c r="A10" s="416" t="s">
        <v>487</v>
      </c>
      <c r="B10" s="415" t="s">
        <v>547</v>
      </c>
      <c r="C10" s="407" t="s">
        <v>278</v>
      </c>
      <c r="D10" s="410"/>
      <c r="E10" s="414">
        <f t="shared" si="0"/>
        <v>0</v>
      </c>
      <c r="F10" s="413"/>
      <c r="G10" s="412"/>
      <c r="H10" s="411"/>
      <c r="I10" s="410"/>
      <c r="J10" s="410"/>
      <c r="K10" s="410"/>
      <c r="L10" s="410"/>
      <c r="M10" s="410"/>
    </row>
    <row r="11" spans="1:13" ht="15" x14ac:dyDescent="0.2">
      <c r="A11" s="425" t="s">
        <v>484</v>
      </c>
      <c r="B11" s="415">
        <v>519</v>
      </c>
      <c r="C11" s="407" t="s">
        <v>276</v>
      </c>
      <c r="D11" s="410"/>
      <c r="E11" s="414">
        <f t="shared" si="0"/>
        <v>0</v>
      </c>
      <c r="F11" s="413"/>
      <c r="G11" s="412"/>
      <c r="H11" s="411"/>
      <c r="I11" s="410"/>
      <c r="J11" s="410"/>
      <c r="K11" s="410"/>
      <c r="L11" s="410"/>
      <c r="M11" s="410"/>
    </row>
    <row r="12" spans="1:13" ht="15" x14ac:dyDescent="0.2">
      <c r="A12" s="416" t="s">
        <v>480</v>
      </c>
      <c r="B12" s="415" t="s">
        <v>546</v>
      </c>
      <c r="C12" s="407" t="s">
        <v>545</v>
      </c>
      <c r="D12" s="410"/>
      <c r="E12" s="414">
        <f t="shared" si="0"/>
        <v>0</v>
      </c>
      <c r="F12" s="413"/>
      <c r="G12" s="412"/>
      <c r="H12" s="411"/>
      <c r="I12" s="410"/>
      <c r="J12" s="410"/>
      <c r="K12" s="410"/>
      <c r="L12" s="410"/>
      <c r="M12" s="410"/>
    </row>
    <row r="13" spans="1:13" ht="15" x14ac:dyDescent="0.2">
      <c r="A13" s="416" t="s">
        <v>476</v>
      </c>
      <c r="B13" s="415" t="s">
        <v>544</v>
      </c>
      <c r="C13" s="407" t="s">
        <v>543</v>
      </c>
      <c r="D13" s="410"/>
      <c r="E13" s="414">
        <f t="shared" si="0"/>
        <v>0</v>
      </c>
      <c r="F13" s="413"/>
      <c r="G13" s="412"/>
      <c r="H13" s="411"/>
      <c r="I13" s="410"/>
      <c r="J13" s="410"/>
      <c r="K13" s="410"/>
      <c r="L13" s="410"/>
      <c r="M13" s="410"/>
    </row>
    <row r="14" spans="1:13" ht="15" x14ac:dyDescent="0.2">
      <c r="A14" s="416" t="s">
        <v>471</v>
      </c>
      <c r="B14" s="415" t="s">
        <v>542</v>
      </c>
      <c r="C14" s="407" t="s">
        <v>270</v>
      </c>
      <c r="D14" s="410"/>
      <c r="E14" s="414">
        <f t="shared" si="0"/>
        <v>0</v>
      </c>
      <c r="F14" s="413"/>
      <c r="G14" s="412"/>
      <c r="H14" s="411"/>
      <c r="I14" s="410"/>
      <c r="J14" s="410"/>
      <c r="K14" s="410"/>
      <c r="L14" s="410"/>
      <c r="M14" s="410"/>
    </row>
    <row r="15" spans="1:13" ht="15" x14ac:dyDescent="0.2">
      <c r="A15" s="416" t="s">
        <v>467</v>
      </c>
      <c r="B15" s="415" t="s">
        <v>541</v>
      </c>
      <c r="C15" s="407" t="s">
        <v>268</v>
      </c>
      <c r="D15" s="410"/>
      <c r="E15" s="414">
        <f t="shared" si="0"/>
        <v>0</v>
      </c>
      <c r="F15" s="413"/>
      <c r="G15" s="412"/>
      <c r="H15" s="411"/>
      <c r="I15" s="410"/>
      <c r="J15" s="410"/>
      <c r="K15" s="410"/>
      <c r="L15" s="410"/>
      <c r="M15" s="410"/>
    </row>
    <row r="16" spans="1:13" ht="15" x14ac:dyDescent="0.2">
      <c r="A16" s="416" t="s">
        <v>463</v>
      </c>
      <c r="B16" s="415" t="s">
        <v>540</v>
      </c>
      <c r="C16" s="407" t="s">
        <v>266</v>
      </c>
      <c r="D16" s="410"/>
      <c r="E16" s="414">
        <f t="shared" si="0"/>
        <v>0</v>
      </c>
      <c r="F16" s="413"/>
      <c r="G16" s="412"/>
      <c r="H16" s="411"/>
      <c r="I16" s="410"/>
      <c r="J16" s="410"/>
      <c r="K16" s="410"/>
      <c r="L16" s="410"/>
      <c r="M16" s="410"/>
    </row>
    <row r="17" spans="1:13" ht="15" x14ac:dyDescent="0.2">
      <c r="A17" s="416" t="s">
        <v>459</v>
      </c>
      <c r="B17" s="415" t="s">
        <v>539</v>
      </c>
      <c r="C17" s="407" t="s">
        <v>264</v>
      </c>
      <c r="D17" s="410"/>
      <c r="E17" s="414">
        <f t="shared" si="0"/>
        <v>0</v>
      </c>
      <c r="F17" s="413"/>
      <c r="G17" s="412"/>
      <c r="H17" s="411"/>
      <c r="I17" s="410"/>
      <c r="J17" s="410"/>
      <c r="K17" s="410"/>
      <c r="L17" s="410"/>
      <c r="M17" s="410"/>
    </row>
    <row r="18" spans="1:13" ht="15" x14ac:dyDescent="0.2">
      <c r="A18" s="416" t="s">
        <v>455</v>
      </c>
      <c r="B18" s="415" t="s">
        <v>538</v>
      </c>
      <c r="C18" s="407" t="s">
        <v>262</v>
      </c>
      <c r="D18" s="410"/>
      <c r="E18" s="414">
        <f t="shared" si="0"/>
        <v>0</v>
      </c>
      <c r="F18" s="413"/>
      <c r="G18" s="412"/>
      <c r="H18" s="411"/>
      <c r="I18" s="410"/>
      <c r="J18" s="410"/>
      <c r="K18" s="410"/>
      <c r="L18" s="410"/>
      <c r="M18" s="410"/>
    </row>
    <row r="19" spans="1:13" ht="15" x14ac:dyDescent="0.2">
      <c r="A19" s="416" t="s">
        <v>451</v>
      </c>
      <c r="B19" s="415" t="s">
        <v>537</v>
      </c>
      <c r="C19" s="407" t="s">
        <v>260</v>
      </c>
      <c r="D19" s="410"/>
      <c r="E19" s="414">
        <f t="shared" si="0"/>
        <v>0</v>
      </c>
      <c r="F19" s="413"/>
      <c r="G19" s="412"/>
      <c r="H19" s="411"/>
      <c r="I19" s="410"/>
      <c r="J19" s="410"/>
      <c r="K19" s="410"/>
      <c r="L19" s="410"/>
      <c r="M19" s="410"/>
    </row>
    <row r="20" spans="1:13" ht="15" x14ac:dyDescent="0.2">
      <c r="A20" s="416" t="s">
        <v>447</v>
      </c>
      <c r="B20" s="418"/>
      <c r="C20" s="407"/>
      <c r="D20" s="421"/>
      <c r="E20" s="421"/>
      <c r="F20" s="424"/>
      <c r="G20" s="423"/>
      <c r="H20" s="422"/>
      <c r="I20" s="421"/>
      <c r="J20" s="421"/>
      <c r="K20" s="421"/>
      <c r="L20" s="421"/>
      <c r="M20" s="421"/>
    </row>
    <row r="21" spans="1:13" ht="15" x14ac:dyDescent="0.2">
      <c r="A21" s="416" t="s">
        <v>444</v>
      </c>
      <c r="B21" s="415" t="s">
        <v>77</v>
      </c>
      <c r="C21" s="420" t="s">
        <v>536</v>
      </c>
      <c r="D21" s="419">
        <f t="shared" ref="D21:M21" si="1">SUM(D8:D19)</f>
        <v>0</v>
      </c>
      <c r="E21" s="419">
        <f t="shared" si="1"/>
        <v>0</v>
      </c>
      <c r="F21" s="419">
        <f t="shared" si="1"/>
        <v>0</v>
      </c>
      <c r="G21" s="419">
        <f t="shared" si="1"/>
        <v>0</v>
      </c>
      <c r="H21" s="419">
        <f t="shared" si="1"/>
        <v>0</v>
      </c>
      <c r="I21" s="419">
        <f t="shared" si="1"/>
        <v>0</v>
      </c>
      <c r="J21" s="419">
        <f t="shared" si="1"/>
        <v>0</v>
      </c>
      <c r="K21" s="419">
        <f t="shared" si="1"/>
        <v>0</v>
      </c>
      <c r="L21" s="419">
        <f t="shared" si="1"/>
        <v>0</v>
      </c>
      <c r="M21" s="419">
        <f t="shared" si="1"/>
        <v>0</v>
      </c>
    </row>
    <row r="22" spans="1:13" ht="15" x14ac:dyDescent="0.2">
      <c r="A22" s="416" t="s">
        <v>439</v>
      </c>
      <c r="B22" s="418"/>
      <c r="C22" s="407"/>
      <c r="D22" s="403"/>
      <c r="E22" s="403"/>
      <c r="F22" s="406"/>
      <c r="G22" s="405"/>
      <c r="H22" s="404"/>
      <c r="I22" s="403"/>
      <c r="J22" s="403"/>
      <c r="K22" s="403"/>
      <c r="L22" s="403"/>
      <c r="M22" s="403"/>
    </row>
    <row r="23" spans="1:13" ht="15" x14ac:dyDescent="0.2">
      <c r="A23" s="416" t="s">
        <v>436</v>
      </c>
      <c r="B23" s="415" t="s">
        <v>535</v>
      </c>
      <c r="C23" s="407" t="s">
        <v>534</v>
      </c>
      <c r="D23" s="410"/>
      <c r="E23" s="414">
        <f>SUM(F23:M23)</f>
        <v>0</v>
      </c>
      <c r="F23" s="413"/>
      <c r="G23" s="412"/>
      <c r="H23" s="411"/>
      <c r="I23" s="410"/>
      <c r="J23" s="410"/>
      <c r="K23" s="410"/>
      <c r="L23" s="410"/>
      <c r="M23" s="410"/>
    </row>
    <row r="24" spans="1:13" ht="15" x14ac:dyDescent="0.2">
      <c r="A24" s="416" t="s">
        <v>431</v>
      </c>
      <c r="B24" s="415" t="s">
        <v>533</v>
      </c>
      <c r="C24" s="407" t="s">
        <v>532</v>
      </c>
      <c r="D24" s="410"/>
      <c r="E24" s="414">
        <f>SUM(F24:M24)</f>
        <v>0</v>
      </c>
      <c r="F24" s="413"/>
      <c r="G24" s="412"/>
      <c r="H24" s="411"/>
      <c r="I24" s="410"/>
      <c r="J24" s="410"/>
      <c r="K24" s="410"/>
      <c r="L24" s="410"/>
      <c r="M24" s="410"/>
    </row>
    <row r="25" spans="1:13" ht="15" x14ac:dyDescent="0.2">
      <c r="A25" s="416" t="s">
        <v>428</v>
      </c>
      <c r="B25" s="415"/>
      <c r="C25" s="407"/>
      <c r="D25" s="403"/>
      <c r="E25" s="403"/>
      <c r="F25" s="406"/>
      <c r="G25" s="405"/>
      <c r="H25" s="404"/>
      <c r="I25" s="403"/>
      <c r="J25" s="403"/>
      <c r="K25" s="403"/>
      <c r="L25" s="403"/>
      <c r="M25" s="403"/>
    </row>
    <row r="26" spans="1:13" ht="15" x14ac:dyDescent="0.2">
      <c r="A26" s="416" t="s">
        <v>425</v>
      </c>
      <c r="B26" s="415" t="s">
        <v>531</v>
      </c>
      <c r="C26" s="407" t="s">
        <v>254</v>
      </c>
      <c r="D26" s="410"/>
      <c r="E26" s="414">
        <f>SUM(F26:M26)</f>
        <v>0</v>
      </c>
      <c r="F26" s="413"/>
      <c r="G26" s="412"/>
      <c r="H26" s="411"/>
      <c r="I26" s="410"/>
      <c r="J26" s="410"/>
      <c r="K26" s="410"/>
      <c r="L26" s="410"/>
      <c r="M26" s="410"/>
    </row>
    <row r="27" spans="1:13" ht="15" x14ac:dyDescent="0.2">
      <c r="A27" s="416" t="s">
        <v>422</v>
      </c>
      <c r="B27" s="415" t="s">
        <v>530</v>
      </c>
      <c r="C27" s="407" t="s">
        <v>252</v>
      </c>
      <c r="D27" s="410"/>
      <c r="E27" s="414">
        <f>SUM(F27:M27)</f>
        <v>0</v>
      </c>
      <c r="F27" s="413"/>
      <c r="G27" s="412"/>
      <c r="H27" s="411"/>
      <c r="I27" s="410"/>
      <c r="J27" s="410"/>
      <c r="K27" s="410"/>
      <c r="L27" s="410"/>
      <c r="M27" s="410"/>
    </row>
    <row r="28" spans="1:13" ht="15" x14ac:dyDescent="0.2">
      <c r="A28" s="416" t="s">
        <v>418</v>
      </c>
      <c r="B28" s="415">
        <v>623</v>
      </c>
      <c r="C28" s="407" t="s">
        <v>250</v>
      </c>
      <c r="D28" s="410"/>
      <c r="E28" s="414">
        <f>SUM(F28:M28)</f>
        <v>0</v>
      </c>
      <c r="F28" s="413"/>
      <c r="G28" s="412"/>
      <c r="H28" s="411"/>
      <c r="I28" s="410"/>
      <c r="J28" s="410"/>
      <c r="K28" s="410"/>
      <c r="L28" s="410"/>
      <c r="M28" s="410"/>
    </row>
    <row r="29" spans="1:13" ht="15" x14ac:dyDescent="0.2">
      <c r="A29" s="416" t="s">
        <v>415</v>
      </c>
      <c r="B29" s="415" t="s">
        <v>529</v>
      </c>
      <c r="C29" s="407" t="s">
        <v>248</v>
      </c>
      <c r="D29" s="410"/>
      <c r="E29" s="414">
        <f>SUM(F29:M29)</f>
        <v>0</v>
      </c>
      <c r="F29" s="413"/>
      <c r="G29" s="412"/>
      <c r="H29" s="411"/>
      <c r="I29" s="410"/>
      <c r="J29" s="410"/>
      <c r="K29" s="410"/>
      <c r="L29" s="410"/>
      <c r="M29" s="410"/>
    </row>
    <row r="30" spans="1:13" ht="15" x14ac:dyDescent="0.2">
      <c r="A30" s="416" t="s">
        <v>410</v>
      </c>
      <c r="B30" s="415" t="s">
        <v>528</v>
      </c>
      <c r="C30" s="407" t="s">
        <v>246</v>
      </c>
      <c r="D30" s="410"/>
      <c r="E30" s="414">
        <f>SUM(F30:M30)</f>
        <v>0</v>
      </c>
      <c r="F30" s="413"/>
      <c r="G30" s="412"/>
      <c r="H30" s="411"/>
      <c r="I30" s="410"/>
      <c r="J30" s="410"/>
      <c r="K30" s="410"/>
      <c r="L30" s="410"/>
      <c r="M30" s="410"/>
    </row>
    <row r="31" spans="1:13" ht="15" x14ac:dyDescent="0.2">
      <c r="A31" s="416" t="s">
        <v>405</v>
      </c>
      <c r="B31" s="415"/>
      <c r="C31" s="407"/>
      <c r="D31" s="403"/>
      <c r="E31" s="403"/>
      <c r="F31" s="406"/>
      <c r="G31" s="405"/>
      <c r="H31" s="404"/>
      <c r="I31" s="403"/>
      <c r="J31" s="403"/>
      <c r="K31" s="403"/>
      <c r="L31" s="403"/>
      <c r="M31" s="403"/>
    </row>
    <row r="32" spans="1:13" ht="15" x14ac:dyDescent="0.2">
      <c r="A32" s="416" t="s">
        <v>401</v>
      </c>
      <c r="B32" s="415" t="s">
        <v>527</v>
      </c>
      <c r="C32" s="407" t="s">
        <v>244</v>
      </c>
      <c r="D32" s="410"/>
      <c r="E32" s="414">
        <f>SUM(F32:M32)</f>
        <v>0</v>
      </c>
      <c r="F32" s="413"/>
      <c r="G32" s="412"/>
      <c r="H32" s="411"/>
      <c r="I32" s="410"/>
      <c r="J32" s="410"/>
      <c r="K32" s="410"/>
      <c r="L32" s="410"/>
      <c r="M32" s="410"/>
    </row>
    <row r="33" spans="1:13" ht="15" x14ac:dyDescent="0.2">
      <c r="A33" s="416" t="s">
        <v>398</v>
      </c>
      <c r="B33" s="415"/>
      <c r="C33" s="407"/>
      <c r="D33" s="403"/>
      <c r="E33" s="403"/>
      <c r="F33" s="406"/>
      <c r="G33" s="405"/>
      <c r="H33" s="404"/>
      <c r="I33" s="403"/>
      <c r="J33" s="403"/>
      <c r="K33" s="403"/>
      <c r="L33" s="403"/>
      <c r="M33" s="403"/>
    </row>
    <row r="34" spans="1:13" ht="15" x14ac:dyDescent="0.2">
      <c r="A34" s="416" t="s">
        <v>394</v>
      </c>
      <c r="B34" s="415" t="s">
        <v>526</v>
      </c>
      <c r="C34" s="407" t="s">
        <v>242</v>
      </c>
      <c r="D34" s="410"/>
      <c r="E34" s="414">
        <f t="shared" ref="E34:E41" si="2">SUM(F34:M34)</f>
        <v>0</v>
      </c>
      <c r="F34" s="413"/>
      <c r="G34" s="412"/>
      <c r="H34" s="411"/>
      <c r="I34" s="410"/>
      <c r="J34" s="410"/>
      <c r="K34" s="410"/>
      <c r="L34" s="410"/>
      <c r="M34" s="410"/>
    </row>
    <row r="35" spans="1:13" ht="15" x14ac:dyDescent="0.2">
      <c r="A35" s="416" t="s">
        <v>390</v>
      </c>
      <c r="B35" s="415" t="s">
        <v>525</v>
      </c>
      <c r="C35" s="407" t="s">
        <v>240</v>
      </c>
      <c r="D35" s="410"/>
      <c r="E35" s="414">
        <f t="shared" si="2"/>
        <v>0</v>
      </c>
      <c r="F35" s="413"/>
      <c r="G35" s="412"/>
      <c r="H35" s="411"/>
      <c r="I35" s="410"/>
      <c r="J35" s="410"/>
      <c r="K35" s="410"/>
      <c r="L35" s="410"/>
      <c r="M35" s="410"/>
    </row>
    <row r="36" spans="1:13" ht="15" x14ac:dyDescent="0.2">
      <c r="A36" s="416" t="s">
        <v>385</v>
      </c>
      <c r="B36" s="415">
        <v>656</v>
      </c>
      <c r="C36" s="407" t="s">
        <v>524</v>
      </c>
      <c r="D36" s="410"/>
      <c r="E36" s="414">
        <f t="shared" si="2"/>
        <v>0</v>
      </c>
      <c r="F36" s="413"/>
      <c r="G36" s="412"/>
      <c r="H36" s="411"/>
      <c r="I36" s="410"/>
      <c r="J36" s="410"/>
      <c r="K36" s="410"/>
      <c r="L36" s="410"/>
      <c r="M36" s="410"/>
    </row>
    <row r="37" spans="1:13" ht="15" x14ac:dyDescent="0.2">
      <c r="A37" s="416" t="s">
        <v>380</v>
      </c>
      <c r="B37" s="415" t="s">
        <v>523</v>
      </c>
      <c r="C37" s="407" t="s">
        <v>522</v>
      </c>
      <c r="D37" s="410">
        <v>11700</v>
      </c>
      <c r="E37" s="414">
        <f t="shared" si="2"/>
        <v>12500</v>
      </c>
      <c r="F37" s="413"/>
      <c r="G37" s="412"/>
      <c r="H37" s="411">
        <v>12500</v>
      </c>
      <c r="I37" s="410"/>
      <c r="J37" s="410"/>
      <c r="K37" s="410"/>
      <c r="L37" s="410"/>
      <c r="M37" s="410"/>
    </row>
    <row r="38" spans="1:13" ht="15" x14ac:dyDescent="0.2">
      <c r="A38" s="416" t="s">
        <v>377</v>
      </c>
      <c r="B38" s="415">
        <v>663</v>
      </c>
      <c r="C38" s="407" t="s">
        <v>521</v>
      </c>
      <c r="D38" s="410"/>
      <c r="E38" s="414">
        <f t="shared" si="2"/>
        <v>0</v>
      </c>
      <c r="F38" s="413"/>
      <c r="G38" s="412"/>
      <c r="H38" s="411"/>
      <c r="I38" s="410"/>
      <c r="J38" s="410"/>
      <c r="K38" s="410"/>
      <c r="L38" s="410"/>
      <c r="M38" s="410"/>
    </row>
    <row r="39" spans="1:13" ht="15" x14ac:dyDescent="0.2">
      <c r="A39" s="416" t="s">
        <v>373</v>
      </c>
      <c r="B39" s="415" t="s">
        <v>520</v>
      </c>
      <c r="C39" s="407" t="s">
        <v>519</v>
      </c>
      <c r="D39" s="410"/>
      <c r="E39" s="414">
        <f t="shared" si="2"/>
        <v>0</v>
      </c>
      <c r="F39" s="413"/>
      <c r="G39" s="412"/>
      <c r="H39" s="411"/>
      <c r="I39" s="410"/>
      <c r="J39" s="410"/>
      <c r="K39" s="410"/>
      <c r="L39" s="410"/>
      <c r="M39" s="410"/>
    </row>
    <row r="40" spans="1:13" ht="15" x14ac:dyDescent="0.2">
      <c r="A40" s="416" t="s">
        <v>369</v>
      </c>
      <c r="B40" s="415" t="s">
        <v>518</v>
      </c>
      <c r="C40" s="407" t="s">
        <v>230</v>
      </c>
      <c r="D40" s="410"/>
      <c r="E40" s="414">
        <f t="shared" si="2"/>
        <v>0</v>
      </c>
      <c r="F40" s="413"/>
      <c r="G40" s="412"/>
      <c r="H40" s="411"/>
      <c r="I40" s="410"/>
      <c r="J40" s="410"/>
      <c r="K40" s="410"/>
      <c r="L40" s="410"/>
      <c r="M40" s="410"/>
    </row>
    <row r="41" spans="1:13" ht="15" x14ac:dyDescent="0.2">
      <c r="A41" s="416" t="s">
        <v>365</v>
      </c>
      <c r="B41" s="415" t="s">
        <v>517</v>
      </c>
      <c r="C41" s="407" t="s">
        <v>228</v>
      </c>
      <c r="D41" s="410"/>
      <c r="E41" s="414">
        <f t="shared" si="2"/>
        <v>0</v>
      </c>
      <c r="F41" s="413"/>
      <c r="G41" s="412"/>
      <c r="H41" s="411"/>
      <c r="I41" s="410"/>
      <c r="J41" s="410"/>
      <c r="K41" s="410"/>
      <c r="L41" s="410"/>
      <c r="M41" s="410"/>
    </row>
    <row r="42" spans="1:13" ht="15" x14ac:dyDescent="0.2">
      <c r="A42" s="416" t="s">
        <v>362</v>
      </c>
      <c r="B42" s="415"/>
      <c r="C42" s="407"/>
      <c r="D42" s="403"/>
      <c r="E42" s="403"/>
      <c r="F42" s="406"/>
      <c r="G42" s="405"/>
      <c r="H42" s="404"/>
      <c r="I42" s="403"/>
      <c r="J42" s="403"/>
      <c r="K42" s="403"/>
      <c r="L42" s="403"/>
      <c r="M42" s="403"/>
    </row>
    <row r="43" spans="1:13" ht="15" x14ac:dyDescent="0.2">
      <c r="A43" s="416" t="s">
        <v>359</v>
      </c>
      <c r="B43" s="415" t="s">
        <v>516</v>
      </c>
      <c r="C43" s="407" t="s">
        <v>515</v>
      </c>
      <c r="D43" s="410"/>
      <c r="E43" s="414">
        <f>SUM(F43:M43)</f>
        <v>0</v>
      </c>
      <c r="F43" s="413"/>
      <c r="G43" s="412"/>
      <c r="H43" s="411"/>
      <c r="I43" s="410"/>
      <c r="J43" s="410"/>
      <c r="K43" s="410"/>
      <c r="L43" s="410"/>
      <c r="M43" s="410"/>
    </row>
    <row r="44" spans="1:13" ht="15" x14ac:dyDescent="0.2">
      <c r="A44" s="416" t="s">
        <v>357</v>
      </c>
      <c r="B44" s="415" t="s">
        <v>514</v>
      </c>
      <c r="C44" s="407" t="s">
        <v>513</v>
      </c>
      <c r="D44" s="410"/>
      <c r="E44" s="414">
        <f>SUM(F44:M44)</f>
        <v>0</v>
      </c>
      <c r="F44" s="413"/>
      <c r="G44" s="412"/>
      <c r="H44" s="411"/>
      <c r="I44" s="410"/>
      <c r="J44" s="410"/>
      <c r="K44" s="410"/>
      <c r="L44" s="410"/>
      <c r="M44" s="410"/>
    </row>
    <row r="45" spans="1:13" ht="15" x14ac:dyDescent="0.2">
      <c r="A45" s="416" t="s">
        <v>353</v>
      </c>
      <c r="B45" s="415" t="s">
        <v>512</v>
      </c>
      <c r="C45" s="407" t="s">
        <v>222</v>
      </c>
      <c r="D45" s="410"/>
      <c r="E45" s="414">
        <f>SUM(F45:M45)</f>
        <v>0</v>
      </c>
      <c r="F45" s="413"/>
      <c r="G45" s="412"/>
      <c r="H45" s="411"/>
      <c r="I45" s="410"/>
      <c r="J45" s="410"/>
      <c r="K45" s="410"/>
      <c r="L45" s="410"/>
      <c r="M45" s="410"/>
    </row>
    <row r="46" spans="1:13" ht="15" x14ac:dyDescent="0.2">
      <c r="A46" s="409"/>
      <c r="B46" s="408"/>
      <c r="C46" s="407"/>
      <c r="D46" s="403"/>
      <c r="E46" s="403"/>
      <c r="F46" s="406"/>
      <c r="G46" s="405"/>
      <c r="H46" s="404"/>
      <c r="I46" s="403"/>
      <c r="J46" s="403"/>
      <c r="K46" s="403"/>
      <c r="L46" s="403"/>
      <c r="M46" s="403"/>
    </row>
    <row r="47" spans="1:13" ht="12" customHeight="1" x14ac:dyDescent="0.2">
      <c r="A47" s="602" t="str">
        <f ca="1">CELL("filename",A47)</f>
        <v>R:\Finance\Annual Budget\Amended 2016-2017\[2016-2017 Amended Budget.xlsx]290a</v>
      </c>
      <c r="B47" s="602"/>
      <c r="C47" s="602"/>
      <c r="D47" s="402"/>
      <c r="E47" s="402"/>
      <c r="F47" s="402"/>
      <c r="G47" s="402"/>
      <c r="H47" s="402"/>
      <c r="I47" s="402"/>
      <c r="J47" s="402"/>
      <c r="K47" s="402"/>
      <c r="L47" s="402"/>
      <c r="M47" s="402"/>
    </row>
    <row r="48" spans="1:13" ht="12" customHeight="1" x14ac:dyDescent="0.2">
      <c r="A48" s="401"/>
      <c r="B48" s="401"/>
      <c r="C48" s="400" t="s">
        <v>511</v>
      </c>
      <c r="D48" s="399">
        <f t="shared" ref="D48:M48" si="3">SUM(D23:D46)</f>
        <v>11700</v>
      </c>
      <c r="E48" s="399">
        <f t="shared" si="3"/>
        <v>12500</v>
      </c>
      <c r="F48" s="399">
        <f t="shared" si="3"/>
        <v>0</v>
      </c>
      <c r="G48" s="399">
        <f t="shared" si="3"/>
        <v>0</v>
      </c>
      <c r="H48" s="399">
        <f t="shared" si="3"/>
        <v>12500</v>
      </c>
      <c r="I48" s="399">
        <f t="shared" si="3"/>
        <v>0</v>
      </c>
      <c r="J48" s="399">
        <f t="shared" si="3"/>
        <v>0</v>
      </c>
      <c r="K48" s="399">
        <f t="shared" si="3"/>
        <v>0</v>
      </c>
      <c r="L48" s="399">
        <f t="shared" si="3"/>
        <v>0</v>
      </c>
      <c r="M48" s="399">
        <f t="shared" si="3"/>
        <v>0</v>
      </c>
    </row>
  </sheetData>
  <mergeCells count="3">
    <mergeCell ref="A1:C1"/>
    <mergeCell ref="A4:C4"/>
    <mergeCell ref="A47:C47"/>
  </mergeCells>
  <printOptions horizontalCentered="1" verticalCentered="1"/>
  <pageMargins left="0.1" right="0.1" top="0.4" bottom="0.4" header="0.1" footer="0.1"/>
  <pageSetup scale="81" fitToHeight="2" orientation="landscape" r:id="rId1"/>
  <headerFooter>
    <oddHeader>&amp;C&amp;"Arial,Bold"TWIN FALLS SCHOOL DISTRICT 411</oddHeader>
    <oddFooter>&amp;L&amp;"Arial,Bold"&amp;Z&amp;F&amp;R&amp;"Arial,Bold"Page &amp;P of &amp;N</oddFooter>
  </headerFooter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C49"/>
  <sheetViews>
    <sheetView zoomScaleNormal="100" workbookViewId="0">
      <pane xSplit="3" ySplit="7" topLeftCell="D8" activePane="bottomRight" state="frozen"/>
      <selection activeCell="P31" sqref="P31"/>
      <selection pane="topRight" activeCell="P31" sqref="P31"/>
      <selection pane="bottomLeft" activeCell="P31" sqref="P31"/>
      <selection pane="bottomRight" activeCell="P31" sqref="P31"/>
    </sheetView>
  </sheetViews>
  <sheetFormatPr defaultRowHeight="15.75" x14ac:dyDescent="0.25"/>
  <cols>
    <col min="1" max="1" width="3.77734375" style="397" customWidth="1"/>
    <col min="2" max="2" width="6.77734375" style="452" customWidth="1"/>
    <col min="3" max="3" width="30.77734375" style="398" customWidth="1"/>
    <col min="4" max="13" width="11.77734375" style="397" customWidth="1"/>
    <col min="14" max="16384" width="8.88671875" style="397"/>
  </cols>
  <sheetData>
    <row r="1" spans="1:22" ht="20.25" x14ac:dyDescent="0.3">
      <c r="A1" s="600" t="s">
        <v>47</v>
      </c>
      <c r="B1" s="600"/>
      <c r="C1" s="600"/>
      <c r="E1" s="530" t="s">
        <v>510</v>
      </c>
      <c r="F1" s="529"/>
      <c r="G1" s="529"/>
      <c r="H1" s="529"/>
      <c r="I1" s="451"/>
      <c r="K1" s="446"/>
      <c r="L1" s="445"/>
      <c r="M1" s="556" t="s">
        <v>814</v>
      </c>
    </row>
    <row r="2" spans="1:22" x14ac:dyDescent="0.25">
      <c r="E2" s="530" t="s">
        <v>16</v>
      </c>
      <c r="F2" s="529"/>
      <c r="G2" s="529"/>
      <c r="H2" s="528"/>
      <c r="K2" s="446"/>
      <c r="L2" s="445"/>
      <c r="M2" s="571" t="s">
        <v>811</v>
      </c>
    </row>
    <row r="3" spans="1:22" ht="15" customHeight="1" x14ac:dyDescent="0.25">
      <c r="E3" s="447" t="s">
        <v>507</v>
      </c>
      <c r="F3" s="447"/>
      <c r="G3" s="447"/>
      <c r="H3" s="528"/>
      <c r="J3" s="527" t="s">
        <v>5</v>
      </c>
      <c r="K3" s="446"/>
      <c r="L3" s="445"/>
      <c r="M3" s="571" t="s">
        <v>812</v>
      </c>
    </row>
    <row r="4" spans="1:22" ht="12.6" customHeight="1" x14ac:dyDescent="0.2">
      <c r="A4" s="603" t="s">
        <v>505</v>
      </c>
      <c r="B4" s="603"/>
      <c r="C4" s="603"/>
      <c r="D4" s="401"/>
      <c r="E4" s="401"/>
      <c r="F4" s="401"/>
      <c r="G4" s="401"/>
      <c r="H4" s="401"/>
      <c r="I4" s="401"/>
      <c r="J4" s="401"/>
      <c r="K4" s="401"/>
      <c r="L4" s="401"/>
    </row>
    <row r="5" spans="1:22" ht="15" x14ac:dyDescent="0.2">
      <c r="A5" s="526"/>
      <c r="B5" s="522"/>
      <c r="C5" s="525" t="s">
        <v>16</v>
      </c>
      <c r="D5" s="522" t="s">
        <v>503</v>
      </c>
      <c r="E5" s="522" t="s">
        <v>90</v>
      </c>
      <c r="F5" s="524" t="s">
        <v>85</v>
      </c>
      <c r="G5" s="524" t="s">
        <v>83</v>
      </c>
      <c r="H5" s="524" t="s">
        <v>81</v>
      </c>
      <c r="I5" s="524" t="s">
        <v>79</v>
      </c>
      <c r="J5" s="524" t="s">
        <v>77</v>
      </c>
      <c r="K5" s="523" t="s">
        <v>75</v>
      </c>
      <c r="L5" s="522" t="s">
        <v>73</v>
      </c>
      <c r="M5" s="522" t="s">
        <v>70</v>
      </c>
    </row>
    <row r="6" spans="1:22" ht="15" x14ac:dyDescent="0.2">
      <c r="A6" s="521"/>
      <c r="B6" s="481"/>
      <c r="C6" s="480"/>
      <c r="D6" s="516"/>
      <c r="E6" s="520"/>
      <c r="F6" s="401"/>
      <c r="G6" s="519"/>
      <c r="H6" s="518" t="s">
        <v>560</v>
      </c>
      <c r="I6" s="518" t="s">
        <v>559</v>
      </c>
      <c r="J6" s="517" t="s">
        <v>558</v>
      </c>
      <c r="K6" s="481" t="s">
        <v>557</v>
      </c>
      <c r="L6" s="481" t="s">
        <v>556</v>
      </c>
      <c r="M6" s="516"/>
    </row>
    <row r="7" spans="1:22" ht="15" x14ac:dyDescent="0.2">
      <c r="A7" s="482" t="s">
        <v>87</v>
      </c>
      <c r="B7" s="484" t="s">
        <v>500</v>
      </c>
      <c r="C7" s="515" t="s">
        <v>555</v>
      </c>
      <c r="D7" s="484" t="s">
        <v>88</v>
      </c>
      <c r="E7" s="484" t="s">
        <v>88</v>
      </c>
      <c r="F7" s="514" t="s">
        <v>84</v>
      </c>
      <c r="G7" s="459" t="s">
        <v>82</v>
      </c>
      <c r="H7" s="459" t="s">
        <v>554</v>
      </c>
      <c r="I7" s="459" t="s">
        <v>553</v>
      </c>
      <c r="J7" s="482" t="s">
        <v>552</v>
      </c>
      <c r="K7" s="484" t="s">
        <v>551</v>
      </c>
      <c r="L7" s="484" t="s">
        <v>550</v>
      </c>
      <c r="M7" s="484" t="s">
        <v>184</v>
      </c>
    </row>
    <row r="8" spans="1:22" ht="15" x14ac:dyDescent="0.2">
      <c r="A8" s="482" t="s">
        <v>350</v>
      </c>
      <c r="B8" s="484" t="s">
        <v>597</v>
      </c>
      <c r="C8" s="463" t="s">
        <v>220</v>
      </c>
      <c r="D8" s="497"/>
      <c r="E8" s="414">
        <f>SUM(F8:M8)</f>
        <v>0</v>
      </c>
      <c r="F8" s="500"/>
      <c r="G8" s="499"/>
      <c r="H8" s="498"/>
      <c r="I8" s="497"/>
      <c r="J8" s="497"/>
      <c r="K8" s="497"/>
      <c r="L8" s="497"/>
      <c r="M8" s="497"/>
    </row>
    <row r="9" spans="1:22" ht="15" x14ac:dyDescent="0.2">
      <c r="A9" s="482" t="s">
        <v>493</v>
      </c>
      <c r="B9" s="484"/>
      <c r="C9" s="463"/>
      <c r="D9" s="509"/>
      <c r="E9" s="509"/>
      <c r="F9" s="512"/>
      <c r="G9" s="511"/>
      <c r="H9" s="510"/>
      <c r="I9" s="509"/>
      <c r="J9" s="509"/>
      <c r="K9" s="509"/>
      <c r="L9" s="509"/>
      <c r="M9" s="509"/>
    </row>
    <row r="10" spans="1:22" ht="15" x14ac:dyDescent="0.2">
      <c r="A10" s="482" t="s">
        <v>490</v>
      </c>
      <c r="B10" s="484" t="s">
        <v>75</v>
      </c>
      <c r="C10" s="473" t="s">
        <v>596</v>
      </c>
      <c r="D10" s="472">
        <f>+D8+'290a'!D48</f>
        <v>11700</v>
      </c>
      <c r="E10" s="472">
        <f>+E8+'290a'!E48</f>
        <v>12500</v>
      </c>
      <c r="F10" s="472">
        <f>+F8+'290a'!F48</f>
        <v>0</v>
      </c>
      <c r="G10" s="472">
        <f>+G8+'290a'!G48</f>
        <v>0</v>
      </c>
      <c r="H10" s="472">
        <f>+H8+'290a'!H48</f>
        <v>12500</v>
      </c>
      <c r="I10" s="472">
        <f>+I8+'290a'!I48</f>
        <v>0</v>
      </c>
      <c r="J10" s="472">
        <f>+J8+'290a'!J48</f>
        <v>0</v>
      </c>
      <c r="K10" s="472">
        <f>+K8+'290a'!K48</f>
        <v>0</v>
      </c>
      <c r="L10" s="472">
        <f>+L8+'290a'!L48</f>
        <v>0</v>
      </c>
      <c r="M10" s="472">
        <f>+M8+'290a'!M48</f>
        <v>0</v>
      </c>
    </row>
    <row r="11" spans="1:22" x14ac:dyDescent="0.25">
      <c r="A11" s="482" t="s">
        <v>485</v>
      </c>
      <c r="B11" s="513"/>
      <c r="C11" s="486"/>
      <c r="D11" s="501"/>
      <c r="E11" s="501"/>
      <c r="F11" s="504"/>
      <c r="G11" s="503"/>
      <c r="H11" s="502"/>
      <c r="I11" s="501"/>
      <c r="J11" s="501"/>
      <c r="K11" s="501"/>
      <c r="L11" s="501"/>
      <c r="M11" s="501"/>
    </row>
    <row r="12" spans="1:22" ht="15" x14ac:dyDescent="0.2">
      <c r="A12" s="482" t="s">
        <v>478</v>
      </c>
      <c r="B12" s="484" t="s">
        <v>595</v>
      </c>
      <c r="C12" s="463" t="s">
        <v>218</v>
      </c>
      <c r="D12" s="497">
        <v>4785596</v>
      </c>
      <c r="E12" s="414">
        <f>SUM(F12:M12)</f>
        <v>4834140</v>
      </c>
      <c r="F12" s="500">
        <v>1258500</v>
      </c>
      <c r="G12" s="499">
        <v>407515</v>
      </c>
      <c r="H12" s="498">
        <v>116000</v>
      </c>
      <c r="I12" s="497">
        <v>3052125</v>
      </c>
      <c r="J12" s="497"/>
      <c r="K12" s="497"/>
      <c r="L12" s="497"/>
      <c r="M12" s="497"/>
    </row>
    <row r="13" spans="1:22" ht="15" x14ac:dyDescent="0.2">
      <c r="A13" s="482" t="s">
        <v>474</v>
      </c>
      <c r="B13" s="484" t="s">
        <v>594</v>
      </c>
      <c r="C13" s="463" t="s">
        <v>216</v>
      </c>
      <c r="D13" s="497"/>
      <c r="E13" s="414">
        <f>SUM(F13:M13)</f>
        <v>0</v>
      </c>
      <c r="F13" s="500"/>
      <c r="G13" s="499"/>
      <c r="H13" s="498"/>
      <c r="I13" s="497"/>
      <c r="J13" s="497"/>
      <c r="K13" s="497"/>
      <c r="L13" s="497"/>
      <c r="M13" s="497"/>
    </row>
    <row r="14" spans="1:22" ht="15" x14ac:dyDescent="0.2">
      <c r="A14" s="482" t="s">
        <v>469</v>
      </c>
      <c r="B14" s="484">
        <v>730</v>
      </c>
      <c r="C14" s="463" t="s">
        <v>593</v>
      </c>
      <c r="D14" s="497"/>
      <c r="E14" s="414">
        <f>SUM(F14:M14)</f>
        <v>0</v>
      </c>
      <c r="F14" s="500"/>
      <c r="G14" s="499"/>
      <c r="H14" s="498"/>
      <c r="I14" s="497"/>
      <c r="J14" s="497"/>
      <c r="K14" s="497"/>
      <c r="L14" s="497"/>
      <c r="M14" s="497"/>
    </row>
    <row r="15" spans="1:22" ht="15" x14ac:dyDescent="0.2">
      <c r="A15" s="482" t="s">
        <v>465</v>
      </c>
      <c r="B15" s="484"/>
      <c r="C15" s="463"/>
      <c r="D15" s="501"/>
      <c r="E15" s="501"/>
      <c r="F15" s="512"/>
      <c r="G15" s="511"/>
      <c r="H15" s="510"/>
      <c r="I15" s="509"/>
      <c r="J15" s="509"/>
      <c r="K15" s="509"/>
      <c r="L15" s="509"/>
      <c r="M15" s="509"/>
    </row>
    <row r="16" spans="1:22" ht="15" x14ac:dyDescent="0.2">
      <c r="A16" s="482" t="s">
        <v>461</v>
      </c>
      <c r="B16" s="484" t="s">
        <v>73</v>
      </c>
      <c r="C16" s="463" t="s">
        <v>592</v>
      </c>
      <c r="D16" s="472">
        <f t="shared" ref="D16:M16" si="0">SUM(D12:D14)</f>
        <v>4785596</v>
      </c>
      <c r="E16" s="472">
        <f t="shared" si="0"/>
        <v>4834140</v>
      </c>
      <c r="F16" s="472">
        <f t="shared" si="0"/>
        <v>1258500</v>
      </c>
      <c r="G16" s="472">
        <f t="shared" si="0"/>
        <v>407515</v>
      </c>
      <c r="H16" s="472">
        <f t="shared" si="0"/>
        <v>116000</v>
      </c>
      <c r="I16" s="472">
        <f t="shared" si="0"/>
        <v>3052125</v>
      </c>
      <c r="J16" s="472">
        <f t="shared" si="0"/>
        <v>0</v>
      </c>
      <c r="K16" s="472">
        <f t="shared" si="0"/>
        <v>0</v>
      </c>
      <c r="L16" s="472">
        <f t="shared" si="0"/>
        <v>0</v>
      </c>
      <c r="M16" s="472">
        <f t="shared" si="0"/>
        <v>0</v>
      </c>
      <c r="N16" s="492"/>
      <c r="O16" s="492"/>
      <c r="P16" s="492"/>
      <c r="Q16" s="492"/>
      <c r="R16" s="492"/>
      <c r="S16" s="492"/>
      <c r="T16" s="492"/>
      <c r="U16" s="492"/>
      <c r="V16" s="492"/>
    </row>
    <row r="17" spans="1:55" ht="15" x14ac:dyDescent="0.2">
      <c r="A17" s="482" t="s">
        <v>457</v>
      </c>
      <c r="B17" s="484"/>
      <c r="C17" s="463"/>
      <c r="D17" s="501"/>
      <c r="E17" s="501"/>
      <c r="F17" s="504"/>
      <c r="G17" s="503"/>
      <c r="H17" s="502"/>
      <c r="I17" s="501"/>
      <c r="J17" s="501"/>
      <c r="K17" s="501"/>
      <c r="L17" s="501"/>
      <c r="M17" s="501"/>
    </row>
    <row r="18" spans="1:55" ht="15" x14ac:dyDescent="0.2">
      <c r="A18" s="482" t="s">
        <v>453</v>
      </c>
      <c r="B18" s="484" t="s">
        <v>591</v>
      </c>
      <c r="C18" s="463" t="s">
        <v>590</v>
      </c>
      <c r="D18" s="497"/>
      <c r="E18" s="414">
        <f>SUM(F18:M18)</f>
        <v>0</v>
      </c>
      <c r="F18" s="500"/>
      <c r="G18" s="499"/>
      <c r="H18" s="498"/>
      <c r="I18" s="497"/>
      <c r="J18" s="497"/>
      <c r="K18" s="497"/>
      <c r="L18" s="497"/>
      <c r="M18" s="497"/>
    </row>
    <row r="19" spans="1:55" ht="15" x14ac:dyDescent="0.2">
      <c r="A19" s="482" t="s">
        <v>449</v>
      </c>
      <c r="B19" s="484">
        <v>811</v>
      </c>
      <c r="C19" s="463" t="s">
        <v>589</v>
      </c>
      <c r="D19" s="497"/>
      <c r="E19" s="414">
        <f>SUM(F19:M19)</f>
        <v>0</v>
      </c>
      <c r="F19" s="500"/>
      <c r="G19" s="499"/>
      <c r="H19" s="498"/>
      <c r="I19" s="497"/>
      <c r="J19" s="497"/>
      <c r="K19" s="497"/>
      <c r="L19" s="497"/>
      <c r="M19" s="497"/>
    </row>
    <row r="20" spans="1:55" ht="15" x14ac:dyDescent="0.2">
      <c r="A20" s="482" t="s">
        <v>445</v>
      </c>
      <c r="B20" s="484"/>
      <c r="C20" s="463"/>
      <c r="D20" s="509"/>
      <c r="E20" s="509"/>
      <c r="F20" s="512"/>
      <c r="G20" s="511"/>
      <c r="H20" s="510"/>
      <c r="I20" s="509"/>
      <c r="J20" s="509"/>
      <c r="K20" s="509"/>
      <c r="L20" s="509"/>
      <c r="M20" s="509"/>
    </row>
    <row r="21" spans="1:55" s="505" customFormat="1" ht="15" x14ac:dyDescent="0.2">
      <c r="A21" s="482" t="s">
        <v>442</v>
      </c>
      <c r="B21" s="508">
        <v>800</v>
      </c>
      <c r="C21" s="507" t="s">
        <v>588</v>
      </c>
      <c r="D21" s="472">
        <f t="shared" ref="D21:M21" si="1">SUM(D17:D19)</f>
        <v>0</v>
      </c>
      <c r="E21" s="472">
        <f t="shared" si="1"/>
        <v>0</v>
      </c>
      <c r="F21" s="472">
        <f t="shared" si="1"/>
        <v>0</v>
      </c>
      <c r="G21" s="472">
        <f t="shared" si="1"/>
        <v>0</v>
      </c>
      <c r="H21" s="472">
        <f t="shared" si="1"/>
        <v>0</v>
      </c>
      <c r="I21" s="472">
        <f t="shared" si="1"/>
        <v>0</v>
      </c>
      <c r="J21" s="472">
        <f t="shared" si="1"/>
        <v>0</v>
      </c>
      <c r="K21" s="472">
        <f t="shared" si="1"/>
        <v>0</v>
      </c>
      <c r="L21" s="472">
        <f t="shared" si="1"/>
        <v>0</v>
      </c>
      <c r="M21" s="472">
        <f t="shared" si="1"/>
        <v>0</v>
      </c>
    </row>
    <row r="22" spans="1:55" ht="15" x14ac:dyDescent="0.2">
      <c r="A22" s="482" t="s">
        <v>438</v>
      </c>
      <c r="B22" s="484"/>
      <c r="C22" s="463"/>
      <c r="D22" s="501"/>
      <c r="E22" s="501"/>
      <c r="F22" s="504"/>
      <c r="G22" s="503"/>
      <c r="H22" s="502"/>
      <c r="I22" s="501"/>
      <c r="J22" s="501"/>
      <c r="K22" s="501"/>
      <c r="L22" s="501"/>
      <c r="M22" s="501"/>
    </row>
    <row r="23" spans="1:55" ht="15" x14ac:dyDescent="0.2">
      <c r="A23" s="482" t="s">
        <v>434</v>
      </c>
      <c r="B23" s="484" t="s">
        <v>587</v>
      </c>
      <c r="C23" s="463" t="s">
        <v>205</v>
      </c>
      <c r="D23" s="410"/>
      <c r="E23" s="414">
        <f>SUM(F23:M23)</f>
        <v>0</v>
      </c>
      <c r="F23" s="500"/>
      <c r="G23" s="499"/>
      <c r="H23" s="498"/>
      <c r="I23" s="497"/>
      <c r="J23" s="497"/>
      <c r="K23" s="497"/>
      <c r="L23" s="497"/>
      <c r="M23" s="497"/>
    </row>
    <row r="24" spans="1:55" ht="15" x14ac:dyDescent="0.2">
      <c r="A24" s="482" t="s">
        <v>429</v>
      </c>
      <c r="B24" s="484" t="s">
        <v>586</v>
      </c>
      <c r="C24" s="463" t="s">
        <v>203</v>
      </c>
      <c r="D24" s="410"/>
      <c r="E24" s="414">
        <f>SUM(F24:M24)</f>
        <v>0</v>
      </c>
      <c r="F24" s="500"/>
      <c r="G24" s="499"/>
      <c r="H24" s="498"/>
      <c r="I24" s="497"/>
      <c r="J24" s="497"/>
      <c r="K24" s="497"/>
      <c r="L24" s="497"/>
      <c r="M24" s="497"/>
    </row>
    <row r="25" spans="1:55" ht="15" x14ac:dyDescent="0.2">
      <c r="A25" s="482" t="s">
        <v>426</v>
      </c>
      <c r="B25" s="484" t="s">
        <v>585</v>
      </c>
      <c r="C25" s="463" t="s">
        <v>201</v>
      </c>
      <c r="D25" s="410"/>
      <c r="E25" s="414">
        <f>SUM(F25:M25)</f>
        <v>0</v>
      </c>
      <c r="F25" s="500"/>
      <c r="G25" s="499"/>
      <c r="H25" s="498"/>
      <c r="I25" s="497"/>
      <c r="J25" s="497"/>
      <c r="K25" s="497"/>
      <c r="L25" s="497"/>
      <c r="M25" s="497"/>
    </row>
    <row r="26" spans="1:55" ht="15" x14ac:dyDescent="0.2">
      <c r="A26" s="482" t="s">
        <v>424</v>
      </c>
      <c r="B26" s="484" t="s">
        <v>584</v>
      </c>
      <c r="C26" s="463" t="s">
        <v>583</v>
      </c>
      <c r="D26" s="410">
        <v>990</v>
      </c>
      <c r="E26" s="414">
        <f>SUM(F26:M26)</f>
        <v>0</v>
      </c>
      <c r="F26" s="500"/>
      <c r="G26" s="499"/>
      <c r="H26" s="498"/>
      <c r="I26" s="497"/>
      <c r="J26" s="497"/>
      <c r="K26" s="497"/>
      <c r="L26" s="497"/>
      <c r="M26" s="497"/>
    </row>
    <row r="27" spans="1:55" ht="15" x14ac:dyDescent="0.2">
      <c r="A27" s="482" t="s">
        <v>420</v>
      </c>
      <c r="B27" s="484"/>
      <c r="C27" s="463"/>
      <c r="D27" s="485"/>
      <c r="E27" s="485"/>
      <c r="F27" s="496"/>
      <c r="G27" s="495"/>
      <c r="H27" s="494"/>
      <c r="I27" s="493"/>
      <c r="J27" s="493"/>
      <c r="K27" s="493"/>
      <c r="L27" s="493"/>
      <c r="M27" s="493"/>
    </row>
    <row r="28" spans="1:55" ht="15" x14ac:dyDescent="0.2">
      <c r="A28" s="482" t="s">
        <v>417</v>
      </c>
      <c r="B28" s="484" t="s">
        <v>582</v>
      </c>
      <c r="C28" s="463" t="s">
        <v>581</v>
      </c>
      <c r="D28" s="472">
        <f t="shared" ref="D28:M28" si="2">SUM(D23:D27)</f>
        <v>990</v>
      </c>
      <c r="E28" s="472">
        <f t="shared" si="2"/>
        <v>0</v>
      </c>
      <c r="F28" s="472">
        <f t="shared" si="2"/>
        <v>0</v>
      </c>
      <c r="G28" s="472">
        <f t="shared" si="2"/>
        <v>0</v>
      </c>
      <c r="H28" s="472">
        <f t="shared" si="2"/>
        <v>0</v>
      </c>
      <c r="I28" s="472">
        <f t="shared" si="2"/>
        <v>0</v>
      </c>
      <c r="J28" s="472">
        <f t="shared" si="2"/>
        <v>0</v>
      </c>
      <c r="K28" s="472">
        <f t="shared" si="2"/>
        <v>0</v>
      </c>
      <c r="L28" s="472">
        <f t="shared" si="2"/>
        <v>0</v>
      </c>
      <c r="M28" s="472">
        <f t="shared" si="2"/>
        <v>0</v>
      </c>
      <c r="N28" s="492"/>
      <c r="O28" s="492"/>
      <c r="P28" s="492"/>
      <c r="Q28" s="492"/>
      <c r="R28" s="492"/>
      <c r="S28" s="492"/>
      <c r="T28" s="492"/>
      <c r="U28" s="492"/>
      <c r="V28" s="492"/>
      <c r="W28" s="492"/>
      <c r="X28" s="492"/>
      <c r="Y28" s="492"/>
      <c r="Z28" s="492"/>
      <c r="AA28" s="492"/>
      <c r="AB28" s="492"/>
      <c r="AC28" s="492"/>
      <c r="AD28" s="492"/>
      <c r="AE28" s="492"/>
      <c r="AF28" s="492"/>
      <c r="AG28" s="492"/>
      <c r="AH28" s="492"/>
      <c r="AI28" s="492"/>
      <c r="AJ28" s="492"/>
      <c r="AK28" s="492"/>
      <c r="AL28" s="492"/>
      <c r="AM28" s="492"/>
      <c r="AN28" s="492"/>
      <c r="AO28" s="492"/>
      <c r="AP28" s="492"/>
      <c r="AQ28" s="492"/>
      <c r="AR28" s="492"/>
      <c r="AS28" s="492"/>
      <c r="AT28" s="492"/>
      <c r="AU28" s="492"/>
      <c r="AV28" s="492"/>
      <c r="AW28" s="492"/>
      <c r="AX28" s="492"/>
      <c r="AY28" s="492"/>
      <c r="AZ28" s="492"/>
      <c r="BA28" s="492"/>
      <c r="BB28" s="492"/>
      <c r="BC28" s="492"/>
    </row>
    <row r="29" spans="1:55" ht="15" x14ac:dyDescent="0.2">
      <c r="A29" s="482" t="s">
        <v>413</v>
      </c>
      <c r="B29" s="484"/>
      <c r="C29" s="463"/>
      <c r="D29" s="485"/>
      <c r="E29" s="485"/>
      <c r="F29" s="485"/>
      <c r="G29" s="485"/>
      <c r="H29" s="485"/>
      <c r="I29" s="485"/>
      <c r="J29" s="485"/>
      <c r="K29" s="485"/>
      <c r="L29" s="485"/>
      <c r="M29" s="485"/>
    </row>
    <row r="30" spans="1:55" ht="15" x14ac:dyDescent="0.2">
      <c r="A30" s="482" t="s">
        <v>407</v>
      </c>
      <c r="B30" s="481"/>
      <c r="C30" s="480" t="s">
        <v>580</v>
      </c>
      <c r="D30" s="460"/>
      <c r="E30" s="460"/>
      <c r="F30" s="460"/>
      <c r="G30" s="460"/>
      <c r="H30" s="460"/>
      <c r="I30" s="460"/>
      <c r="J30" s="460"/>
      <c r="K30" s="460"/>
      <c r="L30" s="460"/>
      <c r="M30" s="460"/>
    </row>
    <row r="31" spans="1:55" ht="15" x14ac:dyDescent="0.2">
      <c r="A31" s="482" t="s">
        <v>403</v>
      </c>
      <c r="B31" s="484"/>
      <c r="C31" s="491" t="s">
        <v>579</v>
      </c>
      <c r="D31" s="472">
        <f>SUM(D28,D21,D16,D10,'290a'!D21)</f>
        <v>4798286</v>
      </c>
      <c r="E31" s="472">
        <f>SUM(E28,E21,E16,E10,'290a'!E21)</f>
        <v>4846640</v>
      </c>
      <c r="F31" s="472">
        <f>SUM(F28,F21,F16,F10,'290a'!F21)</f>
        <v>1258500</v>
      </c>
      <c r="G31" s="472">
        <f>SUM(G28,G21,G16,G10,'290a'!G21)</f>
        <v>407515</v>
      </c>
      <c r="H31" s="472">
        <f>SUM(H28,H21,H16,H10,'290a'!H21)</f>
        <v>128500</v>
      </c>
      <c r="I31" s="472">
        <f>SUM(I28,I21,I16,I10,'290a'!I21)</f>
        <v>3052125</v>
      </c>
      <c r="J31" s="472">
        <f>SUM(J28,J21,J16,J10,'290a'!J21)</f>
        <v>0</v>
      </c>
      <c r="K31" s="472">
        <f>SUM(K28,K21,K16,K10,'290a'!K21)</f>
        <v>0</v>
      </c>
      <c r="L31" s="472">
        <f>SUM(L28,L21,L16,L10,'290a'!L21)</f>
        <v>0</v>
      </c>
      <c r="M31" s="472">
        <f>SUM(M28,M21,M16,M10,'290a'!M21)</f>
        <v>0</v>
      </c>
    </row>
    <row r="32" spans="1:55" ht="15" x14ac:dyDescent="0.2">
      <c r="A32" s="482" t="s">
        <v>400</v>
      </c>
      <c r="B32" s="484"/>
      <c r="C32" s="463"/>
      <c r="D32" s="485"/>
      <c r="E32" s="485"/>
      <c r="F32" s="490"/>
      <c r="G32" s="489"/>
      <c r="H32" s="488"/>
      <c r="I32" s="485"/>
      <c r="J32" s="485"/>
      <c r="K32" s="485"/>
      <c r="L32" s="485"/>
      <c r="M32" s="485"/>
    </row>
    <row r="33" spans="1:13" ht="15" x14ac:dyDescent="0.2">
      <c r="A33" s="482" t="s">
        <v>397</v>
      </c>
      <c r="B33" s="481">
        <v>950</v>
      </c>
      <c r="C33" s="480" t="s">
        <v>578</v>
      </c>
      <c r="D33" s="493"/>
      <c r="E33" s="493"/>
      <c r="F33" s="417"/>
      <c r="G33" s="417"/>
      <c r="H33" s="417"/>
      <c r="I33" s="417"/>
      <c r="J33" s="417"/>
      <c r="K33" s="417"/>
      <c r="L33" s="417"/>
      <c r="M33" s="460"/>
    </row>
    <row r="34" spans="1:13" ht="15" x14ac:dyDescent="0.2">
      <c r="A34" s="482" t="s">
        <v>393</v>
      </c>
      <c r="B34" s="484"/>
      <c r="C34" s="483" t="s">
        <v>577</v>
      </c>
      <c r="D34" s="552"/>
      <c r="E34" s="552"/>
      <c r="F34" s="417"/>
      <c r="G34" s="417"/>
      <c r="H34" s="417"/>
      <c r="I34" s="417"/>
      <c r="J34" s="417"/>
      <c r="K34" s="417"/>
      <c r="L34" s="417"/>
      <c r="M34" s="460"/>
    </row>
    <row r="35" spans="1:13" x14ac:dyDescent="0.25">
      <c r="A35" s="482" t="s">
        <v>388</v>
      </c>
      <c r="B35" s="484"/>
      <c r="C35" s="486"/>
      <c r="D35" s="485"/>
      <c r="E35" s="485"/>
      <c r="F35" s="417"/>
      <c r="G35" s="417"/>
      <c r="H35" s="417"/>
      <c r="I35" s="417"/>
      <c r="J35" s="417"/>
      <c r="K35" s="417"/>
      <c r="L35" s="417"/>
      <c r="M35" s="460"/>
    </row>
    <row r="36" spans="1:13" ht="15" x14ac:dyDescent="0.2">
      <c r="A36" s="482" t="s">
        <v>383</v>
      </c>
      <c r="B36" s="481"/>
      <c r="C36" s="480" t="s">
        <v>576</v>
      </c>
      <c r="D36" s="604">
        <f>+D31+D34</f>
        <v>4798286</v>
      </c>
      <c r="E36" s="604">
        <f>+E31+E34</f>
        <v>4846640</v>
      </c>
      <c r="F36" s="417"/>
      <c r="G36" s="417"/>
      <c r="H36" s="417"/>
      <c r="I36" s="417"/>
      <c r="J36" s="417"/>
      <c r="K36" s="417"/>
      <c r="L36" s="417"/>
      <c r="M36" s="460"/>
    </row>
    <row r="37" spans="1:13" ht="15" x14ac:dyDescent="0.2">
      <c r="A37" s="482" t="s">
        <v>379</v>
      </c>
      <c r="B37" s="484"/>
      <c r="C37" s="483" t="s">
        <v>575</v>
      </c>
      <c r="D37" s="605"/>
      <c r="E37" s="605"/>
      <c r="F37" s="417"/>
      <c r="G37" s="417"/>
      <c r="H37" s="417"/>
      <c r="I37" s="417"/>
      <c r="J37" s="417"/>
      <c r="K37" s="417"/>
      <c r="L37" s="417"/>
      <c r="M37" s="460"/>
    </row>
    <row r="38" spans="1:13" ht="15" x14ac:dyDescent="0.2">
      <c r="A38" s="482" t="s">
        <v>376</v>
      </c>
      <c r="B38" s="481"/>
      <c r="C38" s="480"/>
      <c r="D38" s="460"/>
      <c r="E38" s="460"/>
      <c r="F38" s="417"/>
      <c r="G38" s="417"/>
      <c r="H38" s="417"/>
      <c r="I38" s="417"/>
      <c r="J38" s="417"/>
      <c r="K38" s="417"/>
      <c r="L38" s="417"/>
      <c r="M38" s="460"/>
    </row>
    <row r="39" spans="1:13" thickBot="1" x14ac:dyDescent="0.25">
      <c r="A39" s="482" t="s">
        <v>372</v>
      </c>
      <c r="B39" s="481"/>
      <c r="C39" s="480"/>
      <c r="D39" s="460"/>
      <c r="E39" s="460"/>
      <c r="F39" s="465"/>
      <c r="G39" s="465"/>
      <c r="H39" s="465"/>
      <c r="I39" s="465"/>
      <c r="J39" s="465"/>
      <c r="K39" s="417"/>
      <c r="L39" s="417"/>
      <c r="M39" s="460"/>
    </row>
    <row r="40" spans="1:13" x14ac:dyDescent="0.25">
      <c r="A40" s="459" t="s">
        <v>368</v>
      </c>
      <c r="B40" s="479"/>
      <c r="C40" s="478" t="s">
        <v>574</v>
      </c>
      <c r="D40" s="477"/>
      <c r="E40" s="476"/>
      <c r="F40" s="417"/>
      <c r="G40" s="470"/>
      <c r="H40" s="470"/>
      <c r="I40" s="470"/>
      <c r="J40" s="465"/>
      <c r="K40" s="417"/>
      <c r="L40" s="475"/>
      <c r="M40" s="460"/>
    </row>
    <row r="41" spans="1:13" x14ac:dyDescent="0.25">
      <c r="A41" s="459" t="s">
        <v>364</v>
      </c>
      <c r="B41" s="464"/>
      <c r="C41" s="463"/>
      <c r="D41" s="460"/>
      <c r="E41" s="474"/>
      <c r="F41" s="417"/>
      <c r="G41" s="470"/>
      <c r="H41" s="470"/>
      <c r="I41" s="470"/>
      <c r="J41" s="465"/>
      <c r="K41" s="417"/>
      <c r="L41" s="417"/>
      <c r="M41" s="460"/>
    </row>
    <row r="42" spans="1:13" x14ac:dyDescent="0.25">
      <c r="A42" s="459" t="s">
        <v>361</v>
      </c>
      <c r="B42" s="464"/>
      <c r="C42" s="473" t="s">
        <v>573</v>
      </c>
      <c r="D42" s="472">
        <v>67144</v>
      </c>
      <c r="E42" s="471">
        <v>76900</v>
      </c>
      <c r="F42" s="470" t="s">
        <v>572</v>
      </c>
      <c r="G42" s="470"/>
      <c r="H42" s="470"/>
      <c r="I42" s="470"/>
      <c r="J42" s="465"/>
      <c r="K42" s="417"/>
      <c r="L42" s="417"/>
      <c r="M42" s="460"/>
    </row>
    <row r="43" spans="1:13" x14ac:dyDescent="0.25">
      <c r="A43" s="459" t="s">
        <v>358</v>
      </c>
      <c r="B43" s="464"/>
      <c r="C43" s="473" t="s">
        <v>571</v>
      </c>
      <c r="D43" s="472">
        <f>4755323+134</f>
        <v>4755457</v>
      </c>
      <c r="E43" s="471">
        <f>5018931+33905</f>
        <v>5052836</v>
      </c>
      <c r="F43" s="470"/>
      <c r="G43" s="465"/>
      <c r="H43" s="465"/>
      <c r="I43" s="465"/>
      <c r="J43" s="465"/>
      <c r="K43" s="417"/>
      <c r="L43" s="417"/>
      <c r="M43" s="460"/>
    </row>
    <row r="44" spans="1:13" x14ac:dyDescent="0.25">
      <c r="A44" s="459" t="s">
        <v>356</v>
      </c>
      <c r="B44" s="464"/>
      <c r="C44" s="473" t="s">
        <v>570</v>
      </c>
      <c r="D44" s="472">
        <f>SUM(D42:D43)</f>
        <v>4822601</v>
      </c>
      <c r="E44" s="471">
        <f>SUM(E42:E43)</f>
        <v>5129736</v>
      </c>
      <c r="F44" s="470" t="s">
        <v>569</v>
      </c>
      <c r="G44" s="465"/>
      <c r="H44" s="465"/>
      <c r="I44" s="465"/>
      <c r="J44" s="465"/>
      <c r="K44" s="417"/>
      <c r="L44" s="417"/>
      <c r="M44" s="460"/>
    </row>
    <row r="45" spans="1:13" ht="15" x14ac:dyDescent="0.2">
      <c r="A45" s="459" t="s">
        <v>351</v>
      </c>
      <c r="B45" s="464"/>
      <c r="C45" s="463"/>
      <c r="D45" s="469"/>
      <c r="E45" s="468"/>
      <c r="F45" s="465"/>
      <c r="G45" s="465"/>
      <c r="H45" s="465"/>
      <c r="I45" s="465"/>
      <c r="J45" s="465"/>
      <c r="K45" s="417"/>
      <c r="L45" s="417"/>
      <c r="M45" s="460"/>
    </row>
    <row r="46" spans="1:13" ht="15" x14ac:dyDescent="0.2">
      <c r="A46" s="459" t="s">
        <v>568</v>
      </c>
      <c r="B46" s="464"/>
      <c r="C46" s="463" t="s">
        <v>567</v>
      </c>
      <c r="D46" s="467">
        <f>D36</f>
        <v>4798286</v>
      </c>
      <c r="E46" s="466">
        <f>E36</f>
        <v>4846640</v>
      </c>
      <c r="F46" s="465"/>
      <c r="G46" s="465"/>
      <c r="H46" s="465"/>
      <c r="I46" s="465"/>
      <c r="J46" s="465"/>
      <c r="K46" s="417"/>
      <c r="L46" s="417"/>
      <c r="M46" s="460"/>
    </row>
    <row r="47" spans="1:13" ht="15" x14ac:dyDescent="0.2">
      <c r="A47" s="459" t="s">
        <v>566</v>
      </c>
      <c r="B47" s="464"/>
      <c r="C47" s="463" t="s">
        <v>565</v>
      </c>
      <c r="D47" s="462">
        <f>D48-D46</f>
        <v>24315</v>
      </c>
      <c r="E47" s="461">
        <f>E48-E46</f>
        <v>283096</v>
      </c>
      <c r="F47" s="417"/>
      <c r="G47" s="417"/>
      <c r="H47" s="417"/>
      <c r="I47" s="417"/>
      <c r="J47" s="417"/>
      <c r="K47" s="417"/>
      <c r="L47" s="417"/>
      <c r="M47" s="460"/>
    </row>
    <row r="48" spans="1:13" thickBot="1" x14ac:dyDescent="0.25">
      <c r="A48" s="459" t="s">
        <v>564</v>
      </c>
      <c r="B48" s="458"/>
      <c r="C48" s="457" t="s">
        <v>563</v>
      </c>
      <c r="D48" s="456">
        <f>D44</f>
        <v>4822601</v>
      </c>
      <c r="E48" s="455">
        <f>E44</f>
        <v>5129736</v>
      </c>
      <c r="F48" s="454"/>
      <c r="G48" s="454"/>
      <c r="H48" s="454"/>
      <c r="I48" s="454"/>
      <c r="J48" s="454"/>
      <c r="K48" s="454"/>
      <c r="L48" s="454"/>
      <c r="M48" s="453"/>
    </row>
    <row r="49" spans="1:3" ht="15.75" customHeight="1" x14ac:dyDescent="0.2">
      <c r="A49" s="606" t="str">
        <f ca="1">CELL("FILENAME",A2)</f>
        <v>R:\Finance\Annual Budget\Amended 2016-2017\[2016-2017 Amended Budget.xlsx]290b</v>
      </c>
      <c r="B49" s="606"/>
      <c r="C49" s="606"/>
    </row>
  </sheetData>
  <mergeCells count="5">
    <mergeCell ref="A1:C1"/>
    <mergeCell ref="A4:C4"/>
    <mergeCell ref="D36:D37"/>
    <mergeCell ref="E36:E37"/>
    <mergeCell ref="A49:C49"/>
  </mergeCells>
  <printOptions horizontalCentered="1" verticalCentered="1"/>
  <pageMargins left="0.1" right="0.1" top="0.4" bottom="0.4" header="0.1" footer="0.1"/>
  <pageSetup scale="73" fitToHeight="2" orientation="landscape" r:id="rId1"/>
  <headerFooter>
    <oddHeader>&amp;C&amp;"Arial,Bold"TWIN FALLS SCHOOL DISTIRCT 411</oddHeader>
    <oddFooter>&amp;L&amp;"Arial,Bold"&amp;Z&amp;F&amp;R&amp;"Arial,Bold"Page &amp;P of &amp;N</oddFooter>
  </headerFooter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441"/>
  <sheetViews>
    <sheetView zoomScaleNormal="100" workbookViewId="0">
      <pane xSplit="3" ySplit="6" topLeftCell="D7" activePane="bottomRight" state="frozen"/>
      <selection activeCell="P31" sqref="P31"/>
      <selection pane="topRight" activeCell="P31" sqref="P31"/>
      <selection pane="bottomLeft" activeCell="P31" sqref="P31"/>
      <selection pane="bottomRight" activeCell="P31" sqref="P31"/>
    </sheetView>
  </sheetViews>
  <sheetFormatPr defaultColWidth="9.77734375" defaultRowHeight="11.25" x14ac:dyDescent="0.2"/>
  <cols>
    <col min="1" max="1" width="3.77734375" style="321" customWidth="1"/>
    <col min="2" max="2" width="6.77734375" style="321" customWidth="1"/>
    <col min="3" max="3" width="27.77734375" style="322" customWidth="1"/>
    <col min="4" max="6" width="10.77734375" style="321" customWidth="1"/>
    <col min="7" max="7" width="3.77734375" style="321" customWidth="1"/>
    <col min="8" max="8" width="6.77734375" style="321" customWidth="1"/>
    <col min="9" max="9" width="27.77734375" style="322" customWidth="1"/>
    <col min="10" max="12" width="10.77734375" style="321" customWidth="1"/>
    <col min="13" max="16384" width="9.77734375" style="321"/>
  </cols>
  <sheetData>
    <row r="1" spans="1:12" ht="20.25" x14ac:dyDescent="0.3">
      <c r="A1" s="596" t="s">
        <v>47</v>
      </c>
      <c r="B1" s="596"/>
      <c r="C1" s="596"/>
      <c r="D1" s="393"/>
      <c r="E1" s="394" t="s">
        <v>510</v>
      </c>
      <c r="F1" s="394"/>
      <c r="G1" s="390"/>
      <c r="H1" s="390"/>
      <c r="I1" s="396"/>
      <c r="J1" s="393"/>
      <c r="L1" s="395" t="s">
        <v>755</v>
      </c>
    </row>
    <row r="2" spans="1:12" ht="15.75" x14ac:dyDescent="0.25">
      <c r="A2" s="393"/>
      <c r="B2" s="393"/>
      <c r="C2" s="389"/>
      <c r="D2" s="393"/>
      <c r="E2" s="394" t="s">
        <v>504</v>
      </c>
      <c r="F2" s="392"/>
      <c r="G2" s="390"/>
      <c r="H2" s="390"/>
      <c r="I2" s="389"/>
      <c r="J2" s="607" t="s">
        <v>816</v>
      </c>
      <c r="K2" s="607"/>
      <c r="L2" s="607"/>
    </row>
    <row r="3" spans="1:12" ht="15.75" x14ac:dyDescent="0.25">
      <c r="A3" s="393"/>
      <c r="B3" s="393"/>
      <c r="C3" s="389"/>
      <c r="D3" s="393"/>
      <c r="E3" s="392" t="s">
        <v>507</v>
      </c>
      <c r="F3" s="391"/>
      <c r="G3" s="390"/>
      <c r="H3" s="390"/>
      <c r="I3" s="389"/>
      <c r="J3" s="612" t="s">
        <v>815</v>
      </c>
      <c r="K3" s="612"/>
      <c r="L3" s="612"/>
    </row>
    <row r="4" spans="1:12" ht="13.9" customHeight="1" x14ac:dyDescent="0.2">
      <c r="A4" s="597" t="s">
        <v>505</v>
      </c>
      <c r="B4" s="597"/>
      <c r="C4" s="597"/>
      <c r="D4" s="597"/>
      <c r="E4" s="324"/>
      <c r="F4" s="324"/>
      <c r="G4" s="324"/>
      <c r="H4" s="324"/>
      <c r="I4" s="325"/>
      <c r="J4" s="324"/>
      <c r="K4" s="324"/>
      <c r="L4" s="324"/>
    </row>
    <row r="5" spans="1:12" ht="12.75" x14ac:dyDescent="0.2">
      <c r="A5" s="388"/>
      <c r="B5" s="387"/>
      <c r="C5" s="386" t="s">
        <v>504</v>
      </c>
      <c r="D5" s="385" t="s">
        <v>503</v>
      </c>
      <c r="E5" s="384" t="s">
        <v>502</v>
      </c>
      <c r="F5" s="383" t="s">
        <v>501</v>
      </c>
      <c r="G5" s="382"/>
      <c r="H5" s="381"/>
      <c r="I5" s="380" t="s">
        <v>504</v>
      </c>
      <c r="J5" s="379" t="s">
        <v>503</v>
      </c>
      <c r="K5" s="378" t="s">
        <v>502</v>
      </c>
      <c r="L5" s="377" t="s">
        <v>501</v>
      </c>
    </row>
    <row r="6" spans="1:12" ht="12.75" x14ac:dyDescent="0.2">
      <c r="A6" s="351" t="s">
        <v>87</v>
      </c>
      <c r="B6" s="334" t="s">
        <v>500</v>
      </c>
      <c r="C6" s="328" t="s">
        <v>499</v>
      </c>
      <c r="D6" s="334" t="s">
        <v>88</v>
      </c>
      <c r="E6" s="334" t="s">
        <v>498</v>
      </c>
      <c r="F6" s="376" t="s">
        <v>497</v>
      </c>
      <c r="G6" s="355" t="s">
        <v>87</v>
      </c>
      <c r="H6" s="375" t="s">
        <v>500</v>
      </c>
      <c r="I6" s="374" t="s">
        <v>499</v>
      </c>
      <c r="J6" s="351" t="s">
        <v>88</v>
      </c>
      <c r="K6" s="334" t="s">
        <v>498</v>
      </c>
      <c r="L6" s="334" t="s">
        <v>497</v>
      </c>
    </row>
    <row r="7" spans="1:12" ht="12.75" x14ac:dyDescent="0.2">
      <c r="A7" s="351" t="s">
        <v>496</v>
      </c>
      <c r="B7" s="334" t="s">
        <v>495</v>
      </c>
      <c r="C7" s="333" t="s">
        <v>494</v>
      </c>
      <c r="D7" s="354">
        <v>5856156</v>
      </c>
      <c r="E7" s="373" t="s">
        <v>346</v>
      </c>
      <c r="F7" s="372">
        <v>7649063</v>
      </c>
      <c r="G7" s="348" t="s">
        <v>493</v>
      </c>
      <c r="H7" s="351" t="s">
        <v>492</v>
      </c>
      <c r="I7" s="333" t="s">
        <v>170</v>
      </c>
      <c r="J7" s="353">
        <v>0</v>
      </c>
      <c r="K7" s="353">
        <v>0</v>
      </c>
      <c r="L7" s="357"/>
    </row>
    <row r="8" spans="1:12" ht="12.75" x14ac:dyDescent="0.2">
      <c r="A8" s="351" t="s">
        <v>491</v>
      </c>
      <c r="B8" s="334"/>
      <c r="C8" s="333"/>
      <c r="D8" s="360"/>
      <c r="E8" s="353"/>
      <c r="F8" s="356"/>
      <c r="G8" s="355" t="s">
        <v>490</v>
      </c>
      <c r="H8" s="351" t="s">
        <v>489</v>
      </c>
      <c r="I8" s="365" t="s">
        <v>488</v>
      </c>
      <c r="J8" s="352">
        <f>J7</f>
        <v>0</v>
      </c>
      <c r="K8" s="358" t="s">
        <v>346</v>
      </c>
      <c r="L8" s="352">
        <f>K7</f>
        <v>0</v>
      </c>
    </row>
    <row r="9" spans="1:12" ht="12.75" x14ac:dyDescent="0.2">
      <c r="A9" s="351" t="s">
        <v>487</v>
      </c>
      <c r="B9" s="334" t="s">
        <v>486</v>
      </c>
      <c r="C9" s="333" t="s">
        <v>171</v>
      </c>
      <c r="D9" s="353">
        <v>0</v>
      </c>
      <c r="E9" s="353">
        <v>0</v>
      </c>
      <c r="F9" s="356"/>
      <c r="G9" s="355" t="s">
        <v>485</v>
      </c>
      <c r="H9" s="335"/>
      <c r="I9" s="333"/>
      <c r="J9" s="347"/>
      <c r="K9" s="347"/>
      <c r="L9" s="357"/>
    </row>
    <row r="10" spans="1:12" ht="12.75" x14ac:dyDescent="0.2">
      <c r="A10" s="351" t="s">
        <v>484</v>
      </c>
      <c r="B10" s="334" t="s">
        <v>483</v>
      </c>
      <c r="C10" s="333" t="s">
        <v>169</v>
      </c>
      <c r="D10" s="353">
        <v>0</v>
      </c>
      <c r="E10" s="353">
        <v>0</v>
      </c>
      <c r="F10" s="356"/>
      <c r="G10" s="355" t="s">
        <v>482</v>
      </c>
      <c r="H10" s="351" t="s">
        <v>481</v>
      </c>
      <c r="I10" s="333" t="s">
        <v>165</v>
      </c>
      <c r="J10" s="353">
        <v>0</v>
      </c>
      <c r="K10" s="353">
        <v>0</v>
      </c>
      <c r="L10" s="357"/>
    </row>
    <row r="11" spans="1:12" ht="12.75" x14ac:dyDescent="0.2">
      <c r="A11" s="351" t="s">
        <v>480</v>
      </c>
      <c r="B11" s="334" t="s">
        <v>479</v>
      </c>
      <c r="C11" s="333" t="s">
        <v>168</v>
      </c>
      <c r="D11" s="353">
        <v>0</v>
      </c>
      <c r="E11" s="353">
        <v>0</v>
      </c>
      <c r="F11" s="356"/>
      <c r="G11" s="355" t="s">
        <v>478</v>
      </c>
      <c r="H11" s="351" t="s">
        <v>477</v>
      </c>
      <c r="I11" s="333" t="s">
        <v>163</v>
      </c>
      <c r="J11" s="353">
        <v>0</v>
      </c>
      <c r="K11" s="353">
        <v>0</v>
      </c>
      <c r="L11" s="357"/>
    </row>
    <row r="12" spans="1:12" ht="12.75" x14ac:dyDescent="0.2">
      <c r="A12" s="351" t="s">
        <v>476</v>
      </c>
      <c r="B12" s="334" t="s">
        <v>475</v>
      </c>
      <c r="C12" s="333" t="s">
        <v>166</v>
      </c>
      <c r="D12" s="353">
        <v>0</v>
      </c>
      <c r="E12" s="353">
        <v>0</v>
      </c>
      <c r="F12" s="356"/>
      <c r="G12" s="355" t="s">
        <v>474</v>
      </c>
      <c r="H12" s="351" t="s">
        <v>473</v>
      </c>
      <c r="I12" s="333" t="s">
        <v>472</v>
      </c>
      <c r="J12" s="353">
        <v>0</v>
      </c>
      <c r="K12" s="353">
        <v>0</v>
      </c>
      <c r="L12" s="357"/>
    </row>
    <row r="13" spans="1:12" ht="12.75" x14ac:dyDescent="0.2">
      <c r="A13" s="351" t="s">
        <v>471</v>
      </c>
      <c r="B13" s="334" t="s">
        <v>470</v>
      </c>
      <c r="C13" s="333" t="s">
        <v>164</v>
      </c>
      <c r="D13" s="353">
        <v>0</v>
      </c>
      <c r="E13" s="353">
        <v>0</v>
      </c>
      <c r="F13" s="356"/>
      <c r="G13" s="355" t="s">
        <v>469</v>
      </c>
      <c r="H13" s="351" t="s">
        <v>468</v>
      </c>
      <c r="I13" s="333" t="s">
        <v>159</v>
      </c>
      <c r="J13" s="353">
        <v>0</v>
      </c>
      <c r="K13" s="353">
        <v>0</v>
      </c>
      <c r="L13" s="357"/>
    </row>
    <row r="14" spans="1:12" ht="12.75" x14ac:dyDescent="0.2">
      <c r="A14" s="351" t="s">
        <v>467</v>
      </c>
      <c r="B14" s="334" t="s">
        <v>466</v>
      </c>
      <c r="C14" s="333" t="s">
        <v>162</v>
      </c>
      <c r="D14" s="353">
        <v>0</v>
      </c>
      <c r="E14" s="353">
        <v>0</v>
      </c>
      <c r="F14" s="356"/>
      <c r="G14" s="355" t="s">
        <v>465</v>
      </c>
      <c r="H14" s="351" t="s">
        <v>464</v>
      </c>
      <c r="I14" s="333" t="s">
        <v>157</v>
      </c>
      <c r="J14" s="353">
        <v>0</v>
      </c>
      <c r="K14" s="353">
        <v>0</v>
      </c>
      <c r="L14" s="357"/>
    </row>
    <row r="15" spans="1:12" ht="12.75" x14ac:dyDescent="0.2">
      <c r="A15" s="351" t="s">
        <v>463</v>
      </c>
      <c r="B15" s="334" t="s">
        <v>462</v>
      </c>
      <c r="C15" s="333" t="s">
        <v>160</v>
      </c>
      <c r="D15" s="353">
        <v>0</v>
      </c>
      <c r="E15" s="353">
        <v>0</v>
      </c>
      <c r="F15" s="356"/>
      <c r="G15" s="355" t="s">
        <v>461</v>
      </c>
      <c r="H15" s="351" t="s">
        <v>460</v>
      </c>
      <c r="I15" s="333" t="s">
        <v>155</v>
      </c>
      <c r="J15" s="353">
        <v>0</v>
      </c>
      <c r="K15" s="353">
        <v>0</v>
      </c>
      <c r="L15" s="357"/>
    </row>
    <row r="16" spans="1:12" ht="12.75" x14ac:dyDescent="0.2">
      <c r="A16" s="351" t="s">
        <v>459</v>
      </c>
      <c r="B16" s="334" t="s">
        <v>458</v>
      </c>
      <c r="C16" s="333" t="s">
        <v>158</v>
      </c>
      <c r="D16" s="353">
        <v>0</v>
      </c>
      <c r="E16" s="353">
        <v>0</v>
      </c>
      <c r="F16" s="356"/>
      <c r="G16" s="355" t="s">
        <v>457</v>
      </c>
      <c r="H16" s="351" t="s">
        <v>456</v>
      </c>
      <c r="I16" s="333" t="s">
        <v>153</v>
      </c>
      <c r="J16" s="353">
        <v>1245941</v>
      </c>
      <c r="K16" s="353">
        <v>969893.21</v>
      </c>
      <c r="L16" s="357"/>
    </row>
    <row r="17" spans="1:12" ht="12.75" x14ac:dyDescent="0.2">
      <c r="A17" s="351" t="s">
        <v>455</v>
      </c>
      <c r="B17" s="334" t="s">
        <v>454</v>
      </c>
      <c r="C17" s="333" t="s">
        <v>156</v>
      </c>
      <c r="D17" s="537">
        <v>0</v>
      </c>
      <c r="E17" s="536">
        <v>0</v>
      </c>
      <c r="F17" s="356"/>
      <c r="G17" s="355" t="s">
        <v>453</v>
      </c>
      <c r="H17" s="351" t="s">
        <v>452</v>
      </c>
      <c r="I17" s="333" t="s">
        <v>152</v>
      </c>
      <c r="J17" s="353">
        <v>0</v>
      </c>
      <c r="K17" s="353">
        <v>0</v>
      </c>
      <c r="L17" s="357"/>
    </row>
    <row r="18" spans="1:12" ht="12.75" x14ac:dyDescent="0.2">
      <c r="A18" s="351" t="s">
        <v>451</v>
      </c>
      <c r="B18" s="334" t="s">
        <v>450</v>
      </c>
      <c r="C18" s="365" t="s">
        <v>154</v>
      </c>
      <c r="D18" s="534">
        <v>16294775</v>
      </c>
      <c r="E18" s="535">
        <v>7500000</v>
      </c>
      <c r="F18" s="356"/>
      <c r="G18" s="355" t="s">
        <v>449</v>
      </c>
      <c r="H18" s="351" t="s">
        <v>448</v>
      </c>
      <c r="I18" s="333" t="s">
        <v>150</v>
      </c>
      <c r="J18" s="536">
        <v>0</v>
      </c>
      <c r="K18" s="536">
        <v>0</v>
      </c>
      <c r="L18" s="357"/>
    </row>
    <row r="19" spans="1:12" ht="12.75" x14ac:dyDescent="0.2">
      <c r="A19" s="351" t="s">
        <v>447</v>
      </c>
      <c r="B19" s="334"/>
      <c r="C19" s="371" t="s">
        <v>446</v>
      </c>
      <c r="D19" s="370">
        <f>SUBTOTAL(9,D9:D18)</f>
        <v>16294775</v>
      </c>
      <c r="E19" s="369" t="s">
        <v>346</v>
      </c>
      <c r="F19" s="349">
        <f>SUBTOTAL(9,E8:E18)</f>
        <v>7500000</v>
      </c>
      <c r="G19" s="368" t="s">
        <v>445</v>
      </c>
      <c r="H19" s="367">
        <v>437000</v>
      </c>
      <c r="I19" s="366" t="s">
        <v>149</v>
      </c>
      <c r="J19" s="535">
        <v>0</v>
      </c>
      <c r="K19" s="535">
        <v>0</v>
      </c>
      <c r="L19" s="357"/>
    </row>
    <row r="20" spans="1:12" ht="12.75" x14ac:dyDescent="0.2">
      <c r="A20" s="351" t="s">
        <v>444</v>
      </c>
      <c r="B20" s="334" t="s">
        <v>443</v>
      </c>
      <c r="C20" s="333" t="s">
        <v>151</v>
      </c>
      <c r="D20" s="353">
        <v>30000</v>
      </c>
      <c r="E20" s="353">
        <v>30000</v>
      </c>
      <c r="F20" s="356"/>
      <c r="G20" s="361" t="s">
        <v>442</v>
      </c>
      <c r="H20" s="364" t="s">
        <v>441</v>
      </c>
      <c r="I20" s="333" t="s">
        <v>440</v>
      </c>
      <c r="J20" s="353">
        <v>0</v>
      </c>
      <c r="K20" s="353">
        <v>0</v>
      </c>
      <c r="L20" s="357"/>
    </row>
    <row r="21" spans="1:12" ht="12.75" x14ac:dyDescent="0.2">
      <c r="A21" s="351" t="s">
        <v>439</v>
      </c>
      <c r="B21" s="364"/>
      <c r="C21" s="363"/>
      <c r="D21" s="362"/>
      <c r="E21" s="362"/>
      <c r="F21" s="356"/>
      <c r="G21" s="361" t="s">
        <v>438</v>
      </c>
      <c r="H21" s="351" t="s">
        <v>437</v>
      </c>
      <c r="I21" s="333" t="s">
        <v>145</v>
      </c>
      <c r="J21" s="353">
        <v>0</v>
      </c>
      <c r="K21" s="353">
        <v>0</v>
      </c>
      <c r="L21" s="357"/>
    </row>
    <row r="22" spans="1:12" ht="12.75" x14ac:dyDescent="0.2">
      <c r="A22" s="351" t="s">
        <v>436</v>
      </c>
      <c r="B22" s="334" t="s">
        <v>435</v>
      </c>
      <c r="C22" s="333" t="s">
        <v>148</v>
      </c>
      <c r="D22" s="353">
        <v>0</v>
      </c>
      <c r="E22" s="353">
        <v>0</v>
      </c>
      <c r="F22" s="356"/>
      <c r="G22" s="355" t="s">
        <v>434</v>
      </c>
      <c r="H22" s="351" t="s">
        <v>433</v>
      </c>
      <c r="I22" s="365" t="s">
        <v>432</v>
      </c>
      <c r="J22" s="352">
        <f>SUBTOTAL(9,J10:J21)</f>
        <v>1245941</v>
      </c>
      <c r="K22" s="358" t="s">
        <v>346</v>
      </c>
      <c r="L22" s="352">
        <f>SUBTOTAL(9,K10:K21)</f>
        <v>969893.21</v>
      </c>
    </row>
    <row r="23" spans="1:12" ht="12.75" x14ac:dyDescent="0.2">
      <c r="A23" s="351" t="s">
        <v>431</v>
      </c>
      <c r="B23" s="334" t="s">
        <v>430</v>
      </c>
      <c r="C23" s="333" t="s">
        <v>146</v>
      </c>
      <c r="D23" s="353">
        <v>0</v>
      </c>
      <c r="E23" s="353">
        <v>0</v>
      </c>
      <c r="F23" s="356"/>
      <c r="G23" s="355" t="s">
        <v>429</v>
      </c>
      <c r="H23" s="335"/>
      <c r="I23" s="333"/>
      <c r="J23" s="347"/>
      <c r="K23" s="347"/>
      <c r="L23" s="357"/>
    </row>
    <row r="24" spans="1:12" ht="12.75" x14ac:dyDescent="0.2">
      <c r="A24" s="351" t="s">
        <v>428</v>
      </c>
      <c r="B24" s="334" t="s">
        <v>427</v>
      </c>
      <c r="C24" s="333" t="s">
        <v>144</v>
      </c>
      <c r="D24" s="353">
        <v>0</v>
      </c>
      <c r="E24" s="353">
        <v>0</v>
      </c>
      <c r="F24" s="356"/>
      <c r="G24" s="355" t="s">
        <v>426</v>
      </c>
      <c r="H24" s="335"/>
      <c r="I24" s="333"/>
      <c r="J24" s="347"/>
      <c r="K24" s="347"/>
      <c r="L24" s="357"/>
    </row>
    <row r="25" spans="1:12" ht="12.75" x14ac:dyDescent="0.2">
      <c r="A25" s="351" t="s">
        <v>425</v>
      </c>
      <c r="B25" s="364"/>
      <c r="C25" s="363"/>
      <c r="D25" s="362"/>
      <c r="E25" s="360"/>
      <c r="F25" s="356"/>
      <c r="G25" s="355" t="s">
        <v>424</v>
      </c>
      <c r="H25" s="351" t="s">
        <v>423</v>
      </c>
      <c r="I25" s="333" t="s">
        <v>141</v>
      </c>
      <c r="J25" s="353">
        <v>0</v>
      </c>
      <c r="K25" s="353">
        <v>0</v>
      </c>
      <c r="L25" s="357"/>
    </row>
    <row r="26" spans="1:12" ht="12.75" x14ac:dyDescent="0.2">
      <c r="A26" s="351" t="s">
        <v>422</v>
      </c>
      <c r="B26" s="334" t="s">
        <v>421</v>
      </c>
      <c r="C26" s="333" t="s">
        <v>142</v>
      </c>
      <c r="D26" s="353">
        <v>1515</v>
      </c>
      <c r="E26" s="353">
        <v>3600</v>
      </c>
      <c r="F26" s="356"/>
      <c r="G26" s="355" t="s">
        <v>420</v>
      </c>
      <c r="H26" s="351" t="s">
        <v>419</v>
      </c>
      <c r="I26" s="333" t="s">
        <v>140</v>
      </c>
      <c r="J26" s="353">
        <v>0</v>
      </c>
      <c r="K26" s="353">
        <v>0</v>
      </c>
      <c r="L26" s="357"/>
    </row>
    <row r="27" spans="1:12" ht="12.75" x14ac:dyDescent="0.2">
      <c r="A27" s="351" t="s">
        <v>418</v>
      </c>
      <c r="B27" s="334"/>
      <c r="C27" s="333"/>
      <c r="D27" s="360"/>
      <c r="E27" s="360"/>
      <c r="F27" s="356"/>
      <c r="G27" s="355" t="s">
        <v>417</v>
      </c>
      <c r="H27" s="351" t="s">
        <v>416</v>
      </c>
      <c r="I27" s="333" t="s">
        <v>138</v>
      </c>
      <c r="J27" s="353">
        <v>0</v>
      </c>
      <c r="K27" s="353">
        <v>0</v>
      </c>
      <c r="L27" s="357"/>
    </row>
    <row r="28" spans="1:12" ht="25.5" x14ac:dyDescent="0.2">
      <c r="A28" s="351" t="s">
        <v>415</v>
      </c>
      <c r="B28" s="334" t="s">
        <v>414</v>
      </c>
      <c r="C28" s="333" t="s">
        <v>139</v>
      </c>
      <c r="D28" s="353">
        <v>0</v>
      </c>
      <c r="E28" s="353">
        <v>0</v>
      </c>
      <c r="F28" s="356"/>
      <c r="G28" s="355" t="s">
        <v>413</v>
      </c>
      <c r="H28" s="351" t="s">
        <v>412</v>
      </c>
      <c r="I28" s="333" t="s">
        <v>411</v>
      </c>
      <c r="J28" s="353">
        <v>0</v>
      </c>
      <c r="K28" s="353">
        <v>0</v>
      </c>
      <c r="L28" s="357"/>
    </row>
    <row r="29" spans="1:12" ht="12.75" x14ac:dyDescent="0.2">
      <c r="A29" s="351" t="s">
        <v>410</v>
      </c>
      <c r="B29" s="334" t="s">
        <v>409</v>
      </c>
      <c r="C29" s="333" t="s">
        <v>408</v>
      </c>
      <c r="D29" s="353">
        <v>0</v>
      </c>
      <c r="E29" s="353">
        <v>0</v>
      </c>
      <c r="F29" s="356"/>
      <c r="G29" s="355" t="s">
        <v>407</v>
      </c>
      <c r="H29" s="351" t="s">
        <v>406</v>
      </c>
      <c r="I29" s="333" t="s">
        <v>134</v>
      </c>
      <c r="J29" s="353">
        <v>0</v>
      </c>
      <c r="K29" s="353">
        <v>0</v>
      </c>
      <c r="L29" s="357"/>
    </row>
    <row r="30" spans="1:12" ht="12.75" x14ac:dyDescent="0.2">
      <c r="A30" s="351" t="s">
        <v>405</v>
      </c>
      <c r="B30" s="334" t="s">
        <v>404</v>
      </c>
      <c r="C30" s="333" t="s">
        <v>135</v>
      </c>
      <c r="D30" s="353">
        <v>0</v>
      </c>
      <c r="E30" s="353">
        <v>0</v>
      </c>
      <c r="F30" s="356"/>
      <c r="G30" s="355" t="s">
        <v>403</v>
      </c>
      <c r="H30" s="351" t="s">
        <v>402</v>
      </c>
      <c r="I30" s="333" t="s">
        <v>133</v>
      </c>
      <c r="J30" s="353">
        <v>0</v>
      </c>
      <c r="K30" s="353">
        <v>0</v>
      </c>
      <c r="L30" s="357"/>
    </row>
    <row r="31" spans="1:12" ht="12.75" x14ac:dyDescent="0.2">
      <c r="A31" s="351" t="s">
        <v>401</v>
      </c>
      <c r="B31" s="334"/>
      <c r="C31" s="333"/>
      <c r="D31" s="360"/>
      <c r="E31" s="360"/>
      <c r="F31" s="356"/>
      <c r="G31" s="355" t="s">
        <v>400</v>
      </c>
      <c r="H31" s="351" t="s">
        <v>399</v>
      </c>
      <c r="I31" s="333" t="s">
        <v>131</v>
      </c>
      <c r="J31" s="353">
        <v>0</v>
      </c>
      <c r="K31" s="353">
        <v>0</v>
      </c>
      <c r="L31" s="357"/>
    </row>
    <row r="32" spans="1:12" ht="12.75" x14ac:dyDescent="0.2">
      <c r="A32" s="351" t="s">
        <v>398</v>
      </c>
      <c r="B32" s="334">
        <v>417100</v>
      </c>
      <c r="C32" s="333" t="s">
        <v>132</v>
      </c>
      <c r="D32" s="353">
        <v>0</v>
      </c>
      <c r="E32" s="353">
        <v>0</v>
      </c>
      <c r="F32" s="356"/>
      <c r="G32" s="355" t="s">
        <v>397</v>
      </c>
      <c r="H32" s="351" t="s">
        <v>396</v>
      </c>
      <c r="I32" s="333" t="s">
        <v>395</v>
      </c>
      <c r="J32" s="353">
        <v>0</v>
      </c>
      <c r="K32" s="353">
        <v>0</v>
      </c>
      <c r="L32" s="357"/>
    </row>
    <row r="33" spans="1:12" ht="12.75" x14ac:dyDescent="0.2">
      <c r="A33" s="351" t="s">
        <v>394</v>
      </c>
      <c r="B33" s="334">
        <v>417200</v>
      </c>
      <c r="C33" s="333" t="s">
        <v>130</v>
      </c>
      <c r="D33" s="353">
        <v>0</v>
      </c>
      <c r="E33" s="353">
        <v>0</v>
      </c>
      <c r="F33" s="356"/>
      <c r="G33" s="361" t="s">
        <v>393</v>
      </c>
      <c r="H33" s="334" t="s">
        <v>392</v>
      </c>
      <c r="I33" s="333" t="s">
        <v>391</v>
      </c>
      <c r="J33" s="353">
        <v>0</v>
      </c>
      <c r="K33" s="353">
        <v>0</v>
      </c>
      <c r="L33" s="357"/>
    </row>
    <row r="34" spans="1:12" ht="12.75" x14ac:dyDescent="0.2">
      <c r="A34" s="351" t="s">
        <v>390</v>
      </c>
      <c r="B34" s="334">
        <v>417300</v>
      </c>
      <c r="C34" s="333" t="s">
        <v>389</v>
      </c>
      <c r="D34" s="353">
        <v>0</v>
      </c>
      <c r="E34" s="353">
        <v>0</v>
      </c>
      <c r="F34" s="356"/>
      <c r="G34" s="355" t="s">
        <v>388</v>
      </c>
      <c r="H34" s="351" t="s">
        <v>387</v>
      </c>
      <c r="I34" s="333" t="s">
        <v>386</v>
      </c>
      <c r="J34" s="353">
        <v>0</v>
      </c>
      <c r="K34" s="353">
        <v>0</v>
      </c>
      <c r="L34" s="357"/>
    </row>
    <row r="35" spans="1:12" ht="12.75" x14ac:dyDescent="0.2">
      <c r="A35" s="351" t="s">
        <v>385</v>
      </c>
      <c r="B35" s="334">
        <v>417400</v>
      </c>
      <c r="C35" s="333" t="s">
        <v>384</v>
      </c>
      <c r="D35" s="353">
        <v>0</v>
      </c>
      <c r="E35" s="353">
        <v>0</v>
      </c>
      <c r="F35" s="356"/>
      <c r="G35" s="355" t="s">
        <v>383</v>
      </c>
      <c r="H35" s="351" t="s">
        <v>382</v>
      </c>
      <c r="I35" s="333" t="s">
        <v>381</v>
      </c>
      <c r="J35" s="359">
        <f>SUBTOTAL(9,J25:J34)</f>
        <v>0</v>
      </c>
      <c r="K35" s="358" t="s">
        <v>346</v>
      </c>
      <c r="L35" s="352">
        <f>SUBTOTAL(9,K25:K34)</f>
        <v>0</v>
      </c>
    </row>
    <row r="36" spans="1:12" ht="12.75" x14ac:dyDescent="0.2">
      <c r="A36" s="351" t="s">
        <v>380</v>
      </c>
      <c r="B36" s="334">
        <v>417900</v>
      </c>
      <c r="C36" s="333" t="s">
        <v>124</v>
      </c>
      <c r="D36" s="353">
        <v>0</v>
      </c>
      <c r="E36" s="353">
        <v>0</v>
      </c>
      <c r="F36" s="356"/>
      <c r="G36" s="355" t="s">
        <v>379</v>
      </c>
      <c r="H36" s="335"/>
      <c r="I36" s="333" t="s">
        <v>378</v>
      </c>
      <c r="J36" s="347"/>
      <c r="K36" s="347"/>
      <c r="L36" s="357"/>
    </row>
    <row r="37" spans="1:12" ht="25.5" x14ac:dyDescent="0.2">
      <c r="A37" s="351" t="s">
        <v>377</v>
      </c>
      <c r="B37" s="334"/>
      <c r="C37" s="333"/>
      <c r="D37" s="360"/>
      <c r="E37" s="360"/>
      <c r="F37" s="356"/>
      <c r="G37" s="355" t="s">
        <v>376</v>
      </c>
      <c r="H37" s="351" t="s">
        <v>375</v>
      </c>
      <c r="I37" s="333" t="s">
        <v>374</v>
      </c>
      <c r="J37" s="353">
        <v>0</v>
      </c>
      <c r="K37" s="353">
        <v>0</v>
      </c>
      <c r="L37" s="357"/>
    </row>
    <row r="38" spans="1:12" ht="12.75" x14ac:dyDescent="0.2">
      <c r="A38" s="351" t="s">
        <v>373</v>
      </c>
      <c r="B38" s="334">
        <v>418100</v>
      </c>
      <c r="C38" s="333" t="s">
        <v>123</v>
      </c>
      <c r="D38" s="353">
        <v>0</v>
      </c>
      <c r="E38" s="353">
        <v>0</v>
      </c>
      <c r="F38" s="356"/>
      <c r="G38" s="355" t="s">
        <v>372</v>
      </c>
      <c r="H38" s="351" t="s">
        <v>371</v>
      </c>
      <c r="I38" s="333" t="s">
        <v>370</v>
      </c>
      <c r="J38" s="353">
        <v>0</v>
      </c>
      <c r="K38" s="353">
        <v>0</v>
      </c>
      <c r="L38" s="357"/>
    </row>
    <row r="39" spans="1:12" ht="12.75" x14ac:dyDescent="0.2">
      <c r="A39" s="351" t="s">
        <v>369</v>
      </c>
      <c r="B39" s="334"/>
      <c r="C39" s="333"/>
      <c r="D39" s="360"/>
      <c r="E39" s="353"/>
      <c r="F39" s="356"/>
      <c r="G39" s="355" t="s">
        <v>368</v>
      </c>
      <c r="H39" s="351" t="s">
        <v>367</v>
      </c>
      <c r="I39" s="333" t="s">
        <v>366</v>
      </c>
      <c r="J39" s="359">
        <f>SUBTOTAL(9,J37:J38)</f>
        <v>0</v>
      </c>
      <c r="K39" s="358" t="s">
        <v>346</v>
      </c>
      <c r="L39" s="352">
        <f>SUBTOTAL(9,K37:K38)</f>
        <v>0</v>
      </c>
    </row>
    <row r="40" spans="1:12" ht="12.75" x14ac:dyDescent="0.2">
      <c r="A40" s="351" t="s">
        <v>365</v>
      </c>
      <c r="B40" s="334">
        <v>419100</v>
      </c>
      <c r="C40" s="333" t="s">
        <v>120</v>
      </c>
      <c r="D40" s="353">
        <v>0</v>
      </c>
      <c r="E40" s="353">
        <v>0</v>
      </c>
      <c r="F40" s="356"/>
      <c r="G40" s="355" t="s">
        <v>364</v>
      </c>
      <c r="H40" s="351" t="s">
        <v>363</v>
      </c>
      <c r="I40" s="333"/>
      <c r="J40" s="347"/>
      <c r="K40" s="357"/>
      <c r="L40" s="357"/>
    </row>
    <row r="41" spans="1:12" ht="12.75" x14ac:dyDescent="0.2">
      <c r="A41" s="351" t="s">
        <v>362</v>
      </c>
      <c r="B41" s="334">
        <v>419200</v>
      </c>
      <c r="C41" s="333" t="s">
        <v>118</v>
      </c>
      <c r="D41" s="353">
        <v>0</v>
      </c>
      <c r="E41" s="353">
        <v>0</v>
      </c>
      <c r="F41" s="356"/>
      <c r="G41" s="355" t="s">
        <v>361</v>
      </c>
      <c r="H41" s="335"/>
      <c r="I41" s="333" t="s">
        <v>360</v>
      </c>
      <c r="J41" s="359">
        <f>SUM(D46,J8,J22,J35,J39)</f>
        <v>17572231</v>
      </c>
      <c r="K41" s="358" t="s">
        <v>346</v>
      </c>
      <c r="L41" s="352">
        <f>SUM(F46,L8,L22,L35,L39)</f>
        <v>8503493.2100000009</v>
      </c>
    </row>
    <row r="42" spans="1:12" ht="12.75" x14ac:dyDescent="0.2">
      <c r="A42" s="351" t="s">
        <v>359</v>
      </c>
      <c r="B42" s="334">
        <v>419300</v>
      </c>
      <c r="C42" s="333" t="s">
        <v>116</v>
      </c>
      <c r="D42" s="353">
        <v>0</v>
      </c>
      <c r="E42" s="353">
        <v>0</v>
      </c>
      <c r="F42" s="356"/>
      <c r="G42" s="355" t="s">
        <v>358</v>
      </c>
      <c r="H42" s="335"/>
      <c r="I42" s="333"/>
      <c r="J42" s="347"/>
      <c r="K42" s="347"/>
      <c r="L42" s="357"/>
    </row>
    <row r="43" spans="1:12" ht="12.75" x14ac:dyDescent="0.2">
      <c r="A43" s="351" t="s">
        <v>357</v>
      </c>
      <c r="B43" s="334">
        <v>419900</v>
      </c>
      <c r="C43" s="333" t="s">
        <v>115</v>
      </c>
      <c r="D43" s="353">
        <v>0</v>
      </c>
      <c r="E43" s="534">
        <v>0</v>
      </c>
      <c r="F43" s="356"/>
      <c r="G43" s="355" t="s">
        <v>356</v>
      </c>
      <c r="H43" s="351" t="s">
        <v>355</v>
      </c>
      <c r="I43" s="333" t="s">
        <v>354</v>
      </c>
      <c r="J43" s="533">
        <v>0</v>
      </c>
      <c r="K43" s="532">
        <v>0</v>
      </c>
      <c r="L43" s="352">
        <f>+K43</f>
        <v>0</v>
      </c>
    </row>
    <row r="44" spans="1:12" ht="12.75" x14ac:dyDescent="0.2">
      <c r="A44" s="351" t="s">
        <v>353</v>
      </c>
      <c r="B44" s="334"/>
      <c r="C44" s="333" t="s">
        <v>352</v>
      </c>
      <c r="D44" s="332">
        <f>SUBTOTAL(9,D19:D43)</f>
        <v>31515</v>
      </c>
      <c r="E44" s="350" t="s">
        <v>346</v>
      </c>
      <c r="F44" s="349">
        <f>SUBTOTAL(9,E20:E43)</f>
        <v>33600</v>
      </c>
      <c r="G44" s="348" t="s">
        <v>351</v>
      </c>
      <c r="H44" s="335"/>
      <c r="I44" s="333"/>
      <c r="J44" s="347"/>
      <c r="K44" s="347"/>
      <c r="L44" s="347"/>
    </row>
    <row r="45" spans="1:12" ht="24" x14ac:dyDescent="0.2">
      <c r="A45" s="346" t="s">
        <v>350</v>
      </c>
      <c r="B45" s="340">
        <v>410000</v>
      </c>
      <c r="C45" s="345" t="s">
        <v>349</v>
      </c>
      <c r="D45" s="344"/>
      <c r="E45" s="343" t="s">
        <v>346</v>
      </c>
      <c r="F45" s="342"/>
      <c r="G45" s="341"/>
      <c r="H45" s="340" t="s">
        <v>348</v>
      </c>
      <c r="I45" s="339" t="s">
        <v>347</v>
      </c>
      <c r="J45" s="338"/>
      <c r="K45" s="337" t="s">
        <v>346</v>
      </c>
      <c r="L45" s="336"/>
    </row>
    <row r="46" spans="1:12" ht="12.75" x14ac:dyDescent="0.2">
      <c r="A46" s="335"/>
      <c r="B46" s="334"/>
      <c r="C46" s="333"/>
      <c r="D46" s="332">
        <f>(D19+D44)</f>
        <v>16326290</v>
      </c>
      <c r="E46" s="332"/>
      <c r="F46" s="331">
        <f>SUM(F19+F44)</f>
        <v>7533600</v>
      </c>
      <c r="G46" s="330"/>
      <c r="H46" s="329"/>
      <c r="I46" s="328" t="s">
        <v>345</v>
      </c>
      <c r="J46" s="326">
        <f>(D7+J41+J43)</f>
        <v>23428387</v>
      </c>
      <c r="K46" s="327"/>
      <c r="L46" s="326">
        <f>(F7+L41+K43)</f>
        <v>16152556.210000001</v>
      </c>
    </row>
    <row r="47" spans="1:12" ht="12.95" customHeight="1" x14ac:dyDescent="0.2">
      <c r="A47" s="598"/>
      <c r="B47" s="598"/>
      <c r="C47" s="598"/>
      <c r="D47" s="324"/>
      <c r="E47" s="324"/>
      <c r="F47" s="324"/>
      <c r="G47" s="324"/>
      <c r="H47" s="324"/>
      <c r="I47" s="325"/>
      <c r="J47" s="324"/>
      <c r="K47" s="324"/>
      <c r="L47" s="324"/>
    </row>
    <row r="48" spans="1:12" x14ac:dyDescent="0.2">
      <c r="D48" s="323"/>
      <c r="E48" s="323"/>
      <c r="F48" s="323"/>
    </row>
    <row r="49" spans="4:6" x14ac:dyDescent="0.2">
      <c r="D49" s="323"/>
      <c r="E49" s="323"/>
      <c r="F49" s="323"/>
    </row>
    <row r="50" spans="4:6" x14ac:dyDescent="0.2">
      <c r="D50" s="323"/>
      <c r="E50" s="323"/>
      <c r="F50" s="323"/>
    </row>
    <row r="51" spans="4:6" x14ac:dyDescent="0.2">
      <c r="D51" s="323"/>
      <c r="E51" s="323"/>
      <c r="F51" s="323"/>
    </row>
    <row r="52" spans="4:6" x14ac:dyDescent="0.2">
      <c r="D52" s="323"/>
      <c r="E52" s="323"/>
      <c r="F52" s="323"/>
    </row>
    <row r="53" spans="4:6" x14ac:dyDescent="0.2">
      <c r="D53" s="323"/>
      <c r="E53" s="323"/>
      <c r="F53" s="323"/>
    </row>
    <row r="54" spans="4:6" x14ac:dyDescent="0.2">
      <c r="D54" s="323"/>
      <c r="E54" s="323"/>
      <c r="F54" s="323"/>
    </row>
    <row r="55" spans="4:6" x14ac:dyDescent="0.2">
      <c r="D55" s="323"/>
      <c r="E55" s="323"/>
      <c r="F55" s="323"/>
    </row>
    <row r="56" spans="4:6" x14ac:dyDescent="0.2">
      <c r="D56" s="323"/>
      <c r="E56" s="323"/>
      <c r="F56" s="323"/>
    </row>
    <row r="57" spans="4:6" x14ac:dyDescent="0.2">
      <c r="D57" s="323"/>
      <c r="E57" s="323"/>
      <c r="F57" s="323"/>
    </row>
    <row r="58" spans="4:6" x14ac:dyDescent="0.2">
      <c r="D58" s="323"/>
      <c r="E58" s="323"/>
      <c r="F58" s="323"/>
    </row>
    <row r="59" spans="4:6" x14ac:dyDescent="0.2">
      <c r="D59" s="323"/>
      <c r="E59" s="323"/>
      <c r="F59" s="323"/>
    </row>
    <row r="60" spans="4:6" x14ac:dyDescent="0.2">
      <c r="D60" s="323"/>
      <c r="E60" s="323"/>
      <c r="F60" s="323"/>
    </row>
    <row r="61" spans="4:6" x14ac:dyDescent="0.2">
      <c r="D61" s="323"/>
      <c r="E61" s="323"/>
      <c r="F61" s="323"/>
    </row>
    <row r="62" spans="4:6" x14ac:dyDescent="0.2">
      <c r="D62" s="323"/>
      <c r="E62" s="323"/>
      <c r="F62" s="323"/>
    </row>
    <row r="63" spans="4:6" x14ac:dyDescent="0.2">
      <c r="D63" s="323"/>
      <c r="E63" s="323"/>
      <c r="F63" s="323"/>
    </row>
    <row r="64" spans="4:6" x14ac:dyDescent="0.2">
      <c r="D64" s="323"/>
      <c r="E64" s="323"/>
      <c r="F64" s="323"/>
    </row>
    <row r="65" spans="4:6" x14ac:dyDescent="0.2">
      <c r="D65" s="323"/>
      <c r="E65" s="323"/>
      <c r="F65" s="323"/>
    </row>
    <row r="66" spans="4:6" x14ac:dyDescent="0.2">
      <c r="D66" s="323"/>
      <c r="E66" s="323"/>
      <c r="F66" s="323"/>
    </row>
    <row r="67" spans="4:6" x14ac:dyDescent="0.2">
      <c r="D67" s="323"/>
      <c r="E67" s="323"/>
      <c r="F67" s="323"/>
    </row>
    <row r="68" spans="4:6" x14ac:dyDescent="0.2">
      <c r="D68" s="323"/>
      <c r="E68" s="323"/>
      <c r="F68" s="323"/>
    </row>
    <row r="69" spans="4:6" x14ac:dyDescent="0.2">
      <c r="D69" s="323"/>
      <c r="E69" s="323"/>
      <c r="F69" s="323"/>
    </row>
    <row r="70" spans="4:6" x14ac:dyDescent="0.2">
      <c r="D70" s="323"/>
      <c r="E70" s="323"/>
      <c r="F70" s="323"/>
    </row>
    <row r="71" spans="4:6" x14ac:dyDescent="0.2">
      <c r="D71" s="323"/>
      <c r="E71" s="323"/>
      <c r="F71" s="323"/>
    </row>
    <row r="72" spans="4:6" x14ac:dyDescent="0.2">
      <c r="D72" s="323"/>
      <c r="E72" s="323"/>
      <c r="F72" s="323"/>
    </row>
    <row r="73" spans="4:6" x14ac:dyDescent="0.2">
      <c r="D73" s="323"/>
      <c r="E73" s="323"/>
      <c r="F73" s="323"/>
    </row>
    <row r="74" spans="4:6" x14ac:dyDescent="0.2">
      <c r="D74" s="323"/>
      <c r="E74" s="323"/>
      <c r="F74" s="323"/>
    </row>
    <row r="75" spans="4:6" x14ac:dyDescent="0.2">
      <c r="D75" s="323"/>
      <c r="E75" s="323"/>
      <c r="F75" s="323"/>
    </row>
    <row r="76" spans="4:6" x14ac:dyDescent="0.2">
      <c r="D76" s="323"/>
      <c r="E76" s="323"/>
      <c r="F76" s="323"/>
    </row>
    <row r="77" spans="4:6" x14ac:dyDescent="0.2">
      <c r="D77" s="323"/>
      <c r="E77" s="323"/>
      <c r="F77" s="323"/>
    </row>
    <row r="78" spans="4:6" x14ac:dyDescent="0.2">
      <c r="D78" s="323"/>
      <c r="E78" s="323"/>
      <c r="F78" s="323"/>
    </row>
    <row r="79" spans="4:6" x14ac:dyDescent="0.2">
      <c r="D79" s="323"/>
      <c r="E79" s="323"/>
      <c r="F79" s="323"/>
    </row>
    <row r="80" spans="4:6" x14ac:dyDescent="0.2">
      <c r="D80" s="323"/>
      <c r="E80" s="323"/>
      <c r="F80" s="323"/>
    </row>
    <row r="81" spans="4:6" x14ac:dyDescent="0.2">
      <c r="D81" s="323"/>
      <c r="E81" s="323"/>
      <c r="F81" s="323"/>
    </row>
    <row r="82" spans="4:6" x14ac:dyDescent="0.2">
      <c r="D82" s="323"/>
      <c r="E82" s="323"/>
      <c r="F82" s="323"/>
    </row>
    <row r="83" spans="4:6" x14ac:dyDescent="0.2">
      <c r="D83" s="323"/>
      <c r="E83" s="323"/>
      <c r="F83" s="323"/>
    </row>
    <row r="84" spans="4:6" x14ac:dyDescent="0.2">
      <c r="D84" s="323"/>
      <c r="E84" s="323"/>
      <c r="F84" s="323"/>
    </row>
    <row r="85" spans="4:6" x14ac:dyDescent="0.2">
      <c r="D85" s="323"/>
      <c r="E85" s="323"/>
      <c r="F85" s="323"/>
    </row>
    <row r="86" spans="4:6" x14ac:dyDescent="0.2">
      <c r="D86" s="323"/>
      <c r="E86" s="323"/>
      <c r="F86" s="323"/>
    </row>
    <row r="87" spans="4:6" x14ac:dyDescent="0.2">
      <c r="D87" s="323"/>
      <c r="E87" s="323"/>
      <c r="F87" s="323"/>
    </row>
    <row r="88" spans="4:6" x14ac:dyDescent="0.2">
      <c r="D88" s="323"/>
      <c r="E88" s="323"/>
      <c r="F88" s="323"/>
    </row>
    <row r="89" spans="4:6" x14ac:dyDescent="0.2">
      <c r="D89" s="323"/>
      <c r="E89" s="323"/>
      <c r="F89" s="323"/>
    </row>
    <row r="90" spans="4:6" x14ac:dyDescent="0.2">
      <c r="D90" s="323"/>
      <c r="E90" s="323"/>
      <c r="F90" s="323"/>
    </row>
    <row r="91" spans="4:6" x14ac:dyDescent="0.2">
      <c r="D91" s="323"/>
      <c r="E91" s="323"/>
      <c r="F91" s="323"/>
    </row>
    <row r="92" spans="4:6" x14ac:dyDescent="0.2">
      <c r="D92" s="323"/>
      <c r="E92" s="323"/>
      <c r="F92" s="323"/>
    </row>
    <row r="93" spans="4:6" x14ac:dyDescent="0.2">
      <c r="D93" s="323"/>
      <c r="E93" s="323"/>
      <c r="F93" s="323"/>
    </row>
    <row r="94" spans="4:6" x14ac:dyDescent="0.2">
      <c r="D94" s="323"/>
      <c r="E94" s="323"/>
      <c r="F94" s="323"/>
    </row>
    <row r="95" spans="4:6" x14ac:dyDescent="0.2">
      <c r="D95" s="323"/>
      <c r="E95" s="323"/>
      <c r="F95" s="323"/>
    </row>
    <row r="96" spans="4:6" x14ac:dyDescent="0.2">
      <c r="D96" s="323"/>
      <c r="E96" s="323"/>
      <c r="F96" s="323"/>
    </row>
    <row r="97" spans="4:6" x14ac:dyDescent="0.2">
      <c r="D97" s="323"/>
      <c r="E97" s="323"/>
      <c r="F97" s="323"/>
    </row>
    <row r="98" spans="4:6" x14ac:dyDescent="0.2">
      <c r="D98" s="323"/>
      <c r="E98" s="323"/>
      <c r="F98" s="323"/>
    </row>
    <row r="99" spans="4:6" x14ac:dyDescent="0.2">
      <c r="D99" s="323"/>
      <c r="E99" s="323"/>
      <c r="F99" s="323"/>
    </row>
    <row r="100" spans="4:6" x14ac:dyDescent="0.2">
      <c r="D100" s="323"/>
      <c r="E100" s="323"/>
      <c r="F100" s="323"/>
    </row>
    <row r="101" spans="4:6" x14ac:dyDescent="0.2">
      <c r="D101" s="323"/>
      <c r="E101" s="323"/>
      <c r="F101" s="323"/>
    </row>
    <row r="102" spans="4:6" x14ac:dyDescent="0.2">
      <c r="D102" s="323"/>
      <c r="E102" s="323"/>
      <c r="F102" s="323"/>
    </row>
    <row r="103" spans="4:6" x14ac:dyDescent="0.2">
      <c r="D103" s="323"/>
      <c r="E103" s="323"/>
      <c r="F103" s="323"/>
    </row>
    <row r="104" spans="4:6" x14ac:dyDescent="0.2">
      <c r="D104" s="323"/>
      <c r="E104" s="323"/>
      <c r="F104" s="323"/>
    </row>
    <row r="105" spans="4:6" x14ac:dyDescent="0.2">
      <c r="D105" s="323"/>
      <c r="E105" s="323"/>
      <c r="F105" s="323"/>
    </row>
    <row r="106" spans="4:6" x14ac:dyDescent="0.2">
      <c r="D106" s="323"/>
      <c r="E106" s="323"/>
      <c r="F106" s="323"/>
    </row>
    <row r="107" spans="4:6" x14ac:dyDescent="0.2">
      <c r="D107" s="323"/>
      <c r="E107" s="323"/>
      <c r="F107" s="323"/>
    </row>
    <row r="108" spans="4:6" x14ac:dyDescent="0.2">
      <c r="D108" s="323"/>
      <c r="E108" s="323"/>
      <c r="F108" s="323"/>
    </row>
    <row r="109" spans="4:6" x14ac:dyDescent="0.2">
      <c r="D109" s="323"/>
      <c r="E109" s="323"/>
      <c r="F109" s="323"/>
    </row>
    <row r="110" spans="4:6" x14ac:dyDescent="0.2">
      <c r="D110" s="323"/>
      <c r="E110" s="323"/>
      <c r="F110" s="323"/>
    </row>
    <row r="111" spans="4:6" x14ac:dyDescent="0.2">
      <c r="D111" s="323"/>
      <c r="E111" s="323"/>
      <c r="F111" s="323"/>
    </row>
    <row r="112" spans="4:6" x14ac:dyDescent="0.2">
      <c r="D112" s="323"/>
      <c r="E112" s="323"/>
      <c r="F112" s="323"/>
    </row>
    <row r="113" spans="4:6" x14ac:dyDescent="0.2">
      <c r="D113" s="323"/>
      <c r="E113" s="323"/>
      <c r="F113" s="323"/>
    </row>
    <row r="114" spans="4:6" x14ac:dyDescent="0.2">
      <c r="D114" s="323"/>
      <c r="E114" s="323"/>
      <c r="F114" s="323"/>
    </row>
    <row r="115" spans="4:6" x14ac:dyDescent="0.2">
      <c r="D115" s="323"/>
      <c r="E115" s="323"/>
      <c r="F115" s="323"/>
    </row>
    <row r="116" spans="4:6" x14ac:dyDescent="0.2">
      <c r="D116" s="323"/>
      <c r="E116" s="323"/>
      <c r="F116" s="323"/>
    </row>
    <row r="117" spans="4:6" x14ac:dyDescent="0.2">
      <c r="D117" s="323"/>
      <c r="E117" s="323"/>
      <c r="F117" s="323"/>
    </row>
    <row r="118" spans="4:6" x14ac:dyDescent="0.2">
      <c r="D118" s="323"/>
      <c r="E118" s="323"/>
      <c r="F118" s="323"/>
    </row>
    <row r="119" spans="4:6" x14ac:dyDescent="0.2">
      <c r="D119" s="323"/>
      <c r="E119" s="323"/>
      <c r="F119" s="323"/>
    </row>
    <row r="120" spans="4:6" x14ac:dyDescent="0.2">
      <c r="D120" s="323"/>
      <c r="E120" s="323"/>
      <c r="F120" s="323"/>
    </row>
    <row r="121" spans="4:6" x14ac:dyDescent="0.2">
      <c r="D121" s="323"/>
      <c r="E121" s="323"/>
      <c r="F121" s="323"/>
    </row>
    <row r="122" spans="4:6" x14ac:dyDescent="0.2">
      <c r="D122" s="323"/>
      <c r="E122" s="323"/>
      <c r="F122" s="323"/>
    </row>
    <row r="123" spans="4:6" x14ac:dyDescent="0.2">
      <c r="D123" s="323"/>
      <c r="E123" s="323"/>
      <c r="F123" s="323"/>
    </row>
    <row r="124" spans="4:6" x14ac:dyDescent="0.2">
      <c r="D124" s="323"/>
      <c r="E124" s="323"/>
      <c r="F124" s="323"/>
    </row>
    <row r="125" spans="4:6" x14ac:dyDescent="0.2">
      <c r="D125" s="323"/>
      <c r="E125" s="323"/>
      <c r="F125" s="323"/>
    </row>
    <row r="126" spans="4:6" x14ac:dyDescent="0.2">
      <c r="D126" s="323"/>
      <c r="E126" s="323"/>
      <c r="F126" s="323"/>
    </row>
    <row r="127" spans="4:6" x14ac:dyDescent="0.2">
      <c r="D127" s="323"/>
      <c r="E127" s="323"/>
      <c r="F127" s="323"/>
    </row>
    <row r="128" spans="4:6" x14ac:dyDescent="0.2">
      <c r="D128" s="323"/>
      <c r="E128" s="323"/>
      <c r="F128" s="323"/>
    </row>
    <row r="129" spans="4:6" x14ac:dyDescent="0.2">
      <c r="D129" s="323"/>
      <c r="E129" s="323"/>
      <c r="F129" s="323"/>
    </row>
    <row r="130" spans="4:6" x14ac:dyDescent="0.2">
      <c r="D130" s="323"/>
      <c r="E130" s="323"/>
      <c r="F130" s="323"/>
    </row>
    <row r="131" spans="4:6" x14ac:dyDescent="0.2">
      <c r="D131" s="323"/>
      <c r="E131" s="323"/>
      <c r="F131" s="323"/>
    </row>
    <row r="132" spans="4:6" x14ac:dyDescent="0.2">
      <c r="D132" s="323"/>
      <c r="E132" s="323"/>
      <c r="F132" s="323"/>
    </row>
    <row r="133" spans="4:6" x14ac:dyDescent="0.2">
      <c r="D133" s="323"/>
      <c r="E133" s="323"/>
      <c r="F133" s="323"/>
    </row>
    <row r="134" spans="4:6" x14ac:dyDescent="0.2">
      <c r="D134" s="323"/>
      <c r="E134" s="323"/>
      <c r="F134" s="323"/>
    </row>
    <row r="135" spans="4:6" x14ac:dyDescent="0.2">
      <c r="D135" s="323"/>
      <c r="E135" s="323"/>
      <c r="F135" s="323"/>
    </row>
    <row r="136" spans="4:6" x14ac:dyDescent="0.2">
      <c r="D136" s="323"/>
      <c r="E136" s="323"/>
      <c r="F136" s="323"/>
    </row>
    <row r="137" spans="4:6" x14ac:dyDescent="0.2">
      <c r="D137" s="323"/>
      <c r="E137" s="323"/>
      <c r="F137" s="323"/>
    </row>
    <row r="138" spans="4:6" x14ac:dyDescent="0.2">
      <c r="D138" s="323"/>
      <c r="E138" s="323"/>
      <c r="F138" s="323"/>
    </row>
    <row r="139" spans="4:6" x14ac:dyDescent="0.2">
      <c r="D139" s="323"/>
      <c r="E139" s="323"/>
      <c r="F139" s="323"/>
    </row>
    <row r="140" spans="4:6" x14ac:dyDescent="0.2">
      <c r="D140" s="323"/>
      <c r="E140" s="323"/>
      <c r="F140" s="323"/>
    </row>
    <row r="141" spans="4:6" x14ac:dyDescent="0.2">
      <c r="D141" s="323"/>
      <c r="E141" s="323"/>
      <c r="F141" s="323"/>
    </row>
    <row r="142" spans="4:6" x14ac:dyDescent="0.2">
      <c r="D142" s="323"/>
      <c r="E142" s="323"/>
      <c r="F142" s="323"/>
    </row>
    <row r="143" spans="4:6" x14ac:dyDescent="0.2">
      <c r="D143" s="323"/>
      <c r="E143" s="323"/>
      <c r="F143" s="323"/>
    </row>
    <row r="144" spans="4:6" x14ac:dyDescent="0.2">
      <c r="D144" s="323"/>
      <c r="E144" s="323"/>
      <c r="F144" s="323"/>
    </row>
    <row r="145" spans="4:6" x14ac:dyDescent="0.2">
      <c r="D145" s="323"/>
      <c r="E145" s="323"/>
      <c r="F145" s="323"/>
    </row>
    <row r="146" spans="4:6" x14ac:dyDescent="0.2">
      <c r="D146" s="323"/>
      <c r="E146" s="323"/>
      <c r="F146" s="323"/>
    </row>
    <row r="147" spans="4:6" x14ac:dyDescent="0.2">
      <c r="D147" s="323"/>
      <c r="E147" s="323"/>
      <c r="F147" s="323"/>
    </row>
    <row r="148" spans="4:6" x14ac:dyDescent="0.2">
      <c r="D148" s="323"/>
      <c r="E148" s="323"/>
      <c r="F148" s="323"/>
    </row>
    <row r="149" spans="4:6" x14ac:dyDescent="0.2">
      <c r="D149" s="323"/>
      <c r="E149" s="323"/>
      <c r="F149" s="323"/>
    </row>
    <row r="150" spans="4:6" x14ac:dyDescent="0.2">
      <c r="D150" s="323"/>
      <c r="E150" s="323"/>
      <c r="F150" s="323"/>
    </row>
    <row r="151" spans="4:6" x14ac:dyDescent="0.2">
      <c r="D151" s="323"/>
      <c r="E151" s="323"/>
      <c r="F151" s="323"/>
    </row>
    <row r="152" spans="4:6" x14ac:dyDescent="0.2">
      <c r="D152" s="323"/>
      <c r="E152" s="323"/>
      <c r="F152" s="323"/>
    </row>
    <row r="153" spans="4:6" x14ac:dyDescent="0.2">
      <c r="D153" s="323"/>
      <c r="E153" s="323"/>
      <c r="F153" s="323"/>
    </row>
    <row r="154" spans="4:6" x14ac:dyDescent="0.2">
      <c r="D154" s="323"/>
      <c r="E154" s="323"/>
      <c r="F154" s="323"/>
    </row>
    <row r="155" spans="4:6" x14ac:dyDescent="0.2">
      <c r="D155" s="323"/>
      <c r="E155" s="323"/>
      <c r="F155" s="323"/>
    </row>
    <row r="156" spans="4:6" x14ac:dyDescent="0.2">
      <c r="D156" s="323"/>
      <c r="E156" s="323"/>
      <c r="F156" s="323"/>
    </row>
    <row r="157" spans="4:6" x14ac:dyDescent="0.2">
      <c r="D157" s="323"/>
      <c r="E157" s="323"/>
      <c r="F157" s="323"/>
    </row>
    <row r="158" spans="4:6" x14ac:dyDescent="0.2">
      <c r="D158" s="323"/>
      <c r="E158" s="323"/>
      <c r="F158" s="323"/>
    </row>
    <row r="159" spans="4:6" x14ac:dyDescent="0.2">
      <c r="D159" s="323"/>
      <c r="E159" s="323"/>
      <c r="F159" s="323"/>
    </row>
    <row r="160" spans="4:6" x14ac:dyDescent="0.2">
      <c r="D160" s="323"/>
      <c r="E160" s="323"/>
      <c r="F160" s="323"/>
    </row>
    <row r="161" spans="4:6" x14ac:dyDescent="0.2">
      <c r="D161" s="323"/>
      <c r="E161" s="323"/>
      <c r="F161" s="323"/>
    </row>
    <row r="162" spans="4:6" x14ac:dyDescent="0.2">
      <c r="D162" s="323"/>
      <c r="E162" s="323"/>
      <c r="F162" s="323"/>
    </row>
    <row r="163" spans="4:6" x14ac:dyDescent="0.2">
      <c r="D163" s="323"/>
      <c r="E163" s="323"/>
      <c r="F163" s="323"/>
    </row>
    <row r="164" spans="4:6" x14ac:dyDescent="0.2">
      <c r="D164" s="323"/>
      <c r="E164" s="323"/>
      <c r="F164" s="323"/>
    </row>
    <row r="165" spans="4:6" x14ac:dyDescent="0.2">
      <c r="D165" s="323"/>
      <c r="E165" s="323"/>
      <c r="F165" s="323"/>
    </row>
    <row r="166" spans="4:6" x14ac:dyDescent="0.2">
      <c r="D166" s="323"/>
      <c r="E166" s="323"/>
      <c r="F166" s="323"/>
    </row>
    <row r="167" spans="4:6" x14ac:dyDescent="0.2">
      <c r="D167" s="323"/>
      <c r="E167" s="323"/>
      <c r="F167" s="323"/>
    </row>
    <row r="168" spans="4:6" x14ac:dyDescent="0.2">
      <c r="D168" s="323"/>
      <c r="E168" s="323"/>
      <c r="F168" s="323"/>
    </row>
    <row r="169" spans="4:6" x14ac:dyDescent="0.2">
      <c r="D169" s="323"/>
      <c r="E169" s="323"/>
      <c r="F169" s="323"/>
    </row>
    <row r="170" spans="4:6" x14ac:dyDescent="0.2">
      <c r="D170" s="323"/>
      <c r="E170" s="323"/>
      <c r="F170" s="323"/>
    </row>
    <row r="171" spans="4:6" x14ac:dyDescent="0.2">
      <c r="D171" s="323"/>
      <c r="E171" s="323"/>
      <c r="F171" s="323"/>
    </row>
    <row r="172" spans="4:6" x14ac:dyDescent="0.2">
      <c r="D172" s="323"/>
      <c r="E172" s="323"/>
      <c r="F172" s="323"/>
    </row>
    <row r="173" spans="4:6" x14ac:dyDescent="0.2">
      <c r="D173" s="323"/>
      <c r="E173" s="323"/>
      <c r="F173" s="323"/>
    </row>
    <row r="174" spans="4:6" x14ac:dyDescent="0.2">
      <c r="D174" s="323"/>
      <c r="E174" s="323"/>
      <c r="F174" s="323"/>
    </row>
    <row r="175" spans="4:6" x14ac:dyDescent="0.2">
      <c r="D175" s="323"/>
      <c r="E175" s="323"/>
      <c r="F175" s="323"/>
    </row>
    <row r="176" spans="4:6" x14ac:dyDescent="0.2">
      <c r="D176" s="323"/>
      <c r="E176" s="323"/>
      <c r="F176" s="323"/>
    </row>
    <row r="177" spans="4:6" x14ac:dyDescent="0.2">
      <c r="D177" s="323"/>
      <c r="E177" s="323"/>
      <c r="F177" s="323"/>
    </row>
    <row r="178" spans="4:6" x14ac:dyDescent="0.2">
      <c r="D178" s="323"/>
      <c r="E178" s="323"/>
      <c r="F178" s="323"/>
    </row>
    <row r="179" spans="4:6" x14ac:dyDescent="0.2">
      <c r="D179" s="323"/>
      <c r="E179" s="323"/>
      <c r="F179" s="323"/>
    </row>
    <row r="180" spans="4:6" x14ac:dyDescent="0.2">
      <c r="D180" s="323"/>
      <c r="E180" s="323"/>
      <c r="F180" s="323"/>
    </row>
    <row r="181" spans="4:6" x14ac:dyDescent="0.2">
      <c r="D181" s="323"/>
      <c r="E181" s="323"/>
      <c r="F181" s="323"/>
    </row>
    <row r="182" spans="4:6" x14ac:dyDescent="0.2">
      <c r="D182" s="323"/>
      <c r="E182" s="323"/>
      <c r="F182" s="323"/>
    </row>
    <row r="183" spans="4:6" x14ac:dyDescent="0.2">
      <c r="D183" s="323"/>
      <c r="E183" s="323"/>
      <c r="F183" s="323"/>
    </row>
    <row r="184" spans="4:6" x14ac:dyDescent="0.2">
      <c r="D184" s="323"/>
      <c r="E184" s="323"/>
      <c r="F184" s="323"/>
    </row>
    <row r="185" spans="4:6" x14ac:dyDescent="0.2">
      <c r="D185" s="323"/>
      <c r="E185" s="323"/>
      <c r="F185" s="323"/>
    </row>
    <row r="186" spans="4:6" x14ac:dyDescent="0.2">
      <c r="D186" s="323"/>
      <c r="E186" s="323"/>
      <c r="F186" s="323"/>
    </row>
    <row r="187" spans="4:6" x14ac:dyDescent="0.2">
      <c r="D187" s="323"/>
      <c r="E187" s="323"/>
      <c r="F187" s="323"/>
    </row>
    <row r="188" spans="4:6" x14ac:dyDescent="0.2">
      <c r="D188" s="323"/>
      <c r="E188" s="323"/>
      <c r="F188" s="323"/>
    </row>
    <row r="189" spans="4:6" x14ac:dyDescent="0.2">
      <c r="D189" s="323"/>
      <c r="E189" s="323"/>
      <c r="F189" s="323"/>
    </row>
    <row r="190" spans="4:6" x14ac:dyDescent="0.2">
      <c r="D190" s="323"/>
      <c r="E190" s="323"/>
      <c r="F190" s="323"/>
    </row>
    <row r="191" spans="4:6" x14ac:dyDescent="0.2">
      <c r="D191" s="323"/>
      <c r="E191" s="323"/>
      <c r="F191" s="323"/>
    </row>
    <row r="192" spans="4:6" x14ac:dyDescent="0.2">
      <c r="D192" s="323"/>
      <c r="E192" s="323"/>
      <c r="F192" s="323"/>
    </row>
    <row r="193" spans="4:6" x14ac:dyDescent="0.2">
      <c r="D193" s="323"/>
      <c r="E193" s="323"/>
      <c r="F193" s="323"/>
    </row>
    <row r="194" spans="4:6" x14ac:dyDescent="0.2">
      <c r="D194" s="323"/>
      <c r="E194" s="323"/>
      <c r="F194" s="323"/>
    </row>
    <row r="195" spans="4:6" x14ac:dyDescent="0.2">
      <c r="D195" s="323"/>
      <c r="E195" s="323"/>
      <c r="F195" s="323"/>
    </row>
    <row r="196" spans="4:6" x14ac:dyDescent="0.2">
      <c r="D196" s="323"/>
      <c r="E196" s="323"/>
      <c r="F196" s="323"/>
    </row>
    <row r="197" spans="4:6" x14ac:dyDescent="0.2">
      <c r="D197" s="323"/>
      <c r="E197" s="323"/>
      <c r="F197" s="323"/>
    </row>
    <row r="198" spans="4:6" x14ac:dyDescent="0.2">
      <c r="D198" s="323"/>
      <c r="E198" s="323"/>
      <c r="F198" s="323"/>
    </row>
    <row r="199" spans="4:6" x14ac:dyDescent="0.2">
      <c r="D199" s="323"/>
      <c r="E199" s="323"/>
      <c r="F199" s="323"/>
    </row>
    <row r="200" spans="4:6" x14ac:dyDescent="0.2">
      <c r="D200" s="323"/>
      <c r="E200" s="323"/>
      <c r="F200" s="323"/>
    </row>
    <row r="201" spans="4:6" x14ac:dyDescent="0.2">
      <c r="D201" s="323"/>
      <c r="E201" s="323"/>
      <c r="F201" s="323"/>
    </row>
    <row r="202" spans="4:6" x14ac:dyDescent="0.2">
      <c r="D202" s="323"/>
      <c r="E202" s="323"/>
      <c r="F202" s="323"/>
    </row>
    <row r="203" spans="4:6" x14ac:dyDescent="0.2">
      <c r="D203" s="323"/>
      <c r="E203" s="323"/>
      <c r="F203" s="323"/>
    </row>
    <row r="204" spans="4:6" x14ac:dyDescent="0.2">
      <c r="D204" s="323"/>
      <c r="E204" s="323"/>
      <c r="F204" s="323"/>
    </row>
    <row r="205" spans="4:6" x14ac:dyDescent="0.2">
      <c r="D205" s="323"/>
      <c r="E205" s="323"/>
      <c r="F205" s="323"/>
    </row>
    <row r="206" spans="4:6" x14ac:dyDescent="0.2">
      <c r="D206" s="323"/>
      <c r="E206" s="323"/>
      <c r="F206" s="323"/>
    </row>
    <row r="207" spans="4:6" x14ac:dyDescent="0.2">
      <c r="D207" s="323"/>
      <c r="E207" s="323"/>
      <c r="F207" s="323"/>
    </row>
    <row r="208" spans="4:6" x14ac:dyDescent="0.2">
      <c r="D208" s="323"/>
      <c r="E208" s="323"/>
      <c r="F208" s="323"/>
    </row>
    <row r="209" spans="4:6" x14ac:dyDescent="0.2">
      <c r="D209" s="323"/>
      <c r="E209" s="323"/>
      <c r="F209" s="323"/>
    </row>
    <row r="210" spans="4:6" x14ac:dyDescent="0.2">
      <c r="D210" s="323"/>
      <c r="E210" s="323"/>
      <c r="F210" s="323"/>
    </row>
    <row r="211" spans="4:6" x14ac:dyDescent="0.2">
      <c r="D211" s="323"/>
      <c r="E211" s="323"/>
      <c r="F211" s="323"/>
    </row>
    <row r="212" spans="4:6" x14ac:dyDescent="0.2">
      <c r="D212" s="323"/>
      <c r="E212" s="323"/>
      <c r="F212" s="323"/>
    </row>
    <row r="213" spans="4:6" x14ac:dyDescent="0.2">
      <c r="D213" s="323"/>
      <c r="E213" s="323"/>
      <c r="F213" s="323"/>
    </row>
    <row r="214" spans="4:6" x14ac:dyDescent="0.2">
      <c r="D214" s="323"/>
      <c r="E214" s="323"/>
      <c r="F214" s="323"/>
    </row>
    <row r="215" spans="4:6" x14ac:dyDescent="0.2">
      <c r="D215" s="323"/>
      <c r="E215" s="323"/>
      <c r="F215" s="323"/>
    </row>
    <row r="216" spans="4:6" x14ac:dyDescent="0.2">
      <c r="D216" s="323"/>
      <c r="E216" s="323"/>
      <c r="F216" s="323"/>
    </row>
    <row r="217" spans="4:6" x14ac:dyDescent="0.2">
      <c r="D217" s="323"/>
      <c r="E217" s="323"/>
      <c r="F217" s="323"/>
    </row>
    <row r="218" spans="4:6" x14ac:dyDescent="0.2">
      <c r="D218" s="323"/>
      <c r="E218" s="323"/>
      <c r="F218" s="323"/>
    </row>
    <row r="219" spans="4:6" x14ac:dyDescent="0.2">
      <c r="D219" s="323"/>
      <c r="E219" s="323"/>
      <c r="F219" s="323"/>
    </row>
    <row r="220" spans="4:6" x14ac:dyDescent="0.2">
      <c r="D220" s="323"/>
      <c r="E220" s="323"/>
      <c r="F220" s="323"/>
    </row>
    <row r="221" spans="4:6" x14ac:dyDescent="0.2">
      <c r="D221" s="323"/>
      <c r="E221" s="323"/>
      <c r="F221" s="323"/>
    </row>
    <row r="222" spans="4:6" x14ac:dyDescent="0.2">
      <c r="D222" s="323"/>
      <c r="E222" s="323"/>
      <c r="F222" s="323"/>
    </row>
    <row r="223" spans="4:6" x14ac:dyDescent="0.2">
      <c r="D223" s="323"/>
      <c r="E223" s="323"/>
      <c r="F223" s="323"/>
    </row>
    <row r="224" spans="4:6" x14ac:dyDescent="0.2">
      <c r="D224" s="323"/>
      <c r="E224" s="323"/>
      <c r="F224" s="323"/>
    </row>
    <row r="225" spans="4:6" x14ac:dyDescent="0.2">
      <c r="D225" s="323"/>
      <c r="E225" s="323"/>
      <c r="F225" s="323"/>
    </row>
    <row r="226" spans="4:6" x14ac:dyDescent="0.2">
      <c r="D226" s="323"/>
      <c r="E226" s="323"/>
      <c r="F226" s="323"/>
    </row>
    <row r="227" spans="4:6" x14ac:dyDescent="0.2">
      <c r="D227" s="323"/>
      <c r="E227" s="323"/>
      <c r="F227" s="323"/>
    </row>
    <row r="228" spans="4:6" x14ac:dyDescent="0.2">
      <c r="D228" s="323"/>
      <c r="E228" s="323"/>
      <c r="F228" s="323"/>
    </row>
    <row r="229" spans="4:6" x14ac:dyDescent="0.2">
      <c r="D229" s="323"/>
      <c r="E229" s="323"/>
      <c r="F229" s="323"/>
    </row>
    <row r="230" spans="4:6" x14ac:dyDescent="0.2">
      <c r="D230" s="323"/>
      <c r="E230" s="323"/>
      <c r="F230" s="323"/>
    </row>
    <row r="231" spans="4:6" x14ac:dyDescent="0.2">
      <c r="D231" s="323"/>
      <c r="E231" s="323"/>
      <c r="F231" s="323"/>
    </row>
    <row r="232" spans="4:6" x14ac:dyDescent="0.2">
      <c r="D232" s="323"/>
      <c r="E232" s="323"/>
      <c r="F232" s="323"/>
    </row>
    <row r="233" spans="4:6" x14ac:dyDescent="0.2">
      <c r="D233" s="323"/>
      <c r="E233" s="323"/>
      <c r="F233" s="323"/>
    </row>
    <row r="234" spans="4:6" x14ac:dyDescent="0.2">
      <c r="D234" s="323"/>
      <c r="E234" s="323"/>
      <c r="F234" s="323"/>
    </row>
    <row r="235" spans="4:6" x14ac:dyDescent="0.2">
      <c r="D235" s="323"/>
      <c r="E235" s="323"/>
      <c r="F235" s="323"/>
    </row>
    <row r="236" spans="4:6" x14ac:dyDescent="0.2">
      <c r="D236" s="323"/>
      <c r="E236" s="323"/>
      <c r="F236" s="323"/>
    </row>
    <row r="237" spans="4:6" x14ac:dyDescent="0.2">
      <c r="D237" s="323"/>
      <c r="E237" s="323"/>
      <c r="F237" s="323"/>
    </row>
    <row r="238" spans="4:6" x14ac:dyDescent="0.2">
      <c r="D238" s="323"/>
      <c r="E238" s="323"/>
      <c r="F238" s="323"/>
    </row>
    <row r="239" spans="4:6" x14ac:dyDescent="0.2">
      <c r="D239" s="323"/>
      <c r="E239" s="323"/>
      <c r="F239" s="323"/>
    </row>
    <row r="240" spans="4:6" x14ac:dyDescent="0.2">
      <c r="D240" s="323"/>
      <c r="E240" s="323"/>
      <c r="F240" s="323"/>
    </row>
    <row r="241" spans="4:6" x14ac:dyDescent="0.2">
      <c r="D241" s="323"/>
      <c r="E241" s="323"/>
      <c r="F241" s="323"/>
    </row>
    <row r="242" spans="4:6" x14ac:dyDescent="0.2">
      <c r="D242" s="323"/>
      <c r="E242" s="323"/>
      <c r="F242" s="323"/>
    </row>
    <row r="243" spans="4:6" x14ac:dyDescent="0.2">
      <c r="D243" s="323"/>
      <c r="E243" s="323"/>
      <c r="F243" s="323"/>
    </row>
    <row r="244" spans="4:6" x14ac:dyDescent="0.2">
      <c r="D244" s="323"/>
      <c r="E244" s="323"/>
      <c r="F244" s="323"/>
    </row>
    <row r="245" spans="4:6" x14ac:dyDescent="0.2">
      <c r="D245" s="323"/>
      <c r="E245" s="323"/>
      <c r="F245" s="323"/>
    </row>
    <row r="246" spans="4:6" x14ac:dyDescent="0.2">
      <c r="D246" s="323"/>
      <c r="E246" s="323"/>
      <c r="F246" s="323"/>
    </row>
    <row r="247" spans="4:6" x14ac:dyDescent="0.2">
      <c r="D247" s="323"/>
      <c r="E247" s="323"/>
      <c r="F247" s="323"/>
    </row>
    <row r="248" spans="4:6" x14ac:dyDescent="0.2">
      <c r="D248" s="323"/>
      <c r="E248" s="323"/>
      <c r="F248" s="323"/>
    </row>
    <row r="249" spans="4:6" x14ac:dyDescent="0.2">
      <c r="D249" s="323"/>
      <c r="E249" s="323"/>
      <c r="F249" s="323"/>
    </row>
    <row r="250" spans="4:6" x14ac:dyDescent="0.2">
      <c r="D250" s="323"/>
      <c r="E250" s="323"/>
      <c r="F250" s="323"/>
    </row>
    <row r="251" spans="4:6" x14ac:dyDescent="0.2">
      <c r="D251" s="323"/>
      <c r="E251" s="323"/>
      <c r="F251" s="323"/>
    </row>
    <row r="252" spans="4:6" x14ac:dyDescent="0.2">
      <c r="D252" s="323"/>
      <c r="E252" s="323"/>
      <c r="F252" s="323"/>
    </row>
    <row r="253" spans="4:6" x14ac:dyDescent="0.2">
      <c r="D253" s="323"/>
      <c r="E253" s="323"/>
      <c r="F253" s="323"/>
    </row>
    <row r="254" spans="4:6" x14ac:dyDescent="0.2">
      <c r="D254" s="323"/>
      <c r="E254" s="323"/>
      <c r="F254" s="323"/>
    </row>
    <row r="255" spans="4:6" x14ac:dyDescent="0.2">
      <c r="D255" s="323"/>
      <c r="E255" s="323"/>
      <c r="F255" s="323"/>
    </row>
    <row r="256" spans="4:6" x14ac:dyDescent="0.2">
      <c r="D256" s="323"/>
      <c r="E256" s="323"/>
      <c r="F256" s="323"/>
    </row>
    <row r="257" spans="4:6" x14ac:dyDescent="0.2">
      <c r="D257" s="323"/>
      <c r="E257" s="323"/>
      <c r="F257" s="323"/>
    </row>
    <row r="258" spans="4:6" x14ac:dyDescent="0.2">
      <c r="D258" s="323"/>
      <c r="E258" s="323"/>
      <c r="F258" s="323"/>
    </row>
    <row r="259" spans="4:6" x14ac:dyDescent="0.2">
      <c r="D259" s="323"/>
      <c r="E259" s="323"/>
      <c r="F259" s="323"/>
    </row>
    <row r="260" spans="4:6" x14ac:dyDescent="0.2">
      <c r="D260" s="323"/>
      <c r="E260" s="323"/>
      <c r="F260" s="323"/>
    </row>
    <row r="261" spans="4:6" x14ac:dyDescent="0.2">
      <c r="D261" s="323"/>
      <c r="E261" s="323"/>
      <c r="F261" s="323"/>
    </row>
    <row r="262" spans="4:6" x14ac:dyDescent="0.2">
      <c r="D262" s="323"/>
      <c r="E262" s="323"/>
      <c r="F262" s="323"/>
    </row>
    <row r="263" spans="4:6" x14ac:dyDescent="0.2">
      <c r="D263" s="323"/>
      <c r="E263" s="323"/>
      <c r="F263" s="323"/>
    </row>
    <row r="264" spans="4:6" x14ac:dyDescent="0.2">
      <c r="D264" s="323"/>
      <c r="E264" s="323"/>
      <c r="F264" s="323"/>
    </row>
    <row r="265" spans="4:6" x14ac:dyDescent="0.2">
      <c r="D265" s="323"/>
      <c r="E265" s="323"/>
      <c r="F265" s="323"/>
    </row>
    <row r="266" spans="4:6" x14ac:dyDescent="0.2">
      <c r="D266" s="323"/>
      <c r="E266" s="323"/>
      <c r="F266" s="323"/>
    </row>
    <row r="267" spans="4:6" x14ac:dyDescent="0.2">
      <c r="D267" s="323"/>
      <c r="E267" s="323"/>
      <c r="F267" s="323"/>
    </row>
    <row r="268" spans="4:6" x14ac:dyDescent="0.2">
      <c r="D268" s="323"/>
      <c r="E268" s="323"/>
      <c r="F268" s="323"/>
    </row>
    <row r="269" spans="4:6" x14ac:dyDescent="0.2">
      <c r="D269" s="323"/>
      <c r="E269" s="323"/>
      <c r="F269" s="323"/>
    </row>
    <row r="270" spans="4:6" x14ac:dyDescent="0.2">
      <c r="D270" s="323"/>
      <c r="E270" s="323"/>
      <c r="F270" s="323"/>
    </row>
    <row r="271" spans="4:6" x14ac:dyDescent="0.2">
      <c r="D271" s="323"/>
      <c r="E271" s="323"/>
      <c r="F271" s="323"/>
    </row>
    <row r="272" spans="4:6" x14ac:dyDescent="0.2">
      <c r="D272" s="323"/>
      <c r="E272" s="323"/>
      <c r="F272" s="323"/>
    </row>
    <row r="273" spans="4:6" x14ac:dyDescent="0.2">
      <c r="D273" s="323"/>
      <c r="E273" s="323"/>
      <c r="F273" s="323"/>
    </row>
    <row r="274" spans="4:6" x14ac:dyDescent="0.2">
      <c r="D274" s="323"/>
      <c r="E274" s="323"/>
      <c r="F274" s="323"/>
    </row>
    <row r="275" spans="4:6" x14ac:dyDescent="0.2">
      <c r="D275" s="323"/>
      <c r="E275" s="323"/>
      <c r="F275" s="323"/>
    </row>
    <row r="276" spans="4:6" x14ac:dyDescent="0.2">
      <c r="D276" s="323"/>
      <c r="E276" s="323"/>
      <c r="F276" s="323"/>
    </row>
    <row r="277" spans="4:6" x14ac:dyDescent="0.2">
      <c r="D277" s="323"/>
      <c r="E277" s="323"/>
      <c r="F277" s="323"/>
    </row>
    <row r="278" spans="4:6" x14ac:dyDescent="0.2">
      <c r="D278" s="323"/>
      <c r="E278" s="323"/>
      <c r="F278" s="323"/>
    </row>
    <row r="279" spans="4:6" x14ac:dyDescent="0.2">
      <c r="D279" s="323"/>
      <c r="E279" s="323"/>
      <c r="F279" s="323"/>
    </row>
    <row r="280" spans="4:6" x14ac:dyDescent="0.2">
      <c r="D280" s="323"/>
      <c r="E280" s="323"/>
      <c r="F280" s="323"/>
    </row>
    <row r="281" spans="4:6" x14ac:dyDescent="0.2">
      <c r="D281" s="323"/>
      <c r="E281" s="323"/>
      <c r="F281" s="323"/>
    </row>
    <row r="282" spans="4:6" x14ac:dyDescent="0.2">
      <c r="D282" s="323"/>
      <c r="E282" s="323"/>
      <c r="F282" s="323"/>
    </row>
    <row r="283" spans="4:6" x14ac:dyDescent="0.2">
      <c r="D283" s="323"/>
      <c r="E283" s="323"/>
      <c r="F283" s="323"/>
    </row>
    <row r="284" spans="4:6" x14ac:dyDescent="0.2">
      <c r="D284" s="323"/>
      <c r="E284" s="323"/>
      <c r="F284" s="323"/>
    </row>
    <row r="285" spans="4:6" x14ac:dyDescent="0.2">
      <c r="D285" s="323"/>
      <c r="E285" s="323"/>
      <c r="F285" s="323"/>
    </row>
    <row r="286" spans="4:6" x14ac:dyDescent="0.2">
      <c r="D286" s="323"/>
      <c r="E286" s="323"/>
      <c r="F286" s="323"/>
    </row>
    <row r="287" spans="4:6" x14ac:dyDescent="0.2">
      <c r="D287" s="323"/>
      <c r="E287" s="323"/>
      <c r="F287" s="323"/>
    </row>
    <row r="288" spans="4:6" x14ac:dyDescent="0.2">
      <c r="D288" s="323"/>
      <c r="E288" s="323"/>
      <c r="F288" s="323"/>
    </row>
    <row r="289" spans="4:6" x14ac:dyDescent="0.2">
      <c r="D289" s="323"/>
      <c r="E289" s="323"/>
      <c r="F289" s="323"/>
    </row>
    <row r="290" spans="4:6" x14ac:dyDescent="0.2">
      <c r="D290" s="323"/>
      <c r="E290" s="323"/>
      <c r="F290" s="323"/>
    </row>
    <row r="291" spans="4:6" x14ac:dyDescent="0.2">
      <c r="D291" s="323"/>
      <c r="E291" s="323"/>
      <c r="F291" s="323"/>
    </row>
    <row r="292" spans="4:6" x14ac:dyDescent="0.2">
      <c r="D292" s="323"/>
      <c r="E292" s="323"/>
      <c r="F292" s="323"/>
    </row>
    <row r="293" spans="4:6" x14ac:dyDescent="0.2">
      <c r="D293" s="323"/>
      <c r="E293" s="323"/>
      <c r="F293" s="323"/>
    </row>
    <row r="294" spans="4:6" x14ac:dyDescent="0.2">
      <c r="D294" s="323"/>
      <c r="E294" s="323"/>
      <c r="F294" s="323"/>
    </row>
    <row r="295" spans="4:6" x14ac:dyDescent="0.2">
      <c r="D295" s="323"/>
      <c r="E295" s="323"/>
      <c r="F295" s="323"/>
    </row>
    <row r="296" spans="4:6" x14ac:dyDescent="0.2">
      <c r="D296" s="323"/>
      <c r="E296" s="323"/>
      <c r="F296" s="323"/>
    </row>
    <row r="297" spans="4:6" x14ac:dyDescent="0.2">
      <c r="D297" s="323"/>
      <c r="E297" s="323"/>
      <c r="F297" s="323"/>
    </row>
    <row r="298" spans="4:6" x14ac:dyDescent="0.2">
      <c r="D298" s="323"/>
      <c r="E298" s="323"/>
      <c r="F298" s="323"/>
    </row>
    <row r="299" spans="4:6" x14ac:dyDescent="0.2">
      <c r="D299" s="323"/>
      <c r="E299" s="323"/>
      <c r="F299" s="323"/>
    </row>
    <row r="300" spans="4:6" x14ac:dyDescent="0.2">
      <c r="D300" s="323"/>
      <c r="E300" s="323"/>
      <c r="F300" s="323"/>
    </row>
    <row r="301" spans="4:6" x14ac:dyDescent="0.2">
      <c r="D301" s="323"/>
      <c r="E301" s="323"/>
      <c r="F301" s="323"/>
    </row>
    <row r="302" spans="4:6" x14ac:dyDescent="0.2">
      <c r="D302" s="323"/>
      <c r="E302" s="323"/>
      <c r="F302" s="323"/>
    </row>
    <row r="303" spans="4:6" x14ac:dyDescent="0.2">
      <c r="D303" s="323"/>
      <c r="E303" s="323"/>
      <c r="F303" s="323"/>
    </row>
    <row r="304" spans="4:6" x14ac:dyDescent="0.2">
      <c r="D304" s="323"/>
      <c r="E304" s="323"/>
      <c r="F304" s="323"/>
    </row>
    <row r="305" spans="4:6" x14ac:dyDescent="0.2">
      <c r="D305" s="323"/>
      <c r="E305" s="323"/>
      <c r="F305" s="323"/>
    </row>
    <row r="306" spans="4:6" x14ac:dyDescent="0.2">
      <c r="D306" s="323"/>
      <c r="E306" s="323"/>
      <c r="F306" s="323"/>
    </row>
    <row r="307" spans="4:6" x14ac:dyDescent="0.2">
      <c r="D307" s="323"/>
      <c r="E307" s="323"/>
      <c r="F307" s="323"/>
    </row>
    <row r="308" spans="4:6" x14ac:dyDescent="0.2">
      <c r="D308" s="323"/>
      <c r="E308" s="323"/>
      <c r="F308" s="323"/>
    </row>
    <row r="309" spans="4:6" x14ac:dyDescent="0.2">
      <c r="D309" s="323"/>
      <c r="E309" s="323"/>
      <c r="F309" s="323"/>
    </row>
    <row r="310" spans="4:6" x14ac:dyDescent="0.2">
      <c r="D310" s="323"/>
      <c r="E310" s="323"/>
      <c r="F310" s="323"/>
    </row>
    <row r="311" spans="4:6" x14ac:dyDescent="0.2">
      <c r="D311" s="323"/>
      <c r="E311" s="323"/>
      <c r="F311" s="323"/>
    </row>
    <row r="312" spans="4:6" x14ac:dyDescent="0.2">
      <c r="D312" s="323"/>
      <c r="E312" s="323"/>
      <c r="F312" s="323"/>
    </row>
    <row r="313" spans="4:6" x14ac:dyDescent="0.2">
      <c r="D313" s="323"/>
      <c r="E313" s="323"/>
      <c r="F313" s="323"/>
    </row>
    <row r="314" spans="4:6" x14ac:dyDescent="0.2">
      <c r="D314" s="323"/>
      <c r="E314" s="323"/>
      <c r="F314" s="323"/>
    </row>
    <row r="315" spans="4:6" x14ac:dyDescent="0.2">
      <c r="D315" s="323"/>
      <c r="E315" s="323"/>
      <c r="F315" s="323"/>
    </row>
    <row r="316" spans="4:6" x14ac:dyDescent="0.2">
      <c r="D316" s="323"/>
      <c r="E316" s="323"/>
      <c r="F316" s="323"/>
    </row>
    <row r="317" spans="4:6" x14ac:dyDescent="0.2">
      <c r="D317" s="323"/>
      <c r="E317" s="323"/>
      <c r="F317" s="323"/>
    </row>
    <row r="318" spans="4:6" x14ac:dyDescent="0.2">
      <c r="D318" s="323"/>
      <c r="E318" s="323"/>
      <c r="F318" s="323"/>
    </row>
    <row r="319" spans="4:6" x14ac:dyDescent="0.2">
      <c r="D319" s="323"/>
      <c r="E319" s="323"/>
      <c r="F319" s="323"/>
    </row>
    <row r="320" spans="4:6" x14ac:dyDescent="0.2">
      <c r="D320" s="323"/>
      <c r="E320" s="323"/>
      <c r="F320" s="323"/>
    </row>
    <row r="321" spans="4:6" x14ac:dyDescent="0.2">
      <c r="D321" s="323"/>
      <c r="E321" s="323"/>
      <c r="F321" s="323"/>
    </row>
    <row r="322" spans="4:6" x14ac:dyDescent="0.2">
      <c r="D322" s="323"/>
      <c r="E322" s="323"/>
      <c r="F322" s="323"/>
    </row>
    <row r="323" spans="4:6" x14ac:dyDescent="0.2">
      <c r="D323" s="323"/>
      <c r="E323" s="323"/>
      <c r="F323" s="323"/>
    </row>
    <row r="324" spans="4:6" x14ac:dyDescent="0.2">
      <c r="D324" s="323"/>
      <c r="E324" s="323"/>
      <c r="F324" s="323"/>
    </row>
    <row r="325" spans="4:6" x14ac:dyDescent="0.2">
      <c r="D325" s="323"/>
      <c r="E325" s="323"/>
      <c r="F325" s="323"/>
    </row>
    <row r="326" spans="4:6" x14ac:dyDescent="0.2">
      <c r="D326" s="323"/>
      <c r="E326" s="323"/>
      <c r="F326" s="323"/>
    </row>
    <row r="327" spans="4:6" x14ac:dyDescent="0.2">
      <c r="D327" s="323"/>
      <c r="E327" s="323"/>
      <c r="F327" s="323"/>
    </row>
    <row r="328" spans="4:6" x14ac:dyDescent="0.2">
      <c r="D328" s="323"/>
      <c r="E328" s="323"/>
      <c r="F328" s="323"/>
    </row>
    <row r="329" spans="4:6" x14ac:dyDescent="0.2">
      <c r="D329" s="323"/>
      <c r="E329" s="323"/>
      <c r="F329" s="323"/>
    </row>
    <row r="330" spans="4:6" x14ac:dyDescent="0.2">
      <c r="D330" s="323"/>
      <c r="E330" s="323"/>
      <c r="F330" s="323"/>
    </row>
    <row r="331" spans="4:6" x14ac:dyDescent="0.2">
      <c r="D331" s="323"/>
      <c r="E331" s="323"/>
      <c r="F331" s="323"/>
    </row>
    <row r="332" spans="4:6" x14ac:dyDescent="0.2">
      <c r="D332" s="323"/>
      <c r="E332" s="323"/>
      <c r="F332" s="323"/>
    </row>
    <row r="333" spans="4:6" x14ac:dyDescent="0.2">
      <c r="D333" s="323"/>
      <c r="E333" s="323"/>
      <c r="F333" s="323"/>
    </row>
    <row r="334" spans="4:6" x14ac:dyDescent="0.2">
      <c r="D334" s="323"/>
      <c r="E334" s="323"/>
      <c r="F334" s="323"/>
    </row>
    <row r="335" spans="4:6" x14ac:dyDescent="0.2">
      <c r="D335" s="323"/>
      <c r="E335" s="323"/>
      <c r="F335" s="323"/>
    </row>
    <row r="336" spans="4:6" x14ac:dyDescent="0.2">
      <c r="D336" s="323"/>
      <c r="E336" s="323"/>
      <c r="F336" s="323"/>
    </row>
    <row r="337" spans="4:6" x14ac:dyDescent="0.2">
      <c r="D337" s="323"/>
      <c r="E337" s="323"/>
      <c r="F337" s="323"/>
    </row>
    <row r="338" spans="4:6" x14ac:dyDescent="0.2">
      <c r="D338" s="323"/>
      <c r="E338" s="323"/>
      <c r="F338" s="323"/>
    </row>
    <row r="339" spans="4:6" x14ac:dyDescent="0.2">
      <c r="D339" s="323"/>
      <c r="E339" s="323"/>
      <c r="F339" s="323"/>
    </row>
    <row r="340" spans="4:6" x14ac:dyDescent="0.2">
      <c r="D340" s="323"/>
      <c r="E340" s="323"/>
      <c r="F340" s="323"/>
    </row>
    <row r="341" spans="4:6" x14ac:dyDescent="0.2">
      <c r="D341" s="323"/>
      <c r="E341" s="323"/>
      <c r="F341" s="323"/>
    </row>
    <row r="342" spans="4:6" x14ac:dyDescent="0.2">
      <c r="D342" s="323"/>
      <c r="E342" s="323"/>
      <c r="F342" s="323"/>
    </row>
    <row r="343" spans="4:6" x14ac:dyDescent="0.2">
      <c r="D343" s="323"/>
      <c r="E343" s="323"/>
      <c r="F343" s="323"/>
    </row>
    <row r="344" spans="4:6" x14ac:dyDescent="0.2">
      <c r="D344" s="323"/>
      <c r="E344" s="323"/>
      <c r="F344" s="323"/>
    </row>
    <row r="345" spans="4:6" x14ac:dyDescent="0.2">
      <c r="D345" s="323"/>
      <c r="E345" s="323"/>
      <c r="F345" s="323"/>
    </row>
    <row r="346" spans="4:6" x14ac:dyDescent="0.2">
      <c r="D346" s="323"/>
      <c r="E346" s="323"/>
      <c r="F346" s="323"/>
    </row>
    <row r="347" spans="4:6" x14ac:dyDescent="0.2">
      <c r="D347" s="323"/>
      <c r="E347" s="323"/>
      <c r="F347" s="323"/>
    </row>
    <row r="348" spans="4:6" x14ac:dyDescent="0.2">
      <c r="D348" s="323"/>
      <c r="E348" s="323"/>
      <c r="F348" s="323"/>
    </row>
    <row r="349" spans="4:6" x14ac:dyDescent="0.2">
      <c r="D349" s="323"/>
      <c r="E349" s="323"/>
      <c r="F349" s="323"/>
    </row>
    <row r="350" spans="4:6" x14ac:dyDescent="0.2">
      <c r="D350" s="323"/>
      <c r="E350" s="323"/>
      <c r="F350" s="323"/>
    </row>
    <row r="351" spans="4:6" x14ac:dyDescent="0.2">
      <c r="D351" s="323"/>
      <c r="E351" s="323"/>
      <c r="F351" s="323"/>
    </row>
    <row r="352" spans="4:6" x14ac:dyDescent="0.2">
      <c r="D352" s="323"/>
      <c r="E352" s="323"/>
      <c r="F352" s="323"/>
    </row>
    <row r="353" spans="4:6" x14ac:dyDescent="0.2">
      <c r="D353" s="323"/>
      <c r="E353" s="323"/>
      <c r="F353" s="323"/>
    </row>
    <row r="354" spans="4:6" x14ac:dyDescent="0.2">
      <c r="D354" s="323"/>
      <c r="E354" s="323"/>
      <c r="F354" s="323"/>
    </row>
    <row r="355" spans="4:6" x14ac:dyDescent="0.2">
      <c r="D355" s="323"/>
      <c r="E355" s="323"/>
      <c r="F355" s="323"/>
    </row>
    <row r="356" spans="4:6" x14ac:dyDescent="0.2">
      <c r="D356" s="323"/>
      <c r="E356" s="323"/>
      <c r="F356" s="323"/>
    </row>
    <row r="357" spans="4:6" x14ac:dyDescent="0.2">
      <c r="D357" s="323"/>
      <c r="E357" s="323"/>
      <c r="F357" s="323"/>
    </row>
    <row r="358" spans="4:6" x14ac:dyDescent="0.2">
      <c r="D358" s="323"/>
      <c r="E358" s="323"/>
      <c r="F358" s="323"/>
    </row>
    <row r="359" spans="4:6" x14ac:dyDescent="0.2">
      <c r="D359" s="323"/>
      <c r="E359" s="323"/>
      <c r="F359" s="323"/>
    </row>
    <row r="360" spans="4:6" x14ac:dyDescent="0.2">
      <c r="D360" s="323"/>
      <c r="E360" s="323"/>
      <c r="F360" s="323"/>
    </row>
    <row r="361" spans="4:6" x14ac:dyDescent="0.2">
      <c r="D361" s="323"/>
      <c r="E361" s="323"/>
      <c r="F361" s="323"/>
    </row>
    <row r="362" spans="4:6" x14ac:dyDescent="0.2">
      <c r="D362" s="323"/>
      <c r="E362" s="323"/>
      <c r="F362" s="323"/>
    </row>
    <row r="363" spans="4:6" x14ac:dyDescent="0.2">
      <c r="D363" s="323"/>
      <c r="E363" s="323"/>
      <c r="F363" s="323"/>
    </row>
    <row r="364" spans="4:6" x14ac:dyDescent="0.2">
      <c r="D364" s="323"/>
      <c r="E364" s="323"/>
      <c r="F364" s="323"/>
    </row>
    <row r="365" spans="4:6" x14ac:dyDescent="0.2">
      <c r="D365" s="323"/>
      <c r="E365" s="323"/>
      <c r="F365" s="323"/>
    </row>
    <row r="366" spans="4:6" x14ac:dyDescent="0.2">
      <c r="D366" s="323"/>
      <c r="E366" s="323"/>
      <c r="F366" s="323"/>
    </row>
    <row r="367" spans="4:6" x14ac:dyDescent="0.2">
      <c r="D367" s="323"/>
      <c r="E367" s="323"/>
      <c r="F367" s="323"/>
    </row>
    <row r="368" spans="4:6" x14ac:dyDescent="0.2">
      <c r="D368" s="323"/>
      <c r="E368" s="323"/>
      <c r="F368" s="323"/>
    </row>
    <row r="369" spans="4:6" x14ac:dyDescent="0.2">
      <c r="D369" s="323"/>
      <c r="E369" s="323"/>
      <c r="F369" s="323"/>
    </row>
    <row r="370" spans="4:6" x14ac:dyDescent="0.2">
      <c r="D370" s="323"/>
      <c r="E370" s="323"/>
      <c r="F370" s="323"/>
    </row>
    <row r="371" spans="4:6" x14ac:dyDescent="0.2">
      <c r="D371" s="323"/>
      <c r="E371" s="323"/>
      <c r="F371" s="323"/>
    </row>
    <row r="372" spans="4:6" x14ac:dyDescent="0.2">
      <c r="D372" s="323"/>
      <c r="E372" s="323"/>
      <c r="F372" s="323"/>
    </row>
    <row r="373" spans="4:6" x14ac:dyDescent="0.2">
      <c r="D373" s="323"/>
      <c r="E373" s="323"/>
      <c r="F373" s="323"/>
    </row>
    <row r="374" spans="4:6" x14ac:dyDescent="0.2">
      <c r="D374" s="323"/>
      <c r="E374" s="323"/>
      <c r="F374" s="323"/>
    </row>
    <row r="375" spans="4:6" x14ac:dyDescent="0.2">
      <c r="D375" s="323"/>
      <c r="E375" s="323"/>
      <c r="F375" s="323"/>
    </row>
    <row r="376" spans="4:6" x14ac:dyDescent="0.2">
      <c r="D376" s="323"/>
      <c r="E376" s="323"/>
      <c r="F376" s="323"/>
    </row>
    <row r="377" spans="4:6" x14ac:dyDescent="0.2">
      <c r="D377" s="323"/>
      <c r="E377" s="323"/>
      <c r="F377" s="323"/>
    </row>
    <row r="378" spans="4:6" x14ac:dyDescent="0.2">
      <c r="D378" s="323"/>
      <c r="E378" s="323"/>
      <c r="F378" s="323"/>
    </row>
    <row r="379" spans="4:6" x14ac:dyDescent="0.2">
      <c r="D379" s="323"/>
      <c r="E379" s="323"/>
      <c r="F379" s="323"/>
    </row>
    <row r="380" spans="4:6" x14ac:dyDescent="0.2">
      <c r="D380" s="323"/>
      <c r="E380" s="323"/>
      <c r="F380" s="323"/>
    </row>
    <row r="381" spans="4:6" x14ac:dyDescent="0.2">
      <c r="D381" s="323"/>
      <c r="E381" s="323"/>
      <c r="F381" s="323"/>
    </row>
    <row r="382" spans="4:6" x14ac:dyDescent="0.2">
      <c r="D382" s="323"/>
      <c r="E382" s="323"/>
      <c r="F382" s="323"/>
    </row>
    <row r="383" spans="4:6" x14ac:dyDescent="0.2">
      <c r="D383" s="323"/>
      <c r="E383" s="323"/>
      <c r="F383" s="323"/>
    </row>
    <row r="384" spans="4:6" x14ac:dyDescent="0.2">
      <c r="D384" s="323"/>
      <c r="E384" s="323"/>
      <c r="F384" s="323"/>
    </row>
    <row r="385" spans="4:6" x14ac:dyDescent="0.2">
      <c r="D385" s="323"/>
      <c r="E385" s="323"/>
      <c r="F385" s="323"/>
    </row>
    <row r="386" spans="4:6" x14ac:dyDescent="0.2">
      <c r="D386" s="323"/>
      <c r="E386" s="323"/>
      <c r="F386" s="323"/>
    </row>
    <row r="387" spans="4:6" x14ac:dyDescent="0.2">
      <c r="D387" s="323"/>
      <c r="E387" s="323"/>
      <c r="F387" s="323"/>
    </row>
    <row r="388" spans="4:6" x14ac:dyDescent="0.2">
      <c r="D388" s="323"/>
      <c r="E388" s="323"/>
      <c r="F388" s="323"/>
    </row>
    <row r="389" spans="4:6" x14ac:dyDescent="0.2">
      <c r="D389" s="323"/>
      <c r="E389" s="323"/>
      <c r="F389" s="323"/>
    </row>
    <row r="390" spans="4:6" x14ac:dyDescent="0.2">
      <c r="D390" s="323"/>
      <c r="E390" s="323"/>
      <c r="F390" s="323"/>
    </row>
    <row r="391" spans="4:6" x14ac:dyDescent="0.2">
      <c r="D391" s="323"/>
      <c r="E391" s="323"/>
      <c r="F391" s="323"/>
    </row>
    <row r="392" spans="4:6" x14ac:dyDescent="0.2">
      <c r="D392" s="323"/>
      <c r="E392" s="323"/>
      <c r="F392" s="323"/>
    </row>
    <row r="393" spans="4:6" x14ac:dyDescent="0.2">
      <c r="D393" s="323"/>
      <c r="E393" s="323"/>
      <c r="F393" s="323"/>
    </row>
    <row r="394" spans="4:6" x14ac:dyDescent="0.2">
      <c r="D394" s="323"/>
      <c r="E394" s="323"/>
      <c r="F394" s="323"/>
    </row>
    <row r="395" spans="4:6" x14ac:dyDescent="0.2">
      <c r="D395" s="323"/>
      <c r="E395" s="323"/>
      <c r="F395" s="323"/>
    </row>
    <row r="396" spans="4:6" x14ac:dyDescent="0.2">
      <c r="D396" s="323"/>
      <c r="E396" s="323"/>
      <c r="F396" s="323"/>
    </row>
    <row r="397" spans="4:6" x14ac:dyDescent="0.2">
      <c r="D397" s="323"/>
      <c r="E397" s="323"/>
      <c r="F397" s="323"/>
    </row>
    <row r="398" spans="4:6" x14ac:dyDescent="0.2">
      <c r="D398" s="323"/>
      <c r="E398" s="323"/>
      <c r="F398" s="323"/>
    </row>
    <row r="399" spans="4:6" x14ac:dyDescent="0.2">
      <c r="D399" s="323"/>
      <c r="E399" s="323"/>
      <c r="F399" s="323"/>
    </row>
    <row r="400" spans="4:6" x14ac:dyDescent="0.2">
      <c r="D400" s="323"/>
      <c r="E400" s="323"/>
      <c r="F400" s="323"/>
    </row>
    <row r="401" spans="4:6" x14ac:dyDescent="0.2">
      <c r="D401" s="323"/>
      <c r="E401" s="323"/>
      <c r="F401" s="323"/>
    </row>
    <row r="402" spans="4:6" x14ac:dyDescent="0.2">
      <c r="D402" s="323"/>
      <c r="E402" s="323"/>
      <c r="F402" s="323"/>
    </row>
    <row r="403" spans="4:6" x14ac:dyDescent="0.2">
      <c r="D403" s="323"/>
      <c r="E403" s="323"/>
      <c r="F403" s="323"/>
    </row>
    <row r="404" spans="4:6" x14ac:dyDescent="0.2">
      <c r="D404" s="323"/>
      <c r="E404" s="323"/>
      <c r="F404" s="323"/>
    </row>
    <row r="405" spans="4:6" x14ac:dyDescent="0.2">
      <c r="D405" s="323"/>
      <c r="E405" s="323"/>
      <c r="F405" s="323"/>
    </row>
    <row r="406" spans="4:6" x14ac:dyDescent="0.2">
      <c r="D406" s="323"/>
      <c r="E406" s="323"/>
      <c r="F406" s="323"/>
    </row>
    <row r="407" spans="4:6" x14ac:dyDescent="0.2">
      <c r="D407" s="323"/>
      <c r="E407" s="323"/>
      <c r="F407" s="323"/>
    </row>
    <row r="408" spans="4:6" x14ac:dyDescent="0.2">
      <c r="D408" s="323"/>
      <c r="E408" s="323"/>
      <c r="F408" s="323"/>
    </row>
    <row r="409" spans="4:6" x14ac:dyDescent="0.2">
      <c r="D409" s="323"/>
      <c r="E409" s="323"/>
      <c r="F409" s="323"/>
    </row>
    <row r="410" spans="4:6" x14ac:dyDescent="0.2">
      <c r="D410" s="323"/>
      <c r="E410" s="323"/>
      <c r="F410" s="323"/>
    </row>
    <row r="411" spans="4:6" x14ac:dyDescent="0.2">
      <c r="D411" s="323"/>
      <c r="E411" s="323"/>
      <c r="F411" s="323"/>
    </row>
    <row r="412" spans="4:6" x14ac:dyDescent="0.2">
      <c r="D412" s="323"/>
      <c r="E412" s="323"/>
      <c r="F412" s="323"/>
    </row>
    <row r="413" spans="4:6" x14ac:dyDescent="0.2">
      <c r="D413" s="323"/>
      <c r="E413" s="323"/>
      <c r="F413" s="323"/>
    </row>
    <row r="414" spans="4:6" x14ac:dyDescent="0.2">
      <c r="D414" s="323"/>
      <c r="E414" s="323"/>
      <c r="F414" s="323"/>
    </row>
    <row r="415" spans="4:6" x14ac:dyDescent="0.2">
      <c r="D415" s="323"/>
      <c r="E415" s="323"/>
      <c r="F415" s="323"/>
    </row>
    <row r="416" spans="4:6" x14ac:dyDescent="0.2">
      <c r="D416" s="323"/>
      <c r="E416" s="323"/>
      <c r="F416" s="323"/>
    </row>
    <row r="417" spans="4:6" x14ac:dyDescent="0.2">
      <c r="D417" s="323"/>
      <c r="E417" s="323"/>
      <c r="F417" s="323"/>
    </row>
    <row r="418" spans="4:6" x14ac:dyDescent="0.2">
      <c r="D418" s="323"/>
      <c r="E418" s="323"/>
      <c r="F418" s="323"/>
    </row>
    <row r="419" spans="4:6" x14ac:dyDescent="0.2">
      <c r="D419" s="323"/>
      <c r="E419" s="323"/>
      <c r="F419" s="323"/>
    </row>
    <row r="420" spans="4:6" x14ac:dyDescent="0.2">
      <c r="D420" s="323"/>
      <c r="E420" s="323"/>
      <c r="F420" s="323"/>
    </row>
    <row r="421" spans="4:6" x14ac:dyDescent="0.2">
      <c r="D421" s="323"/>
      <c r="E421" s="323"/>
      <c r="F421" s="323"/>
    </row>
    <row r="422" spans="4:6" x14ac:dyDescent="0.2">
      <c r="D422" s="323"/>
      <c r="E422" s="323"/>
      <c r="F422" s="323"/>
    </row>
    <row r="423" spans="4:6" x14ac:dyDescent="0.2">
      <c r="D423" s="323"/>
      <c r="E423" s="323"/>
      <c r="F423" s="323"/>
    </row>
    <row r="424" spans="4:6" x14ac:dyDescent="0.2">
      <c r="D424" s="323"/>
      <c r="E424" s="323"/>
      <c r="F424" s="323"/>
    </row>
    <row r="425" spans="4:6" x14ac:dyDescent="0.2">
      <c r="D425" s="323"/>
      <c r="E425" s="323"/>
      <c r="F425" s="323"/>
    </row>
    <row r="426" spans="4:6" x14ac:dyDescent="0.2">
      <c r="D426" s="323"/>
      <c r="E426" s="323"/>
      <c r="F426" s="323"/>
    </row>
    <row r="427" spans="4:6" x14ac:dyDescent="0.2">
      <c r="D427" s="323"/>
      <c r="E427" s="323"/>
      <c r="F427" s="323"/>
    </row>
    <row r="428" spans="4:6" x14ac:dyDescent="0.2">
      <c r="D428" s="323"/>
      <c r="E428" s="323"/>
      <c r="F428" s="323"/>
    </row>
    <row r="429" spans="4:6" x14ac:dyDescent="0.2">
      <c r="D429" s="323"/>
      <c r="E429" s="323"/>
      <c r="F429" s="323"/>
    </row>
    <row r="430" spans="4:6" x14ac:dyDescent="0.2">
      <c r="D430" s="323"/>
      <c r="E430" s="323"/>
      <c r="F430" s="323"/>
    </row>
    <row r="431" spans="4:6" x14ac:dyDescent="0.2">
      <c r="D431" s="323"/>
      <c r="E431" s="323"/>
      <c r="F431" s="323"/>
    </row>
    <row r="432" spans="4:6" x14ac:dyDescent="0.2">
      <c r="D432" s="323"/>
      <c r="E432" s="323"/>
      <c r="F432" s="323"/>
    </row>
    <row r="433" spans="4:6" x14ac:dyDescent="0.2">
      <c r="D433" s="323"/>
      <c r="E433" s="323"/>
      <c r="F433" s="323"/>
    </row>
    <row r="434" spans="4:6" x14ac:dyDescent="0.2">
      <c r="D434" s="323"/>
      <c r="E434" s="323"/>
      <c r="F434" s="323"/>
    </row>
    <row r="435" spans="4:6" x14ac:dyDescent="0.2">
      <c r="D435" s="323"/>
      <c r="E435" s="323"/>
      <c r="F435" s="323"/>
    </row>
    <row r="436" spans="4:6" x14ac:dyDescent="0.2">
      <c r="D436" s="323"/>
      <c r="E436" s="323"/>
      <c r="F436" s="323"/>
    </row>
    <row r="437" spans="4:6" x14ac:dyDescent="0.2">
      <c r="D437" s="323"/>
      <c r="E437" s="323"/>
      <c r="F437" s="323"/>
    </row>
    <row r="438" spans="4:6" x14ac:dyDescent="0.2">
      <c r="D438" s="323"/>
      <c r="E438" s="323"/>
      <c r="F438" s="323"/>
    </row>
    <row r="439" spans="4:6" x14ac:dyDescent="0.2">
      <c r="D439" s="323"/>
      <c r="E439" s="323"/>
      <c r="F439" s="323"/>
    </row>
    <row r="440" spans="4:6" x14ac:dyDescent="0.2">
      <c r="D440" s="323"/>
      <c r="E440" s="323"/>
      <c r="F440" s="323"/>
    </row>
    <row r="441" spans="4:6" x14ac:dyDescent="0.2">
      <c r="D441" s="323"/>
      <c r="E441" s="323"/>
      <c r="F441" s="323"/>
    </row>
  </sheetData>
  <mergeCells count="5">
    <mergeCell ref="A1:C1"/>
    <mergeCell ref="A4:D4"/>
    <mergeCell ref="A47:C47"/>
    <mergeCell ref="J2:L2"/>
    <mergeCell ref="J3:L3"/>
  </mergeCells>
  <printOptions horizontalCentered="1" verticalCentered="1"/>
  <pageMargins left="0.1" right="0.1" top="0.5" bottom="0.4" header="0.1" footer="0.1"/>
  <pageSetup scale="80" orientation="landscape" r:id="rId1"/>
  <headerFooter>
    <oddHeader>&amp;C&amp;"Arial,Bold"TWIN FALLS SCHOOL DISTRICT 411</oddHeader>
    <oddFooter>&amp;L&amp;"Arial,Bold"&amp;Z&amp;F&amp;R&amp;"Arial,Bold"Page &amp;P of &amp;N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>
    <pageSetUpPr fitToPage="1"/>
  </sheetPr>
  <dimension ref="A1:M48"/>
  <sheetViews>
    <sheetView defaultGridColor="0" colorId="22" zoomScaleNormal="100" workbookViewId="0">
      <pane xSplit="3" ySplit="7" topLeftCell="D8" activePane="bottomRight" state="frozen"/>
      <selection activeCell="P31" sqref="P31"/>
      <selection pane="topRight" activeCell="P31" sqref="P31"/>
      <selection pane="bottomLeft" activeCell="P31" sqref="P31"/>
      <selection pane="bottomRight" activeCell="P31" sqref="P31"/>
    </sheetView>
  </sheetViews>
  <sheetFormatPr defaultColWidth="9.77734375" defaultRowHeight="15.75" x14ac:dyDescent="0.25"/>
  <cols>
    <col min="1" max="1" width="3.77734375" style="397" customWidth="1"/>
    <col min="2" max="2" width="6.77734375" style="397" customWidth="1"/>
    <col min="3" max="3" width="30.77734375" style="398" customWidth="1"/>
    <col min="4" max="13" width="11.77734375" style="397" customWidth="1"/>
    <col min="14" max="16384" width="9.77734375" style="397"/>
  </cols>
  <sheetData>
    <row r="1" spans="1:13" ht="20.25" x14ac:dyDescent="0.3">
      <c r="A1" s="600" t="s">
        <v>47</v>
      </c>
      <c r="B1" s="600"/>
      <c r="C1" s="600"/>
      <c r="E1" s="449" t="s">
        <v>510</v>
      </c>
      <c r="F1" s="447"/>
      <c r="G1" s="447"/>
      <c r="I1" s="451"/>
      <c r="M1" s="450" t="s">
        <v>562</v>
      </c>
    </row>
    <row r="2" spans="1:13" x14ac:dyDescent="0.25">
      <c r="E2" s="449" t="s">
        <v>16</v>
      </c>
      <c r="F2" s="447"/>
      <c r="G2" s="447"/>
      <c r="K2" s="446"/>
      <c r="L2" s="445"/>
      <c r="M2" s="444" t="s">
        <v>613</v>
      </c>
    </row>
    <row r="3" spans="1:13" x14ac:dyDescent="0.25">
      <c r="E3" s="448" t="s">
        <v>507</v>
      </c>
      <c r="F3" s="447"/>
      <c r="G3" s="447"/>
      <c r="K3" s="446"/>
      <c r="L3" s="445"/>
      <c r="M3" s="444" t="s">
        <v>614</v>
      </c>
    </row>
    <row r="4" spans="1:13" ht="12" customHeight="1" x14ac:dyDescent="0.2">
      <c r="A4" s="601" t="s">
        <v>505</v>
      </c>
      <c r="B4" s="601"/>
      <c r="C4" s="601"/>
      <c r="D4" s="434"/>
      <c r="E4" s="434"/>
      <c r="F4" s="434"/>
      <c r="G4" s="434"/>
      <c r="H4" s="434"/>
      <c r="I4" s="434"/>
      <c r="J4" s="434"/>
      <c r="K4" s="434"/>
      <c r="L4" s="434"/>
      <c r="M4" s="434"/>
    </row>
    <row r="5" spans="1:13" ht="15" x14ac:dyDescent="0.2">
      <c r="A5" s="443"/>
      <c r="B5" s="442"/>
      <c r="C5" s="441" t="s">
        <v>16</v>
      </c>
      <c r="D5" s="437" t="s">
        <v>503</v>
      </c>
      <c r="E5" s="440" t="s">
        <v>502</v>
      </c>
      <c r="F5" s="439" t="s">
        <v>85</v>
      </c>
      <c r="G5" s="439" t="s">
        <v>83</v>
      </c>
      <c r="H5" s="439" t="s">
        <v>81</v>
      </c>
      <c r="I5" s="439" t="s">
        <v>79</v>
      </c>
      <c r="J5" s="439" t="s">
        <v>77</v>
      </c>
      <c r="K5" s="438" t="s">
        <v>75</v>
      </c>
      <c r="L5" s="437" t="s">
        <v>73</v>
      </c>
      <c r="M5" s="437" t="s">
        <v>70</v>
      </c>
    </row>
    <row r="6" spans="1:13" ht="15" x14ac:dyDescent="0.2">
      <c r="A6" s="436"/>
      <c r="B6" s="429"/>
      <c r="C6" s="435"/>
      <c r="D6" s="429"/>
      <c r="E6" s="429"/>
      <c r="F6" s="434"/>
      <c r="G6" s="433"/>
      <c r="H6" s="432" t="s">
        <v>560</v>
      </c>
      <c r="I6" s="432" t="s">
        <v>559</v>
      </c>
      <c r="J6" s="431" t="s">
        <v>558</v>
      </c>
      <c r="K6" s="430" t="s">
        <v>557</v>
      </c>
      <c r="L6" s="430" t="s">
        <v>556</v>
      </c>
      <c r="M6" s="429"/>
    </row>
    <row r="7" spans="1:13" ht="15" x14ac:dyDescent="0.2">
      <c r="A7" s="416" t="s">
        <v>87</v>
      </c>
      <c r="B7" s="415" t="s">
        <v>500</v>
      </c>
      <c r="C7" s="428" t="s">
        <v>555</v>
      </c>
      <c r="D7" s="415" t="s">
        <v>88</v>
      </c>
      <c r="E7" s="415" t="s">
        <v>88</v>
      </c>
      <c r="F7" s="427" t="s">
        <v>84</v>
      </c>
      <c r="G7" s="426" t="s">
        <v>82</v>
      </c>
      <c r="H7" s="426" t="s">
        <v>554</v>
      </c>
      <c r="I7" s="426" t="s">
        <v>553</v>
      </c>
      <c r="J7" s="416" t="s">
        <v>552</v>
      </c>
      <c r="K7" s="415" t="s">
        <v>551</v>
      </c>
      <c r="L7" s="415" t="s">
        <v>550</v>
      </c>
      <c r="M7" s="415" t="s">
        <v>184</v>
      </c>
    </row>
    <row r="8" spans="1:13" ht="15" x14ac:dyDescent="0.2">
      <c r="A8" s="416" t="s">
        <v>496</v>
      </c>
      <c r="B8" s="415" t="s">
        <v>549</v>
      </c>
      <c r="C8" s="407" t="s">
        <v>282</v>
      </c>
      <c r="D8" s="410"/>
      <c r="E8" s="414">
        <f t="shared" ref="E8:E19" si="0">SUM(F8:M8)</f>
        <v>0</v>
      </c>
      <c r="F8" s="413"/>
      <c r="G8" s="412"/>
      <c r="H8" s="411"/>
      <c r="I8" s="410"/>
      <c r="J8" s="410"/>
      <c r="K8" s="410"/>
      <c r="L8" s="410"/>
      <c r="M8" s="410"/>
    </row>
    <row r="9" spans="1:13" ht="15" x14ac:dyDescent="0.2">
      <c r="A9" s="416" t="s">
        <v>491</v>
      </c>
      <c r="B9" s="415" t="s">
        <v>548</v>
      </c>
      <c r="C9" s="407" t="s">
        <v>280</v>
      </c>
      <c r="D9" s="410"/>
      <c r="E9" s="414">
        <f t="shared" si="0"/>
        <v>0</v>
      </c>
      <c r="F9" s="413"/>
      <c r="G9" s="412"/>
      <c r="H9" s="411"/>
      <c r="I9" s="410"/>
      <c r="J9" s="410"/>
      <c r="K9" s="410"/>
      <c r="L9" s="410"/>
      <c r="M9" s="410"/>
    </row>
    <row r="10" spans="1:13" ht="15" x14ac:dyDescent="0.2">
      <c r="A10" s="416" t="s">
        <v>487</v>
      </c>
      <c r="B10" s="415" t="s">
        <v>547</v>
      </c>
      <c r="C10" s="407" t="s">
        <v>278</v>
      </c>
      <c r="D10" s="410"/>
      <c r="E10" s="414">
        <f t="shared" si="0"/>
        <v>0</v>
      </c>
      <c r="F10" s="413"/>
      <c r="G10" s="412"/>
      <c r="H10" s="411"/>
      <c r="I10" s="410"/>
      <c r="J10" s="410"/>
      <c r="K10" s="410"/>
      <c r="L10" s="410"/>
      <c r="M10" s="410"/>
    </row>
    <row r="11" spans="1:13" ht="15" x14ac:dyDescent="0.2">
      <c r="A11" s="425" t="s">
        <v>484</v>
      </c>
      <c r="B11" s="415">
        <v>519</v>
      </c>
      <c r="C11" s="407" t="s">
        <v>276</v>
      </c>
      <c r="D11" s="410"/>
      <c r="E11" s="414">
        <f t="shared" si="0"/>
        <v>0</v>
      </c>
      <c r="F11" s="413"/>
      <c r="G11" s="412"/>
      <c r="H11" s="411"/>
      <c r="I11" s="410"/>
      <c r="J11" s="410"/>
      <c r="K11" s="410"/>
      <c r="L11" s="410"/>
      <c r="M11" s="410"/>
    </row>
    <row r="12" spans="1:13" ht="15" x14ac:dyDescent="0.2">
      <c r="A12" s="416" t="s">
        <v>480</v>
      </c>
      <c r="B12" s="415" t="s">
        <v>546</v>
      </c>
      <c r="C12" s="407" t="s">
        <v>545</v>
      </c>
      <c r="D12" s="410">
        <v>1409</v>
      </c>
      <c r="E12" s="414">
        <f t="shared" si="0"/>
        <v>7645</v>
      </c>
      <c r="F12" s="413"/>
      <c r="G12" s="412"/>
      <c r="H12" s="411"/>
      <c r="I12" s="410">
        <v>7645</v>
      </c>
      <c r="J12" s="410"/>
      <c r="K12" s="410"/>
      <c r="L12" s="410"/>
      <c r="M12" s="410"/>
    </row>
    <row r="13" spans="1:13" ht="15" x14ac:dyDescent="0.2">
      <c r="A13" s="416" t="s">
        <v>476</v>
      </c>
      <c r="B13" s="415" t="s">
        <v>544</v>
      </c>
      <c r="C13" s="407" t="s">
        <v>543</v>
      </c>
      <c r="D13" s="410"/>
      <c r="E13" s="414">
        <f t="shared" si="0"/>
        <v>0</v>
      </c>
      <c r="F13" s="413"/>
      <c r="G13" s="412"/>
      <c r="H13" s="411"/>
      <c r="I13" s="410"/>
      <c r="J13" s="410"/>
      <c r="K13" s="410"/>
      <c r="L13" s="410"/>
      <c r="M13" s="410"/>
    </row>
    <row r="14" spans="1:13" ht="15" x14ac:dyDescent="0.2">
      <c r="A14" s="416" t="s">
        <v>471</v>
      </c>
      <c r="B14" s="415" t="s">
        <v>542</v>
      </c>
      <c r="C14" s="407" t="s">
        <v>270</v>
      </c>
      <c r="D14" s="410"/>
      <c r="E14" s="414">
        <f t="shared" si="0"/>
        <v>0</v>
      </c>
      <c r="F14" s="413"/>
      <c r="G14" s="412"/>
      <c r="H14" s="411"/>
      <c r="I14" s="410"/>
      <c r="J14" s="410"/>
      <c r="K14" s="410"/>
      <c r="L14" s="410"/>
      <c r="M14" s="410"/>
    </row>
    <row r="15" spans="1:13" ht="15" x14ac:dyDescent="0.2">
      <c r="A15" s="416" t="s">
        <v>467</v>
      </c>
      <c r="B15" s="415" t="s">
        <v>541</v>
      </c>
      <c r="C15" s="407" t="s">
        <v>268</v>
      </c>
      <c r="D15" s="410"/>
      <c r="E15" s="414">
        <f t="shared" si="0"/>
        <v>0</v>
      </c>
      <c r="F15" s="413"/>
      <c r="G15" s="412"/>
      <c r="H15" s="411"/>
      <c r="I15" s="410"/>
      <c r="J15" s="410"/>
      <c r="K15" s="410"/>
      <c r="L15" s="410"/>
      <c r="M15" s="410"/>
    </row>
    <row r="16" spans="1:13" ht="15" x14ac:dyDescent="0.2">
      <c r="A16" s="416" t="s">
        <v>463</v>
      </c>
      <c r="B16" s="415" t="s">
        <v>540</v>
      </c>
      <c r="C16" s="407" t="s">
        <v>266</v>
      </c>
      <c r="D16" s="410"/>
      <c r="E16" s="414">
        <f t="shared" si="0"/>
        <v>0</v>
      </c>
      <c r="F16" s="413"/>
      <c r="G16" s="412"/>
      <c r="H16" s="411"/>
      <c r="I16" s="410"/>
      <c r="J16" s="410"/>
      <c r="K16" s="410"/>
      <c r="L16" s="410"/>
      <c r="M16" s="410"/>
    </row>
    <row r="17" spans="1:13" ht="15" x14ac:dyDescent="0.2">
      <c r="A17" s="416" t="s">
        <v>459</v>
      </c>
      <c r="B17" s="415" t="s">
        <v>539</v>
      </c>
      <c r="C17" s="407" t="s">
        <v>264</v>
      </c>
      <c r="D17" s="410"/>
      <c r="E17" s="414">
        <f t="shared" si="0"/>
        <v>0</v>
      </c>
      <c r="F17" s="413"/>
      <c r="G17" s="412"/>
      <c r="H17" s="411"/>
      <c r="I17" s="410"/>
      <c r="J17" s="410"/>
      <c r="K17" s="410"/>
      <c r="L17" s="410"/>
      <c r="M17" s="410"/>
    </row>
    <row r="18" spans="1:13" ht="15" x14ac:dyDescent="0.2">
      <c r="A18" s="416" t="s">
        <v>455</v>
      </c>
      <c r="B18" s="415" t="s">
        <v>538</v>
      </c>
      <c r="C18" s="407" t="s">
        <v>262</v>
      </c>
      <c r="D18" s="410"/>
      <c r="E18" s="414">
        <f t="shared" si="0"/>
        <v>0</v>
      </c>
      <c r="F18" s="413"/>
      <c r="G18" s="412"/>
      <c r="H18" s="411"/>
      <c r="I18" s="410"/>
      <c r="J18" s="410"/>
      <c r="K18" s="410"/>
      <c r="L18" s="410"/>
      <c r="M18" s="410"/>
    </row>
    <row r="19" spans="1:13" ht="15" x14ac:dyDescent="0.2">
      <c r="A19" s="416" t="s">
        <v>451</v>
      </c>
      <c r="B19" s="415" t="s">
        <v>537</v>
      </c>
      <c r="C19" s="407" t="s">
        <v>260</v>
      </c>
      <c r="D19" s="410"/>
      <c r="E19" s="414">
        <f t="shared" si="0"/>
        <v>0</v>
      </c>
      <c r="F19" s="413"/>
      <c r="G19" s="412"/>
      <c r="H19" s="411"/>
      <c r="I19" s="410"/>
      <c r="J19" s="410"/>
      <c r="K19" s="410"/>
      <c r="L19" s="410"/>
      <c r="M19" s="410"/>
    </row>
    <row r="20" spans="1:13" ht="15" x14ac:dyDescent="0.2">
      <c r="A20" s="416" t="s">
        <v>447</v>
      </c>
      <c r="B20" s="418"/>
      <c r="C20" s="407"/>
      <c r="D20" s="421"/>
      <c r="E20" s="421"/>
      <c r="F20" s="424"/>
      <c r="G20" s="423"/>
      <c r="H20" s="422"/>
      <c r="I20" s="421"/>
      <c r="J20" s="421"/>
      <c r="K20" s="421"/>
      <c r="L20" s="421"/>
      <c r="M20" s="421"/>
    </row>
    <row r="21" spans="1:13" ht="15" x14ac:dyDescent="0.2">
      <c r="A21" s="416" t="s">
        <v>444</v>
      </c>
      <c r="B21" s="415" t="s">
        <v>77</v>
      </c>
      <c r="C21" s="420" t="s">
        <v>536</v>
      </c>
      <c r="D21" s="419">
        <f t="shared" ref="D21:M21" si="1">SUM(D8:D19)</f>
        <v>1409</v>
      </c>
      <c r="E21" s="419">
        <f t="shared" si="1"/>
        <v>7645</v>
      </c>
      <c r="F21" s="419">
        <f t="shared" si="1"/>
        <v>0</v>
      </c>
      <c r="G21" s="419">
        <f t="shared" si="1"/>
        <v>0</v>
      </c>
      <c r="H21" s="419">
        <f t="shared" si="1"/>
        <v>0</v>
      </c>
      <c r="I21" s="419">
        <f t="shared" si="1"/>
        <v>7645</v>
      </c>
      <c r="J21" s="419">
        <f t="shared" si="1"/>
        <v>0</v>
      </c>
      <c r="K21" s="419">
        <f t="shared" si="1"/>
        <v>0</v>
      </c>
      <c r="L21" s="419">
        <f t="shared" si="1"/>
        <v>0</v>
      </c>
      <c r="M21" s="419">
        <f t="shared" si="1"/>
        <v>0</v>
      </c>
    </row>
    <row r="22" spans="1:13" ht="15" x14ac:dyDescent="0.2">
      <c r="A22" s="416" t="s">
        <v>439</v>
      </c>
      <c r="B22" s="418"/>
      <c r="C22" s="407"/>
      <c r="D22" s="403"/>
      <c r="E22" s="403"/>
      <c r="F22" s="406"/>
      <c r="G22" s="405"/>
      <c r="H22" s="404"/>
      <c r="I22" s="403"/>
      <c r="J22" s="403"/>
      <c r="K22" s="403"/>
      <c r="L22" s="403"/>
      <c r="M22" s="403"/>
    </row>
    <row r="23" spans="1:13" ht="15" x14ac:dyDescent="0.2">
      <c r="A23" s="416" t="s">
        <v>436</v>
      </c>
      <c r="B23" s="415" t="s">
        <v>535</v>
      </c>
      <c r="C23" s="407" t="s">
        <v>534</v>
      </c>
      <c r="D23" s="410">
        <v>1</v>
      </c>
      <c r="E23" s="414">
        <f>SUM(F23:M23)</f>
        <v>1</v>
      </c>
      <c r="F23" s="413"/>
      <c r="G23" s="412"/>
      <c r="H23" s="411"/>
      <c r="I23" s="410">
        <v>1</v>
      </c>
      <c r="J23" s="410"/>
      <c r="K23" s="410"/>
      <c r="L23" s="410"/>
      <c r="M23" s="410"/>
    </row>
    <row r="24" spans="1:13" ht="15" x14ac:dyDescent="0.2">
      <c r="A24" s="416" t="s">
        <v>431</v>
      </c>
      <c r="B24" s="415" t="s">
        <v>533</v>
      </c>
      <c r="C24" s="407" t="s">
        <v>532</v>
      </c>
      <c r="D24" s="410"/>
      <c r="E24" s="414">
        <f>SUM(F24:M24)</f>
        <v>0</v>
      </c>
      <c r="F24" s="413"/>
      <c r="G24" s="412"/>
      <c r="H24" s="411"/>
      <c r="I24" s="410"/>
      <c r="J24" s="410"/>
      <c r="K24" s="410"/>
      <c r="L24" s="410"/>
      <c r="M24" s="410"/>
    </row>
    <row r="25" spans="1:13" ht="15" x14ac:dyDescent="0.2">
      <c r="A25" s="416" t="s">
        <v>428</v>
      </c>
      <c r="B25" s="415"/>
      <c r="C25" s="407"/>
      <c r="D25" s="403"/>
      <c r="E25" s="403"/>
      <c r="F25" s="406"/>
      <c r="G25" s="405"/>
      <c r="H25" s="404"/>
      <c r="I25" s="403"/>
      <c r="J25" s="403"/>
      <c r="K25" s="403"/>
      <c r="L25" s="403"/>
      <c r="M25" s="403"/>
    </row>
    <row r="26" spans="1:13" ht="15" x14ac:dyDescent="0.2">
      <c r="A26" s="416" t="s">
        <v>425</v>
      </c>
      <c r="B26" s="415" t="s">
        <v>531</v>
      </c>
      <c r="C26" s="407" t="s">
        <v>254</v>
      </c>
      <c r="D26" s="410">
        <v>10567</v>
      </c>
      <c r="E26" s="414">
        <f>SUM(F26:M26)</f>
        <v>11024</v>
      </c>
      <c r="F26" s="413">
        <v>2143</v>
      </c>
      <c r="G26" s="412">
        <v>3</v>
      </c>
      <c r="H26" s="411"/>
      <c r="I26" s="410">
        <v>8878</v>
      </c>
      <c r="J26" s="410"/>
      <c r="K26" s="410"/>
      <c r="L26" s="410"/>
      <c r="M26" s="410"/>
    </row>
    <row r="27" spans="1:13" ht="15" x14ac:dyDescent="0.2">
      <c r="A27" s="416" t="s">
        <v>422</v>
      </c>
      <c r="B27" s="415" t="s">
        <v>530</v>
      </c>
      <c r="C27" s="407" t="s">
        <v>252</v>
      </c>
      <c r="D27" s="410"/>
      <c r="E27" s="414">
        <f>SUM(F27:M27)</f>
        <v>0</v>
      </c>
      <c r="F27" s="413"/>
      <c r="G27" s="412"/>
      <c r="H27" s="411"/>
      <c r="I27" s="410"/>
      <c r="J27" s="410"/>
      <c r="K27" s="410"/>
      <c r="L27" s="410"/>
      <c r="M27" s="410"/>
    </row>
    <row r="28" spans="1:13" ht="15" x14ac:dyDescent="0.2">
      <c r="A28" s="416" t="s">
        <v>418</v>
      </c>
      <c r="B28" s="415">
        <v>623</v>
      </c>
      <c r="C28" s="407" t="s">
        <v>250</v>
      </c>
      <c r="D28" s="410"/>
      <c r="E28" s="414">
        <f>SUM(F28:M28)</f>
        <v>0</v>
      </c>
      <c r="F28" s="413"/>
      <c r="G28" s="412"/>
      <c r="H28" s="411"/>
      <c r="I28" s="410"/>
      <c r="J28" s="410"/>
      <c r="K28" s="410"/>
      <c r="L28" s="410"/>
      <c r="M28" s="410"/>
    </row>
    <row r="29" spans="1:13" ht="15" x14ac:dyDescent="0.2">
      <c r="A29" s="416" t="s">
        <v>415</v>
      </c>
      <c r="B29" s="415" t="s">
        <v>529</v>
      </c>
      <c r="C29" s="407" t="s">
        <v>248</v>
      </c>
      <c r="D29" s="410"/>
      <c r="E29" s="414">
        <f>SUM(F29:M29)</f>
        <v>0</v>
      </c>
      <c r="F29" s="413"/>
      <c r="G29" s="412"/>
      <c r="H29" s="411"/>
      <c r="I29" s="410"/>
      <c r="J29" s="410"/>
      <c r="K29" s="410"/>
      <c r="L29" s="410"/>
      <c r="M29" s="410"/>
    </row>
    <row r="30" spans="1:13" ht="15" x14ac:dyDescent="0.2">
      <c r="A30" s="416" t="s">
        <v>410</v>
      </c>
      <c r="B30" s="415" t="s">
        <v>528</v>
      </c>
      <c r="C30" s="407" t="s">
        <v>246</v>
      </c>
      <c r="D30" s="410"/>
      <c r="E30" s="414">
        <f>SUM(F30:M30)</f>
        <v>0</v>
      </c>
      <c r="F30" s="413"/>
      <c r="G30" s="412"/>
      <c r="H30" s="411"/>
      <c r="I30" s="410"/>
      <c r="J30" s="410"/>
      <c r="K30" s="410"/>
      <c r="L30" s="410"/>
      <c r="M30" s="410"/>
    </row>
    <row r="31" spans="1:13" ht="15" x14ac:dyDescent="0.2">
      <c r="A31" s="416" t="s">
        <v>405</v>
      </c>
      <c r="B31" s="415"/>
      <c r="C31" s="407"/>
      <c r="D31" s="403"/>
      <c r="E31" s="403"/>
      <c r="F31" s="406"/>
      <c r="G31" s="405"/>
      <c r="H31" s="404"/>
      <c r="I31" s="403"/>
      <c r="J31" s="403"/>
      <c r="K31" s="403"/>
      <c r="L31" s="403"/>
      <c r="M31" s="403"/>
    </row>
    <row r="32" spans="1:13" ht="15" x14ac:dyDescent="0.2">
      <c r="A32" s="416" t="s">
        <v>401</v>
      </c>
      <c r="B32" s="415" t="s">
        <v>527</v>
      </c>
      <c r="C32" s="407" t="s">
        <v>244</v>
      </c>
      <c r="D32" s="410"/>
      <c r="E32" s="414">
        <f>SUM(F32:M32)</f>
        <v>0</v>
      </c>
      <c r="F32" s="413"/>
      <c r="G32" s="412"/>
      <c r="H32" s="411"/>
      <c r="I32" s="410"/>
      <c r="J32" s="410"/>
      <c r="K32" s="410"/>
      <c r="L32" s="410"/>
      <c r="M32" s="410"/>
    </row>
    <row r="33" spans="1:13" ht="15" x14ac:dyDescent="0.2">
      <c r="A33" s="416" t="s">
        <v>398</v>
      </c>
      <c r="B33" s="415"/>
      <c r="C33" s="407"/>
      <c r="D33" s="403"/>
      <c r="E33" s="403"/>
      <c r="F33" s="406"/>
      <c r="G33" s="405"/>
      <c r="H33" s="404"/>
      <c r="I33" s="403"/>
      <c r="J33" s="403"/>
      <c r="K33" s="403"/>
      <c r="L33" s="403"/>
      <c r="M33" s="403"/>
    </row>
    <row r="34" spans="1:13" ht="15" x14ac:dyDescent="0.2">
      <c r="A34" s="416" t="s">
        <v>394</v>
      </c>
      <c r="B34" s="415" t="s">
        <v>526</v>
      </c>
      <c r="C34" s="407" t="s">
        <v>242</v>
      </c>
      <c r="D34" s="410"/>
      <c r="E34" s="414">
        <f t="shared" ref="E34:E41" si="2">SUM(F34:M34)</f>
        <v>0</v>
      </c>
      <c r="F34" s="413"/>
      <c r="G34" s="412"/>
      <c r="H34" s="411"/>
      <c r="I34" s="410"/>
      <c r="J34" s="410"/>
      <c r="K34" s="410"/>
      <c r="L34" s="410"/>
      <c r="M34" s="410"/>
    </row>
    <row r="35" spans="1:13" ht="15" x14ac:dyDescent="0.2">
      <c r="A35" s="416" t="s">
        <v>390</v>
      </c>
      <c r="B35" s="415" t="s">
        <v>525</v>
      </c>
      <c r="C35" s="407" t="s">
        <v>240</v>
      </c>
      <c r="D35" s="410"/>
      <c r="E35" s="414">
        <f t="shared" si="2"/>
        <v>0</v>
      </c>
      <c r="F35" s="413"/>
      <c r="G35" s="412"/>
      <c r="H35" s="411"/>
      <c r="I35" s="410"/>
      <c r="J35" s="410"/>
      <c r="K35" s="410"/>
      <c r="L35" s="410"/>
      <c r="M35" s="410"/>
    </row>
    <row r="36" spans="1:13" ht="15" x14ac:dyDescent="0.2">
      <c r="A36" s="416" t="s">
        <v>385</v>
      </c>
      <c r="B36" s="415">
        <v>656</v>
      </c>
      <c r="C36" s="407" t="s">
        <v>524</v>
      </c>
      <c r="D36" s="410"/>
      <c r="E36" s="414">
        <f t="shared" si="2"/>
        <v>0</v>
      </c>
      <c r="F36" s="413"/>
      <c r="G36" s="412"/>
      <c r="H36" s="411"/>
      <c r="I36" s="410"/>
      <c r="J36" s="410"/>
      <c r="K36" s="410"/>
      <c r="L36" s="410"/>
      <c r="M36" s="410"/>
    </row>
    <row r="37" spans="1:13" ht="15" x14ac:dyDescent="0.2">
      <c r="A37" s="416" t="s">
        <v>380</v>
      </c>
      <c r="B37" s="415" t="s">
        <v>523</v>
      </c>
      <c r="C37" s="407" t="s">
        <v>522</v>
      </c>
      <c r="D37" s="410"/>
      <c r="E37" s="414">
        <f t="shared" si="2"/>
        <v>0</v>
      </c>
      <c r="F37" s="413"/>
      <c r="G37" s="412"/>
      <c r="H37" s="411"/>
      <c r="I37" s="410"/>
      <c r="J37" s="410"/>
      <c r="K37" s="410"/>
      <c r="L37" s="410"/>
      <c r="M37" s="410"/>
    </row>
    <row r="38" spans="1:13" ht="15" x14ac:dyDescent="0.2">
      <c r="A38" s="416" t="s">
        <v>377</v>
      </c>
      <c r="B38" s="415">
        <v>663</v>
      </c>
      <c r="C38" s="407" t="s">
        <v>521</v>
      </c>
      <c r="D38" s="410"/>
      <c r="E38" s="414">
        <f t="shared" si="2"/>
        <v>0</v>
      </c>
      <c r="F38" s="413"/>
      <c r="G38" s="412"/>
      <c r="H38" s="411"/>
      <c r="I38" s="410"/>
      <c r="J38" s="410"/>
      <c r="K38" s="410"/>
      <c r="L38" s="410"/>
      <c r="M38" s="410"/>
    </row>
    <row r="39" spans="1:13" ht="15" x14ac:dyDescent="0.2">
      <c r="A39" s="416" t="s">
        <v>373</v>
      </c>
      <c r="B39" s="415" t="s">
        <v>520</v>
      </c>
      <c r="C39" s="407" t="s">
        <v>519</v>
      </c>
      <c r="D39" s="410"/>
      <c r="E39" s="414">
        <f t="shared" si="2"/>
        <v>0</v>
      </c>
      <c r="F39" s="413"/>
      <c r="G39" s="412"/>
      <c r="H39" s="411"/>
      <c r="I39" s="410"/>
      <c r="J39" s="410"/>
      <c r="K39" s="410"/>
      <c r="L39" s="410"/>
      <c r="M39" s="410"/>
    </row>
    <row r="40" spans="1:13" ht="15" x14ac:dyDescent="0.2">
      <c r="A40" s="416" t="s">
        <v>369</v>
      </c>
      <c r="B40" s="415" t="s">
        <v>518</v>
      </c>
      <c r="C40" s="407" t="s">
        <v>230</v>
      </c>
      <c r="D40" s="410"/>
      <c r="E40" s="414">
        <f t="shared" si="2"/>
        <v>0</v>
      </c>
      <c r="F40" s="413"/>
      <c r="G40" s="412"/>
      <c r="H40" s="411"/>
      <c r="I40" s="410"/>
      <c r="J40" s="410"/>
      <c r="K40" s="410"/>
      <c r="L40" s="410"/>
      <c r="M40" s="410"/>
    </row>
    <row r="41" spans="1:13" ht="15" x14ac:dyDescent="0.2">
      <c r="A41" s="416" t="s">
        <v>365</v>
      </c>
      <c r="B41" s="415" t="s">
        <v>517</v>
      </c>
      <c r="C41" s="407" t="s">
        <v>228</v>
      </c>
      <c r="D41" s="410"/>
      <c r="E41" s="414">
        <f t="shared" si="2"/>
        <v>0</v>
      </c>
      <c r="F41" s="413"/>
      <c r="G41" s="412"/>
      <c r="H41" s="411"/>
      <c r="I41" s="410"/>
      <c r="J41" s="410"/>
      <c r="K41" s="410"/>
      <c r="L41" s="410"/>
      <c r="M41" s="410"/>
    </row>
    <row r="42" spans="1:13" ht="15" x14ac:dyDescent="0.2">
      <c r="A42" s="416" t="s">
        <v>362</v>
      </c>
      <c r="B42" s="415"/>
      <c r="C42" s="407"/>
      <c r="D42" s="403"/>
      <c r="E42" s="403"/>
      <c r="F42" s="406"/>
      <c r="G42" s="405"/>
      <c r="H42" s="404"/>
      <c r="I42" s="403"/>
      <c r="J42" s="403"/>
      <c r="K42" s="403"/>
      <c r="L42" s="403"/>
      <c r="M42" s="403"/>
    </row>
    <row r="43" spans="1:13" ht="15" x14ac:dyDescent="0.2">
      <c r="A43" s="416" t="s">
        <v>359</v>
      </c>
      <c r="B43" s="415" t="s">
        <v>516</v>
      </c>
      <c r="C43" s="407" t="s">
        <v>515</v>
      </c>
      <c r="D43" s="410"/>
      <c r="E43" s="414">
        <f>SUM(F43:M43)</f>
        <v>0</v>
      </c>
      <c r="F43" s="413"/>
      <c r="G43" s="412"/>
      <c r="H43" s="411"/>
      <c r="I43" s="410"/>
      <c r="J43" s="410"/>
      <c r="K43" s="410"/>
      <c r="L43" s="410"/>
      <c r="M43" s="410"/>
    </row>
    <row r="44" spans="1:13" ht="15" x14ac:dyDescent="0.2">
      <c r="A44" s="416" t="s">
        <v>357</v>
      </c>
      <c r="B44" s="415" t="s">
        <v>514</v>
      </c>
      <c r="C44" s="407" t="s">
        <v>513</v>
      </c>
      <c r="D44" s="410">
        <v>250</v>
      </c>
      <c r="E44" s="414">
        <f>SUM(F44:M44)</f>
        <v>0</v>
      </c>
      <c r="F44" s="413"/>
      <c r="G44" s="412"/>
      <c r="H44" s="411"/>
      <c r="I44" s="410"/>
      <c r="J44" s="410"/>
      <c r="K44" s="410"/>
      <c r="L44" s="410"/>
      <c r="M44" s="410"/>
    </row>
    <row r="45" spans="1:13" ht="15" x14ac:dyDescent="0.2">
      <c r="A45" s="416" t="s">
        <v>353</v>
      </c>
      <c r="B45" s="415" t="s">
        <v>512</v>
      </c>
      <c r="C45" s="407" t="s">
        <v>222</v>
      </c>
      <c r="D45" s="410"/>
      <c r="E45" s="414">
        <f>SUM(F45:M45)</f>
        <v>0</v>
      </c>
      <c r="F45" s="413"/>
      <c r="G45" s="412"/>
      <c r="H45" s="411"/>
      <c r="I45" s="410"/>
      <c r="J45" s="410"/>
      <c r="K45" s="410"/>
      <c r="L45" s="410"/>
      <c r="M45" s="410"/>
    </row>
    <row r="46" spans="1:13" ht="15" x14ac:dyDescent="0.2">
      <c r="A46" s="409"/>
      <c r="B46" s="408"/>
      <c r="C46" s="407"/>
      <c r="D46" s="403"/>
      <c r="E46" s="403"/>
      <c r="F46" s="406"/>
      <c r="G46" s="405"/>
      <c r="H46" s="404"/>
      <c r="I46" s="403"/>
      <c r="J46" s="403"/>
      <c r="K46" s="403"/>
      <c r="L46" s="403"/>
      <c r="M46" s="403"/>
    </row>
    <row r="47" spans="1:13" ht="12" customHeight="1" x14ac:dyDescent="0.2">
      <c r="A47" s="602" t="str">
        <f ca="1">CELL("filename",A47)</f>
        <v>R:\Finance\Annual Budget\Amended 2016-2017\[2016-2017 Amended Budget.xlsx]104a</v>
      </c>
      <c r="B47" s="602"/>
      <c r="C47" s="602"/>
      <c r="D47" s="402"/>
      <c r="E47" s="402"/>
      <c r="F47" s="402"/>
      <c r="G47" s="402"/>
      <c r="H47" s="402"/>
      <c r="I47" s="402"/>
      <c r="J47" s="402"/>
      <c r="K47" s="402"/>
      <c r="L47" s="402"/>
      <c r="M47" s="402"/>
    </row>
    <row r="48" spans="1:13" ht="12" customHeight="1" x14ac:dyDescent="0.2">
      <c r="A48" s="401"/>
      <c r="B48" s="401"/>
      <c r="C48" s="400" t="s">
        <v>511</v>
      </c>
      <c r="D48" s="399">
        <f t="shared" ref="D48:M48" si="3">SUM(D23:D46)</f>
        <v>10818</v>
      </c>
      <c r="E48" s="399">
        <f t="shared" si="3"/>
        <v>11025</v>
      </c>
      <c r="F48" s="399">
        <f t="shared" si="3"/>
        <v>2143</v>
      </c>
      <c r="G48" s="399">
        <f t="shared" si="3"/>
        <v>3</v>
      </c>
      <c r="H48" s="399">
        <f t="shared" si="3"/>
        <v>0</v>
      </c>
      <c r="I48" s="399">
        <f t="shared" si="3"/>
        <v>8879</v>
      </c>
      <c r="J48" s="399">
        <f t="shared" si="3"/>
        <v>0</v>
      </c>
      <c r="K48" s="399">
        <f t="shared" si="3"/>
        <v>0</v>
      </c>
      <c r="L48" s="399">
        <f t="shared" si="3"/>
        <v>0</v>
      </c>
      <c r="M48" s="399">
        <f t="shared" si="3"/>
        <v>0</v>
      </c>
    </row>
  </sheetData>
  <mergeCells count="3">
    <mergeCell ref="A1:C1"/>
    <mergeCell ref="A4:C4"/>
    <mergeCell ref="A47:C47"/>
  </mergeCells>
  <printOptions horizontalCentered="1" verticalCentered="1"/>
  <pageMargins left="0.1" right="0.1" top="0.4" bottom="0.4" header="0.1" footer="0.1"/>
  <pageSetup scale="81" fitToHeight="2" orientation="landscape" r:id="rId1"/>
  <headerFooter>
    <oddHeader>&amp;C&amp;"Arial,Bold"TWIN FALLS SCHOOL DISTRICT 411</oddHeader>
    <oddFooter>&amp;L&amp;"Arial,Bold"&amp;Z&amp;F&amp;R&amp;"Arial,Bold"Page &amp;P of &amp;N</oddFooter>
  </headerFooter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>
    <pageSetUpPr fitToPage="1"/>
  </sheetPr>
  <dimension ref="A1:M48"/>
  <sheetViews>
    <sheetView defaultGridColor="0" colorId="22" zoomScaleNormal="100" workbookViewId="0">
      <pane xSplit="3" ySplit="7" topLeftCell="D8" activePane="bottomRight" state="frozen"/>
      <selection activeCell="P31" sqref="P31"/>
      <selection pane="topRight" activeCell="P31" sqref="P31"/>
      <selection pane="bottomLeft" activeCell="P31" sqref="P31"/>
      <selection pane="bottomRight" activeCell="P31" sqref="P31"/>
    </sheetView>
  </sheetViews>
  <sheetFormatPr defaultColWidth="9.77734375" defaultRowHeight="15.75" x14ac:dyDescent="0.25"/>
  <cols>
    <col min="1" max="1" width="3.77734375" style="397" customWidth="1"/>
    <col min="2" max="2" width="6.77734375" style="397" customWidth="1"/>
    <col min="3" max="3" width="30.77734375" style="398" customWidth="1"/>
    <col min="4" max="13" width="11.77734375" style="397" customWidth="1"/>
    <col min="14" max="16384" width="9.77734375" style="397"/>
  </cols>
  <sheetData>
    <row r="1" spans="1:13" ht="20.25" x14ac:dyDescent="0.3">
      <c r="A1" s="600" t="s">
        <v>47</v>
      </c>
      <c r="B1" s="600"/>
      <c r="C1" s="600"/>
      <c r="E1" s="449" t="s">
        <v>510</v>
      </c>
      <c r="F1" s="447"/>
      <c r="G1" s="447"/>
      <c r="I1" s="451"/>
      <c r="K1" s="446"/>
      <c r="L1" s="446"/>
      <c r="M1" s="556" t="s">
        <v>819</v>
      </c>
    </row>
    <row r="2" spans="1:13" x14ac:dyDescent="0.25">
      <c r="E2" s="449" t="s">
        <v>16</v>
      </c>
      <c r="F2" s="447"/>
      <c r="G2" s="447"/>
      <c r="K2" s="446"/>
      <c r="L2" s="445"/>
      <c r="M2" s="444" t="s">
        <v>818</v>
      </c>
    </row>
    <row r="3" spans="1:13" x14ac:dyDescent="0.25">
      <c r="E3" s="448" t="s">
        <v>507</v>
      </c>
      <c r="F3" s="447"/>
      <c r="G3" s="447"/>
      <c r="K3" s="446"/>
      <c r="L3" s="445"/>
      <c r="M3" s="444" t="s">
        <v>817</v>
      </c>
    </row>
    <row r="4" spans="1:13" ht="12" customHeight="1" x14ac:dyDescent="0.2">
      <c r="A4" s="601" t="s">
        <v>505</v>
      </c>
      <c r="B4" s="601"/>
      <c r="C4" s="601"/>
      <c r="D4" s="434"/>
      <c r="E4" s="434"/>
      <c r="F4" s="434"/>
      <c r="G4" s="434"/>
      <c r="H4" s="434"/>
      <c r="I4" s="434"/>
      <c r="J4" s="434"/>
      <c r="K4" s="434"/>
      <c r="L4" s="434"/>
      <c r="M4" s="434"/>
    </row>
    <row r="5" spans="1:13" ht="15" x14ac:dyDescent="0.2">
      <c r="A5" s="443"/>
      <c r="B5" s="442"/>
      <c r="C5" s="441" t="s">
        <v>16</v>
      </c>
      <c r="D5" s="437" t="s">
        <v>503</v>
      </c>
      <c r="E5" s="440" t="s">
        <v>502</v>
      </c>
      <c r="F5" s="439" t="s">
        <v>85</v>
      </c>
      <c r="G5" s="439" t="s">
        <v>83</v>
      </c>
      <c r="H5" s="439" t="s">
        <v>81</v>
      </c>
      <c r="I5" s="439" t="s">
        <v>79</v>
      </c>
      <c r="J5" s="439" t="s">
        <v>77</v>
      </c>
      <c r="K5" s="438" t="s">
        <v>75</v>
      </c>
      <c r="L5" s="437" t="s">
        <v>73</v>
      </c>
      <c r="M5" s="437" t="s">
        <v>70</v>
      </c>
    </row>
    <row r="6" spans="1:13" ht="15" x14ac:dyDescent="0.2">
      <c r="A6" s="436"/>
      <c r="B6" s="429"/>
      <c r="C6" s="435"/>
      <c r="D6" s="429"/>
      <c r="E6" s="429"/>
      <c r="F6" s="434"/>
      <c r="G6" s="433"/>
      <c r="H6" s="432" t="s">
        <v>560</v>
      </c>
      <c r="I6" s="432" t="s">
        <v>559</v>
      </c>
      <c r="J6" s="431" t="s">
        <v>558</v>
      </c>
      <c r="K6" s="430" t="s">
        <v>557</v>
      </c>
      <c r="L6" s="430" t="s">
        <v>556</v>
      </c>
      <c r="M6" s="429"/>
    </row>
    <row r="7" spans="1:13" ht="15" x14ac:dyDescent="0.2">
      <c r="A7" s="416" t="s">
        <v>87</v>
      </c>
      <c r="B7" s="415" t="s">
        <v>500</v>
      </c>
      <c r="C7" s="428" t="s">
        <v>555</v>
      </c>
      <c r="D7" s="415" t="s">
        <v>88</v>
      </c>
      <c r="E7" s="415" t="s">
        <v>88</v>
      </c>
      <c r="F7" s="427" t="s">
        <v>84</v>
      </c>
      <c r="G7" s="426" t="s">
        <v>82</v>
      </c>
      <c r="H7" s="426" t="s">
        <v>554</v>
      </c>
      <c r="I7" s="426" t="s">
        <v>553</v>
      </c>
      <c r="J7" s="416" t="s">
        <v>552</v>
      </c>
      <c r="K7" s="415" t="s">
        <v>551</v>
      </c>
      <c r="L7" s="415" t="s">
        <v>550</v>
      </c>
      <c r="M7" s="415" t="s">
        <v>184</v>
      </c>
    </row>
    <row r="8" spans="1:13" ht="15" x14ac:dyDescent="0.2">
      <c r="A8" s="416" t="s">
        <v>496</v>
      </c>
      <c r="B8" s="415" t="s">
        <v>549</v>
      </c>
      <c r="C8" s="407" t="s">
        <v>282</v>
      </c>
      <c r="D8" s="410"/>
      <c r="E8" s="414">
        <f t="shared" ref="E8:E19" si="0">SUM(F8:M8)</f>
        <v>0</v>
      </c>
      <c r="F8" s="413"/>
      <c r="G8" s="412"/>
      <c r="H8" s="411"/>
      <c r="I8" s="410"/>
      <c r="J8" s="410"/>
      <c r="K8" s="410"/>
      <c r="L8" s="410"/>
      <c r="M8" s="410"/>
    </row>
    <row r="9" spans="1:13" ht="15" x14ac:dyDescent="0.2">
      <c r="A9" s="416" t="s">
        <v>491</v>
      </c>
      <c r="B9" s="415" t="s">
        <v>548</v>
      </c>
      <c r="C9" s="407" t="s">
        <v>280</v>
      </c>
      <c r="D9" s="410"/>
      <c r="E9" s="414">
        <f t="shared" si="0"/>
        <v>0</v>
      </c>
      <c r="F9" s="413"/>
      <c r="G9" s="412"/>
      <c r="H9" s="411"/>
      <c r="I9" s="410"/>
      <c r="J9" s="410"/>
      <c r="K9" s="410"/>
      <c r="L9" s="410"/>
      <c r="M9" s="410"/>
    </row>
    <row r="10" spans="1:13" ht="15" x14ac:dyDescent="0.2">
      <c r="A10" s="416" t="s">
        <v>487</v>
      </c>
      <c r="B10" s="415" t="s">
        <v>547</v>
      </c>
      <c r="C10" s="407" t="s">
        <v>278</v>
      </c>
      <c r="D10" s="410"/>
      <c r="E10" s="414">
        <f t="shared" si="0"/>
        <v>0</v>
      </c>
      <c r="F10" s="413"/>
      <c r="G10" s="412"/>
      <c r="H10" s="411"/>
      <c r="I10" s="410"/>
      <c r="J10" s="410"/>
      <c r="K10" s="410"/>
      <c r="L10" s="410"/>
      <c r="M10" s="410"/>
    </row>
    <row r="11" spans="1:13" ht="15" x14ac:dyDescent="0.2">
      <c r="A11" s="425" t="s">
        <v>484</v>
      </c>
      <c r="B11" s="415">
        <v>519</v>
      </c>
      <c r="C11" s="407" t="s">
        <v>276</v>
      </c>
      <c r="D11" s="410"/>
      <c r="E11" s="414">
        <f t="shared" si="0"/>
        <v>0</v>
      </c>
      <c r="F11" s="413"/>
      <c r="G11" s="412"/>
      <c r="H11" s="411"/>
      <c r="I11" s="410"/>
      <c r="J11" s="410"/>
      <c r="K11" s="410"/>
      <c r="L11" s="410"/>
      <c r="M11" s="410"/>
    </row>
    <row r="12" spans="1:13" ht="15" x14ac:dyDescent="0.2">
      <c r="A12" s="416" t="s">
        <v>480</v>
      </c>
      <c r="B12" s="415" t="s">
        <v>546</v>
      </c>
      <c r="C12" s="407" t="s">
        <v>545</v>
      </c>
      <c r="D12" s="410"/>
      <c r="E12" s="414">
        <f t="shared" si="0"/>
        <v>0</v>
      </c>
      <c r="F12" s="413"/>
      <c r="G12" s="412"/>
      <c r="H12" s="411"/>
      <c r="I12" s="410"/>
      <c r="J12" s="410"/>
      <c r="K12" s="410"/>
      <c r="L12" s="410"/>
      <c r="M12" s="410"/>
    </row>
    <row r="13" spans="1:13" ht="15" x14ac:dyDescent="0.2">
      <c r="A13" s="416" t="s">
        <v>476</v>
      </c>
      <c r="B13" s="415" t="s">
        <v>544</v>
      </c>
      <c r="C13" s="407" t="s">
        <v>543</v>
      </c>
      <c r="D13" s="410"/>
      <c r="E13" s="414">
        <f t="shared" si="0"/>
        <v>0</v>
      </c>
      <c r="F13" s="413"/>
      <c r="G13" s="412"/>
      <c r="H13" s="411"/>
      <c r="I13" s="410"/>
      <c r="J13" s="410"/>
      <c r="K13" s="410"/>
      <c r="L13" s="410"/>
      <c r="M13" s="410"/>
    </row>
    <row r="14" spans="1:13" ht="15" x14ac:dyDescent="0.2">
      <c r="A14" s="416" t="s">
        <v>471</v>
      </c>
      <c r="B14" s="415" t="s">
        <v>542</v>
      </c>
      <c r="C14" s="407" t="s">
        <v>270</v>
      </c>
      <c r="D14" s="410"/>
      <c r="E14" s="414">
        <f t="shared" si="0"/>
        <v>0</v>
      </c>
      <c r="F14" s="413"/>
      <c r="G14" s="412"/>
      <c r="H14" s="411"/>
      <c r="I14" s="410"/>
      <c r="J14" s="410"/>
      <c r="K14" s="410"/>
      <c r="L14" s="410"/>
      <c r="M14" s="410"/>
    </row>
    <row r="15" spans="1:13" ht="15" x14ac:dyDescent="0.2">
      <c r="A15" s="416" t="s">
        <v>467</v>
      </c>
      <c r="B15" s="415" t="s">
        <v>541</v>
      </c>
      <c r="C15" s="407" t="s">
        <v>268</v>
      </c>
      <c r="D15" s="410"/>
      <c r="E15" s="414">
        <f t="shared" si="0"/>
        <v>0</v>
      </c>
      <c r="F15" s="413"/>
      <c r="G15" s="412"/>
      <c r="H15" s="411"/>
      <c r="I15" s="410"/>
      <c r="J15" s="410"/>
      <c r="K15" s="410"/>
      <c r="L15" s="410"/>
      <c r="M15" s="410"/>
    </row>
    <row r="16" spans="1:13" ht="15" x14ac:dyDescent="0.2">
      <c r="A16" s="416" t="s">
        <v>463</v>
      </c>
      <c r="B16" s="415" t="s">
        <v>540</v>
      </c>
      <c r="C16" s="407" t="s">
        <v>266</v>
      </c>
      <c r="D16" s="410"/>
      <c r="E16" s="414">
        <f t="shared" si="0"/>
        <v>0</v>
      </c>
      <c r="F16" s="413"/>
      <c r="G16" s="412"/>
      <c r="H16" s="411"/>
      <c r="I16" s="410"/>
      <c r="J16" s="410"/>
      <c r="K16" s="410"/>
      <c r="L16" s="410"/>
      <c r="M16" s="410"/>
    </row>
    <row r="17" spans="1:13" ht="15" x14ac:dyDescent="0.2">
      <c r="A17" s="416" t="s">
        <v>459</v>
      </c>
      <c r="B17" s="415" t="s">
        <v>539</v>
      </c>
      <c r="C17" s="407" t="s">
        <v>264</v>
      </c>
      <c r="D17" s="410"/>
      <c r="E17" s="414">
        <f t="shared" si="0"/>
        <v>0</v>
      </c>
      <c r="F17" s="413"/>
      <c r="G17" s="412"/>
      <c r="H17" s="411"/>
      <c r="I17" s="410"/>
      <c r="J17" s="410"/>
      <c r="K17" s="410"/>
      <c r="L17" s="410"/>
      <c r="M17" s="410"/>
    </row>
    <row r="18" spans="1:13" ht="15" x14ac:dyDescent="0.2">
      <c r="A18" s="416" t="s">
        <v>455</v>
      </c>
      <c r="B18" s="415" t="s">
        <v>538</v>
      </c>
      <c r="C18" s="407" t="s">
        <v>262</v>
      </c>
      <c r="D18" s="410"/>
      <c r="E18" s="414">
        <f t="shared" si="0"/>
        <v>0</v>
      </c>
      <c r="F18" s="413"/>
      <c r="G18" s="412"/>
      <c r="H18" s="411"/>
      <c r="I18" s="410"/>
      <c r="J18" s="410"/>
      <c r="K18" s="410"/>
      <c r="L18" s="410"/>
      <c r="M18" s="410"/>
    </row>
    <row r="19" spans="1:13" ht="15" x14ac:dyDescent="0.2">
      <c r="A19" s="416" t="s">
        <v>451</v>
      </c>
      <c r="B19" s="415" t="s">
        <v>537</v>
      </c>
      <c r="C19" s="407" t="s">
        <v>260</v>
      </c>
      <c r="D19" s="410"/>
      <c r="E19" s="414">
        <f t="shared" si="0"/>
        <v>0</v>
      </c>
      <c r="F19" s="413"/>
      <c r="G19" s="412"/>
      <c r="H19" s="411"/>
      <c r="I19" s="410"/>
      <c r="J19" s="410"/>
      <c r="K19" s="410"/>
      <c r="L19" s="410"/>
      <c r="M19" s="410"/>
    </row>
    <row r="20" spans="1:13" ht="15" x14ac:dyDescent="0.2">
      <c r="A20" s="416" t="s">
        <v>447</v>
      </c>
      <c r="B20" s="418"/>
      <c r="C20" s="407"/>
      <c r="D20" s="421"/>
      <c r="E20" s="421"/>
      <c r="F20" s="424"/>
      <c r="G20" s="423"/>
      <c r="H20" s="422"/>
      <c r="I20" s="421"/>
      <c r="J20" s="421"/>
      <c r="K20" s="421"/>
      <c r="L20" s="421"/>
      <c r="M20" s="421"/>
    </row>
    <row r="21" spans="1:13" ht="15" x14ac:dyDescent="0.2">
      <c r="A21" s="416" t="s">
        <v>444</v>
      </c>
      <c r="B21" s="415" t="s">
        <v>77</v>
      </c>
      <c r="C21" s="420" t="s">
        <v>536</v>
      </c>
      <c r="D21" s="419">
        <f t="shared" ref="D21:M21" si="1">SUM(D8:D19)</f>
        <v>0</v>
      </c>
      <c r="E21" s="419">
        <f t="shared" si="1"/>
        <v>0</v>
      </c>
      <c r="F21" s="419">
        <f t="shared" si="1"/>
        <v>0</v>
      </c>
      <c r="G21" s="419">
        <f t="shared" si="1"/>
        <v>0</v>
      </c>
      <c r="H21" s="419">
        <f t="shared" si="1"/>
        <v>0</v>
      </c>
      <c r="I21" s="419">
        <f t="shared" si="1"/>
        <v>0</v>
      </c>
      <c r="J21" s="419">
        <f t="shared" si="1"/>
        <v>0</v>
      </c>
      <c r="K21" s="419">
        <f t="shared" si="1"/>
        <v>0</v>
      </c>
      <c r="L21" s="419">
        <f t="shared" si="1"/>
        <v>0</v>
      </c>
      <c r="M21" s="419">
        <f t="shared" si="1"/>
        <v>0</v>
      </c>
    </row>
    <row r="22" spans="1:13" ht="15" x14ac:dyDescent="0.2">
      <c r="A22" s="416" t="s">
        <v>439</v>
      </c>
      <c r="B22" s="418"/>
      <c r="C22" s="407"/>
      <c r="D22" s="403"/>
      <c r="E22" s="403"/>
      <c r="F22" s="406"/>
      <c r="G22" s="405"/>
      <c r="H22" s="404"/>
      <c r="I22" s="403"/>
      <c r="J22" s="403"/>
      <c r="K22" s="403"/>
      <c r="L22" s="403"/>
      <c r="M22" s="403"/>
    </row>
    <row r="23" spans="1:13" ht="15" x14ac:dyDescent="0.2">
      <c r="A23" s="416" t="s">
        <v>436</v>
      </c>
      <c r="B23" s="415" t="s">
        <v>535</v>
      </c>
      <c r="C23" s="407" t="s">
        <v>534</v>
      </c>
      <c r="D23" s="410"/>
      <c r="E23" s="414">
        <f>SUM(F23:M23)</f>
        <v>0</v>
      </c>
      <c r="F23" s="413"/>
      <c r="G23" s="412"/>
      <c r="H23" s="411"/>
      <c r="I23" s="410"/>
      <c r="J23" s="410"/>
      <c r="K23" s="410"/>
      <c r="L23" s="410"/>
      <c r="M23" s="410"/>
    </row>
    <row r="24" spans="1:13" ht="15" x14ac:dyDescent="0.2">
      <c r="A24" s="416" t="s">
        <v>431</v>
      </c>
      <c r="B24" s="415" t="s">
        <v>533</v>
      </c>
      <c r="C24" s="407" t="s">
        <v>532</v>
      </c>
      <c r="D24" s="410"/>
      <c r="E24" s="414">
        <f>SUM(F24:M24)</f>
        <v>0</v>
      </c>
      <c r="F24" s="413"/>
      <c r="G24" s="412"/>
      <c r="H24" s="411"/>
      <c r="I24" s="410"/>
      <c r="J24" s="410"/>
      <c r="K24" s="410"/>
      <c r="L24" s="410"/>
      <c r="M24" s="410"/>
    </row>
    <row r="25" spans="1:13" ht="15" x14ac:dyDescent="0.2">
      <c r="A25" s="416" t="s">
        <v>428</v>
      </c>
      <c r="B25" s="415"/>
      <c r="C25" s="407"/>
      <c r="D25" s="403"/>
      <c r="E25" s="403"/>
      <c r="F25" s="406"/>
      <c r="G25" s="405"/>
      <c r="H25" s="404"/>
      <c r="I25" s="403"/>
      <c r="J25" s="403"/>
      <c r="K25" s="403"/>
      <c r="L25" s="403"/>
      <c r="M25" s="403"/>
    </row>
    <row r="26" spans="1:13" ht="15" x14ac:dyDescent="0.2">
      <c r="A26" s="416" t="s">
        <v>425</v>
      </c>
      <c r="B26" s="415" t="s">
        <v>531</v>
      </c>
      <c r="C26" s="407" t="s">
        <v>254</v>
      </c>
      <c r="D26" s="410"/>
      <c r="E26" s="414">
        <f>SUM(F26:M26)</f>
        <v>0</v>
      </c>
      <c r="F26" s="413"/>
      <c r="G26" s="412"/>
      <c r="H26" s="411"/>
      <c r="I26" s="410"/>
      <c r="J26" s="410"/>
      <c r="K26" s="410"/>
      <c r="L26" s="410"/>
      <c r="M26" s="410"/>
    </row>
    <row r="27" spans="1:13" ht="15" x14ac:dyDescent="0.2">
      <c r="A27" s="416" t="s">
        <v>422</v>
      </c>
      <c r="B27" s="415" t="s">
        <v>530</v>
      </c>
      <c r="C27" s="407" t="s">
        <v>252</v>
      </c>
      <c r="D27" s="410"/>
      <c r="E27" s="414">
        <f>SUM(F27:M27)</f>
        <v>0</v>
      </c>
      <c r="F27" s="413"/>
      <c r="G27" s="412"/>
      <c r="H27" s="411"/>
      <c r="I27" s="410"/>
      <c r="J27" s="410"/>
      <c r="K27" s="410"/>
      <c r="L27" s="410"/>
      <c r="M27" s="410"/>
    </row>
    <row r="28" spans="1:13" ht="15" x14ac:dyDescent="0.2">
      <c r="A28" s="416" t="s">
        <v>418</v>
      </c>
      <c r="B28" s="415">
        <v>623</v>
      </c>
      <c r="C28" s="407" t="s">
        <v>250</v>
      </c>
      <c r="D28" s="410"/>
      <c r="E28" s="414">
        <f>SUM(F28:M28)</f>
        <v>0</v>
      </c>
      <c r="F28" s="413"/>
      <c r="G28" s="412"/>
      <c r="H28" s="411"/>
      <c r="I28" s="410"/>
      <c r="J28" s="410"/>
      <c r="K28" s="410"/>
      <c r="L28" s="410"/>
      <c r="M28" s="410"/>
    </row>
    <row r="29" spans="1:13" ht="15" x14ac:dyDescent="0.2">
      <c r="A29" s="416" t="s">
        <v>415</v>
      </c>
      <c r="B29" s="415" t="s">
        <v>529</v>
      </c>
      <c r="C29" s="407" t="s">
        <v>248</v>
      </c>
      <c r="D29" s="410">
        <v>1400</v>
      </c>
      <c r="E29" s="414">
        <f>SUM(F29:M29)</f>
        <v>1500</v>
      </c>
      <c r="F29" s="413"/>
      <c r="G29" s="412"/>
      <c r="H29" s="411">
        <v>1500</v>
      </c>
      <c r="I29" s="410"/>
      <c r="J29" s="410"/>
      <c r="K29" s="410"/>
      <c r="L29" s="410"/>
      <c r="M29" s="410"/>
    </row>
    <row r="30" spans="1:13" ht="15" x14ac:dyDescent="0.2">
      <c r="A30" s="416" t="s">
        <v>410</v>
      </c>
      <c r="B30" s="415" t="s">
        <v>528</v>
      </c>
      <c r="C30" s="407" t="s">
        <v>246</v>
      </c>
      <c r="D30" s="410"/>
      <c r="E30" s="414">
        <f>SUM(F30:M30)</f>
        <v>0</v>
      </c>
      <c r="F30" s="413"/>
      <c r="G30" s="412"/>
      <c r="H30" s="411"/>
      <c r="I30" s="410"/>
      <c r="J30" s="410"/>
      <c r="K30" s="410"/>
      <c r="L30" s="410"/>
      <c r="M30" s="410"/>
    </row>
    <row r="31" spans="1:13" ht="15" x14ac:dyDescent="0.2">
      <c r="A31" s="416" t="s">
        <v>405</v>
      </c>
      <c r="B31" s="415"/>
      <c r="C31" s="407"/>
      <c r="D31" s="403"/>
      <c r="E31" s="403"/>
      <c r="F31" s="406"/>
      <c r="G31" s="405"/>
      <c r="H31" s="404"/>
      <c r="I31" s="403"/>
      <c r="J31" s="403"/>
      <c r="K31" s="403"/>
      <c r="L31" s="403"/>
      <c r="M31" s="403"/>
    </row>
    <row r="32" spans="1:13" ht="15" x14ac:dyDescent="0.2">
      <c r="A32" s="416" t="s">
        <v>401</v>
      </c>
      <c r="B32" s="415" t="s">
        <v>527</v>
      </c>
      <c r="C32" s="407" t="s">
        <v>244</v>
      </c>
      <c r="D32" s="410"/>
      <c r="E32" s="414">
        <f>SUM(F32:M32)</f>
        <v>0</v>
      </c>
      <c r="F32" s="413"/>
      <c r="G32" s="412"/>
      <c r="H32" s="411"/>
      <c r="I32" s="410"/>
      <c r="J32" s="410"/>
      <c r="K32" s="410"/>
      <c r="L32" s="410"/>
      <c r="M32" s="410"/>
    </row>
    <row r="33" spans="1:13" ht="15" x14ac:dyDescent="0.2">
      <c r="A33" s="416" t="s">
        <v>398</v>
      </c>
      <c r="B33" s="415"/>
      <c r="C33" s="407"/>
      <c r="D33" s="403"/>
      <c r="E33" s="403"/>
      <c r="F33" s="406"/>
      <c r="G33" s="405"/>
      <c r="H33" s="404"/>
      <c r="I33" s="403"/>
      <c r="J33" s="403"/>
      <c r="K33" s="403"/>
      <c r="L33" s="403"/>
      <c r="M33" s="403"/>
    </row>
    <row r="34" spans="1:13" ht="15" x14ac:dyDescent="0.2">
      <c r="A34" s="416" t="s">
        <v>394</v>
      </c>
      <c r="B34" s="415" t="s">
        <v>526</v>
      </c>
      <c r="C34" s="407" t="s">
        <v>242</v>
      </c>
      <c r="D34" s="410"/>
      <c r="E34" s="414">
        <f t="shared" ref="E34:E41" si="2">SUM(F34:M34)</f>
        <v>0</v>
      </c>
      <c r="F34" s="413"/>
      <c r="G34" s="412"/>
      <c r="H34" s="411"/>
      <c r="I34" s="410"/>
      <c r="J34" s="410"/>
      <c r="K34" s="410"/>
      <c r="L34" s="410"/>
      <c r="M34" s="410"/>
    </row>
    <row r="35" spans="1:13" ht="15" x14ac:dyDescent="0.2">
      <c r="A35" s="416" t="s">
        <v>390</v>
      </c>
      <c r="B35" s="415" t="s">
        <v>525</v>
      </c>
      <c r="C35" s="407" t="s">
        <v>240</v>
      </c>
      <c r="D35" s="410"/>
      <c r="E35" s="414">
        <f t="shared" si="2"/>
        <v>0</v>
      </c>
      <c r="F35" s="413"/>
      <c r="G35" s="412"/>
      <c r="H35" s="411"/>
      <c r="I35" s="410"/>
      <c r="J35" s="410"/>
      <c r="K35" s="410"/>
      <c r="L35" s="410"/>
      <c r="M35" s="410"/>
    </row>
    <row r="36" spans="1:13" ht="15" x14ac:dyDescent="0.2">
      <c r="A36" s="416" t="s">
        <v>385</v>
      </c>
      <c r="B36" s="415">
        <v>656</v>
      </c>
      <c r="C36" s="407" t="s">
        <v>524</v>
      </c>
      <c r="D36" s="410"/>
      <c r="E36" s="414">
        <f t="shared" si="2"/>
        <v>0</v>
      </c>
      <c r="F36" s="413"/>
      <c r="G36" s="412"/>
      <c r="H36" s="411"/>
      <c r="I36" s="410"/>
      <c r="J36" s="410"/>
      <c r="K36" s="410"/>
      <c r="L36" s="410"/>
      <c r="M36" s="410"/>
    </row>
    <row r="37" spans="1:13" ht="15" x14ac:dyDescent="0.2">
      <c r="A37" s="416" t="s">
        <v>380</v>
      </c>
      <c r="B37" s="415" t="s">
        <v>523</v>
      </c>
      <c r="C37" s="407" t="s">
        <v>522</v>
      </c>
      <c r="D37" s="410"/>
      <c r="E37" s="414">
        <f t="shared" si="2"/>
        <v>0</v>
      </c>
      <c r="F37" s="413"/>
      <c r="G37" s="412"/>
      <c r="H37" s="411"/>
      <c r="I37" s="410"/>
      <c r="J37" s="410"/>
      <c r="K37" s="410"/>
      <c r="L37" s="410"/>
      <c r="M37" s="410"/>
    </row>
    <row r="38" spans="1:13" ht="15" x14ac:dyDescent="0.2">
      <c r="A38" s="416" t="s">
        <v>377</v>
      </c>
      <c r="B38" s="415">
        <v>663</v>
      </c>
      <c r="C38" s="407" t="s">
        <v>521</v>
      </c>
      <c r="D38" s="410"/>
      <c r="E38" s="414">
        <f t="shared" si="2"/>
        <v>0</v>
      </c>
      <c r="F38" s="413"/>
      <c r="G38" s="412"/>
      <c r="H38" s="411"/>
      <c r="I38" s="410"/>
      <c r="J38" s="410"/>
      <c r="K38" s="410"/>
      <c r="L38" s="410"/>
      <c r="M38" s="410"/>
    </row>
    <row r="39" spans="1:13" ht="15" x14ac:dyDescent="0.2">
      <c r="A39" s="416" t="s">
        <v>373</v>
      </c>
      <c r="B39" s="415" t="s">
        <v>520</v>
      </c>
      <c r="C39" s="407" t="s">
        <v>519</v>
      </c>
      <c r="D39" s="410"/>
      <c r="E39" s="414">
        <f t="shared" si="2"/>
        <v>0</v>
      </c>
      <c r="F39" s="413"/>
      <c r="G39" s="412"/>
      <c r="H39" s="411"/>
      <c r="I39" s="410"/>
      <c r="J39" s="410"/>
      <c r="K39" s="410"/>
      <c r="L39" s="410"/>
      <c r="M39" s="410"/>
    </row>
    <row r="40" spans="1:13" ht="15" x14ac:dyDescent="0.2">
      <c r="A40" s="416" t="s">
        <v>369</v>
      </c>
      <c r="B40" s="415" t="s">
        <v>518</v>
      </c>
      <c r="C40" s="407" t="s">
        <v>230</v>
      </c>
      <c r="D40" s="410"/>
      <c r="E40" s="414">
        <f t="shared" si="2"/>
        <v>0</v>
      </c>
      <c r="F40" s="413"/>
      <c r="G40" s="412"/>
      <c r="H40" s="411"/>
      <c r="I40" s="410"/>
      <c r="J40" s="410"/>
      <c r="K40" s="410"/>
      <c r="L40" s="410"/>
      <c r="M40" s="410"/>
    </row>
    <row r="41" spans="1:13" ht="15" x14ac:dyDescent="0.2">
      <c r="A41" s="416" t="s">
        <v>365</v>
      </c>
      <c r="B41" s="415" t="s">
        <v>517</v>
      </c>
      <c r="C41" s="407" t="s">
        <v>228</v>
      </c>
      <c r="D41" s="410"/>
      <c r="E41" s="414">
        <f t="shared" si="2"/>
        <v>0</v>
      </c>
      <c r="F41" s="413"/>
      <c r="G41" s="412"/>
      <c r="H41" s="411"/>
      <c r="I41" s="410"/>
      <c r="J41" s="410"/>
      <c r="K41" s="410"/>
      <c r="L41" s="410"/>
      <c r="M41" s="410"/>
    </row>
    <row r="42" spans="1:13" ht="15" x14ac:dyDescent="0.2">
      <c r="A42" s="416" t="s">
        <v>362</v>
      </c>
      <c r="B42" s="415"/>
      <c r="C42" s="407"/>
      <c r="D42" s="403"/>
      <c r="E42" s="403"/>
      <c r="F42" s="406"/>
      <c r="G42" s="405"/>
      <c r="H42" s="404"/>
      <c r="I42" s="403"/>
      <c r="J42" s="403"/>
      <c r="K42" s="403"/>
      <c r="L42" s="403"/>
      <c r="M42" s="403"/>
    </row>
    <row r="43" spans="1:13" ht="15" x14ac:dyDescent="0.2">
      <c r="A43" s="416" t="s">
        <v>359</v>
      </c>
      <c r="B43" s="415" t="s">
        <v>516</v>
      </c>
      <c r="C43" s="407" t="s">
        <v>515</v>
      </c>
      <c r="D43" s="410"/>
      <c r="E43" s="414">
        <f>SUM(F43:M43)</f>
        <v>0</v>
      </c>
      <c r="F43" s="413"/>
      <c r="G43" s="412"/>
      <c r="H43" s="411"/>
      <c r="I43" s="410"/>
      <c r="J43" s="410"/>
      <c r="K43" s="410"/>
      <c r="L43" s="410"/>
      <c r="M43" s="410"/>
    </row>
    <row r="44" spans="1:13" ht="15" x14ac:dyDescent="0.2">
      <c r="A44" s="416" t="s">
        <v>357</v>
      </c>
      <c r="B44" s="415" t="s">
        <v>514</v>
      </c>
      <c r="C44" s="407" t="s">
        <v>513</v>
      </c>
      <c r="D44" s="410"/>
      <c r="E44" s="414">
        <f>SUM(F44:M44)</f>
        <v>0</v>
      </c>
      <c r="F44" s="413"/>
      <c r="G44" s="412"/>
      <c r="H44" s="411"/>
      <c r="I44" s="410"/>
      <c r="J44" s="410"/>
      <c r="K44" s="410"/>
      <c r="L44" s="410"/>
      <c r="M44" s="410"/>
    </row>
    <row r="45" spans="1:13" ht="15" x14ac:dyDescent="0.2">
      <c r="A45" s="416" t="s">
        <v>353</v>
      </c>
      <c r="B45" s="415" t="s">
        <v>512</v>
      </c>
      <c r="C45" s="407" t="s">
        <v>222</v>
      </c>
      <c r="D45" s="410"/>
      <c r="E45" s="414">
        <f>SUM(F45:M45)</f>
        <v>0</v>
      </c>
      <c r="F45" s="413"/>
      <c r="G45" s="412"/>
      <c r="H45" s="411"/>
      <c r="I45" s="410"/>
      <c r="J45" s="410"/>
      <c r="K45" s="410"/>
      <c r="L45" s="410"/>
      <c r="M45" s="410"/>
    </row>
    <row r="46" spans="1:13" ht="15" x14ac:dyDescent="0.2">
      <c r="A46" s="409"/>
      <c r="B46" s="408"/>
      <c r="C46" s="407"/>
      <c r="D46" s="403"/>
      <c r="E46" s="403"/>
      <c r="F46" s="406"/>
      <c r="G46" s="405"/>
      <c r="H46" s="404"/>
      <c r="I46" s="403"/>
      <c r="J46" s="403"/>
      <c r="K46" s="403"/>
      <c r="L46" s="403"/>
      <c r="M46" s="403"/>
    </row>
    <row r="47" spans="1:13" ht="12" customHeight="1" x14ac:dyDescent="0.2">
      <c r="A47" s="602" t="str">
        <f ca="1">CELL("filename",A47)</f>
        <v>R:\Finance\Annual Budget\Amended 2016-2017\[2016-2017 Amended Budget.xlsx]310a</v>
      </c>
      <c r="B47" s="602"/>
      <c r="C47" s="602"/>
      <c r="D47" s="402"/>
      <c r="E47" s="402"/>
      <c r="F47" s="402"/>
      <c r="G47" s="402"/>
      <c r="H47" s="402"/>
      <c r="I47" s="402"/>
      <c r="J47" s="402"/>
      <c r="K47" s="402"/>
      <c r="L47" s="402"/>
      <c r="M47" s="402"/>
    </row>
    <row r="48" spans="1:13" ht="12" customHeight="1" x14ac:dyDescent="0.2">
      <c r="A48" s="401"/>
      <c r="B48" s="401"/>
      <c r="C48" s="400" t="s">
        <v>511</v>
      </c>
      <c r="D48" s="399">
        <f t="shared" ref="D48:M48" si="3">SUM(D23:D46)</f>
        <v>1400</v>
      </c>
      <c r="E48" s="399">
        <f t="shared" si="3"/>
        <v>1500</v>
      </c>
      <c r="F48" s="399">
        <f t="shared" si="3"/>
        <v>0</v>
      </c>
      <c r="G48" s="399">
        <f t="shared" si="3"/>
        <v>0</v>
      </c>
      <c r="H48" s="399">
        <f t="shared" si="3"/>
        <v>1500</v>
      </c>
      <c r="I48" s="399">
        <f t="shared" si="3"/>
        <v>0</v>
      </c>
      <c r="J48" s="399">
        <f t="shared" si="3"/>
        <v>0</v>
      </c>
      <c r="K48" s="399">
        <f t="shared" si="3"/>
        <v>0</v>
      </c>
      <c r="L48" s="399">
        <f t="shared" si="3"/>
        <v>0</v>
      </c>
      <c r="M48" s="399">
        <f t="shared" si="3"/>
        <v>0</v>
      </c>
    </row>
  </sheetData>
  <mergeCells count="3">
    <mergeCell ref="A1:C1"/>
    <mergeCell ref="A4:C4"/>
    <mergeCell ref="A47:C47"/>
  </mergeCells>
  <printOptions horizontalCentered="1" verticalCentered="1"/>
  <pageMargins left="0.1" right="0.1" top="0.4" bottom="0.4" header="0.1" footer="0.1"/>
  <pageSetup scale="81" fitToHeight="2" orientation="landscape" r:id="rId1"/>
  <headerFooter>
    <oddHeader>&amp;C&amp;"Arial,Bold"TWIN FALLS SCHOOL DISTRICT 411</oddHeader>
    <oddFooter>&amp;L&amp;"Arial,Bold"&amp;Z&amp;F&amp;R&amp;"Arial,Bold"Page &amp;P of &amp;N</oddFooter>
  </headerFooter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C49"/>
  <sheetViews>
    <sheetView zoomScaleNormal="100" workbookViewId="0">
      <pane xSplit="3" ySplit="7" topLeftCell="D8" activePane="bottomRight" state="frozen"/>
      <selection activeCell="P31" sqref="P31"/>
      <selection pane="topRight" activeCell="P31" sqref="P31"/>
      <selection pane="bottomLeft" activeCell="P31" sqref="P31"/>
      <selection pane="bottomRight" activeCell="P31" sqref="P31"/>
    </sheetView>
  </sheetViews>
  <sheetFormatPr defaultRowHeight="15.75" x14ac:dyDescent="0.25"/>
  <cols>
    <col min="1" max="1" width="3.77734375" style="397" customWidth="1"/>
    <col min="2" max="2" width="6.77734375" style="452" customWidth="1"/>
    <col min="3" max="3" width="30.77734375" style="398" customWidth="1"/>
    <col min="4" max="13" width="11.77734375" style="397" customWidth="1"/>
    <col min="14" max="16384" width="8.88671875" style="397"/>
  </cols>
  <sheetData>
    <row r="1" spans="1:22" ht="20.25" x14ac:dyDescent="0.3">
      <c r="A1" s="600" t="s">
        <v>47</v>
      </c>
      <c r="B1" s="600"/>
      <c r="C1" s="600"/>
      <c r="E1" s="530" t="s">
        <v>510</v>
      </c>
      <c r="F1" s="529"/>
      <c r="G1" s="529"/>
      <c r="H1" s="529"/>
      <c r="I1" s="451"/>
      <c r="K1" s="446"/>
      <c r="L1" s="445"/>
      <c r="M1" s="556" t="s">
        <v>820</v>
      </c>
    </row>
    <row r="2" spans="1:22" x14ac:dyDescent="0.25">
      <c r="E2" s="530" t="s">
        <v>16</v>
      </c>
      <c r="F2" s="529"/>
      <c r="G2" s="529"/>
      <c r="H2" s="528"/>
      <c r="K2" s="446"/>
      <c r="L2" s="445"/>
      <c r="M2" s="444" t="s">
        <v>818</v>
      </c>
    </row>
    <row r="3" spans="1:22" ht="15" customHeight="1" x14ac:dyDescent="0.25">
      <c r="E3" s="447" t="s">
        <v>507</v>
      </c>
      <c r="F3" s="447"/>
      <c r="G3" s="447"/>
      <c r="H3" s="528"/>
      <c r="J3" s="527" t="s">
        <v>5</v>
      </c>
      <c r="K3" s="446"/>
      <c r="L3" s="445"/>
      <c r="M3" s="444" t="s">
        <v>817</v>
      </c>
    </row>
    <row r="4" spans="1:22" ht="12.6" customHeight="1" x14ac:dyDescent="0.2">
      <c r="A4" s="603" t="s">
        <v>505</v>
      </c>
      <c r="B4" s="603"/>
      <c r="C4" s="603"/>
      <c r="D4" s="401"/>
      <c r="E4" s="401"/>
      <c r="F4" s="401"/>
      <c r="G4" s="401"/>
      <c r="H4" s="401"/>
      <c r="I4" s="401"/>
      <c r="J4" s="401"/>
      <c r="K4" s="401"/>
      <c r="L4" s="401"/>
    </row>
    <row r="5" spans="1:22" ht="15" x14ac:dyDescent="0.2">
      <c r="A5" s="526"/>
      <c r="B5" s="522"/>
      <c r="C5" s="525" t="s">
        <v>16</v>
      </c>
      <c r="D5" s="522" t="s">
        <v>503</v>
      </c>
      <c r="E5" s="522" t="s">
        <v>90</v>
      </c>
      <c r="F5" s="524" t="s">
        <v>85</v>
      </c>
      <c r="G5" s="524" t="s">
        <v>83</v>
      </c>
      <c r="H5" s="524" t="s">
        <v>81</v>
      </c>
      <c r="I5" s="524" t="s">
        <v>79</v>
      </c>
      <c r="J5" s="524" t="s">
        <v>77</v>
      </c>
      <c r="K5" s="523" t="s">
        <v>75</v>
      </c>
      <c r="L5" s="522" t="s">
        <v>73</v>
      </c>
      <c r="M5" s="522" t="s">
        <v>70</v>
      </c>
    </row>
    <row r="6" spans="1:22" ht="15" x14ac:dyDescent="0.2">
      <c r="A6" s="521"/>
      <c r="B6" s="481"/>
      <c r="C6" s="480"/>
      <c r="D6" s="516"/>
      <c r="E6" s="520"/>
      <c r="F6" s="401"/>
      <c r="G6" s="519"/>
      <c r="H6" s="518" t="s">
        <v>560</v>
      </c>
      <c r="I6" s="518" t="s">
        <v>559</v>
      </c>
      <c r="J6" s="517" t="s">
        <v>558</v>
      </c>
      <c r="K6" s="481" t="s">
        <v>557</v>
      </c>
      <c r="L6" s="481" t="s">
        <v>556</v>
      </c>
      <c r="M6" s="516"/>
    </row>
    <row r="7" spans="1:22" ht="15" x14ac:dyDescent="0.2">
      <c r="A7" s="482" t="s">
        <v>87</v>
      </c>
      <c r="B7" s="484" t="s">
        <v>500</v>
      </c>
      <c r="C7" s="515" t="s">
        <v>555</v>
      </c>
      <c r="D7" s="484" t="s">
        <v>88</v>
      </c>
      <c r="E7" s="484" t="s">
        <v>88</v>
      </c>
      <c r="F7" s="514" t="s">
        <v>84</v>
      </c>
      <c r="G7" s="459" t="s">
        <v>82</v>
      </c>
      <c r="H7" s="459" t="s">
        <v>554</v>
      </c>
      <c r="I7" s="459" t="s">
        <v>553</v>
      </c>
      <c r="J7" s="482" t="s">
        <v>552</v>
      </c>
      <c r="K7" s="484" t="s">
        <v>551</v>
      </c>
      <c r="L7" s="484" t="s">
        <v>550</v>
      </c>
      <c r="M7" s="484" t="s">
        <v>184</v>
      </c>
    </row>
    <row r="8" spans="1:22" ht="15" x14ac:dyDescent="0.2">
      <c r="A8" s="482" t="s">
        <v>350</v>
      </c>
      <c r="B8" s="484" t="s">
        <v>597</v>
      </c>
      <c r="C8" s="463" t="s">
        <v>220</v>
      </c>
      <c r="D8" s="497"/>
      <c r="E8" s="414">
        <f>SUM(F8:M8)</f>
        <v>0</v>
      </c>
      <c r="F8" s="500"/>
      <c r="G8" s="499"/>
      <c r="H8" s="498"/>
      <c r="I8" s="497"/>
      <c r="J8" s="497"/>
      <c r="K8" s="497"/>
      <c r="L8" s="497"/>
      <c r="M8" s="497"/>
    </row>
    <row r="9" spans="1:22" ht="15" x14ac:dyDescent="0.2">
      <c r="A9" s="482" t="s">
        <v>493</v>
      </c>
      <c r="B9" s="484"/>
      <c r="C9" s="463"/>
      <c r="D9" s="509"/>
      <c r="E9" s="509"/>
      <c r="F9" s="512"/>
      <c r="G9" s="511"/>
      <c r="H9" s="510"/>
      <c r="I9" s="509"/>
      <c r="J9" s="509"/>
      <c r="K9" s="509"/>
      <c r="L9" s="509"/>
      <c r="M9" s="509"/>
    </row>
    <row r="10" spans="1:22" ht="15" x14ac:dyDescent="0.2">
      <c r="A10" s="482" t="s">
        <v>490</v>
      </c>
      <c r="B10" s="484" t="s">
        <v>75</v>
      </c>
      <c r="C10" s="473" t="s">
        <v>596</v>
      </c>
      <c r="D10" s="472">
        <f>+D8+'310a'!D48</f>
        <v>1400</v>
      </c>
      <c r="E10" s="472">
        <f>+E8+'310a'!E48</f>
        <v>1500</v>
      </c>
      <c r="F10" s="472">
        <f>+F8+'310a'!F48</f>
        <v>0</v>
      </c>
      <c r="G10" s="472">
        <f>+G8+'310a'!G48</f>
        <v>0</v>
      </c>
      <c r="H10" s="472">
        <f>+H8+'310a'!H48</f>
        <v>1500</v>
      </c>
      <c r="I10" s="472">
        <f>+I8+'310a'!I48</f>
        <v>0</v>
      </c>
      <c r="J10" s="472">
        <f>+J8+'310a'!J48</f>
        <v>0</v>
      </c>
      <c r="K10" s="472">
        <f>+K8+'310a'!K48</f>
        <v>0</v>
      </c>
      <c r="L10" s="472">
        <f>+L8+'310a'!L48</f>
        <v>0</v>
      </c>
      <c r="M10" s="472">
        <f>+M8+'310a'!M48</f>
        <v>0</v>
      </c>
    </row>
    <row r="11" spans="1:22" x14ac:dyDescent="0.25">
      <c r="A11" s="482" t="s">
        <v>485</v>
      </c>
      <c r="B11" s="513"/>
      <c r="C11" s="486"/>
      <c r="D11" s="501"/>
      <c r="E11" s="501"/>
      <c r="F11" s="504"/>
      <c r="G11" s="503"/>
      <c r="H11" s="502"/>
      <c r="I11" s="501"/>
      <c r="J11" s="501"/>
      <c r="K11" s="501"/>
      <c r="L11" s="501"/>
      <c r="M11" s="501"/>
    </row>
    <row r="12" spans="1:22" ht="15" x14ac:dyDescent="0.2">
      <c r="A12" s="482" t="s">
        <v>478</v>
      </c>
      <c r="B12" s="484" t="s">
        <v>595</v>
      </c>
      <c r="C12" s="463" t="s">
        <v>218</v>
      </c>
      <c r="D12" s="497"/>
      <c r="E12" s="414">
        <f>SUM(F12:M12)</f>
        <v>0</v>
      </c>
      <c r="F12" s="500"/>
      <c r="G12" s="499"/>
      <c r="H12" s="498"/>
      <c r="I12" s="497"/>
      <c r="J12" s="497"/>
      <c r="K12" s="497"/>
      <c r="L12" s="497"/>
      <c r="M12" s="497"/>
    </row>
    <row r="13" spans="1:22" ht="15" x14ac:dyDescent="0.2">
      <c r="A13" s="482" t="s">
        <v>474</v>
      </c>
      <c r="B13" s="484" t="s">
        <v>594</v>
      </c>
      <c r="C13" s="463" t="s">
        <v>216</v>
      </c>
      <c r="D13" s="497"/>
      <c r="E13" s="414">
        <f>SUM(F13:M13)</f>
        <v>0</v>
      </c>
      <c r="F13" s="500"/>
      <c r="G13" s="499"/>
      <c r="H13" s="498"/>
      <c r="I13" s="497"/>
      <c r="J13" s="497"/>
      <c r="K13" s="497"/>
      <c r="L13" s="497"/>
      <c r="M13" s="497"/>
    </row>
    <row r="14" spans="1:22" ht="15" x14ac:dyDescent="0.2">
      <c r="A14" s="482" t="s">
        <v>469</v>
      </c>
      <c r="B14" s="484">
        <v>730</v>
      </c>
      <c r="C14" s="463" t="s">
        <v>593</v>
      </c>
      <c r="D14" s="497"/>
      <c r="E14" s="414">
        <f>SUM(F14:M14)</f>
        <v>0</v>
      </c>
      <c r="F14" s="500"/>
      <c r="G14" s="499"/>
      <c r="H14" s="498"/>
      <c r="I14" s="497"/>
      <c r="J14" s="497"/>
      <c r="K14" s="497"/>
      <c r="L14" s="497"/>
      <c r="M14" s="497"/>
    </row>
    <row r="15" spans="1:22" ht="15" x14ac:dyDescent="0.2">
      <c r="A15" s="482" t="s">
        <v>465</v>
      </c>
      <c r="B15" s="484"/>
      <c r="C15" s="463"/>
      <c r="D15" s="501"/>
      <c r="E15" s="501"/>
      <c r="F15" s="512"/>
      <c r="G15" s="511"/>
      <c r="H15" s="510"/>
      <c r="I15" s="509"/>
      <c r="J15" s="509"/>
      <c r="K15" s="509"/>
      <c r="L15" s="509"/>
      <c r="M15" s="509"/>
    </row>
    <row r="16" spans="1:22" ht="15" x14ac:dyDescent="0.2">
      <c r="A16" s="482" t="s">
        <v>461</v>
      </c>
      <c r="B16" s="484" t="s">
        <v>73</v>
      </c>
      <c r="C16" s="463" t="s">
        <v>592</v>
      </c>
      <c r="D16" s="472">
        <f t="shared" ref="D16:M16" si="0">SUM(D12:D14)</f>
        <v>0</v>
      </c>
      <c r="E16" s="472">
        <f t="shared" si="0"/>
        <v>0</v>
      </c>
      <c r="F16" s="472">
        <f t="shared" si="0"/>
        <v>0</v>
      </c>
      <c r="G16" s="472">
        <f t="shared" si="0"/>
        <v>0</v>
      </c>
      <c r="H16" s="472">
        <f t="shared" si="0"/>
        <v>0</v>
      </c>
      <c r="I16" s="472">
        <f t="shared" si="0"/>
        <v>0</v>
      </c>
      <c r="J16" s="472">
        <f t="shared" si="0"/>
        <v>0</v>
      </c>
      <c r="K16" s="472">
        <f t="shared" si="0"/>
        <v>0</v>
      </c>
      <c r="L16" s="472">
        <f t="shared" si="0"/>
        <v>0</v>
      </c>
      <c r="M16" s="472">
        <f t="shared" si="0"/>
        <v>0</v>
      </c>
      <c r="N16" s="492"/>
      <c r="O16" s="492"/>
      <c r="P16" s="492"/>
      <c r="Q16" s="492"/>
      <c r="R16" s="492"/>
      <c r="S16" s="492"/>
      <c r="T16" s="492"/>
      <c r="U16" s="492"/>
      <c r="V16" s="492"/>
    </row>
    <row r="17" spans="1:55" ht="15" x14ac:dyDescent="0.2">
      <c r="A17" s="482" t="s">
        <v>457</v>
      </c>
      <c r="B17" s="484"/>
      <c r="C17" s="463"/>
      <c r="D17" s="501"/>
      <c r="E17" s="501"/>
      <c r="F17" s="504"/>
      <c r="G17" s="503"/>
      <c r="H17" s="502"/>
      <c r="I17" s="501"/>
      <c r="J17" s="501"/>
      <c r="K17" s="501"/>
      <c r="L17" s="501"/>
      <c r="M17" s="501"/>
    </row>
    <row r="18" spans="1:55" ht="15" x14ac:dyDescent="0.2">
      <c r="A18" s="482" t="s">
        <v>453</v>
      </c>
      <c r="B18" s="484" t="s">
        <v>591</v>
      </c>
      <c r="C18" s="463" t="s">
        <v>590</v>
      </c>
      <c r="D18" s="497"/>
      <c r="E18" s="414">
        <f>SUM(F18:M18)</f>
        <v>0</v>
      </c>
      <c r="F18" s="500"/>
      <c r="G18" s="499"/>
      <c r="H18" s="498"/>
      <c r="I18" s="497"/>
      <c r="J18" s="497"/>
      <c r="K18" s="497"/>
      <c r="L18" s="497"/>
      <c r="M18" s="497"/>
    </row>
    <row r="19" spans="1:55" ht="15" x14ac:dyDescent="0.2">
      <c r="A19" s="482" t="s">
        <v>449</v>
      </c>
      <c r="B19" s="484">
        <v>811</v>
      </c>
      <c r="C19" s="463" t="s">
        <v>589</v>
      </c>
      <c r="D19" s="497"/>
      <c r="E19" s="414">
        <f>SUM(F19:M19)</f>
        <v>0</v>
      </c>
      <c r="F19" s="500"/>
      <c r="G19" s="499"/>
      <c r="H19" s="498"/>
      <c r="I19" s="497"/>
      <c r="J19" s="497"/>
      <c r="K19" s="497"/>
      <c r="L19" s="497"/>
      <c r="M19" s="497"/>
    </row>
    <row r="20" spans="1:55" ht="15" x14ac:dyDescent="0.2">
      <c r="A20" s="482" t="s">
        <v>445</v>
      </c>
      <c r="B20" s="484"/>
      <c r="C20" s="463"/>
      <c r="D20" s="509"/>
      <c r="E20" s="509"/>
      <c r="F20" s="512"/>
      <c r="G20" s="511"/>
      <c r="H20" s="510"/>
      <c r="I20" s="509"/>
      <c r="J20" s="509"/>
      <c r="K20" s="509"/>
      <c r="L20" s="509"/>
      <c r="M20" s="509"/>
    </row>
    <row r="21" spans="1:55" s="505" customFormat="1" ht="15" x14ac:dyDescent="0.2">
      <c r="A21" s="482" t="s">
        <v>442</v>
      </c>
      <c r="B21" s="508">
        <v>800</v>
      </c>
      <c r="C21" s="507" t="s">
        <v>588</v>
      </c>
      <c r="D21" s="472">
        <f t="shared" ref="D21:M21" si="1">SUM(D17:D19)</f>
        <v>0</v>
      </c>
      <c r="E21" s="472">
        <f t="shared" si="1"/>
        <v>0</v>
      </c>
      <c r="F21" s="472">
        <f t="shared" si="1"/>
        <v>0</v>
      </c>
      <c r="G21" s="472">
        <f t="shared" si="1"/>
        <v>0</v>
      </c>
      <c r="H21" s="472">
        <f t="shared" si="1"/>
        <v>0</v>
      </c>
      <c r="I21" s="472">
        <f t="shared" si="1"/>
        <v>0</v>
      </c>
      <c r="J21" s="472">
        <f t="shared" si="1"/>
        <v>0</v>
      </c>
      <c r="K21" s="472">
        <f t="shared" si="1"/>
        <v>0</v>
      </c>
      <c r="L21" s="472">
        <f t="shared" si="1"/>
        <v>0</v>
      </c>
      <c r="M21" s="472">
        <f t="shared" si="1"/>
        <v>0</v>
      </c>
    </row>
    <row r="22" spans="1:55" ht="15" x14ac:dyDescent="0.2">
      <c r="A22" s="482" t="s">
        <v>438</v>
      </c>
      <c r="B22" s="484"/>
      <c r="C22" s="463"/>
      <c r="D22" s="501"/>
      <c r="E22" s="501"/>
      <c r="F22" s="504"/>
      <c r="G22" s="503"/>
      <c r="H22" s="502"/>
      <c r="I22" s="501"/>
      <c r="J22" s="501"/>
      <c r="K22" s="501"/>
      <c r="L22" s="501"/>
      <c r="M22" s="501"/>
    </row>
    <row r="23" spans="1:55" ht="15" x14ac:dyDescent="0.2">
      <c r="A23" s="482" t="s">
        <v>434</v>
      </c>
      <c r="B23" s="484" t="s">
        <v>587</v>
      </c>
      <c r="C23" s="463" t="s">
        <v>205</v>
      </c>
      <c r="D23" s="410">
        <v>2155000</v>
      </c>
      <c r="E23" s="414">
        <f>SUM(F23:M23)</f>
        <v>2230000</v>
      </c>
      <c r="F23" s="500"/>
      <c r="G23" s="499"/>
      <c r="H23" s="498"/>
      <c r="I23" s="497"/>
      <c r="J23" s="497"/>
      <c r="K23" s="497">
        <v>2230000</v>
      </c>
      <c r="L23" s="497"/>
      <c r="M23" s="497"/>
    </row>
    <row r="24" spans="1:55" ht="15" x14ac:dyDescent="0.2">
      <c r="A24" s="482" t="s">
        <v>429</v>
      </c>
      <c r="B24" s="484" t="s">
        <v>586</v>
      </c>
      <c r="C24" s="463" t="s">
        <v>203</v>
      </c>
      <c r="D24" s="410">
        <v>4305769</v>
      </c>
      <c r="E24" s="414">
        <f>SUM(F24:M24)</f>
        <v>4207981</v>
      </c>
      <c r="F24" s="500"/>
      <c r="G24" s="499"/>
      <c r="H24" s="498"/>
      <c r="I24" s="497"/>
      <c r="J24" s="497"/>
      <c r="K24" s="497">
        <v>4207981</v>
      </c>
      <c r="L24" s="497"/>
      <c r="M24" s="497"/>
    </row>
    <row r="25" spans="1:55" ht="15" x14ac:dyDescent="0.2">
      <c r="A25" s="482" t="s">
        <v>426</v>
      </c>
      <c r="B25" s="484" t="s">
        <v>585</v>
      </c>
      <c r="C25" s="463" t="s">
        <v>201</v>
      </c>
      <c r="D25" s="410"/>
      <c r="E25" s="414">
        <f>SUM(F25:M25)</f>
        <v>2950</v>
      </c>
      <c r="F25" s="500"/>
      <c r="G25" s="499"/>
      <c r="H25" s="498">
        <v>2950</v>
      </c>
      <c r="I25" s="497"/>
      <c r="J25" s="497"/>
      <c r="K25" s="497"/>
      <c r="L25" s="497"/>
      <c r="M25" s="497"/>
    </row>
    <row r="26" spans="1:55" ht="15" x14ac:dyDescent="0.2">
      <c r="A26" s="482" t="s">
        <v>424</v>
      </c>
      <c r="B26" s="484" t="s">
        <v>584</v>
      </c>
      <c r="C26" s="463" t="s">
        <v>583</v>
      </c>
      <c r="D26" s="410"/>
      <c r="E26" s="414">
        <f>SUM(F26:M26)</f>
        <v>0</v>
      </c>
      <c r="F26" s="500"/>
      <c r="G26" s="499"/>
      <c r="H26" s="498"/>
      <c r="I26" s="497"/>
      <c r="J26" s="497"/>
      <c r="K26" s="497"/>
      <c r="L26" s="497"/>
      <c r="M26" s="497"/>
    </row>
    <row r="27" spans="1:55" ht="15" x14ac:dyDescent="0.2">
      <c r="A27" s="482" t="s">
        <v>420</v>
      </c>
      <c r="B27" s="484"/>
      <c r="C27" s="463"/>
      <c r="D27" s="485"/>
      <c r="E27" s="485"/>
      <c r="F27" s="496"/>
      <c r="G27" s="495"/>
      <c r="H27" s="494"/>
      <c r="I27" s="493"/>
      <c r="J27" s="493"/>
      <c r="K27" s="493"/>
      <c r="L27" s="493"/>
      <c r="M27" s="493"/>
    </row>
    <row r="28" spans="1:55" ht="15" x14ac:dyDescent="0.2">
      <c r="A28" s="482" t="s">
        <v>417</v>
      </c>
      <c r="B28" s="484" t="s">
        <v>582</v>
      </c>
      <c r="C28" s="463" t="s">
        <v>581</v>
      </c>
      <c r="D28" s="472">
        <f t="shared" ref="D28:M28" si="2">SUM(D23:D27)</f>
        <v>6460769</v>
      </c>
      <c r="E28" s="472">
        <f t="shared" si="2"/>
        <v>6440931</v>
      </c>
      <c r="F28" s="472">
        <f t="shared" si="2"/>
        <v>0</v>
      </c>
      <c r="G28" s="472">
        <f t="shared" si="2"/>
        <v>0</v>
      </c>
      <c r="H28" s="472">
        <f t="shared" si="2"/>
        <v>2950</v>
      </c>
      <c r="I28" s="472">
        <f t="shared" si="2"/>
        <v>0</v>
      </c>
      <c r="J28" s="472">
        <f t="shared" si="2"/>
        <v>0</v>
      </c>
      <c r="K28" s="472">
        <f t="shared" si="2"/>
        <v>6437981</v>
      </c>
      <c r="L28" s="472">
        <f t="shared" si="2"/>
        <v>0</v>
      </c>
      <c r="M28" s="472">
        <f t="shared" si="2"/>
        <v>0</v>
      </c>
      <c r="N28" s="492"/>
      <c r="O28" s="492"/>
      <c r="P28" s="492"/>
      <c r="Q28" s="492"/>
      <c r="R28" s="492"/>
      <c r="S28" s="492"/>
      <c r="T28" s="492"/>
      <c r="U28" s="492"/>
      <c r="V28" s="492"/>
      <c r="W28" s="492"/>
      <c r="X28" s="492"/>
      <c r="Y28" s="492"/>
      <c r="Z28" s="492"/>
      <c r="AA28" s="492"/>
      <c r="AB28" s="492"/>
      <c r="AC28" s="492"/>
      <c r="AD28" s="492"/>
      <c r="AE28" s="492"/>
      <c r="AF28" s="492"/>
      <c r="AG28" s="492"/>
      <c r="AH28" s="492"/>
      <c r="AI28" s="492"/>
      <c r="AJ28" s="492"/>
      <c r="AK28" s="492"/>
      <c r="AL28" s="492"/>
      <c r="AM28" s="492"/>
      <c r="AN28" s="492"/>
      <c r="AO28" s="492"/>
      <c r="AP28" s="492"/>
      <c r="AQ28" s="492"/>
      <c r="AR28" s="492"/>
      <c r="AS28" s="492"/>
      <c r="AT28" s="492"/>
      <c r="AU28" s="492"/>
      <c r="AV28" s="492"/>
      <c r="AW28" s="492"/>
      <c r="AX28" s="492"/>
      <c r="AY28" s="492"/>
      <c r="AZ28" s="492"/>
      <c r="BA28" s="492"/>
      <c r="BB28" s="492"/>
      <c r="BC28" s="492"/>
    </row>
    <row r="29" spans="1:55" ht="15" x14ac:dyDescent="0.2">
      <c r="A29" s="482" t="s">
        <v>413</v>
      </c>
      <c r="B29" s="484"/>
      <c r="C29" s="463"/>
      <c r="D29" s="485"/>
      <c r="E29" s="485"/>
      <c r="F29" s="485"/>
      <c r="G29" s="485"/>
      <c r="H29" s="485"/>
      <c r="I29" s="485"/>
      <c r="J29" s="485"/>
      <c r="K29" s="485"/>
      <c r="L29" s="485"/>
      <c r="M29" s="485"/>
    </row>
    <row r="30" spans="1:55" ht="15" x14ac:dyDescent="0.2">
      <c r="A30" s="482" t="s">
        <v>407</v>
      </c>
      <c r="B30" s="481"/>
      <c r="C30" s="480" t="s">
        <v>580</v>
      </c>
      <c r="D30" s="460"/>
      <c r="E30" s="460"/>
      <c r="F30" s="460"/>
      <c r="G30" s="460"/>
      <c r="H30" s="460"/>
      <c r="I30" s="460"/>
      <c r="J30" s="460"/>
      <c r="K30" s="460"/>
      <c r="L30" s="460"/>
      <c r="M30" s="460"/>
    </row>
    <row r="31" spans="1:55" ht="15" x14ac:dyDescent="0.2">
      <c r="A31" s="482" t="s">
        <v>403</v>
      </c>
      <c r="B31" s="484"/>
      <c r="C31" s="491" t="s">
        <v>579</v>
      </c>
      <c r="D31" s="472">
        <f>SUM(D28,D21,D16,D10,'310a'!D21)</f>
        <v>6462169</v>
      </c>
      <c r="E31" s="472">
        <f>SUM(E28,E21,E16,E10,'310a'!E21)</f>
        <v>6442431</v>
      </c>
      <c r="F31" s="472">
        <f>SUM(F28,F21,F16,F10,'310a'!F21)</f>
        <v>0</v>
      </c>
      <c r="G31" s="472">
        <f>SUM(G28,G21,G16,G10,'310a'!G21)</f>
        <v>0</v>
      </c>
      <c r="H31" s="472">
        <f>SUM(H28,H21,H16,H10,'310a'!H21)</f>
        <v>4450</v>
      </c>
      <c r="I31" s="472">
        <f>SUM(I28,I21,I16,I10,'310a'!I21)</f>
        <v>0</v>
      </c>
      <c r="J31" s="472">
        <f>SUM(J28,J21,J16,J10,'310a'!J21)</f>
        <v>0</v>
      </c>
      <c r="K31" s="472">
        <f>SUM(K28,K21,K16,K10,'310a'!K21)</f>
        <v>6437981</v>
      </c>
      <c r="L31" s="472">
        <f>SUM(L28,L21,L16,L10,'310a'!L21)</f>
        <v>0</v>
      </c>
      <c r="M31" s="472">
        <f>SUM(M28,M21,M16,M10,'310a'!M21)</f>
        <v>0</v>
      </c>
    </row>
    <row r="32" spans="1:55" ht="15" x14ac:dyDescent="0.2">
      <c r="A32" s="482" t="s">
        <v>400</v>
      </c>
      <c r="B32" s="484"/>
      <c r="C32" s="463"/>
      <c r="D32" s="485"/>
      <c r="E32" s="485"/>
      <c r="F32" s="490"/>
      <c r="G32" s="489"/>
      <c r="H32" s="488"/>
      <c r="I32" s="485"/>
      <c r="J32" s="485"/>
      <c r="K32" s="485"/>
      <c r="L32" s="485"/>
      <c r="M32" s="485"/>
    </row>
    <row r="33" spans="1:13" ht="15" x14ac:dyDescent="0.2">
      <c r="A33" s="482" t="s">
        <v>397</v>
      </c>
      <c r="B33" s="481">
        <v>950</v>
      </c>
      <c r="C33" s="480" t="s">
        <v>578</v>
      </c>
      <c r="D33" s="493"/>
      <c r="E33" s="493"/>
      <c r="F33" s="417"/>
      <c r="G33" s="417"/>
      <c r="H33" s="417"/>
      <c r="I33" s="417"/>
      <c r="J33" s="417"/>
      <c r="K33" s="417"/>
      <c r="L33" s="417"/>
      <c r="M33" s="460"/>
    </row>
    <row r="34" spans="1:13" ht="15" x14ac:dyDescent="0.2">
      <c r="A34" s="482" t="s">
        <v>393</v>
      </c>
      <c r="B34" s="484"/>
      <c r="C34" s="483" t="s">
        <v>577</v>
      </c>
      <c r="D34" s="552"/>
      <c r="E34" s="552"/>
      <c r="F34" s="417"/>
      <c r="G34" s="417"/>
      <c r="H34" s="417"/>
      <c r="I34" s="417"/>
      <c r="J34" s="417"/>
      <c r="K34" s="417"/>
      <c r="L34" s="417"/>
      <c r="M34" s="460"/>
    </row>
    <row r="35" spans="1:13" x14ac:dyDescent="0.25">
      <c r="A35" s="482" t="s">
        <v>388</v>
      </c>
      <c r="B35" s="484"/>
      <c r="C35" s="486"/>
      <c r="D35" s="485"/>
      <c r="E35" s="485"/>
      <c r="F35" s="417"/>
      <c r="G35" s="417"/>
      <c r="H35" s="417"/>
      <c r="I35" s="417"/>
      <c r="J35" s="417"/>
      <c r="K35" s="417"/>
      <c r="L35" s="417"/>
      <c r="M35" s="460"/>
    </row>
    <row r="36" spans="1:13" ht="15" x14ac:dyDescent="0.2">
      <c r="A36" s="482" t="s">
        <v>383</v>
      </c>
      <c r="B36" s="481"/>
      <c r="C36" s="480" t="s">
        <v>576</v>
      </c>
      <c r="D36" s="604">
        <f>+D31+D34</f>
        <v>6462169</v>
      </c>
      <c r="E36" s="604">
        <f>+E31+E34</f>
        <v>6442431</v>
      </c>
      <c r="F36" s="417"/>
      <c r="G36" s="417"/>
      <c r="H36" s="417"/>
      <c r="I36" s="417"/>
      <c r="J36" s="417"/>
      <c r="K36" s="417"/>
      <c r="L36" s="417"/>
      <c r="M36" s="460"/>
    </row>
    <row r="37" spans="1:13" ht="15" x14ac:dyDescent="0.2">
      <c r="A37" s="482" t="s">
        <v>379</v>
      </c>
      <c r="B37" s="484"/>
      <c r="C37" s="483" t="s">
        <v>575</v>
      </c>
      <c r="D37" s="605"/>
      <c r="E37" s="605"/>
      <c r="F37" s="417"/>
      <c r="G37" s="417"/>
      <c r="H37" s="417"/>
      <c r="I37" s="417"/>
      <c r="J37" s="417"/>
      <c r="K37" s="417"/>
      <c r="L37" s="417"/>
      <c r="M37" s="460"/>
    </row>
    <row r="38" spans="1:13" ht="15" x14ac:dyDescent="0.2">
      <c r="A38" s="482" t="s">
        <v>376</v>
      </c>
      <c r="B38" s="481"/>
      <c r="C38" s="480"/>
      <c r="D38" s="460"/>
      <c r="E38" s="460"/>
      <c r="F38" s="417"/>
      <c r="G38" s="417"/>
      <c r="H38" s="417"/>
      <c r="I38" s="417"/>
      <c r="J38" s="417"/>
      <c r="K38" s="417"/>
      <c r="L38" s="417"/>
      <c r="M38" s="460"/>
    </row>
    <row r="39" spans="1:13" thickBot="1" x14ac:dyDescent="0.25">
      <c r="A39" s="482" t="s">
        <v>372</v>
      </c>
      <c r="B39" s="481"/>
      <c r="C39" s="480"/>
      <c r="D39" s="460"/>
      <c r="E39" s="460"/>
      <c r="F39" s="465"/>
      <c r="G39" s="465"/>
      <c r="H39" s="465"/>
      <c r="I39" s="465"/>
      <c r="J39" s="465"/>
      <c r="K39" s="417"/>
      <c r="L39" s="417"/>
      <c r="M39" s="460"/>
    </row>
    <row r="40" spans="1:13" x14ac:dyDescent="0.25">
      <c r="A40" s="459" t="s">
        <v>368</v>
      </c>
      <c r="B40" s="479"/>
      <c r="C40" s="478" t="s">
        <v>574</v>
      </c>
      <c r="D40" s="477"/>
      <c r="E40" s="476"/>
      <c r="F40" s="417"/>
      <c r="G40" s="470"/>
      <c r="H40" s="470"/>
      <c r="I40" s="470"/>
      <c r="J40" s="465"/>
      <c r="K40" s="417"/>
      <c r="L40" s="475"/>
      <c r="M40" s="460"/>
    </row>
    <row r="41" spans="1:13" x14ac:dyDescent="0.25">
      <c r="A41" s="459" t="s">
        <v>364</v>
      </c>
      <c r="B41" s="464"/>
      <c r="C41" s="463"/>
      <c r="D41" s="460"/>
      <c r="E41" s="474"/>
      <c r="F41" s="417"/>
      <c r="G41" s="470"/>
      <c r="H41" s="470"/>
      <c r="I41" s="470"/>
      <c r="J41" s="465"/>
      <c r="K41" s="417"/>
      <c r="L41" s="417"/>
      <c r="M41" s="460"/>
    </row>
    <row r="42" spans="1:13" x14ac:dyDescent="0.25">
      <c r="A42" s="459" t="s">
        <v>361</v>
      </c>
      <c r="B42" s="464"/>
      <c r="C42" s="473" t="s">
        <v>573</v>
      </c>
      <c r="D42" s="472">
        <v>5856156</v>
      </c>
      <c r="E42" s="471">
        <v>7649063</v>
      </c>
      <c r="F42" s="470" t="s">
        <v>572</v>
      </c>
      <c r="G42" s="470"/>
      <c r="H42" s="470"/>
      <c r="I42" s="470"/>
      <c r="J42" s="465"/>
      <c r="K42" s="417"/>
      <c r="L42" s="417"/>
      <c r="M42" s="460"/>
    </row>
    <row r="43" spans="1:13" x14ac:dyDescent="0.25">
      <c r="A43" s="459" t="s">
        <v>358</v>
      </c>
      <c r="B43" s="464"/>
      <c r="C43" s="473" t="s">
        <v>571</v>
      </c>
      <c r="D43" s="472">
        <v>17572231</v>
      </c>
      <c r="E43" s="471">
        <v>8503493</v>
      </c>
      <c r="F43" s="470"/>
      <c r="G43" s="465"/>
      <c r="H43" s="465"/>
      <c r="I43" s="465"/>
      <c r="J43" s="465"/>
      <c r="K43" s="417"/>
      <c r="L43" s="417"/>
      <c r="M43" s="460"/>
    </row>
    <row r="44" spans="1:13" x14ac:dyDescent="0.25">
      <c r="A44" s="459" t="s">
        <v>356</v>
      </c>
      <c r="B44" s="464"/>
      <c r="C44" s="473" t="s">
        <v>570</v>
      </c>
      <c r="D44" s="472">
        <f>SUM(D42:D43)</f>
        <v>23428387</v>
      </c>
      <c r="E44" s="471">
        <f>SUM(E42:E43)</f>
        <v>16152556</v>
      </c>
      <c r="F44" s="470" t="s">
        <v>569</v>
      </c>
      <c r="G44" s="465"/>
      <c r="H44" s="465"/>
      <c r="I44" s="465"/>
      <c r="J44" s="465"/>
      <c r="K44" s="417"/>
      <c r="L44" s="417"/>
      <c r="M44" s="460"/>
    </row>
    <row r="45" spans="1:13" ht="15" x14ac:dyDescent="0.2">
      <c r="A45" s="459" t="s">
        <v>351</v>
      </c>
      <c r="B45" s="464"/>
      <c r="C45" s="463"/>
      <c r="D45" s="469"/>
      <c r="E45" s="468"/>
      <c r="F45" s="465"/>
      <c r="G45" s="465"/>
      <c r="H45" s="465"/>
      <c r="I45" s="465"/>
      <c r="J45" s="465"/>
      <c r="K45" s="417"/>
      <c r="L45" s="417"/>
      <c r="M45" s="460"/>
    </row>
    <row r="46" spans="1:13" ht="15" x14ac:dyDescent="0.2">
      <c r="A46" s="459" t="s">
        <v>568</v>
      </c>
      <c r="B46" s="464"/>
      <c r="C46" s="463" t="s">
        <v>567</v>
      </c>
      <c r="D46" s="467">
        <f>D36</f>
        <v>6462169</v>
      </c>
      <c r="E46" s="466">
        <f>E36</f>
        <v>6442431</v>
      </c>
      <c r="F46" s="465"/>
      <c r="G46" s="465"/>
      <c r="H46" s="465"/>
      <c r="I46" s="465"/>
      <c r="J46" s="465"/>
      <c r="K46" s="417"/>
      <c r="L46" s="417"/>
      <c r="M46" s="460"/>
    </row>
    <row r="47" spans="1:13" ht="15" x14ac:dyDescent="0.2">
      <c r="A47" s="459" t="s">
        <v>566</v>
      </c>
      <c r="B47" s="464"/>
      <c r="C47" s="463" t="s">
        <v>565</v>
      </c>
      <c r="D47" s="462">
        <f>D48-D46</f>
        <v>16966218</v>
      </c>
      <c r="E47" s="461">
        <f>E48-E46</f>
        <v>9710125</v>
      </c>
      <c r="F47" s="417"/>
      <c r="G47" s="417"/>
      <c r="H47" s="417"/>
      <c r="I47" s="417"/>
      <c r="J47" s="417"/>
      <c r="K47" s="417"/>
      <c r="L47" s="417"/>
      <c r="M47" s="460"/>
    </row>
    <row r="48" spans="1:13" thickBot="1" x14ac:dyDescent="0.25">
      <c r="A48" s="459" t="s">
        <v>564</v>
      </c>
      <c r="B48" s="458"/>
      <c r="C48" s="457" t="s">
        <v>563</v>
      </c>
      <c r="D48" s="456">
        <f>D44</f>
        <v>23428387</v>
      </c>
      <c r="E48" s="455">
        <f>E44</f>
        <v>16152556</v>
      </c>
      <c r="F48" s="454"/>
      <c r="G48" s="454"/>
      <c r="H48" s="454"/>
      <c r="I48" s="454"/>
      <c r="J48" s="454"/>
      <c r="K48" s="454"/>
      <c r="L48" s="454"/>
      <c r="M48" s="453"/>
    </row>
    <row r="49" spans="1:3" ht="15.75" customHeight="1" x14ac:dyDescent="0.2">
      <c r="A49" s="606" t="str">
        <f ca="1">CELL("FILENAME",A2)</f>
        <v>R:\Finance\Annual Budget\Amended 2016-2017\[2016-2017 Amended Budget.xlsx]310b</v>
      </c>
      <c r="B49" s="606"/>
      <c r="C49" s="606"/>
    </row>
  </sheetData>
  <mergeCells count="5">
    <mergeCell ref="A1:C1"/>
    <mergeCell ref="A4:C4"/>
    <mergeCell ref="D36:D37"/>
    <mergeCell ref="E36:E37"/>
    <mergeCell ref="A49:C49"/>
  </mergeCells>
  <printOptions horizontalCentered="1" verticalCentered="1"/>
  <pageMargins left="0.1" right="0.1" top="0.4" bottom="0.4" header="0.1" footer="0.1"/>
  <pageSetup scale="73" fitToHeight="2" orientation="landscape" r:id="rId1"/>
  <headerFooter>
    <oddHeader>&amp;C&amp;"Arial,Bold"TWIN FALLS SCHOOL DISTIRCT 411</oddHeader>
    <oddFooter>&amp;L&amp;"Arial,Bold"&amp;Z&amp;F&amp;R&amp;"Arial,Bold"Page &amp;P of &amp;N</oddFooter>
  </headerFooter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441"/>
  <sheetViews>
    <sheetView zoomScaleNormal="100" workbookViewId="0">
      <pane xSplit="3" ySplit="6" topLeftCell="D7" activePane="bottomRight" state="frozen"/>
      <selection activeCell="P31" sqref="P31"/>
      <selection pane="topRight" activeCell="P31" sqref="P31"/>
      <selection pane="bottomLeft" activeCell="P31" sqref="P31"/>
      <selection pane="bottomRight" activeCell="P31" sqref="P31"/>
    </sheetView>
  </sheetViews>
  <sheetFormatPr defaultColWidth="9.77734375" defaultRowHeight="11.25" x14ac:dyDescent="0.2"/>
  <cols>
    <col min="1" max="1" width="3.77734375" style="321" customWidth="1"/>
    <col min="2" max="2" width="6.77734375" style="321" customWidth="1"/>
    <col min="3" max="3" width="27.77734375" style="322" customWidth="1"/>
    <col min="4" max="6" width="10.77734375" style="321" customWidth="1"/>
    <col min="7" max="7" width="3.77734375" style="321" customWidth="1"/>
    <col min="8" max="8" width="6.77734375" style="321" customWidth="1"/>
    <col min="9" max="9" width="27.77734375" style="322" customWidth="1"/>
    <col min="10" max="12" width="10.77734375" style="321" customWidth="1"/>
    <col min="13" max="16384" width="9.77734375" style="321"/>
  </cols>
  <sheetData>
    <row r="1" spans="1:12" ht="20.25" x14ac:dyDescent="0.3">
      <c r="A1" s="596" t="s">
        <v>47</v>
      </c>
      <c r="B1" s="596"/>
      <c r="C1" s="596"/>
      <c r="D1" s="393"/>
      <c r="E1" s="394" t="s">
        <v>510</v>
      </c>
      <c r="F1" s="394"/>
      <c r="G1" s="390"/>
      <c r="H1" s="390"/>
      <c r="I1" s="396"/>
      <c r="J1" s="393"/>
      <c r="L1" s="395" t="s">
        <v>756</v>
      </c>
    </row>
    <row r="2" spans="1:12" ht="15.75" x14ac:dyDescent="0.25">
      <c r="A2" s="393"/>
      <c r="B2" s="393"/>
      <c r="C2" s="389"/>
      <c r="D2" s="393"/>
      <c r="E2" s="394" t="s">
        <v>504</v>
      </c>
      <c r="F2" s="392"/>
      <c r="G2" s="390"/>
      <c r="H2" s="390"/>
      <c r="I2" s="389"/>
      <c r="J2" s="607" t="s">
        <v>822</v>
      </c>
      <c r="K2" s="607"/>
      <c r="L2" s="607"/>
    </row>
    <row r="3" spans="1:12" ht="15.75" x14ac:dyDescent="0.25">
      <c r="A3" s="393"/>
      <c r="B3" s="393"/>
      <c r="C3" s="389"/>
      <c r="D3" s="393"/>
      <c r="E3" s="392" t="s">
        <v>507</v>
      </c>
      <c r="F3" s="391"/>
      <c r="G3" s="390"/>
      <c r="H3" s="390"/>
      <c r="I3" s="389"/>
      <c r="J3" s="612" t="s">
        <v>821</v>
      </c>
      <c r="K3" s="612"/>
      <c r="L3" s="612"/>
    </row>
    <row r="4" spans="1:12" ht="13.9" customHeight="1" x14ac:dyDescent="0.2">
      <c r="A4" s="597" t="s">
        <v>505</v>
      </c>
      <c r="B4" s="597"/>
      <c r="C4" s="597"/>
      <c r="D4" s="597"/>
      <c r="E4" s="324"/>
      <c r="F4" s="324"/>
      <c r="G4" s="324"/>
      <c r="H4" s="324"/>
      <c r="I4" s="325"/>
      <c r="J4" s="324"/>
      <c r="K4" s="324"/>
      <c r="L4" s="324"/>
    </row>
    <row r="5" spans="1:12" ht="12.75" x14ac:dyDescent="0.2">
      <c r="A5" s="388"/>
      <c r="B5" s="387"/>
      <c r="C5" s="386" t="s">
        <v>504</v>
      </c>
      <c r="D5" s="385" t="s">
        <v>503</v>
      </c>
      <c r="E5" s="384" t="s">
        <v>502</v>
      </c>
      <c r="F5" s="383" t="s">
        <v>501</v>
      </c>
      <c r="G5" s="382"/>
      <c r="H5" s="381"/>
      <c r="I5" s="380" t="s">
        <v>504</v>
      </c>
      <c r="J5" s="379" t="s">
        <v>503</v>
      </c>
      <c r="K5" s="378" t="s">
        <v>502</v>
      </c>
      <c r="L5" s="377" t="s">
        <v>501</v>
      </c>
    </row>
    <row r="6" spans="1:12" ht="12.75" x14ac:dyDescent="0.2">
      <c r="A6" s="351" t="s">
        <v>87</v>
      </c>
      <c r="B6" s="334" t="s">
        <v>500</v>
      </c>
      <c r="C6" s="328" t="s">
        <v>499</v>
      </c>
      <c r="D6" s="334" t="s">
        <v>88</v>
      </c>
      <c r="E6" s="334" t="s">
        <v>498</v>
      </c>
      <c r="F6" s="376" t="s">
        <v>497</v>
      </c>
      <c r="G6" s="355" t="s">
        <v>87</v>
      </c>
      <c r="H6" s="375" t="s">
        <v>500</v>
      </c>
      <c r="I6" s="374" t="s">
        <v>499</v>
      </c>
      <c r="J6" s="351" t="s">
        <v>88</v>
      </c>
      <c r="K6" s="334" t="s">
        <v>498</v>
      </c>
      <c r="L6" s="334" t="s">
        <v>497</v>
      </c>
    </row>
    <row r="7" spans="1:12" ht="12.75" x14ac:dyDescent="0.2">
      <c r="A7" s="351" t="s">
        <v>496</v>
      </c>
      <c r="B7" s="334" t="s">
        <v>495</v>
      </c>
      <c r="C7" s="333" t="s">
        <v>494</v>
      </c>
      <c r="D7" s="354">
        <v>68872283</v>
      </c>
      <c r="E7" s="373" t="s">
        <v>346</v>
      </c>
      <c r="F7" s="372">
        <v>24779797</v>
      </c>
      <c r="G7" s="348" t="s">
        <v>493</v>
      </c>
      <c r="H7" s="351" t="s">
        <v>492</v>
      </c>
      <c r="I7" s="333" t="s">
        <v>170</v>
      </c>
      <c r="J7" s="353">
        <v>0</v>
      </c>
      <c r="K7" s="353">
        <v>0</v>
      </c>
      <c r="L7" s="357"/>
    </row>
    <row r="8" spans="1:12" ht="12.75" x14ac:dyDescent="0.2">
      <c r="A8" s="351" t="s">
        <v>491</v>
      </c>
      <c r="B8" s="334"/>
      <c r="C8" s="333"/>
      <c r="D8" s="360"/>
      <c r="E8" s="353"/>
      <c r="F8" s="356"/>
      <c r="G8" s="355" t="s">
        <v>490</v>
      </c>
      <c r="H8" s="351" t="s">
        <v>489</v>
      </c>
      <c r="I8" s="365" t="s">
        <v>488</v>
      </c>
      <c r="J8" s="352">
        <f>J7</f>
        <v>0</v>
      </c>
      <c r="K8" s="358" t="s">
        <v>346</v>
      </c>
      <c r="L8" s="352">
        <f>K7</f>
        <v>0</v>
      </c>
    </row>
    <row r="9" spans="1:12" ht="12.75" x14ac:dyDescent="0.2">
      <c r="A9" s="351" t="s">
        <v>487</v>
      </c>
      <c r="B9" s="334" t="s">
        <v>486</v>
      </c>
      <c r="C9" s="333" t="s">
        <v>171</v>
      </c>
      <c r="D9" s="353">
        <v>0</v>
      </c>
      <c r="E9" s="353">
        <v>0</v>
      </c>
      <c r="F9" s="356"/>
      <c r="G9" s="355" t="s">
        <v>485</v>
      </c>
      <c r="H9" s="335"/>
      <c r="I9" s="333"/>
      <c r="J9" s="347"/>
      <c r="K9" s="347"/>
      <c r="L9" s="357"/>
    </row>
    <row r="10" spans="1:12" ht="12.75" x14ac:dyDescent="0.2">
      <c r="A10" s="351" t="s">
        <v>484</v>
      </c>
      <c r="B10" s="334" t="s">
        <v>483</v>
      </c>
      <c r="C10" s="333" t="s">
        <v>169</v>
      </c>
      <c r="D10" s="353">
        <v>0</v>
      </c>
      <c r="E10" s="353">
        <v>0</v>
      </c>
      <c r="F10" s="356"/>
      <c r="G10" s="355" t="s">
        <v>482</v>
      </c>
      <c r="H10" s="351" t="s">
        <v>481</v>
      </c>
      <c r="I10" s="333" t="s">
        <v>165</v>
      </c>
      <c r="J10" s="353">
        <v>0</v>
      </c>
      <c r="K10" s="353">
        <v>0</v>
      </c>
      <c r="L10" s="357"/>
    </row>
    <row r="11" spans="1:12" ht="12.75" x14ac:dyDescent="0.2">
      <c r="A11" s="351" t="s">
        <v>480</v>
      </c>
      <c r="B11" s="334" t="s">
        <v>479</v>
      </c>
      <c r="C11" s="333" t="s">
        <v>168</v>
      </c>
      <c r="D11" s="353">
        <v>0</v>
      </c>
      <c r="E11" s="353">
        <v>0</v>
      </c>
      <c r="F11" s="356"/>
      <c r="G11" s="355" t="s">
        <v>478</v>
      </c>
      <c r="H11" s="351" t="s">
        <v>477</v>
      </c>
      <c r="I11" s="333" t="s">
        <v>163</v>
      </c>
      <c r="J11" s="353">
        <v>0</v>
      </c>
      <c r="K11" s="353">
        <v>0</v>
      </c>
      <c r="L11" s="357"/>
    </row>
    <row r="12" spans="1:12" ht="12.75" x14ac:dyDescent="0.2">
      <c r="A12" s="351" t="s">
        <v>476</v>
      </c>
      <c r="B12" s="334" t="s">
        <v>475</v>
      </c>
      <c r="C12" s="333" t="s">
        <v>166</v>
      </c>
      <c r="D12" s="353">
        <v>0</v>
      </c>
      <c r="E12" s="353">
        <v>0</v>
      </c>
      <c r="F12" s="356"/>
      <c r="G12" s="355" t="s">
        <v>474</v>
      </c>
      <c r="H12" s="351" t="s">
        <v>473</v>
      </c>
      <c r="I12" s="333" t="s">
        <v>472</v>
      </c>
      <c r="J12" s="353">
        <v>0</v>
      </c>
      <c r="K12" s="353">
        <v>0</v>
      </c>
      <c r="L12" s="357"/>
    </row>
    <row r="13" spans="1:12" ht="12.75" x14ac:dyDescent="0.2">
      <c r="A13" s="351" t="s">
        <v>471</v>
      </c>
      <c r="B13" s="334" t="s">
        <v>470</v>
      </c>
      <c r="C13" s="333" t="s">
        <v>164</v>
      </c>
      <c r="D13" s="353">
        <v>0</v>
      </c>
      <c r="E13" s="353">
        <v>0</v>
      </c>
      <c r="F13" s="356"/>
      <c r="G13" s="355" t="s">
        <v>469</v>
      </c>
      <c r="H13" s="351" t="s">
        <v>468</v>
      </c>
      <c r="I13" s="333" t="s">
        <v>159</v>
      </c>
      <c r="J13" s="353">
        <v>0</v>
      </c>
      <c r="K13" s="353">
        <v>0</v>
      </c>
      <c r="L13" s="357"/>
    </row>
    <row r="14" spans="1:12" ht="12.75" x14ac:dyDescent="0.2">
      <c r="A14" s="351" t="s">
        <v>467</v>
      </c>
      <c r="B14" s="334" t="s">
        <v>466</v>
      </c>
      <c r="C14" s="333" t="s">
        <v>162</v>
      </c>
      <c r="D14" s="353">
        <v>0</v>
      </c>
      <c r="E14" s="353">
        <v>0</v>
      </c>
      <c r="F14" s="356"/>
      <c r="G14" s="355" t="s">
        <v>465</v>
      </c>
      <c r="H14" s="351" t="s">
        <v>464</v>
      </c>
      <c r="I14" s="333" t="s">
        <v>157</v>
      </c>
      <c r="J14" s="353">
        <v>0</v>
      </c>
      <c r="K14" s="353">
        <v>0</v>
      </c>
      <c r="L14" s="357"/>
    </row>
    <row r="15" spans="1:12" ht="12.75" x14ac:dyDescent="0.2">
      <c r="A15" s="351" t="s">
        <v>463</v>
      </c>
      <c r="B15" s="334" t="s">
        <v>462</v>
      </c>
      <c r="C15" s="333" t="s">
        <v>160</v>
      </c>
      <c r="D15" s="353">
        <v>0</v>
      </c>
      <c r="E15" s="353">
        <v>0</v>
      </c>
      <c r="F15" s="356"/>
      <c r="G15" s="355" t="s">
        <v>461</v>
      </c>
      <c r="H15" s="351" t="s">
        <v>460</v>
      </c>
      <c r="I15" s="333" t="s">
        <v>155</v>
      </c>
      <c r="J15" s="353">
        <v>0</v>
      </c>
      <c r="K15" s="353">
        <v>0</v>
      </c>
      <c r="L15" s="357"/>
    </row>
    <row r="16" spans="1:12" ht="12.75" x14ac:dyDescent="0.2">
      <c r="A16" s="351" t="s">
        <v>459</v>
      </c>
      <c r="B16" s="334" t="s">
        <v>458</v>
      </c>
      <c r="C16" s="333" t="s">
        <v>158</v>
      </c>
      <c r="D16" s="353">
        <v>0</v>
      </c>
      <c r="E16" s="353">
        <v>0</v>
      </c>
      <c r="F16" s="356"/>
      <c r="G16" s="355" t="s">
        <v>457</v>
      </c>
      <c r="H16" s="351" t="s">
        <v>456</v>
      </c>
      <c r="I16" s="333" t="s">
        <v>153</v>
      </c>
      <c r="J16" s="353">
        <v>0</v>
      </c>
      <c r="K16" s="353">
        <v>0</v>
      </c>
      <c r="L16" s="357"/>
    </row>
    <row r="17" spans="1:12" ht="12.75" x14ac:dyDescent="0.2">
      <c r="A17" s="351" t="s">
        <v>455</v>
      </c>
      <c r="B17" s="334" t="s">
        <v>454</v>
      </c>
      <c r="C17" s="333" t="s">
        <v>156</v>
      </c>
      <c r="D17" s="537">
        <v>0</v>
      </c>
      <c r="E17" s="536">
        <v>0</v>
      </c>
      <c r="F17" s="356"/>
      <c r="G17" s="355" t="s">
        <v>453</v>
      </c>
      <c r="H17" s="351" t="s">
        <v>452</v>
      </c>
      <c r="I17" s="333" t="s">
        <v>152</v>
      </c>
      <c r="J17" s="353">
        <v>0</v>
      </c>
      <c r="K17" s="353">
        <v>0</v>
      </c>
      <c r="L17" s="357"/>
    </row>
    <row r="18" spans="1:12" ht="12.75" x14ac:dyDescent="0.2">
      <c r="A18" s="351" t="s">
        <v>451</v>
      </c>
      <c r="B18" s="334" t="s">
        <v>450</v>
      </c>
      <c r="C18" s="365" t="s">
        <v>154</v>
      </c>
      <c r="D18" s="534">
        <v>0</v>
      </c>
      <c r="E18" s="535">
        <v>0</v>
      </c>
      <c r="F18" s="356"/>
      <c r="G18" s="355" t="s">
        <v>449</v>
      </c>
      <c r="H18" s="351" t="s">
        <v>448</v>
      </c>
      <c r="I18" s="333" t="s">
        <v>150</v>
      </c>
      <c r="J18" s="536">
        <v>0</v>
      </c>
      <c r="K18" s="536">
        <v>0</v>
      </c>
      <c r="L18" s="357"/>
    </row>
    <row r="19" spans="1:12" ht="12.75" x14ac:dyDescent="0.2">
      <c r="A19" s="351" t="s">
        <v>447</v>
      </c>
      <c r="B19" s="334"/>
      <c r="C19" s="371" t="s">
        <v>446</v>
      </c>
      <c r="D19" s="370">
        <f>SUBTOTAL(9,D9:D18)</f>
        <v>0</v>
      </c>
      <c r="E19" s="369" t="s">
        <v>346</v>
      </c>
      <c r="F19" s="349">
        <f>SUBTOTAL(9,E8:E18)</f>
        <v>0</v>
      </c>
      <c r="G19" s="368" t="s">
        <v>445</v>
      </c>
      <c r="H19" s="367">
        <v>437000</v>
      </c>
      <c r="I19" s="366" t="s">
        <v>149</v>
      </c>
      <c r="J19" s="535">
        <v>0</v>
      </c>
      <c r="K19" s="535">
        <v>0</v>
      </c>
      <c r="L19" s="357"/>
    </row>
    <row r="20" spans="1:12" ht="12.75" x14ac:dyDescent="0.2">
      <c r="A20" s="351" t="s">
        <v>444</v>
      </c>
      <c r="B20" s="334" t="s">
        <v>443</v>
      </c>
      <c r="C20" s="333" t="s">
        <v>151</v>
      </c>
      <c r="D20" s="353">
        <v>0</v>
      </c>
      <c r="E20" s="353">
        <v>0</v>
      </c>
      <c r="F20" s="356"/>
      <c r="G20" s="361" t="s">
        <v>442</v>
      </c>
      <c r="H20" s="364" t="s">
        <v>441</v>
      </c>
      <c r="I20" s="333" t="s">
        <v>440</v>
      </c>
      <c r="J20" s="353">
        <v>0</v>
      </c>
      <c r="K20" s="353">
        <v>0</v>
      </c>
      <c r="L20" s="357"/>
    </row>
    <row r="21" spans="1:12" ht="12.75" x14ac:dyDescent="0.2">
      <c r="A21" s="351" t="s">
        <v>439</v>
      </c>
      <c r="B21" s="364"/>
      <c r="C21" s="363"/>
      <c r="D21" s="362"/>
      <c r="E21" s="362"/>
      <c r="F21" s="356"/>
      <c r="G21" s="361" t="s">
        <v>438</v>
      </c>
      <c r="H21" s="351" t="s">
        <v>437</v>
      </c>
      <c r="I21" s="333" t="s">
        <v>145</v>
      </c>
      <c r="J21" s="353">
        <v>0</v>
      </c>
      <c r="K21" s="353">
        <v>0</v>
      </c>
      <c r="L21" s="357"/>
    </row>
    <row r="22" spans="1:12" ht="12.75" x14ac:dyDescent="0.2">
      <c r="A22" s="351" t="s">
        <v>436</v>
      </c>
      <c r="B22" s="334" t="s">
        <v>435</v>
      </c>
      <c r="C22" s="333" t="s">
        <v>148</v>
      </c>
      <c r="D22" s="353">
        <v>0</v>
      </c>
      <c r="E22" s="353">
        <v>0</v>
      </c>
      <c r="F22" s="356"/>
      <c r="G22" s="355" t="s">
        <v>434</v>
      </c>
      <c r="H22" s="351" t="s">
        <v>433</v>
      </c>
      <c r="I22" s="365" t="s">
        <v>432</v>
      </c>
      <c r="J22" s="352">
        <f>SUBTOTAL(9,J10:J21)</f>
        <v>0</v>
      </c>
      <c r="K22" s="358" t="s">
        <v>346</v>
      </c>
      <c r="L22" s="352">
        <f>SUBTOTAL(9,K10:K21)</f>
        <v>0</v>
      </c>
    </row>
    <row r="23" spans="1:12" ht="12.75" x14ac:dyDescent="0.2">
      <c r="A23" s="351" t="s">
        <v>431</v>
      </c>
      <c r="B23" s="334" t="s">
        <v>430</v>
      </c>
      <c r="C23" s="333" t="s">
        <v>146</v>
      </c>
      <c r="D23" s="353">
        <v>0</v>
      </c>
      <c r="E23" s="353">
        <v>0</v>
      </c>
      <c r="F23" s="356"/>
      <c r="G23" s="355" t="s">
        <v>429</v>
      </c>
      <c r="H23" s="335"/>
      <c r="I23" s="333"/>
      <c r="J23" s="347"/>
      <c r="K23" s="347"/>
      <c r="L23" s="357"/>
    </row>
    <row r="24" spans="1:12" ht="12.75" x14ac:dyDescent="0.2">
      <c r="A24" s="351" t="s">
        <v>428</v>
      </c>
      <c r="B24" s="334" t="s">
        <v>427</v>
      </c>
      <c r="C24" s="333" t="s">
        <v>144</v>
      </c>
      <c r="D24" s="353">
        <v>0</v>
      </c>
      <c r="E24" s="353">
        <v>0</v>
      </c>
      <c r="F24" s="356"/>
      <c r="G24" s="355" t="s">
        <v>426</v>
      </c>
      <c r="H24" s="335"/>
      <c r="I24" s="333"/>
      <c r="J24" s="347"/>
      <c r="K24" s="347"/>
      <c r="L24" s="357"/>
    </row>
    <row r="25" spans="1:12" ht="12.75" x14ac:dyDescent="0.2">
      <c r="A25" s="351" t="s">
        <v>425</v>
      </c>
      <c r="B25" s="364"/>
      <c r="C25" s="363"/>
      <c r="D25" s="362"/>
      <c r="E25" s="360"/>
      <c r="F25" s="356"/>
      <c r="G25" s="355" t="s">
        <v>424</v>
      </c>
      <c r="H25" s="351" t="s">
        <v>423</v>
      </c>
      <c r="I25" s="333" t="s">
        <v>141</v>
      </c>
      <c r="J25" s="353">
        <v>0</v>
      </c>
      <c r="K25" s="353">
        <v>0</v>
      </c>
      <c r="L25" s="357"/>
    </row>
    <row r="26" spans="1:12" ht="12.75" x14ac:dyDescent="0.2">
      <c r="A26" s="351" t="s">
        <v>422</v>
      </c>
      <c r="B26" s="334" t="s">
        <v>421</v>
      </c>
      <c r="C26" s="333" t="s">
        <v>142</v>
      </c>
      <c r="D26" s="353">
        <v>253586</v>
      </c>
      <c r="E26" s="353">
        <v>85872</v>
      </c>
      <c r="F26" s="356"/>
      <c r="G26" s="355" t="s">
        <v>420</v>
      </c>
      <c r="H26" s="351" t="s">
        <v>419</v>
      </c>
      <c r="I26" s="333" t="s">
        <v>140</v>
      </c>
      <c r="J26" s="353">
        <v>0</v>
      </c>
      <c r="K26" s="353">
        <v>0</v>
      </c>
      <c r="L26" s="357"/>
    </row>
    <row r="27" spans="1:12" ht="12.75" x14ac:dyDescent="0.2">
      <c r="A27" s="351" t="s">
        <v>418</v>
      </c>
      <c r="B27" s="334"/>
      <c r="C27" s="333"/>
      <c r="D27" s="360"/>
      <c r="E27" s="360"/>
      <c r="F27" s="356"/>
      <c r="G27" s="355" t="s">
        <v>417</v>
      </c>
      <c r="H27" s="351" t="s">
        <v>416</v>
      </c>
      <c r="I27" s="333" t="s">
        <v>138</v>
      </c>
      <c r="J27" s="353">
        <v>0</v>
      </c>
      <c r="K27" s="353">
        <v>0</v>
      </c>
      <c r="L27" s="357"/>
    </row>
    <row r="28" spans="1:12" ht="25.5" x14ac:dyDescent="0.2">
      <c r="A28" s="351" t="s">
        <v>415</v>
      </c>
      <c r="B28" s="334" t="s">
        <v>414</v>
      </c>
      <c r="C28" s="333" t="s">
        <v>139</v>
      </c>
      <c r="D28" s="353">
        <v>0</v>
      </c>
      <c r="E28" s="353">
        <v>0</v>
      </c>
      <c r="F28" s="356"/>
      <c r="G28" s="355" t="s">
        <v>413</v>
      </c>
      <c r="H28" s="351" t="s">
        <v>412</v>
      </c>
      <c r="I28" s="333" t="s">
        <v>411</v>
      </c>
      <c r="J28" s="353">
        <v>0</v>
      </c>
      <c r="K28" s="353">
        <v>0</v>
      </c>
      <c r="L28" s="357"/>
    </row>
    <row r="29" spans="1:12" ht="12.75" x14ac:dyDescent="0.2">
      <c r="A29" s="351" t="s">
        <v>410</v>
      </c>
      <c r="B29" s="334" t="s">
        <v>409</v>
      </c>
      <c r="C29" s="333" t="s">
        <v>408</v>
      </c>
      <c r="D29" s="353">
        <v>0</v>
      </c>
      <c r="E29" s="353">
        <v>0</v>
      </c>
      <c r="F29" s="356"/>
      <c r="G29" s="355" t="s">
        <v>407</v>
      </c>
      <c r="H29" s="351" t="s">
        <v>406</v>
      </c>
      <c r="I29" s="333" t="s">
        <v>134</v>
      </c>
      <c r="J29" s="353">
        <v>0</v>
      </c>
      <c r="K29" s="353">
        <v>0</v>
      </c>
      <c r="L29" s="357"/>
    </row>
    <row r="30" spans="1:12" ht="12.75" x14ac:dyDescent="0.2">
      <c r="A30" s="351" t="s">
        <v>405</v>
      </c>
      <c r="B30" s="334" t="s">
        <v>404</v>
      </c>
      <c r="C30" s="333" t="s">
        <v>135</v>
      </c>
      <c r="D30" s="353">
        <v>0</v>
      </c>
      <c r="E30" s="353">
        <v>0</v>
      </c>
      <c r="F30" s="356"/>
      <c r="G30" s="355" t="s">
        <v>403</v>
      </c>
      <c r="H30" s="351" t="s">
        <v>402</v>
      </c>
      <c r="I30" s="333" t="s">
        <v>133</v>
      </c>
      <c r="J30" s="353">
        <v>0</v>
      </c>
      <c r="K30" s="353">
        <v>0</v>
      </c>
      <c r="L30" s="357"/>
    </row>
    <row r="31" spans="1:12" ht="12.75" x14ac:dyDescent="0.2">
      <c r="A31" s="351" t="s">
        <v>401</v>
      </c>
      <c r="B31" s="334"/>
      <c r="C31" s="333"/>
      <c r="D31" s="360"/>
      <c r="E31" s="360"/>
      <c r="F31" s="356"/>
      <c r="G31" s="355" t="s">
        <v>400</v>
      </c>
      <c r="H31" s="351" t="s">
        <v>399</v>
      </c>
      <c r="I31" s="333" t="s">
        <v>131</v>
      </c>
      <c r="J31" s="353">
        <v>0</v>
      </c>
      <c r="K31" s="353">
        <v>0</v>
      </c>
      <c r="L31" s="357"/>
    </row>
    <row r="32" spans="1:12" ht="12.75" x14ac:dyDescent="0.2">
      <c r="A32" s="351" t="s">
        <v>398</v>
      </c>
      <c r="B32" s="334">
        <v>417100</v>
      </c>
      <c r="C32" s="333" t="s">
        <v>132</v>
      </c>
      <c r="D32" s="353">
        <v>0</v>
      </c>
      <c r="E32" s="353">
        <v>0</v>
      </c>
      <c r="F32" s="356"/>
      <c r="G32" s="355" t="s">
        <v>397</v>
      </c>
      <c r="H32" s="351" t="s">
        <v>396</v>
      </c>
      <c r="I32" s="333" t="s">
        <v>395</v>
      </c>
      <c r="J32" s="353">
        <v>0</v>
      </c>
      <c r="K32" s="353">
        <v>0</v>
      </c>
      <c r="L32" s="357"/>
    </row>
    <row r="33" spans="1:12" ht="12.75" x14ac:dyDescent="0.2">
      <c r="A33" s="351" t="s">
        <v>394</v>
      </c>
      <c r="B33" s="334">
        <v>417200</v>
      </c>
      <c r="C33" s="333" t="s">
        <v>130</v>
      </c>
      <c r="D33" s="353">
        <v>0</v>
      </c>
      <c r="E33" s="353">
        <v>0</v>
      </c>
      <c r="F33" s="356"/>
      <c r="G33" s="361" t="s">
        <v>393</v>
      </c>
      <c r="H33" s="334" t="s">
        <v>392</v>
      </c>
      <c r="I33" s="333" t="s">
        <v>391</v>
      </c>
      <c r="J33" s="353">
        <v>0</v>
      </c>
      <c r="K33" s="353">
        <v>0</v>
      </c>
      <c r="L33" s="357"/>
    </row>
    <row r="34" spans="1:12" ht="12.75" x14ac:dyDescent="0.2">
      <c r="A34" s="351" t="s">
        <v>390</v>
      </c>
      <c r="B34" s="334">
        <v>417300</v>
      </c>
      <c r="C34" s="333" t="s">
        <v>389</v>
      </c>
      <c r="D34" s="353">
        <v>0</v>
      </c>
      <c r="E34" s="353">
        <v>0</v>
      </c>
      <c r="F34" s="356"/>
      <c r="G34" s="355" t="s">
        <v>388</v>
      </c>
      <c r="H34" s="351" t="s">
        <v>387</v>
      </c>
      <c r="I34" s="333" t="s">
        <v>386</v>
      </c>
      <c r="J34" s="353">
        <v>0</v>
      </c>
      <c r="K34" s="353">
        <v>0</v>
      </c>
      <c r="L34" s="357"/>
    </row>
    <row r="35" spans="1:12" ht="12.75" x14ac:dyDescent="0.2">
      <c r="A35" s="351" t="s">
        <v>385</v>
      </c>
      <c r="B35" s="334">
        <v>417400</v>
      </c>
      <c r="C35" s="333" t="s">
        <v>384</v>
      </c>
      <c r="D35" s="353">
        <v>0</v>
      </c>
      <c r="E35" s="353">
        <v>0</v>
      </c>
      <c r="F35" s="356"/>
      <c r="G35" s="355" t="s">
        <v>383</v>
      </c>
      <c r="H35" s="351" t="s">
        <v>382</v>
      </c>
      <c r="I35" s="333" t="s">
        <v>381</v>
      </c>
      <c r="J35" s="359">
        <f>SUBTOTAL(9,J25:J34)</f>
        <v>0</v>
      </c>
      <c r="K35" s="358" t="s">
        <v>346</v>
      </c>
      <c r="L35" s="352">
        <f>SUBTOTAL(9,K25:K34)</f>
        <v>0</v>
      </c>
    </row>
    <row r="36" spans="1:12" ht="12.75" x14ac:dyDescent="0.2">
      <c r="A36" s="351" t="s">
        <v>380</v>
      </c>
      <c r="B36" s="334">
        <v>417900</v>
      </c>
      <c r="C36" s="333" t="s">
        <v>124</v>
      </c>
      <c r="D36" s="353">
        <v>0</v>
      </c>
      <c r="E36" s="353">
        <v>0</v>
      </c>
      <c r="F36" s="356"/>
      <c r="G36" s="355" t="s">
        <v>379</v>
      </c>
      <c r="H36" s="335"/>
      <c r="I36" s="333" t="s">
        <v>378</v>
      </c>
      <c r="J36" s="347"/>
      <c r="K36" s="347"/>
      <c r="L36" s="357"/>
    </row>
    <row r="37" spans="1:12" ht="25.5" x14ac:dyDescent="0.2">
      <c r="A37" s="351" t="s">
        <v>377</v>
      </c>
      <c r="B37" s="334"/>
      <c r="C37" s="333"/>
      <c r="D37" s="360"/>
      <c r="E37" s="360"/>
      <c r="F37" s="356"/>
      <c r="G37" s="355" t="s">
        <v>376</v>
      </c>
      <c r="H37" s="351" t="s">
        <v>375</v>
      </c>
      <c r="I37" s="333" t="s">
        <v>374</v>
      </c>
      <c r="J37" s="353">
        <v>0</v>
      </c>
      <c r="K37" s="353">
        <v>0</v>
      </c>
      <c r="L37" s="357"/>
    </row>
    <row r="38" spans="1:12" ht="12.75" x14ac:dyDescent="0.2">
      <c r="A38" s="351" t="s">
        <v>373</v>
      </c>
      <c r="B38" s="334">
        <v>418100</v>
      </c>
      <c r="C38" s="333" t="s">
        <v>123</v>
      </c>
      <c r="D38" s="353">
        <v>0</v>
      </c>
      <c r="E38" s="353">
        <v>0</v>
      </c>
      <c r="F38" s="356"/>
      <c r="G38" s="355" t="s">
        <v>372</v>
      </c>
      <c r="H38" s="351" t="s">
        <v>371</v>
      </c>
      <c r="I38" s="333" t="s">
        <v>370</v>
      </c>
      <c r="J38" s="353">
        <v>86783</v>
      </c>
      <c r="K38" s="353">
        <v>0</v>
      </c>
      <c r="L38" s="357"/>
    </row>
    <row r="39" spans="1:12" ht="12.75" x14ac:dyDescent="0.2">
      <c r="A39" s="351" t="s">
        <v>369</v>
      </c>
      <c r="B39" s="334"/>
      <c r="C39" s="333"/>
      <c r="D39" s="360"/>
      <c r="E39" s="353"/>
      <c r="F39" s="356"/>
      <c r="G39" s="355" t="s">
        <v>368</v>
      </c>
      <c r="H39" s="351" t="s">
        <v>367</v>
      </c>
      <c r="I39" s="333" t="s">
        <v>366</v>
      </c>
      <c r="J39" s="359">
        <f>SUBTOTAL(9,J37:J38)</f>
        <v>86783</v>
      </c>
      <c r="K39" s="358" t="s">
        <v>346</v>
      </c>
      <c r="L39" s="352">
        <f>SUBTOTAL(9,K37:K38)</f>
        <v>0</v>
      </c>
    </row>
    <row r="40" spans="1:12" ht="12.75" x14ac:dyDescent="0.2">
      <c r="A40" s="351" t="s">
        <v>365</v>
      </c>
      <c r="B40" s="334">
        <v>419100</v>
      </c>
      <c r="C40" s="333" t="s">
        <v>120</v>
      </c>
      <c r="D40" s="353">
        <v>0</v>
      </c>
      <c r="E40" s="353">
        <v>0</v>
      </c>
      <c r="F40" s="356"/>
      <c r="G40" s="355" t="s">
        <v>364</v>
      </c>
      <c r="H40" s="351" t="s">
        <v>363</v>
      </c>
      <c r="I40" s="333"/>
      <c r="J40" s="347"/>
      <c r="K40" s="357"/>
      <c r="L40" s="357"/>
    </row>
    <row r="41" spans="1:12" ht="12.75" x14ac:dyDescent="0.2">
      <c r="A41" s="351" t="s">
        <v>362</v>
      </c>
      <c r="B41" s="334">
        <v>419200</v>
      </c>
      <c r="C41" s="333" t="s">
        <v>118</v>
      </c>
      <c r="D41" s="353">
        <v>0</v>
      </c>
      <c r="E41" s="353">
        <v>0</v>
      </c>
      <c r="F41" s="356"/>
      <c r="G41" s="355" t="s">
        <v>361</v>
      </c>
      <c r="H41" s="335"/>
      <c r="I41" s="333" t="s">
        <v>360</v>
      </c>
      <c r="J41" s="359">
        <f>SUM(D46,J8,J22,J35,J39)</f>
        <v>990876</v>
      </c>
      <c r="K41" s="358" t="s">
        <v>346</v>
      </c>
      <c r="L41" s="352">
        <f>SUM(F46,L8,L22,L35,L39)</f>
        <v>669202</v>
      </c>
    </row>
    <row r="42" spans="1:12" ht="12.75" x14ac:dyDescent="0.2">
      <c r="A42" s="351" t="s">
        <v>359</v>
      </c>
      <c r="B42" s="334">
        <v>419300</v>
      </c>
      <c r="C42" s="333" t="s">
        <v>116</v>
      </c>
      <c r="D42" s="353">
        <v>0</v>
      </c>
      <c r="E42" s="353">
        <v>0</v>
      </c>
      <c r="F42" s="356"/>
      <c r="G42" s="355" t="s">
        <v>358</v>
      </c>
      <c r="H42" s="335"/>
      <c r="I42" s="333"/>
      <c r="J42" s="347"/>
      <c r="K42" s="347"/>
      <c r="L42" s="357"/>
    </row>
    <row r="43" spans="1:12" ht="12.75" x14ac:dyDescent="0.2">
      <c r="A43" s="351" t="s">
        <v>357</v>
      </c>
      <c r="B43" s="334">
        <v>419900</v>
      </c>
      <c r="C43" s="333" t="s">
        <v>115</v>
      </c>
      <c r="D43" s="353">
        <v>650507</v>
      </c>
      <c r="E43" s="534">
        <v>583330</v>
      </c>
      <c r="F43" s="356"/>
      <c r="G43" s="355" t="s">
        <v>356</v>
      </c>
      <c r="H43" s="351" t="s">
        <v>355</v>
      </c>
      <c r="I43" s="333" t="s">
        <v>354</v>
      </c>
      <c r="J43" s="533">
        <v>0</v>
      </c>
      <c r="K43" s="532">
        <v>0</v>
      </c>
      <c r="L43" s="352">
        <f>+K43</f>
        <v>0</v>
      </c>
    </row>
    <row r="44" spans="1:12" ht="12.75" x14ac:dyDescent="0.2">
      <c r="A44" s="351" t="s">
        <v>353</v>
      </c>
      <c r="B44" s="334"/>
      <c r="C44" s="333" t="s">
        <v>352</v>
      </c>
      <c r="D44" s="332">
        <f>SUBTOTAL(9,D19:D43)</f>
        <v>904093</v>
      </c>
      <c r="E44" s="350" t="s">
        <v>346</v>
      </c>
      <c r="F44" s="349">
        <f>SUBTOTAL(9,E20:E43)</f>
        <v>669202</v>
      </c>
      <c r="G44" s="348" t="s">
        <v>351</v>
      </c>
      <c r="H44" s="335"/>
      <c r="I44" s="333"/>
      <c r="J44" s="347"/>
      <c r="K44" s="347"/>
      <c r="L44" s="347"/>
    </row>
    <row r="45" spans="1:12" ht="24" x14ac:dyDescent="0.2">
      <c r="A45" s="346" t="s">
        <v>350</v>
      </c>
      <c r="B45" s="340">
        <v>410000</v>
      </c>
      <c r="C45" s="345" t="s">
        <v>349</v>
      </c>
      <c r="D45" s="344"/>
      <c r="E45" s="343" t="s">
        <v>346</v>
      </c>
      <c r="F45" s="342"/>
      <c r="G45" s="341"/>
      <c r="H45" s="340" t="s">
        <v>348</v>
      </c>
      <c r="I45" s="339" t="s">
        <v>347</v>
      </c>
      <c r="J45" s="338"/>
      <c r="K45" s="337" t="s">
        <v>346</v>
      </c>
      <c r="L45" s="336"/>
    </row>
    <row r="46" spans="1:12" ht="12.75" x14ac:dyDescent="0.2">
      <c r="A46" s="335"/>
      <c r="B46" s="334"/>
      <c r="C46" s="333"/>
      <c r="D46" s="332">
        <f>(D19+D44)</f>
        <v>904093</v>
      </c>
      <c r="E46" s="332"/>
      <c r="F46" s="331">
        <f>SUM(F19+F44)</f>
        <v>669202</v>
      </c>
      <c r="G46" s="330"/>
      <c r="H46" s="329"/>
      <c r="I46" s="328" t="s">
        <v>345</v>
      </c>
      <c r="J46" s="326">
        <f>(D7+J41+J43)</f>
        <v>69863159</v>
      </c>
      <c r="K46" s="327"/>
      <c r="L46" s="326">
        <f>(F7+L41+K43)</f>
        <v>25448999</v>
      </c>
    </row>
    <row r="47" spans="1:12" ht="12.95" customHeight="1" x14ac:dyDescent="0.2">
      <c r="A47" s="598" t="str">
        <f ca="1">CELL("FILENAME",A1)</f>
        <v>R:\Finance\Annual Budget\Amended 2016-2017\[2016-2017 Amended Budget.xlsx]410</v>
      </c>
      <c r="B47" s="598"/>
      <c r="C47" s="598"/>
      <c r="D47" s="324"/>
      <c r="E47" s="324"/>
      <c r="F47" s="324"/>
      <c r="G47" s="324"/>
      <c r="H47" s="324"/>
      <c r="I47" s="325"/>
      <c r="J47" s="324"/>
      <c r="K47" s="324"/>
      <c r="L47" s="324"/>
    </row>
    <row r="48" spans="1:12" x14ac:dyDescent="0.2">
      <c r="D48" s="323"/>
      <c r="E48" s="323"/>
      <c r="F48" s="323"/>
    </row>
    <row r="49" spans="4:6" x14ac:dyDescent="0.2">
      <c r="D49" s="323"/>
      <c r="E49" s="323"/>
      <c r="F49" s="323"/>
    </row>
    <row r="50" spans="4:6" x14ac:dyDescent="0.2">
      <c r="D50" s="323"/>
      <c r="E50" s="323"/>
      <c r="F50" s="323"/>
    </row>
    <row r="51" spans="4:6" x14ac:dyDescent="0.2">
      <c r="D51" s="323"/>
      <c r="E51" s="323"/>
      <c r="F51" s="323"/>
    </row>
    <row r="52" spans="4:6" x14ac:dyDescent="0.2">
      <c r="D52" s="323"/>
      <c r="E52" s="323"/>
      <c r="F52" s="323"/>
    </row>
    <row r="53" spans="4:6" x14ac:dyDescent="0.2">
      <c r="D53" s="323"/>
      <c r="E53" s="323"/>
      <c r="F53" s="323"/>
    </row>
    <row r="54" spans="4:6" x14ac:dyDescent="0.2">
      <c r="D54" s="323"/>
      <c r="E54" s="323"/>
      <c r="F54" s="323"/>
    </row>
    <row r="55" spans="4:6" x14ac:dyDescent="0.2">
      <c r="D55" s="323"/>
      <c r="E55" s="323"/>
      <c r="F55" s="323"/>
    </row>
    <row r="56" spans="4:6" x14ac:dyDescent="0.2">
      <c r="D56" s="323"/>
      <c r="E56" s="323"/>
      <c r="F56" s="323"/>
    </row>
    <row r="57" spans="4:6" x14ac:dyDescent="0.2">
      <c r="D57" s="323"/>
      <c r="E57" s="323"/>
      <c r="F57" s="323"/>
    </row>
    <row r="58" spans="4:6" x14ac:dyDescent="0.2">
      <c r="D58" s="323"/>
      <c r="E58" s="323"/>
      <c r="F58" s="323"/>
    </row>
    <row r="59" spans="4:6" x14ac:dyDescent="0.2">
      <c r="D59" s="323"/>
      <c r="E59" s="323"/>
      <c r="F59" s="323"/>
    </row>
    <row r="60" spans="4:6" x14ac:dyDescent="0.2">
      <c r="D60" s="323"/>
      <c r="E60" s="323"/>
      <c r="F60" s="323"/>
    </row>
    <row r="61" spans="4:6" x14ac:dyDescent="0.2">
      <c r="D61" s="323"/>
      <c r="E61" s="323"/>
      <c r="F61" s="323"/>
    </row>
    <row r="62" spans="4:6" x14ac:dyDescent="0.2">
      <c r="D62" s="323"/>
      <c r="E62" s="323"/>
      <c r="F62" s="323"/>
    </row>
    <row r="63" spans="4:6" x14ac:dyDescent="0.2">
      <c r="D63" s="323"/>
      <c r="E63" s="323"/>
      <c r="F63" s="323"/>
    </row>
    <row r="64" spans="4:6" x14ac:dyDescent="0.2">
      <c r="D64" s="323"/>
      <c r="E64" s="323"/>
      <c r="F64" s="323"/>
    </row>
    <row r="65" spans="4:6" x14ac:dyDescent="0.2">
      <c r="D65" s="323"/>
      <c r="E65" s="323"/>
      <c r="F65" s="323"/>
    </row>
    <row r="66" spans="4:6" x14ac:dyDescent="0.2">
      <c r="D66" s="323"/>
      <c r="E66" s="323"/>
      <c r="F66" s="323"/>
    </row>
    <row r="67" spans="4:6" x14ac:dyDescent="0.2">
      <c r="D67" s="323"/>
      <c r="E67" s="323"/>
      <c r="F67" s="323"/>
    </row>
    <row r="68" spans="4:6" x14ac:dyDescent="0.2">
      <c r="D68" s="323"/>
      <c r="E68" s="323"/>
      <c r="F68" s="323"/>
    </row>
    <row r="69" spans="4:6" x14ac:dyDescent="0.2">
      <c r="D69" s="323"/>
      <c r="E69" s="323"/>
      <c r="F69" s="323"/>
    </row>
    <row r="70" spans="4:6" x14ac:dyDescent="0.2">
      <c r="D70" s="323"/>
      <c r="E70" s="323"/>
      <c r="F70" s="323"/>
    </row>
    <row r="71" spans="4:6" x14ac:dyDescent="0.2">
      <c r="D71" s="323"/>
      <c r="E71" s="323"/>
      <c r="F71" s="323"/>
    </row>
    <row r="72" spans="4:6" x14ac:dyDescent="0.2">
      <c r="D72" s="323"/>
      <c r="E72" s="323"/>
      <c r="F72" s="323"/>
    </row>
    <row r="73" spans="4:6" x14ac:dyDescent="0.2">
      <c r="D73" s="323"/>
      <c r="E73" s="323"/>
      <c r="F73" s="323"/>
    </row>
    <row r="74" spans="4:6" x14ac:dyDescent="0.2">
      <c r="D74" s="323"/>
      <c r="E74" s="323"/>
      <c r="F74" s="323"/>
    </row>
    <row r="75" spans="4:6" x14ac:dyDescent="0.2">
      <c r="D75" s="323"/>
      <c r="E75" s="323"/>
      <c r="F75" s="323"/>
    </row>
    <row r="76" spans="4:6" x14ac:dyDescent="0.2">
      <c r="D76" s="323"/>
      <c r="E76" s="323"/>
      <c r="F76" s="323"/>
    </row>
    <row r="77" spans="4:6" x14ac:dyDescent="0.2">
      <c r="D77" s="323"/>
      <c r="E77" s="323"/>
      <c r="F77" s="323"/>
    </row>
    <row r="78" spans="4:6" x14ac:dyDescent="0.2">
      <c r="D78" s="323"/>
      <c r="E78" s="323"/>
      <c r="F78" s="323"/>
    </row>
    <row r="79" spans="4:6" x14ac:dyDescent="0.2">
      <c r="D79" s="323"/>
      <c r="E79" s="323"/>
      <c r="F79" s="323"/>
    </row>
    <row r="80" spans="4:6" x14ac:dyDescent="0.2">
      <c r="D80" s="323"/>
      <c r="E80" s="323"/>
      <c r="F80" s="323"/>
    </row>
    <row r="81" spans="4:6" x14ac:dyDescent="0.2">
      <c r="D81" s="323"/>
      <c r="E81" s="323"/>
      <c r="F81" s="323"/>
    </row>
    <row r="82" spans="4:6" x14ac:dyDescent="0.2">
      <c r="D82" s="323"/>
      <c r="E82" s="323"/>
      <c r="F82" s="323"/>
    </row>
    <row r="83" spans="4:6" x14ac:dyDescent="0.2">
      <c r="D83" s="323"/>
      <c r="E83" s="323"/>
      <c r="F83" s="323"/>
    </row>
    <row r="84" spans="4:6" x14ac:dyDescent="0.2">
      <c r="D84" s="323"/>
      <c r="E84" s="323"/>
      <c r="F84" s="323"/>
    </row>
    <row r="85" spans="4:6" x14ac:dyDescent="0.2">
      <c r="D85" s="323"/>
      <c r="E85" s="323"/>
      <c r="F85" s="323"/>
    </row>
    <row r="86" spans="4:6" x14ac:dyDescent="0.2">
      <c r="D86" s="323"/>
      <c r="E86" s="323"/>
      <c r="F86" s="323"/>
    </row>
    <row r="87" spans="4:6" x14ac:dyDescent="0.2">
      <c r="D87" s="323"/>
      <c r="E87" s="323"/>
      <c r="F87" s="323"/>
    </row>
    <row r="88" spans="4:6" x14ac:dyDescent="0.2">
      <c r="D88" s="323"/>
      <c r="E88" s="323"/>
      <c r="F88" s="323"/>
    </row>
    <row r="89" spans="4:6" x14ac:dyDescent="0.2">
      <c r="D89" s="323"/>
      <c r="E89" s="323"/>
      <c r="F89" s="323"/>
    </row>
    <row r="90" spans="4:6" x14ac:dyDescent="0.2">
      <c r="D90" s="323"/>
      <c r="E90" s="323"/>
      <c r="F90" s="323"/>
    </row>
    <row r="91" spans="4:6" x14ac:dyDescent="0.2">
      <c r="D91" s="323"/>
      <c r="E91" s="323"/>
      <c r="F91" s="323"/>
    </row>
    <row r="92" spans="4:6" x14ac:dyDescent="0.2">
      <c r="D92" s="323"/>
      <c r="E92" s="323"/>
      <c r="F92" s="323"/>
    </row>
    <row r="93" spans="4:6" x14ac:dyDescent="0.2">
      <c r="D93" s="323"/>
      <c r="E93" s="323"/>
      <c r="F93" s="323"/>
    </row>
    <row r="94" spans="4:6" x14ac:dyDescent="0.2">
      <c r="D94" s="323"/>
      <c r="E94" s="323"/>
      <c r="F94" s="323"/>
    </row>
    <row r="95" spans="4:6" x14ac:dyDescent="0.2">
      <c r="D95" s="323"/>
      <c r="E95" s="323"/>
      <c r="F95" s="323"/>
    </row>
    <row r="96" spans="4:6" x14ac:dyDescent="0.2">
      <c r="D96" s="323"/>
      <c r="E96" s="323"/>
      <c r="F96" s="323"/>
    </row>
    <row r="97" spans="4:6" x14ac:dyDescent="0.2">
      <c r="D97" s="323"/>
      <c r="E97" s="323"/>
      <c r="F97" s="323"/>
    </row>
    <row r="98" spans="4:6" x14ac:dyDescent="0.2">
      <c r="D98" s="323"/>
      <c r="E98" s="323"/>
      <c r="F98" s="323"/>
    </row>
    <row r="99" spans="4:6" x14ac:dyDescent="0.2">
      <c r="D99" s="323"/>
      <c r="E99" s="323"/>
      <c r="F99" s="323"/>
    </row>
    <row r="100" spans="4:6" x14ac:dyDescent="0.2">
      <c r="D100" s="323"/>
      <c r="E100" s="323"/>
      <c r="F100" s="323"/>
    </row>
    <row r="101" spans="4:6" x14ac:dyDescent="0.2">
      <c r="D101" s="323"/>
      <c r="E101" s="323"/>
      <c r="F101" s="323"/>
    </row>
    <row r="102" spans="4:6" x14ac:dyDescent="0.2">
      <c r="D102" s="323"/>
      <c r="E102" s="323"/>
      <c r="F102" s="323"/>
    </row>
    <row r="103" spans="4:6" x14ac:dyDescent="0.2">
      <c r="D103" s="323"/>
      <c r="E103" s="323"/>
      <c r="F103" s="323"/>
    </row>
    <row r="104" spans="4:6" x14ac:dyDescent="0.2">
      <c r="D104" s="323"/>
      <c r="E104" s="323"/>
      <c r="F104" s="323"/>
    </row>
    <row r="105" spans="4:6" x14ac:dyDescent="0.2">
      <c r="D105" s="323"/>
      <c r="E105" s="323"/>
      <c r="F105" s="323"/>
    </row>
    <row r="106" spans="4:6" x14ac:dyDescent="0.2">
      <c r="D106" s="323"/>
      <c r="E106" s="323"/>
      <c r="F106" s="323"/>
    </row>
    <row r="107" spans="4:6" x14ac:dyDescent="0.2">
      <c r="D107" s="323"/>
      <c r="E107" s="323"/>
      <c r="F107" s="323"/>
    </row>
    <row r="108" spans="4:6" x14ac:dyDescent="0.2">
      <c r="D108" s="323"/>
      <c r="E108" s="323"/>
      <c r="F108" s="323"/>
    </row>
    <row r="109" spans="4:6" x14ac:dyDescent="0.2">
      <c r="D109" s="323"/>
      <c r="E109" s="323"/>
      <c r="F109" s="323"/>
    </row>
    <row r="110" spans="4:6" x14ac:dyDescent="0.2">
      <c r="D110" s="323"/>
      <c r="E110" s="323"/>
      <c r="F110" s="323"/>
    </row>
    <row r="111" spans="4:6" x14ac:dyDescent="0.2">
      <c r="D111" s="323"/>
      <c r="E111" s="323"/>
      <c r="F111" s="323"/>
    </row>
    <row r="112" spans="4:6" x14ac:dyDescent="0.2">
      <c r="D112" s="323"/>
      <c r="E112" s="323"/>
      <c r="F112" s="323"/>
    </row>
    <row r="113" spans="4:6" x14ac:dyDescent="0.2">
      <c r="D113" s="323"/>
      <c r="E113" s="323"/>
      <c r="F113" s="323"/>
    </row>
    <row r="114" spans="4:6" x14ac:dyDescent="0.2">
      <c r="D114" s="323"/>
      <c r="E114" s="323"/>
      <c r="F114" s="323"/>
    </row>
    <row r="115" spans="4:6" x14ac:dyDescent="0.2">
      <c r="D115" s="323"/>
      <c r="E115" s="323"/>
      <c r="F115" s="323"/>
    </row>
    <row r="116" spans="4:6" x14ac:dyDescent="0.2">
      <c r="D116" s="323"/>
      <c r="E116" s="323"/>
      <c r="F116" s="323"/>
    </row>
    <row r="117" spans="4:6" x14ac:dyDescent="0.2">
      <c r="D117" s="323"/>
      <c r="E117" s="323"/>
      <c r="F117" s="323"/>
    </row>
    <row r="118" spans="4:6" x14ac:dyDescent="0.2">
      <c r="D118" s="323"/>
      <c r="E118" s="323"/>
      <c r="F118" s="323"/>
    </row>
    <row r="119" spans="4:6" x14ac:dyDescent="0.2">
      <c r="D119" s="323"/>
      <c r="E119" s="323"/>
      <c r="F119" s="323"/>
    </row>
    <row r="120" spans="4:6" x14ac:dyDescent="0.2">
      <c r="D120" s="323"/>
      <c r="E120" s="323"/>
      <c r="F120" s="323"/>
    </row>
    <row r="121" spans="4:6" x14ac:dyDescent="0.2">
      <c r="D121" s="323"/>
      <c r="E121" s="323"/>
      <c r="F121" s="323"/>
    </row>
    <row r="122" spans="4:6" x14ac:dyDescent="0.2">
      <c r="D122" s="323"/>
      <c r="E122" s="323"/>
      <c r="F122" s="323"/>
    </row>
    <row r="123" spans="4:6" x14ac:dyDescent="0.2">
      <c r="D123" s="323"/>
      <c r="E123" s="323"/>
      <c r="F123" s="323"/>
    </row>
    <row r="124" spans="4:6" x14ac:dyDescent="0.2">
      <c r="D124" s="323"/>
      <c r="E124" s="323"/>
      <c r="F124" s="323"/>
    </row>
    <row r="125" spans="4:6" x14ac:dyDescent="0.2">
      <c r="D125" s="323"/>
      <c r="E125" s="323"/>
      <c r="F125" s="323"/>
    </row>
    <row r="126" spans="4:6" x14ac:dyDescent="0.2">
      <c r="D126" s="323"/>
      <c r="E126" s="323"/>
      <c r="F126" s="323"/>
    </row>
    <row r="127" spans="4:6" x14ac:dyDescent="0.2">
      <c r="D127" s="323"/>
      <c r="E127" s="323"/>
      <c r="F127" s="323"/>
    </row>
    <row r="128" spans="4:6" x14ac:dyDescent="0.2">
      <c r="D128" s="323"/>
      <c r="E128" s="323"/>
      <c r="F128" s="323"/>
    </row>
    <row r="129" spans="4:6" x14ac:dyDescent="0.2">
      <c r="D129" s="323"/>
      <c r="E129" s="323"/>
      <c r="F129" s="323"/>
    </row>
    <row r="130" spans="4:6" x14ac:dyDescent="0.2">
      <c r="D130" s="323"/>
      <c r="E130" s="323"/>
      <c r="F130" s="323"/>
    </row>
    <row r="131" spans="4:6" x14ac:dyDescent="0.2">
      <c r="D131" s="323"/>
      <c r="E131" s="323"/>
      <c r="F131" s="323"/>
    </row>
    <row r="132" spans="4:6" x14ac:dyDescent="0.2">
      <c r="D132" s="323"/>
      <c r="E132" s="323"/>
      <c r="F132" s="323"/>
    </row>
    <row r="133" spans="4:6" x14ac:dyDescent="0.2">
      <c r="D133" s="323"/>
      <c r="E133" s="323"/>
      <c r="F133" s="323"/>
    </row>
    <row r="134" spans="4:6" x14ac:dyDescent="0.2">
      <c r="D134" s="323"/>
      <c r="E134" s="323"/>
      <c r="F134" s="323"/>
    </row>
    <row r="135" spans="4:6" x14ac:dyDescent="0.2">
      <c r="D135" s="323"/>
      <c r="E135" s="323"/>
      <c r="F135" s="323"/>
    </row>
    <row r="136" spans="4:6" x14ac:dyDescent="0.2">
      <c r="D136" s="323"/>
      <c r="E136" s="323"/>
      <c r="F136" s="323"/>
    </row>
    <row r="137" spans="4:6" x14ac:dyDescent="0.2">
      <c r="D137" s="323"/>
      <c r="E137" s="323"/>
      <c r="F137" s="323"/>
    </row>
    <row r="138" spans="4:6" x14ac:dyDescent="0.2">
      <c r="D138" s="323"/>
      <c r="E138" s="323"/>
      <c r="F138" s="323"/>
    </row>
    <row r="139" spans="4:6" x14ac:dyDescent="0.2">
      <c r="D139" s="323"/>
      <c r="E139" s="323"/>
      <c r="F139" s="323"/>
    </row>
    <row r="140" spans="4:6" x14ac:dyDescent="0.2">
      <c r="D140" s="323"/>
      <c r="E140" s="323"/>
      <c r="F140" s="323"/>
    </row>
    <row r="141" spans="4:6" x14ac:dyDescent="0.2">
      <c r="D141" s="323"/>
      <c r="E141" s="323"/>
      <c r="F141" s="323"/>
    </row>
    <row r="142" spans="4:6" x14ac:dyDescent="0.2">
      <c r="D142" s="323"/>
      <c r="E142" s="323"/>
      <c r="F142" s="323"/>
    </row>
    <row r="143" spans="4:6" x14ac:dyDescent="0.2">
      <c r="D143" s="323"/>
      <c r="E143" s="323"/>
      <c r="F143" s="323"/>
    </row>
    <row r="144" spans="4:6" x14ac:dyDescent="0.2">
      <c r="D144" s="323"/>
      <c r="E144" s="323"/>
      <c r="F144" s="323"/>
    </row>
    <row r="145" spans="4:6" x14ac:dyDescent="0.2">
      <c r="D145" s="323"/>
      <c r="E145" s="323"/>
      <c r="F145" s="323"/>
    </row>
    <row r="146" spans="4:6" x14ac:dyDescent="0.2">
      <c r="D146" s="323"/>
      <c r="E146" s="323"/>
      <c r="F146" s="323"/>
    </row>
    <row r="147" spans="4:6" x14ac:dyDescent="0.2">
      <c r="D147" s="323"/>
      <c r="E147" s="323"/>
      <c r="F147" s="323"/>
    </row>
    <row r="148" spans="4:6" x14ac:dyDescent="0.2">
      <c r="D148" s="323"/>
      <c r="E148" s="323"/>
      <c r="F148" s="323"/>
    </row>
    <row r="149" spans="4:6" x14ac:dyDescent="0.2">
      <c r="D149" s="323"/>
      <c r="E149" s="323"/>
      <c r="F149" s="323"/>
    </row>
    <row r="150" spans="4:6" x14ac:dyDescent="0.2">
      <c r="D150" s="323"/>
      <c r="E150" s="323"/>
      <c r="F150" s="323"/>
    </row>
    <row r="151" spans="4:6" x14ac:dyDescent="0.2">
      <c r="D151" s="323"/>
      <c r="E151" s="323"/>
      <c r="F151" s="323"/>
    </row>
    <row r="152" spans="4:6" x14ac:dyDescent="0.2">
      <c r="D152" s="323"/>
      <c r="E152" s="323"/>
      <c r="F152" s="323"/>
    </row>
    <row r="153" spans="4:6" x14ac:dyDescent="0.2">
      <c r="D153" s="323"/>
      <c r="E153" s="323"/>
      <c r="F153" s="323"/>
    </row>
    <row r="154" spans="4:6" x14ac:dyDescent="0.2">
      <c r="D154" s="323"/>
      <c r="E154" s="323"/>
      <c r="F154" s="323"/>
    </row>
    <row r="155" spans="4:6" x14ac:dyDescent="0.2">
      <c r="D155" s="323"/>
      <c r="E155" s="323"/>
      <c r="F155" s="323"/>
    </row>
    <row r="156" spans="4:6" x14ac:dyDescent="0.2">
      <c r="D156" s="323"/>
      <c r="E156" s="323"/>
      <c r="F156" s="323"/>
    </row>
    <row r="157" spans="4:6" x14ac:dyDescent="0.2">
      <c r="D157" s="323"/>
      <c r="E157" s="323"/>
      <c r="F157" s="323"/>
    </row>
    <row r="158" spans="4:6" x14ac:dyDescent="0.2">
      <c r="D158" s="323"/>
      <c r="E158" s="323"/>
      <c r="F158" s="323"/>
    </row>
    <row r="159" spans="4:6" x14ac:dyDescent="0.2">
      <c r="D159" s="323"/>
      <c r="E159" s="323"/>
      <c r="F159" s="323"/>
    </row>
    <row r="160" spans="4:6" x14ac:dyDescent="0.2">
      <c r="D160" s="323"/>
      <c r="E160" s="323"/>
      <c r="F160" s="323"/>
    </row>
    <row r="161" spans="4:6" x14ac:dyDescent="0.2">
      <c r="D161" s="323"/>
      <c r="E161" s="323"/>
      <c r="F161" s="323"/>
    </row>
    <row r="162" spans="4:6" x14ac:dyDescent="0.2">
      <c r="D162" s="323"/>
      <c r="E162" s="323"/>
      <c r="F162" s="323"/>
    </row>
    <row r="163" spans="4:6" x14ac:dyDescent="0.2">
      <c r="D163" s="323"/>
      <c r="E163" s="323"/>
      <c r="F163" s="323"/>
    </row>
    <row r="164" spans="4:6" x14ac:dyDescent="0.2">
      <c r="D164" s="323"/>
      <c r="E164" s="323"/>
      <c r="F164" s="323"/>
    </row>
    <row r="165" spans="4:6" x14ac:dyDescent="0.2">
      <c r="D165" s="323"/>
      <c r="E165" s="323"/>
      <c r="F165" s="323"/>
    </row>
    <row r="166" spans="4:6" x14ac:dyDescent="0.2">
      <c r="D166" s="323"/>
      <c r="E166" s="323"/>
      <c r="F166" s="323"/>
    </row>
    <row r="167" spans="4:6" x14ac:dyDescent="0.2">
      <c r="D167" s="323"/>
      <c r="E167" s="323"/>
      <c r="F167" s="323"/>
    </row>
    <row r="168" spans="4:6" x14ac:dyDescent="0.2">
      <c r="D168" s="323"/>
      <c r="E168" s="323"/>
      <c r="F168" s="323"/>
    </row>
    <row r="169" spans="4:6" x14ac:dyDescent="0.2">
      <c r="D169" s="323"/>
      <c r="E169" s="323"/>
      <c r="F169" s="323"/>
    </row>
    <row r="170" spans="4:6" x14ac:dyDescent="0.2">
      <c r="D170" s="323"/>
      <c r="E170" s="323"/>
      <c r="F170" s="323"/>
    </row>
    <row r="171" spans="4:6" x14ac:dyDescent="0.2">
      <c r="D171" s="323"/>
      <c r="E171" s="323"/>
      <c r="F171" s="323"/>
    </row>
    <row r="172" spans="4:6" x14ac:dyDescent="0.2">
      <c r="D172" s="323"/>
      <c r="E172" s="323"/>
      <c r="F172" s="323"/>
    </row>
    <row r="173" spans="4:6" x14ac:dyDescent="0.2">
      <c r="D173" s="323"/>
      <c r="E173" s="323"/>
      <c r="F173" s="323"/>
    </row>
    <row r="174" spans="4:6" x14ac:dyDescent="0.2">
      <c r="D174" s="323"/>
      <c r="E174" s="323"/>
      <c r="F174" s="323"/>
    </row>
    <row r="175" spans="4:6" x14ac:dyDescent="0.2">
      <c r="D175" s="323"/>
      <c r="E175" s="323"/>
      <c r="F175" s="323"/>
    </row>
    <row r="176" spans="4:6" x14ac:dyDescent="0.2">
      <c r="D176" s="323"/>
      <c r="E176" s="323"/>
      <c r="F176" s="323"/>
    </row>
    <row r="177" spans="4:6" x14ac:dyDescent="0.2">
      <c r="D177" s="323"/>
      <c r="E177" s="323"/>
      <c r="F177" s="323"/>
    </row>
    <row r="178" spans="4:6" x14ac:dyDescent="0.2">
      <c r="D178" s="323"/>
      <c r="E178" s="323"/>
      <c r="F178" s="323"/>
    </row>
    <row r="179" spans="4:6" x14ac:dyDescent="0.2">
      <c r="D179" s="323"/>
      <c r="E179" s="323"/>
      <c r="F179" s="323"/>
    </row>
    <row r="180" spans="4:6" x14ac:dyDescent="0.2">
      <c r="D180" s="323"/>
      <c r="E180" s="323"/>
      <c r="F180" s="323"/>
    </row>
    <row r="181" spans="4:6" x14ac:dyDescent="0.2">
      <c r="D181" s="323"/>
      <c r="E181" s="323"/>
      <c r="F181" s="323"/>
    </row>
    <row r="182" spans="4:6" x14ac:dyDescent="0.2">
      <c r="D182" s="323"/>
      <c r="E182" s="323"/>
      <c r="F182" s="323"/>
    </row>
    <row r="183" spans="4:6" x14ac:dyDescent="0.2">
      <c r="D183" s="323"/>
      <c r="E183" s="323"/>
      <c r="F183" s="323"/>
    </row>
    <row r="184" spans="4:6" x14ac:dyDescent="0.2">
      <c r="D184" s="323"/>
      <c r="E184" s="323"/>
      <c r="F184" s="323"/>
    </row>
    <row r="185" spans="4:6" x14ac:dyDescent="0.2">
      <c r="D185" s="323"/>
      <c r="E185" s="323"/>
      <c r="F185" s="323"/>
    </row>
    <row r="186" spans="4:6" x14ac:dyDescent="0.2">
      <c r="D186" s="323"/>
      <c r="E186" s="323"/>
      <c r="F186" s="323"/>
    </row>
    <row r="187" spans="4:6" x14ac:dyDescent="0.2">
      <c r="D187" s="323"/>
      <c r="E187" s="323"/>
      <c r="F187" s="323"/>
    </row>
    <row r="188" spans="4:6" x14ac:dyDescent="0.2">
      <c r="D188" s="323"/>
      <c r="E188" s="323"/>
      <c r="F188" s="323"/>
    </row>
    <row r="189" spans="4:6" x14ac:dyDescent="0.2">
      <c r="D189" s="323"/>
      <c r="E189" s="323"/>
      <c r="F189" s="323"/>
    </row>
    <row r="190" spans="4:6" x14ac:dyDescent="0.2">
      <c r="D190" s="323"/>
      <c r="E190" s="323"/>
      <c r="F190" s="323"/>
    </row>
    <row r="191" spans="4:6" x14ac:dyDescent="0.2">
      <c r="D191" s="323"/>
      <c r="E191" s="323"/>
      <c r="F191" s="323"/>
    </row>
    <row r="192" spans="4:6" x14ac:dyDescent="0.2">
      <c r="D192" s="323"/>
      <c r="E192" s="323"/>
      <c r="F192" s="323"/>
    </row>
    <row r="193" spans="4:6" x14ac:dyDescent="0.2">
      <c r="D193" s="323"/>
      <c r="E193" s="323"/>
      <c r="F193" s="323"/>
    </row>
    <row r="194" spans="4:6" x14ac:dyDescent="0.2">
      <c r="D194" s="323"/>
      <c r="E194" s="323"/>
      <c r="F194" s="323"/>
    </row>
    <row r="195" spans="4:6" x14ac:dyDescent="0.2">
      <c r="D195" s="323"/>
      <c r="E195" s="323"/>
      <c r="F195" s="323"/>
    </row>
    <row r="196" spans="4:6" x14ac:dyDescent="0.2">
      <c r="D196" s="323"/>
      <c r="E196" s="323"/>
      <c r="F196" s="323"/>
    </row>
    <row r="197" spans="4:6" x14ac:dyDescent="0.2">
      <c r="D197" s="323"/>
      <c r="E197" s="323"/>
      <c r="F197" s="323"/>
    </row>
    <row r="198" spans="4:6" x14ac:dyDescent="0.2">
      <c r="D198" s="323"/>
      <c r="E198" s="323"/>
      <c r="F198" s="323"/>
    </row>
    <row r="199" spans="4:6" x14ac:dyDescent="0.2">
      <c r="D199" s="323"/>
      <c r="E199" s="323"/>
      <c r="F199" s="323"/>
    </row>
    <row r="200" spans="4:6" x14ac:dyDescent="0.2">
      <c r="D200" s="323"/>
      <c r="E200" s="323"/>
      <c r="F200" s="323"/>
    </row>
    <row r="201" spans="4:6" x14ac:dyDescent="0.2">
      <c r="D201" s="323"/>
      <c r="E201" s="323"/>
      <c r="F201" s="323"/>
    </row>
    <row r="202" spans="4:6" x14ac:dyDescent="0.2">
      <c r="D202" s="323"/>
      <c r="E202" s="323"/>
      <c r="F202" s="323"/>
    </row>
    <row r="203" spans="4:6" x14ac:dyDescent="0.2">
      <c r="D203" s="323"/>
      <c r="E203" s="323"/>
      <c r="F203" s="323"/>
    </row>
    <row r="204" spans="4:6" x14ac:dyDescent="0.2">
      <c r="D204" s="323"/>
      <c r="E204" s="323"/>
      <c r="F204" s="323"/>
    </row>
    <row r="205" spans="4:6" x14ac:dyDescent="0.2">
      <c r="D205" s="323"/>
      <c r="E205" s="323"/>
      <c r="F205" s="323"/>
    </row>
    <row r="206" spans="4:6" x14ac:dyDescent="0.2">
      <c r="D206" s="323"/>
      <c r="E206" s="323"/>
      <c r="F206" s="323"/>
    </row>
    <row r="207" spans="4:6" x14ac:dyDescent="0.2">
      <c r="D207" s="323"/>
      <c r="E207" s="323"/>
      <c r="F207" s="323"/>
    </row>
    <row r="208" spans="4:6" x14ac:dyDescent="0.2">
      <c r="D208" s="323"/>
      <c r="E208" s="323"/>
      <c r="F208" s="323"/>
    </row>
    <row r="209" spans="4:6" x14ac:dyDescent="0.2">
      <c r="D209" s="323"/>
      <c r="E209" s="323"/>
      <c r="F209" s="323"/>
    </row>
    <row r="210" spans="4:6" x14ac:dyDescent="0.2">
      <c r="D210" s="323"/>
      <c r="E210" s="323"/>
      <c r="F210" s="323"/>
    </row>
    <row r="211" spans="4:6" x14ac:dyDescent="0.2">
      <c r="D211" s="323"/>
      <c r="E211" s="323"/>
      <c r="F211" s="323"/>
    </row>
    <row r="212" spans="4:6" x14ac:dyDescent="0.2">
      <c r="D212" s="323"/>
      <c r="E212" s="323"/>
      <c r="F212" s="323"/>
    </row>
    <row r="213" spans="4:6" x14ac:dyDescent="0.2">
      <c r="D213" s="323"/>
      <c r="E213" s="323"/>
      <c r="F213" s="323"/>
    </row>
    <row r="214" spans="4:6" x14ac:dyDescent="0.2">
      <c r="D214" s="323"/>
      <c r="E214" s="323"/>
      <c r="F214" s="323"/>
    </row>
    <row r="215" spans="4:6" x14ac:dyDescent="0.2">
      <c r="D215" s="323"/>
      <c r="E215" s="323"/>
      <c r="F215" s="323"/>
    </row>
    <row r="216" spans="4:6" x14ac:dyDescent="0.2">
      <c r="D216" s="323"/>
      <c r="E216" s="323"/>
      <c r="F216" s="323"/>
    </row>
    <row r="217" spans="4:6" x14ac:dyDescent="0.2">
      <c r="D217" s="323"/>
      <c r="E217" s="323"/>
      <c r="F217" s="323"/>
    </row>
    <row r="218" spans="4:6" x14ac:dyDescent="0.2">
      <c r="D218" s="323"/>
      <c r="E218" s="323"/>
      <c r="F218" s="323"/>
    </row>
    <row r="219" spans="4:6" x14ac:dyDescent="0.2">
      <c r="D219" s="323"/>
      <c r="E219" s="323"/>
      <c r="F219" s="323"/>
    </row>
    <row r="220" spans="4:6" x14ac:dyDescent="0.2">
      <c r="D220" s="323"/>
      <c r="E220" s="323"/>
      <c r="F220" s="323"/>
    </row>
    <row r="221" spans="4:6" x14ac:dyDescent="0.2">
      <c r="D221" s="323"/>
      <c r="E221" s="323"/>
      <c r="F221" s="323"/>
    </row>
    <row r="222" spans="4:6" x14ac:dyDescent="0.2">
      <c r="D222" s="323"/>
      <c r="E222" s="323"/>
      <c r="F222" s="323"/>
    </row>
    <row r="223" spans="4:6" x14ac:dyDescent="0.2">
      <c r="D223" s="323"/>
      <c r="E223" s="323"/>
      <c r="F223" s="323"/>
    </row>
    <row r="224" spans="4:6" x14ac:dyDescent="0.2">
      <c r="D224" s="323"/>
      <c r="E224" s="323"/>
      <c r="F224" s="323"/>
    </row>
    <row r="225" spans="4:6" x14ac:dyDescent="0.2">
      <c r="D225" s="323"/>
      <c r="E225" s="323"/>
      <c r="F225" s="323"/>
    </row>
    <row r="226" spans="4:6" x14ac:dyDescent="0.2">
      <c r="D226" s="323"/>
      <c r="E226" s="323"/>
      <c r="F226" s="323"/>
    </row>
    <row r="227" spans="4:6" x14ac:dyDescent="0.2">
      <c r="D227" s="323"/>
      <c r="E227" s="323"/>
      <c r="F227" s="323"/>
    </row>
    <row r="228" spans="4:6" x14ac:dyDescent="0.2">
      <c r="D228" s="323"/>
      <c r="E228" s="323"/>
      <c r="F228" s="323"/>
    </row>
    <row r="229" spans="4:6" x14ac:dyDescent="0.2">
      <c r="D229" s="323"/>
      <c r="E229" s="323"/>
      <c r="F229" s="323"/>
    </row>
    <row r="230" spans="4:6" x14ac:dyDescent="0.2">
      <c r="D230" s="323"/>
      <c r="E230" s="323"/>
      <c r="F230" s="323"/>
    </row>
    <row r="231" spans="4:6" x14ac:dyDescent="0.2">
      <c r="D231" s="323"/>
      <c r="E231" s="323"/>
      <c r="F231" s="323"/>
    </row>
    <row r="232" spans="4:6" x14ac:dyDescent="0.2">
      <c r="D232" s="323"/>
      <c r="E232" s="323"/>
      <c r="F232" s="323"/>
    </row>
    <row r="233" spans="4:6" x14ac:dyDescent="0.2">
      <c r="D233" s="323"/>
      <c r="E233" s="323"/>
      <c r="F233" s="323"/>
    </row>
    <row r="234" spans="4:6" x14ac:dyDescent="0.2">
      <c r="D234" s="323"/>
      <c r="E234" s="323"/>
      <c r="F234" s="323"/>
    </row>
    <row r="235" spans="4:6" x14ac:dyDescent="0.2">
      <c r="D235" s="323"/>
      <c r="E235" s="323"/>
      <c r="F235" s="323"/>
    </row>
    <row r="236" spans="4:6" x14ac:dyDescent="0.2">
      <c r="D236" s="323"/>
      <c r="E236" s="323"/>
      <c r="F236" s="323"/>
    </row>
    <row r="237" spans="4:6" x14ac:dyDescent="0.2">
      <c r="D237" s="323"/>
      <c r="E237" s="323"/>
      <c r="F237" s="323"/>
    </row>
    <row r="238" spans="4:6" x14ac:dyDescent="0.2">
      <c r="D238" s="323"/>
      <c r="E238" s="323"/>
      <c r="F238" s="323"/>
    </row>
    <row r="239" spans="4:6" x14ac:dyDescent="0.2">
      <c r="D239" s="323"/>
      <c r="E239" s="323"/>
      <c r="F239" s="323"/>
    </row>
    <row r="240" spans="4:6" x14ac:dyDescent="0.2">
      <c r="D240" s="323"/>
      <c r="E240" s="323"/>
      <c r="F240" s="323"/>
    </row>
    <row r="241" spans="4:6" x14ac:dyDescent="0.2">
      <c r="D241" s="323"/>
      <c r="E241" s="323"/>
      <c r="F241" s="323"/>
    </row>
    <row r="242" spans="4:6" x14ac:dyDescent="0.2">
      <c r="D242" s="323"/>
      <c r="E242" s="323"/>
      <c r="F242" s="323"/>
    </row>
    <row r="243" spans="4:6" x14ac:dyDescent="0.2">
      <c r="D243" s="323"/>
      <c r="E243" s="323"/>
      <c r="F243" s="323"/>
    </row>
    <row r="244" spans="4:6" x14ac:dyDescent="0.2">
      <c r="D244" s="323"/>
      <c r="E244" s="323"/>
      <c r="F244" s="323"/>
    </row>
    <row r="245" spans="4:6" x14ac:dyDescent="0.2">
      <c r="D245" s="323"/>
      <c r="E245" s="323"/>
      <c r="F245" s="323"/>
    </row>
    <row r="246" spans="4:6" x14ac:dyDescent="0.2">
      <c r="D246" s="323"/>
      <c r="E246" s="323"/>
      <c r="F246" s="323"/>
    </row>
    <row r="247" spans="4:6" x14ac:dyDescent="0.2">
      <c r="D247" s="323"/>
      <c r="E247" s="323"/>
      <c r="F247" s="323"/>
    </row>
    <row r="248" spans="4:6" x14ac:dyDescent="0.2">
      <c r="D248" s="323"/>
      <c r="E248" s="323"/>
      <c r="F248" s="323"/>
    </row>
    <row r="249" spans="4:6" x14ac:dyDescent="0.2">
      <c r="D249" s="323"/>
      <c r="E249" s="323"/>
      <c r="F249" s="323"/>
    </row>
    <row r="250" spans="4:6" x14ac:dyDescent="0.2">
      <c r="D250" s="323"/>
      <c r="E250" s="323"/>
      <c r="F250" s="323"/>
    </row>
    <row r="251" spans="4:6" x14ac:dyDescent="0.2">
      <c r="D251" s="323"/>
      <c r="E251" s="323"/>
      <c r="F251" s="323"/>
    </row>
    <row r="252" spans="4:6" x14ac:dyDescent="0.2">
      <c r="D252" s="323"/>
      <c r="E252" s="323"/>
      <c r="F252" s="323"/>
    </row>
    <row r="253" spans="4:6" x14ac:dyDescent="0.2">
      <c r="D253" s="323"/>
      <c r="E253" s="323"/>
      <c r="F253" s="323"/>
    </row>
    <row r="254" spans="4:6" x14ac:dyDescent="0.2">
      <c r="D254" s="323"/>
      <c r="E254" s="323"/>
      <c r="F254" s="323"/>
    </row>
    <row r="255" spans="4:6" x14ac:dyDescent="0.2">
      <c r="D255" s="323"/>
      <c r="E255" s="323"/>
      <c r="F255" s="323"/>
    </row>
    <row r="256" spans="4:6" x14ac:dyDescent="0.2">
      <c r="D256" s="323"/>
      <c r="E256" s="323"/>
      <c r="F256" s="323"/>
    </row>
    <row r="257" spans="4:6" x14ac:dyDescent="0.2">
      <c r="D257" s="323"/>
      <c r="E257" s="323"/>
      <c r="F257" s="323"/>
    </row>
    <row r="258" spans="4:6" x14ac:dyDescent="0.2">
      <c r="D258" s="323"/>
      <c r="E258" s="323"/>
      <c r="F258" s="323"/>
    </row>
    <row r="259" spans="4:6" x14ac:dyDescent="0.2">
      <c r="D259" s="323"/>
      <c r="E259" s="323"/>
      <c r="F259" s="323"/>
    </row>
    <row r="260" spans="4:6" x14ac:dyDescent="0.2">
      <c r="D260" s="323"/>
      <c r="E260" s="323"/>
      <c r="F260" s="323"/>
    </row>
    <row r="261" spans="4:6" x14ac:dyDescent="0.2">
      <c r="D261" s="323"/>
      <c r="E261" s="323"/>
      <c r="F261" s="323"/>
    </row>
    <row r="262" spans="4:6" x14ac:dyDescent="0.2">
      <c r="D262" s="323"/>
      <c r="E262" s="323"/>
      <c r="F262" s="323"/>
    </row>
    <row r="263" spans="4:6" x14ac:dyDescent="0.2">
      <c r="D263" s="323"/>
      <c r="E263" s="323"/>
      <c r="F263" s="323"/>
    </row>
    <row r="264" spans="4:6" x14ac:dyDescent="0.2">
      <c r="D264" s="323"/>
      <c r="E264" s="323"/>
      <c r="F264" s="323"/>
    </row>
    <row r="265" spans="4:6" x14ac:dyDescent="0.2">
      <c r="D265" s="323"/>
      <c r="E265" s="323"/>
      <c r="F265" s="323"/>
    </row>
    <row r="266" spans="4:6" x14ac:dyDescent="0.2">
      <c r="D266" s="323"/>
      <c r="E266" s="323"/>
      <c r="F266" s="323"/>
    </row>
    <row r="267" spans="4:6" x14ac:dyDescent="0.2">
      <c r="D267" s="323"/>
      <c r="E267" s="323"/>
      <c r="F267" s="323"/>
    </row>
    <row r="268" spans="4:6" x14ac:dyDescent="0.2">
      <c r="D268" s="323"/>
      <c r="E268" s="323"/>
      <c r="F268" s="323"/>
    </row>
    <row r="269" spans="4:6" x14ac:dyDescent="0.2">
      <c r="D269" s="323"/>
      <c r="E269" s="323"/>
      <c r="F269" s="323"/>
    </row>
    <row r="270" spans="4:6" x14ac:dyDescent="0.2">
      <c r="D270" s="323"/>
      <c r="E270" s="323"/>
      <c r="F270" s="323"/>
    </row>
    <row r="271" spans="4:6" x14ac:dyDescent="0.2">
      <c r="D271" s="323"/>
      <c r="E271" s="323"/>
      <c r="F271" s="323"/>
    </row>
    <row r="272" spans="4:6" x14ac:dyDescent="0.2">
      <c r="D272" s="323"/>
      <c r="E272" s="323"/>
      <c r="F272" s="323"/>
    </row>
    <row r="273" spans="4:6" x14ac:dyDescent="0.2">
      <c r="D273" s="323"/>
      <c r="E273" s="323"/>
      <c r="F273" s="323"/>
    </row>
    <row r="274" spans="4:6" x14ac:dyDescent="0.2">
      <c r="D274" s="323"/>
      <c r="E274" s="323"/>
      <c r="F274" s="323"/>
    </row>
    <row r="275" spans="4:6" x14ac:dyDescent="0.2">
      <c r="D275" s="323"/>
      <c r="E275" s="323"/>
      <c r="F275" s="323"/>
    </row>
    <row r="276" spans="4:6" x14ac:dyDescent="0.2">
      <c r="D276" s="323"/>
      <c r="E276" s="323"/>
      <c r="F276" s="323"/>
    </row>
    <row r="277" spans="4:6" x14ac:dyDescent="0.2">
      <c r="D277" s="323"/>
      <c r="E277" s="323"/>
      <c r="F277" s="323"/>
    </row>
    <row r="278" spans="4:6" x14ac:dyDescent="0.2">
      <c r="D278" s="323"/>
      <c r="E278" s="323"/>
      <c r="F278" s="323"/>
    </row>
    <row r="279" spans="4:6" x14ac:dyDescent="0.2">
      <c r="D279" s="323"/>
      <c r="E279" s="323"/>
      <c r="F279" s="323"/>
    </row>
    <row r="280" spans="4:6" x14ac:dyDescent="0.2">
      <c r="D280" s="323"/>
      <c r="E280" s="323"/>
      <c r="F280" s="323"/>
    </row>
    <row r="281" spans="4:6" x14ac:dyDescent="0.2">
      <c r="D281" s="323"/>
      <c r="E281" s="323"/>
      <c r="F281" s="323"/>
    </row>
    <row r="282" spans="4:6" x14ac:dyDescent="0.2">
      <c r="D282" s="323"/>
      <c r="E282" s="323"/>
      <c r="F282" s="323"/>
    </row>
    <row r="283" spans="4:6" x14ac:dyDescent="0.2">
      <c r="D283" s="323"/>
      <c r="E283" s="323"/>
      <c r="F283" s="323"/>
    </row>
    <row r="284" spans="4:6" x14ac:dyDescent="0.2">
      <c r="D284" s="323"/>
      <c r="E284" s="323"/>
      <c r="F284" s="323"/>
    </row>
    <row r="285" spans="4:6" x14ac:dyDescent="0.2">
      <c r="D285" s="323"/>
      <c r="E285" s="323"/>
      <c r="F285" s="323"/>
    </row>
    <row r="286" spans="4:6" x14ac:dyDescent="0.2">
      <c r="D286" s="323"/>
      <c r="E286" s="323"/>
      <c r="F286" s="323"/>
    </row>
    <row r="287" spans="4:6" x14ac:dyDescent="0.2">
      <c r="D287" s="323"/>
      <c r="E287" s="323"/>
      <c r="F287" s="323"/>
    </row>
    <row r="288" spans="4:6" x14ac:dyDescent="0.2">
      <c r="D288" s="323"/>
      <c r="E288" s="323"/>
      <c r="F288" s="323"/>
    </row>
    <row r="289" spans="4:6" x14ac:dyDescent="0.2">
      <c r="D289" s="323"/>
      <c r="E289" s="323"/>
      <c r="F289" s="323"/>
    </row>
    <row r="290" spans="4:6" x14ac:dyDescent="0.2">
      <c r="D290" s="323"/>
      <c r="E290" s="323"/>
      <c r="F290" s="323"/>
    </row>
    <row r="291" spans="4:6" x14ac:dyDescent="0.2">
      <c r="D291" s="323"/>
      <c r="E291" s="323"/>
      <c r="F291" s="323"/>
    </row>
    <row r="292" spans="4:6" x14ac:dyDescent="0.2">
      <c r="D292" s="323"/>
      <c r="E292" s="323"/>
      <c r="F292" s="323"/>
    </row>
    <row r="293" spans="4:6" x14ac:dyDescent="0.2">
      <c r="D293" s="323"/>
      <c r="E293" s="323"/>
      <c r="F293" s="323"/>
    </row>
    <row r="294" spans="4:6" x14ac:dyDescent="0.2">
      <c r="D294" s="323"/>
      <c r="E294" s="323"/>
      <c r="F294" s="323"/>
    </row>
    <row r="295" spans="4:6" x14ac:dyDescent="0.2">
      <c r="D295" s="323"/>
      <c r="E295" s="323"/>
      <c r="F295" s="323"/>
    </row>
    <row r="296" spans="4:6" x14ac:dyDescent="0.2">
      <c r="D296" s="323"/>
      <c r="E296" s="323"/>
      <c r="F296" s="323"/>
    </row>
    <row r="297" spans="4:6" x14ac:dyDescent="0.2">
      <c r="D297" s="323"/>
      <c r="E297" s="323"/>
      <c r="F297" s="323"/>
    </row>
    <row r="298" spans="4:6" x14ac:dyDescent="0.2">
      <c r="D298" s="323"/>
      <c r="E298" s="323"/>
      <c r="F298" s="323"/>
    </row>
    <row r="299" spans="4:6" x14ac:dyDescent="0.2">
      <c r="D299" s="323"/>
      <c r="E299" s="323"/>
      <c r="F299" s="323"/>
    </row>
    <row r="300" spans="4:6" x14ac:dyDescent="0.2">
      <c r="D300" s="323"/>
      <c r="E300" s="323"/>
      <c r="F300" s="323"/>
    </row>
    <row r="301" spans="4:6" x14ac:dyDescent="0.2">
      <c r="D301" s="323"/>
      <c r="E301" s="323"/>
      <c r="F301" s="323"/>
    </row>
    <row r="302" spans="4:6" x14ac:dyDescent="0.2">
      <c r="D302" s="323"/>
      <c r="E302" s="323"/>
      <c r="F302" s="323"/>
    </row>
    <row r="303" spans="4:6" x14ac:dyDescent="0.2">
      <c r="D303" s="323"/>
      <c r="E303" s="323"/>
      <c r="F303" s="323"/>
    </row>
    <row r="304" spans="4:6" x14ac:dyDescent="0.2">
      <c r="D304" s="323"/>
      <c r="E304" s="323"/>
      <c r="F304" s="323"/>
    </row>
    <row r="305" spans="4:6" x14ac:dyDescent="0.2">
      <c r="D305" s="323"/>
      <c r="E305" s="323"/>
      <c r="F305" s="323"/>
    </row>
    <row r="306" spans="4:6" x14ac:dyDescent="0.2">
      <c r="D306" s="323"/>
      <c r="E306" s="323"/>
      <c r="F306" s="323"/>
    </row>
    <row r="307" spans="4:6" x14ac:dyDescent="0.2">
      <c r="D307" s="323"/>
      <c r="E307" s="323"/>
      <c r="F307" s="323"/>
    </row>
    <row r="308" spans="4:6" x14ac:dyDescent="0.2">
      <c r="D308" s="323"/>
      <c r="E308" s="323"/>
      <c r="F308" s="323"/>
    </row>
    <row r="309" spans="4:6" x14ac:dyDescent="0.2">
      <c r="D309" s="323"/>
      <c r="E309" s="323"/>
      <c r="F309" s="323"/>
    </row>
    <row r="310" spans="4:6" x14ac:dyDescent="0.2">
      <c r="D310" s="323"/>
      <c r="E310" s="323"/>
      <c r="F310" s="323"/>
    </row>
    <row r="311" spans="4:6" x14ac:dyDescent="0.2">
      <c r="D311" s="323"/>
      <c r="E311" s="323"/>
      <c r="F311" s="323"/>
    </row>
    <row r="312" spans="4:6" x14ac:dyDescent="0.2">
      <c r="D312" s="323"/>
      <c r="E312" s="323"/>
      <c r="F312" s="323"/>
    </row>
    <row r="313" spans="4:6" x14ac:dyDescent="0.2">
      <c r="D313" s="323"/>
      <c r="E313" s="323"/>
      <c r="F313" s="323"/>
    </row>
    <row r="314" spans="4:6" x14ac:dyDescent="0.2">
      <c r="D314" s="323"/>
      <c r="E314" s="323"/>
      <c r="F314" s="323"/>
    </row>
    <row r="315" spans="4:6" x14ac:dyDescent="0.2">
      <c r="D315" s="323"/>
      <c r="E315" s="323"/>
      <c r="F315" s="323"/>
    </row>
    <row r="316" spans="4:6" x14ac:dyDescent="0.2">
      <c r="D316" s="323"/>
      <c r="E316" s="323"/>
      <c r="F316" s="323"/>
    </row>
    <row r="317" spans="4:6" x14ac:dyDescent="0.2">
      <c r="D317" s="323"/>
      <c r="E317" s="323"/>
      <c r="F317" s="323"/>
    </row>
    <row r="318" spans="4:6" x14ac:dyDescent="0.2">
      <c r="D318" s="323"/>
      <c r="E318" s="323"/>
      <c r="F318" s="323"/>
    </row>
    <row r="319" spans="4:6" x14ac:dyDescent="0.2">
      <c r="D319" s="323"/>
      <c r="E319" s="323"/>
      <c r="F319" s="323"/>
    </row>
    <row r="320" spans="4:6" x14ac:dyDescent="0.2">
      <c r="D320" s="323"/>
      <c r="E320" s="323"/>
      <c r="F320" s="323"/>
    </row>
    <row r="321" spans="4:6" x14ac:dyDescent="0.2">
      <c r="D321" s="323"/>
      <c r="E321" s="323"/>
      <c r="F321" s="323"/>
    </row>
    <row r="322" spans="4:6" x14ac:dyDescent="0.2">
      <c r="D322" s="323"/>
      <c r="E322" s="323"/>
      <c r="F322" s="323"/>
    </row>
    <row r="323" spans="4:6" x14ac:dyDescent="0.2">
      <c r="D323" s="323"/>
      <c r="E323" s="323"/>
      <c r="F323" s="323"/>
    </row>
    <row r="324" spans="4:6" x14ac:dyDescent="0.2">
      <c r="D324" s="323"/>
      <c r="E324" s="323"/>
      <c r="F324" s="323"/>
    </row>
    <row r="325" spans="4:6" x14ac:dyDescent="0.2">
      <c r="D325" s="323"/>
      <c r="E325" s="323"/>
      <c r="F325" s="323"/>
    </row>
    <row r="326" spans="4:6" x14ac:dyDescent="0.2">
      <c r="D326" s="323"/>
      <c r="E326" s="323"/>
      <c r="F326" s="323"/>
    </row>
    <row r="327" spans="4:6" x14ac:dyDescent="0.2">
      <c r="D327" s="323"/>
      <c r="E327" s="323"/>
      <c r="F327" s="323"/>
    </row>
    <row r="328" spans="4:6" x14ac:dyDescent="0.2">
      <c r="D328" s="323"/>
      <c r="E328" s="323"/>
      <c r="F328" s="323"/>
    </row>
    <row r="329" spans="4:6" x14ac:dyDescent="0.2">
      <c r="D329" s="323"/>
      <c r="E329" s="323"/>
      <c r="F329" s="323"/>
    </row>
    <row r="330" spans="4:6" x14ac:dyDescent="0.2">
      <c r="D330" s="323"/>
      <c r="E330" s="323"/>
      <c r="F330" s="323"/>
    </row>
    <row r="331" spans="4:6" x14ac:dyDescent="0.2">
      <c r="D331" s="323"/>
      <c r="E331" s="323"/>
      <c r="F331" s="323"/>
    </row>
    <row r="332" spans="4:6" x14ac:dyDescent="0.2">
      <c r="D332" s="323"/>
      <c r="E332" s="323"/>
      <c r="F332" s="323"/>
    </row>
    <row r="333" spans="4:6" x14ac:dyDescent="0.2">
      <c r="D333" s="323"/>
      <c r="E333" s="323"/>
      <c r="F333" s="323"/>
    </row>
    <row r="334" spans="4:6" x14ac:dyDescent="0.2">
      <c r="D334" s="323"/>
      <c r="E334" s="323"/>
      <c r="F334" s="323"/>
    </row>
    <row r="335" spans="4:6" x14ac:dyDescent="0.2">
      <c r="D335" s="323"/>
      <c r="E335" s="323"/>
      <c r="F335" s="323"/>
    </row>
    <row r="336" spans="4:6" x14ac:dyDescent="0.2">
      <c r="D336" s="323"/>
      <c r="E336" s="323"/>
      <c r="F336" s="323"/>
    </row>
    <row r="337" spans="4:6" x14ac:dyDescent="0.2">
      <c r="D337" s="323"/>
      <c r="E337" s="323"/>
      <c r="F337" s="323"/>
    </row>
    <row r="338" spans="4:6" x14ac:dyDescent="0.2">
      <c r="D338" s="323"/>
      <c r="E338" s="323"/>
      <c r="F338" s="323"/>
    </row>
    <row r="339" spans="4:6" x14ac:dyDescent="0.2">
      <c r="D339" s="323"/>
      <c r="E339" s="323"/>
      <c r="F339" s="323"/>
    </row>
    <row r="340" spans="4:6" x14ac:dyDescent="0.2">
      <c r="D340" s="323"/>
      <c r="E340" s="323"/>
      <c r="F340" s="323"/>
    </row>
    <row r="341" spans="4:6" x14ac:dyDescent="0.2">
      <c r="D341" s="323"/>
      <c r="E341" s="323"/>
      <c r="F341" s="323"/>
    </row>
    <row r="342" spans="4:6" x14ac:dyDescent="0.2">
      <c r="D342" s="323"/>
      <c r="E342" s="323"/>
      <c r="F342" s="323"/>
    </row>
    <row r="343" spans="4:6" x14ac:dyDescent="0.2">
      <c r="D343" s="323"/>
      <c r="E343" s="323"/>
      <c r="F343" s="323"/>
    </row>
    <row r="344" spans="4:6" x14ac:dyDescent="0.2">
      <c r="D344" s="323"/>
      <c r="E344" s="323"/>
      <c r="F344" s="323"/>
    </row>
    <row r="345" spans="4:6" x14ac:dyDescent="0.2">
      <c r="D345" s="323"/>
      <c r="E345" s="323"/>
      <c r="F345" s="323"/>
    </row>
    <row r="346" spans="4:6" x14ac:dyDescent="0.2">
      <c r="D346" s="323"/>
      <c r="E346" s="323"/>
      <c r="F346" s="323"/>
    </row>
    <row r="347" spans="4:6" x14ac:dyDescent="0.2">
      <c r="D347" s="323"/>
      <c r="E347" s="323"/>
      <c r="F347" s="323"/>
    </row>
    <row r="348" spans="4:6" x14ac:dyDescent="0.2">
      <c r="D348" s="323"/>
      <c r="E348" s="323"/>
      <c r="F348" s="323"/>
    </row>
    <row r="349" spans="4:6" x14ac:dyDescent="0.2">
      <c r="D349" s="323"/>
      <c r="E349" s="323"/>
      <c r="F349" s="323"/>
    </row>
    <row r="350" spans="4:6" x14ac:dyDescent="0.2">
      <c r="D350" s="323"/>
      <c r="E350" s="323"/>
      <c r="F350" s="323"/>
    </row>
    <row r="351" spans="4:6" x14ac:dyDescent="0.2">
      <c r="D351" s="323"/>
      <c r="E351" s="323"/>
      <c r="F351" s="323"/>
    </row>
    <row r="352" spans="4:6" x14ac:dyDescent="0.2">
      <c r="D352" s="323"/>
      <c r="E352" s="323"/>
      <c r="F352" s="323"/>
    </row>
    <row r="353" spans="4:6" x14ac:dyDescent="0.2">
      <c r="D353" s="323"/>
      <c r="E353" s="323"/>
      <c r="F353" s="323"/>
    </row>
    <row r="354" spans="4:6" x14ac:dyDescent="0.2">
      <c r="D354" s="323"/>
      <c r="E354" s="323"/>
      <c r="F354" s="323"/>
    </row>
    <row r="355" spans="4:6" x14ac:dyDescent="0.2">
      <c r="D355" s="323"/>
      <c r="E355" s="323"/>
      <c r="F355" s="323"/>
    </row>
    <row r="356" spans="4:6" x14ac:dyDescent="0.2">
      <c r="D356" s="323"/>
      <c r="E356" s="323"/>
      <c r="F356" s="323"/>
    </row>
    <row r="357" spans="4:6" x14ac:dyDescent="0.2">
      <c r="D357" s="323"/>
      <c r="E357" s="323"/>
      <c r="F357" s="323"/>
    </row>
    <row r="358" spans="4:6" x14ac:dyDescent="0.2">
      <c r="D358" s="323"/>
      <c r="E358" s="323"/>
      <c r="F358" s="323"/>
    </row>
    <row r="359" spans="4:6" x14ac:dyDescent="0.2">
      <c r="D359" s="323"/>
      <c r="E359" s="323"/>
      <c r="F359" s="323"/>
    </row>
    <row r="360" spans="4:6" x14ac:dyDescent="0.2">
      <c r="D360" s="323"/>
      <c r="E360" s="323"/>
      <c r="F360" s="323"/>
    </row>
    <row r="361" spans="4:6" x14ac:dyDescent="0.2">
      <c r="D361" s="323"/>
      <c r="E361" s="323"/>
      <c r="F361" s="323"/>
    </row>
    <row r="362" spans="4:6" x14ac:dyDescent="0.2">
      <c r="D362" s="323"/>
      <c r="E362" s="323"/>
      <c r="F362" s="323"/>
    </row>
    <row r="363" spans="4:6" x14ac:dyDescent="0.2">
      <c r="D363" s="323"/>
      <c r="E363" s="323"/>
      <c r="F363" s="323"/>
    </row>
    <row r="364" spans="4:6" x14ac:dyDescent="0.2">
      <c r="D364" s="323"/>
      <c r="E364" s="323"/>
      <c r="F364" s="323"/>
    </row>
    <row r="365" spans="4:6" x14ac:dyDescent="0.2">
      <c r="D365" s="323"/>
      <c r="E365" s="323"/>
      <c r="F365" s="323"/>
    </row>
    <row r="366" spans="4:6" x14ac:dyDescent="0.2">
      <c r="D366" s="323"/>
      <c r="E366" s="323"/>
      <c r="F366" s="323"/>
    </row>
    <row r="367" spans="4:6" x14ac:dyDescent="0.2">
      <c r="D367" s="323"/>
      <c r="E367" s="323"/>
      <c r="F367" s="323"/>
    </row>
    <row r="368" spans="4:6" x14ac:dyDescent="0.2">
      <c r="D368" s="323"/>
      <c r="E368" s="323"/>
      <c r="F368" s="323"/>
    </row>
    <row r="369" spans="4:6" x14ac:dyDescent="0.2">
      <c r="D369" s="323"/>
      <c r="E369" s="323"/>
      <c r="F369" s="323"/>
    </row>
    <row r="370" spans="4:6" x14ac:dyDescent="0.2">
      <c r="D370" s="323"/>
      <c r="E370" s="323"/>
      <c r="F370" s="323"/>
    </row>
    <row r="371" spans="4:6" x14ac:dyDescent="0.2">
      <c r="D371" s="323"/>
      <c r="E371" s="323"/>
      <c r="F371" s="323"/>
    </row>
    <row r="372" spans="4:6" x14ac:dyDescent="0.2">
      <c r="D372" s="323"/>
      <c r="E372" s="323"/>
      <c r="F372" s="323"/>
    </row>
    <row r="373" spans="4:6" x14ac:dyDescent="0.2">
      <c r="D373" s="323"/>
      <c r="E373" s="323"/>
      <c r="F373" s="323"/>
    </row>
    <row r="374" spans="4:6" x14ac:dyDescent="0.2">
      <c r="D374" s="323"/>
      <c r="E374" s="323"/>
      <c r="F374" s="323"/>
    </row>
    <row r="375" spans="4:6" x14ac:dyDescent="0.2">
      <c r="D375" s="323"/>
      <c r="E375" s="323"/>
      <c r="F375" s="323"/>
    </row>
    <row r="376" spans="4:6" x14ac:dyDescent="0.2">
      <c r="D376" s="323"/>
      <c r="E376" s="323"/>
      <c r="F376" s="323"/>
    </row>
    <row r="377" spans="4:6" x14ac:dyDescent="0.2">
      <c r="D377" s="323"/>
      <c r="E377" s="323"/>
      <c r="F377" s="323"/>
    </row>
    <row r="378" spans="4:6" x14ac:dyDescent="0.2">
      <c r="D378" s="323"/>
      <c r="E378" s="323"/>
      <c r="F378" s="323"/>
    </row>
    <row r="379" spans="4:6" x14ac:dyDescent="0.2">
      <c r="D379" s="323"/>
      <c r="E379" s="323"/>
      <c r="F379" s="323"/>
    </row>
    <row r="380" spans="4:6" x14ac:dyDescent="0.2">
      <c r="D380" s="323"/>
      <c r="E380" s="323"/>
      <c r="F380" s="323"/>
    </row>
    <row r="381" spans="4:6" x14ac:dyDescent="0.2">
      <c r="D381" s="323"/>
      <c r="E381" s="323"/>
      <c r="F381" s="323"/>
    </row>
    <row r="382" spans="4:6" x14ac:dyDescent="0.2">
      <c r="D382" s="323"/>
      <c r="E382" s="323"/>
      <c r="F382" s="323"/>
    </row>
    <row r="383" spans="4:6" x14ac:dyDescent="0.2">
      <c r="D383" s="323"/>
      <c r="E383" s="323"/>
      <c r="F383" s="323"/>
    </row>
    <row r="384" spans="4:6" x14ac:dyDescent="0.2">
      <c r="D384" s="323"/>
      <c r="E384" s="323"/>
      <c r="F384" s="323"/>
    </row>
    <row r="385" spans="4:6" x14ac:dyDescent="0.2">
      <c r="D385" s="323"/>
      <c r="E385" s="323"/>
      <c r="F385" s="323"/>
    </row>
    <row r="386" spans="4:6" x14ac:dyDescent="0.2">
      <c r="D386" s="323"/>
      <c r="E386" s="323"/>
      <c r="F386" s="323"/>
    </row>
    <row r="387" spans="4:6" x14ac:dyDescent="0.2">
      <c r="D387" s="323"/>
      <c r="E387" s="323"/>
      <c r="F387" s="323"/>
    </row>
    <row r="388" spans="4:6" x14ac:dyDescent="0.2">
      <c r="D388" s="323"/>
      <c r="E388" s="323"/>
      <c r="F388" s="323"/>
    </row>
    <row r="389" spans="4:6" x14ac:dyDescent="0.2">
      <c r="D389" s="323"/>
      <c r="E389" s="323"/>
      <c r="F389" s="323"/>
    </row>
    <row r="390" spans="4:6" x14ac:dyDescent="0.2">
      <c r="D390" s="323"/>
      <c r="E390" s="323"/>
      <c r="F390" s="323"/>
    </row>
    <row r="391" spans="4:6" x14ac:dyDescent="0.2">
      <c r="D391" s="323"/>
      <c r="E391" s="323"/>
      <c r="F391" s="323"/>
    </row>
    <row r="392" spans="4:6" x14ac:dyDescent="0.2">
      <c r="D392" s="323"/>
      <c r="E392" s="323"/>
      <c r="F392" s="323"/>
    </row>
    <row r="393" spans="4:6" x14ac:dyDescent="0.2">
      <c r="D393" s="323"/>
      <c r="E393" s="323"/>
      <c r="F393" s="323"/>
    </row>
    <row r="394" spans="4:6" x14ac:dyDescent="0.2">
      <c r="D394" s="323"/>
      <c r="E394" s="323"/>
      <c r="F394" s="323"/>
    </row>
    <row r="395" spans="4:6" x14ac:dyDescent="0.2">
      <c r="D395" s="323"/>
      <c r="E395" s="323"/>
      <c r="F395" s="323"/>
    </row>
    <row r="396" spans="4:6" x14ac:dyDescent="0.2">
      <c r="D396" s="323"/>
      <c r="E396" s="323"/>
      <c r="F396" s="323"/>
    </row>
    <row r="397" spans="4:6" x14ac:dyDescent="0.2">
      <c r="D397" s="323"/>
      <c r="E397" s="323"/>
      <c r="F397" s="323"/>
    </row>
    <row r="398" spans="4:6" x14ac:dyDescent="0.2">
      <c r="D398" s="323"/>
      <c r="E398" s="323"/>
      <c r="F398" s="323"/>
    </row>
    <row r="399" spans="4:6" x14ac:dyDescent="0.2">
      <c r="D399" s="323"/>
      <c r="E399" s="323"/>
      <c r="F399" s="323"/>
    </row>
    <row r="400" spans="4:6" x14ac:dyDescent="0.2">
      <c r="D400" s="323"/>
      <c r="E400" s="323"/>
      <c r="F400" s="323"/>
    </row>
    <row r="401" spans="4:6" x14ac:dyDescent="0.2">
      <c r="D401" s="323"/>
      <c r="E401" s="323"/>
      <c r="F401" s="323"/>
    </row>
    <row r="402" spans="4:6" x14ac:dyDescent="0.2">
      <c r="D402" s="323"/>
      <c r="E402" s="323"/>
      <c r="F402" s="323"/>
    </row>
    <row r="403" spans="4:6" x14ac:dyDescent="0.2">
      <c r="D403" s="323"/>
      <c r="E403" s="323"/>
      <c r="F403" s="323"/>
    </row>
    <row r="404" spans="4:6" x14ac:dyDescent="0.2">
      <c r="D404" s="323"/>
      <c r="E404" s="323"/>
      <c r="F404" s="323"/>
    </row>
    <row r="405" spans="4:6" x14ac:dyDescent="0.2">
      <c r="D405" s="323"/>
      <c r="E405" s="323"/>
      <c r="F405" s="323"/>
    </row>
    <row r="406" spans="4:6" x14ac:dyDescent="0.2">
      <c r="D406" s="323"/>
      <c r="E406" s="323"/>
      <c r="F406" s="323"/>
    </row>
    <row r="407" spans="4:6" x14ac:dyDescent="0.2">
      <c r="D407" s="323"/>
      <c r="E407" s="323"/>
      <c r="F407" s="323"/>
    </row>
    <row r="408" spans="4:6" x14ac:dyDescent="0.2">
      <c r="D408" s="323"/>
      <c r="E408" s="323"/>
      <c r="F408" s="323"/>
    </row>
    <row r="409" spans="4:6" x14ac:dyDescent="0.2">
      <c r="D409" s="323"/>
      <c r="E409" s="323"/>
      <c r="F409" s="323"/>
    </row>
    <row r="410" spans="4:6" x14ac:dyDescent="0.2">
      <c r="D410" s="323"/>
      <c r="E410" s="323"/>
      <c r="F410" s="323"/>
    </row>
    <row r="411" spans="4:6" x14ac:dyDescent="0.2">
      <c r="D411" s="323"/>
      <c r="E411" s="323"/>
      <c r="F411" s="323"/>
    </row>
    <row r="412" spans="4:6" x14ac:dyDescent="0.2">
      <c r="D412" s="323"/>
      <c r="E412" s="323"/>
      <c r="F412" s="323"/>
    </row>
    <row r="413" spans="4:6" x14ac:dyDescent="0.2">
      <c r="D413" s="323"/>
      <c r="E413" s="323"/>
      <c r="F413" s="323"/>
    </row>
    <row r="414" spans="4:6" x14ac:dyDescent="0.2">
      <c r="D414" s="323"/>
      <c r="E414" s="323"/>
      <c r="F414" s="323"/>
    </row>
    <row r="415" spans="4:6" x14ac:dyDescent="0.2">
      <c r="D415" s="323"/>
      <c r="E415" s="323"/>
      <c r="F415" s="323"/>
    </row>
    <row r="416" spans="4:6" x14ac:dyDescent="0.2">
      <c r="D416" s="323"/>
      <c r="E416" s="323"/>
      <c r="F416" s="323"/>
    </row>
    <row r="417" spans="4:6" x14ac:dyDescent="0.2">
      <c r="D417" s="323"/>
      <c r="E417" s="323"/>
      <c r="F417" s="323"/>
    </row>
    <row r="418" spans="4:6" x14ac:dyDescent="0.2">
      <c r="D418" s="323"/>
      <c r="E418" s="323"/>
      <c r="F418" s="323"/>
    </row>
    <row r="419" spans="4:6" x14ac:dyDescent="0.2">
      <c r="D419" s="323"/>
      <c r="E419" s="323"/>
      <c r="F419" s="323"/>
    </row>
    <row r="420" spans="4:6" x14ac:dyDescent="0.2">
      <c r="D420" s="323"/>
      <c r="E420" s="323"/>
      <c r="F420" s="323"/>
    </row>
    <row r="421" spans="4:6" x14ac:dyDescent="0.2">
      <c r="D421" s="323"/>
      <c r="E421" s="323"/>
      <c r="F421" s="323"/>
    </row>
    <row r="422" spans="4:6" x14ac:dyDescent="0.2">
      <c r="D422" s="323"/>
      <c r="E422" s="323"/>
      <c r="F422" s="323"/>
    </row>
    <row r="423" spans="4:6" x14ac:dyDescent="0.2">
      <c r="D423" s="323"/>
      <c r="E423" s="323"/>
      <c r="F423" s="323"/>
    </row>
    <row r="424" spans="4:6" x14ac:dyDescent="0.2">
      <c r="D424" s="323"/>
      <c r="E424" s="323"/>
      <c r="F424" s="323"/>
    </row>
    <row r="425" spans="4:6" x14ac:dyDescent="0.2">
      <c r="D425" s="323"/>
      <c r="E425" s="323"/>
      <c r="F425" s="323"/>
    </row>
    <row r="426" spans="4:6" x14ac:dyDescent="0.2">
      <c r="D426" s="323"/>
      <c r="E426" s="323"/>
      <c r="F426" s="323"/>
    </row>
    <row r="427" spans="4:6" x14ac:dyDescent="0.2">
      <c r="D427" s="323"/>
      <c r="E427" s="323"/>
      <c r="F427" s="323"/>
    </row>
    <row r="428" spans="4:6" x14ac:dyDescent="0.2">
      <c r="D428" s="323"/>
      <c r="E428" s="323"/>
      <c r="F428" s="323"/>
    </row>
    <row r="429" spans="4:6" x14ac:dyDescent="0.2">
      <c r="D429" s="323"/>
      <c r="E429" s="323"/>
      <c r="F429" s="323"/>
    </row>
    <row r="430" spans="4:6" x14ac:dyDescent="0.2">
      <c r="D430" s="323"/>
      <c r="E430" s="323"/>
      <c r="F430" s="323"/>
    </row>
    <row r="431" spans="4:6" x14ac:dyDescent="0.2">
      <c r="D431" s="323"/>
      <c r="E431" s="323"/>
      <c r="F431" s="323"/>
    </row>
    <row r="432" spans="4:6" x14ac:dyDescent="0.2">
      <c r="D432" s="323"/>
      <c r="E432" s="323"/>
      <c r="F432" s="323"/>
    </row>
    <row r="433" spans="4:6" x14ac:dyDescent="0.2">
      <c r="D433" s="323"/>
      <c r="E433" s="323"/>
      <c r="F433" s="323"/>
    </row>
    <row r="434" spans="4:6" x14ac:dyDescent="0.2">
      <c r="D434" s="323"/>
      <c r="E434" s="323"/>
      <c r="F434" s="323"/>
    </row>
    <row r="435" spans="4:6" x14ac:dyDescent="0.2">
      <c r="D435" s="323"/>
      <c r="E435" s="323"/>
      <c r="F435" s="323"/>
    </row>
    <row r="436" spans="4:6" x14ac:dyDescent="0.2">
      <c r="D436" s="323"/>
      <c r="E436" s="323"/>
      <c r="F436" s="323"/>
    </row>
    <row r="437" spans="4:6" x14ac:dyDescent="0.2">
      <c r="D437" s="323"/>
      <c r="E437" s="323"/>
      <c r="F437" s="323"/>
    </row>
    <row r="438" spans="4:6" x14ac:dyDescent="0.2">
      <c r="D438" s="323"/>
      <c r="E438" s="323"/>
      <c r="F438" s="323"/>
    </row>
    <row r="439" spans="4:6" x14ac:dyDescent="0.2">
      <c r="D439" s="323"/>
      <c r="E439" s="323"/>
      <c r="F439" s="323"/>
    </row>
    <row r="440" spans="4:6" x14ac:dyDescent="0.2">
      <c r="D440" s="323"/>
      <c r="E440" s="323"/>
      <c r="F440" s="323"/>
    </row>
    <row r="441" spans="4:6" x14ac:dyDescent="0.2">
      <c r="D441" s="323"/>
      <c r="E441" s="323"/>
      <c r="F441" s="323"/>
    </row>
  </sheetData>
  <mergeCells count="5">
    <mergeCell ref="A1:C1"/>
    <mergeCell ref="A4:D4"/>
    <mergeCell ref="A47:C47"/>
    <mergeCell ref="J2:L2"/>
    <mergeCell ref="J3:L3"/>
  </mergeCells>
  <printOptions horizontalCentered="1" verticalCentered="1"/>
  <pageMargins left="0.1" right="0.1" top="0.5" bottom="0.4" header="0.1" footer="0.1"/>
  <pageSetup scale="80" orientation="landscape" r:id="rId1"/>
  <headerFooter>
    <oddHeader>&amp;C&amp;"Arial,Bold"TWIN FALLS SCHOOL DISTRICT 411</oddHeader>
    <oddFooter>&amp;L&amp;"Arial,Bold"&amp;Z&amp;F&amp;R&amp;"Arial,Bold"Page &amp;P of &amp;N</oddFooter>
  </headerFooter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>
    <pageSetUpPr fitToPage="1"/>
  </sheetPr>
  <dimension ref="A1:M48"/>
  <sheetViews>
    <sheetView defaultGridColor="0" colorId="22" zoomScaleNormal="100" workbookViewId="0">
      <pane xSplit="3" ySplit="7" topLeftCell="D8" activePane="bottomRight" state="frozen"/>
      <selection activeCell="P31" sqref="P31"/>
      <selection pane="topRight" activeCell="P31" sqref="P31"/>
      <selection pane="bottomLeft" activeCell="P31" sqref="P31"/>
      <selection pane="bottomRight" activeCell="P31" sqref="P31"/>
    </sheetView>
  </sheetViews>
  <sheetFormatPr defaultColWidth="9.77734375" defaultRowHeight="15.75" x14ac:dyDescent="0.25"/>
  <cols>
    <col min="1" max="1" width="3.77734375" style="397" customWidth="1"/>
    <col min="2" max="2" width="6.77734375" style="397" customWidth="1"/>
    <col min="3" max="3" width="30.77734375" style="398" customWidth="1"/>
    <col min="4" max="13" width="11.77734375" style="397" customWidth="1"/>
    <col min="14" max="16384" width="9.77734375" style="397"/>
  </cols>
  <sheetData>
    <row r="1" spans="1:13" ht="20.25" x14ac:dyDescent="0.3">
      <c r="A1" s="600" t="s">
        <v>47</v>
      </c>
      <c r="B1" s="600"/>
      <c r="C1" s="600"/>
      <c r="E1" s="449" t="s">
        <v>510</v>
      </c>
      <c r="F1" s="447"/>
      <c r="G1" s="447"/>
      <c r="I1" s="451"/>
      <c r="K1" s="446"/>
      <c r="L1" s="446"/>
      <c r="M1" s="556" t="s">
        <v>825</v>
      </c>
    </row>
    <row r="2" spans="1:13" x14ac:dyDescent="0.25">
      <c r="E2" s="449" t="s">
        <v>16</v>
      </c>
      <c r="F2" s="447"/>
      <c r="G2" s="447"/>
      <c r="K2" s="446"/>
      <c r="L2" s="445"/>
      <c r="M2" s="444" t="s">
        <v>824</v>
      </c>
    </row>
    <row r="3" spans="1:13" x14ac:dyDescent="0.25">
      <c r="E3" s="448" t="s">
        <v>507</v>
      </c>
      <c r="F3" s="447"/>
      <c r="G3" s="447"/>
      <c r="K3" s="446"/>
      <c r="L3" s="445"/>
      <c r="M3" s="444" t="s">
        <v>823</v>
      </c>
    </row>
    <row r="4" spans="1:13" ht="12" customHeight="1" x14ac:dyDescent="0.2">
      <c r="A4" s="601" t="s">
        <v>505</v>
      </c>
      <c r="B4" s="601"/>
      <c r="C4" s="601"/>
      <c r="D4" s="434"/>
      <c r="E4" s="434"/>
      <c r="F4" s="434"/>
      <c r="G4" s="434"/>
      <c r="H4" s="434"/>
      <c r="I4" s="434"/>
      <c r="J4" s="434"/>
      <c r="K4" s="434"/>
      <c r="L4" s="434"/>
      <c r="M4" s="434"/>
    </row>
    <row r="5" spans="1:13" ht="15" x14ac:dyDescent="0.2">
      <c r="A5" s="443"/>
      <c r="B5" s="442"/>
      <c r="C5" s="441" t="s">
        <v>16</v>
      </c>
      <c r="D5" s="437" t="s">
        <v>503</v>
      </c>
      <c r="E5" s="440" t="s">
        <v>502</v>
      </c>
      <c r="F5" s="439" t="s">
        <v>85</v>
      </c>
      <c r="G5" s="439" t="s">
        <v>83</v>
      </c>
      <c r="H5" s="439" t="s">
        <v>81</v>
      </c>
      <c r="I5" s="439" t="s">
        <v>79</v>
      </c>
      <c r="J5" s="439" t="s">
        <v>77</v>
      </c>
      <c r="K5" s="438" t="s">
        <v>75</v>
      </c>
      <c r="L5" s="437" t="s">
        <v>73</v>
      </c>
      <c r="M5" s="437" t="s">
        <v>70</v>
      </c>
    </row>
    <row r="6" spans="1:13" ht="15" x14ac:dyDescent="0.2">
      <c r="A6" s="436"/>
      <c r="B6" s="429"/>
      <c r="C6" s="435"/>
      <c r="D6" s="429"/>
      <c r="E6" s="429"/>
      <c r="F6" s="434"/>
      <c r="G6" s="433"/>
      <c r="H6" s="432" t="s">
        <v>560</v>
      </c>
      <c r="I6" s="432" t="s">
        <v>559</v>
      </c>
      <c r="J6" s="431" t="s">
        <v>558</v>
      </c>
      <c r="K6" s="430" t="s">
        <v>557</v>
      </c>
      <c r="L6" s="430" t="s">
        <v>556</v>
      </c>
      <c r="M6" s="429"/>
    </row>
    <row r="7" spans="1:13" ht="15" x14ac:dyDescent="0.2">
      <c r="A7" s="416" t="s">
        <v>87</v>
      </c>
      <c r="B7" s="415" t="s">
        <v>500</v>
      </c>
      <c r="C7" s="428" t="s">
        <v>555</v>
      </c>
      <c r="D7" s="415" t="s">
        <v>88</v>
      </c>
      <c r="E7" s="415" t="s">
        <v>88</v>
      </c>
      <c r="F7" s="427" t="s">
        <v>84</v>
      </c>
      <c r="G7" s="426" t="s">
        <v>82</v>
      </c>
      <c r="H7" s="426" t="s">
        <v>554</v>
      </c>
      <c r="I7" s="426" t="s">
        <v>553</v>
      </c>
      <c r="J7" s="416" t="s">
        <v>552</v>
      </c>
      <c r="K7" s="415" t="s">
        <v>551</v>
      </c>
      <c r="L7" s="415" t="s">
        <v>550</v>
      </c>
      <c r="M7" s="415" t="s">
        <v>184</v>
      </c>
    </row>
    <row r="8" spans="1:13" ht="15" x14ac:dyDescent="0.2">
      <c r="A8" s="416" t="s">
        <v>496</v>
      </c>
      <c r="B8" s="415" t="s">
        <v>549</v>
      </c>
      <c r="C8" s="407" t="s">
        <v>282</v>
      </c>
      <c r="D8" s="410"/>
      <c r="E8" s="414">
        <f t="shared" ref="E8:E19" si="0">SUM(F8:M8)</f>
        <v>0</v>
      </c>
      <c r="F8" s="413"/>
      <c r="G8" s="412"/>
      <c r="H8" s="411"/>
      <c r="I8" s="410"/>
      <c r="J8" s="410"/>
      <c r="K8" s="410"/>
      <c r="L8" s="410"/>
      <c r="M8" s="410"/>
    </row>
    <row r="9" spans="1:13" ht="15" x14ac:dyDescent="0.2">
      <c r="A9" s="416" t="s">
        <v>491</v>
      </c>
      <c r="B9" s="415" t="s">
        <v>548</v>
      </c>
      <c r="C9" s="407" t="s">
        <v>280</v>
      </c>
      <c r="D9" s="410"/>
      <c r="E9" s="414">
        <f t="shared" si="0"/>
        <v>0</v>
      </c>
      <c r="F9" s="413"/>
      <c r="G9" s="412"/>
      <c r="H9" s="411"/>
      <c r="I9" s="410"/>
      <c r="J9" s="410"/>
      <c r="K9" s="410"/>
      <c r="L9" s="410"/>
      <c r="M9" s="410"/>
    </row>
    <row r="10" spans="1:13" ht="15" x14ac:dyDescent="0.2">
      <c r="A10" s="416" t="s">
        <v>487</v>
      </c>
      <c r="B10" s="415" t="s">
        <v>547</v>
      </c>
      <c r="C10" s="407" t="s">
        <v>278</v>
      </c>
      <c r="D10" s="410"/>
      <c r="E10" s="414">
        <f t="shared" si="0"/>
        <v>0</v>
      </c>
      <c r="F10" s="413"/>
      <c r="G10" s="412"/>
      <c r="H10" s="411"/>
      <c r="I10" s="410"/>
      <c r="J10" s="410"/>
      <c r="K10" s="410"/>
      <c r="L10" s="410"/>
      <c r="M10" s="410"/>
    </row>
    <row r="11" spans="1:13" ht="15" x14ac:dyDescent="0.2">
      <c r="A11" s="425" t="s">
        <v>484</v>
      </c>
      <c r="B11" s="415">
        <v>519</v>
      </c>
      <c r="C11" s="407" t="s">
        <v>276</v>
      </c>
      <c r="D11" s="410"/>
      <c r="E11" s="414">
        <f t="shared" si="0"/>
        <v>0</v>
      </c>
      <c r="F11" s="413"/>
      <c r="G11" s="412"/>
      <c r="H11" s="411"/>
      <c r="I11" s="410"/>
      <c r="J11" s="410"/>
      <c r="K11" s="410"/>
      <c r="L11" s="410"/>
      <c r="M11" s="410"/>
    </row>
    <row r="12" spans="1:13" ht="15" x14ac:dyDescent="0.2">
      <c r="A12" s="416" t="s">
        <v>480</v>
      </c>
      <c r="B12" s="415" t="s">
        <v>546</v>
      </c>
      <c r="C12" s="407" t="s">
        <v>545</v>
      </c>
      <c r="D12" s="410"/>
      <c r="E12" s="414">
        <f t="shared" si="0"/>
        <v>0</v>
      </c>
      <c r="F12" s="413"/>
      <c r="G12" s="412"/>
      <c r="H12" s="411"/>
      <c r="I12" s="410"/>
      <c r="J12" s="410"/>
      <c r="K12" s="410"/>
      <c r="L12" s="410"/>
      <c r="M12" s="410"/>
    </row>
    <row r="13" spans="1:13" ht="15" x14ac:dyDescent="0.2">
      <c r="A13" s="416" t="s">
        <v>476</v>
      </c>
      <c r="B13" s="415" t="s">
        <v>544</v>
      </c>
      <c r="C13" s="407" t="s">
        <v>543</v>
      </c>
      <c r="D13" s="410"/>
      <c r="E13" s="414">
        <f t="shared" si="0"/>
        <v>0</v>
      </c>
      <c r="F13" s="413"/>
      <c r="G13" s="412"/>
      <c r="H13" s="411"/>
      <c r="I13" s="410"/>
      <c r="J13" s="410"/>
      <c r="K13" s="410"/>
      <c r="L13" s="410"/>
      <c r="M13" s="410"/>
    </row>
    <row r="14" spans="1:13" ht="15" x14ac:dyDescent="0.2">
      <c r="A14" s="416" t="s">
        <v>471</v>
      </c>
      <c r="B14" s="415" t="s">
        <v>542</v>
      </c>
      <c r="C14" s="407" t="s">
        <v>270</v>
      </c>
      <c r="D14" s="410"/>
      <c r="E14" s="414">
        <f t="shared" si="0"/>
        <v>0</v>
      </c>
      <c r="F14" s="413"/>
      <c r="G14" s="412"/>
      <c r="H14" s="411"/>
      <c r="I14" s="410"/>
      <c r="J14" s="410"/>
      <c r="K14" s="410"/>
      <c r="L14" s="410"/>
      <c r="M14" s="410"/>
    </row>
    <row r="15" spans="1:13" ht="15" x14ac:dyDescent="0.2">
      <c r="A15" s="416" t="s">
        <v>467</v>
      </c>
      <c r="B15" s="415" t="s">
        <v>541</v>
      </c>
      <c r="C15" s="407" t="s">
        <v>268</v>
      </c>
      <c r="D15" s="410"/>
      <c r="E15" s="414">
        <f t="shared" si="0"/>
        <v>0</v>
      </c>
      <c r="F15" s="413"/>
      <c r="G15" s="412"/>
      <c r="H15" s="411"/>
      <c r="I15" s="410"/>
      <c r="J15" s="410"/>
      <c r="K15" s="410"/>
      <c r="L15" s="410"/>
      <c r="M15" s="410"/>
    </row>
    <row r="16" spans="1:13" ht="15" x14ac:dyDescent="0.2">
      <c r="A16" s="416" t="s">
        <v>463</v>
      </c>
      <c r="B16" s="415" t="s">
        <v>540</v>
      </c>
      <c r="C16" s="407" t="s">
        <v>266</v>
      </c>
      <c r="D16" s="410"/>
      <c r="E16" s="414">
        <f t="shared" si="0"/>
        <v>0</v>
      </c>
      <c r="F16" s="413"/>
      <c r="G16" s="412"/>
      <c r="H16" s="411"/>
      <c r="I16" s="410"/>
      <c r="J16" s="410"/>
      <c r="K16" s="410"/>
      <c r="L16" s="410"/>
      <c r="M16" s="410"/>
    </row>
    <row r="17" spans="1:13" ht="15" x14ac:dyDescent="0.2">
      <c r="A17" s="416" t="s">
        <v>459</v>
      </c>
      <c r="B17" s="415" t="s">
        <v>539</v>
      </c>
      <c r="C17" s="407" t="s">
        <v>264</v>
      </c>
      <c r="D17" s="410"/>
      <c r="E17" s="414">
        <f t="shared" si="0"/>
        <v>0</v>
      </c>
      <c r="F17" s="413"/>
      <c r="G17" s="412"/>
      <c r="H17" s="411"/>
      <c r="I17" s="410"/>
      <c r="J17" s="410"/>
      <c r="K17" s="410"/>
      <c r="L17" s="410"/>
      <c r="M17" s="410"/>
    </row>
    <row r="18" spans="1:13" ht="15" x14ac:dyDescent="0.2">
      <c r="A18" s="416" t="s">
        <v>455</v>
      </c>
      <c r="B18" s="415" t="s">
        <v>538</v>
      </c>
      <c r="C18" s="407" t="s">
        <v>262</v>
      </c>
      <c r="D18" s="410"/>
      <c r="E18" s="414">
        <f t="shared" si="0"/>
        <v>0</v>
      </c>
      <c r="F18" s="413"/>
      <c r="G18" s="412"/>
      <c r="H18" s="411"/>
      <c r="I18" s="410"/>
      <c r="J18" s="410"/>
      <c r="K18" s="410"/>
      <c r="L18" s="410"/>
      <c r="M18" s="410"/>
    </row>
    <row r="19" spans="1:13" ht="15" x14ac:dyDescent="0.2">
      <c r="A19" s="416" t="s">
        <v>451</v>
      </c>
      <c r="B19" s="415" t="s">
        <v>537</v>
      </c>
      <c r="C19" s="407" t="s">
        <v>260</v>
      </c>
      <c r="D19" s="410"/>
      <c r="E19" s="414">
        <f t="shared" si="0"/>
        <v>0</v>
      </c>
      <c r="F19" s="413"/>
      <c r="G19" s="412"/>
      <c r="H19" s="411"/>
      <c r="I19" s="410"/>
      <c r="J19" s="410"/>
      <c r="K19" s="410"/>
      <c r="L19" s="410"/>
      <c r="M19" s="410"/>
    </row>
    <row r="20" spans="1:13" ht="15" x14ac:dyDescent="0.2">
      <c r="A20" s="416" t="s">
        <v>447</v>
      </c>
      <c r="B20" s="418"/>
      <c r="C20" s="407"/>
      <c r="D20" s="421"/>
      <c r="E20" s="421"/>
      <c r="F20" s="424"/>
      <c r="G20" s="423"/>
      <c r="H20" s="422"/>
      <c r="I20" s="421"/>
      <c r="J20" s="421"/>
      <c r="K20" s="421"/>
      <c r="L20" s="421"/>
      <c r="M20" s="421"/>
    </row>
    <row r="21" spans="1:13" ht="15" x14ac:dyDescent="0.2">
      <c r="A21" s="416" t="s">
        <v>444</v>
      </c>
      <c r="B21" s="415" t="s">
        <v>77</v>
      </c>
      <c r="C21" s="420" t="s">
        <v>536</v>
      </c>
      <c r="D21" s="419">
        <f t="shared" ref="D21:M21" si="1">SUM(D8:D19)</f>
        <v>0</v>
      </c>
      <c r="E21" s="419">
        <f t="shared" si="1"/>
        <v>0</v>
      </c>
      <c r="F21" s="419">
        <f t="shared" si="1"/>
        <v>0</v>
      </c>
      <c r="G21" s="419">
        <f t="shared" si="1"/>
        <v>0</v>
      </c>
      <c r="H21" s="419">
        <f t="shared" si="1"/>
        <v>0</v>
      </c>
      <c r="I21" s="419">
        <f t="shared" si="1"/>
        <v>0</v>
      </c>
      <c r="J21" s="419">
        <f t="shared" si="1"/>
        <v>0</v>
      </c>
      <c r="K21" s="419">
        <f t="shared" si="1"/>
        <v>0</v>
      </c>
      <c r="L21" s="419">
        <f t="shared" si="1"/>
        <v>0</v>
      </c>
      <c r="M21" s="419">
        <f t="shared" si="1"/>
        <v>0</v>
      </c>
    </row>
    <row r="22" spans="1:13" ht="15" x14ac:dyDescent="0.2">
      <c r="A22" s="416" t="s">
        <v>439</v>
      </c>
      <c r="B22" s="418"/>
      <c r="C22" s="407"/>
      <c r="D22" s="403"/>
      <c r="E22" s="403"/>
      <c r="F22" s="406"/>
      <c r="G22" s="405"/>
      <c r="H22" s="404"/>
      <c r="I22" s="403"/>
      <c r="J22" s="403"/>
      <c r="K22" s="403"/>
      <c r="L22" s="403"/>
      <c r="M22" s="403"/>
    </row>
    <row r="23" spans="1:13" ht="15" x14ac:dyDescent="0.2">
      <c r="A23" s="416" t="s">
        <v>436</v>
      </c>
      <c r="B23" s="415" t="s">
        <v>535</v>
      </c>
      <c r="C23" s="407" t="s">
        <v>534</v>
      </c>
      <c r="D23" s="410">
        <v>519</v>
      </c>
      <c r="E23" s="414">
        <f>SUM(F23:M23)</f>
        <v>0</v>
      </c>
      <c r="F23" s="413"/>
      <c r="G23" s="412"/>
      <c r="H23" s="411"/>
      <c r="I23" s="410"/>
      <c r="J23" s="410"/>
      <c r="K23" s="410"/>
      <c r="L23" s="410"/>
      <c r="M23" s="410"/>
    </row>
    <row r="24" spans="1:13" ht="15" x14ac:dyDescent="0.2">
      <c r="A24" s="416" t="s">
        <v>431</v>
      </c>
      <c r="B24" s="415" t="s">
        <v>533</v>
      </c>
      <c r="C24" s="407" t="s">
        <v>532</v>
      </c>
      <c r="D24" s="410"/>
      <c r="E24" s="414">
        <f>SUM(F24:M24)</f>
        <v>0</v>
      </c>
      <c r="F24" s="413"/>
      <c r="G24" s="412"/>
      <c r="H24" s="411"/>
      <c r="I24" s="410"/>
      <c r="J24" s="410"/>
      <c r="K24" s="410"/>
      <c r="L24" s="410"/>
      <c r="M24" s="410"/>
    </row>
    <row r="25" spans="1:13" ht="15" x14ac:dyDescent="0.2">
      <c r="A25" s="416" t="s">
        <v>428</v>
      </c>
      <c r="B25" s="415"/>
      <c r="C25" s="407"/>
      <c r="D25" s="403"/>
      <c r="E25" s="403"/>
      <c r="F25" s="406"/>
      <c r="G25" s="405"/>
      <c r="H25" s="404"/>
      <c r="I25" s="403"/>
      <c r="J25" s="403"/>
      <c r="K25" s="403"/>
      <c r="L25" s="403"/>
      <c r="M25" s="403"/>
    </row>
    <row r="26" spans="1:13" ht="15" x14ac:dyDescent="0.2">
      <c r="A26" s="416" t="s">
        <v>425</v>
      </c>
      <c r="B26" s="415" t="s">
        <v>531</v>
      </c>
      <c r="C26" s="407" t="s">
        <v>254</v>
      </c>
      <c r="D26" s="410"/>
      <c r="E26" s="414">
        <f>SUM(F26:M26)</f>
        <v>0</v>
      </c>
      <c r="F26" s="413"/>
      <c r="G26" s="412"/>
      <c r="H26" s="411"/>
      <c r="I26" s="410"/>
      <c r="J26" s="410"/>
      <c r="K26" s="410"/>
      <c r="L26" s="410"/>
      <c r="M26" s="410"/>
    </row>
    <row r="27" spans="1:13" ht="15" x14ac:dyDescent="0.2">
      <c r="A27" s="416" t="s">
        <v>422</v>
      </c>
      <c r="B27" s="415" t="s">
        <v>530</v>
      </c>
      <c r="C27" s="407" t="s">
        <v>252</v>
      </c>
      <c r="D27" s="410"/>
      <c r="E27" s="414">
        <f>SUM(F27:M27)</f>
        <v>0</v>
      </c>
      <c r="F27" s="413"/>
      <c r="G27" s="412"/>
      <c r="H27" s="411"/>
      <c r="I27" s="410"/>
      <c r="J27" s="410"/>
      <c r="K27" s="410"/>
      <c r="L27" s="410"/>
      <c r="M27" s="410"/>
    </row>
    <row r="28" spans="1:13" ht="15" x14ac:dyDescent="0.2">
      <c r="A28" s="416" t="s">
        <v>418</v>
      </c>
      <c r="B28" s="415">
        <v>623</v>
      </c>
      <c r="C28" s="407" t="s">
        <v>250</v>
      </c>
      <c r="D28" s="410"/>
      <c r="E28" s="414">
        <f>SUM(F28:M28)</f>
        <v>0</v>
      </c>
      <c r="F28" s="413"/>
      <c r="G28" s="412"/>
      <c r="H28" s="411"/>
      <c r="I28" s="410"/>
      <c r="J28" s="410"/>
      <c r="K28" s="410"/>
      <c r="L28" s="410"/>
      <c r="M28" s="410"/>
    </row>
    <row r="29" spans="1:13" ht="15" x14ac:dyDescent="0.2">
      <c r="A29" s="416" t="s">
        <v>415</v>
      </c>
      <c r="B29" s="415" t="s">
        <v>529</v>
      </c>
      <c r="C29" s="407" t="s">
        <v>248</v>
      </c>
      <c r="D29" s="410"/>
      <c r="E29" s="414">
        <f>SUM(F29:M29)</f>
        <v>0</v>
      </c>
      <c r="F29" s="413"/>
      <c r="G29" s="412"/>
      <c r="H29" s="411"/>
      <c r="I29" s="410"/>
      <c r="J29" s="410"/>
      <c r="K29" s="410"/>
      <c r="L29" s="410"/>
      <c r="M29" s="410"/>
    </row>
    <row r="30" spans="1:13" ht="15" x14ac:dyDescent="0.2">
      <c r="A30" s="416" t="s">
        <v>410</v>
      </c>
      <c r="B30" s="415" t="s">
        <v>528</v>
      </c>
      <c r="C30" s="407" t="s">
        <v>246</v>
      </c>
      <c r="D30" s="410"/>
      <c r="E30" s="414">
        <f>SUM(F30:M30)</f>
        <v>0</v>
      </c>
      <c r="F30" s="413"/>
      <c r="G30" s="412"/>
      <c r="H30" s="411"/>
      <c r="I30" s="410"/>
      <c r="J30" s="410"/>
      <c r="K30" s="410"/>
      <c r="L30" s="410"/>
      <c r="M30" s="410"/>
    </row>
    <row r="31" spans="1:13" ht="15" x14ac:dyDescent="0.2">
      <c r="A31" s="416" t="s">
        <v>405</v>
      </c>
      <c r="B31" s="415"/>
      <c r="C31" s="407"/>
      <c r="D31" s="403"/>
      <c r="E31" s="403"/>
      <c r="F31" s="406"/>
      <c r="G31" s="405"/>
      <c r="H31" s="404"/>
      <c r="I31" s="403"/>
      <c r="J31" s="403"/>
      <c r="K31" s="403"/>
      <c r="L31" s="403"/>
      <c r="M31" s="403"/>
    </row>
    <row r="32" spans="1:13" ht="15" x14ac:dyDescent="0.2">
      <c r="A32" s="416" t="s">
        <v>401</v>
      </c>
      <c r="B32" s="415" t="s">
        <v>527</v>
      </c>
      <c r="C32" s="407" t="s">
        <v>244</v>
      </c>
      <c r="D32" s="410"/>
      <c r="E32" s="414">
        <f>SUM(F32:M32)</f>
        <v>0</v>
      </c>
      <c r="F32" s="413"/>
      <c r="G32" s="412"/>
      <c r="H32" s="411"/>
      <c r="I32" s="410"/>
      <c r="J32" s="410"/>
      <c r="K32" s="410"/>
      <c r="L32" s="410"/>
      <c r="M32" s="410"/>
    </row>
    <row r="33" spans="1:13" ht="15" x14ac:dyDescent="0.2">
      <c r="A33" s="416" t="s">
        <v>398</v>
      </c>
      <c r="B33" s="415"/>
      <c r="C33" s="407"/>
      <c r="D33" s="403"/>
      <c r="E33" s="403"/>
      <c r="F33" s="406"/>
      <c r="G33" s="405"/>
      <c r="H33" s="404"/>
      <c r="I33" s="403"/>
      <c r="J33" s="403"/>
      <c r="K33" s="403"/>
      <c r="L33" s="403"/>
      <c r="M33" s="403"/>
    </row>
    <row r="34" spans="1:13" ht="15" x14ac:dyDescent="0.2">
      <c r="A34" s="416" t="s">
        <v>394</v>
      </c>
      <c r="B34" s="415" t="s">
        <v>526</v>
      </c>
      <c r="C34" s="407" t="s">
        <v>242</v>
      </c>
      <c r="D34" s="410"/>
      <c r="E34" s="414">
        <f t="shared" ref="E34:E41" si="2">SUM(F34:M34)</f>
        <v>0</v>
      </c>
      <c r="F34" s="413"/>
      <c r="G34" s="412"/>
      <c r="H34" s="411"/>
      <c r="I34" s="410"/>
      <c r="J34" s="410"/>
      <c r="K34" s="410"/>
      <c r="L34" s="410"/>
      <c r="M34" s="410"/>
    </row>
    <row r="35" spans="1:13" ht="15" x14ac:dyDescent="0.2">
      <c r="A35" s="416" t="s">
        <v>390</v>
      </c>
      <c r="B35" s="415" t="s">
        <v>525</v>
      </c>
      <c r="C35" s="407" t="s">
        <v>240</v>
      </c>
      <c r="D35" s="410"/>
      <c r="E35" s="414">
        <f t="shared" si="2"/>
        <v>0</v>
      </c>
      <c r="F35" s="413"/>
      <c r="G35" s="412"/>
      <c r="H35" s="411"/>
      <c r="I35" s="410"/>
      <c r="J35" s="410"/>
      <c r="K35" s="410"/>
      <c r="L35" s="410"/>
      <c r="M35" s="410"/>
    </row>
    <row r="36" spans="1:13" ht="15" x14ac:dyDescent="0.2">
      <c r="A36" s="416" t="s">
        <v>385</v>
      </c>
      <c r="B36" s="415">
        <v>656</v>
      </c>
      <c r="C36" s="407" t="s">
        <v>524</v>
      </c>
      <c r="D36" s="410"/>
      <c r="E36" s="414">
        <f t="shared" si="2"/>
        <v>0</v>
      </c>
      <c r="F36" s="413"/>
      <c r="G36" s="412"/>
      <c r="H36" s="411"/>
      <c r="I36" s="410"/>
      <c r="J36" s="410"/>
      <c r="K36" s="410"/>
      <c r="L36" s="410"/>
      <c r="M36" s="410"/>
    </row>
    <row r="37" spans="1:13" ht="15" x14ac:dyDescent="0.2">
      <c r="A37" s="416" t="s">
        <v>380</v>
      </c>
      <c r="B37" s="415" t="s">
        <v>523</v>
      </c>
      <c r="C37" s="407" t="s">
        <v>522</v>
      </c>
      <c r="D37" s="410"/>
      <c r="E37" s="414">
        <f t="shared" si="2"/>
        <v>0</v>
      </c>
      <c r="F37" s="413"/>
      <c r="G37" s="412"/>
      <c r="H37" s="411"/>
      <c r="I37" s="410"/>
      <c r="J37" s="410"/>
      <c r="K37" s="410"/>
      <c r="L37" s="410"/>
      <c r="M37" s="410"/>
    </row>
    <row r="38" spans="1:13" ht="15" x14ac:dyDescent="0.2">
      <c r="A38" s="416" t="s">
        <v>377</v>
      </c>
      <c r="B38" s="415">
        <v>663</v>
      </c>
      <c r="C38" s="407" t="s">
        <v>521</v>
      </c>
      <c r="D38" s="410"/>
      <c r="E38" s="414">
        <f t="shared" si="2"/>
        <v>0</v>
      </c>
      <c r="F38" s="413"/>
      <c r="G38" s="412"/>
      <c r="H38" s="411"/>
      <c r="I38" s="410"/>
      <c r="J38" s="410"/>
      <c r="K38" s="410"/>
      <c r="L38" s="410"/>
      <c r="M38" s="410"/>
    </row>
    <row r="39" spans="1:13" ht="15" x14ac:dyDescent="0.2">
      <c r="A39" s="416" t="s">
        <v>373</v>
      </c>
      <c r="B39" s="415" t="s">
        <v>520</v>
      </c>
      <c r="C39" s="407" t="s">
        <v>519</v>
      </c>
      <c r="D39" s="410"/>
      <c r="E39" s="414">
        <f t="shared" si="2"/>
        <v>0</v>
      </c>
      <c r="F39" s="413"/>
      <c r="G39" s="412"/>
      <c r="H39" s="411"/>
      <c r="I39" s="410"/>
      <c r="J39" s="410"/>
      <c r="K39" s="410"/>
      <c r="L39" s="410"/>
      <c r="M39" s="410"/>
    </row>
    <row r="40" spans="1:13" ht="15" x14ac:dyDescent="0.2">
      <c r="A40" s="416" t="s">
        <v>369</v>
      </c>
      <c r="B40" s="415" t="s">
        <v>518</v>
      </c>
      <c r="C40" s="407" t="s">
        <v>230</v>
      </c>
      <c r="D40" s="410"/>
      <c r="E40" s="414">
        <f t="shared" si="2"/>
        <v>0</v>
      </c>
      <c r="F40" s="413"/>
      <c r="G40" s="412"/>
      <c r="H40" s="411"/>
      <c r="I40" s="410"/>
      <c r="J40" s="410"/>
      <c r="K40" s="410"/>
      <c r="L40" s="410"/>
      <c r="M40" s="410"/>
    </row>
    <row r="41" spans="1:13" ht="15" x14ac:dyDescent="0.2">
      <c r="A41" s="416" t="s">
        <v>365</v>
      </c>
      <c r="B41" s="415" t="s">
        <v>517</v>
      </c>
      <c r="C41" s="407" t="s">
        <v>228</v>
      </c>
      <c r="D41" s="410"/>
      <c r="E41" s="414">
        <f t="shared" si="2"/>
        <v>0</v>
      </c>
      <c r="F41" s="413"/>
      <c r="G41" s="412"/>
      <c r="H41" s="411"/>
      <c r="I41" s="410"/>
      <c r="J41" s="410"/>
      <c r="K41" s="410"/>
      <c r="L41" s="410"/>
      <c r="M41" s="410"/>
    </row>
    <row r="42" spans="1:13" ht="15" x14ac:dyDescent="0.2">
      <c r="A42" s="416" t="s">
        <v>362</v>
      </c>
      <c r="B42" s="415"/>
      <c r="C42" s="407"/>
      <c r="D42" s="403"/>
      <c r="E42" s="403"/>
      <c r="F42" s="406"/>
      <c r="G42" s="405"/>
      <c r="H42" s="404"/>
      <c r="I42" s="403"/>
      <c r="J42" s="403"/>
      <c r="K42" s="403"/>
      <c r="L42" s="403"/>
      <c r="M42" s="403"/>
    </row>
    <row r="43" spans="1:13" ht="15" x14ac:dyDescent="0.2">
      <c r="A43" s="416" t="s">
        <v>359</v>
      </c>
      <c r="B43" s="415" t="s">
        <v>516</v>
      </c>
      <c r="C43" s="407" t="s">
        <v>515</v>
      </c>
      <c r="D43" s="410"/>
      <c r="E43" s="414">
        <f>SUM(F43:M43)</f>
        <v>0</v>
      </c>
      <c r="F43" s="413"/>
      <c r="G43" s="412"/>
      <c r="H43" s="411"/>
      <c r="I43" s="410"/>
      <c r="J43" s="410"/>
      <c r="K43" s="410"/>
      <c r="L43" s="410"/>
      <c r="M43" s="410"/>
    </row>
    <row r="44" spans="1:13" ht="15" x14ac:dyDescent="0.2">
      <c r="A44" s="416" t="s">
        <v>357</v>
      </c>
      <c r="B44" s="415" t="s">
        <v>514</v>
      </c>
      <c r="C44" s="407" t="s">
        <v>513</v>
      </c>
      <c r="D44" s="410"/>
      <c r="E44" s="414">
        <f>SUM(F44:M44)</f>
        <v>0</v>
      </c>
      <c r="F44" s="413"/>
      <c r="G44" s="412"/>
      <c r="H44" s="411"/>
      <c r="I44" s="410"/>
      <c r="J44" s="410"/>
      <c r="K44" s="410"/>
      <c r="L44" s="410"/>
      <c r="M44" s="410"/>
    </row>
    <row r="45" spans="1:13" ht="15" x14ac:dyDescent="0.2">
      <c r="A45" s="416" t="s">
        <v>353</v>
      </c>
      <c r="B45" s="415" t="s">
        <v>512</v>
      </c>
      <c r="C45" s="407" t="s">
        <v>222</v>
      </c>
      <c r="D45" s="410"/>
      <c r="E45" s="414">
        <f>SUM(F45:M45)</f>
        <v>0</v>
      </c>
      <c r="F45" s="413"/>
      <c r="G45" s="412"/>
      <c r="H45" s="411"/>
      <c r="I45" s="410"/>
      <c r="J45" s="410"/>
      <c r="K45" s="410"/>
      <c r="L45" s="410"/>
      <c r="M45" s="410"/>
    </row>
    <row r="46" spans="1:13" ht="15" x14ac:dyDescent="0.2">
      <c r="A46" s="409"/>
      <c r="B46" s="408"/>
      <c r="C46" s="407"/>
      <c r="D46" s="403"/>
      <c r="E46" s="403"/>
      <c r="F46" s="406"/>
      <c r="G46" s="405"/>
      <c r="H46" s="404"/>
      <c r="I46" s="403"/>
      <c r="J46" s="403"/>
      <c r="K46" s="403"/>
      <c r="L46" s="403"/>
      <c r="M46" s="403"/>
    </row>
    <row r="47" spans="1:13" ht="12" customHeight="1" x14ac:dyDescent="0.2">
      <c r="A47" s="602" t="str">
        <f ca="1">CELL("filename",A47)</f>
        <v>R:\Finance\Annual Budget\Amended 2016-2017\[2016-2017 Amended Budget.xlsx]410a</v>
      </c>
      <c r="B47" s="602"/>
      <c r="C47" s="602"/>
      <c r="D47" s="402"/>
      <c r="E47" s="402"/>
      <c r="F47" s="402"/>
      <c r="G47" s="402"/>
      <c r="H47" s="402"/>
      <c r="I47" s="402"/>
      <c r="J47" s="402"/>
      <c r="K47" s="402"/>
      <c r="L47" s="402"/>
      <c r="M47" s="402"/>
    </row>
    <row r="48" spans="1:13" ht="12" customHeight="1" x14ac:dyDescent="0.2">
      <c r="A48" s="401"/>
      <c r="B48" s="401"/>
      <c r="C48" s="400" t="s">
        <v>511</v>
      </c>
      <c r="D48" s="399">
        <f t="shared" ref="D48:M48" si="3">SUM(D23:D46)</f>
        <v>519</v>
      </c>
      <c r="E48" s="399">
        <f t="shared" si="3"/>
        <v>0</v>
      </c>
      <c r="F48" s="399">
        <f t="shared" si="3"/>
        <v>0</v>
      </c>
      <c r="G48" s="399">
        <f t="shared" si="3"/>
        <v>0</v>
      </c>
      <c r="H48" s="399">
        <f t="shared" si="3"/>
        <v>0</v>
      </c>
      <c r="I48" s="399">
        <f t="shared" si="3"/>
        <v>0</v>
      </c>
      <c r="J48" s="399">
        <f t="shared" si="3"/>
        <v>0</v>
      </c>
      <c r="K48" s="399">
        <f t="shared" si="3"/>
        <v>0</v>
      </c>
      <c r="L48" s="399">
        <f t="shared" si="3"/>
        <v>0</v>
      </c>
      <c r="M48" s="399">
        <f t="shared" si="3"/>
        <v>0</v>
      </c>
    </row>
  </sheetData>
  <mergeCells count="3">
    <mergeCell ref="A1:C1"/>
    <mergeCell ref="A4:C4"/>
    <mergeCell ref="A47:C47"/>
  </mergeCells>
  <printOptions horizontalCentered="1" verticalCentered="1"/>
  <pageMargins left="0.1" right="0.1" top="0.4" bottom="0.4" header="0.1" footer="0.1"/>
  <pageSetup scale="81" fitToHeight="2" orientation="landscape" r:id="rId1"/>
  <headerFooter>
    <oddHeader>&amp;C&amp;"Arial,Bold"TWIN FALLS SCHOOL DISTRICT 411</oddHeader>
    <oddFooter>&amp;L&amp;"Arial,Bold"&amp;Z&amp;F&amp;R&amp;"Arial,Bold"Page &amp;P of &amp;N</oddFooter>
  </headerFooter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C49"/>
  <sheetViews>
    <sheetView zoomScaleNormal="100" workbookViewId="0">
      <pane xSplit="3" ySplit="7" topLeftCell="D8" activePane="bottomRight" state="frozen"/>
      <selection activeCell="P31" sqref="P31"/>
      <selection pane="topRight" activeCell="P31" sqref="P31"/>
      <selection pane="bottomLeft" activeCell="P31" sqref="P31"/>
      <selection pane="bottomRight" activeCell="P31" sqref="P31"/>
    </sheetView>
  </sheetViews>
  <sheetFormatPr defaultRowHeight="15.75" x14ac:dyDescent="0.25"/>
  <cols>
    <col min="1" max="1" width="3.77734375" style="397" customWidth="1"/>
    <col min="2" max="2" width="6.77734375" style="452" customWidth="1"/>
    <col min="3" max="3" width="30.77734375" style="398" customWidth="1"/>
    <col min="4" max="13" width="11.77734375" style="397" customWidth="1"/>
    <col min="14" max="16384" width="8.88671875" style="397"/>
  </cols>
  <sheetData>
    <row r="1" spans="1:22" ht="20.25" x14ac:dyDescent="0.3">
      <c r="A1" s="600" t="s">
        <v>47</v>
      </c>
      <c r="B1" s="600"/>
      <c r="C1" s="600"/>
      <c r="E1" s="530" t="s">
        <v>510</v>
      </c>
      <c r="F1" s="529"/>
      <c r="G1" s="529"/>
      <c r="H1" s="529"/>
      <c r="I1" s="451"/>
      <c r="K1" s="446"/>
      <c r="L1" s="445"/>
      <c r="M1" s="556" t="s">
        <v>826</v>
      </c>
    </row>
    <row r="2" spans="1:22" x14ac:dyDescent="0.25">
      <c r="E2" s="530" t="s">
        <v>16</v>
      </c>
      <c r="F2" s="529"/>
      <c r="G2" s="529"/>
      <c r="H2" s="528"/>
      <c r="K2" s="446"/>
      <c r="L2" s="445"/>
      <c r="M2" s="444" t="s">
        <v>824</v>
      </c>
    </row>
    <row r="3" spans="1:22" ht="15" customHeight="1" x14ac:dyDescent="0.25">
      <c r="E3" s="447" t="s">
        <v>507</v>
      </c>
      <c r="F3" s="447"/>
      <c r="G3" s="447"/>
      <c r="H3" s="528"/>
      <c r="J3" s="527" t="s">
        <v>5</v>
      </c>
      <c r="K3" s="446"/>
      <c r="L3" s="445"/>
      <c r="M3" s="444" t="s">
        <v>823</v>
      </c>
    </row>
    <row r="4" spans="1:22" ht="12.6" customHeight="1" x14ac:dyDescent="0.2">
      <c r="A4" s="603" t="s">
        <v>505</v>
      </c>
      <c r="B4" s="603"/>
      <c r="C4" s="603"/>
      <c r="D4" s="401"/>
      <c r="E4" s="401"/>
      <c r="F4" s="401"/>
      <c r="G4" s="401"/>
      <c r="H4" s="401"/>
      <c r="I4" s="401"/>
      <c r="J4" s="401"/>
      <c r="K4" s="401"/>
      <c r="L4" s="401"/>
    </row>
    <row r="5" spans="1:22" ht="15" x14ac:dyDescent="0.2">
      <c r="A5" s="526"/>
      <c r="B5" s="522"/>
      <c r="C5" s="525" t="s">
        <v>16</v>
      </c>
      <c r="D5" s="522" t="s">
        <v>503</v>
      </c>
      <c r="E5" s="522" t="s">
        <v>90</v>
      </c>
      <c r="F5" s="524" t="s">
        <v>85</v>
      </c>
      <c r="G5" s="524" t="s">
        <v>83</v>
      </c>
      <c r="H5" s="524" t="s">
        <v>81</v>
      </c>
      <c r="I5" s="524" t="s">
        <v>79</v>
      </c>
      <c r="J5" s="524" t="s">
        <v>77</v>
      </c>
      <c r="K5" s="523" t="s">
        <v>75</v>
      </c>
      <c r="L5" s="522" t="s">
        <v>73</v>
      </c>
      <c r="M5" s="522" t="s">
        <v>70</v>
      </c>
    </row>
    <row r="6" spans="1:22" ht="15" x14ac:dyDescent="0.2">
      <c r="A6" s="521"/>
      <c r="B6" s="481"/>
      <c r="C6" s="480"/>
      <c r="D6" s="516"/>
      <c r="E6" s="520"/>
      <c r="F6" s="401"/>
      <c r="G6" s="519"/>
      <c r="H6" s="518" t="s">
        <v>560</v>
      </c>
      <c r="I6" s="518" t="s">
        <v>559</v>
      </c>
      <c r="J6" s="517" t="s">
        <v>558</v>
      </c>
      <c r="K6" s="481" t="s">
        <v>557</v>
      </c>
      <c r="L6" s="481" t="s">
        <v>556</v>
      </c>
      <c r="M6" s="516"/>
    </row>
    <row r="7" spans="1:22" ht="15" x14ac:dyDescent="0.2">
      <c r="A7" s="482" t="s">
        <v>87</v>
      </c>
      <c r="B7" s="484" t="s">
        <v>500</v>
      </c>
      <c r="C7" s="515" t="s">
        <v>555</v>
      </c>
      <c r="D7" s="484" t="s">
        <v>88</v>
      </c>
      <c r="E7" s="484" t="s">
        <v>88</v>
      </c>
      <c r="F7" s="514" t="s">
        <v>84</v>
      </c>
      <c r="G7" s="459" t="s">
        <v>82</v>
      </c>
      <c r="H7" s="459" t="s">
        <v>554</v>
      </c>
      <c r="I7" s="459" t="s">
        <v>553</v>
      </c>
      <c r="J7" s="482" t="s">
        <v>552</v>
      </c>
      <c r="K7" s="484" t="s">
        <v>551</v>
      </c>
      <c r="L7" s="484" t="s">
        <v>550</v>
      </c>
      <c r="M7" s="484" t="s">
        <v>184</v>
      </c>
    </row>
    <row r="8" spans="1:22" ht="15" x14ac:dyDescent="0.2">
      <c r="A8" s="482" t="s">
        <v>350</v>
      </c>
      <c r="B8" s="484" t="s">
        <v>597</v>
      </c>
      <c r="C8" s="463" t="s">
        <v>220</v>
      </c>
      <c r="D8" s="497"/>
      <c r="E8" s="414">
        <f>SUM(F8:M8)</f>
        <v>0</v>
      </c>
      <c r="F8" s="500"/>
      <c r="G8" s="499"/>
      <c r="H8" s="498"/>
      <c r="I8" s="497"/>
      <c r="J8" s="497"/>
      <c r="K8" s="497"/>
      <c r="L8" s="497"/>
      <c r="M8" s="497"/>
    </row>
    <row r="9" spans="1:22" ht="15" x14ac:dyDescent="0.2">
      <c r="A9" s="482" t="s">
        <v>493</v>
      </c>
      <c r="B9" s="484"/>
      <c r="C9" s="463"/>
      <c r="D9" s="509"/>
      <c r="E9" s="509"/>
      <c r="F9" s="512"/>
      <c r="G9" s="511"/>
      <c r="H9" s="510"/>
      <c r="I9" s="509"/>
      <c r="J9" s="509"/>
      <c r="K9" s="509"/>
      <c r="L9" s="509"/>
      <c r="M9" s="509"/>
    </row>
    <row r="10" spans="1:22" ht="15" x14ac:dyDescent="0.2">
      <c r="A10" s="482" t="s">
        <v>490</v>
      </c>
      <c r="B10" s="484" t="s">
        <v>75</v>
      </c>
      <c r="C10" s="473" t="s">
        <v>596</v>
      </c>
      <c r="D10" s="472">
        <f>+D8+'410a'!D48</f>
        <v>519</v>
      </c>
      <c r="E10" s="472">
        <f>+E8+'410a'!E48</f>
        <v>0</v>
      </c>
      <c r="F10" s="472">
        <f>+F8+'410a'!F48</f>
        <v>0</v>
      </c>
      <c r="G10" s="472">
        <f>+G8+'410a'!G48</f>
        <v>0</v>
      </c>
      <c r="H10" s="472">
        <f>+H8+'410a'!H48</f>
        <v>0</v>
      </c>
      <c r="I10" s="472">
        <f>+I8+'410a'!I48</f>
        <v>0</v>
      </c>
      <c r="J10" s="472">
        <f>+J8+'410a'!J48</f>
        <v>0</v>
      </c>
      <c r="K10" s="472">
        <f>+K8+'410a'!K48</f>
        <v>0</v>
      </c>
      <c r="L10" s="472">
        <f>+L8+'410a'!L48</f>
        <v>0</v>
      </c>
      <c r="M10" s="472">
        <f>+M8+'410a'!M48</f>
        <v>0</v>
      </c>
    </row>
    <row r="11" spans="1:22" x14ac:dyDescent="0.25">
      <c r="A11" s="482" t="s">
        <v>485</v>
      </c>
      <c r="B11" s="513"/>
      <c r="C11" s="486"/>
      <c r="D11" s="501"/>
      <c r="E11" s="501"/>
      <c r="F11" s="504"/>
      <c r="G11" s="503"/>
      <c r="H11" s="502"/>
      <c r="I11" s="501"/>
      <c r="J11" s="501"/>
      <c r="K11" s="501"/>
      <c r="L11" s="501"/>
      <c r="M11" s="501"/>
    </row>
    <row r="12" spans="1:22" ht="15" x14ac:dyDescent="0.2">
      <c r="A12" s="482" t="s">
        <v>478</v>
      </c>
      <c r="B12" s="484" t="s">
        <v>595</v>
      </c>
      <c r="C12" s="463" t="s">
        <v>218</v>
      </c>
      <c r="D12" s="497"/>
      <c r="E12" s="414">
        <f>SUM(F12:M12)</f>
        <v>0</v>
      </c>
      <c r="F12" s="500"/>
      <c r="G12" s="499"/>
      <c r="H12" s="498"/>
      <c r="I12" s="497"/>
      <c r="J12" s="497"/>
      <c r="K12" s="497"/>
      <c r="L12" s="497"/>
      <c r="M12" s="497"/>
    </row>
    <row r="13" spans="1:22" ht="15" x14ac:dyDescent="0.2">
      <c r="A13" s="482" t="s">
        <v>474</v>
      </c>
      <c r="B13" s="484" t="s">
        <v>594</v>
      </c>
      <c r="C13" s="463" t="s">
        <v>216</v>
      </c>
      <c r="D13" s="497"/>
      <c r="E13" s="414">
        <f>SUM(F13:M13)</f>
        <v>0</v>
      </c>
      <c r="F13" s="500"/>
      <c r="G13" s="499"/>
      <c r="H13" s="498"/>
      <c r="I13" s="497"/>
      <c r="J13" s="497"/>
      <c r="K13" s="497"/>
      <c r="L13" s="497"/>
      <c r="M13" s="497"/>
    </row>
    <row r="14" spans="1:22" ht="15" x14ac:dyDescent="0.2">
      <c r="A14" s="482" t="s">
        <v>469</v>
      </c>
      <c r="B14" s="484">
        <v>730</v>
      </c>
      <c r="C14" s="463" t="s">
        <v>593</v>
      </c>
      <c r="D14" s="497"/>
      <c r="E14" s="414">
        <f>SUM(F14:M14)</f>
        <v>0</v>
      </c>
      <c r="F14" s="500"/>
      <c r="G14" s="499"/>
      <c r="H14" s="498"/>
      <c r="I14" s="497"/>
      <c r="J14" s="497"/>
      <c r="K14" s="497"/>
      <c r="L14" s="497"/>
      <c r="M14" s="497"/>
    </row>
    <row r="15" spans="1:22" ht="15" x14ac:dyDescent="0.2">
      <c r="A15" s="482" t="s">
        <v>465</v>
      </c>
      <c r="B15" s="484"/>
      <c r="C15" s="463"/>
      <c r="D15" s="501"/>
      <c r="E15" s="501"/>
      <c r="F15" s="512"/>
      <c r="G15" s="511"/>
      <c r="H15" s="510"/>
      <c r="I15" s="509"/>
      <c r="J15" s="509"/>
      <c r="K15" s="509"/>
      <c r="L15" s="509"/>
      <c r="M15" s="509"/>
    </row>
    <row r="16" spans="1:22" ht="15" x14ac:dyDescent="0.2">
      <c r="A16" s="482" t="s">
        <v>461</v>
      </c>
      <c r="B16" s="484" t="s">
        <v>73</v>
      </c>
      <c r="C16" s="463" t="s">
        <v>592</v>
      </c>
      <c r="D16" s="472">
        <f t="shared" ref="D16:M16" si="0">SUM(D12:D14)</f>
        <v>0</v>
      </c>
      <c r="E16" s="472">
        <f t="shared" si="0"/>
        <v>0</v>
      </c>
      <c r="F16" s="472">
        <f t="shared" si="0"/>
        <v>0</v>
      </c>
      <c r="G16" s="472">
        <f t="shared" si="0"/>
        <v>0</v>
      </c>
      <c r="H16" s="472">
        <f t="shared" si="0"/>
        <v>0</v>
      </c>
      <c r="I16" s="472">
        <f t="shared" si="0"/>
        <v>0</v>
      </c>
      <c r="J16" s="472">
        <f t="shared" si="0"/>
        <v>0</v>
      </c>
      <c r="K16" s="472">
        <f t="shared" si="0"/>
        <v>0</v>
      </c>
      <c r="L16" s="472">
        <f t="shared" si="0"/>
        <v>0</v>
      </c>
      <c r="M16" s="472">
        <f t="shared" si="0"/>
        <v>0</v>
      </c>
      <c r="N16" s="492"/>
      <c r="O16" s="492"/>
      <c r="P16" s="492"/>
      <c r="Q16" s="492"/>
      <c r="R16" s="492"/>
      <c r="S16" s="492"/>
      <c r="T16" s="492"/>
      <c r="U16" s="492"/>
      <c r="V16" s="492"/>
    </row>
    <row r="17" spans="1:55" ht="15" x14ac:dyDescent="0.2">
      <c r="A17" s="482" t="s">
        <v>457</v>
      </c>
      <c r="B17" s="484"/>
      <c r="C17" s="463"/>
      <c r="D17" s="501"/>
      <c r="E17" s="501"/>
      <c r="F17" s="504"/>
      <c r="G17" s="503"/>
      <c r="H17" s="502"/>
      <c r="I17" s="501"/>
      <c r="J17" s="501"/>
      <c r="K17" s="501"/>
      <c r="L17" s="501"/>
      <c r="M17" s="501"/>
    </row>
    <row r="18" spans="1:55" ht="15" x14ac:dyDescent="0.2">
      <c r="A18" s="482" t="s">
        <v>453</v>
      </c>
      <c r="B18" s="484" t="s">
        <v>591</v>
      </c>
      <c r="C18" s="463" t="s">
        <v>590</v>
      </c>
      <c r="D18" s="497">
        <v>6331013</v>
      </c>
      <c r="E18" s="414">
        <f>SUM(F18:M18)</f>
        <v>1472657</v>
      </c>
      <c r="F18" s="500"/>
      <c r="G18" s="499"/>
      <c r="H18" s="498">
        <v>153988</v>
      </c>
      <c r="I18" s="497">
        <v>151230</v>
      </c>
      <c r="J18" s="497">
        <v>1167439</v>
      </c>
      <c r="K18" s="497"/>
      <c r="L18" s="497"/>
      <c r="M18" s="497"/>
    </row>
    <row r="19" spans="1:55" ht="15" x14ac:dyDescent="0.2">
      <c r="A19" s="482" t="s">
        <v>449</v>
      </c>
      <c r="B19" s="484">
        <v>811</v>
      </c>
      <c r="C19" s="463" t="s">
        <v>589</v>
      </c>
      <c r="D19" s="497">
        <v>63531627</v>
      </c>
      <c r="E19" s="414">
        <f>SUM(F19:M19)</f>
        <v>23969181</v>
      </c>
      <c r="F19" s="500"/>
      <c r="G19" s="499"/>
      <c r="H19" s="498">
        <v>549213</v>
      </c>
      <c r="I19" s="497">
        <f>2689779+17</f>
        <v>2689796</v>
      </c>
      <c r="J19" s="497">
        <f>20730189-17</f>
        <v>20730172</v>
      </c>
      <c r="K19" s="497"/>
      <c r="L19" s="497"/>
      <c r="M19" s="497"/>
    </row>
    <row r="20" spans="1:55" ht="15" x14ac:dyDescent="0.2">
      <c r="A20" s="482" t="s">
        <v>445</v>
      </c>
      <c r="B20" s="484"/>
      <c r="C20" s="463"/>
      <c r="D20" s="509"/>
      <c r="E20" s="509"/>
      <c r="F20" s="512"/>
      <c r="G20" s="511"/>
      <c r="H20" s="510"/>
      <c r="I20" s="509"/>
      <c r="J20" s="509"/>
      <c r="K20" s="509"/>
      <c r="L20" s="509"/>
      <c r="M20" s="509"/>
    </row>
    <row r="21" spans="1:55" s="505" customFormat="1" ht="15" x14ac:dyDescent="0.2">
      <c r="A21" s="482" t="s">
        <v>442</v>
      </c>
      <c r="B21" s="508">
        <v>800</v>
      </c>
      <c r="C21" s="507" t="s">
        <v>588</v>
      </c>
      <c r="D21" s="472">
        <f t="shared" ref="D21:M21" si="1">SUM(D17:D19)</f>
        <v>69862640</v>
      </c>
      <c r="E21" s="472">
        <f t="shared" si="1"/>
        <v>25441838</v>
      </c>
      <c r="F21" s="472">
        <f t="shared" si="1"/>
        <v>0</v>
      </c>
      <c r="G21" s="472">
        <f t="shared" si="1"/>
        <v>0</v>
      </c>
      <c r="H21" s="472">
        <f t="shared" si="1"/>
        <v>703201</v>
      </c>
      <c r="I21" s="472">
        <f t="shared" si="1"/>
        <v>2841026</v>
      </c>
      <c r="J21" s="472">
        <f t="shared" si="1"/>
        <v>21897611</v>
      </c>
      <c r="K21" s="472">
        <f t="shared" si="1"/>
        <v>0</v>
      </c>
      <c r="L21" s="472">
        <f t="shared" si="1"/>
        <v>0</v>
      </c>
      <c r="M21" s="472">
        <f t="shared" si="1"/>
        <v>0</v>
      </c>
    </row>
    <row r="22" spans="1:55" ht="15" x14ac:dyDescent="0.2">
      <c r="A22" s="482" t="s">
        <v>438</v>
      </c>
      <c r="B22" s="484"/>
      <c r="C22" s="463"/>
      <c r="D22" s="501"/>
      <c r="E22" s="501"/>
      <c r="F22" s="504"/>
      <c r="G22" s="503"/>
      <c r="H22" s="502"/>
      <c r="I22" s="501"/>
      <c r="J22" s="501"/>
      <c r="K22" s="501"/>
      <c r="L22" s="501"/>
      <c r="M22" s="501"/>
    </row>
    <row r="23" spans="1:55" ht="15" x14ac:dyDescent="0.2">
      <c r="A23" s="482" t="s">
        <v>434</v>
      </c>
      <c r="B23" s="484" t="s">
        <v>587</v>
      </c>
      <c r="C23" s="463" t="s">
        <v>205</v>
      </c>
      <c r="D23" s="410"/>
      <c r="E23" s="414">
        <f>SUM(F23:M23)</f>
        <v>0</v>
      </c>
      <c r="F23" s="500"/>
      <c r="G23" s="499"/>
      <c r="H23" s="498"/>
      <c r="I23" s="497"/>
      <c r="J23" s="497"/>
      <c r="K23" s="497"/>
      <c r="L23" s="497"/>
      <c r="M23" s="497"/>
    </row>
    <row r="24" spans="1:55" ht="15" x14ac:dyDescent="0.2">
      <c r="A24" s="482" t="s">
        <v>429</v>
      </c>
      <c r="B24" s="484" t="s">
        <v>586</v>
      </c>
      <c r="C24" s="463" t="s">
        <v>203</v>
      </c>
      <c r="D24" s="410"/>
      <c r="E24" s="414">
        <f>SUM(F24:M24)</f>
        <v>0</v>
      </c>
      <c r="F24" s="500"/>
      <c r="G24" s="499"/>
      <c r="H24" s="498"/>
      <c r="I24" s="497"/>
      <c r="J24" s="497"/>
      <c r="K24" s="497"/>
      <c r="L24" s="497"/>
      <c r="M24" s="497"/>
    </row>
    <row r="25" spans="1:55" ht="15" x14ac:dyDescent="0.2">
      <c r="A25" s="482" t="s">
        <v>426</v>
      </c>
      <c r="B25" s="484" t="s">
        <v>585</v>
      </c>
      <c r="C25" s="463" t="s">
        <v>201</v>
      </c>
      <c r="D25" s="410"/>
      <c r="E25" s="414">
        <f>SUM(F25:M25)</f>
        <v>0</v>
      </c>
      <c r="F25" s="500"/>
      <c r="G25" s="499"/>
      <c r="H25" s="498"/>
      <c r="I25" s="497"/>
      <c r="J25" s="497"/>
      <c r="K25" s="497"/>
      <c r="L25" s="497"/>
      <c r="M25" s="497"/>
    </row>
    <row r="26" spans="1:55" ht="15" x14ac:dyDescent="0.2">
      <c r="A26" s="482" t="s">
        <v>424</v>
      </c>
      <c r="B26" s="484" t="s">
        <v>584</v>
      </c>
      <c r="C26" s="463" t="s">
        <v>583</v>
      </c>
      <c r="D26" s="410"/>
      <c r="E26" s="414">
        <f>SUM(F26:M26)</f>
        <v>0</v>
      </c>
      <c r="F26" s="500"/>
      <c r="G26" s="499"/>
      <c r="H26" s="498"/>
      <c r="I26" s="497"/>
      <c r="J26" s="497"/>
      <c r="K26" s="497"/>
      <c r="L26" s="497"/>
      <c r="M26" s="497"/>
    </row>
    <row r="27" spans="1:55" ht="15" x14ac:dyDescent="0.2">
      <c r="A27" s="482" t="s">
        <v>420</v>
      </c>
      <c r="B27" s="484"/>
      <c r="C27" s="463"/>
      <c r="D27" s="485"/>
      <c r="E27" s="485"/>
      <c r="F27" s="496"/>
      <c r="G27" s="495"/>
      <c r="H27" s="494"/>
      <c r="I27" s="493"/>
      <c r="J27" s="493"/>
      <c r="K27" s="493"/>
      <c r="L27" s="493"/>
      <c r="M27" s="493"/>
    </row>
    <row r="28" spans="1:55" ht="15" x14ac:dyDescent="0.2">
      <c r="A28" s="482" t="s">
        <v>417</v>
      </c>
      <c r="B28" s="484" t="s">
        <v>582</v>
      </c>
      <c r="C28" s="463" t="s">
        <v>581</v>
      </c>
      <c r="D28" s="472">
        <f t="shared" ref="D28:M28" si="2">SUM(D23:D27)</f>
        <v>0</v>
      </c>
      <c r="E28" s="472">
        <f t="shared" si="2"/>
        <v>0</v>
      </c>
      <c r="F28" s="472">
        <f t="shared" si="2"/>
        <v>0</v>
      </c>
      <c r="G28" s="472">
        <f t="shared" si="2"/>
        <v>0</v>
      </c>
      <c r="H28" s="472">
        <f t="shared" si="2"/>
        <v>0</v>
      </c>
      <c r="I28" s="472">
        <f t="shared" si="2"/>
        <v>0</v>
      </c>
      <c r="J28" s="472">
        <f t="shared" si="2"/>
        <v>0</v>
      </c>
      <c r="K28" s="472">
        <f t="shared" si="2"/>
        <v>0</v>
      </c>
      <c r="L28" s="472">
        <f t="shared" si="2"/>
        <v>0</v>
      </c>
      <c r="M28" s="472">
        <f t="shared" si="2"/>
        <v>0</v>
      </c>
      <c r="N28" s="492"/>
      <c r="O28" s="492"/>
      <c r="P28" s="492"/>
      <c r="Q28" s="492"/>
      <c r="R28" s="492"/>
      <c r="S28" s="492"/>
      <c r="T28" s="492"/>
      <c r="U28" s="492"/>
      <c r="V28" s="492"/>
      <c r="W28" s="492"/>
      <c r="X28" s="492"/>
      <c r="Y28" s="492"/>
      <c r="Z28" s="492"/>
      <c r="AA28" s="492"/>
      <c r="AB28" s="492"/>
      <c r="AC28" s="492"/>
      <c r="AD28" s="492"/>
      <c r="AE28" s="492"/>
      <c r="AF28" s="492"/>
      <c r="AG28" s="492"/>
      <c r="AH28" s="492"/>
      <c r="AI28" s="492"/>
      <c r="AJ28" s="492"/>
      <c r="AK28" s="492"/>
      <c r="AL28" s="492"/>
      <c r="AM28" s="492"/>
      <c r="AN28" s="492"/>
      <c r="AO28" s="492"/>
      <c r="AP28" s="492"/>
      <c r="AQ28" s="492"/>
      <c r="AR28" s="492"/>
      <c r="AS28" s="492"/>
      <c r="AT28" s="492"/>
      <c r="AU28" s="492"/>
      <c r="AV28" s="492"/>
      <c r="AW28" s="492"/>
      <c r="AX28" s="492"/>
      <c r="AY28" s="492"/>
      <c r="AZ28" s="492"/>
      <c r="BA28" s="492"/>
      <c r="BB28" s="492"/>
      <c r="BC28" s="492"/>
    </row>
    <row r="29" spans="1:55" ht="15" x14ac:dyDescent="0.2">
      <c r="A29" s="482" t="s">
        <v>413</v>
      </c>
      <c r="B29" s="484"/>
      <c r="C29" s="463"/>
      <c r="D29" s="485"/>
      <c r="E29" s="485"/>
      <c r="F29" s="485"/>
      <c r="G29" s="485"/>
      <c r="H29" s="485"/>
      <c r="I29" s="485"/>
      <c r="J29" s="485"/>
      <c r="K29" s="485"/>
      <c r="L29" s="485"/>
      <c r="M29" s="485"/>
    </row>
    <row r="30" spans="1:55" ht="15" x14ac:dyDescent="0.2">
      <c r="A30" s="482" t="s">
        <v>407</v>
      </c>
      <c r="B30" s="481"/>
      <c r="C30" s="480" t="s">
        <v>580</v>
      </c>
      <c r="D30" s="460"/>
      <c r="E30" s="460"/>
      <c r="F30" s="460"/>
      <c r="G30" s="460"/>
      <c r="H30" s="460"/>
      <c r="I30" s="460"/>
      <c r="J30" s="460"/>
      <c r="K30" s="460"/>
      <c r="L30" s="460"/>
      <c r="M30" s="460"/>
    </row>
    <row r="31" spans="1:55" ht="15" x14ac:dyDescent="0.2">
      <c r="A31" s="482" t="s">
        <v>403</v>
      </c>
      <c r="B31" s="484"/>
      <c r="C31" s="491" t="s">
        <v>579</v>
      </c>
      <c r="D31" s="472">
        <f>SUM(D28,D21,D16,D10,'410a'!D21)</f>
        <v>69863159</v>
      </c>
      <c r="E31" s="472">
        <f>SUM(E28,E21,E16,E10,'410a'!E21)</f>
        <v>25441838</v>
      </c>
      <c r="F31" s="472">
        <f>SUM(F28,F21,F16,F10,'410a'!F21)</f>
        <v>0</v>
      </c>
      <c r="G31" s="472">
        <f>SUM(G28,G21,G16,G10,'410a'!G21)</f>
        <v>0</v>
      </c>
      <c r="H31" s="472">
        <f>SUM(H28,H21,H16,H10,'410a'!H21)</f>
        <v>703201</v>
      </c>
      <c r="I31" s="472">
        <f>SUM(I28,I21,I16,I10,'410a'!I21)</f>
        <v>2841026</v>
      </c>
      <c r="J31" s="472">
        <f>SUM(J28,J21,J16,J10,'410a'!J21)</f>
        <v>21897611</v>
      </c>
      <c r="K31" s="472">
        <f>SUM(K28,K21,K16,K10,'410a'!K21)</f>
        <v>0</v>
      </c>
      <c r="L31" s="472">
        <f>SUM(L28,L21,L16,L10,'410a'!L21)</f>
        <v>0</v>
      </c>
      <c r="M31" s="472">
        <f>SUM(M28,M21,M16,M10,'410a'!M21)</f>
        <v>0</v>
      </c>
    </row>
    <row r="32" spans="1:55" ht="15" x14ac:dyDescent="0.2">
      <c r="A32" s="482" t="s">
        <v>400</v>
      </c>
      <c r="B32" s="484"/>
      <c r="C32" s="463"/>
      <c r="D32" s="485"/>
      <c r="E32" s="485"/>
      <c r="F32" s="490"/>
      <c r="G32" s="489"/>
      <c r="H32" s="488"/>
      <c r="I32" s="485"/>
      <c r="J32" s="485"/>
      <c r="K32" s="485"/>
      <c r="L32" s="485"/>
      <c r="M32" s="485"/>
    </row>
    <row r="33" spans="1:13" ht="15" x14ac:dyDescent="0.2">
      <c r="A33" s="482" t="s">
        <v>397</v>
      </c>
      <c r="B33" s="481">
        <v>950</v>
      </c>
      <c r="C33" s="480" t="s">
        <v>578</v>
      </c>
      <c r="D33" s="493"/>
      <c r="E33" s="493"/>
      <c r="F33" s="417"/>
      <c r="G33" s="417"/>
      <c r="H33" s="417"/>
      <c r="I33" s="417"/>
      <c r="J33" s="417"/>
      <c r="K33" s="417"/>
      <c r="L33" s="417"/>
      <c r="M33" s="460"/>
    </row>
    <row r="34" spans="1:13" ht="15" x14ac:dyDescent="0.2">
      <c r="A34" s="482" t="s">
        <v>393</v>
      </c>
      <c r="B34" s="484"/>
      <c r="C34" s="483" t="s">
        <v>577</v>
      </c>
      <c r="D34" s="552"/>
      <c r="E34" s="552"/>
      <c r="F34" s="417"/>
      <c r="G34" s="417"/>
      <c r="H34" s="417"/>
      <c r="I34" s="417"/>
      <c r="J34" s="417"/>
      <c r="K34" s="417"/>
      <c r="L34" s="417"/>
      <c r="M34" s="460"/>
    </row>
    <row r="35" spans="1:13" x14ac:dyDescent="0.25">
      <c r="A35" s="482" t="s">
        <v>388</v>
      </c>
      <c r="B35" s="484"/>
      <c r="C35" s="486"/>
      <c r="D35" s="485"/>
      <c r="E35" s="485"/>
      <c r="F35" s="417"/>
      <c r="G35" s="417"/>
      <c r="H35" s="417"/>
      <c r="I35" s="417"/>
      <c r="J35" s="417"/>
      <c r="K35" s="417"/>
      <c r="L35" s="417"/>
      <c r="M35" s="460"/>
    </row>
    <row r="36" spans="1:13" ht="15" x14ac:dyDescent="0.2">
      <c r="A36" s="482" t="s">
        <v>383</v>
      </c>
      <c r="B36" s="481"/>
      <c r="C36" s="480" t="s">
        <v>576</v>
      </c>
      <c r="D36" s="604">
        <f>+D31+D34</f>
        <v>69863159</v>
      </c>
      <c r="E36" s="604">
        <f>+E31+E34</f>
        <v>25441838</v>
      </c>
      <c r="F36" s="417"/>
      <c r="G36" s="417"/>
      <c r="H36" s="417"/>
      <c r="I36" s="417"/>
      <c r="J36" s="417"/>
      <c r="K36" s="417"/>
      <c r="L36" s="417"/>
      <c r="M36" s="460"/>
    </row>
    <row r="37" spans="1:13" ht="15" x14ac:dyDescent="0.2">
      <c r="A37" s="482" t="s">
        <v>379</v>
      </c>
      <c r="B37" s="484"/>
      <c r="C37" s="483" t="s">
        <v>575</v>
      </c>
      <c r="D37" s="605"/>
      <c r="E37" s="605"/>
      <c r="F37" s="417"/>
      <c r="G37" s="417"/>
      <c r="H37" s="417"/>
      <c r="I37" s="417"/>
      <c r="J37" s="417"/>
      <c r="K37" s="417"/>
      <c r="L37" s="417"/>
      <c r="M37" s="460"/>
    </row>
    <row r="38" spans="1:13" ht="15" x14ac:dyDescent="0.2">
      <c r="A38" s="482" t="s">
        <v>376</v>
      </c>
      <c r="B38" s="481"/>
      <c r="C38" s="480"/>
      <c r="D38" s="460"/>
      <c r="E38" s="460"/>
      <c r="F38" s="417"/>
      <c r="G38" s="417"/>
      <c r="H38" s="417"/>
      <c r="I38" s="417"/>
      <c r="J38" s="417"/>
      <c r="K38" s="417"/>
      <c r="L38" s="417"/>
      <c r="M38" s="460"/>
    </row>
    <row r="39" spans="1:13" thickBot="1" x14ac:dyDescent="0.25">
      <c r="A39" s="482" t="s">
        <v>372</v>
      </c>
      <c r="B39" s="481"/>
      <c r="C39" s="480"/>
      <c r="D39" s="460"/>
      <c r="E39" s="460"/>
      <c r="F39" s="465"/>
      <c r="G39" s="465"/>
      <c r="H39" s="465"/>
      <c r="I39" s="465"/>
      <c r="J39" s="465"/>
      <c r="K39" s="417"/>
      <c r="L39" s="417"/>
      <c r="M39" s="460"/>
    </row>
    <row r="40" spans="1:13" x14ac:dyDescent="0.25">
      <c r="A40" s="459" t="s">
        <v>368</v>
      </c>
      <c r="B40" s="479"/>
      <c r="C40" s="478" t="s">
        <v>574</v>
      </c>
      <c r="D40" s="477"/>
      <c r="E40" s="476"/>
      <c r="F40" s="417"/>
      <c r="G40" s="470"/>
      <c r="H40" s="470"/>
      <c r="I40" s="470"/>
      <c r="J40" s="465"/>
      <c r="K40" s="417"/>
      <c r="L40" s="475"/>
      <c r="M40" s="460"/>
    </row>
    <row r="41" spans="1:13" x14ac:dyDescent="0.25">
      <c r="A41" s="459" t="s">
        <v>364</v>
      </c>
      <c r="B41" s="464"/>
      <c r="C41" s="463"/>
      <c r="D41" s="460"/>
      <c r="E41" s="474"/>
      <c r="F41" s="417"/>
      <c r="G41" s="470"/>
      <c r="H41" s="470"/>
      <c r="I41" s="470"/>
      <c r="J41" s="465"/>
      <c r="K41" s="417"/>
      <c r="L41" s="417"/>
      <c r="M41" s="460"/>
    </row>
    <row r="42" spans="1:13" x14ac:dyDescent="0.25">
      <c r="A42" s="459" t="s">
        <v>361</v>
      </c>
      <c r="B42" s="464"/>
      <c r="C42" s="473" t="s">
        <v>573</v>
      </c>
      <c r="D42" s="472">
        <v>68872283</v>
      </c>
      <c r="E42" s="471">
        <v>24779797</v>
      </c>
      <c r="F42" s="470" t="s">
        <v>572</v>
      </c>
      <c r="G42" s="470"/>
      <c r="H42" s="470"/>
      <c r="I42" s="470"/>
      <c r="J42" s="465"/>
      <c r="K42" s="417"/>
      <c r="L42" s="417"/>
      <c r="M42" s="460"/>
    </row>
    <row r="43" spans="1:13" x14ac:dyDescent="0.25">
      <c r="A43" s="459" t="s">
        <v>358</v>
      </c>
      <c r="B43" s="464"/>
      <c r="C43" s="473" t="s">
        <v>571</v>
      </c>
      <c r="D43" s="472">
        <v>990876</v>
      </c>
      <c r="E43" s="471">
        <v>669202</v>
      </c>
      <c r="F43" s="470"/>
      <c r="G43" s="465"/>
      <c r="H43" s="465"/>
      <c r="I43" s="465"/>
      <c r="J43" s="465"/>
      <c r="K43" s="417"/>
      <c r="L43" s="417"/>
      <c r="M43" s="460"/>
    </row>
    <row r="44" spans="1:13" x14ac:dyDescent="0.25">
      <c r="A44" s="459" t="s">
        <v>356</v>
      </c>
      <c r="B44" s="464"/>
      <c r="C44" s="473" t="s">
        <v>570</v>
      </c>
      <c r="D44" s="472">
        <f>SUM(D42:D43)</f>
        <v>69863159</v>
      </c>
      <c r="E44" s="471">
        <f>SUM(E42:E43)</f>
        <v>25448999</v>
      </c>
      <c r="F44" s="470" t="s">
        <v>569</v>
      </c>
      <c r="G44" s="465"/>
      <c r="H44" s="465"/>
      <c r="I44" s="465"/>
      <c r="J44" s="465"/>
      <c r="K44" s="417"/>
      <c r="L44" s="417"/>
      <c r="M44" s="460"/>
    </row>
    <row r="45" spans="1:13" ht="15" x14ac:dyDescent="0.2">
      <c r="A45" s="459" t="s">
        <v>351</v>
      </c>
      <c r="B45" s="464"/>
      <c r="C45" s="463"/>
      <c r="D45" s="469"/>
      <c r="E45" s="468"/>
      <c r="F45" s="465"/>
      <c r="G45" s="465"/>
      <c r="H45" s="465"/>
      <c r="I45" s="465"/>
      <c r="J45" s="465"/>
      <c r="K45" s="417"/>
      <c r="L45" s="417"/>
      <c r="M45" s="460"/>
    </row>
    <row r="46" spans="1:13" ht="15" x14ac:dyDescent="0.2">
      <c r="A46" s="459" t="s">
        <v>568</v>
      </c>
      <c r="B46" s="464"/>
      <c r="C46" s="463" t="s">
        <v>567</v>
      </c>
      <c r="D46" s="467">
        <f>D36</f>
        <v>69863159</v>
      </c>
      <c r="E46" s="466">
        <f>E36</f>
        <v>25441838</v>
      </c>
      <c r="F46" s="465"/>
      <c r="G46" s="465"/>
      <c r="H46" s="465"/>
      <c r="I46" s="465"/>
      <c r="J46" s="465"/>
      <c r="K46" s="417"/>
      <c r="L46" s="417"/>
      <c r="M46" s="460"/>
    </row>
    <row r="47" spans="1:13" ht="15" x14ac:dyDescent="0.2">
      <c r="A47" s="459" t="s">
        <v>566</v>
      </c>
      <c r="B47" s="464"/>
      <c r="C47" s="463" t="s">
        <v>565</v>
      </c>
      <c r="D47" s="462">
        <f>D48-D46</f>
        <v>0</v>
      </c>
      <c r="E47" s="461">
        <f>E48-E46</f>
        <v>7161</v>
      </c>
      <c r="F47" s="417"/>
      <c r="G47" s="417"/>
      <c r="H47" s="417"/>
      <c r="I47" s="417"/>
      <c r="J47" s="417"/>
      <c r="K47" s="417"/>
      <c r="L47" s="417"/>
      <c r="M47" s="460"/>
    </row>
    <row r="48" spans="1:13" thickBot="1" x14ac:dyDescent="0.25">
      <c r="A48" s="459" t="s">
        <v>564</v>
      </c>
      <c r="B48" s="458"/>
      <c r="C48" s="457" t="s">
        <v>563</v>
      </c>
      <c r="D48" s="456">
        <f>D44</f>
        <v>69863159</v>
      </c>
      <c r="E48" s="455">
        <f>E44</f>
        <v>25448999</v>
      </c>
      <c r="F48" s="454"/>
      <c r="G48" s="454"/>
      <c r="H48" s="454"/>
      <c r="I48" s="454"/>
      <c r="J48" s="454"/>
      <c r="K48" s="454"/>
      <c r="L48" s="454"/>
      <c r="M48" s="453"/>
    </row>
    <row r="49" spans="1:3" ht="15.75" customHeight="1" x14ac:dyDescent="0.2">
      <c r="A49" s="606" t="str">
        <f ca="1">CELL("FILENAME",A2)</f>
        <v>R:\Finance\Annual Budget\Amended 2016-2017\[2016-2017 Amended Budget.xlsx]410b</v>
      </c>
      <c r="B49" s="606"/>
      <c r="C49" s="606"/>
    </row>
  </sheetData>
  <mergeCells count="5">
    <mergeCell ref="A1:C1"/>
    <mergeCell ref="A4:C4"/>
    <mergeCell ref="D36:D37"/>
    <mergeCell ref="E36:E37"/>
    <mergeCell ref="A49:C49"/>
  </mergeCells>
  <printOptions horizontalCentered="1" verticalCentered="1"/>
  <pageMargins left="0.1" right="0.1" top="0.4" bottom="0.4" header="0.1" footer="0.1"/>
  <pageSetup scale="73" fitToHeight="2" orientation="landscape" r:id="rId1"/>
  <headerFooter>
    <oddHeader>&amp;C&amp;"Arial,Bold"TWIN FALLS SCHOOL DISTIRCT 411</oddHeader>
    <oddFooter>&amp;L&amp;"Arial,Bold"&amp;Z&amp;F&amp;R&amp;"Arial,Bold"Page &amp;P of &amp;N</oddFooter>
  </headerFooter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441"/>
  <sheetViews>
    <sheetView zoomScaleNormal="100" workbookViewId="0">
      <pane xSplit="3" ySplit="6" topLeftCell="D7" activePane="bottomRight" state="frozen"/>
      <selection activeCell="P31" sqref="P31"/>
      <selection pane="topRight" activeCell="P31" sqref="P31"/>
      <selection pane="bottomLeft" activeCell="P31" sqref="P31"/>
      <selection pane="bottomRight" activeCell="P31" sqref="P31"/>
    </sheetView>
  </sheetViews>
  <sheetFormatPr defaultColWidth="9.77734375" defaultRowHeight="11.25" x14ac:dyDescent="0.2"/>
  <cols>
    <col min="1" max="1" width="3.77734375" style="321" customWidth="1"/>
    <col min="2" max="2" width="6.77734375" style="321" customWidth="1"/>
    <col min="3" max="3" width="27.77734375" style="322" customWidth="1"/>
    <col min="4" max="6" width="10.77734375" style="321" customWidth="1"/>
    <col min="7" max="7" width="3.77734375" style="321" customWidth="1"/>
    <col min="8" max="8" width="6.77734375" style="321" customWidth="1"/>
    <col min="9" max="9" width="27.77734375" style="322" customWidth="1"/>
    <col min="10" max="12" width="10.77734375" style="321" customWidth="1"/>
    <col min="13" max="16384" width="9.77734375" style="321"/>
  </cols>
  <sheetData>
    <row r="1" spans="1:12" ht="20.25" x14ac:dyDescent="0.3">
      <c r="A1" s="596" t="s">
        <v>47</v>
      </c>
      <c r="B1" s="596"/>
      <c r="C1" s="596"/>
      <c r="D1" s="393"/>
      <c r="E1" s="394" t="s">
        <v>510</v>
      </c>
      <c r="F1" s="394"/>
      <c r="G1" s="390"/>
      <c r="H1" s="390"/>
      <c r="I1" s="396"/>
      <c r="J1" s="393"/>
      <c r="L1" s="395" t="s">
        <v>759</v>
      </c>
    </row>
    <row r="2" spans="1:12" ht="15.75" x14ac:dyDescent="0.25">
      <c r="A2" s="393"/>
      <c r="B2" s="393"/>
      <c r="C2" s="389"/>
      <c r="D2" s="393"/>
      <c r="E2" s="394" t="s">
        <v>504</v>
      </c>
      <c r="F2" s="392"/>
      <c r="G2" s="390"/>
      <c r="H2" s="390"/>
      <c r="I2" s="389"/>
      <c r="J2" s="607" t="s">
        <v>828</v>
      </c>
      <c r="K2" s="607"/>
      <c r="L2" s="607"/>
    </row>
    <row r="3" spans="1:12" ht="15.75" x14ac:dyDescent="0.25">
      <c r="A3" s="393"/>
      <c r="B3" s="393"/>
      <c r="C3" s="389"/>
      <c r="D3" s="393"/>
      <c r="E3" s="392" t="s">
        <v>507</v>
      </c>
      <c r="F3" s="391"/>
      <c r="G3" s="390"/>
      <c r="H3" s="390"/>
      <c r="I3" s="389"/>
      <c r="J3" s="607" t="s">
        <v>827</v>
      </c>
      <c r="K3" s="607"/>
      <c r="L3" s="607"/>
    </row>
    <row r="4" spans="1:12" ht="13.9" customHeight="1" x14ac:dyDescent="0.2">
      <c r="A4" s="597" t="s">
        <v>505</v>
      </c>
      <c r="B4" s="597"/>
      <c r="C4" s="597"/>
      <c r="D4" s="597"/>
      <c r="E4" s="324"/>
      <c r="F4" s="324"/>
      <c r="G4" s="324"/>
      <c r="H4" s="324"/>
      <c r="I4" s="325"/>
      <c r="J4" s="324"/>
      <c r="K4" s="324"/>
      <c r="L4" s="324"/>
    </row>
    <row r="5" spans="1:12" ht="12.75" x14ac:dyDescent="0.2">
      <c r="A5" s="388"/>
      <c r="B5" s="387"/>
      <c r="C5" s="386" t="s">
        <v>504</v>
      </c>
      <c r="D5" s="385" t="s">
        <v>503</v>
      </c>
      <c r="E5" s="384" t="s">
        <v>502</v>
      </c>
      <c r="F5" s="383" t="s">
        <v>501</v>
      </c>
      <c r="G5" s="382"/>
      <c r="H5" s="381"/>
      <c r="I5" s="380" t="s">
        <v>504</v>
      </c>
      <c r="J5" s="379" t="s">
        <v>503</v>
      </c>
      <c r="K5" s="378" t="s">
        <v>502</v>
      </c>
      <c r="L5" s="377" t="s">
        <v>501</v>
      </c>
    </row>
    <row r="6" spans="1:12" ht="12.75" x14ac:dyDescent="0.2">
      <c r="A6" s="351" t="s">
        <v>87</v>
      </c>
      <c r="B6" s="334" t="s">
        <v>500</v>
      </c>
      <c r="C6" s="328" t="s">
        <v>499</v>
      </c>
      <c r="D6" s="334" t="s">
        <v>88</v>
      </c>
      <c r="E6" s="334" t="s">
        <v>498</v>
      </c>
      <c r="F6" s="376" t="s">
        <v>497</v>
      </c>
      <c r="G6" s="355" t="s">
        <v>87</v>
      </c>
      <c r="H6" s="375" t="s">
        <v>500</v>
      </c>
      <c r="I6" s="374" t="s">
        <v>499</v>
      </c>
      <c r="J6" s="351" t="s">
        <v>88</v>
      </c>
      <c r="K6" s="334" t="s">
        <v>498</v>
      </c>
      <c r="L6" s="334" t="s">
        <v>497</v>
      </c>
    </row>
    <row r="7" spans="1:12" ht="12.75" x14ac:dyDescent="0.2">
      <c r="A7" s="351" t="s">
        <v>496</v>
      </c>
      <c r="B7" s="334" t="s">
        <v>495</v>
      </c>
      <c r="C7" s="333" t="s">
        <v>494</v>
      </c>
      <c r="D7" s="354">
        <v>1638715</v>
      </c>
      <c r="E7" s="350" t="s">
        <v>346</v>
      </c>
      <c r="F7" s="372">
        <v>2313908</v>
      </c>
      <c r="G7" s="348" t="s">
        <v>493</v>
      </c>
      <c r="H7" s="351" t="s">
        <v>492</v>
      </c>
      <c r="I7" s="333" t="s">
        <v>170</v>
      </c>
      <c r="J7" s="353">
        <v>0</v>
      </c>
      <c r="K7" s="353">
        <v>0</v>
      </c>
      <c r="L7" s="357"/>
    </row>
    <row r="8" spans="1:12" ht="12.75" x14ac:dyDescent="0.2">
      <c r="A8" s="351" t="s">
        <v>491</v>
      </c>
      <c r="B8" s="334"/>
      <c r="C8" s="333"/>
      <c r="D8" s="360"/>
      <c r="E8" s="353"/>
      <c r="F8" s="356"/>
      <c r="G8" s="355" t="s">
        <v>490</v>
      </c>
      <c r="H8" s="351" t="s">
        <v>489</v>
      </c>
      <c r="I8" s="365" t="s">
        <v>488</v>
      </c>
      <c r="J8" s="352">
        <f>J7</f>
        <v>0</v>
      </c>
      <c r="K8" s="358" t="s">
        <v>346</v>
      </c>
      <c r="L8" s="352">
        <f>K7</f>
        <v>0</v>
      </c>
    </row>
    <row r="9" spans="1:12" ht="12.75" x14ac:dyDescent="0.2">
      <c r="A9" s="351" t="s">
        <v>487</v>
      </c>
      <c r="B9" s="334" t="s">
        <v>486</v>
      </c>
      <c r="C9" s="333" t="s">
        <v>171</v>
      </c>
      <c r="D9" s="353">
        <v>0</v>
      </c>
      <c r="E9" s="353">
        <v>0</v>
      </c>
      <c r="F9" s="356"/>
      <c r="G9" s="355" t="s">
        <v>485</v>
      </c>
      <c r="H9" s="335"/>
      <c r="I9" s="333"/>
      <c r="J9" s="347"/>
      <c r="K9" s="347"/>
      <c r="L9" s="357"/>
    </row>
    <row r="10" spans="1:12" ht="12.75" x14ac:dyDescent="0.2">
      <c r="A10" s="351" t="s">
        <v>484</v>
      </c>
      <c r="B10" s="334" t="s">
        <v>483</v>
      </c>
      <c r="C10" s="333" t="s">
        <v>169</v>
      </c>
      <c r="D10" s="353">
        <v>0</v>
      </c>
      <c r="E10" s="353">
        <v>0</v>
      </c>
      <c r="F10" s="356"/>
      <c r="G10" s="355" t="s">
        <v>482</v>
      </c>
      <c r="H10" s="351" t="s">
        <v>481</v>
      </c>
      <c r="I10" s="333" t="s">
        <v>165</v>
      </c>
      <c r="J10" s="353">
        <v>0</v>
      </c>
      <c r="K10" s="353">
        <v>0</v>
      </c>
      <c r="L10" s="357"/>
    </row>
    <row r="11" spans="1:12" ht="12.75" x14ac:dyDescent="0.2">
      <c r="A11" s="351" t="s">
        <v>480</v>
      </c>
      <c r="B11" s="334" t="s">
        <v>479</v>
      </c>
      <c r="C11" s="333" t="s">
        <v>168</v>
      </c>
      <c r="D11" s="353">
        <v>0</v>
      </c>
      <c r="E11" s="353">
        <v>0</v>
      </c>
      <c r="F11" s="356"/>
      <c r="G11" s="355" t="s">
        <v>478</v>
      </c>
      <c r="H11" s="351" t="s">
        <v>477</v>
      </c>
      <c r="I11" s="333" t="s">
        <v>163</v>
      </c>
      <c r="J11" s="353">
        <v>0</v>
      </c>
      <c r="K11" s="353">
        <v>0</v>
      </c>
      <c r="L11" s="357"/>
    </row>
    <row r="12" spans="1:12" ht="12.75" x14ac:dyDescent="0.2">
      <c r="A12" s="351" t="s">
        <v>476</v>
      </c>
      <c r="B12" s="334" t="s">
        <v>475</v>
      </c>
      <c r="C12" s="333" t="s">
        <v>166</v>
      </c>
      <c r="D12" s="353">
        <v>0</v>
      </c>
      <c r="E12" s="353">
        <v>0</v>
      </c>
      <c r="F12" s="356"/>
      <c r="G12" s="355" t="s">
        <v>474</v>
      </c>
      <c r="H12" s="351" t="s">
        <v>473</v>
      </c>
      <c r="I12" s="333" t="s">
        <v>472</v>
      </c>
      <c r="J12" s="353">
        <v>0</v>
      </c>
      <c r="K12" s="353">
        <v>0</v>
      </c>
      <c r="L12" s="357"/>
    </row>
    <row r="13" spans="1:12" ht="12.75" x14ac:dyDescent="0.2">
      <c r="A13" s="351" t="s">
        <v>471</v>
      </c>
      <c r="B13" s="334" t="s">
        <v>470</v>
      </c>
      <c r="C13" s="333" t="s">
        <v>164</v>
      </c>
      <c r="D13" s="353">
        <v>0</v>
      </c>
      <c r="E13" s="353">
        <v>0</v>
      </c>
      <c r="F13" s="356"/>
      <c r="G13" s="355" t="s">
        <v>469</v>
      </c>
      <c r="H13" s="351" t="s">
        <v>468</v>
      </c>
      <c r="I13" s="333" t="s">
        <v>159</v>
      </c>
      <c r="J13" s="353">
        <v>0</v>
      </c>
      <c r="K13" s="353">
        <v>0</v>
      </c>
      <c r="L13" s="357"/>
    </row>
    <row r="14" spans="1:12" ht="12.75" x14ac:dyDescent="0.2">
      <c r="A14" s="351" t="s">
        <v>467</v>
      </c>
      <c r="B14" s="334" t="s">
        <v>466</v>
      </c>
      <c r="C14" s="333" t="s">
        <v>162</v>
      </c>
      <c r="D14" s="353">
        <v>0</v>
      </c>
      <c r="E14" s="353">
        <v>0</v>
      </c>
      <c r="F14" s="356"/>
      <c r="G14" s="355" t="s">
        <v>465</v>
      </c>
      <c r="H14" s="351" t="s">
        <v>464</v>
      </c>
      <c r="I14" s="333" t="s">
        <v>157</v>
      </c>
      <c r="J14" s="353">
        <v>0</v>
      </c>
      <c r="K14" s="353">
        <v>0</v>
      </c>
      <c r="L14" s="357"/>
    </row>
    <row r="15" spans="1:12" ht="12.75" x14ac:dyDescent="0.2">
      <c r="A15" s="351" t="s">
        <v>463</v>
      </c>
      <c r="B15" s="334" t="s">
        <v>462</v>
      </c>
      <c r="C15" s="333" t="s">
        <v>160</v>
      </c>
      <c r="D15" s="353">
        <v>0</v>
      </c>
      <c r="E15" s="353">
        <v>0</v>
      </c>
      <c r="F15" s="356"/>
      <c r="G15" s="355" t="s">
        <v>461</v>
      </c>
      <c r="H15" s="351" t="s">
        <v>460</v>
      </c>
      <c r="I15" s="333" t="s">
        <v>155</v>
      </c>
      <c r="J15" s="353">
        <v>0</v>
      </c>
      <c r="K15" s="353">
        <v>0</v>
      </c>
      <c r="L15" s="357"/>
    </row>
    <row r="16" spans="1:12" ht="12.75" x14ac:dyDescent="0.2">
      <c r="A16" s="351" t="s">
        <v>459</v>
      </c>
      <c r="B16" s="334" t="s">
        <v>458</v>
      </c>
      <c r="C16" s="333" t="s">
        <v>158</v>
      </c>
      <c r="D16" s="353">
        <v>0</v>
      </c>
      <c r="E16" s="353">
        <v>0</v>
      </c>
      <c r="F16" s="356"/>
      <c r="G16" s="355" t="s">
        <v>457</v>
      </c>
      <c r="H16" s="351" t="s">
        <v>456</v>
      </c>
      <c r="I16" s="333" t="s">
        <v>153</v>
      </c>
      <c r="J16" s="353">
        <v>0</v>
      </c>
      <c r="K16" s="353">
        <v>0</v>
      </c>
      <c r="L16" s="357"/>
    </row>
    <row r="17" spans="1:12" ht="12.75" x14ac:dyDescent="0.2">
      <c r="A17" s="351" t="s">
        <v>455</v>
      </c>
      <c r="B17" s="334" t="s">
        <v>454</v>
      </c>
      <c r="C17" s="333" t="s">
        <v>156</v>
      </c>
      <c r="D17" s="537">
        <v>3300000</v>
      </c>
      <c r="E17" s="536">
        <v>3300000</v>
      </c>
      <c r="F17" s="356"/>
      <c r="G17" s="355" t="s">
        <v>453</v>
      </c>
      <c r="H17" s="351" t="s">
        <v>452</v>
      </c>
      <c r="I17" s="333" t="s">
        <v>152</v>
      </c>
      <c r="J17" s="353">
        <v>0</v>
      </c>
      <c r="K17" s="353">
        <v>0</v>
      </c>
      <c r="L17" s="357"/>
    </row>
    <row r="18" spans="1:12" ht="12.75" x14ac:dyDescent="0.2">
      <c r="A18" s="351" t="s">
        <v>451</v>
      </c>
      <c r="B18" s="334" t="s">
        <v>450</v>
      </c>
      <c r="C18" s="365" t="s">
        <v>154</v>
      </c>
      <c r="D18" s="534">
        <v>0</v>
      </c>
      <c r="E18" s="535">
        <v>0</v>
      </c>
      <c r="F18" s="356"/>
      <c r="G18" s="355" t="s">
        <v>449</v>
      </c>
      <c r="H18" s="351" t="s">
        <v>448</v>
      </c>
      <c r="I18" s="333" t="s">
        <v>150</v>
      </c>
      <c r="J18" s="536">
        <v>0</v>
      </c>
      <c r="K18" s="536">
        <v>0</v>
      </c>
      <c r="L18" s="357"/>
    </row>
    <row r="19" spans="1:12" ht="12.75" x14ac:dyDescent="0.2">
      <c r="A19" s="351" t="s">
        <v>447</v>
      </c>
      <c r="B19" s="334"/>
      <c r="C19" s="371" t="s">
        <v>446</v>
      </c>
      <c r="D19" s="370">
        <f>SUBTOTAL(9,D9:D18)</f>
        <v>3300000</v>
      </c>
      <c r="E19" s="369" t="s">
        <v>346</v>
      </c>
      <c r="F19" s="349">
        <f>SUBTOTAL(9,E8:E18)</f>
        <v>3300000</v>
      </c>
      <c r="G19" s="368" t="s">
        <v>445</v>
      </c>
      <c r="H19" s="367">
        <v>437000</v>
      </c>
      <c r="I19" s="366" t="s">
        <v>149</v>
      </c>
      <c r="J19" s="535">
        <v>0</v>
      </c>
      <c r="K19" s="535">
        <v>0</v>
      </c>
      <c r="L19" s="357"/>
    </row>
    <row r="20" spans="1:12" ht="12.75" x14ac:dyDescent="0.2">
      <c r="A20" s="351" t="s">
        <v>444</v>
      </c>
      <c r="B20" s="334" t="s">
        <v>443</v>
      </c>
      <c r="C20" s="333" t="s">
        <v>151</v>
      </c>
      <c r="D20" s="353">
        <v>20000</v>
      </c>
      <c r="E20" s="353">
        <v>20000</v>
      </c>
      <c r="F20" s="356"/>
      <c r="G20" s="361" t="s">
        <v>442</v>
      </c>
      <c r="H20" s="364" t="s">
        <v>441</v>
      </c>
      <c r="I20" s="333" t="s">
        <v>440</v>
      </c>
      <c r="J20" s="353">
        <v>0</v>
      </c>
      <c r="K20" s="353">
        <v>0</v>
      </c>
      <c r="L20" s="357"/>
    </row>
    <row r="21" spans="1:12" ht="12.75" x14ac:dyDescent="0.2">
      <c r="A21" s="351" t="s">
        <v>439</v>
      </c>
      <c r="B21" s="364"/>
      <c r="C21" s="363"/>
      <c r="D21" s="362"/>
      <c r="E21" s="362"/>
      <c r="F21" s="356"/>
      <c r="G21" s="361" t="s">
        <v>438</v>
      </c>
      <c r="H21" s="351" t="s">
        <v>437</v>
      </c>
      <c r="I21" s="333" t="s">
        <v>145</v>
      </c>
      <c r="J21" s="353">
        <v>0</v>
      </c>
      <c r="K21" s="353">
        <v>0</v>
      </c>
      <c r="L21" s="357"/>
    </row>
    <row r="22" spans="1:12" ht="12.75" x14ac:dyDescent="0.2">
      <c r="A22" s="351" t="s">
        <v>436</v>
      </c>
      <c r="B22" s="334" t="s">
        <v>435</v>
      </c>
      <c r="C22" s="333" t="s">
        <v>148</v>
      </c>
      <c r="D22" s="353">
        <v>0</v>
      </c>
      <c r="E22" s="353">
        <v>0</v>
      </c>
      <c r="F22" s="356"/>
      <c r="G22" s="355" t="s">
        <v>434</v>
      </c>
      <c r="H22" s="351" t="s">
        <v>433</v>
      </c>
      <c r="I22" s="365" t="s">
        <v>432</v>
      </c>
      <c r="J22" s="352">
        <f>SUBTOTAL(9,J10:J21)</f>
        <v>0</v>
      </c>
      <c r="K22" s="358" t="s">
        <v>346</v>
      </c>
      <c r="L22" s="352">
        <f>SUBTOTAL(9,K10:K21)</f>
        <v>0</v>
      </c>
    </row>
    <row r="23" spans="1:12" ht="12.75" x14ac:dyDescent="0.2">
      <c r="A23" s="351" t="s">
        <v>431</v>
      </c>
      <c r="B23" s="334" t="s">
        <v>430</v>
      </c>
      <c r="C23" s="333" t="s">
        <v>146</v>
      </c>
      <c r="D23" s="353">
        <v>0</v>
      </c>
      <c r="E23" s="353">
        <v>0</v>
      </c>
      <c r="F23" s="356"/>
      <c r="G23" s="355" t="s">
        <v>429</v>
      </c>
      <c r="H23" s="335"/>
      <c r="I23" s="333"/>
      <c r="J23" s="347"/>
      <c r="K23" s="347"/>
      <c r="L23" s="357"/>
    </row>
    <row r="24" spans="1:12" ht="12.75" x14ac:dyDescent="0.2">
      <c r="A24" s="351" t="s">
        <v>428</v>
      </c>
      <c r="B24" s="334" t="s">
        <v>427</v>
      </c>
      <c r="C24" s="333" t="s">
        <v>144</v>
      </c>
      <c r="D24" s="353">
        <v>0</v>
      </c>
      <c r="E24" s="353">
        <v>0</v>
      </c>
      <c r="F24" s="356"/>
      <c r="G24" s="355" t="s">
        <v>426</v>
      </c>
      <c r="H24" s="335"/>
      <c r="I24" s="333"/>
      <c r="J24" s="347"/>
      <c r="K24" s="347"/>
      <c r="L24" s="357"/>
    </row>
    <row r="25" spans="1:12" ht="12.75" x14ac:dyDescent="0.2">
      <c r="A25" s="351" t="s">
        <v>425</v>
      </c>
      <c r="B25" s="364"/>
      <c r="C25" s="363"/>
      <c r="D25" s="362"/>
      <c r="E25" s="360"/>
      <c r="F25" s="356"/>
      <c r="G25" s="355" t="s">
        <v>424</v>
      </c>
      <c r="H25" s="351" t="s">
        <v>423</v>
      </c>
      <c r="I25" s="333" t="s">
        <v>141</v>
      </c>
      <c r="J25" s="353">
        <v>0</v>
      </c>
      <c r="K25" s="353">
        <v>0</v>
      </c>
      <c r="L25" s="357"/>
    </row>
    <row r="26" spans="1:12" ht="12.75" x14ac:dyDescent="0.2">
      <c r="A26" s="351" t="s">
        <v>422</v>
      </c>
      <c r="B26" s="334" t="s">
        <v>421</v>
      </c>
      <c r="C26" s="333" t="s">
        <v>142</v>
      </c>
      <c r="D26" s="353">
        <v>22</v>
      </c>
      <c r="E26" s="353">
        <v>185</v>
      </c>
      <c r="F26" s="356"/>
      <c r="G26" s="355" t="s">
        <v>420</v>
      </c>
      <c r="H26" s="351" t="s">
        <v>419</v>
      </c>
      <c r="I26" s="333" t="s">
        <v>140</v>
      </c>
      <c r="J26" s="353">
        <v>0</v>
      </c>
      <c r="K26" s="353">
        <v>0</v>
      </c>
      <c r="L26" s="357"/>
    </row>
    <row r="27" spans="1:12" ht="12.75" x14ac:dyDescent="0.2">
      <c r="A27" s="351" t="s">
        <v>418</v>
      </c>
      <c r="B27" s="334"/>
      <c r="C27" s="333"/>
      <c r="D27" s="360"/>
      <c r="E27" s="360"/>
      <c r="F27" s="356"/>
      <c r="G27" s="355" t="s">
        <v>417</v>
      </c>
      <c r="H27" s="351" t="s">
        <v>416</v>
      </c>
      <c r="I27" s="333" t="s">
        <v>138</v>
      </c>
      <c r="J27" s="353">
        <v>0</v>
      </c>
      <c r="K27" s="353">
        <v>0</v>
      </c>
      <c r="L27" s="357"/>
    </row>
    <row r="28" spans="1:12" ht="25.5" x14ac:dyDescent="0.2">
      <c r="A28" s="351" t="s">
        <v>415</v>
      </c>
      <c r="B28" s="334" t="s">
        <v>414</v>
      </c>
      <c r="C28" s="333" t="s">
        <v>139</v>
      </c>
      <c r="D28" s="353">
        <v>0</v>
      </c>
      <c r="E28" s="353">
        <v>0</v>
      </c>
      <c r="F28" s="356"/>
      <c r="G28" s="355" t="s">
        <v>413</v>
      </c>
      <c r="H28" s="351" t="s">
        <v>412</v>
      </c>
      <c r="I28" s="333" t="s">
        <v>411</v>
      </c>
      <c r="J28" s="353">
        <v>0</v>
      </c>
      <c r="K28" s="353">
        <v>0</v>
      </c>
      <c r="L28" s="357"/>
    </row>
    <row r="29" spans="1:12" ht="12.75" x14ac:dyDescent="0.2">
      <c r="A29" s="351" t="s">
        <v>410</v>
      </c>
      <c r="B29" s="334" t="s">
        <v>409</v>
      </c>
      <c r="C29" s="333" t="s">
        <v>408</v>
      </c>
      <c r="D29" s="353">
        <v>0</v>
      </c>
      <c r="E29" s="353">
        <v>0</v>
      </c>
      <c r="F29" s="356"/>
      <c r="G29" s="355" t="s">
        <v>407</v>
      </c>
      <c r="H29" s="351" t="s">
        <v>406</v>
      </c>
      <c r="I29" s="333" t="s">
        <v>134</v>
      </c>
      <c r="J29" s="353">
        <v>0</v>
      </c>
      <c r="K29" s="353">
        <v>0</v>
      </c>
      <c r="L29" s="357"/>
    </row>
    <row r="30" spans="1:12" ht="12.75" x14ac:dyDescent="0.2">
      <c r="A30" s="351" t="s">
        <v>405</v>
      </c>
      <c r="B30" s="334" t="s">
        <v>404</v>
      </c>
      <c r="C30" s="333" t="s">
        <v>135</v>
      </c>
      <c r="D30" s="353">
        <v>0</v>
      </c>
      <c r="E30" s="353">
        <v>0</v>
      </c>
      <c r="F30" s="356"/>
      <c r="G30" s="355" t="s">
        <v>403</v>
      </c>
      <c r="H30" s="351" t="s">
        <v>402</v>
      </c>
      <c r="I30" s="333" t="s">
        <v>133</v>
      </c>
      <c r="J30" s="353">
        <v>0</v>
      </c>
      <c r="K30" s="353">
        <v>0</v>
      </c>
      <c r="L30" s="357"/>
    </row>
    <row r="31" spans="1:12" ht="12.75" x14ac:dyDescent="0.2">
      <c r="A31" s="351" t="s">
        <v>401</v>
      </c>
      <c r="B31" s="334"/>
      <c r="C31" s="333"/>
      <c r="D31" s="360"/>
      <c r="E31" s="360"/>
      <c r="F31" s="356"/>
      <c r="G31" s="355" t="s">
        <v>400</v>
      </c>
      <c r="H31" s="351" t="s">
        <v>399</v>
      </c>
      <c r="I31" s="333" t="s">
        <v>131</v>
      </c>
      <c r="J31" s="353">
        <v>0</v>
      </c>
      <c r="K31" s="353">
        <v>0</v>
      </c>
      <c r="L31" s="357"/>
    </row>
    <row r="32" spans="1:12" ht="12.75" x14ac:dyDescent="0.2">
      <c r="A32" s="351" t="s">
        <v>398</v>
      </c>
      <c r="B32" s="334">
        <v>417100</v>
      </c>
      <c r="C32" s="333" t="s">
        <v>132</v>
      </c>
      <c r="D32" s="353">
        <v>0</v>
      </c>
      <c r="E32" s="353">
        <v>0</v>
      </c>
      <c r="F32" s="356"/>
      <c r="G32" s="355" t="s">
        <v>397</v>
      </c>
      <c r="H32" s="351" t="s">
        <v>396</v>
      </c>
      <c r="I32" s="333" t="s">
        <v>395</v>
      </c>
      <c r="J32" s="353">
        <v>0</v>
      </c>
      <c r="K32" s="353">
        <v>0</v>
      </c>
      <c r="L32" s="357"/>
    </row>
    <row r="33" spans="1:12" ht="12.75" x14ac:dyDescent="0.2">
      <c r="A33" s="351" t="s">
        <v>394</v>
      </c>
      <c r="B33" s="334">
        <v>417200</v>
      </c>
      <c r="C33" s="333" t="s">
        <v>130</v>
      </c>
      <c r="D33" s="353">
        <v>0</v>
      </c>
      <c r="E33" s="353">
        <v>0</v>
      </c>
      <c r="F33" s="356"/>
      <c r="G33" s="361" t="s">
        <v>393</v>
      </c>
      <c r="H33" s="334" t="s">
        <v>392</v>
      </c>
      <c r="I33" s="333" t="s">
        <v>391</v>
      </c>
      <c r="J33" s="353">
        <v>0</v>
      </c>
      <c r="K33" s="353">
        <v>0</v>
      </c>
      <c r="L33" s="357"/>
    </row>
    <row r="34" spans="1:12" ht="12.75" x14ac:dyDescent="0.2">
      <c r="A34" s="351" t="s">
        <v>390</v>
      </c>
      <c r="B34" s="334">
        <v>417300</v>
      </c>
      <c r="C34" s="333" t="s">
        <v>389</v>
      </c>
      <c r="D34" s="353">
        <v>0</v>
      </c>
      <c r="E34" s="353">
        <v>0</v>
      </c>
      <c r="F34" s="356"/>
      <c r="G34" s="355" t="s">
        <v>388</v>
      </c>
      <c r="H34" s="351" t="s">
        <v>387</v>
      </c>
      <c r="I34" s="333" t="s">
        <v>386</v>
      </c>
      <c r="J34" s="353">
        <v>0</v>
      </c>
      <c r="K34" s="353">
        <v>0</v>
      </c>
      <c r="L34" s="357"/>
    </row>
    <row r="35" spans="1:12" ht="12.75" x14ac:dyDescent="0.2">
      <c r="A35" s="351" t="s">
        <v>385</v>
      </c>
      <c r="B35" s="334">
        <v>417400</v>
      </c>
      <c r="C35" s="333" t="s">
        <v>384</v>
      </c>
      <c r="D35" s="353">
        <v>0</v>
      </c>
      <c r="E35" s="353">
        <v>0</v>
      </c>
      <c r="F35" s="356"/>
      <c r="G35" s="355" t="s">
        <v>383</v>
      </c>
      <c r="H35" s="351" t="s">
        <v>382</v>
      </c>
      <c r="I35" s="333" t="s">
        <v>381</v>
      </c>
      <c r="J35" s="359">
        <f>SUBTOTAL(9,J25:J34)</f>
        <v>0</v>
      </c>
      <c r="K35" s="358" t="s">
        <v>346</v>
      </c>
      <c r="L35" s="352">
        <f>SUBTOTAL(9,K25:K34)</f>
        <v>0</v>
      </c>
    </row>
    <row r="36" spans="1:12" ht="12.75" x14ac:dyDescent="0.2">
      <c r="A36" s="351" t="s">
        <v>380</v>
      </c>
      <c r="B36" s="334">
        <v>417900</v>
      </c>
      <c r="C36" s="333" t="s">
        <v>124</v>
      </c>
      <c r="D36" s="353">
        <v>0</v>
      </c>
      <c r="E36" s="353">
        <v>0</v>
      </c>
      <c r="F36" s="356"/>
      <c r="G36" s="355" t="s">
        <v>379</v>
      </c>
      <c r="H36" s="335"/>
      <c r="I36" s="333" t="s">
        <v>378</v>
      </c>
      <c r="J36" s="347"/>
      <c r="K36" s="347"/>
      <c r="L36" s="357"/>
    </row>
    <row r="37" spans="1:12" ht="25.5" x14ac:dyDescent="0.2">
      <c r="A37" s="351" t="s">
        <v>377</v>
      </c>
      <c r="B37" s="334"/>
      <c r="C37" s="333"/>
      <c r="D37" s="360"/>
      <c r="E37" s="360"/>
      <c r="F37" s="356"/>
      <c r="G37" s="355" t="s">
        <v>376</v>
      </c>
      <c r="H37" s="351" t="s">
        <v>375</v>
      </c>
      <c r="I37" s="333" t="s">
        <v>374</v>
      </c>
      <c r="J37" s="353">
        <v>0</v>
      </c>
      <c r="K37" s="353">
        <v>0</v>
      </c>
      <c r="L37" s="357"/>
    </row>
    <row r="38" spans="1:12" ht="12.75" x14ac:dyDescent="0.2">
      <c r="A38" s="351" t="s">
        <v>373</v>
      </c>
      <c r="B38" s="334">
        <v>418100</v>
      </c>
      <c r="C38" s="333" t="s">
        <v>123</v>
      </c>
      <c r="D38" s="353">
        <v>0</v>
      </c>
      <c r="E38" s="353">
        <v>0</v>
      </c>
      <c r="F38" s="356"/>
      <c r="G38" s="355" t="s">
        <v>372</v>
      </c>
      <c r="H38" s="351" t="s">
        <v>371</v>
      </c>
      <c r="I38" s="333" t="s">
        <v>370</v>
      </c>
      <c r="J38" s="353">
        <v>6789.37</v>
      </c>
      <c r="K38" s="353">
        <v>615</v>
      </c>
      <c r="L38" s="357"/>
    </row>
    <row r="39" spans="1:12" ht="12.75" x14ac:dyDescent="0.2">
      <c r="A39" s="351" t="s">
        <v>369</v>
      </c>
      <c r="B39" s="334"/>
      <c r="C39" s="333"/>
      <c r="D39" s="360"/>
      <c r="E39" s="353"/>
      <c r="F39" s="356"/>
      <c r="G39" s="355" t="s">
        <v>368</v>
      </c>
      <c r="H39" s="351" t="s">
        <v>367</v>
      </c>
      <c r="I39" s="333" t="s">
        <v>366</v>
      </c>
      <c r="J39" s="359">
        <f>SUBTOTAL(9,J37:J38)</f>
        <v>6789.37</v>
      </c>
      <c r="K39" s="358" t="s">
        <v>346</v>
      </c>
      <c r="L39" s="352">
        <f>SUBTOTAL(9,K37:K38)</f>
        <v>615</v>
      </c>
    </row>
    <row r="40" spans="1:12" ht="12.75" x14ac:dyDescent="0.2">
      <c r="A40" s="351" t="s">
        <v>365</v>
      </c>
      <c r="B40" s="334">
        <v>419100</v>
      </c>
      <c r="C40" s="333" t="s">
        <v>120</v>
      </c>
      <c r="D40" s="353">
        <v>0</v>
      </c>
      <c r="E40" s="353">
        <v>0</v>
      </c>
      <c r="F40" s="356"/>
      <c r="G40" s="355" t="s">
        <v>364</v>
      </c>
      <c r="H40" s="351" t="s">
        <v>363</v>
      </c>
      <c r="I40" s="333"/>
      <c r="J40" s="347"/>
      <c r="K40" s="357"/>
      <c r="L40" s="357"/>
    </row>
    <row r="41" spans="1:12" ht="12.75" x14ac:dyDescent="0.2">
      <c r="A41" s="351" t="s">
        <v>362</v>
      </c>
      <c r="B41" s="334">
        <v>419200</v>
      </c>
      <c r="C41" s="333" t="s">
        <v>118</v>
      </c>
      <c r="D41" s="353">
        <v>0</v>
      </c>
      <c r="E41" s="353">
        <v>0</v>
      </c>
      <c r="F41" s="356"/>
      <c r="G41" s="355" t="s">
        <v>361</v>
      </c>
      <c r="H41" s="335"/>
      <c r="I41" s="333" t="s">
        <v>360</v>
      </c>
      <c r="J41" s="359">
        <f>SUM(D46,J8,J22,J35,J39)</f>
        <v>3366845.37</v>
      </c>
      <c r="K41" s="358" t="s">
        <v>346</v>
      </c>
      <c r="L41" s="352">
        <f>SUM(F46,L8,L22,L35,L39)</f>
        <v>3321518</v>
      </c>
    </row>
    <row r="42" spans="1:12" ht="12.75" x14ac:dyDescent="0.2">
      <c r="A42" s="351" t="s">
        <v>359</v>
      </c>
      <c r="B42" s="334">
        <v>419300</v>
      </c>
      <c r="C42" s="333" t="s">
        <v>116</v>
      </c>
      <c r="D42" s="353">
        <v>0</v>
      </c>
      <c r="E42" s="353">
        <v>0</v>
      </c>
      <c r="F42" s="356"/>
      <c r="G42" s="355" t="s">
        <v>358</v>
      </c>
      <c r="H42" s="335"/>
      <c r="I42" s="333"/>
      <c r="J42" s="347"/>
      <c r="K42" s="347"/>
      <c r="L42" s="357"/>
    </row>
    <row r="43" spans="1:12" ht="12.75" x14ac:dyDescent="0.2">
      <c r="A43" s="351" t="s">
        <v>357</v>
      </c>
      <c r="B43" s="334">
        <v>419900</v>
      </c>
      <c r="C43" s="333" t="s">
        <v>115</v>
      </c>
      <c r="D43" s="353">
        <v>40034</v>
      </c>
      <c r="E43" s="534">
        <v>718</v>
      </c>
      <c r="F43" s="356"/>
      <c r="G43" s="355" t="s">
        <v>356</v>
      </c>
      <c r="H43" s="351" t="s">
        <v>355</v>
      </c>
      <c r="I43" s="333" t="s">
        <v>354</v>
      </c>
      <c r="J43" s="533">
        <v>0</v>
      </c>
      <c r="K43" s="532">
        <v>0</v>
      </c>
      <c r="L43" s="352">
        <f>+K43</f>
        <v>0</v>
      </c>
    </row>
    <row r="44" spans="1:12" ht="12.75" x14ac:dyDescent="0.2">
      <c r="A44" s="351" t="s">
        <v>353</v>
      </c>
      <c r="B44" s="334"/>
      <c r="C44" s="333" t="s">
        <v>352</v>
      </c>
      <c r="D44" s="332">
        <f>SUBTOTAL(9,D19:D43)</f>
        <v>60056</v>
      </c>
      <c r="E44" s="350" t="s">
        <v>346</v>
      </c>
      <c r="F44" s="349">
        <f>SUBTOTAL(9,E20:E43)</f>
        <v>20903</v>
      </c>
      <c r="G44" s="348" t="s">
        <v>351</v>
      </c>
      <c r="H44" s="335"/>
      <c r="I44" s="333"/>
      <c r="J44" s="347"/>
      <c r="K44" s="347"/>
      <c r="L44" s="347"/>
    </row>
    <row r="45" spans="1:12" ht="24" x14ac:dyDescent="0.2">
      <c r="A45" s="346" t="s">
        <v>350</v>
      </c>
      <c r="B45" s="340">
        <v>410000</v>
      </c>
      <c r="C45" s="345" t="s">
        <v>349</v>
      </c>
      <c r="D45" s="344"/>
      <c r="E45" s="343" t="s">
        <v>346</v>
      </c>
      <c r="F45" s="342"/>
      <c r="G45" s="341"/>
      <c r="H45" s="340" t="s">
        <v>348</v>
      </c>
      <c r="I45" s="339" t="s">
        <v>347</v>
      </c>
      <c r="J45" s="338"/>
      <c r="K45" s="337" t="s">
        <v>346</v>
      </c>
      <c r="L45" s="336"/>
    </row>
    <row r="46" spans="1:12" ht="12.75" x14ac:dyDescent="0.2">
      <c r="A46" s="335"/>
      <c r="B46" s="334"/>
      <c r="C46" s="333"/>
      <c r="D46" s="332">
        <f>(D19+D44)</f>
        <v>3360056</v>
      </c>
      <c r="E46" s="332"/>
      <c r="F46" s="331">
        <f>SUM(F19+F44)</f>
        <v>3320903</v>
      </c>
      <c r="G46" s="330"/>
      <c r="H46" s="329"/>
      <c r="I46" s="328" t="s">
        <v>345</v>
      </c>
      <c r="J46" s="326">
        <f>(D7+J41+J43)</f>
        <v>5005560.37</v>
      </c>
      <c r="K46" s="327"/>
      <c r="L46" s="326">
        <f>(F7+L41+K43)</f>
        <v>5635426</v>
      </c>
    </row>
    <row r="47" spans="1:12" ht="12.95" customHeight="1" x14ac:dyDescent="0.2">
      <c r="A47" s="598" t="str">
        <f ca="1">CELL("FILENAME",A1)</f>
        <v>R:\Finance\Annual Budget\Amended 2016-2017\[2016-2017 Amended Budget.xlsx]420</v>
      </c>
      <c r="B47" s="598"/>
      <c r="C47" s="598"/>
      <c r="D47" s="324"/>
      <c r="E47" s="324"/>
      <c r="F47" s="324"/>
      <c r="G47" s="324"/>
      <c r="H47" s="324"/>
      <c r="I47" s="325"/>
      <c r="J47" s="324"/>
      <c r="K47" s="324"/>
      <c r="L47" s="324"/>
    </row>
    <row r="48" spans="1:12" x14ac:dyDescent="0.2">
      <c r="D48" s="323"/>
      <c r="E48" s="323"/>
      <c r="F48" s="323"/>
    </row>
    <row r="49" spans="4:6" x14ac:dyDescent="0.2">
      <c r="D49" s="323"/>
      <c r="E49" s="323"/>
      <c r="F49" s="323"/>
    </row>
    <row r="50" spans="4:6" x14ac:dyDescent="0.2">
      <c r="D50" s="323"/>
      <c r="E50" s="323"/>
      <c r="F50" s="323"/>
    </row>
    <row r="51" spans="4:6" x14ac:dyDescent="0.2">
      <c r="D51" s="323"/>
      <c r="E51" s="323"/>
      <c r="F51" s="323"/>
    </row>
    <row r="52" spans="4:6" x14ac:dyDescent="0.2">
      <c r="D52" s="323"/>
      <c r="E52" s="323"/>
      <c r="F52" s="323"/>
    </row>
    <row r="53" spans="4:6" x14ac:dyDescent="0.2">
      <c r="D53" s="323"/>
      <c r="E53" s="323"/>
      <c r="F53" s="323"/>
    </row>
    <row r="54" spans="4:6" x14ac:dyDescent="0.2">
      <c r="D54" s="323"/>
      <c r="E54" s="323"/>
      <c r="F54" s="323"/>
    </row>
    <row r="55" spans="4:6" x14ac:dyDescent="0.2">
      <c r="D55" s="323"/>
      <c r="E55" s="323"/>
      <c r="F55" s="323"/>
    </row>
    <row r="56" spans="4:6" x14ac:dyDescent="0.2">
      <c r="D56" s="323"/>
      <c r="E56" s="323"/>
      <c r="F56" s="323"/>
    </row>
    <row r="57" spans="4:6" x14ac:dyDescent="0.2">
      <c r="D57" s="323"/>
      <c r="E57" s="323"/>
      <c r="F57" s="323"/>
    </row>
    <row r="58" spans="4:6" x14ac:dyDescent="0.2">
      <c r="D58" s="323"/>
      <c r="E58" s="323"/>
      <c r="F58" s="323"/>
    </row>
    <row r="59" spans="4:6" x14ac:dyDescent="0.2">
      <c r="D59" s="323"/>
      <c r="E59" s="323"/>
      <c r="F59" s="323"/>
    </row>
    <row r="60" spans="4:6" x14ac:dyDescent="0.2">
      <c r="D60" s="323"/>
      <c r="E60" s="323"/>
      <c r="F60" s="323"/>
    </row>
    <row r="61" spans="4:6" x14ac:dyDescent="0.2">
      <c r="D61" s="323"/>
      <c r="E61" s="323"/>
      <c r="F61" s="323"/>
    </row>
    <row r="62" spans="4:6" x14ac:dyDescent="0.2">
      <c r="D62" s="323"/>
      <c r="E62" s="323"/>
      <c r="F62" s="323"/>
    </row>
    <row r="63" spans="4:6" x14ac:dyDescent="0.2">
      <c r="D63" s="323"/>
      <c r="E63" s="323"/>
      <c r="F63" s="323"/>
    </row>
    <row r="64" spans="4:6" x14ac:dyDescent="0.2">
      <c r="D64" s="323"/>
      <c r="E64" s="323"/>
      <c r="F64" s="323"/>
    </row>
    <row r="65" spans="4:6" x14ac:dyDescent="0.2">
      <c r="D65" s="323"/>
      <c r="E65" s="323"/>
      <c r="F65" s="323"/>
    </row>
    <row r="66" spans="4:6" x14ac:dyDescent="0.2">
      <c r="D66" s="323"/>
      <c r="E66" s="323"/>
      <c r="F66" s="323"/>
    </row>
    <row r="67" spans="4:6" x14ac:dyDescent="0.2">
      <c r="D67" s="323"/>
      <c r="E67" s="323"/>
      <c r="F67" s="323"/>
    </row>
    <row r="68" spans="4:6" x14ac:dyDescent="0.2">
      <c r="D68" s="323"/>
      <c r="E68" s="323"/>
      <c r="F68" s="323"/>
    </row>
    <row r="69" spans="4:6" x14ac:dyDescent="0.2">
      <c r="D69" s="323"/>
      <c r="E69" s="323"/>
      <c r="F69" s="323"/>
    </row>
    <row r="70" spans="4:6" x14ac:dyDescent="0.2">
      <c r="D70" s="323"/>
      <c r="E70" s="323"/>
      <c r="F70" s="323"/>
    </row>
    <row r="71" spans="4:6" x14ac:dyDescent="0.2">
      <c r="D71" s="323"/>
      <c r="E71" s="323"/>
      <c r="F71" s="323"/>
    </row>
    <row r="72" spans="4:6" x14ac:dyDescent="0.2">
      <c r="D72" s="323"/>
      <c r="E72" s="323"/>
      <c r="F72" s="323"/>
    </row>
    <row r="73" spans="4:6" x14ac:dyDescent="0.2">
      <c r="D73" s="323"/>
      <c r="E73" s="323"/>
      <c r="F73" s="323"/>
    </row>
    <row r="74" spans="4:6" x14ac:dyDescent="0.2">
      <c r="D74" s="323"/>
      <c r="E74" s="323"/>
      <c r="F74" s="323"/>
    </row>
    <row r="75" spans="4:6" x14ac:dyDescent="0.2">
      <c r="D75" s="323"/>
      <c r="E75" s="323"/>
      <c r="F75" s="323"/>
    </row>
    <row r="76" spans="4:6" x14ac:dyDescent="0.2">
      <c r="D76" s="323"/>
      <c r="E76" s="323"/>
      <c r="F76" s="323"/>
    </row>
    <row r="77" spans="4:6" x14ac:dyDescent="0.2">
      <c r="D77" s="323"/>
      <c r="E77" s="323"/>
      <c r="F77" s="323"/>
    </row>
    <row r="78" spans="4:6" x14ac:dyDescent="0.2">
      <c r="D78" s="323"/>
      <c r="E78" s="323"/>
      <c r="F78" s="323"/>
    </row>
    <row r="79" spans="4:6" x14ac:dyDescent="0.2">
      <c r="D79" s="323"/>
      <c r="E79" s="323"/>
      <c r="F79" s="323"/>
    </row>
    <row r="80" spans="4:6" x14ac:dyDescent="0.2">
      <c r="D80" s="323"/>
      <c r="E80" s="323"/>
      <c r="F80" s="323"/>
    </row>
    <row r="81" spans="4:6" x14ac:dyDescent="0.2">
      <c r="D81" s="323"/>
      <c r="E81" s="323"/>
      <c r="F81" s="323"/>
    </row>
    <row r="82" spans="4:6" x14ac:dyDescent="0.2">
      <c r="D82" s="323"/>
      <c r="E82" s="323"/>
      <c r="F82" s="323"/>
    </row>
    <row r="83" spans="4:6" x14ac:dyDescent="0.2">
      <c r="D83" s="323"/>
      <c r="E83" s="323"/>
      <c r="F83" s="323"/>
    </row>
    <row r="84" spans="4:6" x14ac:dyDescent="0.2">
      <c r="D84" s="323"/>
      <c r="E84" s="323"/>
      <c r="F84" s="323"/>
    </row>
    <row r="85" spans="4:6" x14ac:dyDescent="0.2">
      <c r="D85" s="323"/>
      <c r="E85" s="323"/>
      <c r="F85" s="323"/>
    </row>
    <row r="86" spans="4:6" x14ac:dyDescent="0.2">
      <c r="D86" s="323"/>
      <c r="E86" s="323"/>
      <c r="F86" s="323"/>
    </row>
    <row r="87" spans="4:6" x14ac:dyDescent="0.2">
      <c r="D87" s="323"/>
      <c r="E87" s="323"/>
      <c r="F87" s="323"/>
    </row>
    <row r="88" spans="4:6" x14ac:dyDescent="0.2">
      <c r="D88" s="323"/>
      <c r="E88" s="323"/>
      <c r="F88" s="323"/>
    </row>
    <row r="89" spans="4:6" x14ac:dyDescent="0.2">
      <c r="D89" s="323"/>
      <c r="E89" s="323"/>
      <c r="F89" s="323"/>
    </row>
    <row r="90" spans="4:6" x14ac:dyDescent="0.2">
      <c r="D90" s="323"/>
      <c r="E90" s="323"/>
      <c r="F90" s="323"/>
    </row>
    <row r="91" spans="4:6" x14ac:dyDescent="0.2">
      <c r="D91" s="323"/>
      <c r="E91" s="323"/>
      <c r="F91" s="323"/>
    </row>
    <row r="92" spans="4:6" x14ac:dyDescent="0.2">
      <c r="D92" s="323"/>
      <c r="E92" s="323"/>
      <c r="F92" s="323"/>
    </row>
    <row r="93" spans="4:6" x14ac:dyDescent="0.2">
      <c r="D93" s="323"/>
      <c r="E93" s="323"/>
      <c r="F93" s="323"/>
    </row>
    <row r="94" spans="4:6" x14ac:dyDescent="0.2">
      <c r="D94" s="323"/>
      <c r="E94" s="323"/>
      <c r="F94" s="323"/>
    </row>
    <row r="95" spans="4:6" x14ac:dyDescent="0.2">
      <c r="D95" s="323"/>
      <c r="E95" s="323"/>
      <c r="F95" s="323"/>
    </row>
    <row r="96" spans="4:6" x14ac:dyDescent="0.2">
      <c r="D96" s="323"/>
      <c r="E96" s="323"/>
      <c r="F96" s="323"/>
    </row>
    <row r="97" spans="4:6" x14ac:dyDescent="0.2">
      <c r="D97" s="323"/>
      <c r="E97" s="323"/>
      <c r="F97" s="323"/>
    </row>
    <row r="98" spans="4:6" x14ac:dyDescent="0.2">
      <c r="D98" s="323"/>
      <c r="E98" s="323"/>
      <c r="F98" s="323"/>
    </row>
    <row r="99" spans="4:6" x14ac:dyDescent="0.2">
      <c r="D99" s="323"/>
      <c r="E99" s="323"/>
      <c r="F99" s="323"/>
    </row>
    <row r="100" spans="4:6" x14ac:dyDescent="0.2">
      <c r="D100" s="323"/>
      <c r="E100" s="323"/>
      <c r="F100" s="323"/>
    </row>
    <row r="101" spans="4:6" x14ac:dyDescent="0.2">
      <c r="D101" s="323"/>
      <c r="E101" s="323"/>
      <c r="F101" s="323"/>
    </row>
    <row r="102" spans="4:6" x14ac:dyDescent="0.2">
      <c r="D102" s="323"/>
      <c r="E102" s="323"/>
      <c r="F102" s="323"/>
    </row>
    <row r="103" spans="4:6" x14ac:dyDescent="0.2">
      <c r="D103" s="323"/>
      <c r="E103" s="323"/>
      <c r="F103" s="323"/>
    </row>
    <row r="104" spans="4:6" x14ac:dyDescent="0.2">
      <c r="D104" s="323"/>
      <c r="E104" s="323"/>
      <c r="F104" s="323"/>
    </row>
    <row r="105" spans="4:6" x14ac:dyDescent="0.2">
      <c r="D105" s="323"/>
      <c r="E105" s="323"/>
      <c r="F105" s="323"/>
    </row>
    <row r="106" spans="4:6" x14ac:dyDescent="0.2">
      <c r="D106" s="323"/>
      <c r="E106" s="323"/>
      <c r="F106" s="323"/>
    </row>
    <row r="107" spans="4:6" x14ac:dyDescent="0.2">
      <c r="D107" s="323"/>
      <c r="E107" s="323"/>
      <c r="F107" s="323"/>
    </row>
    <row r="108" spans="4:6" x14ac:dyDescent="0.2">
      <c r="D108" s="323"/>
      <c r="E108" s="323"/>
      <c r="F108" s="323"/>
    </row>
    <row r="109" spans="4:6" x14ac:dyDescent="0.2">
      <c r="D109" s="323"/>
      <c r="E109" s="323"/>
      <c r="F109" s="323"/>
    </row>
    <row r="110" spans="4:6" x14ac:dyDescent="0.2">
      <c r="D110" s="323"/>
      <c r="E110" s="323"/>
      <c r="F110" s="323"/>
    </row>
    <row r="111" spans="4:6" x14ac:dyDescent="0.2">
      <c r="D111" s="323"/>
      <c r="E111" s="323"/>
      <c r="F111" s="323"/>
    </row>
    <row r="112" spans="4:6" x14ac:dyDescent="0.2">
      <c r="D112" s="323"/>
      <c r="E112" s="323"/>
      <c r="F112" s="323"/>
    </row>
    <row r="113" spans="4:6" x14ac:dyDescent="0.2">
      <c r="D113" s="323"/>
      <c r="E113" s="323"/>
      <c r="F113" s="323"/>
    </row>
    <row r="114" spans="4:6" x14ac:dyDescent="0.2">
      <c r="D114" s="323"/>
      <c r="E114" s="323"/>
      <c r="F114" s="323"/>
    </row>
    <row r="115" spans="4:6" x14ac:dyDescent="0.2">
      <c r="D115" s="323"/>
      <c r="E115" s="323"/>
      <c r="F115" s="323"/>
    </row>
    <row r="116" spans="4:6" x14ac:dyDescent="0.2">
      <c r="D116" s="323"/>
      <c r="E116" s="323"/>
      <c r="F116" s="323"/>
    </row>
    <row r="117" spans="4:6" x14ac:dyDescent="0.2">
      <c r="D117" s="323"/>
      <c r="E117" s="323"/>
      <c r="F117" s="323"/>
    </row>
    <row r="118" spans="4:6" x14ac:dyDescent="0.2">
      <c r="D118" s="323"/>
      <c r="E118" s="323"/>
      <c r="F118" s="323"/>
    </row>
    <row r="119" spans="4:6" x14ac:dyDescent="0.2">
      <c r="D119" s="323"/>
      <c r="E119" s="323"/>
      <c r="F119" s="323"/>
    </row>
    <row r="120" spans="4:6" x14ac:dyDescent="0.2">
      <c r="D120" s="323"/>
      <c r="E120" s="323"/>
      <c r="F120" s="323"/>
    </row>
    <row r="121" spans="4:6" x14ac:dyDescent="0.2">
      <c r="D121" s="323"/>
      <c r="E121" s="323"/>
      <c r="F121" s="323"/>
    </row>
    <row r="122" spans="4:6" x14ac:dyDescent="0.2">
      <c r="D122" s="323"/>
      <c r="E122" s="323"/>
      <c r="F122" s="323"/>
    </row>
    <row r="123" spans="4:6" x14ac:dyDescent="0.2">
      <c r="D123" s="323"/>
      <c r="E123" s="323"/>
      <c r="F123" s="323"/>
    </row>
    <row r="124" spans="4:6" x14ac:dyDescent="0.2">
      <c r="D124" s="323"/>
      <c r="E124" s="323"/>
      <c r="F124" s="323"/>
    </row>
    <row r="125" spans="4:6" x14ac:dyDescent="0.2">
      <c r="D125" s="323"/>
      <c r="E125" s="323"/>
      <c r="F125" s="323"/>
    </row>
    <row r="126" spans="4:6" x14ac:dyDescent="0.2">
      <c r="D126" s="323"/>
      <c r="E126" s="323"/>
      <c r="F126" s="323"/>
    </row>
    <row r="127" spans="4:6" x14ac:dyDescent="0.2">
      <c r="D127" s="323"/>
      <c r="E127" s="323"/>
      <c r="F127" s="323"/>
    </row>
    <row r="128" spans="4:6" x14ac:dyDescent="0.2">
      <c r="D128" s="323"/>
      <c r="E128" s="323"/>
      <c r="F128" s="323"/>
    </row>
    <row r="129" spans="4:6" x14ac:dyDescent="0.2">
      <c r="D129" s="323"/>
      <c r="E129" s="323"/>
      <c r="F129" s="323"/>
    </row>
    <row r="130" spans="4:6" x14ac:dyDescent="0.2">
      <c r="D130" s="323"/>
      <c r="E130" s="323"/>
      <c r="F130" s="323"/>
    </row>
    <row r="131" spans="4:6" x14ac:dyDescent="0.2">
      <c r="D131" s="323"/>
      <c r="E131" s="323"/>
      <c r="F131" s="323"/>
    </row>
    <row r="132" spans="4:6" x14ac:dyDescent="0.2">
      <c r="D132" s="323"/>
      <c r="E132" s="323"/>
      <c r="F132" s="323"/>
    </row>
    <row r="133" spans="4:6" x14ac:dyDescent="0.2">
      <c r="D133" s="323"/>
      <c r="E133" s="323"/>
      <c r="F133" s="323"/>
    </row>
    <row r="134" spans="4:6" x14ac:dyDescent="0.2">
      <c r="D134" s="323"/>
      <c r="E134" s="323"/>
      <c r="F134" s="323"/>
    </row>
    <row r="135" spans="4:6" x14ac:dyDescent="0.2">
      <c r="D135" s="323"/>
      <c r="E135" s="323"/>
      <c r="F135" s="323"/>
    </row>
    <row r="136" spans="4:6" x14ac:dyDescent="0.2">
      <c r="D136" s="323"/>
      <c r="E136" s="323"/>
      <c r="F136" s="323"/>
    </row>
    <row r="137" spans="4:6" x14ac:dyDescent="0.2">
      <c r="D137" s="323"/>
      <c r="E137" s="323"/>
      <c r="F137" s="323"/>
    </row>
    <row r="138" spans="4:6" x14ac:dyDescent="0.2">
      <c r="D138" s="323"/>
      <c r="E138" s="323"/>
      <c r="F138" s="323"/>
    </row>
    <row r="139" spans="4:6" x14ac:dyDescent="0.2">
      <c r="D139" s="323"/>
      <c r="E139" s="323"/>
      <c r="F139" s="323"/>
    </row>
    <row r="140" spans="4:6" x14ac:dyDescent="0.2">
      <c r="D140" s="323"/>
      <c r="E140" s="323"/>
      <c r="F140" s="323"/>
    </row>
    <row r="141" spans="4:6" x14ac:dyDescent="0.2">
      <c r="D141" s="323"/>
      <c r="E141" s="323"/>
      <c r="F141" s="323"/>
    </row>
    <row r="142" spans="4:6" x14ac:dyDescent="0.2">
      <c r="D142" s="323"/>
      <c r="E142" s="323"/>
      <c r="F142" s="323"/>
    </row>
    <row r="143" spans="4:6" x14ac:dyDescent="0.2">
      <c r="D143" s="323"/>
      <c r="E143" s="323"/>
      <c r="F143" s="323"/>
    </row>
    <row r="144" spans="4:6" x14ac:dyDescent="0.2">
      <c r="D144" s="323"/>
      <c r="E144" s="323"/>
      <c r="F144" s="323"/>
    </row>
    <row r="145" spans="4:6" x14ac:dyDescent="0.2">
      <c r="D145" s="323"/>
      <c r="E145" s="323"/>
      <c r="F145" s="323"/>
    </row>
    <row r="146" spans="4:6" x14ac:dyDescent="0.2">
      <c r="D146" s="323"/>
      <c r="E146" s="323"/>
      <c r="F146" s="323"/>
    </row>
    <row r="147" spans="4:6" x14ac:dyDescent="0.2">
      <c r="D147" s="323"/>
      <c r="E147" s="323"/>
      <c r="F147" s="323"/>
    </row>
    <row r="148" spans="4:6" x14ac:dyDescent="0.2">
      <c r="D148" s="323"/>
      <c r="E148" s="323"/>
      <c r="F148" s="323"/>
    </row>
    <row r="149" spans="4:6" x14ac:dyDescent="0.2">
      <c r="D149" s="323"/>
      <c r="E149" s="323"/>
      <c r="F149" s="323"/>
    </row>
    <row r="150" spans="4:6" x14ac:dyDescent="0.2">
      <c r="D150" s="323"/>
      <c r="E150" s="323"/>
      <c r="F150" s="323"/>
    </row>
    <row r="151" spans="4:6" x14ac:dyDescent="0.2">
      <c r="D151" s="323"/>
      <c r="E151" s="323"/>
      <c r="F151" s="323"/>
    </row>
    <row r="152" spans="4:6" x14ac:dyDescent="0.2">
      <c r="D152" s="323"/>
      <c r="E152" s="323"/>
      <c r="F152" s="323"/>
    </row>
    <row r="153" spans="4:6" x14ac:dyDescent="0.2">
      <c r="D153" s="323"/>
      <c r="E153" s="323"/>
      <c r="F153" s="323"/>
    </row>
    <row r="154" spans="4:6" x14ac:dyDescent="0.2">
      <c r="D154" s="323"/>
      <c r="E154" s="323"/>
      <c r="F154" s="323"/>
    </row>
    <row r="155" spans="4:6" x14ac:dyDescent="0.2">
      <c r="D155" s="323"/>
      <c r="E155" s="323"/>
      <c r="F155" s="323"/>
    </row>
    <row r="156" spans="4:6" x14ac:dyDescent="0.2">
      <c r="D156" s="323"/>
      <c r="E156" s="323"/>
      <c r="F156" s="323"/>
    </row>
    <row r="157" spans="4:6" x14ac:dyDescent="0.2">
      <c r="D157" s="323"/>
      <c r="E157" s="323"/>
      <c r="F157" s="323"/>
    </row>
    <row r="158" spans="4:6" x14ac:dyDescent="0.2">
      <c r="D158" s="323"/>
      <c r="E158" s="323"/>
      <c r="F158" s="323"/>
    </row>
    <row r="159" spans="4:6" x14ac:dyDescent="0.2">
      <c r="D159" s="323"/>
      <c r="E159" s="323"/>
      <c r="F159" s="323"/>
    </row>
    <row r="160" spans="4:6" x14ac:dyDescent="0.2">
      <c r="D160" s="323"/>
      <c r="E160" s="323"/>
      <c r="F160" s="323"/>
    </row>
    <row r="161" spans="4:6" x14ac:dyDescent="0.2">
      <c r="D161" s="323"/>
      <c r="E161" s="323"/>
      <c r="F161" s="323"/>
    </row>
    <row r="162" spans="4:6" x14ac:dyDescent="0.2">
      <c r="D162" s="323"/>
      <c r="E162" s="323"/>
      <c r="F162" s="323"/>
    </row>
    <row r="163" spans="4:6" x14ac:dyDescent="0.2">
      <c r="D163" s="323"/>
      <c r="E163" s="323"/>
      <c r="F163" s="323"/>
    </row>
    <row r="164" spans="4:6" x14ac:dyDescent="0.2">
      <c r="D164" s="323"/>
      <c r="E164" s="323"/>
      <c r="F164" s="323"/>
    </row>
    <row r="165" spans="4:6" x14ac:dyDescent="0.2">
      <c r="D165" s="323"/>
      <c r="E165" s="323"/>
      <c r="F165" s="323"/>
    </row>
    <row r="166" spans="4:6" x14ac:dyDescent="0.2">
      <c r="D166" s="323"/>
      <c r="E166" s="323"/>
      <c r="F166" s="323"/>
    </row>
    <row r="167" spans="4:6" x14ac:dyDescent="0.2">
      <c r="D167" s="323"/>
      <c r="E167" s="323"/>
      <c r="F167" s="323"/>
    </row>
    <row r="168" spans="4:6" x14ac:dyDescent="0.2">
      <c r="D168" s="323"/>
      <c r="E168" s="323"/>
      <c r="F168" s="323"/>
    </row>
    <row r="169" spans="4:6" x14ac:dyDescent="0.2">
      <c r="D169" s="323"/>
      <c r="E169" s="323"/>
      <c r="F169" s="323"/>
    </row>
    <row r="170" spans="4:6" x14ac:dyDescent="0.2">
      <c r="D170" s="323"/>
      <c r="E170" s="323"/>
      <c r="F170" s="323"/>
    </row>
    <row r="171" spans="4:6" x14ac:dyDescent="0.2">
      <c r="D171" s="323"/>
      <c r="E171" s="323"/>
      <c r="F171" s="323"/>
    </row>
    <row r="172" spans="4:6" x14ac:dyDescent="0.2">
      <c r="D172" s="323"/>
      <c r="E172" s="323"/>
      <c r="F172" s="323"/>
    </row>
    <row r="173" spans="4:6" x14ac:dyDescent="0.2">
      <c r="D173" s="323"/>
      <c r="E173" s="323"/>
      <c r="F173" s="323"/>
    </row>
    <row r="174" spans="4:6" x14ac:dyDescent="0.2">
      <c r="D174" s="323"/>
      <c r="E174" s="323"/>
      <c r="F174" s="323"/>
    </row>
    <row r="175" spans="4:6" x14ac:dyDescent="0.2">
      <c r="D175" s="323"/>
      <c r="E175" s="323"/>
      <c r="F175" s="323"/>
    </row>
    <row r="176" spans="4:6" x14ac:dyDescent="0.2">
      <c r="D176" s="323"/>
      <c r="E176" s="323"/>
      <c r="F176" s="323"/>
    </row>
    <row r="177" spans="4:6" x14ac:dyDescent="0.2">
      <c r="D177" s="323"/>
      <c r="E177" s="323"/>
      <c r="F177" s="323"/>
    </row>
    <row r="178" spans="4:6" x14ac:dyDescent="0.2">
      <c r="D178" s="323"/>
      <c r="E178" s="323"/>
      <c r="F178" s="323"/>
    </row>
    <row r="179" spans="4:6" x14ac:dyDescent="0.2">
      <c r="D179" s="323"/>
      <c r="E179" s="323"/>
      <c r="F179" s="323"/>
    </row>
    <row r="180" spans="4:6" x14ac:dyDescent="0.2">
      <c r="D180" s="323"/>
      <c r="E180" s="323"/>
      <c r="F180" s="323"/>
    </row>
    <row r="181" spans="4:6" x14ac:dyDescent="0.2">
      <c r="D181" s="323"/>
      <c r="E181" s="323"/>
      <c r="F181" s="323"/>
    </row>
    <row r="182" spans="4:6" x14ac:dyDescent="0.2">
      <c r="D182" s="323"/>
      <c r="E182" s="323"/>
      <c r="F182" s="323"/>
    </row>
    <row r="183" spans="4:6" x14ac:dyDescent="0.2">
      <c r="D183" s="323"/>
      <c r="E183" s="323"/>
      <c r="F183" s="323"/>
    </row>
    <row r="184" spans="4:6" x14ac:dyDescent="0.2">
      <c r="D184" s="323"/>
      <c r="E184" s="323"/>
      <c r="F184" s="323"/>
    </row>
    <row r="185" spans="4:6" x14ac:dyDescent="0.2">
      <c r="D185" s="323"/>
      <c r="E185" s="323"/>
      <c r="F185" s="323"/>
    </row>
    <row r="186" spans="4:6" x14ac:dyDescent="0.2">
      <c r="D186" s="323"/>
      <c r="E186" s="323"/>
      <c r="F186" s="323"/>
    </row>
    <row r="187" spans="4:6" x14ac:dyDescent="0.2">
      <c r="D187" s="323"/>
      <c r="E187" s="323"/>
      <c r="F187" s="323"/>
    </row>
    <row r="188" spans="4:6" x14ac:dyDescent="0.2">
      <c r="D188" s="323"/>
      <c r="E188" s="323"/>
      <c r="F188" s="323"/>
    </row>
    <row r="189" spans="4:6" x14ac:dyDescent="0.2">
      <c r="D189" s="323"/>
      <c r="E189" s="323"/>
      <c r="F189" s="323"/>
    </row>
    <row r="190" spans="4:6" x14ac:dyDescent="0.2">
      <c r="D190" s="323"/>
      <c r="E190" s="323"/>
      <c r="F190" s="323"/>
    </row>
    <row r="191" spans="4:6" x14ac:dyDescent="0.2">
      <c r="D191" s="323"/>
      <c r="E191" s="323"/>
      <c r="F191" s="323"/>
    </row>
    <row r="192" spans="4:6" x14ac:dyDescent="0.2">
      <c r="D192" s="323"/>
      <c r="E192" s="323"/>
      <c r="F192" s="323"/>
    </row>
    <row r="193" spans="4:6" x14ac:dyDescent="0.2">
      <c r="D193" s="323"/>
      <c r="E193" s="323"/>
      <c r="F193" s="323"/>
    </row>
    <row r="194" spans="4:6" x14ac:dyDescent="0.2">
      <c r="D194" s="323"/>
      <c r="E194" s="323"/>
      <c r="F194" s="323"/>
    </row>
    <row r="195" spans="4:6" x14ac:dyDescent="0.2">
      <c r="D195" s="323"/>
      <c r="E195" s="323"/>
      <c r="F195" s="323"/>
    </row>
    <row r="196" spans="4:6" x14ac:dyDescent="0.2">
      <c r="D196" s="323"/>
      <c r="E196" s="323"/>
      <c r="F196" s="323"/>
    </row>
    <row r="197" spans="4:6" x14ac:dyDescent="0.2">
      <c r="D197" s="323"/>
      <c r="E197" s="323"/>
      <c r="F197" s="323"/>
    </row>
    <row r="198" spans="4:6" x14ac:dyDescent="0.2">
      <c r="D198" s="323"/>
      <c r="E198" s="323"/>
      <c r="F198" s="323"/>
    </row>
    <row r="199" spans="4:6" x14ac:dyDescent="0.2">
      <c r="D199" s="323"/>
      <c r="E199" s="323"/>
      <c r="F199" s="323"/>
    </row>
    <row r="200" spans="4:6" x14ac:dyDescent="0.2">
      <c r="D200" s="323"/>
      <c r="E200" s="323"/>
      <c r="F200" s="323"/>
    </row>
    <row r="201" spans="4:6" x14ac:dyDescent="0.2">
      <c r="D201" s="323"/>
      <c r="E201" s="323"/>
      <c r="F201" s="323"/>
    </row>
    <row r="202" spans="4:6" x14ac:dyDescent="0.2">
      <c r="D202" s="323"/>
      <c r="E202" s="323"/>
      <c r="F202" s="323"/>
    </row>
    <row r="203" spans="4:6" x14ac:dyDescent="0.2">
      <c r="D203" s="323"/>
      <c r="E203" s="323"/>
      <c r="F203" s="323"/>
    </row>
    <row r="204" spans="4:6" x14ac:dyDescent="0.2">
      <c r="D204" s="323"/>
      <c r="E204" s="323"/>
      <c r="F204" s="323"/>
    </row>
    <row r="205" spans="4:6" x14ac:dyDescent="0.2">
      <c r="D205" s="323"/>
      <c r="E205" s="323"/>
      <c r="F205" s="323"/>
    </row>
    <row r="206" spans="4:6" x14ac:dyDescent="0.2">
      <c r="D206" s="323"/>
      <c r="E206" s="323"/>
      <c r="F206" s="323"/>
    </row>
    <row r="207" spans="4:6" x14ac:dyDescent="0.2">
      <c r="D207" s="323"/>
      <c r="E207" s="323"/>
      <c r="F207" s="323"/>
    </row>
    <row r="208" spans="4:6" x14ac:dyDescent="0.2">
      <c r="D208" s="323"/>
      <c r="E208" s="323"/>
      <c r="F208" s="323"/>
    </row>
    <row r="209" spans="4:6" x14ac:dyDescent="0.2">
      <c r="D209" s="323"/>
      <c r="E209" s="323"/>
      <c r="F209" s="323"/>
    </row>
    <row r="210" spans="4:6" x14ac:dyDescent="0.2">
      <c r="D210" s="323"/>
      <c r="E210" s="323"/>
      <c r="F210" s="323"/>
    </row>
    <row r="211" spans="4:6" x14ac:dyDescent="0.2">
      <c r="D211" s="323"/>
      <c r="E211" s="323"/>
      <c r="F211" s="323"/>
    </row>
    <row r="212" spans="4:6" x14ac:dyDescent="0.2">
      <c r="D212" s="323"/>
      <c r="E212" s="323"/>
      <c r="F212" s="323"/>
    </row>
    <row r="213" spans="4:6" x14ac:dyDescent="0.2">
      <c r="D213" s="323"/>
      <c r="E213" s="323"/>
      <c r="F213" s="323"/>
    </row>
    <row r="214" spans="4:6" x14ac:dyDescent="0.2">
      <c r="D214" s="323"/>
      <c r="E214" s="323"/>
      <c r="F214" s="323"/>
    </row>
    <row r="215" spans="4:6" x14ac:dyDescent="0.2">
      <c r="D215" s="323"/>
      <c r="E215" s="323"/>
      <c r="F215" s="323"/>
    </row>
    <row r="216" spans="4:6" x14ac:dyDescent="0.2">
      <c r="D216" s="323"/>
      <c r="E216" s="323"/>
      <c r="F216" s="323"/>
    </row>
    <row r="217" spans="4:6" x14ac:dyDescent="0.2">
      <c r="D217" s="323"/>
      <c r="E217" s="323"/>
      <c r="F217" s="323"/>
    </row>
    <row r="218" spans="4:6" x14ac:dyDescent="0.2">
      <c r="D218" s="323"/>
      <c r="E218" s="323"/>
      <c r="F218" s="323"/>
    </row>
    <row r="219" spans="4:6" x14ac:dyDescent="0.2">
      <c r="D219" s="323"/>
      <c r="E219" s="323"/>
      <c r="F219" s="323"/>
    </row>
    <row r="220" spans="4:6" x14ac:dyDescent="0.2">
      <c r="D220" s="323"/>
      <c r="E220" s="323"/>
      <c r="F220" s="323"/>
    </row>
    <row r="221" spans="4:6" x14ac:dyDescent="0.2">
      <c r="D221" s="323"/>
      <c r="E221" s="323"/>
      <c r="F221" s="323"/>
    </row>
    <row r="222" spans="4:6" x14ac:dyDescent="0.2">
      <c r="D222" s="323"/>
      <c r="E222" s="323"/>
      <c r="F222" s="323"/>
    </row>
    <row r="223" spans="4:6" x14ac:dyDescent="0.2">
      <c r="D223" s="323"/>
      <c r="E223" s="323"/>
      <c r="F223" s="323"/>
    </row>
    <row r="224" spans="4:6" x14ac:dyDescent="0.2">
      <c r="D224" s="323"/>
      <c r="E224" s="323"/>
      <c r="F224" s="323"/>
    </row>
    <row r="225" spans="4:6" x14ac:dyDescent="0.2">
      <c r="D225" s="323"/>
      <c r="E225" s="323"/>
      <c r="F225" s="323"/>
    </row>
    <row r="226" spans="4:6" x14ac:dyDescent="0.2">
      <c r="D226" s="323"/>
      <c r="E226" s="323"/>
      <c r="F226" s="323"/>
    </row>
    <row r="227" spans="4:6" x14ac:dyDescent="0.2">
      <c r="D227" s="323"/>
      <c r="E227" s="323"/>
      <c r="F227" s="323"/>
    </row>
    <row r="228" spans="4:6" x14ac:dyDescent="0.2">
      <c r="D228" s="323"/>
      <c r="E228" s="323"/>
      <c r="F228" s="323"/>
    </row>
    <row r="229" spans="4:6" x14ac:dyDescent="0.2">
      <c r="D229" s="323"/>
      <c r="E229" s="323"/>
      <c r="F229" s="323"/>
    </row>
    <row r="230" spans="4:6" x14ac:dyDescent="0.2">
      <c r="D230" s="323"/>
      <c r="E230" s="323"/>
      <c r="F230" s="323"/>
    </row>
    <row r="231" spans="4:6" x14ac:dyDescent="0.2">
      <c r="D231" s="323"/>
      <c r="E231" s="323"/>
      <c r="F231" s="323"/>
    </row>
    <row r="232" spans="4:6" x14ac:dyDescent="0.2">
      <c r="D232" s="323"/>
      <c r="E232" s="323"/>
      <c r="F232" s="323"/>
    </row>
    <row r="233" spans="4:6" x14ac:dyDescent="0.2">
      <c r="D233" s="323"/>
      <c r="E233" s="323"/>
      <c r="F233" s="323"/>
    </row>
    <row r="234" spans="4:6" x14ac:dyDescent="0.2">
      <c r="D234" s="323"/>
      <c r="E234" s="323"/>
      <c r="F234" s="323"/>
    </row>
    <row r="235" spans="4:6" x14ac:dyDescent="0.2">
      <c r="D235" s="323"/>
      <c r="E235" s="323"/>
      <c r="F235" s="323"/>
    </row>
    <row r="236" spans="4:6" x14ac:dyDescent="0.2">
      <c r="D236" s="323"/>
      <c r="E236" s="323"/>
      <c r="F236" s="323"/>
    </row>
    <row r="237" spans="4:6" x14ac:dyDescent="0.2">
      <c r="D237" s="323"/>
      <c r="E237" s="323"/>
      <c r="F237" s="323"/>
    </row>
    <row r="238" spans="4:6" x14ac:dyDescent="0.2">
      <c r="D238" s="323"/>
      <c r="E238" s="323"/>
      <c r="F238" s="323"/>
    </row>
    <row r="239" spans="4:6" x14ac:dyDescent="0.2">
      <c r="D239" s="323"/>
      <c r="E239" s="323"/>
      <c r="F239" s="323"/>
    </row>
    <row r="240" spans="4:6" x14ac:dyDescent="0.2">
      <c r="D240" s="323"/>
      <c r="E240" s="323"/>
      <c r="F240" s="323"/>
    </row>
    <row r="241" spans="4:6" x14ac:dyDescent="0.2">
      <c r="D241" s="323"/>
      <c r="E241" s="323"/>
      <c r="F241" s="323"/>
    </row>
    <row r="242" spans="4:6" x14ac:dyDescent="0.2">
      <c r="D242" s="323"/>
      <c r="E242" s="323"/>
      <c r="F242" s="323"/>
    </row>
    <row r="243" spans="4:6" x14ac:dyDescent="0.2">
      <c r="D243" s="323"/>
      <c r="E243" s="323"/>
      <c r="F243" s="323"/>
    </row>
    <row r="244" spans="4:6" x14ac:dyDescent="0.2">
      <c r="D244" s="323"/>
      <c r="E244" s="323"/>
      <c r="F244" s="323"/>
    </row>
    <row r="245" spans="4:6" x14ac:dyDescent="0.2">
      <c r="D245" s="323"/>
      <c r="E245" s="323"/>
      <c r="F245" s="323"/>
    </row>
    <row r="246" spans="4:6" x14ac:dyDescent="0.2">
      <c r="D246" s="323"/>
      <c r="E246" s="323"/>
      <c r="F246" s="323"/>
    </row>
    <row r="247" spans="4:6" x14ac:dyDescent="0.2">
      <c r="D247" s="323"/>
      <c r="E247" s="323"/>
      <c r="F247" s="323"/>
    </row>
    <row r="248" spans="4:6" x14ac:dyDescent="0.2">
      <c r="D248" s="323"/>
      <c r="E248" s="323"/>
      <c r="F248" s="323"/>
    </row>
    <row r="249" spans="4:6" x14ac:dyDescent="0.2">
      <c r="D249" s="323"/>
      <c r="E249" s="323"/>
      <c r="F249" s="323"/>
    </row>
    <row r="250" spans="4:6" x14ac:dyDescent="0.2">
      <c r="D250" s="323"/>
      <c r="E250" s="323"/>
      <c r="F250" s="323"/>
    </row>
    <row r="251" spans="4:6" x14ac:dyDescent="0.2">
      <c r="D251" s="323"/>
      <c r="E251" s="323"/>
      <c r="F251" s="323"/>
    </row>
    <row r="252" spans="4:6" x14ac:dyDescent="0.2">
      <c r="D252" s="323"/>
      <c r="E252" s="323"/>
      <c r="F252" s="323"/>
    </row>
    <row r="253" spans="4:6" x14ac:dyDescent="0.2">
      <c r="D253" s="323"/>
      <c r="E253" s="323"/>
      <c r="F253" s="323"/>
    </row>
    <row r="254" spans="4:6" x14ac:dyDescent="0.2">
      <c r="D254" s="323"/>
      <c r="E254" s="323"/>
      <c r="F254" s="323"/>
    </row>
    <row r="255" spans="4:6" x14ac:dyDescent="0.2">
      <c r="D255" s="323"/>
      <c r="E255" s="323"/>
      <c r="F255" s="323"/>
    </row>
    <row r="256" spans="4:6" x14ac:dyDescent="0.2">
      <c r="D256" s="323"/>
      <c r="E256" s="323"/>
      <c r="F256" s="323"/>
    </row>
    <row r="257" spans="4:6" x14ac:dyDescent="0.2">
      <c r="D257" s="323"/>
      <c r="E257" s="323"/>
      <c r="F257" s="323"/>
    </row>
    <row r="258" spans="4:6" x14ac:dyDescent="0.2">
      <c r="D258" s="323"/>
      <c r="E258" s="323"/>
      <c r="F258" s="323"/>
    </row>
    <row r="259" spans="4:6" x14ac:dyDescent="0.2">
      <c r="D259" s="323"/>
      <c r="E259" s="323"/>
      <c r="F259" s="323"/>
    </row>
    <row r="260" spans="4:6" x14ac:dyDescent="0.2">
      <c r="D260" s="323"/>
      <c r="E260" s="323"/>
      <c r="F260" s="323"/>
    </row>
    <row r="261" spans="4:6" x14ac:dyDescent="0.2">
      <c r="D261" s="323"/>
      <c r="E261" s="323"/>
      <c r="F261" s="323"/>
    </row>
    <row r="262" spans="4:6" x14ac:dyDescent="0.2">
      <c r="D262" s="323"/>
      <c r="E262" s="323"/>
      <c r="F262" s="323"/>
    </row>
    <row r="263" spans="4:6" x14ac:dyDescent="0.2">
      <c r="D263" s="323"/>
      <c r="E263" s="323"/>
      <c r="F263" s="323"/>
    </row>
    <row r="264" spans="4:6" x14ac:dyDescent="0.2">
      <c r="D264" s="323"/>
      <c r="E264" s="323"/>
      <c r="F264" s="323"/>
    </row>
    <row r="265" spans="4:6" x14ac:dyDescent="0.2">
      <c r="D265" s="323"/>
      <c r="E265" s="323"/>
      <c r="F265" s="323"/>
    </row>
    <row r="266" spans="4:6" x14ac:dyDescent="0.2">
      <c r="D266" s="323"/>
      <c r="E266" s="323"/>
      <c r="F266" s="323"/>
    </row>
    <row r="267" spans="4:6" x14ac:dyDescent="0.2">
      <c r="D267" s="323"/>
      <c r="E267" s="323"/>
      <c r="F267" s="323"/>
    </row>
    <row r="268" spans="4:6" x14ac:dyDescent="0.2">
      <c r="D268" s="323"/>
      <c r="E268" s="323"/>
      <c r="F268" s="323"/>
    </row>
    <row r="269" spans="4:6" x14ac:dyDescent="0.2">
      <c r="D269" s="323"/>
      <c r="E269" s="323"/>
      <c r="F269" s="323"/>
    </row>
    <row r="270" spans="4:6" x14ac:dyDescent="0.2">
      <c r="D270" s="323"/>
      <c r="E270" s="323"/>
      <c r="F270" s="323"/>
    </row>
    <row r="271" spans="4:6" x14ac:dyDescent="0.2">
      <c r="D271" s="323"/>
      <c r="E271" s="323"/>
      <c r="F271" s="323"/>
    </row>
    <row r="272" spans="4:6" x14ac:dyDescent="0.2">
      <c r="D272" s="323"/>
      <c r="E272" s="323"/>
      <c r="F272" s="323"/>
    </row>
    <row r="273" spans="4:6" x14ac:dyDescent="0.2">
      <c r="D273" s="323"/>
      <c r="E273" s="323"/>
      <c r="F273" s="323"/>
    </row>
    <row r="274" spans="4:6" x14ac:dyDescent="0.2">
      <c r="D274" s="323"/>
      <c r="E274" s="323"/>
      <c r="F274" s="323"/>
    </row>
    <row r="275" spans="4:6" x14ac:dyDescent="0.2">
      <c r="D275" s="323"/>
      <c r="E275" s="323"/>
      <c r="F275" s="323"/>
    </row>
    <row r="276" spans="4:6" x14ac:dyDescent="0.2">
      <c r="D276" s="323"/>
      <c r="E276" s="323"/>
      <c r="F276" s="323"/>
    </row>
    <row r="277" spans="4:6" x14ac:dyDescent="0.2">
      <c r="D277" s="323"/>
      <c r="E277" s="323"/>
      <c r="F277" s="323"/>
    </row>
    <row r="278" spans="4:6" x14ac:dyDescent="0.2">
      <c r="D278" s="323"/>
      <c r="E278" s="323"/>
      <c r="F278" s="323"/>
    </row>
    <row r="279" spans="4:6" x14ac:dyDescent="0.2">
      <c r="D279" s="323"/>
      <c r="E279" s="323"/>
      <c r="F279" s="323"/>
    </row>
    <row r="280" spans="4:6" x14ac:dyDescent="0.2">
      <c r="D280" s="323"/>
      <c r="E280" s="323"/>
      <c r="F280" s="323"/>
    </row>
    <row r="281" spans="4:6" x14ac:dyDescent="0.2">
      <c r="D281" s="323"/>
      <c r="E281" s="323"/>
      <c r="F281" s="323"/>
    </row>
    <row r="282" spans="4:6" x14ac:dyDescent="0.2">
      <c r="D282" s="323"/>
      <c r="E282" s="323"/>
      <c r="F282" s="323"/>
    </row>
    <row r="283" spans="4:6" x14ac:dyDescent="0.2">
      <c r="D283" s="323"/>
      <c r="E283" s="323"/>
      <c r="F283" s="323"/>
    </row>
    <row r="284" spans="4:6" x14ac:dyDescent="0.2">
      <c r="D284" s="323"/>
      <c r="E284" s="323"/>
      <c r="F284" s="323"/>
    </row>
    <row r="285" spans="4:6" x14ac:dyDescent="0.2">
      <c r="D285" s="323"/>
      <c r="E285" s="323"/>
      <c r="F285" s="323"/>
    </row>
    <row r="286" spans="4:6" x14ac:dyDescent="0.2">
      <c r="D286" s="323"/>
      <c r="E286" s="323"/>
      <c r="F286" s="323"/>
    </row>
    <row r="287" spans="4:6" x14ac:dyDescent="0.2">
      <c r="D287" s="323"/>
      <c r="E287" s="323"/>
      <c r="F287" s="323"/>
    </row>
    <row r="288" spans="4:6" x14ac:dyDescent="0.2">
      <c r="D288" s="323"/>
      <c r="E288" s="323"/>
      <c r="F288" s="323"/>
    </row>
    <row r="289" spans="4:6" x14ac:dyDescent="0.2">
      <c r="D289" s="323"/>
      <c r="E289" s="323"/>
      <c r="F289" s="323"/>
    </row>
    <row r="290" spans="4:6" x14ac:dyDescent="0.2">
      <c r="D290" s="323"/>
      <c r="E290" s="323"/>
      <c r="F290" s="323"/>
    </row>
    <row r="291" spans="4:6" x14ac:dyDescent="0.2">
      <c r="D291" s="323"/>
      <c r="E291" s="323"/>
      <c r="F291" s="323"/>
    </row>
    <row r="292" spans="4:6" x14ac:dyDescent="0.2">
      <c r="D292" s="323"/>
      <c r="E292" s="323"/>
      <c r="F292" s="323"/>
    </row>
    <row r="293" spans="4:6" x14ac:dyDescent="0.2">
      <c r="D293" s="323"/>
      <c r="E293" s="323"/>
      <c r="F293" s="323"/>
    </row>
    <row r="294" spans="4:6" x14ac:dyDescent="0.2">
      <c r="D294" s="323"/>
      <c r="E294" s="323"/>
      <c r="F294" s="323"/>
    </row>
    <row r="295" spans="4:6" x14ac:dyDescent="0.2">
      <c r="D295" s="323"/>
      <c r="E295" s="323"/>
      <c r="F295" s="323"/>
    </row>
    <row r="296" spans="4:6" x14ac:dyDescent="0.2">
      <c r="D296" s="323"/>
      <c r="E296" s="323"/>
      <c r="F296" s="323"/>
    </row>
    <row r="297" spans="4:6" x14ac:dyDescent="0.2">
      <c r="D297" s="323"/>
      <c r="E297" s="323"/>
      <c r="F297" s="323"/>
    </row>
    <row r="298" spans="4:6" x14ac:dyDescent="0.2">
      <c r="D298" s="323"/>
      <c r="E298" s="323"/>
      <c r="F298" s="323"/>
    </row>
    <row r="299" spans="4:6" x14ac:dyDescent="0.2">
      <c r="D299" s="323"/>
      <c r="E299" s="323"/>
      <c r="F299" s="323"/>
    </row>
    <row r="300" spans="4:6" x14ac:dyDescent="0.2">
      <c r="D300" s="323"/>
      <c r="E300" s="323"/>
      <c r="F300" s="323"/>
    </row>
    <row r="301" spans="4:6" x14ac:dyDescent="0.2">
      <c r="D301" s="323"/>
      <c r="E301" s="323"/>
      <c r="F301" s="323"/>
    </row>
    <row r="302" spans="4:6" x14ac:dyDescent="0.2">
      <c r="D302" s="323"/>
      <c r="E302" s="323"/>
      <c r="F302" s="323"/>
    </row>
    <row r="303" spans="4:6" x14ac:dyDescent="0.2">
      <c r="D303" s="323"/>
      <c r="E303" s="323"/>
      <c r="F303" s="323"/>
    </row>
    <row r="304" spans="4:6" x14ac:dyDescent="0.2">
      <c r="D304" s="323"/>
      <c r="E304" s="323"/>
      <c r="F304" s="323"/>
    </row>
    <row r="305" spans="4:6" x14ac:dyDescent="0.2">
      <c r="D305" s="323"/>
      <c r="E305" s="323"/>
      <c r="F305" s="323"/>
    </row>
    <row r="306" spans="4:6" x14ac:dyDescent="0.2">
      <c r="D306" s="323"/>
      <c r="E306" s="323"/>
      <c r="F306" s="323"/>
    </row>
    <row r="307" spans="4:6" x14ac:dyDescent="0.2">
      <c r="D307" s="323"/>
      <c r="E307" s="323"/>
      <c r="F307" s="323"/>
    </row>
    <row r="308" spans="4:6" x14ac:dyDescent="0.2">
      <c r="D308" s="323"/>
      <c r="E308" s="323"/>
      <c r="F308" s="323"/>
    </row>
    <row r="309" spans="4:6" x14ac:dyDescent="0.2">
      <c r="D309" s="323"/>
      <c r="E309" s="323"/>
      <c r="F309" s="323"/>
    </row>
    <row r="310" spans="4:6" x14ac:dyDescent="0.2">
      <c r="D310" s="323"/>
      <c r="E310" s="323"/>
      <c r="F310" s="323"/>
    </row>
    <row r="311" spans="4:6" x14ac:dyDescent="0.2">
      <c r="D311" s="323"/>
      <c r="E311" s="323"/>
      <c r="F311" s="323"/>
    </row>
    <row r="312" spans="4:6" x14ac:dyDescent="0.2">
      <c r="D312" s="323"/>
      <c r="E312" s="323"/>
      <c r="F312" s="323"/>
    </row>
    <row r="313" spans="4:6" x14ac:dyDescent="0.2">
      <c r="D313" s="323"/>
      <c r="E313" s="323"/>
      <c r="F313" s="323"/>
    </row>
    <row r="314" spans="4:6" x14ac:dyDescent="0.2">
      <c r="D314" s="323"/>
      <c r="E314" s="323"/>
      <c r="F314" s="323"/>
    </row>
    <row r="315" spans="4:6" x14ac:dyDescent="0.2">
      <c r="D315" s="323"/>
      <c r="E315" s="323"/>
      <c r="F315" s="323"/>
    </row>
    <row r="316" spans="4:6" x14ac:dyDescent="0.2">
      <c r="D316" s="323"/>
      <c r="E316" s="323"/>
      <c r="F316" s="323"/>
    </row>
    <row r="317" spans="4:6" x14ac:dyDescent="0.2">
      <c r="D317" s="323"/>
      <c r="E317" s="323"/>
      <c r="F317" s="323"/>
    </row>
    <row r="318" spans="4:6" x14ac:dyDescent="0.2">
      <c r="D318" s="323"/>
      <c r="E318" s="323"/>
      <c r="F318" s="323"/>
    </row>
    <row r="319" spans="4:6" x14ac:dyDescent="0.2">
      <c r="D319" s="323"/>
      <c r="E319" s="323"/>
      <c r="F319" s="323"/>
    </row>
    <row r="320" spans="4:6" x14ac:dyDescent="0.2">
      <c r="D320" s="323"/>
      <c r="E320" s="323"/>
      <c r="F320" s="323"/>
    </row>
    <row r="321" spans="4:6" x14ac:dyDescent="0.2">
      <c r="D321" s="323"/>
      <c r="E321" s="323"/>
      <c r="F321" s="323"/>
    </row>
    <row r="322" spans="4:6" x14ac:dyDescent="0.2">
      <c r="D322" s="323"/>
      <c r="E322" s="323"/>
      <c r="F322" s="323"/>
    </row>
    <row r="323" spans="4:6" x14ac:dyDescent="0.2">
      <c r="D323" s="323"/>
      <c r="E323" s="323"/>
      <c r="F323" s="323"/>
    </row>
    <row r="324" spans="4:6" x14ac:dyDescent="0.2">
      <c r="D324" s="323"/>
      <c r="E324" s="323"/>
      <c r="F324" s="323"/>
    </row>
    <row r="325" spans="4:6" x14ac:dyDescent="0.2">
      <c r="D325" s="323"/>
      <c r="E325" s="323"/>
      <c r="F325" s="323"/>
    </row>
    <row r="326" spans="4:6" x14ac:dyDescent="0.2">
      <c r="D326" s="323"/>
      <c r="E326" s="323"/>
      <c r="F326" s="323"/>
    </row>
    <row r="327" spans="4:6" x14ac:dyDescent="0.2">
      <c r="D327" s="323"/>
      <c r="E327" s="323"/>
      <c r="F327" s="323"/>
    </row>
    <row r="328" spans="4:6" x14ac:dyDescent="0.2">
      <c r="D328" s="323"/>
      <c r="E328" s="323"/>
      <c r="F328" s="323"/>
    </row>
    <row r="329" spans="4:6" x14ac:dyDescent="0.2">
      <c r="D329" s="323"/>
      <c r="E329" s="323"/>
      <c r="F329" s="323"/>
    </row>
    <row r="330" spans="4:6" x14ac:dyDescent="0.2">
      <c r="D330" s="323"/>
      <c r="E330" s="323"/>
      <c r="F330" s="323"/>
    </row>
    <row r="331" spans="4:6" x14ac:dyDescent="0.2">
      <c r="D331" s="323"/>
      <c r="E331" s="323"/>
      <c r="F331" s="323"/>
    </row>
    <row r="332" spans="4:6" x14ac:dyDescent="0.2">
      <c r="D332" s="323"/>
      <c r="E332" s="323"/>
      <c r="F332" s="323"/>
    </row>
    <row r="333" spans="4:6" x14ac:dyDescent="0.2">
      <c r="D333" s="323"/>
      <c r="E333" s="323"/>
      <c r="F333" s="323"/>
    </row>
    <row r="334" spans="4:6" x14ac:dyDescent="0.2">
      <c r="D334" s="323"/>
      <c r="E334" s="323"/>
      <c r="F334" s="323"/>
    </row>
    <row r="335" spans="4:6" x14ac:dyDescent="0.2">
      <c r="D335" s="323"/>
      <c r="E335" s="323"/>
      <c r="F335" s="323"/>
    </row>
    <row r="336" spans="4:6" x14ac:dyDescent="0.2">
      <c r="D336" s="323"/>
      <c r="E336" s="323"/>
      <c r="F336" s="323"/>
    </row>
    <row r="337" spans="4:6" x14ac:dyDescent="0.2">
      <c r="D337" s="323"/>
      <c r="E337" s="323"/>
      <c r="F337" s="323"/>
    </row>
    <row r="338" spans="4:6" x14ac:dyDescent="0.2">
      <c r="D338" s="323"/>
      <c r="E338" s="323"/>
      <c r="F338" s="323"/>
    </row>
    <row r="339" spans="4:6" x14ac:dyDescent="0.2">
      <c r="D339" s="323"/>
      <c r="E339" s="323"/>
      <c r="F339" s="323"/>
    </row>
    <row r="340" spans="4:6" x14ac:dyDescent="0.2">
      <c r="D340" s="323"/>
      <c r="E340" s="323"/>
      <c r="F340" s="323"/>
    </row>
    <row r="341" spans="4:6" x14ac:dyDescent="0.2">
      <c r="D341" s="323"/>
      <c r="E341" s="323"/>
      <c r="F341" s="323"/>
    </row>
    <row r="342" spans="4:6" x14ac:dyDescent="0.2">
      <c r="D342" s="323"/>
      <c r="E342" s="323"/>
      <c r="F342" s="323"/>
    </row>
    <row r="343" spans="4:6" x14ac:dyDescent="0.2">
      <c r="D343" s="323"/>
      <c r="E343" s="323"/>
      <c r="F343" s="323"/>
    </row>
    <row r="344" spans="4:6" x14ac:dyDescent="0.2">
      <c r="D344" s="323"/>
      <c r="E344" s="323"/>
      <c r="F344" s="323"/>
    </row>
    <row r="345" spans="4:6" x14ac:dyDescent="0.2">
      <c r="D345" s="323"/>
      <c r="E345" s="323"/>
      <c r="F345" s="323"/>
    </row>
    <row r="346" spans="4:6" x14ac:dyDescent="0.2">
      <c r="D346" s="323"/>
      <c r="E346" s="323"/>
      <c r="F346" s="323"/>
    </row>
    <row r="347" spans="4:6" x14ac:dyDescent="0.2">
      <c r="D347" s="323"/>
      <c r="E347" s="323"/>
      <c r="F347" s="323"/>
    </row>
    <row r="348" spans="4:6" x14ac:dyDescent="0.2">
      <c r="D348" s="323"/>
      <c r="E348" s="323"/>
      <c r="F348" s="323"/>
    </row>
    <row r="349" spans="4:6" x14ac:dyDescent="0.2">
      <c r="D349" s="323"/>
      <c r="E349" s="323"/>
      <c r="F349" s="323"/>
    </row>
    <row r="350" spans="4:6" x14ac:dyDescent="0.2">
      <c r="D350" s="323"/>
      <c r="E350" s="323"/>
      <c r="F350" s="323"/>
    </row>
    <row r="351" spans="4:6" x14ac:dyDescent="0.2">
      <c r="D351" s="323"/>
      <c r="E351" s="323"/>
      <c r="F351" s="323"/>
    </row>
    <row r="352" spans="4:6" x14ac:dyDescent="0.2">
      <c r="D352" s="323"/>
      <c r="E352" s="323"/>
      <c r="F352" s="323"/>
    </row>
    <row r="353" spans="4:6" x14ac:dyDescent="0.2">
      <c r="D353" s="323"/>
      <c r="E353" s="323"/>
      <c r="F353" s="323"/>
    </row>
    <row r="354" spans="4:6" x14ac:dyDescent="0.2">
      <c r="D354" s="323"/>
      <c r="E354" s="323"/>
      <c r="F354" s="323"/>
    </row>
    <row r="355" spans="4:6" x14ac:dyDescent="0.2">
      <c r="D355" s="323"/>
      <c r="E355" s="323"/>
      <c r="F355" s="323"/>
    </row>
    <row r="356" spans="4:6" x14ac:dyDescent="0.2">
      <c r="D356" s="323"/>
      <c r="E356" s="323"/>
      <c r="F356" s="323"/>
    </row>
    <row r="357" spans="4:6" x14ac:dyDescent="0.2">
      <c r="D357" s="323"/>
      <c r="E357" s="323"/>
      <c r="F357" s="323"/>
    </row>
    <row r="358" spans="4:6" x14ac:dyDescent="0.2">
      <c r="D358" s="323"/>
      <c r="E358" s="323"/>
      <c r="F358" s="323"/>
    </row>
    <row r="359" spans="4:6" x14ac:dyDescent="0.2">
      <c r="D359" s="323"/>
      <c r="E359" s="323"/>
      <c r="F359" s="323"/>
    </row>
    <row r="360" spans="4:6" x14ac:dyDescent="0.2">
      <c r="D360" s="323"/>
      <c r="E360" s="323"/>
      <c r="F360" s="323"/>
    </row>
    <row r="361" spans="4:6" x14ac:dyDescent="0.2">
      <c r="D361" s="323"/>
      <c r="E361" s="323"/>
      <c r="F361" s="323"/>
    </row>
    <row r="362" spans="4:6" x14ac:dyDescent="0.2">
      <c r="D362" s="323"/>
      <c r="E362" s="323"/>
      <c r="F362" s="323"/>
    </row>
    <row r="363" spans="4:6" x14ac:dyDescent="0.2">
      <c r="D363" s="323"/>
      <c r="E363" s="323"/>
      <c r="F363" s="323"/>
    </row>
    <row r="364" spans="4:6" x14ac:dyDescent="0.2">
      <c r="D364" s="323"/>
      <c r="E364" s="323"/>
      <c r="F364" s="323"/>
    </row>
    <row r="365" spans="4:6" x14ac:dyDescent="0.2">
      <c r="D365" s="323"/>
      <c r="E365" s="323"/>
      <c r="F365" s="323"/>
    </row>
    <row r="366" spans="4:6" x14ac:dyDescent="0.2">
      <c r="D366" s="323"/>
      <c r="E366" s="323"/>
      <c r="F366" s="323"/>
    </row>
    <row r="367" spans="4:6" x14ac:dyDescent="0.2">
      <c r="D367" s="323"/>
      <c r="E367" s="323"/>
      <c r="F367" s="323"/>
    </row>
    <row r="368" spans="4:6" x14ac:dyDescent="0.2">
      <c r="D368" s="323"/>
      <c r="E368" s="323"/>
      <c r="F368" s="323"/>
    </row>
    <row r="369" spans="4:6" x14ac:dyDescent="0.2">
      <c r="D369" s="323"/>
      <c r="E369" s="323"/>
      <c r="F369" s="323"/>
    </row>
    <row r="370" spans="4:6" x14ac:dyDescent="0.2">
      <c r="D370" s="323"/>
      <c r="E370" s="323"/>
      <c r="F370" s="323"/>
    </row>
    <row r="371" spans="4:6" x14ac:dyDescent="0.2">
      <c r="D371" s="323"/>
      <c r="E371" s="323"/>
      <c r="F371" s="323"/>
    </row>
    <row r="372" spans="4:6" x14ac:dyDescent="0.2">
      <c r="D372" s="323"/>
      <c r="E372" s="323"/>
      <c r="F372" s="323"/>
    </row>
    <row r="373" spans="4:6" x14ac:dyDescent="0.2">
      <c r="D373" s="323"/>
      <c r="E373" s="323"/>
      <c r="F373" s="323"/>
    </row>
    <row r="374" spans="4:6" x14ac:dyDescent="0.2">
      <c r="D374" s="323"/>
      <c r="E374" s="323"/>
      <c r="F374" s="323"/>
    </row>
    <row r="375" spans="4:6" x14ac:dyDescent="0.2">
      <c r="D375" s="323"/>
      <c r="E375" s="323"/>
      <c r="F375" s="323"/>
    </row>
    <row r="376" spans="4:6" x14ac:dyDescent="0.2">
      <c r="D376" s="323"/>
      <c r="E376" s="323"/>
      <c r="F376" s="323"/>
    </row>
    <row r="377" spans="4:6" x14ac:dyDescent="0.2">
      <c r="D377" s="323"/>
      <c r="E377" s="323"/>
      <c r="F377" s="323"/>
    </row>
    <row r="378" spans="4:6" x14ac:dyDescent="0.2">
      <c r="D378" s="323"/>
      <c r="E378" s="323"/>
      <c r="F378" s="323"/>
    </row>
    <row r="379" spans="4:6" x14ac:dyDescent="0.2">
      <c r="D379" s="323"/>
      <c r="E379" s="323"/>
      <c r="F379" s="323"/>
    </row>
    <row r="380" spans="4:6" x14ac:dyDescent="0.2">
      <c r="D380" s="323"/>
      <c r="E380" s="323"/>
      <c r="F380" s="323"/>
    </row>
    <row r="381" spans="4:6" x14ac:dyDescent="0.2">
      <c r="D381" s="323"/>
      <c r="E381" s="323"/>
      <c r="F381" s="323"/>
    </row>
    <row r="382" spans="4:6" x14ac:dyDescent="0.2">
      <c r="D382" s="323"/>
      <c r="E382" s="323"/>
      <c r="F382" s="323"/>
    </row>
    <row r="383" spans="4:6" x14ac:dyDescent="0.2">
      <c r="D383" s="323"/>
      <c r="E383" s="323"/>
      <c r="F383" s="323"/>
    </row>
    <row r="384" spans="4:6" x14ac:dyDescent="0.2">
      <c r="D384" s="323"/>
      <c r="E384" s="323"/>
      <c r="F384" s="323"/>
    </row>
    <row r="385" spans="4:6" x14ac:dyDescent="0.2">
      <c r="D385" s="323"/>
      <c r="E385" s="323"/>
      <c r="F385" s="323"/>
    </row>
    <row r="386" spans="4:6" x14ac:dyDescent="0.2">
      <c r="D386" s="323"/>
      <c r="E386" s="323"/>
      <c r="F386" s="323"/>
    </row>
    <row r="387" spans="4:6" x14ac:dyDescent="0.2">
      <c r="D387" s="323"/>
      <c r="E387" s="323"/>
      <c r="F387" s="323"/>
    </row>
    <row r="388" spans="4:6" x14ac:dyDescent="0.2">
      <c r="D388" s="323"/>
      <c r="E388" s="323"/>
      <c r="F388" s="323"/>
    </row>
    <row r="389" spans="4:6" x14ac:dyDescent="0.2">
      <c r="D389" s="323"/>
      <c r="E389" s="323"/>
      <c r="F389" s="323"/>
    </row>
    <row r="390" spans="4:6" x14ac:dyDescent="0.2">
      <c r="D390" s="323"/>
      <c r="E390" s="323"/>
      <c r="F390" s="323"/>
    </row>
    <row r="391" spans="4:6" x14ac:dyDescent="0.2">
      <c r="D391" s="323"/>
      <c r="E391" s="323"/>
      <c r="F391" s="323"/>
    </row>
    <row r="392" spans="4:6" x14ac:dyDescent="0.2">
      <c r="D392" s="323"/>
      <c r="E392" s="323"/>
      <c r="F392" s="323"/>
    </row>
    <row r="393" spans="4:6" x14ac:dyDescent="0.2">
      <c r="D393" s="323"/>
      <c r="E393" s="323"/>
      <c r="F393" s="323"/>
    </row>
    <row r="394" spans="4:6" x14ac:dyDescent="0.2">
      <c r="D394" s="323"/>
      <c r="E394" s="323"/>
      <c r="F394" s="323"/>
    </row>
    <row r="395" spans="4:6" x14ac:dyDescent="0.2">
      <c r="D395" s="323"/>
      <c r="E395" s="323"/>
      <c r="F395" s="323"/>
    </row>
    <row r="396" spans="4:6" x14ac:dyDescent="0.2">
      <c r="D396" s="323"/>
      <c r="E396" s="323"/>
      <c r="F396" s="323"/>
    </row>
    <row r="397" spans="4:6" x14ac:dyDescent="0.2">
      <c r="D397" s="323"/>
      <c r="E397" s="323"/>
      <c r="F397" s="323"/>
    </row>
    <row r="398" spans="4:6" x14ac:dyDescent="0.2">
      <c r="D398" s="323"/>
      <c r="E398" s="323"/>
      <c r="F398" s="323"/>
    </row>
    <row r="399" spans="4:6" x14ac:dyDescent="0.2">
      <c r="D399" s="323"/>
      <c r="E399" s="323"/>
      <c r="F399" s="323"/>
    </row>
    <row r="400" spans="4:6" x14ac:dyDescent="0.2">
      <c r="D400" s="323"/>
      <c r="E400" s="323"/>
      <c r="F400" s="323"/>
    </row>
    <row r="401" spans="4:6" x14ac:dyDescent="0.2">
      <c r="D401" s="323"/>
      <c r="E401" s="323"/>
      <c r="F401" s="323"/>
    </row>
    <row r="402" spans="4:6" x14ac:dyDescent="0.2">
      <c r="D402" s="323"/>
      <c r="E402" s="323"/>
      <c r="F402" s="323"/>
    </row>
    <row r="403" spans="4:6" x14ac:dyDescent="0.2">
      <c r="D403" s="323"/>
      <c r="E403" s="323"/>
      <c r="F403" s="323"/>
    </row>
    <row r="404" spans="4:6" x14ac:dyDescent="0.2">
      <c r="D404" s="323"/>
      <c r="E404" s="323"/>
      <c r="F404" s="323"/>
    </row>
    <row r="405" spans="4:6" x14ac:dyDescent="0.2">
      <c r="D405" s="323"/>
      <c r="E405" s="323"/>
      <c r="F405" s="323"/>
    </row>
    <row r="406" spans="4:6" x14ac:dyDescent="0.2">
      <c r="D406" s="323"/>
      <c r="E406" s="323"/>
      <c r="F406" s="323"/>
    </row>
    <row r="407" spans="4:6" x14ac:dyDescent="0.2">
      <c r="D407" s="323"/>
      <c r="E407" s="323"/>
      <c r="F407" s="323"/>
    </row>
    <row r="408" spans="4:6" x14ac:dyDescent="0.2">
      <c r="D408" s="323"/>
      <c r="E408" s="323"/>
      <c r="F408" s="323"/>
    </row>
    <row r="409" spans="4:6" x14ac:dyDescent="0.2">
      <c r="D409" s="323"/>
      <c r="E409" s="323"/>
      <c r="F409" s="323"/>
    </row>
    <row r="410" spans="4:6" x14ac:dyDescent="0.2">
      <c r="D410" s="323"/>
      <c r="E410" s="323"/>
      <c r="F410" s="323"/>
    </row>
    <row r="411" spans="4:6" x14ac:dyDescent="0.2">
      <c r="D411" s="323"/>
      <c r="E411" s="323"/>
      <c r="F411" s="323"/>
    </row>
    <row r="412" spans="4:6" x14ac:dyDescent="0.2">
      <c r="D412" s="323"/>
      <c r="E412" s="323"/>
      <c r="F412" s="323"/>
    </row>
    <row r="413" spans="4:6" x14ac:dyDescent="0.2">
      <c r="D413" s="323"/>
      <c r="E413" s="323"/>
      <c r="F413" s="323"/>
    </row>
    <row r="414" spans="4:6" x14ac:dyDescent="0.2">
      <c r="D414" s="323"/>
      <c r="E414" s="323"/>
      <c r="F414" s="323"/>
    </row>
    <row r="415" spans="4:6" x14ac:dyDescent="0.2">
      <c r="D415" s="323"/>
      <c r="E415" s="323"/>
      <c r="F415" s="323"/>
    </row>
    <row r="416" spans="4:6" x14ac:dyDescent="0.2">
      <c r="D416" s="323"/>
      <c r="E416" s="323"/>
      <c r="F416" s="323"/>
    </row>
    <row r="417" spans="4:6" x14ac:dyDescent="0.2">
      <c r="D417" s="323"/>
      <c r="E417" s="323"/>
      <c r="F417" s="323"/>
    </row>
    <row r="418" spans="4:6" x14ac:dyDescent="0.2">
      <c r="D418" s="323"/>
      <c r="E418" s="323"/>
      <c r="F418" s="323"/>
    </row>
    <row r="419" spans="4:6" x14ac:dyDescent="0.2">
      <c r="D419" s="323"/>
      <c r="E419" s="323"/>
      <c r="F419" s="323"/>
    </row>
    <row r="420" spans="4:6" x14ac:dyDescent="0.2">
      <c r="D420" s="323"/>
      <c r="E420" s="323"/>
      <c r="F420" s="323"/>
    </row>
    <row r="421" spans="4:6" x14ac:dyDescent="0.2">
      <c r="D421" s="323"/>
      <c r="E421" s="323"/>
      <c r="F421" s="323"/>
    </row>
    <row r="422" spans="4:6" x14ac:dyDescent="0.2">
      <c r="D422" s="323"/>
      <c r="E422" s="323"/>
      <c r="F422" s="323"/>
    </row>
    <row r="423" spans="4:6" x14ac:dyDescent="0.2">
      <c r="D423" s="323"/>
      <c r="E423" s="323"/>
      <c r="F423" s="323"/>
    </row>
    <row r="424" spans="4:6" x14ac:dyDescent="0.2">
      <c r="D424" s="323"/>
      <c r="E424" s="323"/>
      <c r="F424" s="323"/>
    </row>
    <row r="425" spans="4:6" x14ac:dyDescent="0.2">
      <c r="D425" s="323"/>
      <c r="E425" s="323"/>
      <c r="F425" s="323"/>
    </row>
    <row r="426" spans="4:6" x14ac:dyDescent="0.2">
      <c r="D426" s="323"/>
      <c r="E426" s="323"/>
      <c r="F426" s="323"/>
    </row>
    <row r="427" spans="4:6" x14ac:dyDescent="0.2">
      <c r="D427" s="323"/>
      <c r="E427" s="323"/>
      <c r="F427" s="323"/>
    </row>
    <row r="428" spans="4:6" x14ac:dyDescent="0.2">
      <c r="D428" s="323"/>
      <c r="E428" s="323"/>
      <c r="F428" s="323"/>
    </row>
    <row r="429" spans="4:6" x14ac:dyDescent="0.2">
      <c r="D429" s="323"/>
      <c r="E429" s="323"/>
      <c r="F429" s="323"/>
    </row>
    <row r="430" spans="4:6" x14ac:dyDescent="0.2">
      <c r="D430" s="323"/>
      <c r="E430" s="323"/>
      <c r="F430" s="323"/>
    </row>
    <row r="431" spans="4:6" x14ac:dyDescent="0.2">
      <c r="D431" s="323"/>
      <c r="E431" s="323"/>
      <c r="F431" s="323"/>
    </row>
    <row r="432" spans="4:6" x14ac:dyDescent="0.2">
      <c r="D432" s="323"/>
      <c r="E432" s="323"/>
      <c r="F432" s="323"/>
    </row>
    <row r="433" spans="4:6" x14ac:dyDescent="0.2">
      <c r="D433" s="323"/>
      <c r="E433" s="323"/>
      <c r="F433" s="323"/>
    </row>
    <row r="434" spans="4:6" x14ac:dyDescent="0.2">
      <c r="D434" s="323"/>
      <c r="E434" s="323"/>
      <c r="F434" s="323"/>
    </row>
    <row r="435" spans="4:6" x14ac:dyDescent="0.2">
      <c r="D435" s="323"/>
      <c r="E435" s="323"/>
      <c r="F435" s="323"/>
    </row>
    <row r="436" spans="4:6" x14ac:dyDescent="0.2">
      <c r="D436" s="323"/>
      <c r="E436" s="323"/>
      <c r="F436" s="323"/>
    </row>
    <row r="437" spans="4:6" x14ac:dyDescent="0.2">
      <c r="D437" s="323"/>
      <c r="E437" s="323"/>
      <c r="F437" s="323"/>
    </row>
    <row r="438" spans="4:6" x14ac:dyDescent="0.2">
      <c r="D438" s="323"/>
      <c r="E438" s="323"/>
      <c r="F438" s="323"/>
    </row>
    <row r="439" spans="4:6" x14ac:dyDescent="0.2">
      <c r="D439" s="323"/>
      <c r="E439" s="323"/>
      <c r="F439" s="323"/>
    </row>
    <row r="440" spans="4:6" x14ac:dyDescent="0.2">
      <c r="D440" s="323"/>
      <c r="E440" s="323"/>
      <c r="F440" s="323"/>
    </row>
    <row r="441" spans="4:6" x14ac:dyDescent="0.2">
      <c r="D441" s="323"/>
      <c r="E441" s="323"/>
      <c r="F441" s="323"/>
    </row>
  </sheetData>
  <mergeCells count="5">
    <mergeCell ref="A1:C1"/>
    <mergeCell ref="A4:D4"/>
    <mergeCell ref="A47:C47"/>
    <mergeCell ref="J2:L2"/>
    <mergeCell ref="J3:L3"/>
  </mergeCells>
  <printOptions horizontalCentered="1" verticalCentered="1"/>
  <pageMargins left="0.1" right="0.1" top="0.5" bottom="0.4" header="0.1" footer="0.1"/>
  <pageSetup scale="80" orientation="landscape" r:id="rId1"/>
  <headerFooter>
    <oddHeader>&amp;C&amp;"Arial,Bold"TWIN FALLS SCHOOL DISTRICT 411</oddHeader>
    <oddFooter>&amp;L&amp;"Arial,Bold"&amp;Z&amp;F&amp;R&amp;"Arial,Bold"Page &amp;P of &amp;N</oddFooter>
  </headerFooter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>
    <pageSetUpPr fitToPage="1"/>
  </sheetPr>
  <dimension ref="A1:M48"/>
  <sheetViews>
    <sheetView defaultGridColor="0" colorId="22" zoomScaleNormal="100" workbookViewId="0">
      <pane xSplit="3" ySplit="7" topLeftCell="D8" activePane="bottomRight" state="frozen"/>
      <selection activeCell="P31" sqref="P31"/>
      <selection pane="topRight" activeCell="P31" sqref="P31"/>
      <selection pane="bottomLeft" activeCell="P31" sqref="P31"/>
      <selection pane="bottomRight" activeCell="P31" sqref="P31"/>
    </sheetView>
  </sheetViews>
  <sheetFormatPr defaultColWidth="9.77734375" defaultRowHeight="15.75" x14ac:dyDescent="0.25"/>
  <cols>
    <col min="1" max="1" width="3.77734375" style="397" customWidth="1"/>
    <col min="2" max="2" width="6.77734375" style="397" customWidth="1"/>
    <col min="3" max="3" width="30.77734375" style="398" customWidth="1"/>
    <col min="4" max="13" width="11.77734375" style="397" customWidth="1"/>
    <col min="14" max="16384" width="9.77734375" style="397"/>
  </cols>
  <sheetData>
    <row r="1" spans="1:13" ht="20.25" x14ac:dyDescent="0.3">
      <c r="A1" s="600" t="s">
        <v>47</v>
      </c>
      <c r="B1" s="600"/>
      <c r="C1" s="600"/>
      <c r="E1" s="449" t="s">
        <v>510</v>
      </c>
      <c r="F1" s="447"/>
      <c r="G1" s="447"/>
      <c r="I1" s="451"/>
      <c r="K1" s="446"/>
      <c r="L1" s="446"/>
      <c r="M1" s="556" t="s">
        <v>831</v>
      </c>
    </row>
    <row r="2" spans="1:13" x14ac:dyDescent="0.25">
      <c r="E2" s="449" t="s">
        <v>16</v>
      </c>
      <c r="F2" s="447"/>
      <c r="G2" s="447"/>
      <c r="K2" s="446"/>
      <c r="L2" s="445"/>
      <c r="M2" s="444" t="s">
        <v>830</v>
      </c>
    </row>
    <row r="3" spans="1:13" x14ac:dyDescent="0.25">
      <c r="E3" s="448" t="s">
        <v>507</v>
      </c>
      <c r="F3" s="447"/>
      <c r="G3" s="447"/>
      <c r="K3" s="446"/>
      <c r="L3" s="445"/>
      <c r="M3" s="444" t="s">
        <v>829</v>
      </c>
    </row>
    <row r="4" spans="1:13" ht="12" customHeight="1" x14ac:dyDescent="0.2">
      <c r="A4" s="601" t="s">
        <v>505</v>
      </c>
      <c r="B4" s="601"/>
      <c r="C4" s="601"/>
      <c r="D4" s="434"/>
      <c r="E4" s="434"/>
      <c r="F4" s="434"/>
      <c r="G4" s="434"/>
      <c r="H4" s="434"/>
      <c r="I4" s="434"/>
      <c r="J4" s="434"/>
      <c r="K4" s="434"/>
      <c r="L4" s="434"/>
      <c r="M4" s="434"/>
    </row>
    <row r="5" spans="1:13" ht="15" x14ac:dyDescent="0.2">
      <c r="A5" s="443"/>
      <c r="B5" s="442"/>
      <c r="C5" s="441" t="s">
        <v>16</v>
      </c>
      <c r="D5" s="437" t="s">
        <v>503</v>
      </c>
      <c r="E5" s="440" t="s">
        <v>502</v>
      </c>
      <c r="F5" s="439" t="s">
        <v>85</v>
      </c>
      <c r="G5" s="439" t="s">
        <v>83</v>
      </c>
      <c r="H5" s="439" t="s">
        <v>81</v>
      </c>
      <c r="I5" s="439" t="s">
        <v>79</v>
      </c>
      <c r="J5" s="439" t="s">
        <v>77</v>
      </c>
      <c r="K5" s="438" t="s">
        <v>75</v>
      </c>
      <c r="L5" s="437" t="s">
        <v>73</v>
      </c>
      <c r="M5" s="437" t="s">
        <v>70</v>
      </c>
    </row>
    <row r="6" spans="1:13" ht="15" x14ac:dyDescent="0.2">
      <c r="A6" s="436"/>
      <c r="B6" s="429"/>
      <c r="C6" s="435"/>
      <c r="D6" s="429"/>
      <c r="E6" s="429"/>
      <c r="F6" s="434"/>
      <c r="G6" s="433"/>
      <c r="H6" s="432" t="s">
        <v>560</v>
      </c>
      <c r="I6" s="432" t="s">
        <v>559</v>
      </c>
      <c r="J6" s="431" t="s">
        <v>558</v>
      </c>
      <c r="K6" s="430" t="s">
        <v>557</v>
      </c>
      <c r="L6" s="430" t="s">
        <v>556</v>
      </c>
      <c r="M6" s="429"/>
    </row>
    <row r="7" spans="1:13" ht="15" x14ac:dyDescent="0.2">
      <c r="A7" s="416" t="s">
        <v>87</v>
      </c>
      <c r="B7" s="415" t="s">
        <v>500</v>
      </c>
      <c r="C7" s="428" t="s">
        <v>555</v>
      </c>
      <c r="D7" s="415" t="s">
        <v>88</v>
      </c>
      <c r="E7" s="415" t="s">
        <v>88</v>
      </c>
      <c r="F7" s="427" t="s">
        <v>84</v>
      </c>
      <c r="G7" s="426" t="s">
        <v>82</v>
      </c>
      <c r="H7" s="426" t="s">
        <v>554</v>
      </c>
      <c r="I7" s="426" t="s">
        <v>553</v>
      </c>
      <c r="J7" s="416" t="s">
        <v>552</v>
      </c>
      <c r="K7" s="415" t="s">
        <v>551</v>
      </c>
      <c r="L7" s="415" t="s">
        <v>550</v>
      </c>
      <c r="M7" s="415" t="s">
        <v>184</v>
      </c>
    </row>
    <row r="8" spans="1:13" ht="15" x14ac:dyDescent="0.2">
      <c r="A8" s="416" t="s">
        <v>496</v>
      </c>
      <c r="B8" s="415" t="s">
        <v>549</v>
      </c>
      <c r="C8" s="407" t="s">
        <v>282</v>
      </c>
      <c r="D8" s="410"/>
      <c r="E8" s="414">
        <f t="shared" ref="E8:E19" si="0">SUM(F8:M8)</f>
        <v>0</v>
      </c>
      <c r="F8" s="413"/>
      <c r="G8" s="412"/>
      <c r="H8" s="411"/>
      <c r="I8" s="410"/>
      <c r="J8" s="410"/>
      <c r="K8" s="410"/>
      <c r="L8" s="410"/>
      <c r="M8" s="410"/>
    </row>
    <row r="9" spans="1:13" ht="15" x14ac:dyDescent="0.2">
      <c r="A9" s="416" t="s">
        <v>491</v>
      </c>
      <c r="B9" s="415" t="s">
        <v>548</v>
      </c>
      <c r="C9" s="407" t="s">
        <v>280</v>
      </c>
      <c r="D9" s="410"/>
      <c r="E9" s="414">
        <f t="shared" si="0"/>
        <v>0</v>
      </c>
      <c r="F9" s="413"/>
      <c r="G9" s="412"/>
      <c r="H9" s="411"/>
      <c r="I9" s="410"/>
      <c r="J9" s="410"/>
      <c r="K9" s="410"/>
      <c r="L9" s="410"/>
      <c r="M9" s="410"/>
    </row>
    <row r="10" spans="1:13" ht="15" x14ac:dyDescent="0.2">
      <c r="A10" s="416" t="s">
        <v>487</v>
      </c>
      <c r="B10" s="415" t="s">
        <v>547</v>
      </c>
      <c r="C10" s="407" t="s">
        <v>278</v>
      </c>
      <c r="D10" s="410"/>
      <c r="E10" s="414">
        <f t="shared" si="0"/>
        <v>0</v>
      </c>
      <c r="F10" s="413"/>
      <c r="G10" s="412"/>
      <c r="H10" s="411"/>
      <c r="I10" s="410"/>
      <c r="J10" s="410"/>
      <c r="K10" s="410"/>
      <c r="L10" s="410"/>
      <c r="M10" s="410"/>
    </row>
    <row r="11" spans="1:13" ht="15" x14ac:dyDescent="0.2">
      <c r="A11" s="425" t="s">
        <v>484</v>
      </c>
      <c r="B11" s="415">
        <v>519</v>
      </c>
      <c r="C11" s="407" t="s">
        <v>276</v>
      </c>
      <c r="D11" s="410"/>
      <c r="E11" s="414">
        <f t="shared" si="0"/>
        <v>0</v>
      </c>
      <c r="F11" s="413"/>
      <c r="G11" s="412"/>
      <c r="H11" s="411"/>
      <c r="I11" s="410"/>
      <c r="J11" s="410"/>
      <c r="K11" s="410"/>
      <c r="L11" s="410"/>
      <c r="M11" s="410"/>
    </row>
    <row r="12" spans="1:13" ht="15" x14ac:dyDescent="0.2">
      <c r="A12" s="416" t="s">
        <v>480</v>
      </c>
      <c r="B12" s="415" t="s">
        <v>546</v>
      </c>
      <c r="C12" s="407" t="s">
        <v>545</v>
      </c>
      <c r="D12" s="410"/>
      <c r="E12" s="414">
        <f t="shared" si="0"/>
        <v>0</v>
      </c>
      <c r="F12" s="413"/>
      <c r="G12" s="412"/>
      <c r="H12" s="411"/>
      <c r="I12" s="410"/>
      <c r="J12" s="410"/>
      <c r="K12" s="410"/>
      <c r="L12" s="410"/>
      <c r="M12" s="410"/>
    </row>
    <row r="13" spans="1:13" ht="15" x14ac:dyDescent="0.2">
      <c r="A13" s="416" t="s">
        <v>476</v>
      </c>
      <c r="B13" s="415" t="s">
        <v>544</v>
      </c>
      <c r="C13" s="407" t="s">
        <v>543</v>
      </c>
      <c r="D13" s="410"/>
      <c r="E13" s="414">
        <f t="shared" si="0"/>
        <v>0</v>
      </c>
      <c r="F13" s="413"/>
      <c r="G13" s="412"/>
      <c r="H13" s="411"/>
      <c r="I13" s="410"/>
      <c r="J13" s="410"/>
      <c r="K13" s="410"/>
      <c r="L13" s="410"/>
      <c r="M13" s="410"/>
    </row>
    <row r="14" spans="1:13" ht="15" x14ac:dyDescent="0.2">
      <c r="A14" s="416" t="s">
        <v>471</v>
      </c>
      <c r="B14" s="415" t="s">
        <v>542</v>
      </c>
      <c r="C14" s="407" t="s">
        <v>270</v>
      </c>
      <c r="D14" s="410"/>
      <c r="E14" s="414">
        <f t="shared" si="0"/>
        <v>0</v>
      </c>
      <c r="F14" s="413"/>
      <c r="G14" s="412"/>
      <c r="H14" s="411"/>
      <c r="I14" s="410"/>
      <c r="J14" s="410"/>
      <c r="K14" s="410"/>
      <c r="L14" s="410"/>
      <c r="M14" s="410"/>
    </row>
    <row r="15" spans="1:13" ht="15" x14ac:dyDescent="0.2">
      <c r="A15" s="416" t="s">
        <v>467</v>
      </c>
      <c r="B15" s="415" t="s">
        <v>541</v>
      </c>
      <c r="C15" s="407" t="s">
        <v>268</v>
      </c>
      <c r="D15" s="410">
        <v>57980</v>
      </c>
      <c r="E15" s="414">
        <f t="shared" si="0"/>
        <v>58610</v>
      </c>
      <c r="F15" s="413"/>
      <c r="G15" s="412"/>
      <c r="H15" s="411">
        <v>5963</v>
      </c>
      <c r="I15" s="410">
        <v>52647</v>
      </c>
      <c r="J15" s="410"/>
      <c r="K15" s="410"/>
      <c r="L15" s="410"/>
      <c r="M15" s="410"/>
    </row>
    <row r="16" spans="1:13" ht="15" x14ac:dyDescent="0.2">
      <c r="A16" s="416" t="s">
        <v>463</v>
      </c>
      <c r="B16" s="415" t="s">
        <v>540</v>
      </c>
      <c r="C16" s="407" t="s">
        <v>266</v>
      </c>
      <c r="D16" s="410"/>
      <c r="E16" s="414">
        <f t="shared" si="0"/>
        <v>0</v>
      </c>
      <c r="F16" s="413"/>
      <c r="G16" s="412"/>
      <c r="H16" s="411"/>
      <c r="I16" s="410"/>
      <c r="J16" s="410"/>
      <c r="K16" s="410"/>
      <c r="L16" s="410"/>
      <c r="M16" s="410"/>
    </row>
    <row r="17" spans="1:13" ht="15" x14ac:dyDescent="0.2">
      <c r="A17" s="416" t="s">
        <v>459</v>
      </c>
      <c r="B17" s="415" t="s">
        <v>539</v>
      </c>
      <c r="C17" s="407" t="s">
        <v>264</v>
      </c>
      <c r="D17" s="410"/>
      <c r="E17" s="414">
        <f t="shared" si="0"/>
        <v>0</v>
      </c>
      <c r="F17" s="413"/>
      <c r="G17" s="412"/>
      <c r="H17" s="411"/>
      <c r="I17" s="410"/>
      <c r="J17" s="410"/>
      <c r="K17" s="410"/>
      <c r="L17" s="410"/>
      <c r="M17" s="410"/>
    </row>
    <row r="18" spans="1:13" ht="15" x14ac:dyDescent="0.2">
      <c r="A18" s="416" t="s">
        <v>455</v>
      </c>
      <c r="B18" s="415" t="s">
        <v>538</v>
      </c>
      <c r="C18" s="407" t="s">
        <v>262</v>
      </c>
      <c r="D18" s="410"/>
      <c r="E18" s="414">
        <f t="shared" si="0"/>
        <v>0</v>
      </c>
      <c r="F18" s="413"/>
      <c r="G18" s="412"/>
      <c r="H18" s="411"/>
      <c r="I18" s="410"/>
      <c r="J18" s="410"/>
      <c r="K18" s="410"/>
      <c r="L18" s="410"/>
      <c r="M18" s="410"/>
    </row>
    <row r="19" spans="1:13" ht="15" x14ac:dyDescent="0.2">
      <c r="A19" s="416" t="s">
        <v>451</v>
      </c>
      <c r="B19" s="415" t="s">
        <v>537</v>
      </c>
      <c r="C19" s="407" t="s">
        <v>260</v>
      </c>
      <c r="D19" s="410"/>
      <c r="E19" s="414">
        <f t="shared" si="0"/>
        <v>0</v>
      </c>
      <c r="F19" s="413"/>
      <c r="G19" s="412"/>
      <c r="H19" s="411"/>
      <c r="I19" s="410"/>
      <c r="J19" s="410"/>
      <c r="K19" s="410"/>
      <c r="L19" s="410"/>
      <c r="M19" s="410"/>
    </row>
    <row r="20" spans="1:13" ht="15" x14ac:dyDescent="0.2">
      <c r="A20" s="416" t="s">
        <v>447</v>
      </c>
      <c r="B20" s="418"/>
      <c r="C20" s="407"/>
      <c r="D20" s="421"/>
      <c r="E20" s="421"/>
      <c r="F20" s="424"/>
      <c r="G20" s="423"/>
      <c r="H20" s="422"/>
      <c r="I20" s="421"/>
      <c r="J20" s="421"/>
      <c r="K20" s="421"/>
      <c r="L20" s="421"/>
      <c r="M20" s="421"/>
    </row>
    <row r="21" spans="1:13" ht="15" x14ac:dyDescent="0.2">
      <c r="A21" s="416" t="s">
        <v>444</v>
      </c>
      <c r="B21" s="415" t="s">
        <v>77</v>
      </c>
      <c r="C21" s="420" t="s">
        <v>536</v>
      </c>
      <c r="D21" s="419">
        <f t="shared" ref="D21:M21" si="1">SUM(D8:D19)</f>
        <v>57980</v>
      </c>
      <c r="E21" s="419">
        <f t="shared" si="1"/>
        <v>58610</v>
      </c>
      <c r="F21" s="419">
        <f t="shared" si="1"/>
        <v>0</v>
      </c>
      <c r="G21" s="419">
        <f t="shared" si="1"/>
        <v>0</v>
      </c>
      <c r="H21" s="419">
        <f t="shared" si="1"/>
        <v>5963</v>
      </c>
      <c r="I21" s="419">
        <f t="shared" si="1"/>
        <v>52647</v>
      </c>
      <c r="J21" s="419">
        <f t="shared" si="1"/>
        <v>0</v>
      </c>
      <c r="K21" s="419">
        <f t="shared" si="1"/>
        <v>0</v>
      </c>
      <c r="L21" s="419">
        <f t="shared" si="1"/>
        <v>0</v>
      </c>
      <c r="M21" s="419">
        <f t="shared" si="1"/>
        <v>0</v>
      </c>
    </row>
    <row r="22" spans="1:13" ht="15" x14ac:dyDescent="0.2">
      <c r="A22" s="416" t="s">
        <v>439</v>
      </c>
      <c r="B22" s="418"/>
      <c r="C22" s="407"/>
      <c r="D22" s="403"/>
      <c r="E22" s="403"/>
      <c r="F22" s="406"/>
      <c r="G22" s="405"/>
      <c r="H22" s="404"/>
      <c r="I22" s="403"/>
      <c r="J22" s="403"/>
      <c r="K22" s="403"/>
      <c r="L22" s="403"/>
      <c r="M22" s="403"/>
    </row>
    <row r="23" spans="1:13" ht="15" x14ac:dyDescent="0.2">
      <c r="A23" s="416" t="s">
        <v>436</v>
      </c>
      <c r="B23" s="415" t="s">
        <v>535</v>
      </c>
      <c r="C23" s="407" t="s">
        <v>534</v>
      </c>
      <c r="D23" s="410"/>
      <c r="E23" s="414">
        <f>SUM(F23:M23)</f>
        <v>0</v>
      </c>
      <c r="F23" s="413"/>
      <c r="G23" s="412"/>
      <c r="H23" s="411"/>
      <c r="I23" s="410"/>
      <c r="J23" s="410"/>
      <c r="K23" s="410"/>
      <c r="L23" s="410"/>
      <c r="M23" s="410"/>
    </row>
    <row r="24" spans="1:13" ht="15" x14ac:dyDescent="0.2">
      <c r="A24" s="416" t="s">
        <v>431</v>
      </c>
      <c r="B24" s="415" t="s">
        <v>533</v>
      </c>
      <c r="C24" s="407" t="s">
        <v>532</v>
      </c>
      <c r="D24" s="410"/>
      <c r="E24" s="414">
        <f>SUM(F24:M24)</f>
        <v>0</v>
      </c>
      <c r="F24" s="413"/>
      <c r="G24" s="412"/>
      <c r="H24" s="411"/>
      <c r="I24" s="410"/>
      <c r="J24" s="410"/>
      <c r="K24" s="410"/>
      <c r="L24" s="410"/>
      <c r="M24" s="410"/>
    </row>
    <row r="25" spans="1:13" ht="15" x14ac:dyDescent="0.2">
      <c r="A25" s="416" t="s">
        <v>428</v>
      </c>
      <c r="B25" s="415"/>
      <c r="C25" s="407"/>
      <c r="D25" s="403"/>
      <c r="E25" s="403"/>
      <c r="F25" s="406"/>
      <c r="G25" s="405"/>
      <c r="H25" s="404"/>
      <c r="I25" s="403"/>
      <c r="J25" s="403"/>
      <c r="K25" s="403"/>
      <c r="L25" s="403"/>
      <c r="M25" s="403"/>
    </row>
    <row r="26" spans="1:13" ht="15" x14ac:dyDescent="0.2">
      <c r="A26" s="416" t="s">
        <v>425</v>
      </c>
      <c r="B26" s="415" t="s">
        <v>531</v>
      </c>
      <c r="C26" s="407" t="s">
        <v>254</v>
      </c>
      <c r="D26" s="410">
        <v>125850</v>
      </c>
      <c r="E26" s="414">
        <f>SUM(F26:M26)</f>
        <v>140700</v>
      </c>
      <c r="F26" s="413"/>
      <c r="G26" s="412"/>
      <c r="H26" s="411">
        <v>140700</v>
      </c>
      <c r="I26" s="410"/>
      <c r="J26" s="410"/>
      <c r="K26" s="410"/>
      <c r="L26" s="410"/>
      <c r="M26" s="410"/>
    </row>
    <row r="27" spans="1:13" ht="15" x14ac:dyDescent="0.2">
      <c r="A27" s="416" t="s">
        <v>422</v>
      </c>
      <c r="B27" s="415" t="s">
        <v>530</v>
      </c>
      <c r="C27" s="407" t="s">
        <v>252</v>
      </c>
      <c r="D27" s="410"/>
      <c r="E27" s="414">
        <f>SUM(F27:M27)</f>
        <v>0</v>
      </c>
      <c r="F27" s="413"/>
      <c r="G27" s="412"/>
      <c r="H27" s="411"/>
      <c r="I27" s="410"/>
      <c r="J27" s="410"/>
      <c r="K27" s="410"/>
      <c r="L27" s="410"/>
      <c r="M27" s="410"/>
    </row>
    <row r="28" spans="1:13" ht="15" x14ac:dyDescent="0.2">
      <c r="A28" s="416" t="s">
        <v>418</v>
      </c>
      <c r="B28" s="415">
        <v>623</v>
      </c>
      <c r="C28" s="407" t="s">
        <v>250</v>
      </c>
      <c r="D28" s="410"/>
      <c r="E28" s="414">
        <f>SUM(F28:M28)</f>
        <v>0</v>
      </c>
      <c r="F28" s="413"/>
      <c r="G28" s="412"/>
      <c r="H28" s="411"/>
      <c r="I28" s="410"/>
      <c r="J28" s="410"/>
      <c r="K28" s="410"/>
      <c r="L28" s="410"/>
      <c r="M28" s="410"/>
    </row>
    <row r="29" spans="1:13" ht="15" x14ac:dyDescent="0.2">
      <c r="A29" s="416" t="s">
        <v>415</v>
      </c>
      <c r="B29" s="415" t="s">
        <v>529</v>
      </c>
      <c r="C29" s="407" t="s">
        <v>248</v>
      </c>
      <c r="D29" s="410"/>
      <c r="E29" s="414">
        <f>SUM(F29:M29)</f>
        <v>0</v>
      </c>
      <c r="F29" s="413"/>
      <c r="G29" s="412"/>
      <c r="H29" s="411"/>
      <c r="I29" s="410"/>
      <c r="J29" s="410"/>
      <c r="K29" s="410"/>
      <c r="L29" s="410"/>
      <c r="M29" s="410"/>
    </row>
    <row r="30" spans="1:13" ht="15" x14ac:dyDescent="0.2">
      <c r="A30" s="416" t="s">
        <v>410</v>
      </c>
      <c r="B30" s="415" t="s">
        <v>528</v>
      </c>
      <c r="C30" s="407" t="s">
        <v>246</v>
      </c>
      <c r="D30" s="410"/>
      <c r="E30" s="414">
        <f>SUM(F30:M30)</f>
        <v>0</v>
      </c>
      <c r="F30" s="413"/>
      <c r="G30" s="412"/>
      <c r="H30" s="411"/>
      <c r="I30" s="410"/>
      <c r="J30" s="410"/>
      <c r="K30" s="410"/>
      <c r="L30" s="410"/>
      <c r="M30" s="410"/>
    </row>
    <row r="31" spans="1:13" ht="15" x14ac:dyDescent="0.2">
      <c r="A31" s="416" t="s">
        <v>405</v>
      </c>
      <c r="B31" s="415"/>
      <c r="C31" s="407"/>
      <c r="D31" s="403"/>
      <c r="E31" s="403"/>
      <c r="F31" s="406"/>
      <c r="G31" s="405"/>
      <c r="H31" s="404"/>
      <c r="I31" s="403"/>
      <c r="J31" s="403"/>
      <c r="K31" s="403"/>
      <c r="L31" s="403"/>
      <c r="M31" s="403"/>
    </row>
    <row r="32" spans="1:13" ht="15" x14ac:dyDescent="0.2">
      <c r="A32" s="416" t="s">
        <v>401</v>
      </c>
      <c r="B32" s="415" t="s">
        <v>527</v>
      </c>
      <c r="C32" s="407" t="s">
        <v>244</v>
      </c>
      <c r="D32" s="410"/>
      <c r="E32" s="414">
        <f>SUM(F32:M32)</f>
        <v>0</v>
      </c>
      <c r="F32" s="413"/>
      <c r="G32" s="412"/>
      <c r="H32" s="411"/>
      <c r="I32" s="410"/>
      <c r="J32" s="410"/>
      <c r="K32" s="410"/>
      <c r="L32" s="410"/>
      <c r="M32" s="410"/>
    </row>
    <row r="33" spans="1:13" ht="15" x14ac:dyDescent="0.2">
      <c r="A33" s="416" t="s">
        <v>398</v>
      </c>
      <c r="B33" s="415"/>
      <c r="C33" s="407"/>
      <c r="D33" s="403"/>
      <c r="E33" s="403"/>
      <c r="F33" s="406"/>
      <c r="G33" s="405"/>
      <c r="H33" s="404"/>
      <c r="I33" s="403"/>
      <c r="J33" s="403"/>
      <c r="K33" s="403"/>
      <c r="L33" s="403"/>
      <c r="M33" s="403"/>
    </row>
    <row r="34" spans="1:13" ht="15" x14ac:dyDescent="0.2">
      <c r="A34" s="416" t="s">
        <v>394</v>
      </c>
      <c r="B34" s="415" t="s">
        <v>526</v>
      </c>
      <c r="C34" s="407" t="s">
        <v>242</v>
      </c>
      <c r="D34" s="410"/>
      <c r="E34" s="414">
        <f t="shared" ref="E34:E41" si="2">SUM(F34:M34)</f>
        <v>0</v>
      </c>
      <c r="F34" s="413"/>
      <c r="G34" s="412"/>
      <c r="H34" s="411"/>
      <c r="I34" s="410"/>
      <c r="J34" s="410"/>
      <c r="K34" s="410"/>
      <c r="L34" s="410"/>
      <c r="M34" s="410"/>
    </row>
    <row r="35" spans="1:13" ht="15" x14ac:dyDescent="0.2">
      <c r="A35" s="416" t="s">
        <v>390</v>
      </c>
      <c r="B35" s="415" t="s">
        <v>525</v>
      </c>
      <c r="C35" s="407" t="s">
        <v>240</v>
      </c>
      <c r="D35" s="410"/>
      <c r="E35" s="414">
        <f t="shared" si="2"/>
        <v>0</v>
      </c>
      <c r="F35" s="413"/>
      <c r="G35" s="412"/>
      <c r="H35" s="411"/>
      <c r="I35" s="410"/>
      <c r="J35" s="410"/>
      <c r="K35" s="410"/>
      <c r="L35" s="410"/>
      <c r="M35" s="410"/>
    </row>
    <row r="36" spans="1:13" ht="15" x14ac:dyDescent="0.2">
      <c r="A36" s="416" t="s">
        <v>385</v>
      </c>
      <c r="B36" s="415">
        <v>656</v>
      </c>
      <c r="C36" s="407" t="s">
        <v>524</v>
      </c>
      <c r="D36" s="410"/>
      <c r="E36" s="414">
        <f t="shared" si="2"/>
        <v>0</v>
      </c>
      <c r="F36" s="413"/>
      <c r="G36" s="412"/>
      <c r="H36" s="411"/>
      <c r="I36" s="410"/>
      <c r="J36" s="410"/>
      <c r="K36" s="410"/>
      <c r="L36" s="410"/>
      <c r="M36" s="410"/>
    </row>
    <row r="37" spans="1:13" ht="15" x14ac:dyDescent="0.2">
      <c r="A37" s="416" t="s">
        <v>380</v>
      </c>
      <c r="B37" s="415" t="s">
        <v>523</v>
      </c>
      <c r="C37" s="407" t="s">
        <v>522</v>
      </c>
      <c r="D37" s="410">
        <v>166317</v>
      </c>
      <c r="E37" s="414">
        <f t="shared" si="2"/>
        <v>248847</v>
      </c>
      <c r="F37" s="413"/>
      <c r="G37" s="412"/>
      <c r="H37" s="411">
        <v>123300</v>
      </c>
      <c r="I37" s="410">
        <v>125547</v>
      </c>
      <c r="J37" s="410"/>
      <c r="K37" s="410"/>
      <c r="L37" s="410"/>
      <c r="M37" s="410"/>
    </row>
    <row r="38" spans="1:13" ht="15" x14ac:dyDescent="0.2">
      <c r="A38" s="416" t="s">
        <v>377</v>
      </c>
      <c r="B38" s="415">
        <v>663</v>
      </c>
      <c r="C38" s="407" t="s">
        <v>521</v>
      </c>
      <c r="D38" s="410">
        <v>31033</v>
      </c>
      <c r="E38" s="414">
        <f t="shared" si="2"/>
        <v>39243</v>
      </c>
      <c r="F38" s="413"/>
      <c r="G38" s="412"/>
      <c r="H38" s="411">
        <v>500</v>
      </c>
      <c r="I38" s="410">
        <v>100</v>
      </c>
      <c r="J38" s="410">
        <v>38643</v>
      </c>
      <c r="K38" s="410"/>
      <c r="L38" s="410"/>
      <c r="M38" s="410"/>
    </row>
    <row r="39" spans="1:13" ht="15" x14ac:dyDescent="0.2">
      <c r="A39" s="416" t="s">
        <v>373</v>
      </c>
      <c r="B39" s="415" t="s">
        <v>520</v>
      </c>
      <c r="C39" s="407" t="s">
        <v>519</v>
      </c>
      <c r="D39" s="410">
        <v>483877</v>
      </c>
      <c r="E39" s="414">
        <f t="shared" si="2"/>
        <v>456367</v>
      </c>
      <c r="F39" s="413"/>
      <c r="G39" s="412"/>
      <c r="H39" s="411">
        <v>236368</v>
      </c>
      <c r="I39" s="410">
        <v>214999</v>
      </c>
      <c r="J39" s="410">
        <v>5000</v>
      </c>
      <c r="K39" s="410"/>
      <c r="L39" s="410"/>
      <c r="M39" s="410"/>
    </row>
    <row r="40" spans="1:13" ht="15" x14ac:dyDescent="0.2">
      <c r="A40" s="416" t="s">
        <v>369</v>
      </c>
      <c r="B40" s="415" t="s">
        <v>518</v>
      </c>
      <c r="C40" s="407" t="s">
        <v>230</v>
      </c>
      <c r="D40" s="410">
        <v>93350</v>
      </c>
      <c r="E40" s="414">
        <f t="shared" si="2"/>
        <v>107313</v>
      </c>
      <c r="F40" s="413"/>
      <c r="G40" s="412"/>
      <c r="H40" s="411">
        <v>45300</v>
      </c>
      <c r="I40" s="410">
        <v>62013</v>
      </c>
      <c r="J40" s="410"/>
      <c r="K40" s="410"/>
      <c r="L40" s="410"/>
      <c r="M40" s="410"/>
    </row>
    <row r="41" spans="1:13" ht="15" x14ac:dyDescent="0.2">
      <c r="A41" s="416" t="s">
        <v>365</v>
      </c>
      <c r="B41" s="415" t="s">
        <v>517</v>
      </c>
      <c r="C41" s="407" t="s">
        <v>228</v>
      </c>
      <c r="D41" s="410"/>
      <c r="E41" s="414">
        <f t="shared" si="2"/>
        <v>0</v>
      </c>
      <c r="F41" s="413"/>
      <c r="G41" s="412"/>
      <c r="H41" s="411"/>
      <c r="I41" s="410"/>
      <c r="J41" s="410"/>
      <c r="K41" s="410"/>
      <c r="L41" s="410"/>
      <c r="M41" s="410"/>
    </row>
    <row r="42" spans="1:13" ht="15" x14ac:dyDescent="0.2">
      <c r="A42" s="416" t="s">
        <v>362</v>
      </c>
      <c r="B42" s="415"/>
      <c r="C42" s="407"/>
      <c r="D42" s="403"/>
      <c r="E42" s="403"/>
      <c r="F42" s="406"/>
      <c r="G42" s="405"/>
      <c r="H42" s="404"/>
      <c r="I42" s="403"/>
      <c r="J42" s="403"/>
      <c r="K42" s="403"/>
      <c r="L42" s="403"/>
      <c r="M42" s="403"/>
    </row>
    <row r="43" spans="1:13" ht="15" x14ac:dyDescent="0.2">
      <c r="A43" s="416" t="s">
        <v>359</v>
      </c>
      <c r="B43" s="415" t="s">
        <v>516</v>
      </c>
      <c r="C43" s="407" t="s">
        <v>515</v>
      </c>
      <c r="D43" s="410"/>
      <c r="E43" s="414">
        <f>SUM(F43:M43)</f>
        <v>0</v>
      </c>
      <c r="F43" s="413"/>
      <c r="G43" s="412"/>
      <c r="H43" s="411"/>
      <c r="I43" s="410"/>
      <c r="J43" s="410"/>
      <c r="K43" s="410"/>
      <c r="L43" s="410"/>
      <c r="M43" s="410"/>
    </row>
    <row r="44" spans="1:13" ht="15" x14ac:dyDescent="0.2">
      <c r="A44" s="416" t="s">
        <v>357</v>
      </c>
      <c r="B44" s="415" t="s">
        <v>514</v>
      </c>
      <c r="C44" s="407" t="s">
        <v>513</v>
      </c>
      <c r="D44" s="410"/>
      <c r="E44" s="414">
        <f>SUM(F44:M44)</f>
        <v>0</v>
      </c>
      <c r="F44" s="413"/>
      <c r="G44" s="412"/>
      <c r="H44" s="411"/>
      <c r="I44" s="410"/>
      <c r="J44" s="410"/>
      <c r="K44" s="410"/>
      <c r="L44" s="410"/>
      <c r="M44" s="410"/>
    </row>
    <row r="45" spans="1:13" ht="15" x14ac:dyDescent="0.2">
      <c r="A45" s="416" t="s">
        <v>353</v>
      </c>
      <c r="B45" s="415" t="s">
        <v>512</v>
      </c>
      <c r="C45" s="407" t="s">
        <v>222</v>
      </c>
      <c r="D45" s="410">
        <v>28426</v>
      </c>
      <c r="E45" s="414">
        <f>SUM(F45:M45)</f>
        <v>40105</v>
      </c>
      <c r="F45" s="413"/>
      <c r="G45" s="412"/>
      <c r="H45" s="411">
        <v>14000</v>
      </c>
      <c r="I45" s="410">
        <v>26105</v>
      </c>
      <c r="J45" s="410"/>
      <c r="K45" s="410"/>
      <c r="L45" s="410"/>
      <c r="M45" s="410"/>
    </row>
    <row r="46" spans="1:13" ht="15" x14ac:dyDescent="0.2">
      <c r="A46" s="409"/>
      <c r="B46" s="408"/>
      <c r="C46" s="407"/>
      <c r="D46" s="403"/>
      <c r="E46" s="403"/>
      <c r="F46" s="406"/>
      <c r="G46" s="405"/>
      <c r="H46" s="404"/>
      <c r="I46" s="403"/>
      <c r="J46" s="403"/>
      <c r="K46" s="403"/>
      <c r="L46" s="403"/>
      <c r="M46" s="403"/>
    </row>
    <row r="47" spans="1:13" ht="12" customHeight="1" x14ac:dyDescent="0.2">
      <c r="A47" s="602" t="str">
        <f ca="1">CELL("filename",A47)</f>
        <v>R:\Finance\Annual Budget\Amended 2016-2017\[2016-2017 Amended Budget.xlsx]420a</v>
      </c>
      <c r="B47" s="602"/>
      <c r="C47" s="602"/>
      <c r="D47" s="402"/>
      <c r="E47" s="402"/>
      <c r="F47" s="402"/>
      <c r="G47" s="402"/>
      <c r="H47" s="402"/>
      <c r="I47" s="402"/>
      <c r="J47" s="402"/>
      <c r="K47" s="402"/>
      <c r="L47" s="402"/>
      <c r="M47" s="402"/>
    </row>
    <row r="48" spans="1:13" ht="12" customHeight="1" x14ac:dyDescent="0.2">
      <c r="A48" s="401"/>
      <c r="B48" s="401"/>
      <c r="C48" s="400" t="s">
        <v>511</v>
      </c>
      <c r="D48" s="399">
        <f t="shared" ref="D48:M48" si="3">SUM(D23:D46)</f>
        <v>928853</v>
      </c>
      <c r="E48" s="399">
        <f t="shared" si="3"/>
        <v>1032575</v>
      </c>
      <c r="F48" s="399">
        <f t="shared" si="3"/>
        <v>0</v>
      </c>
      <c r="G48" s="399">
        <f t="shared" si="3"/>
        <v>0</v>
      </c>
      <c r="H48" s="399">
        <f t="shared" si="3"/>
        <v>560168</v>
      </c>
      <c r="I48" s="399">
        <f t="shared" si="3"/>
        <v>428764</v>
      </c>
      <c r="J48" s="399">
        <f t="shared" si="3"/>
        <v>43643</v>
      </c>
      <c r="K48" s="399">
        <f t="shared" si="3"/>
        <v>0</v>
      </c>
      <c r="L48" s="399">
        <f t="shared" si="3"/>
        <v>0</v>
      </c>
      <c r="M48" s="399">
        <f t="shared" si="3"/>
        <v>0</v>
      </c>
    </row>
  </sheetData>
  <mergeCells count="3">
    <mergeCell ref="A1:C1"/>
    <mergeCell ref="A4:C4"/>
    <mergeCell ref="A47:C47"/>
  </mergeCells>
  <printOptions horizontalCentered="1" verticalCentered="1"/>
  <pageMargins left="0.1" right="0.1" top="0.4" bottom="0.4" header="0.1" footer="0.1"/>
  <pageSetup scale="81" fitToHeight="2" orientation="landscape" r:id="rId1"/>
  <headerFooter>
    <oddHeader>&amp;C&amp;"Arial,Bold"TWIN FALLS SCHOOL DISTRICT 411</oddHeader>
    <oddFooter>&amp;L&amp;"Arial,Bold"&amp;Z&amp;F&amp;R&amp;"Arial,Bold"Page &amp;P of &amp;N</oddFooter>
  </headerFooter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C49"/>
  <sheetViews>
    <sheetView zoomScaleNormal="100" workbookViewId="0">
      <pane xSplit="3" ySplit="7" topLeftCell="D8" activePane="bottomRight" state="frozen"/>
      <selection activeCell="P31" sqref="P31"/>
      <selection pane="topRight" activeCell="P31" sqref="P31"/>
      <selection pane="bottomLeft" activeCell="P31" sqref="P31"/>
      <selection pane="bottomRight" activeCell="P31" sqref="P31"/>
    </sheetView>
  </sheetViews>
  <sheetFormatPr defaultRowHeight="15.75" x14ac:dyDescent="0.25"/>
  <cols>
    <col min="1" max="1" width="3.77734375" style="397" customWidth="1"/>
    <col min="2" max="2" width="6.77734375" style="452" customWidth="1"/>
    <col min="3" max="3" width="30.77734375" style="398" customWidth="1"/>
    <col min="4" max="13" width="11.77734375" style="397" customWidth="1"/>
    <col min="14" max="16384" width="8.88671875" style="397"/>
  </cols>
  <sheetData>
    <row r="1" spans="1:22" ht="20.25" x14ac:dyDescent="0.3">
      <c r="A1" s="600" t="s">
        <v>47</v>
      </c>
      <c r="B1" s="600"/>
      <c r="C1" s="600"/>
      <c r="E1" s="530" t="s">
        <v>510</v>
      </c>
      <c r="F1" s="529"/>
      <c r="G1" s="529"/>
      <c r="H1" s="529"/>
      <c r="I1" s="451"/>
      <c r="K1" s="446"/>
      <c r="L1" s="445"/>
      <c r="M1" s="556" t="s">
        <v>832</v>
      </c>
    </row>
    <row r="2" spans="1:22" x14ac:dyDescent="0.25">
      <c r="E2" s="530" t="s">
        <v>16</v>
      </c>
      <c r="F2" s="529"/>
      <c r="G2" s="529"/>
      <c r="H2" s="528"/>
      <c r="K2" s="446"/>
      <c r="L2" s="445"/>
      <c r="M2" s="444" t="s">
        <v>830</v>
      </c>
    </row>
    <row r="3" spans="1:22" ht="15" customHeight="1" x14ac:dyDescent="0.25">
      <c r="E3" s="447" t="s">
        <v>507</v>
      </c>
      <c r="F3" s="447"/>
      <c r="G3" s="447"/>
      <c r="H3" s="528"/>
      <c r="J3" s="527" t="s">
        <v>5</v>
      </c>
      <c r="K3" s="446"/>
      <c r="L3" s="445"/>
      <c r="M3" s="444" t="s">
        <v>829</v>
      </c>
    </row>
    <row r="4" spans="1:22" ht="12.6" customHeight="1" x14ac:dyDescent="0.2">
      <c r="A4" s="603" t="s">
        <v>505</v>
      </c>
      <c r="B4" s="603"/>
      <c r="C4" s="603"/>
      <c r="D4" s="401"/>
      <c r="E4" s="401"/>
      <c r="F4" s="401"/>
      <c r="G4" s="401"/>
      <c r="H4" s="401"/>
      <c r="I4" s="401"/>
      <c r="J4" s="401"/>
      <c r="K4" s="401"/>
      <c r="L4" s="401"/>
    </row>
    <row r="5" spans="1:22" ht="15" x14ac:dyDescent="0.2">
      <c r="A5" s="526"/>
      <c r="B5" s="522"/>
      <c r="C5" s="525" t="s">
        <v>16</v>
      </c>
      <c r="D5" s="522" t="s">
        <v>503</v>
      </c>
      <c r="E5" s="522" t="s">
        <v>90</v>
      </c>
      <c r="F5" s="524" t="s">
        <v>85</v>
      </c>
      <c r="G5" s="524" t="s">
        <v>83</v>
      </c>
      <c r="H5" s="524" t="s">
        <v>81</v>
      </c>
      <c r="I5" s="524" t="s">
        <v>79</v>
      </c>
      <c r="J5" s="524" t="s">
        <v>77</v>
      </c>
      <c r="K5" s="523" t="s">
        <v>75</v>
      </c>
      <c r="L5" s="522" t="s">
        <v>73</v>
      </c>
      <c r="M5" s="522" t="s">
        <v>70</v>
      </c>
    </row>
    <row r="6" spans="1:22" ht="15" x14ac:dyDescent="0.2">
      <c r="A6" s="521"/>
      <c r="B6" s="481"/>
      <c r="C6" s="480"/>
      <c r="D6" s="516"/>
      <c r="E6" s="520"/>
      <c r="F6" s="401"/>
      <c r="G6" s="519"/>
      <c r="H6" s="518" t="s">
        <v>560</v>
      </c>
      <c r="I6" s="518" t="s">
        <v>559</v>
      </c>
      <c r="J6" s="517" t="s">
        <v>558</v>
      </c>
      <c r="K6" s="481" t="s">
        <v>557</v>
      </c>
      <c r="L6" s="481" t="s">
        <v>556</v>
      </c>
      <c r="M6" s="516"/>
    </row>
    <row r="7" spans="1:22" ht="15" x14ac:dyDescent="0.2">
      <c r="A7" s="482" t="s">
        <v>87</v>
      </c>
      <c r="B7" s="484" t="s">
        <v>500</v>
      </c>
      <c r="C7" s="515" t="s">
        <v>555</v>
      </c>
      <c r="D7" s="484" t="s">
        <v>88</v>
      </c>
      <c r="E7" s="484" t="s">
        <v>88</v>
      </c>
      <c r="F7" s="514" t="s">
        <v>84</v>
      </c>
      <c r="G7" s="459" t="s">
        <v>82</v>
      </c>
      <c r="H7" s="459" t="s">
        <v>554</v>
      </c>
      <c r="I7" s="459" t="s">
        <v>553</v>
      </c>
      <c r="J7" s="482" t="s">
        <v>552</v>
      </c>
      <c r="K7" s="484" t="s">
        <v>551</v>
      </c>
      <c r="L7" s="484" t="s">
        <v>550</v>
      </c>
      <c r="M7" s="484" t="s">
        <v>184</v>
      </c>
    </row>
    <row r="8" spans="1:22" ht="15" x14ac:dyDescent="0.2">
      <c r="A8" s="482" t="s">
        <v>350</v>
      </c>
      <c r="B8" s="484" t="s">
        <v>597</v>
      </c>
      <c r="C8" s="463" t="s">
        <v>220</v>
      </c>
      <c r="D8" s="497"/>
      <c r="E8" s="414">
        <f>SUM(F8:M8)</f>
        <v>0</v>
      </c>
      <c r="F8" s="500"/>
      <c r="G8" s="499"/>
      <c r="H8" s="498"/>
      <c r="I8" s="497"/>
      <c r="J8" s="497"/>
      <c r="K8" s="497"/>
      <c r="L8" s="497"/>
      <c r="M8" s="497"/>
    </row>
    <row r="9" spans="1:22" ht="15" x14ac:dyDescent="0.2">
      <c r="A9" s="482" t="s">
        <v>493</v>
      </c>
      <c r="B9" s="484"/>
      <c r="C9" s="463"/>
      <c r="D9" s="509"/>
      <c r="E9" s="509"/>
      <c r="F9" s="512"/>
      <c r="G9" s="511"/>
      <c r="H9" s="510"/>
      <c r="I9" s="509"/>
      <c r="J9" s="509"/>
      <c r="K9" s="509"/>
      <c r="L9" s="509"/>
      <c r="M9" s="509"/>
    </row>
    <row r="10" spans="1:22" ht="15" x14ac:dyDescent="0.2">
      <c r="A10" s="482" t="s">
        <v>490</v>
      </c>
      <c r="B10" s="484" t="s">
        <v>75</v>
      </c>
      <c r="C10" s="473" t="s">
        <v>596</v>
      </c>
      <c r="D10" s="472">
        <f>+D8+'420a'!D48</f>
        <v>928853</v>
      </c>
      <c r="E10" s="472">
        <f>+E8+'420a'!E48</f>
        <v>1032575</v>
      </c>
      <c r="F10" s="472">
        <f>+F8+'420a'!F48</f>
        <v>0</v>
      </c>
      <c r="G10" s="472">
        <f>+G8+'420a'!G48</f>
        <v>0</v>
      </c>
      <c r="H10" s="472">
        <f>+H8+'420a'!H48</f>
        <v>560168</v>
      </c>
      <c r="I10" s="472">
        <f>+I8+'420a'!I48</f>
        <v>428764</v>
      </c>
      <c r="J10" s="472">
        <f>+J8+'420a'!J48</f>
        <v>43643</v>
      </c>
      <c r="K10" s="472">
        <f>+K8+'420a'!K48</f>
        <v>0</v>
      </c>
      <c r="L10" s="472">
        <f>+L8+'420a'!L48</f>
        <v>0</v>
      </c>
      <c r="M10" s="472">
        <f>+M8+'420a'!M48</f>
        <v>0</v>
      </c>
    </row>
    <row r="11" spans="1:22" x14ac:dyDescent="0.25">
      <c r="A11" s="482" t="s">
        <v>485</v>
      </c>
      <c r="B11" s="513"/>
      <c r="C11" s="486"/>
      <c r="D11" s="501"/>
      <c r="E11" s="501"/>
      <c r="F11" s="504"/>
      <c r="G11" s="503"/>
      <c r="H11" s="502"/>
      <c r="I11" s="501"/>
      <c r="J11" s="501"/>
      <c r="K11" s="501"/>
      <c r="L11" s="501"/>
      <c r="M11" s="501"/>
    </row>
    <row r="12" spans="1:22" ht="15" x14ac:dyDescent="0.2">
      <c r="A12" s="482" t="s">
        <v>478</v>
      </c>
      <c r="B12" s="484" t="s">
        <v>595</v>
      </c>
      <c r="C12" s="463" t="s">
        <v>218</v>
      </c>
      <c r="D12" s="497"/>
      <c r="E12" s="414">
        <f>SUM(F12:M12)</f>
        <v>0</v>
      </c>
      <c r="F12" s="500"/>
      <c r="G12" s="499"/>
      <c r="H12" s="498"/>
      <c r="I12" s="497"/>
      <c r="J12" s="497"/>
      <c r="K12" s="497"/>
      <c r="L12" s="497"/>
      <c r="M12" s="497"/>
    </row>
    <row r="13" spans="1:22" ht="15" x14ac:dyDescent="0.2">
      <c r="A13" s="482" t="s">
        <v>474</v>
      </c>
      <c r="B13" s="484" t="s">
        <v>594</v>
      </c>
      <c r="C13" s="463" t="s">
        <v>216</v>
      </c>
      <c r="D13" s="497"/>
      <c r="E13" s="414">
        <f>SUM(F13:M13)</f>
        <v>0</v>
      </c>
      <c r="F13" s="500"/>
      <c r="G13" s="499"/>
      <c r="H13" s="498"/>
      <c r="I13" s="497"/>
      <c r="J13" s="497"/>
      <c r="K13" s="497"/>
      <c r="L13" s="497"/>
      <c r="M13" s="497"/>
    </row>
    <row r="14" spans="1:22" ht="15" x14ac:dyDescent="0.2">
      <c r="A14" s="482" t="s">
        <v>469</v>
      </c>
      <c r="B14" s="484">
        <v>730</v>
      </c>
      <c r="C14" s="463" t="s">
        <v>593</v>
      </c>
      <c r="D14" s="497"/>
      <c r="E14" s="414">
        <f>SUM(F14:M14)</f>
        <v>0</v>
      </c>
      <c r="F14" s="500"/>
      <c r="G14" s="499"/>
      <c r="H14" s="498"/>
      <c r="I14" s="497"/>
      <c r="J14" s="497"/>
      <c r="K14" s="497"/>
      <c r="L14" s="497"/>
      <c r="M14" s="497"/>
    </row>
    <row r="15" spans="1:22" ht="15" x14ac:dyDescent="0.2">
      <c r="A15" s="482" t="s">
        <v>465</v>
      </c>
      <c r="B15" s="484"/>
      <c r="C15" s="463"/>
      <c r="D15" s="501"/>
      <c r="E15" s="501"/>
      <c r="F15" s="512"/>
      <c r="G15" s="511"/>
      <c r="H15" s="510"/>
      <c r="I15" s="509"/>
      <c r="J15" s="509"/>
      <c r="K15" s="509"/>
      <c r="L15" s="509"/>
      <c r="M15" s="509"/>
    </row>
    <row r="16" spans="1:22" ht="15" x14ac:dyDescent="0.2">
      <c r="A16" s="482" t="s">
        <v>461</v>
      </c>
      <c r="B16" s="484" t="s">
        <v>73</v>
      </c>
      <c r="C16" s="463" t="s">
        <v>592</v>
      </c>
      <c r="D16" s="472">
        <f t="shared" ref="D16:M16" si="0">SUM(D12:D14)</f>
        <v>0</v>
      </c>
      <c r="E16" s="472">
        <f t="shared" si="0"/>
        <v>0</v>
      </c>
      <c r="F16" s="472">
        <f t="shared" si="0"/>
        <v>0</v>
      </c>
      <c r="G16" s="472">
        <f t="shared" si="0"/>
        <v>0</v>
      </c>
      <c r="H16" s="472">
        <f t="shared" si="0"/>
        <v>0</v>
      </c>
      <c r="I16" s="472">
        <f t="shared" si="0"/>
        <v>0</v>
      </c>
      <c r="J16" s="472">
        <f t="shared" si="0"/>
        <v>0</v>
      </c>
      <c r="K16" s="472">
        <f t="shared" si="0"/>
        <v>0</v>
      </c>
      <c r="L16" s="472">
        <f t="shared" si="0"/>
        <v>0</v>
      </c>
      <c r="M16" s="472">
        <f t="shared" si="0"/>
        <v>0</v>
      </c>
      <c r="N16" s="492"/>
      <c r="O16" s="492"/>
      <c r="P16" s="492"/>
      <c r="Q16" s="492"/>
      <c r="R16" s="492"/>
      <c r="S16" s="492"/>
      <c r="T16" s="492"/>
      <c r="U16" s="492"/>
      <c r="V16" s="492"/>
    </row>
    <row r="17" spans="1:55" ht="15" x14ac:dyDescent="0.2">
      <c r="A17" s="482" t="s">
        <v>457</v>
      </c>
      <c r="B17" s="484"/>
      <c r="C17" s="463"/>
      <c r="D17" s="501"/>
      <c r="E17" s="501"/>
      <c r="F17" s="504"/>
      <c r="G17" s="503"/>
      <c r="H17" s="502"/>
      <c r="I17" s="501"/>
      <c r="J17" s="501"/>
      <c r="K17" s="501"/>
      <c r="L17" s="501"/>
      <c r="M17" s="501"/>
    </row>
    <row r="18" spans="1:55" ht="15" x14ac:dyDescent="0.2">
      <c r="A18" s="482" t="s">
        <v>453</v>
      </c>
      <c r="B18" s="484" t="s">
        <v>591</v>
      </c>
      <c r="C18" s="463" t="s">
        <v>590</v>
      </c>
      <c r="D18" s="497">
        <v>910015</v>
      </c>
      <c r="E18" s="414">
        <f>SUM(F18:M18)</f>
        <v>401160</v>
      </c>
      <c r="F18" s="500"/>
      <c r="G18" s="499"/>
      <c r="H18" s="498">
        <v>3000</v>
      </c>
      <c r="I18" s="497"/>
      <c r="J18" s="497">
        <v>398160</v>
      </c>
      <c r="K18" s="497"/>
      <c r="L18" s="497"/>
      <c r="M18" s="497"/>
    </row>
    <row r="19" spans="1:55" ht="15" x14ac:dyDescent="0.2">
      <c r="A19" s="482" t="s">
        <v>449</v>
      </c>
      <c r="B19" s="484">
        <v>811</v>
      </c>
      <c r="C19" s="463" t="s">
        <v>589</v>
      </c>
      <c r="D19" s="497">
        <v>681134</v>
      </c>
      <c r="E19" s="414">
        <f>SUM(F19:M19)</f>
        <v>673940</v>
      </c>
      <c r="F19" s="500"/>
      <c r="G19" s="499"/>
      <c r="H19" s="498">
        <v>9670</v>
      </c>
      <c r="I19" s="497">
        <v>105555</v>
      </c>
      <c r="J19" s="497">
        <v>558715</v>
      </c>
      <c r="K19" s="497"/>
      <c r="L19" s="497"/>
      <c r="M19" s="497"/>
    </row>
    <row r="20" spans="1:55" ht="15" x14ac:dyDescent="0.2">
      <c r="A20" s="482" t="s">
        <v>445</v>
      </c>
      <c r="B20" s="484"/>
      <c r="C20" s="463"/>
      <c r="D20" s="509"/>
      <c r="E20" s="509"/>
      <c r="F20" s="512"/>
      <c r="G20" s="511"/>
      <c r="H20" s="510"/>
      <c r="I20" s="509"/>
      <c r="J20" s="509"/>
      <c r="K20" s="509"/>
      <c r="L20" s="509"/>
      <c r="M20" s="509"/>
    </row>
    <row r="21" spans="1:55" s="505" customFormat="1" ht="15" x14ac:dyDescent="0.2">
      <c r="A21" s="482" t="s">
        <v>442</v>
      </c>
      <c r="B21" s="508">
        <v>800</v>
      </c>
      <c r="C21" s="507" t="s">
        <v>588</v>
      </c>
      <c r="D21" s="472">
        <f t="shared" ref="D21:M21" si="1">SUM(D17:D19)</f>
        <v>1591149</v>
      </c>
      <c r="E21" s="472">
        <f t="shared" si="1"/>
        <v>1075100</v>
      </c>
      <c r="F21" s="472">
        <f t="shared" si="1"/>
        <v>0</v>
      </c>
      <c r="G21" s="472">
        <f t="shared" si="1"/>
        <v>0</v>
      </c>
      <c r="H21" s="472">
        <f t="shared" si="1"/>
        <v>12670</v>
      </c>
      <c r="I21" s="472">
        <f t="shared" si="1"/>
        <v>105555</v>
      </c>
      <c r="J21" s="472">
        <f t="shared" si="1"/>
        <v>956875</v>
      </c>
      <c r="K21" s="472">
        <f t="shared" si="1"/>
        <v>0</v>
      </c>
      <c r="L21" s="472">
        <f t="shared" si="1"/>
        <v>0</v>
      </c>
      <c r="M21" s="472">
        <f t="shared" si="1"/>
        <v>0</v>
      </c>
    </row>
    <row r="22" spans="1:55" ht="15" x14ac:dyDescent="0.2">
      <c r="A22" s="482" t="s">
        <v>438</v>
      </c>
      <c r="B22" s="484"/>
      <c r="C22" s="463"/>
      <c r="D22" s="501"/>
      <c r="E22" s="501"/>
      <c r="F22" s="504"/>
      <c r="G22" s="503"/>
      <c r="H22" s="502"/>
      <c r="I22" s="501"/>
      <c r="J22" s="501"/>
      <c r="K22" s="501"/>
      <c r="L22" s="501"/>
      <c r="M22" s="501"/>
    </row>
    <row r="23" spans="1:55" ht="15" x14ac:dyDescent="0.2">
      <c r="A23" s="482" t="s">
        <v>434</v>
      </c>
      <c r="B23" s="484" t="s">
        <v>587</v>
      </c>
      <c r="C23" s="463" t="s">
        <v>205</v>
      </c>
      <c r="D23" s="410">
        <v>679285</v>
      </c>
      <c r="E23" s="414">
        <f>SUM(F23:M23)</f>
        <v>719635</v>
      </c>
      <c r="F23" s="500"/>
      <c r="G23" s="499"/>
      <c r="H23" s="498"/>
      <c r="I23" s="497"/>
      <c r="J23" s="497"/>
      <c r="K23" s="497">
        <v>719635</v>
      </c>
      <c r="L23" s="497"/>
      <c r="M23" s="497"/>
    </row>
    <row r="24" spans="1:55" ht="15" x14ac:dyDescent="0.2">
      <c r="A24" s="482" t="s">
        <v>429</v>
      </c>
      <c r="B24" s="484" t="s">
        <v>586</v>
      </c>
      <c r="C24" s="463" t="s">
        <v>203</v>
      </c>
      <c r="D24" s="410">
        <v>139025</v>
      </c>
      <c r="E24" s="414">
        <f>SUM(F24:M24)</f>
        <v>158175</v>
      </c>
      <c r="F24" s="500"/>
      <c r="G24" s="499"/>
      <c r="H24" s="498"/>
      <c r="I24" s="497"/>
      <c r="J24" s="497"/>
      <c r="K24" s="497">
        <v>158175</v>
      </c>
      <c r="L24" s="497"/>
      <c r="M24" s="497"/>
    </row>
    <row r="25" spans="1:55" ht="15" x14ac:dyDescent="0.2">
      <c r="A25" s="482" t="s">
        <v>426</v>
      </c>
      <c r="B25" s="484" t="s">
        <v>585</v>
      </c>
      <c r="C25" s="463" t="s">
        <v>201</v>
      </c>
      <c r="D25" s="410"/>
      <c r="E25" s="414">
        <f>SUM(F25:M25)</f>
        <v>0</v>
      </c>
      <c r="F25" s="500"/>
      <c r="G25" s="499"/>
      <c r="H25" s="498"/>
      <c r="I25" s="497"/>
      <c r="J25" s="497"/>
      <c r="K25" s="497"/>
      <c r="L25" s="497"/>
      <c r="M25" s="497"/>
    </row>
    <row r="26" spans="1:55" ht="15" x14ac:dyDescent="0.2">
      <c r="A26" s="482" t="s">
        <v>424</v>
      </c>
      <c r="B26" s="484" t="s">
        <v>584</v>
      </c>
      <c r="C26" s="463" t="s">
        <v>583</v>
      </c>
      <c r="D26" s="410">
        <v>300000</v>
      </c>
      <c r="E26" s="414">
        <f>SUM(F26:M26)</f>
        <v>300000</v>
      </c>
      <c r="F26" s="500"/>
      <c r="G26" s="499"/>
      <c r="H26" s="498"/>
      <c r="I26" s="497"/>
      <c r="J26" s="497"/>
      <c r="K26" s="497"/>
      <c r="L26" s="497"/>
      <c r="M26" s="497">
        <v>300000</v>
      </c>
    </row>
    <row r="27" spans="1:55" ht="15" x14ac:dyDescent="0.2">
      <c r="A27" s="482" t="s">
        <v>420</v>
      </c>
      <c r="B27" s="484"/>
      <c r="C27" s="463"/>
      <c r="D27" s="485"/>
      <c r="E27" s="485"/>
      <c r="F27" s="496"/>
      <c r="G27" s="495"/>
      <c r="H27" s="494"/>
      <c r="I27" s="493"/>
      <c r="J27" s="493"/>
      <c r="K27" s="493"/>
      <c r="L27" s="493"/>
      <c r="M27" s="493"/>
    </row>
    <row r="28" spans="1:55" ht="15" x14ac:dyDescent="0.2">
      <c r="A28" s="482" t="s">
        <v>417</v>
      </c>
      <c r="B28" s="484" t="s">
        <v>582</v>
      </c>
      <c r="C28" s="463" t="s">
        <v>581</v>
      </c>
      <c r="D28" s="472">
        <f t="shared" ref="D28:M28" si="2">SUM(D23:D27)</f>
        <v>1118310</v>
      </c>
      <c r="E28" s="472">
        <f t="shared" si="2"/>
        <v>1177810</v>
      </c>
      <c r="F28" s="472">
        <f t="shared" si="2"/>
        <v>0</v>
      </c>
      <c r="G28" s="472">
        <f t="shared" si="2"/>
        <v>0</v>
      </c>
      <c r="H28" s="472">
        <f t="shared" si="2"/>
        <v>0</v>
      </c>
      <c r="I28" s="472">
        <f t="shared" si="2"/>
        <v>0</v>
      </c>
      <c r="J28" s="472">
        <f t="shared" si="2"/>
        <v>0</v>
      </c>
      <c r="K28" s="472">
        <f t="shared" si="2"/>
        <v>877810</v>
      </c>
      <c r="L28" s="472">
        <f t="shared" si="2"/>
        <v>0</v>
      </c>
      <c r="M28" s="472">
        <f t="shared" si="2"/>
        <v>300000</v>
      </c>
      <c r="N28" s="492"/>
      <c r="O28" s="492"/>
      <c r="P28" s="492"/>
      <c r="Q28" s="492"/>
      <c r="R28" s="492"/>
      <c r="S28" s="492"/>
      <c r="T28" s="492"/>
      <c r="U28" s="492"/>
      <c r="V28" s="492"/>
      <c r="W28" s="492"/>
      <c r="X28" s="492"/>
      <c r="Y28" s="492"/>
      <c r="Z28" s="492"/>
      <c r="AA28" s="492"/>
      <c r="AB28" s="492"/>
      <c r="AC28" s="492"/>
      <c r="AD28" s="492"/>
      <c r="AE28" s="492"/>
      <c r="AF28" s="492"/>
      <c r="AG28" s="492"/>
      <c r="AH28" s="492"/>
      <c r="AI28" s="492"/>
      <c r="AJ28" s="492"/>
      <c r="AK28" s="492"/>
      <c r="AL28" s="492"/>
      <c r="AM28" s="492"/>
      <c r="AN28" s="492"/>
      <c r="AO28" s="492"/>
      <c r="AP28" s="492"/>
      <c r="AQ28" s="492"/>
      <c r="AR28" s="492"/>
      <c r="AS28" s="492"/>
      <c r="AT28" s="492"/>
      <c r="AU28" s="492"/>
      <c r="AV28" s="492"/>
      <c r="AW28" s="492"/>
      <c r="AX28" s="492"/>
      <c r="AY28" s="492"/>
      <c r="AZ28" s="492"/>
      <c r="BA28" s="492"/>
      <c r="BB28" s="492"/>
      <c r="BC28" s="492"/>
    </row>
    <row r="29" spans="1:55" ht="15" x14ac:dyDescent="0.2">
      <c r="A29" s="482" t="s">
        <v>413</v>
      </c>
      <c r="B29" s="484"/>
      <c r="C29" s="463"/>
      <c r="D29" s="485"/>
      <c r="E29" s="485"/>
      <c r="F29" s="485"/>
      <c r="G29" s="485"/>
      <c r="H29" s="485"/>
      <c r="I29" s="485"/>
      <c r="J29" s="485"/>
      <c r="K29" s="485"/>
      <c r="L29" s="485"/>
      <c r="M29" s="485"/>
    </row>
    <row r="30" spans="1:55" ht="15" x14ac:dyDescent="0.2">
      <c r="A30" s="482" t="s">
        <v>407</v>
      </c>
      <c r="B30" s="481"/>
      <c r="C30" s="480" t="s">
        <v>580</v>
      </c>
      <c r="D30" s="460"/>
      <c r="E30" s="460"/>
      <c r="F30" s="460"/>
      <c r="G30" s="460"/>
      <c r="H30" s="460"/>
      <c r="I30" s="460"/>
      <c r="J30" s="460"/>
      <c r="K30" s="460"/>
      <c r="L30" s="460"/>
      <c r="M30" s="460"/>
    </row>
    <row r="31" spans="1:55" ht="15" x14ac:dyDescent="0.2">
      <c r="A31" s="482" t="s">
        <v>403</v>
      </c>
      <c r="B31" s="484"/>
      <c r="C31" s="491" t="s">
        <v>579</v>
      </c>
      <c r="D31" s="472">
        <f>SUM(D28,D21,D16,D10,'420a'!D21)</f>
        <v>3696292</v>
      </c>
      <c r="E31" s="472">
        <f>SUM(E28,E21,E16,E10,'420a'!E21)</f>
        <v>3344095</v>
      </c>
      <c r="F31" s="472">
        <f>SUM(F28,F21,F16,F10,'420a'!F21)</f>
        <v>0</v>
      </c>
      <c r="G31" s="472">
        <f>SUM(G28,G21,G16,G10,'420a'!G21)</f>
        <v>0</v>
      </c>
      <c r="H31" s="472">
        <f>SUM(H28,H21,H16,H10,'420a'!H21)</f>
        <v>578801</v>
      </c>
      <c r="I31" s="472">
        <f>SUM(I28,I21,I16,I10,'420a'!I21)</f>
        <v>586966</v>
      </c>
      <c r="J31" s="472">
        <f>SUM(J28,J21,J16,J10,'420a'!J21)</f>
        <v>1000518</v>
      </c>
      <c r="K31" s="472">
        <f>SUM(K28,K21,K16,K10,'420a'!K21)</f>
        <v>877810</v>
      </c>
      <c r="L31" s="472">
        <f>SUM(L28,L21,L16,L10,'420a'!L21)</f>
        <v>0</v>
      </c>
      <c r="M31" s="472">
        <f>SUM(M28,M21,M16,M10,'420a'!M21)</f>
        <v>300000</v>
      </c>
    </row>
    <row r="32" spans="1:55" ht="15" x14ac:dyDescent="0.2">
      <c r="A32" s="482" t="s">
        <v>400</v>
      </c>
      <c r="B32" s="484"/>
      <c r="C32" s="463"/>
      <c r="D32" s="485"/>
      <c r="E32" s="485"/>
      <c r="F32" s="490"/>
      <c r="G32" s="489"/>
      <c r="H32" s="488"/>
      <c r="I32" s="485"/>
      <c r="J32" s="485"/>
      <c r="K32" s="485"/>
      <c r="L32" s="485"/>
      <c r="M32" s="485"/>
    </row>
    <row r="33" spans="1:13" ht="15" x14ac:dyDescent="0.2">
      <c r="A33" s="482" t="s">
        <v>397</v>
      </c>
      <c r="B33" s="481">
        <v>950</v>
      </c>
      <c r="C33" s="480" t="s">
        <v>578</v>
      </c>
      <c r="D33" s="493"/>
      <c r="E33" s="493"/>
      <c r="F33" s="417"/>
      <c r="G33" s="417"/>
      <c r="H33" s="417"/>
      <c r="I33" s="417"/>
      <c r="J33" s="417"/>
      <c r="K33" s="417"/>
      <c r="L33" s="417"/>
      <c r="M33" s="460"/>
    </row>
    <row r="34" spans="1:13" ht="15" x14ac:dyDescent="0.2">
      <c r="A34" s="482" t="s">
        <v>393</v>
      </c>
      <c r="B34" s="484"/>
      <c r="C34" s="483" t="s">
        <v>577</v>
      </c>
      <c r="D34" s="552"/>
      <c r="E34" s="552"/>
      <c r="F34" s="417"/>
      <c r="G34" s="417"/>
      <c r="H34" s="417"/>
      <c r="I34" s="417"/>
      <c r="J34" s="417"/>
      <c r="K34" s="417"/>
      <c r="L34" s="417"/>
      <c r="M34" s="460"/>
    </row>
    <row r="35" spans="1:13" x14ac:dyDescent="0.25">
      <c r="A35" s="482" t="s">
        <v>388</v>
      </c>
      <c r="B35" s="484"/>
      <c r="C35" s="486"/>
      <c r="D35" s="485"/>
      <c r="E35" s="485"/>
      <c r="F35" s="417"/>
      <c r="G35" s="417"/>
      <c r="H35" s="417"/>
      <c r="I35" s="417"/>
      <c r="J35" s="417"/>
      <c r="K35" s="417"/>
      <c r="L35" s="417"/>
      <c r="M35" s="460"/>
    </row>
    <row r="36" spans="1:13" ht="15" x14ac:dyDescent="0.2">
      <c r="A36" s="482" t="s">
        <v>383</v>
      </c>
      <c r="B36" s="481"/>
      <c r="C36" s="480" t="s">
        <v>576</v>
      </c>
      <c r="D36" s="604">
        <f>+D31+D34</f>
        <v>3696292</v>
      </c>
      <c r="E36" s="604">
        <f>+E31+E34</f>
        <v>3344095</v>
      </c>
      <c r="F36" s="417"/>
      <c r="G36" s="417"/>
      <c r="H36" s="417"/>
      <c r="I36" s="417"/>
      <c r="J36" s="417"/>
      <c r="K36" s="417"/>
      <c r="L36" s="417"/>
      <c r="M36" s="460"/>
    </row>
    <row r="37" spans="1:13" ht="15" x14ac:dyDescent="0.2">
      <c r="A37" s="482" t="s">
        <v>379</v>
      </c>
      <c r="B37" s="484"/>
      <c r="C37" s="483" t="s">
        <v>575</v>
      </c>
      <c r="D37" s="605"/>
      <c r="E37" s="605"/>
      <c r="F37" s="417"/>
      <c r="G37" s="417"/>
      <c r="H37" s="417"/>
      <c r="I37" s="417"/>
      <c r="J37" s="417"/>
      <c r="K37" s="417"/>
      <c r="L37" s="417"/>
      <c r="M37" s="460"/>
    </row>
    <row r="38" spans="1:13" ht="15" x14ac:dyDescent="0.2">
      <c r="A38" s="482" t="s">
        <v>376</v>
      </c>
      <c r="B38" s="481"/>
      <c r="C38" s="480"/>
      <c r="D38" s="460"/>
      <c r="E38" s="460"/>
      <c r="F38" s="417"/>
      <c r="G38" s="417"/>
      <c r="H38" s="417"/>
      <c r="I38" s="417"/>
      <c r="J38" s="417"/>
      <c r="K38" s="417"/>
      <c r="L38" s="417"/>
      <c r="M38" s="460"/>
    </row>
    <row r="39" spans="1:13" thickBot="1" x14ac:dyDescent="0.25">
      <c r="A39" s="482" t="s">
        <v>372</v>
      </c>
      <c r="B39" s="481"/>
      <c r="C39" s="480"/>
      <c r="D39" s="460"/>
      <c r="E39" s="460"/>
      <c r="F39" s="465"/>
      <c r="G39" s="465"/>
      <c r="H39" s="465"/>
      <c r="I39" s="465"/>
      <c r="J39" s="465"/>
      <c r="K39" s="417"/>
      <c r="L39" s="417"/>
      <c r="M39" s="460"/>
    </row>
    <row r="40" spans="1:13" x14ac:dyDescent="0.25">
      <c r="A40" s="459" t="s">
        <v>368</v>
      </c>
      <c r="B40" s="479"/>
      <c r="C40" s="478" t="s">
        <v>574</v>
      </c>
      <c r="D40" s="477"/>
      <c r="E40" s="476"/>
      <c r="F40" s="417"/>
      <c r="G40" s="470"/>
      <c r="H40" s="470"/>
      <c r="I40" s="470"/>
      <c r="J40" s="465"/>
      <c r="K40" s="417"/>
      <c r="L40" s="475"/>
      <c r="M40" s="460"/>
    </row>
    <row r="41" spans="1:13" x14ac:dyDescent="0.25">
      <c r="A41" s="459" t="s">
        <v>364</v>
      </c>
      <c r="B41" s="464"/>
      <c r="C41" s="463"/>
      <c r="D41" s="460"/>
      <c r="E41" s="474"/>
      <c r="F41" s="417"/>
      <c r="G41" s="470"/>
      <c r="H41" s="470"/>
      <c r="I41" s="470"/>
      <c r="J41" s="465"/>
      <c r="K41" s="417"/>
      <c r="L41" s="417"/>
      <c r="M41" s="460"/>
    </row>
    <row r="42" spans="1:13" x14ac:dyDescent="0.25">
      <c r="A42" s="459" t="s">
        <v>361</v>
      </c>
      <c r="B42" s="464"/>
      <c r="C42" s="473" t="s">
        <v>573</v>
      </c>
      <c r="D42" s="472">
        <v>1638715</v>
      </c>
      <c r="E42" s="471">
        <v>2313908</v>
      </c>
      <c r="F42" s="470" t="s">
        <v>572</v>
      </c>
      <c r="G42" s="470"/>
      <c r="H42" s="470"/>
      <c r="I42" s="470"/>
      <c r="J42" s="465"/>
      <c r="K42" s="417"/>
      <c r="L42" s="417"/>
      <c r="M42" s="460"/>
    </row>
    <row r="43" spans="1:13" x14ac:dyDescent="0.25">
      <c r="A43" s="459" t="s">
        <v>358</v>
      </c>
      <c r="B43" s="464"/>
      <c r="C43" s="473" t="s">
        <v>571</v>
      </c>
      <c r="D43" s="472">
        <v>3366845</v>
      </c>
      <c r="E43" s="471">
        <v>3321519</v>
      </c>
      <c r="F43" s="470"/>
      <c r="G43" s="465"/>
      <c r="H43" s="465"/>
      <c r="I43" s="465"/>
      <c r="J43" s="465"/>
      <c r="K43" s="417"/>
      <c r="L43" s="417"/>
      <c r="M43" s="460"/>
    </row>
    <row r="44" spans="1:13" x14ac:dyDescent="0.25">
      <c r="A44" s="459" t="s">
        <v>356</v>
      </c>
      <c r="B44" s="464"/>
      <c r="C44" s="473" t="s">
        <v>570</v>
      </c>
      <c r="D44" s="472">
        <f>SUM(D42:D43)</f>
        <v>5005560</v>
      </c>
      <c r="E44" s="471">
        <f>SUM(E42:E43)</f>
        <v>5635427</v>
      </c>
      <c r="F44" s="470" t="s">
        <v>569</v>
      </c>
      <c r="G44" s="465"/>
      <c r="H44" s="465"/>
      <c r="I44" s="465"/>
      <c r="J44" s="465"/>
      <c r="K44" s="417"/>
      <c r="L44" s="417"/>
      <c r="M44" s="460"/>
    </row>
    <row r="45" spans="1:13" ht="15" x14ac:dyDescent="0.2">
      <c r="A45" s="459" t="s">
        <v>351</v>
      </c>
      <c r="B45" s="464"/>
      <c r="C45" s="463"/>
      <c r="D45" s="469"/>
      <c r="E45" s="468"/>
      <c r="F45" s="465"/>
      <c r="G45" s="465"/>
      <c r="H45" s="465"/>
      <c r="I45" s="465"/>
      <c r="J45" s="465"/>
      <c r="K45" s="417"/>
      <c r="L45" s="417"/>
      <c r="M45" s="460"/>
    </row>
    <row r="46" spans="1:13" ht="15" x14ac:dyDescent="0.2">
      <c r="A46" s="459" t="s">
        <v>568</v>
      </c>
      <c r="B46" s="464"/>
      <c r="C46" s="463" t="s">
        <v>567</v>
      </c>
      <c r="D46" s="467">
        <f>D36</f>
        <v>3696292</v>
      </c>
      <c r="E46" s="466">
        <f>E36</f>
        <v>3344095</v>
      </c>
      <c r="F46" s="465"/>
      <c r="G46" s="465"/>
      <c r="H46" s="465"/>
      <c r="I46" s="465"/>
      <c r="J46" s="465"/>
      <c r="K46" s="417"/>
      <c r="L46" s="417"/>
      <c r="M46" s="460"/>
    </row>
    <row r="47" spans="1:13" ht="15" x14ac:dyDescent="0.2">
      <c r="A47" s="459" t="s">
        <v>566</v>
      </c>
      <c r="B47" s="464"/>
      <c r="C47" s="463" t="s">
        <v>565</v>
      </c>
      <c r="D47" s="462">
        <f>D48-D46</f>
        <v>1309268</v>
      </c>
      <c r="E47" s="461">
        <f>E48-E46</f>
        <v>2291332</v>
      </c>
      <c r="F47" s="417"/>
      <c r="G47" s="417"/>
      <c r="H47" s="417"/>
      <c r="I47" s="417"/>
      <c r="J47" s="417"/>
      <c r="K47" s="417"/>
      <c r="L47" s="417"/>
      <c r="M47" s="460"/>
    </row>
    <row r="48" spans="1:13" thickBot="1" x14ac:dyDescent="0.25">
      <c r="A48" s="459" t="s">
        <v>564</v>
      </c>
      <c r="B48" s="458"/>
      <c r="C48" s="457" t="s">
        <v>563</v>
      </c>
      <c r="D48" s="456">
        <f>D44</f>
        <v>5005560</v>
      </c>
      <c r="E48" s="455">
        <f>E44</f>
        <v>5635427</v>
      </c>
      <c r="F48" s="454"/>
      <c r="G48" s="454"/>
      <c r="H48" s="454"/>
      <c r="I48" s="454"/>
      <c r="J48" s="454"/>
      <c r="K48" s="454"/>
      <c r="L48" s="454"/>
      <c r="M48" s="453"/>
    </row>
    <row r="49" spans="1:3" ht="15.75" customHeight="1" x14ac:dyDescent="0.2">
      <c r="A49" s="606" t="str">
        <f ca="1">CELL("FILENAME",A2)</f>
        <v>R:\Finance\Annual Budget\Amended 2016-2017\[2016-2017 Amended Budget.xlsx]420b</v>
      </c>
      <c r="B49" s="606"/>
      <c r="C49" s="606"/>
    </row>
  </sheetData>
  <mergeCells count="5">
    <mergeCell ref="A1:C1"/>
    <mergeCell ref="A4:C4"/>
    <mergeCell ref="D36:D37"/>
    <mergeCell ref="E36:E37"/>
    <mergeCell ref="A49:C49"/>
  </mergeCells>
  <printOptions horizontalCentered="1" verticalCentered="1"/>
  <pageMargins left="0.1" right="0.1" top="0.4" bottom="0.4" header="0.1" footer="0.1"/>
  <pageSetup scale="73" fitToHeight="2" orientation="landscape" r:id="rId1"/>
  <headerFooter>
    <oddHeader>&amp;C&amp;"Arial,Bold"TWIN FALLS SCHOOL DISTIRCT 411</oddHeader>
    <oddFooter>&amp;L&amp;"Arial,Bold"&amp;Z&amp;F&amp;R&amp;"Arial,Bold"Page &amp;P of &amp;N</oddFooter>
  </headerFooter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441"/>
  <sheetViews>
    <sheetView zoomScaleNormal="100" workbookViewId="0">
      <pane xSplit="3" ySplit="6" topLeftCell="D7" activePane="bottomRight" state="frozen"/>
      <selection activeCell="P31" sqref="P31"/>
      <selection pane="topRight" activeCell="P31" sqref="P31"/>
      <selection pane="bottomLeft" activeCell="P31" sqref="P31"/>
      <selection pane="bottomRight" activeCell="P31" sqref="P31"/>
    </sheetView>
  </sheetViews>
  <sheetFormatPr defaultColWidth="9.77734375" defaultRowHeight="11.25" x14ac:dyDescent="0.2"/>
  <cols>
    <col min="1" max="1" width="3.77734375" style="321" customWidth="1"/>
    <col min="2" max="2" width="6.77734375" style="321" customWidth="1"/>
    <col min="3" max="3" width="27.77734375" style="322" customWidth="1"/>
    <col min="4" max="6" width="10.77734375" style="321" customWidth="1"/>
    <col min="7" max="7" width="3.77734375" style="321" customWidth="1"/>
    <col min="8" max="8" width="6.77734375" style="321" customWidth="1"/>
    <col min="9" max="9" width="27.77734375" style="322" customWidth="1"/>
    <col min="10" max="12" width="10.77734375" style="321" customWidth="1"/>
    <col min="13" max="16384" width="9.77734375" style="321"/>
  </cols>
  <sheetData>
    <row r="1" spans="1:12" ht="20.25" x14ac:dyDescent="0.3">
      <c r="A1" s="596" t="s">
        <v>47</v>
      </c>
      <c r="B1" s="596"/>
      <c r="C1" s="596"/>
      <c r="D1" s="393"/>
      <c r="E1" s="394" t="s">
        <v>510</v>
      </c>
      <c r="F1" s="394"/>
      <c r="G1" s="390"/>
      <c r="H1" s="390"/>
      <c r="I1" s="396"/>
      <c r="J1" s="393"/>
      <c r="L1" s="395" t="s">
        <v>760</v>
      </c>
    </row>
    <row r="2" spans="1:12" ht="15.75" x14ac:dyDescent="0.25">
      <c r="A2" s="393"/>
      <c r="B2" s="393"/>
      <c r="C2" s="389"/>
      <c r="D2" s="393"/>
      <c r="E2" s="394" t="s">
        <v>504</v>
      </c>
      <c r="F2" s="392"/>
      <c r="G2" s="390"/>
      <c r="H2" s="390"/>
      <c r="I2" s="389"/>
      <c r="J2" s="607" t="s">
        <v>56</v>
      </c>
      <c r="K2" s="607"/>
      <c r="L2" s="607"/>
    </row>
    <row r="3" spans="1:12" ht="15.75" x14ac:dyDescent="0.25">
      <c r="A3" s="393"/>
      <c r="B3" s="393"/>
      <c r="C3" s="389"/>
      <c r="D3" s="393"/>
      <c r="E3" s="392" t="s">
        <v>507</v>
      </c>
      <c r="F3" s="391"/>
      <c r="G3" s="390"/>
      <c r="H3" s="390"/>
      <c r="I3" s="389"/>
      <c r="J3" s="607" t="s">
        <v>833</v>
      </c>
      <c r="K3" s="607"/>
      <c r="L3" s="607"/>
    </row>
    <row r="4" spans="1:12" ht="13.9" customHeight="1" x14ac:dyDescent="0.2">
      <c r="A4" s="597" t="s">
        <v>505</v>
      </c>
      <c r="B4" s="597"/>
      <c r="C4" s="597"/>
      <c r="D4" s="597"/>
      <c r="E4" s="324"/>
      <c r="F4" s="324"/>
      <c r="G4" s="324"/>
      <c r="H4" s="324"/>
      <c r="I4" s="325"/>
      <c r="J4" s="324"/>
      <c r="K4" s="324"/>
      <c r="L4" s="324"/>
    </row>
    <row r="5" spans="1:12" ht="12.75" x14ac:dyDescent="0.2">
      <c r="A5" s="388"/>
      <c r="B5" s="387"/>
      <c r="C5" s="386" t="s">
        <v>504</v>
      </c>
      <c r="D5" s="385" t="s">
        <v>503</v>
      </c>
      <c r="E5" s="384" t="s">
        <v>502</v>
      </c>
      <c r="F5" s="383" t="s">
        <v>501</v>
      </c>
      <c r="G5" s="382"/>
      <c r="H5" s="381"/>
      <c r="I5" s="380" t="s">
        <v>504</v>
      </c>
      <c r="J5" s="379" t="s">
        <v>503</v>
      </c>
      <c r="K5" s="378" t="s">
        <v>502</v>
      </c>
      <c r="L5" s="377" t="s">
        <v>501</v>
      </c>
    </row>
    <row r="6" spans="1:12" ht="12.75" x14ac:dyDescent="0.2">
      <c r="A6" s="351" t="s">
        <v>87</v>
      </c>
      <c r="B6" s="334" t="s">
        <v>500</v>
      </c>
      <c r="C6" s="328" t="s">
        <v>499</v>
      </c>
      <c r="D6" s="334" t="s">
        <v>88</v>
      </c>
      <c r="E6" s="334" t="s">
        <v>498</v>
      </c>
      <c r="F6" s="376" t="s">
        <v>497</v>
      </c>
      <c r="G6" s="355" t="s">
        <v>87</v>
      </c>
      <c r="H6" s="375" t="s">
        <v>500</v>
      </c>
      <c r="I6" s="374" t="s">
        <v>499</v>
      </c>
      <c r="J6" s="351" t="s">
        <v>88</v>
      </c>
      <c r="K6" s="334" t="s">
        <v>498</v>
      </c>
      <c r="L6" s="334" t="s">
        <v>497</v>
      </c>
    </row>
    <row r="7" spans="1:12" ht="12.75" x14ac:dyDescent="0.2">
      <c r="A7" s="351" t="s">
        <v>496</v>
      </c>
      <c r="B7" s="334" t="s">
        <v>495</v>
      </c>
      <c r="C7" s="333" t="s">
        <v>494</v>
      </c>
      <c r="D7" s="354">
        <v>0</v>
      </c>
      <c r="E7" s="373" t="s">
        <v>346</v>
      </c>
      <c r="F7" s="372">
        <v>0</v>
      </c>
      <c r="G7" s="348" t="s">
        <v>493</v>
      </c>
      <c r="H7" s="351" t="s">
        <v>492</v>
      </c>
      <c r="I7" s="333" t="s">
        <v>170</v>
      </c>
      <c r="J7" s="353">
        <v>0</v>
      </c>
      <c r="K7" s="353">
        <v>0</v>
      </c>
      <c r="L7" s="357"/>
    </row>
    <row r="8" spans="1:12" ht="12.75" x14ac:dyDescent="0.2">
      <c r="A8" s="351" t="s">
        <v>491</v>
      </c>
      <c r="B8" s="334"/>
      <c r="C8" s="333"/>
      <c r="D8" s="360"/>
      <c r="E8" s="353"/>
      <c r="F8" s="356"/>
      <c r="G8" s="355" t="s">
        <v>490</v>
      </c>
      <c r="H8" s="351" t="s">
        <v>489</v>
      </c>
      <c r="I8" s="365" t="s">
        <v>488</v>
      </c>
      <c r="J8" s="352">
        <f>J7</f>
        <v>0</v>
      </c>
      <c r="K8" s="358" t="s">
        <v>346</v>
      </c>
      <c r="L8" s="352">
        <f>K7</f>
        <v>0</v>
      </c>
    </row>
    <row r="9" spans="1:12" ht="12.75" x14ac:dyDescent="0.2">
      <c r="A9" s="351" t="s">
        <v>487</v>
      </c>
      <c r="B9" s="334" t="s">
        <v>486</v>
      </c>
      <c r="C9" s="333" t="s">
        <v>171</v>
      </c>
      <c r="D9" s="353">
        <v>0</v>
      </c>
      <c r="E9" s="353">
        <v>0</v>
      </c>
      <c r="F9" s="356"/>
      <c r="G9" s="355" t="s">
        <v>485</v>
      </c>
      <c r="H9" s="335"/>
      <c r="I9" s="333"/>
      <c r="J9" s="347"/>
      <c r="K9" s="347"/>
      <c r="L9" s="357"/>
    </row>
    <row r="10" spans="1:12" ht="12.75" x14ac:dyDescent="0.2">
      <c r="A10" s="351" t="s">
        <v>484</v>
      </c>
      <c r="B10" s="334" t="s">
        <v>483</v>
      </c>
      <c r="C10" s="333" t="s">
        <v>169</v>
      </c>
      <c r="D10" s="353">
        <v>0</v>
      </c>
      <c r="E10" s="353">
        <v>0</v>
      </c>
      <c r="F10" s="356"/>
      <c r="G10" s="355" t="s">
        <v>482</v>
      </c>
      <c r="H10" s="351" t="s">
        <v>481</v>
      </c>
      <c r="I10" s="333" t="s">
        <v>165</v>
      </c>
      <c r="J10" s="353">
        <v>0</v>
      </c>
      <c r="K10" s="353">
        <v>0</v>
      </c>
      <c r="L10" s="357"/>
    </row>
    <row r="11" spans="1:12" ht="12.75" x14ac:dyDescent="0.2">
      <c r="A11" s="351" t="s">
        <v>480</v>
      </c>
      <c r="B11" s="334" t="s">
        <v>479</v>
      </c>
      <c r="C11" s="333" t="s">
        <v>168</v>
      </c>
      <c r="D11" s="353">
        <v>0</v>
      </c>
      <c r="E11" s="353">
        <v>0</v>
      </c>
      <c r="F11" s="356"/>
      <c r="G11" s="355" t="s">
        <v>478</v>
      </c>
      <c r="H11" s="351" t="s">
        <v>477</v>
      </c>
      <c r="I11" s="333" t="s">
        <v>163</v>
      </c>
      <c r="J11" s="353">
        <v>0</v>
      </c>
      <c r="K11" s="353">
        <v>0</v>
      </c>
      <c r="L11" s="357"/>
    </row>
    <row r="12" spans="1:12" ht="12.75" x14ac:dyDescent="0.2">
      <c r="A12" s="351" t="s">
        <v>476</v>
      </c>
      <c r="B12" s="334" t="s">
        <v>475</v>
      </c>
      <c r="C12" s="333" t="s">
        <v>166</v>
      </c>
      <c r="D12" s="353">
        <v>0</v>
      </c>
      <c r="E12" s="353">
        <v>0</v>
      </c>
      <c r="F12" s="356"/>
      <c r="G12" s="355" t="s">
        <v>474</v>
      </c>
      <c r="H12" s="351" t="s">
        <v>473</v>
      </c>
      <c r="I12" s="333" t="s">
        <v>472</v>
      </c>
      <c r="J12" s="353">
        <v>0</v>
      </c>
      <c r="K12" s="353">
        <v>0</v>
      </c>
      <c r="L12" s="357"/>
    </row>
    <row r="13" spans="1:12" ht="12.75" x14ac:dyDescent="0.2">
      <c r="A13" s="351" t="s">
        <v>471</v>
      </c>
      <c r="B13" s="334" t="s">
        <v>470</v>
      </c>
      <c r="C13" s="333" t="s">
        <v>164</v>
      </c>
      <c r="D13" s="353">
        <v>0</v>
      </c>
      <c r="E13" s="353">
        <v>0</v>
      </c>
      <c r="F13" s="356"/>
      <c r="G13" s="355" t="s">
        <v>469</v>
      </c>
      <c r="H13" s="351" t="s">
        <v>468</v>
      </c>
      <c r="I13" s="333" t="s">
        <v>159</v>
      </c>
      <c r="J13" s="353">
        <v>0</v>
      </c>
      <c r="K13" s="353">
        <v>0</v>
      </c>
      <c r="L13" s="357"/>
    </row>
    <row r="14" spans="1:12" ht="12.75" x14ac:dyDescent="0.2">
      <c r="A14" s="351" t="s">
        <v>467</v>
      </c>
      <c r="B14" s="334" t="s">
        <v>466</v>
      </c>
      <c r="C14" s="333" t="s">
        <v>162</v>
      </c>
      <c r="D14" s="353">
        <v>0</v>
      </c>
      <c r="E14" s="353">
        <v>0</v>
      </c>
      <c r="F14" s="356"/>
      <c r="G14" s="355" t="s">
        <v>465</v>
      </c>
      <c r="H14" s="351" t="s">
        <v>464</v>
      </c>
      <c r="I14" s="333" t="s">
        <v>157</v>
      </c>
      <c r="J14" s="353">
        <v>0</v>
      </c>
      <c r="K14" s="353">
        <v>0</v>
      </c>
      <c r="L14" s="357"/>
    </row>
    <row r="15" spans="1:12" ht="12.75" x14ac:dyDescent="0.2">
      <c r="A15" s="351" t="s">
        <v>463</v>
      </c>
      <c r="B15" s="334" t="s">
        <v>462</v>
      </c>
      <c r="C15" s="333" t="s">
        <v>160</v>
      </c>
      <c r="D15" s="353">
        <v>0</v>
      </c>
      <c r="E15" s="353">
        <v>0</v>
      </c>
      <c r="F15" s="356"/>
      <c r="G15" s="355" t="s">
        <v>461</v>
      </c>
      <c r="H15" s="351" t="s">
        <v>460</v>
      </c>
      <c r="I15" s="333" t="s">
        <v>155</v>
      </c>
      <c r="J15" s="353">
        <v>0</v>
      </c>
      <c r="K15" s="353">
        <v>0</v>
      </c>
      <c r="L15" s="357"/>
    </row>
    <row r="16" spans="1:12" ht="12.75" x14ac:dyDescent="0.2">
      <c r="A16" s="351" t="s">
        <v>459</v>
      </c>
      <c r="B16" s="334" t="s">
        <v>458</v>
      </c>
      <c r="C16" s="333" t="s">
        <v>158</v>
      </c>
      <c r="D16" s="353">
        <v>0</v>
      </c>
      <c r="E16" s="353">
        <v>0</v>
      </c>
      <c r="F16" s="356"/>
      <c r="G16" s="355" t="s">
        <v>457</v>
      </c>
      <c r="H16" s="351" t="s">
        <v>456</v>
      </c>
      <c r="I16" s="333" t="s">
        <v>153</v>
      </c>
      <c r="J16" s="353">
        <v>0</v>
      </c>
      <c r="K16" s="353">
        <v>0</v>
      </c>
      <c r="L16" s="357"/>
    </row>
    <row r="17" spans="1:12" ht="12.75" x14ac:dyDescent="0.2">
      <c r="A17" s="351" t="s">
        <v>455</v>
      </c>
      <c r="B17" s="334" t="s">
        <v>454</v>
      </c>
      <c r="C17" s="333" t="s">
        <v>156</v>
      </c>
      <c r="D17" s="537">
        <v>0</v>
      </c>
      <c r="E17" s="536">
        <v>0</v>
      </c>
      <c r="F17" s="356"/>
      <c r="G17" s="355" t="s">
        <v>453</v>
      </c>
      <c r="H17" s="351" t="s">
        <v>452</v>
      </c>
      <c r="I17" s="333" t="s">
        <v>152</v>
      </c>
      <c r="J17" s="353">
        <v>0</v>
      </c>
      <c r="K17" s="353">
        <v>0</v>
      </c>
      <c r="L17" s="357"/>
    </row>
    <row r="18" spans="1:12" ht="12.75" x14ac:dyDescent="0.2">
      <c r="A18" s="351" t="s">
        <v>451</v>
      </c>
      <c r="B18" s="334" t="s">
        <v>450</v>
      </c>
      <c r="C18" s="365" t="s">
        <v>154</v>
      </c>
      <c r="D18" s="534">
        <v>0</v>
      </c>
      <c r="E18" s="535">
        <v>0</v>
      </c>
      <c r="F18" s="356"/>
      <c r="G18" s="355" t="s">
        <v>449</v>
      </c>
      <c r="H18" s="351" t="s">
        <v>448</v>
      </c>
      <c r="I18" s="333" t="s">
        <v>150</v>
      </c>
      <c r="J18" s="536">
        <v>0</v>
      </c>
      <c r="K18" s="536">
        <v>0</v>
      </c>
      <c r="L18" s="357"/>
    </row>
    <row r="19" spans="1:12" ht="12.75" x14ac:dyDescent="0.2">
      <c r="A19" s="351" t="s">
        <v>447</v>
      </c>
      <c r="B19" s="334"/>
      <c r="C19" s="371" t="s">
        <v>446</v>
      </c>
      <c r="D19" s="370">
        <f>SUBTOTAL(9,D9:D18)</f>
        <v>0</v>
      </c>
      <c r="E19" s="369" t="s">
        <v>346</v>
      </c>
      <c r="F19" s="349">
        <f>SUBTOTAL(9,E8:E18)</f>
        <v>0</v>
      </c>
      <c r="G19" s="368" t="s">
        <v>445</v>
      </c>
      <c r="H19" s="367">
        <v>437000</v>
      </c>
      <c r="I19" s="366" t="s">
        <v>149</v>
      </c>
      <c r="J19" s="535">
        <v>0</v>
      </c>
      <c r="K19" s="535">
        <v>0</v>
      </c>
      <c r="L19" s="357"/>
    </row>
    <row r="20" spans="1:12" ht="12.75" x14ac:dyDescent="0.2">
      <c r="A20" s="351" t="s">
        <v>444</v>
      </c>
      <c r="B20" s="334" t="s">
        <v>443</v>
      </c>
      <c r="C20" s="333" t="s">
        <v>151</v>
      </c>
      <c r="D20" s="353">
        <v>0</v>
      </c>
      <c r="E20" s="353">
        <v>0</v>
      </c>
      <c r="F20" s="356"/>
      <c r="G20" s="361" t="s">
        <v>442</v>
      </c>
      <c r="H20" s="364" t="s">
        <v>441</v>
      </c>
      <c r="I20" s="333" t="s">
        <v>440</v>
      </c>
      <c r="J20" s="353">
        <v>0</v>
      </c>
      <c r="K20" s="353">
        <v>0</v>
      </c>
      <c r="L20" s="357"/>
    </row>
    <row r="21" spans="1:12" ht="12.75" x14ac:dyDescent="0.2">
      <c r="A21" s="351" t="s">
        <v>439</v>
      </c>
      <c r="B21" s="364"/>
      <c r="C21" s="363"/>
      <c r="D21" s="362"/>
      <c r="E21" s="362"/>
      <c r="F21" s="356"/>
      <c r="G21" s="361" t="s">
        <v>438</v>
      </c>
      <c r="H21" s="351" t="s">
        <v>437</v>
      </c>
      <c r="I21" s="333" t="s">
        <v>145</v>
      </c>
      <c r="J21" s="353">
        <v>0</v>
      </c>
      <c r="K21" s="353">
        <v>0</v>
      </c>
      <c r="L21" s="357"/>
    </row>
    <row r="22" spans="1:12" ht="12.75" x14ac:dyDescent="0.2">
      <c r="A22" s="351" t="s">
        <v>436</v>
      </c>
      <c r="B22" s="334" t="s">
        <v>435</v>
      </c>
      <c r="C22" s="333" t="s">
        <v>148</v>
      </c>
      <c r="D22" s="353">
        <v>0</v>
      </c>
      <c r="E22" s="353">
        <v>0</v>
      </c>
      <c r="F22" s="356"/>
      <c r="G22" s="355" t="s">
        <v>434</v>
      </c>
      <c r="H22" s="351" t="s">
        <v>433</v>
      </c>
      <c r="I22" s="365" t="s">
        <v>432</v>
      </c>
      <c r="J22" s="352">
        <f>SUBTOTAL(9,J10:J21)</f>
        <v>0</v>
      </c>
      <c r="K22" s="358" t="s">
        <v>346</v>
      </c>
      <c r="L22" s="352">
        <f>SUBTOTAL(9,K10:K21)</f>
        <v>0</v>
      </c>
    </row>
    <row r="23" spans="1:12" ht="12.75" x14ac:dyDescent="0.2">
      <c r="A23" s="351" t="s">
        <v>431</v>
      </c>
      <c r="B23" s="334" t="s">
        <v>430</v>
      </c>
      <c r="C23" s="333" t="s">
        <v>146</v>
      </c>
      <c r="D23" s="353">
        <v>0</v>
      </c>
      <c r="E23" s="353">
        <v>0</v>
      </c>
      <c r="F23" s="356"/>
      <c r="G23" s="355" t="s">
        <v>429</v>
      </c>
      <c r="H23" s="335"/>
      <c r="I23" s="333"/>
      <c r="J23" s="347"/>
      <c r="K23" s="347"/>
      <c r="L23" s="357"/>
    </row>
    <row r="24" spans="1:12" ht="12.75" x14ac:dyDescent="0.2">
      <c r="A24" s="351" t="s">
        <v>428</v>
      </c>
      <c r="B24" s="334" t="s">
        <v>427</v>
      </c>
      <c r="C24" s="333" t="s">
        <v>144</v>
      </c>
      <c r="D24" s="353">
        <v>0</v>
      </c>
      <c r="E24" s="353">
        <v>0</v>
      </c>
      <c r="F24" s="356"/>
      <c r="G24" s="355" t="s">
        <v>426</v>
      </c>
      <c r="H24" s="335"/>
      <c r="I24" s="333"/>
      <c r="J24" s="347"/>
      <c r="K24" s="347"/>
      <c r="L24" s="357"/>
    </row>
    <row r="25" spans="1:12" ht="12.75" x14ac:dyDescent="0.2">
      <c r="A25" s="351" t="s">
        <v>425</v>
      </c>
      <c r="B25" s="364"/>
      <c r="C25" s="363"/>
      <c r="D25" s="362"/>
      <c r="E25" s="360"/>
      <c r="F25" s="356"/>
      <c r="G25" s="355" t="s">
        <v>424</v>
      </c>
      <c r="H25" s="351" t="s">
        <v>423</v>
      </c>
      <c r="I25" s="333" t="s">
        <v>141</v>
      </c>
      <c r="J25" s="353">
        <v>0</v>
      </c>
      <c r="K25" s="353">
        <v>0</v>
      </c>
      <c r="L25" s="357"/>
    </row>
    <row r="26" spans="1:12" ht="12.75" x14ac:dyDescent="0.2">
      <c r="A26" s="351" t="s">
        <v>422</v>
      </c>
      <c r="B26" s="334" t="s">
        <v>421</v>
      </c>
      <c r="C26" s="333" t="s">
        <v>142</v>
      </c>
      <c r="D26" s="353">
        <v>0</v>
      </c>
      <c r="E26" s="353">
        <v>0</v>
      </c>
      <c r="F26" s="356"/>
      <c r="G26" s="355" t="s">
        <v>420</v>
      </c>
      <c r="H26" s="351" t="s">
        <v>419</v>
      </c>
      <c r="I26" s="333" t="s">
        <v>140</v>
      </c>
      <c r="J26" s="353">
        <v>0</v>
      </c>
      <c r="K26" s="353">
        <v>0</v>
      </c>
      <c r="L26" s="357"/>
    </row>
    <row r="27" spans="1:12" ht="12.75" x14ac:dyDescent="0.2">
      <c r="A27" s="351" t="s">
        <v>418</v>
      </c>
      <c r="B27" s="334"/>
      <c r="C27" s="333"/>
      <c r="D27" s="360"/>
      <c r="E27" s="360"/>
      <c r="F27" s="356"/>
      <c r="G27" s="355" t="s">
        <v>417</v>
      </c>
      <c r="H27" s="351" t="s">
        <v>416</v>
      </c>
      <c r="I27" s="333" t="s">
        <v>138</v>
      </c>
      <c r="J27" s="353">
        <v>0</v>
      </c>
      <c r="K27" s="353">
        <v>0</v>
      </c>
      <c r="L27" s="357"/>
    </row>
    <row r="28" spans="1:12" ht="25.5" x14ac:dyDescent="0.2">
      <c r="A28" s="351" t="s">
        <v>415</v>
      </c>
      <c r="B28" s="334" t="s">
        <v>414</v>
      </c>
      <c r="C28" s="333" t="s">
        <v>139</v>
      </c>
      <c r="D28" s="353">
        <v>0</v>
      </c>
      <c r="E28" s="353">
        <v>0</v>
      </c>
      <c r="F28" s="356"/>
      <c r="G28" s="355" t="s">
        <v>413</v>
      </c>
      <c r="H28" s="351" t="s">
        <v>412</v>
      </c>
      <c r="I28" s="333" t="s">
        <v>411</v>
      </c>
      <c r="J28" s="353">
        <v>0</v>
      </c>
      <c r="K28" s="353">
        <v>0</v>
      </c>
      <c r="L28" s="357"/>
    </row>
    <row r="29" spans="1:12" ht="12.75" x14ac:dyDescent="0.2">
      <c r="A29" s="351" t="s">
        <v>410</v>
      </c>
      <c r="B29" s="334" t="s">
        <v>409</v>
      </c>
      <c r="C29" s="333" t="s">
        <v>408</v>
      </c>
      <c r="D29" s="353">
        <v>0</v>
      </c>
      <c r="E29" s="353">
        <v>0</v>
      </c>
      <c r="F29" s="356"/>
      <c r="G29" s="355" t="s">
        <v>407</v>
      </c>
      <c r="H29" s="351" t="s">
        <v>406</v>
      </c>
      <c r="I29" s="333" t="s">
        <v>134</v>
      </c>
      <c r="J29" s="353">
        <v>0</v>
      </c>
      <c r="K29" s="353">
        <v>0</v>
      </c>
      <c r="L29" s="357"/>
    </row>
    <row r="30" spans="1:12" ht="12.75" x14ac:dyDescent="0.2">
      <c r="A30" s="351" t="s">
        <v>405</v>
      </c>
      <c r="B30" s="334" t="s">
        <v>404</v>
      </c>
      <c r="C30" s="333" t="s">
        <v>135</v>
      </c>
      <c r="D30" s="353">
        <v>0</v>
      </c>
      <c r="E30" s="353">
        <v>0</v>
      </c>
      <c r="F30" s="356"/>
      <c r="G30" s="355" t="s">
        <v>403</v>
      </c>
      <c r="H30" s="351" t="s">
        <v>402</v>
      </c>
      <c r="I30" s="333" t="s">
        <v>133</v>
      </c>
      <c r="J30" s="353">
        <v>0</v>
      </c>
      <c r="K30" s="353">
        <v>0</v>
      </c>
      <c r="L30" s="357"/>
    </row>
    <row r="31" spans="1:12" ht="12.75" x14ac:dyDescent="0.2">
      <c r="A31" s="351" t="s">
        <v>401</v>
      </c>
      <c r="B31" s="334"/>
      <c r="C31" s="333"/>
      <c r="D31" s="360"/>
      <c r="E31" s="360"/>
      <c r="F31" s="356"/>
      <c r="G31" s="355" t="s">
        <v>400</v>
      </c>
      <c r="H31" s="351" t="s">
        <v>399</v>
      </c>
      <c r="I31" s="333" t="s">
        <v>131</v>
      </c>
      <c r="J31" s="353">
        <v>0</v>
      </c>
      <c r="K31" s="353">
        <v>0</v>
      </c>
      <c r="L31" s="357"/>
    </row>
    <row r="32" spans="1:12" ht="12.75" x14ac:dyDescent="0.2">
      <c r="A32" s="351" t="s">
        <v>398</v>
      </c>
      <c r="B32" s="334">
        <v>417100</v>
      </c>
      <c r="C32" s="333" t="s">
        <v>132</v>
      </c>
      <c r="D32" s="353">
        <v>0</v>
      </c>
      <c r="E32" s="353">
        <v>0</v>
      </c>
      <c r="F32" s="356"/>
      <c r="G32" s="355" t="s">
        <v>397</v>
      </c>
      <c r="H32" s="351" t="s">
        <v>396</v>
      </c>
      <c r="I32" s="333" t="s">
        <v>395</v>
      </c>
      <c r="J32" s="353">
        <v>0</v>
      </c>
      <c r="K32" s="353">
        <v>0</v>
      </c>
      <c r="L32" s="357"/>
    </row>
    <row r="33" spans="1:12" ht="12.75" x14ac:dyDescent="0.2">
      <c r="A33" s="351" t="s">
        <v>394</v>
      </c>
      <c r="B33" s="334">
        <v>417200</v>
      </c>
      <c r="C33" s="333" t="s">
        <v>130</v>
      </c>
      <c r="D33" s="353">
        <v>0</v>
      </c>
      <c r="E33" s="353">
        <v>0</v>
      </c>
      <c r="F33" s="356"/>
      <c r="G33" s="361" t="s">
        <v>393</v>
      </c>
      <c r="H33" s="334" t="s">
        <v>392</v>
      </c>
      <c r="I33" s="333" t="s">
        <v>391</v>
      </c>
      <c r="J33" s="353">
        <v>0</v>
      </c>
      <c r="K33" s="353">
        <v>0</v>
      </c>
      <c r="L33" s="357"/>
    </row>
    <row r="34" spans="1:12" ht="12.75" x14ac:dyDescent="0.2">
      <c r="A34" s="351" t="s">
        <v>390</v>
      </c>
      <c r="B34" s="334">
        <v>417300</v>
      </c>
      <c r="C34" s="333" t="s">
        <v>389</v>
      </c>
      <c r="D34" s="353">
        <v>0</v>
      </c>
      <c r="E34" s="353">
        <v>0</v>
      </c>
      <c r="F34" s="356"/>
      <c r="G34" s="355" t="s">
        <v>388</v>
      </c>
      <c r="H34" s="351" t="s">
        <v>387</v>
      </c>
      <c r="I34" s="333" t="s">
        <v>386</v>
      </c>
      <c r="J34" s="353">
        <v>0</v>
      </c>
      <c r="K34" s="353">
        <v>0</v>
      </c>
      <c r="L34" s="357"/>
    </row>
    <row r="35" spans="1:12" ht="12.75" x14ac:dyDescent="0.2">
      <c r="A35" s="351" t="s">
        <v>385</v>
      </c>
      <c r="B35" s="334">
        <v>417400</v>
      </c>
      <c r="C35" s="333" t="s">
        <v>384</v>
      </c>
      <c r="D35" s="353">
        <v>0</v>
      </c>
      <c r="E35" s="353">
        <v>0</v>
      </c>
      <c r="F35" s="356"/>
      <c r="G35" s="355" t="s">
        <v>383</v>
      </c>
      <c r="H35" s="351" t="s">
        <v>382</v>
      </c>
      <c r="I35" s="333" t="s">
        <v>381</v>
      </c>
      <c r="J35" s="359">
        <f>SUBTOTAL(9,J25:J34)</f>
        <v>0</v>
      </c>
      <c r="K35" s="358" t="s">
        <v>346</v>
      </c>
      <c r="L35" s="352">
        <f>SUBTOTAL(9,K25:K34)</f>
        <v>0</v>
      </c>
    </row>
    <row r="36" spans="1:12" ht="12.75" x14ac:dyDescent="0.2">
      <c r="A36" s="351" t="s">
        <v>380</v>
      </c>
      <c r="B36" s="334">
        <v>417900</v>
      </c>
      <c r="C36" s="333" t="s">
        <v>124</v>
      </c>
      <c r="D36" s="353">
        <v>0</v>
      </c>
      <c r="E36" s="353">
        <v>0</v>
      </c>
      <c r="F36" s="356"/>
      <c r="G36" s="355" t="s">
        <v>379</v>
      </c>
      <c r="H36" s="335"/>
      <c r="I36" s="333" t="s">
        <v>378</v>
      </c>
      <c r="J36" s="347"/>
      <c r="K36" s="347"/>
      <c r="L36" s="357"/>
    </row>
    <row r="37" spans="1:12" ht="25.5" x14ac:dyDescent="0.2">
      <c r="A37" s="351" t="s">
        <v>377</v>
      </c>
      <c r="B37" s="334"/>
      <c r="C37" s="333"/>
      <c r="D37" s="360"/>
      <c r="E37" s="360"/>
      <c r="F37" s="356"/>
      <c r="G37" s="355" t="s">
        <v>376</v>
      </c>
      <c r="H37" s="351" t="s">
        <v>375</v>
      </c>
      <c r="I37" s="333" t="s">
        <v>374</v>
      </c>
      <c r="J37" s="353">
        <v>0</v>
      </c>
      <c r="K37" s="353">
        <v>0</v>
      </c>
      <c r="L37" s="357"/>
    </row>
    <row r="38" spans="1:12" ht="12.75" x14ac:dyDescent="0.2">
      <c r="A38" s="351" t="s">
        <v>373</v>
      </c>
      <c r="B38" s="334">
        <v>418100</v>
      </c>
      <c r="C38" s="333" t="s">
        <v>123</v>
      </c>
      <c r="D38" s="353">
        <v>0</v>
      </c>
      <c r="E38" s="353">
        <v>0</v>
      </c>
      <c r="F38" s="356"/>
      <c r="G38" s="355" t="s">
        <v>372</v>
      </c>
      <c r="H38" s="351" t="s">
        <v>371</v>
      </c>
      <c r="I38" s="333" t="s">
        <v>370</v>
      </c>
      <c r="J38" s="353">
        <v>0</v>
      </c>
      <c r="K38" s="353">
        <v>382784</v>
      </c>
      <c r="L38" s="357"/>
    </row>
    <row r="39" spans="1:12" ht="12.75" x14ac:dyDescent="0.2">
      <c r="A39" s="351" t="s">
        <v>369</v>
      </c>
      <c r="B39" s="334"/>
      <c r="C39" s="333"/>
      <c r="D39" s="360"/>
      <c r="E39" s="353"/>
      <c r="F39" s="356"/>
      <c r="G39" s="355" t="s">
        <v>368</v>
      </c>
      <c r="H39" s="351" t="s">
        <v>367</v>
      </c>
      <c r="I39" s="333" t="s">
        <v>366</v>
      </c>
      <c r="J39" s="359">
        <f>SUBTOTAL(9,J37:J38)</f>
        <v>0</v>
      </c>
      <c r="K39" s="358" t="s">
        <v>346</v>
      </c>
      <c r="L39" s="352">
        <f>SUBTOTAL(9,K37:K38)</f>
        <v>382784</v>
      </c>
    </row>
    <row r="40" spans="1:12" ht="12.75" x14ac:dyDescent="0.2">
      <c r="A40" s="351" t="s">
        <v>365</v>
      </c>
      <c r="B40" s="334">
        <v>419100</v>
      </c>
      <c r="C40" s="333" t="s">
        <v>120</v>
      </c>
      <c r="D40" s="353">
        <v>0</v>
      </c>
      <c r="E40" s="353">
        <v>0</v>
      </c>
      <c r="F40" s="356"/>
      <c r="G40" s="355" t="s">
        <v>364</v>
      </c>
      <c r="H40" s="351" t="s">
        <v>363</v>
      </c>
      <c r="I40" s="333"/>
      <c r="J40" s="347"/>
      <c r="K40" s="357"/>
      <c r="L40" s="357"/>
    </row>
    <row r="41" spans="1:12" ht="12.75" x14ac:dyDescent="0.2">
      <c r="A41" s="351" t="s">
        <v>362</v>
      </c>
      <c r="B41" s="334">
        <v>419200</v>
      </c>
      <c r="C41" s="333" t="s">
        <v>118</v>
      </c>
      <c r="D41" s="353">
        <v>0</v>
      </c>
      <c r="E41" s="353">
        <v>0</v>
      </c>
      <c r="F41" s="356"/>
      <c r="G41" s="355" t="s">
        <v>361</v>
      </c>
      <c r="H41" s="335"/>
      <c r="I41" s="333" t="s">
        <v>360</v>
      </c>
      <c r="J41" s="359">
        <f>SUM(D46,J8,J22,J35,J39)</f>
        <v>0</v>
      </c>
      <c r="K41" s="358" t="s">
        <v>346</v>
      </c>
      <c r="L41" s="352">
        <f>SUM(F46,L8,L22,L35,L39)</f>
        <v>382784</v>
      </c>
    </row>
    <row r="42" spans="1:12" ht="12.75" x14ac:dyDescent="0.2">
      <c r="A42" s="351" t="s">
        <v>359</v>
      </c>
      <c r="B42" s="334">
        <v>419300</v>
      </c>
      <c r="C42" s="333" t="s">
        <v>116</v>
      </c>
      <c r="D42" s="353">
        <v>0</v>
      </c>
      <c r="E42" s="353">
        <v>0</v>
      </c>
      <c r="F42" s="356"/>
      <c r="G42" s="355" t="s">
        <v>358</v>
      </c>
      <c r="H42" s="335"/>
      <c r="I42" s="333"/>
      <c r="J42" s="347"/>
      <c r="K42" s="347"/>
      <c r="L42" s="357"/>
    </row>
    <row r="43" spans="1:12" ht="12.75" x14ac:dyDescent="0.2">
      <c r="A43" s="351" t="s">
        <v>357</v>
      </c>
      <c r="B43" s="334">
        <v>419900</v>
      </c>
      <c r="C43" s="333" t="s">
        <v>115</v>
      </c>
      <c r="D43" s="353">
        <v>0</v>
      </c>
      <c r="E43" s="534">
        <v>0</v>
      </c>
      <c r="F43" s="356"/>
      <c r="G43" s="355" t="s">
        <v>356</v>
      </c>
      <c r="H43" s="351" t="s">
        <v>355</v>
      </c>
      <c r="I43" s="333" t="s">
        <v>354</v>
      </c>
      <c r="J43" s="533">
        <v>0</v>
      </c>
      <c r="K43" s="532">
        <v>0</v>
      </c>
      <c r="L43" s="352">
        <f>+K43</f>
        <v>0</v>
      </c>
    </row>
    <row r="44" spans="1:12" ht="12.75" x14ac:dyDescent="0.2">
      <c r="A44" s="351" t="s">
        <v>353</v>
      </c>
      <c r="B44" s="334"/>
      <c r="C44" s="333" t="s">
        <v>352</v>
      </c>
      <c r="D44" s="332">
        <f>SUBTOTAL(9,D19:D43)</f>
        <v>0</v>
      </c>
      <c r="E44" s="350" t="s">
        <v>346</v>
      </c>
      <c r="F44" s="349">
        <f>SUBTOTAL(9,E20:E43)</f>
        <v>0</v>
      </c>
      <c r="G44" s="348" t="s">
        <v>351</v>
      </c>
      <c r="H44" s="335"/>
      <c r="I44" s="333"/>
      <c r="J44" s="347"/>
      <c r="K44" s="347"/>
      <c r="L44" s="347"/>
    </row>
    <row r="45" spans="1:12" ht="24" x14ac:dyDescent="0.2">
      <c r="A45" s="346" t="s">
        <v>350</v>
      </c>
      <c r="B45" s="340">
        <v>410000</v>
      </c>
      <c r="C45" s="345" t="s">
        <v>349</v>
      </c>
      <c r="D45" s="344"/>
      <c r="E45" s="343" t="s">
        <v>346</v>
      </c>
      <c r="F45" s="342"/>
      <c r="G45" s="341"/>
      <c r="H45" s="340" t="s">
        <v>348</v>
      </c>
      <c r="I45" s="339" t="s">
        <v>347</v>
      </c>
      <c r="J45" s="338"/>
      <c r="K45" s="337" t="s">
        <v>346</v>
      </c>
      <c r="L45" s="336"/>
    </row>
    <row r="46" spans="1:12" ht="12.75" x14ac:dyDescent="0.2">
      <c r="A46" s="335"/>
      <c r="B46" s="334"/>
      <c r="C46" s="333"/>
      <c r="D46" s="332">
        <f>(D19+D44)</f>
        <v>0</v>
      </c>
      <c r="E46" s="332"/>
      <c r="F46" s="331">
        <f>SUM(F19+F44)</f>
        <v>0</v>
      </c>
      <c r="G46" s="330"/>
      <c r="H46" s="329"/>
      <c r="I46" s="328" t="s">
        <v>345</v>
      </c>
      <c r="J46" s="326">
        <f>(D7+J41+J43)</f>
        <v>0</v>
      </c>
      <c r="K46" s="327"/>
      <c r="L46" s="326">
        <f>(F7+L41+K43)</f>
        <v>382784</v>
      </c>
    </row>
    <row r="47" spans="1:12" ht="12.95" customHeight="1" x14ac:dyDescent="0.2">
      <c r="A47" s="598" t="str">
        <f ca="1">CELL("FILENAME",A1)</f>
        <v>R:\Finance\Annual Budget\Amended 2016-2017\[2016-2017 Amended Budget.xlsx]490</v>
      </c>
      <c r="B47" s="598"/>
      <c r="C47" s="598"/>
      <c r="D47" s="324"/>
      <c r="E47" s="324"/>
      <c r="F47" s="324"/>
      <c r="G47" s="324"/>
      <c r="H47" s="324"/>
      <c r="I47" s="325"/>
      <c r="J47" s="324"/>
      <c r="K47" s="324"/>
      <c r="L47" s="324"/>
    </row>
    <row r="48" spans="1:12" x14ac:dyDescent="0.2">
      <c r="D48" s="323"/>
      <c r="E48" s="323"/>
      <c r="F48" s="323"/>
    </row>
    <row r="49" spans="4:6" x14ac:dyDescent="0.2">
      <c r="D49" s="323"/>
      <c r="E49" s="323"/>
      <c r="F49" s="323"/>
    </row>
    <row r="50" spans="4:6" x14ac:dyDescent="0.2">
      <c r="D50" s="323"/>
      <c r="E50" s="323"/>
      <c r="F50" s="323"/>
    </row>
    <row r="51" spans="4:6" x14ac:dyDescent="0.2">
      <c r="D51" s="323"/>
      <c r="E51" s="323"/>
      <c r="F51" s="323"/>
    </row>
    <row r="52" spans="4:6" x14ac:dyDescent="0.2">
      <c r="D52" s="323"/>
      <c r="E52" s="323"/>
      <c r="F52" s="323"/>
    </row>
    <row r="53" spans="4:6" x14ac:dyDescent="0.2">
      <c r="D53" s="323"/>
      <c r="E53" s="323"/>
      <c r="F53" s="323"/>
    </row>
    <row r="54" spans="4:6" x14ac:dyDescent="0.2">
      <c r="D54" s="323"/>
      <c r="E54" s="323"/>
      <c r="F54" s="323"/>
    </row>
    <row r="55" spans="4:6" x14ac:dyDescent="0.2">
      <c r="D55" s="323"/>
      <c r="E55" s="323"/>
      <c r="F55" s="323"/>
    </row>
    <row r="56" spans="4:6" x14ac:dyDescent="0.2">
      <c r="D56" s="323"/>
      <c r="E56" s="323"/>
      <c r="F56" s="323"/>
    </row>
    <row r="57" spans="4:6" x14ac:dyDescent="0.2">
      <c r="D57" s="323"/>
      <c r="E57" s="323"/>
      <c r="F57" s="323"/>
    </row>
    <row r="58" spans="4:6" x14ac:dyDescent="0.2">
      <c r="D58" s="323"/>
      <c r="E58" s="323"/>
      <c r="F58" s="323"/>
    </row>
    <row r="59" spans="4:6" x14ac:dyDescent="0.2">
      <c r="D59" s="323"/>
      <c r="E59" s="323"/>
      <c r="F59" s="323"/>
    </row>
    <row r="60" spans="4:6" x14ac:dyDescent="0.2">
      <c r="D60" s="323"/>
      <c r="E60" s="323"/>
      <c r="F60" s="323"/>
    </row>
    <row r="61" spans="4:6" x14ac:dyDescent="0.2">
      <c r="D61" s="323"/>
      <c r="E61" s="323"/>
      <c r="F61" s="323"/>
    </row>
    <row r="62" spans="4:6" x14ac:dyDescent="0.2">
      <c r="D62" s="323"/>
      <c r="E62" s="323"/>
      <c r="F62" s="323"/>
    </row>
    <row r="63" spans="4:6" x14ac:dyDescent="0.2">
      <c r="D63" s="323"/>
      <c r="E63" s="323"/>
      <c r="F63" s="323"/>
    </row>
    <row r="64" spans="4:6" x14ac:dyDescent="0.2">
      <c r="D64" s="323"/>
      <c r="E64" s="323"/>
      <c r="F64" s="323"/>
    </row>
    <row r="65" spans="4:6" x14ac:dyDescent="0.2">
      <c r="D65" s="323"/>
      <c r="E65" s="323"/>
      <c r="F65" s="323"/>
    </row>
    <row r="66" spans="4:6" x14ac:dyDescent="0.2">
      <c r="D66" s="323"/>
      <c r="E66" s="323"/>
      <c r="F66" s="323"/>
    </row>
    <row r="67" spans="4:6" x14ac:dyDescent="0.2">
      <c r="D67" s="323"/>
      <c r="E67" s="323"/>
      <c r="F67" s="323"/>
    </row>
    <row r="68" spans="4:6" x14ac:dyDescent="0.2">
      <c r="D68" s="323"/>
      <c r="E68" s="323"/>
      <c r="F68" s="323"/>
    </row>
    <row r="69" spans="4:6" x14ac:dyDescent="0.2">
      <c r="D69" s="323"/>
      <c r="E69" s="323"/>
      <c r="F69" s="323"/>
    </row>
    <row r="70" spans="4:6" x14ac:dyDescent="0.2">
      <c r="D70" s="323"/>
      <c r="E70" s="323"/>
      <c r="F70" s="323"/>
    </row>
    <row r="71" spans="4:6" x14ac:dyDescent="0.2">
      <c r="D71" s="323"/>
      <c r="E71" s="323"/>
      <c r="F71" s="323"/>
    </row>
    <row r="72" spans="4:6" x14ac:dyDescent="0.2">
      <c r="D72" s="323"/>
      <c r="E72" s="323"/>
      <c r="F72" s="323"/>
    </row>
    <row r="73" spans="4:6" x14ac:dyDescent="0.2">
      <c r="D73" s="323"/>
      <c r="E73" s="323"/>
      <c r="F73" s="323"/>
    </row>
    <row r="74" spans="4:6" x14ac:dyDescent="0.2">
      <c r="D74" s="323"/>
      <c r="E74" s="323"/>
      <c r="F74" s="323"/>
    </row>
    <row r="75" spans="4:6" x14ac:dyDescent="0.2">
      <c r="D75" s="323"/>
      <c r="E75" s="323"/>
      <c r="F75" s="323"/>
    </row>
    <row r="76" spans="4:6" x14ac:dyDescent="0.2">
      <c r="D76" s="323"/>
      <c r="E76" s="323"/>
      <c r="F76" s="323"/>
    </row>
    <row r="77" spans="4:6" x14ac:dyDescent="0.2">
      <c r="D77" s="323"/>
      <c r="E77" s="323"/>
      <c r="F77" s="323"/>
    </row>
    <row r="78" spans="4:6" x14ac:dyDescent="0.2">
      <c r="D78" s="323"/>
      <c r="E78" s="323"/>
      <c r="F78" s="323"/>
    </row>
    <row r="79" spans="4:6" x14ac:dyDescent="0.2">
      <c r="D79" s="323"/>
      <c r="E79" s="323"/>
      <c r="F79" s="323"/>
    </row>
    <row r="80" spans="4:6" x14ac:dyDescent="0.2">
      <c r="D80" s="323"/>
      <c r="E80" s="323"/>
      <c r="F80" s="323"/>
    </row>
    <row r="81" spans="4:6" x14ac:dyDescent="0.2">
      <c r="D81" s="323"/>
      <c r="E81" s="323"/>
      <c r="F81" s="323"/>
    </row>
    <row r="82" spans="4:6" x14ac:dyDescent="0.2">
      <c r="D82" s="323"/>
      <c r="E82" s="323"/>
      <c r="F82" s="323"/>
    </row>
    <row r="83" spans="4:6" x14ac:dyDescent="0.2">
      <c r="D83" s="323"/>
      <c r="E83" s="323"/>
      <c r="F83" s="323"/>
    </row>
    <row r="84" spans="4:6" x14ac:dyDescent="0.2">
      <c r="D84" s="323"/>
      <c r="E84" s="323"/>
      <c r="F84" s="323"/>
    </row>
    <row r="85" spans="4:6" x14ac:dyDescent="0.2">
      <c r="D85" s="323"/>
      <c r="E85" s="323"/>
      <c r="F85" s="323"/>
    </row>
    <row r="86" spans="4:6" x14ac:dyDescent="0.2">
      <c r="D86" s="323"/>
      <c r="E86" s="323"/>
      <c r="F86" s="323"/>
    </row>
    <row r="87" spans="4:6" x14ac:dyDescent="0.2">
      <c r="D87" s="323"/>
      <c r="E87" s="323"/>
      <c r="F87" s="323"/>
    </row>
    <row r="88" spans="4:6" x14ac:dyDescent="0.2">
      <c r="D88" s="323"/>
      <c r="E88" s="323"/>
      <c r="F88" s="323"/>
    </row>
    <row r="89" spans="4:6" x14ac:dyDescent="0.2">
      <c r="D89" s="323"/>
      <c r="E89" s="323"/>
      <c r="F89" s="323"/>
    </row>
    <row r="90" spans="4:6" x14ac:dyDescent="0.2">
      <c r="D90" s="323"/>
      <c r="E90" s="323"/>
      <c r="F90" s="323"/>
    </row>
    <row r="91" spans="4:6" x14ac:dyDescent="0.2">
      <c r="D91" s="323"/>
      <c r="E91" s="323"/>
      <c r="F91" s="323"/>
    </row>
    <row r="92" spans="4:6" x14ac:dyDescent="0.2">
      <c r="D92" s="323"/>
      <c r="E92" s="323"/>
      <c r="F92" s="323"/>
    </row>
    <row r="93" spans="4:6" x14ac:dyDescent="0.2">
      <c r="D93" s="323"/>
      <c r="E93" s="323"/>
      <c r="F93" s="323"/>
    </row>
    <row r="94" spans="4:6" x14ac:dyDescent="0.2">
      <c r="D94" s="323"/>
      <c r="E94" s="323"/>
      <c r="F94" s="323"/>
    </row>
    <row r="95" spans="4:6" x14ac:dyDescent="0.2">
      <c r="D95" s="323"/>
      <c r="E95" s="323"/>
      <c r="F95" s="323"/>
    </row>
    <row r="96" spans="4:6" x14ac:dyDescent="0.2">
      <c r="D96" s="323"/>
      <c r="E96" s="323"/>
      <c r="F96" s="323"/>
    </row>
    <row r="97" spans="4:6" x14ac:dyDescent="0.2">
      <c r="D97" s="323"/>
      <c r="E97" s="323"/>
      <c r="F97" s="323"/>
    </row>
    <row r="98" spans="4:6" x14ac:dyDescent="0.2">
      <c r="D98" s="323"/>
      <c r="E98" s="323"/>
      <c r="F98" s="323"/>
    </row>
    <row r="99" spans="4:6" x14ac:dyDescent="0.2">
      <c r="D99" s="323"/>
      <c r="E99" s="323"/>
      <c r="F99" s="323"/>
    </row>
    <row r="100" spans="4:6" x14ac:dyDescent="0.2">
      <c r="D100" s="323"/>
      <c r="E100" s="323"/>
      <c r="F100" s="323"/>
    </row>
    <row r="101" spans="4:6" x14ac:dyDescent="0.2">
      <c r="D101" s="323"/>
      <c r="E101" s="323"/>
      <c r="F101" s="323"/>
    </row>
    <row r="102" spans="4:6" x14ac:dyDescent="0.2">
      <c r="D102" s="323"/>
      <c r="E102" s="323"/>
      <c r="F102" s="323"/>
    </row>
    <row r="103" spans="4:6" x14ac:dyDescent="0.2">
      <c r="D103" s="323"/>
      <c r="E103" s="323"/>
      <c r="F103" s="323"/>
    </row>
    <row r="104" spans="4:6" x14ac:dyDescent="0.2">
      <c r="D104" s="323"/>
      <c r="E104" s="323"/>
      <c r="F104" s="323"/>
    </row>
    <row r="105" spans="4:6" x14ac:dyDescent="0.2">
      <c r="D105" s="323"/>
      <c r="E105" s="323"/>
      <c r="F105" s="323"/>
    </row>
    <row r="106" spans="4:6" x14ac:dyDescent="0.2">
      <c r="D106" s="323"/>
      <c r="E106" s="323"/>
      <c r="F106" s="323"/>
    </row>
    <row r="107" spans="4:6" x14ac:dyDescent="0.2">
      <c r="D107" s="323"/>
      <c r="E107" s="323"/>
      <c r="F107" s="323"/>
    </row>
    <row r="108" spans="4:6" x14ac:dyDescent="0.2">
      <c r="D108" s="323"/>
      <c r="E108" s="323"/>
      <c r="F108" s="323"/>
    </row>
    <row r="109" spans="4:6" x14ac:dyDescent="0.2">
      <c r="D109" s="323"/>
      <c r="E109" s="323"/>
      <c r="F109" s="323"/>
    </row>
    <row r="110" spans="4:6" x14ac:dyDescent="0.2">
      <c r="D110" s="323"/>
      <c r="E110" s="323"/>
      <c r="F110" s="323"/>
    </row>
    <row r="111" spans="4:6" x14ac:dyDescent="0.2">
      <c r="D111" s="323"/>
      <c r="E111" s="323"/>
      <c r="F111" s="323"/>
    </row>
    <row r="112" spans="4:6" x14ac:dyDescent="0.2">
      <c r="D112" s="323"/>
      <c r="E112" s="323"/>
      <c r="F112" s="323"/>
    </row>
    <row r="113" spans="4:6" x14ac:dyDescent="0.2">
      <c r="D113" s="323"/>
      <c r="E113" s="323"/>
      <c r="F113" s="323"/>
    </row>
    <row r="114" spans="4:6" x14ac:dyDescent="0.2">
      <c r="D114" s="323"/>
      <c r="E114" s="323"/>
      <c r="F114" s="323"/>
    </row>
    <row r="115" spans="4:6" x14ac:dyDescent="0.2">
      <c r="D115" s="323"/>
      <c r="E115" s="323"/>
      <c r="F115" s="323"/>
    </row>
    <row r="116" spans="4:6" x14ac:dyDescent="0.2">
      <c r="D116" s="323"/>
      <c r="E116" s="323"/>
      <c r="F116" s="323"/>
    </row>
    <row r="117" spans="4:6" x14ac:dyDescent="0.2">
      <c r="D117" s="323"/>
      <c r="E117" s="323"/>
      <c r="F117" s="323"/>
    </row>
    <row r="118" spans="4:6" x14ac:dyDescent="0.2">
      <c r="D118" s="323"/>
      <c r="E118" s="323"/>
      <c r="F118" s="323"/>
    </row>
    <row r="119" spans="4:6" x14ac:dyDescent="0.2">
      <c r="D119" s="323"/>
      <c r="E119" s="323"/>
      <c r="F119" s="323"/>
    </row>
    <row r="120" spans="4:6" x14ac:dyDescent="0.2">
      <c r="D120" s="323"/>
      <c r="E120" s="323"/>
      <c r="F120" s="323"/>
    </row>
    <row r="121" spans="4:6" x14ac:dyDescent="0.2">
      <c r="D121" s="323"/>
      <c r="E121" s="323"/>
      <c r="F121" s="323"/>
    </row>
    <row r="122" spans="4:6" x14ac:dyDescent="0.2">
      <c r="D122" s="323"/>
      <c r="E122" s="323"/>
      <c r="F122" s="323"/>
    </row>
    <row r="123" spans="4:6" x14ac:dyDescent="0.2">
      <c r="D123" s="323"/>
      <c r="E123" s="323"/>
      <c r="F123" s="323"/>
    </row>
    <row r="124" spans="4:6" x14ac:dyDescent="0.2">
      <c r="D124" s="323"/>
      <c r="E124" s="323"/>
      <c r="F124" s="323"/>
    </row>
    <row r="125" spans="4:6" x14ac:dyDescent="0.2">
      <c r="D125" s="323"/>
      <c r="E125" s="323"/>
      <c r="F125" s="323"/>
    </row>
    <row r="126" spans="4:6" x14ac:dyDescent="0.2">
      <c r="D126" s="323"/>
      <c r="E126" s="323"/>
      <c r="F126" s="323"/>
    </row>
    <row r="127" spans="4:6" x14ac:dyDescent="0.2">
      <c r="D127" s="323"/>
      <c r="E127" s="323"/>
      <c r="F127" s="323"/>
    </row>
    <row r="128" spans="4:6" x14ac:dyDescent="0.2">
      <c r="D128" s="323"/>
      <c r="E128" s="323"/>
      <c r="F128" s="323"/>
    </row>
    <row r="129" spans="4:6" x14ac:dyDescent="0.2">
      <c r="D129" s="323"/>
      <c r="E129" s="323"/>
      <c r="F129" s="323"/>
    </row>
    <row r="130" spans="4:6" x14ac:dyDescent="0.2">
      <c r="D130" s="323"/>
      <c r="E130" s="323"/>
      <c r="F130" s="323"/>
    </row>
    <row r="131" spans="4:6" x14ac:dyDescent="0.2">
      <c r="D131" s="323"/>
      <c r="E131" s="323"/>
      <c r="F131" s="323"/>
    </row>
    <row r="132" spans="4:6" x14ac:dyDescent="0.2">
      <c r="D132" s="323"/>
      <c r="E132" s="323"/>
      <c r="F132" s="323"/>
    </row>
    <row r="133" spans="4:6" x14ac:dyDescent="0.2">
      <c r="D133" s="323"/>
      <c r="E133" s="323"/>
      <c r="F133" s="323"/>
    </row>
    <row r="134" spans="4:6" x14ac:dyDescent="0.2">
      <c r="D134" s="323"/>
      <c r="E134" s="323"/>
      <c r="F134" s="323"/>
    </row>
    <row r="135" spans="4:6" x14ac:dyDescent="0.2">
      <c r="D135" s="323"/>
      <c r="E135" s="323"/>
      <c r="F135" s="323"/>
    </row>
    <row r="136" spans="4:6" x14ac:dyDescent="0.2">
      <c r="D136" s="323"/>
      <c r="E136" s="323"/>
      <c r="F136" s="323"/>
    </row>
    <row r="137" spans="4:6" x14ac:dyDescent="0.2">
      <c r="D137" s="323"/>
      <c r="E137" s="323"/>
      <c r="F137" s="323"/>
    </row>
    <row r="138" spans="4:6" x14ac:dyDescent="0.2">
      <c r="D138" s="323"/>
      <c r="E138" s="323"/>
      <c r="F138" s="323"/>
    </row>
    <row r="139" spans="4:6" x14ac:dyDescent="0.2">
      <c r="D139" s="323"/>
      <c r="E139" s="323"/>
      <c r="F139" s="323"/>
    </row>
    <row r="140" spans="4:6" x14ac:dyDescent="0.2">
      <c r="D140" s="323"/>
      <c r="E140" s="323"/>
      <c r="F140" s="323"/>
    </row>
    <row r="141" spans="4:6" x14ac:dyDescent="0.2">
      <c r="D141" s="323"/>
      <c r="E141" s="323"/>
      <c r="F141" s="323"/>
    </row>
    <row r="142" spans="4:6" x14ac:dyDescent="0.2">
      <c r="D142" s="323"/>
      <c r="E142" s="323"/>
      <c r="F142" s="323"/>
    </row>
    <row r="143" spans="4:6" x14ac:dyDescent="0.2">
      <c r="D143" s="323"/>
      <c r="E143" s="323"/>
      <c r="F143" s="323"/>
    </row>
    <row r="144" spans="4:6" x14ac:dyDescent="0.2">
      <c r="D144" s="323"/>
      <c r="E144" s="323"/>
      <c r="F144" s="323"/>
    </row>
    <row r="145" spans="4:6" x14ac:dyDescent="0.2">
      <c r="D145" s="323"/>
      <c r="E145" s="323"/>
      <c r="F145" s="323"/>
    </row>
    <row r="146" spans="4:6" x14ac:dyDescent="0.2">
      <c r="D146" s="323"/>
      <c r="E146" s="323"/>
      <c r="F146" s="323"/>
    </row>
    <row r="147" spans="4:6" x14ac:dyDescent="0.2">
      <c r="D147" s="323"/>
      <c r="E147" s="323"/>
      <c r="F147" s="323"/>
    </row>
    <row r="148" spans="4:6" x14ac:dyDescent="0.2">
      <c r="D148" s="323"/>
      <c r="E148" s="323"/>
      <c r="F148" s="323"/>
    </row>
    <row r="149" spans="4:6" x14ac:dyDescent="0.2">
      <c r="D149" s="323"/>
      <c r="E149" s="323"/>
      <c r="F149" s="323"/>
    </row>
    <row r="150" spans="4:6" x14ac:dyDescent="0.2">
      <c r="D150" s="323"/>
      <c r="E150" s="323"/>
      <c r="F150" s="323"/>
    </row>
    <row r="151" spans="4:6" x14ac:dyDescent="0.2">
      <c r="D151" s="323"/>
      <c r="E151" s="323"/>
      <c r="F151" s="323"/>
    </row>
    <row r="152" spans="4:6" x14ac:dyDescent="0.2">
      <c r="D152" s="323"/>
      <c r="E152" s="323"/>
      <c r="F152" s="323"/>
    </row>
    <row r="153" spans="4:6" x14ac:dyDescent="0.2">
      <c r="D153" s="323"/>
      <c r="E153" s="323"/>
      <c r="F153" s="323"/>
    </row>
    <row r="154" spans="4:6" x14ac:dyDescent="0.2">
      <c r="D154" s="323"/>
      <c r="E154" s="323"/>
      <c r="F154" s="323"/>
    </row>
    <row r="155" spans="4:6" x14ac:dyDescent="0.2">
      <c r="D155" s="323"/>
      <c r="E155" s="323"/>
      <c r="F155" s="323"/>
    </row>
    <row r="156" spans="4:6" x14ac:dyDescent="0.2">
      <c r="D156" s="323"/>
      <c r="E156" s="323"/>
      <c r="F156" s="323"/>
    </row>
    <row r="157" spans="4:6" x14ac:dyDescent="0.2">
      <c r="D157" s="323"/>
      <c r="E157" s="323"/>
      <c r="F157" s="323"/>
    </row>
    <row r="158" spans="4:6" x14ac:dyDescent="0.2">
      <c r="D158" s="323"/>
      <c r="E158" s="323"/>
      <c r="F158" s="323"/>
    </row>
    <row r="159" spans="4:6" x14ac:dyDescent="0.2">
      <c r="D159" s="323"/>
      <c r="E159" s="323"/>
      <c r="F159" s="323"/>
    </row>
    <row r="160" spans="4:6" x14ac:dyDescent="0.2">
      <c r="D160" s="323"/>
      <c r="E160" s="323"/>
      <c r="F160" s="323"/>
    </row>
    <row r="161" spans="4:6" x14ac:dyDescent="0.2">
      <c r="D161" s="323"/>
      <c r="E161" s="323"/>
      <c r="F161" s="323"/>
    </row>
    <row r="162" spans="4:6" x14ac:dyDescent="0.2">
      <c r="D162" s="323"/>
      <c r="E162" s="323"/>
      <c r="F162" s="323"/>
    </row>
    <row r="163" spans="4:6" x14ac:dyDescent="0.2">
      <c r="D163" s="323"/>
      <c r="E163" s="323"/>
      <c r="F163" s="323"/>
    </row>
    <row r="164" spans="4:6" x14ac:dyDescent="0.2">
      <c r="D164" s="323"/>
      <c r="E164" s="323"/>
      <c r="F164" s="323"/>
    </row>
    <row r="165" spans="4:6" x14ac:dyDescent="0.2">
      <c r="D165" s="323"/>
      <c r="E165" s="323"/>
      <c r="F165" s="323"/>
    </row>
    <row r="166" spans="4:6" x14ac:dyDescent="0.2">
      <c r="D166" s="323"/>
      <c r="E166" s="323"/>
      <c r="F166" s="323"/>
    </row>
    <row r="167" spans="4:6" x14ac:dyDescent="0.2">
      <c r="D167" s="323"/>
      <c r="E167" s="323"/>
      <c r="F167" s="323"/>
    </row>
    <row r="168" spans="4:6" x14ac:dyDescent="0.2">
      <c r="D168" s="323"/>
      <c r="E168" s="323"/>
      <c r="F168" s="323"/>
    </row>
    <row r="169" spans="4:6" x14ac:dyDescent="0.2">
      <c r="D169" s="323"/>
      <c r="E169" s="323"/>
      <c r="F169" s="323"/>
    </row>
    <row r="170" spans="4:6" x14ac:dyDescent="0.2">
      <c r="D170" s="323"/>
      <c r="E170" s="323"/>
      <c r="F170" s="323"/>
    </row>
    <row r="171" spans="4:6" x14ac:dyDescent="0.2">
      <c r="D171" s="323"/>
      <c r="E171" s="323"/>
      <c r="F171" s="323"/>
    </row>
    <row r="172" spans="4:6" x14ac:dyDescent="0.2">
      <c r="D172" s="323"/>
      <c r="E172" s="323"/>
      <c r="F172" s="323"/>
    </row>
    <row r="173" spans="4:6" x14ac:dyDescent="0.2">
      <c r="D173" s="323"/>
      <c r="E173" s="323"/>
      <c r="F173" s="323"/>
    </row>
    <row r="174" spans="4:6" x14ac:dyDescent="0.2">
      <c r="D174" s="323"/>
      <c r="E174" s="323"/>
      <c r="F174" s="323"/>
    </row>
    <row r="175" spans="4:6" x14ac:dyDescent="0.2">
      <c r="D175" s="323"/>
      <c r="E175" s="323"/>
      <c r="F175" s="323"/>
    </row>
    <row r="176" spans="4:6" x14ac:dyDescent="0.2">
      <c r="D176" s="323"/>
      <c r="E176" s="323"/>
      <c r="F176" s="323"/>
    </row>
    <row r="177" spans="4:6" x14ac:dyDescent="0.2">
      <c r="D177" s="323"/>
      <c r="E177" s="323"/>
      <c r="F177" s="323"/>
    </row>
    <row r="178" spans="4:6" x14ac:dyDescent="0.2">
      <c r="D178" s="323"/>
      <c r="E178" s="323"/>
      <c r="F178" s="323"/>
    </row>
    <row r="179" spans="4:6" x14ac:dyDescent="0.2">
      <c r="D179" s="323"/>
      <c r="E179" s="323"/>
      <c r="F179" s="323"/>
    </row>
    <row r="180" spans="4:6" x14ac:dyDescent="0.2">
      <c r="D180" s="323"/>
      <c r="E180" s="323"/>
      <c r="F180" s="323"/>
    </row>
    <row r="181" spans="4:6" x14ac:dyDescent="0.2">
      <c r="D181" s="323"/>
      <c r="E181" s="323"/>
      <c r="F181" s="323"/>
    </row>
    <row r="182" spans="4:6" x14ac:dyDescent="0.2">
      <c r="D182" s="323"/>
      <c r="E182" s="323"/>
      <c r="F182" s="323"/>
    </row>
    <row r="183" spans="4:6" x14ac:dyDescent="0.2">
      <c r="D183" s="323"/>
      <c r="E183" s="323"/>
      <c r="F183" s="323"/>
    </row>
    <row r="184" spans="4:6" x14ac:dyDescent="0.2">
      <c r="D184" s="323"/>
      <c r="E184" s="323"/>
      <c r="F184" s="323"/>
    </row>
    <row r="185" spans="4:6" x14ac:dyDescent="0.2">
      <c r="D185" s="323"/>
      <c r="E185" s="323"/>
      <c r="F185" s="323"/>
    </row>
    <row r="186" spans="4:6" x14ac:dyDescent="0.2">
      <c r="D186" s="323"/>
      <c r="E186" s="323"/>
      <c r="F186" s="323"/>
    </row>
    <row r="187" spans="4:6" x14ac:dyDescent="0.2">
      <c r="D187" s="323"/>
      <c r="E187" s="323"/>
      <c r="F187" s="323"/>
    </row>
    <row r="188" spans="4:6" x14ac:dyDescent="0.2">
      <c r="D188" s="323"/>
      <c r="E188" s="323"/>
      <c r="F188" s="323"/>
    </row>
    <row r="189" spans="4:6" x14ac:dyDescent="0.2">
      <c r="D189" s="323"/>
      <c r="E189" s="323"/>
      <c r="F189" s="323"/>
    </row>
    <row r="190" spans="4:6" x14ac:dyDescent="0.2">
      <c r="D190" s="323"/>
      <c r="E190" s="323"/>
      <c r="F190" s="323"/>
    </row>
    <row r="191" spans="4:6" x14ac:dyDescent="0.2">
      <c r="D191" s="323"/>
      <c r="E191" s="323"/>
      <c r="F191" s="323"/>
    </row>
    <row r="192" spans="4:6" x14ac:dyDescent="0.2">
      <c r="D192" s="323"/>
      <c r="E192" s="323"/>
      <c r="F192" s="323"/>
    </row>
    <row r="193" spans="4:6" x14ac:dyDescent="0.2">
      <c r="D193" s="323"/>
      <c r="E193" s="323"/>
      <c r="F193" s="323"/>
    </row>
    <row r="194" spans="4:6" x14ac:dyDescent="0.2">
      <c r="D194" s="323"/>
      <c r="E194" s="323"/>
      <c r="F194" s="323"/>
    </row>
    <row r="195" spans="4:6" x14ac:dyDescent="0.2">
      <c r="D195" s="323"/>
      <c r="E195" s="323"/>
      <c r="F195" s="323"/>
    </row>
    <row r="196" spans="4:6" x14ac:dyDescent="0.2">
      <c r="D196" s="323"/>
      <c r="E196" s="323"/>
      <c r="F196" s="323"/>
    </row>
    <row r="197" spans="4:6" x14ac:dyDescent="0.2">
      <c r="D197" s="323"/>
      <c r="E197" s="323"/>
      <c r="F197" s="323"/>
    </row>
    <row r="198" spans="4:6" x14ac:dyDescent="0.2">
      <c r="D198" s="323"/>
      <c r="E198" s="323"/>
      <c r="F198" s="323"/>
    </row>
    <row r="199" spans="4:6" x14ac:dyDescent="0.2">
      <c r="D199" s="323"/>
      <c r="E199" s="323"/>
      <c r="F199" s="323"/>
    </row>
    <row r="200" spans="4:6" x14ac:dyDescent="0.2">
      <c r="D200" s="323"/>
      <c r="E200" s="323"/>
      <c r="F200" s="323"/>
    </row>
    <row r="201" spans="4:6" x14ac:dyDescent="0.2">
      <c r="D201" s="323"/>
      <c r="E201" s="323"/>
      <c r="F201" s="323"/>
    </row>
    <row r="202" spans="4:6" x14ac:dyDescent="0.2">
      <c r="D202" s="323"/>
      <c r="E202" s="323"/>
      <c r="F202" s="323"/>
    </row>
    <row r="203" spans="4:6" x14ac:dyDescent="0.2">
      <c r="D203" s="323"/>
      <c r="E203" s="323"/>
      <c r="F203" s="323"/>
    </row>
    <row r="204" spans="4:6" x14ac:dyDescent="0.2">
      <c r="D204" s="323"/>
      <c r="E204" s="323"/>
      <c r="F204" s="323"/>
    </row>
    <row r="205" spans="4:6" x14ac:dyDescent="0.2">
      <c r="D205" s="323"/>
      <c r="E205" s="323"/>
      <c r="F205" s="323"/>
    </row>
    <row r="206" spans="4:6" x14ac:dyDescent="0.2">
      <c r="D206" s="323"/>
      <c r="E206" s="323"/>
      <c r="F206" s="323"/>
    </row>
    <row r="207" spans="4:6" x14ac:dyDescent="0.2">
      <c r="D207" s="323"/>
      <c r="E207" s="323"/>
      <c r="F207" s="323"/>
    </row>
    <row r="208" spans="4:6" x14ac:dyDescent="0.2">
      <c r="D208" s="323"/>
      <c r="E208" s="323"/>
      <c r="F208" s="323"/>
    </row>
    <row r="209" spans="4:6" x14ac:dyDescent="0.2">
      <c r="D209" s="323"/>
      <c r="E209" s="323"/>
      <c r="F209" s="323"/>
    </row>
    <row r="210" spans="4:6" x14ac:dyDescent="0.2">
      <c r="D210" s="323"/>
      <c r="E210" s="323"/>
      <c r="F210" s="323"/>
    </row>
    <row r="211" spans="4:6" x14ac:dyDescent="0.2">
      <c r="D211" s="323"/>
      <c r="E211" s="323"/>
      <c r="F211" s="323"/>
    </row>
    <row r="212" spans="4:6" x14ac:dyDescent="0.2">
      <c r="D212" s="323"/>
      <c r="E212" s="323"/>
      <c r="F212" s="323"/>
    </row>
    <row r="213" spans="4:6" x14ac:dyDescent="0.2">
      <c r="D213" s="323"/>
      <c r="E213" s="323"/>
      <c r="F213" s="323"/>
    </row>
    <row r="214" spans="4:6" x14ac:dyDescent="0.2">
      <c r="D214" s="323"/>
      <c r="E214" s="323"/>
      <c r="F214" s="323"/>
    </row>
    <row r="215" spans="4:6" x14ac:dyDescent="0.2">
      <c r="D215" s="323"/>
      <c r="E215" s="323"/>
      <c r="F215" s="323"/>
    </row>
    <row r="216" spans="4:6" x14ac:dyDescent="0.2">
      <c r="D216" s="323"/>
      <c r="E216" s="323"/>
      <c r="F216" s="323"/>
    </row>
    <row r="217" spans="4:6" x14ac:dyDescent="0.2">
      <c r="D217" s="323"/>
      <c r="E217" s="323"/>
      <c r="F217" s="323"/>
    </row>
    <row r="218" spans="4:6" x14ac:dyDescent="0.2">
      <c r="D218" s="323"/>
      <c r="E218" s="323"/>
      <c r="F218" s="323"/>
    </row>
    <row r="219" spans="4:6" x14ac:dyDescent="0.2">
      <c r="D219" s="323"/>
      <c r="E219" s="323"/>
      <c r="F219" s="323"/>
    </row>
    <row r="220" spans="4:6" x14ac:dyDescent="0.2">
      <c r="D220" s="323"/>
      <c r="E220" s="323"/>
      <c r="F220" s="323"/>
    </row>
    <row r="221" spans="4:6" x14ac:dyDescent="0.2">
      <c r="D221" s="323"/>
      <c r="E221" s="323"/>
      <c r="F221" s="323"/>
    </row>
    <row r="222" spans="4:6" x14ac:dyDescent="0.2">
      <c r="D222" s="323"/>
      <c r="E222" s="323"/>
      <c r="F222" s="323"/>
    </row>
    <row r="223" spans="4:6" x14ac:dyDescent="0.2">
      <c r="D223" s="323"/>
      <c r="E223" s="323"/>
      <c r="F223" s="323"/>
    </row>
    <row r="224" spans="4:6" x14ac:dyDescent="0.2">
      <c r="D224" s="323"/>
      <c r="E224" s="323"/>
      <c r="F224" s="323"/>
    </row>
    <row r="225" spans="4:6" x14ac:dyDescent="0.2">
      <c r="D225" s="323"/>
      <c r="E225" s="323"/>
      <c r="F225" s="323"/>
    </row>
    <row r="226" spans="4:6" x14ac:dyDescent="0.2">
      <c r="D226" s="323"/>
      <c r="E226" s="323"/>
      <c r="F226" s="323"/>
    </row>
    <row r="227" spans="4:6" x14ac:dyDescent="0.2">
      <c r="D227" s="323"/>
      <c r="E227" s="323"/>
      <c r="F227" s="323"/>
    </row>
    <row r="228" spans="4:6" x14ac:dyDescent="0.2">
      <c r="D228" s="323"/>
      <c r="E228" s="323"/>
      <c r="F228" s="323"/>
    </row>
    <row r="229" spans="4:6" x14ac:dyDescent="0.2">
      <c r="D229" s="323"/>
      <c r="E229" s="323"/>
      <c r="F229" s="323"/>
    </row>
    <row r="230" spans="4:6" x14ac:dyDescent="0.2">
      <c r="D230" s="323"/>
      <c r="E230" s="323"/>
      <c r="F230" s="323"/>
    </row>
    <row r="231" spans="4:6" x14ac:dyDescent="0.2">
      <c r="D231" s="323"/>
      <c r="E231" s="323"/>
      <c r="F231" s="323"/>
    </row>
    <row r="232" spans="4:6" x14ac:dyDescent="0.2">
      <c r="D232" s="323"/>
      <c r="E232" s="323"/>
      <c r="F232" s="323"/>
    </row>
    <row r="233" spans="4:6" x14ac:dyDescent="0.2">
      <c r="D233" s="323"/>
      <c r="E233" s="323"/>
      <c r="F233" s="323"/>
    </row>
    <row r="234" spans="4:6" x14ac:dyDescent="0.2">
      <c r="D234" s="323"/>
      <c r="E234" s="323"/>
      <c r="F234" s="323"/>
    </row>
    <row r="235" spans="4:6" x14ac:dyDescent="0.2">
      <c r="D235" s="323"/>
      <c r="E235" s="323"/>
      <c r="F235" s="323"/>
    </row>
    <row r="236" spans="4:6" x14ac:dyDescent="0.2">
      <c r="D236" s="323"/>
      <c r="E236" s="323"/>
      <c r="F236" s="323"/>
    </row>
    <row r="237" spans="4:6" x14ac:dyDescent="0.2">
      <c r="D237" s="323"/>
      <c r="E237" s="323"/>
      <c r="F237" s="323"/>
    </row>
    <row r="238" spans="4:6" x14ac:dyDescent="0.2">
      <c r="D238" s="323"/>
      <c r="E238" s="323"/>
      <c r="F238" s="323"/>
    </row>
    <row r="239" spans="4:6" x14ac:dyDescent="0.2">
      <c r="D239" s="323"/>
      <c r="E239" s="323"/>
      <c r="F239" s="323"/>
    </row>
    <row r="240" spans="4:6" x14ac:dyDescent="0.2">
      <c r="D240" s="323"/>
      <c r="E240" s="323"/>
      <c r="F240" s="323"/>
    </row>
    <row r="241" spans="4:6" x14ac:dyDescent="0.2">
      <c r="D241" s="323"/>
      <c r="E241" s="323"/>
      <c r="F241" s="323"/>
    </row>
    <row r="242" spans="4:6" x14ac:dyDescent="0.2">
      <c r="D242" s="323"/>
      <c r="E242" s="323"/>
      <c r="F242" s="323"/>
    </row>
    <row r="243" spans="4:6" x14ac:dyDescent="0.2">
      <c r="D243" s="323"/>
      <c r="E243" s="323"/>
      <c r="F243" s="323"/>
    </row>
    <row r="244" spans="4:6" x14ac:dyDescent="0.2">
      <c r="D244" s="323"/>
      <c r="E244" s="323"/>
      <c r="F244" s="323"/>
    </row>
    <row r="245" spans="4:6" x14ac:dyDescent="0.2">
      <c r="D245" s="323"/>
      <c r="E245" s="323"/>
      <c r="F245" s="323"/>
    </row>
    <row r="246" spans="4:6" x14ac:dyDescent="0.2">
      <c r="D246" s="323"/>
      <c r="E246" s="323"/>
      <c r="F246" s="323"/>
    </row>
    <row r="247" spans="4:6" x14ac:dyDescent="0.2">
      <c r="D247" s="323"/>
      <c r="E247" s="323"/>
      <c r="F247" s="323"/>
    </row>
    <row r="248" spans="4:6" x14ac:dyDescent="0.2">
      <c r="D248" s="323"/>
      <c r="E248" s="323"/>
      <c r="F248" s="323"/>
    </row>
    <row r="249" spans="4:6" x14ac:dyDescent="0.2">
      <c r="D249" s="323"/>
      <c r="E249" s="323"/>
      <c r="F249" s="323"/>
    </row>
    <row r="250" spans="4:6" x14ac:dyDescent="0.2">
      <c r="D250" s="323"/>
      <c r="E250" s="323"/>
      <c r="F250" s="323"/>
    </row>
    <row r="251" spans="4:6" x14ac:dyDescent="0.2">
      <c r="D251" s="323"/>
      <c r="E251" s="323"/>
      <c r="F251" s="323"/>
    </row>
    <row r="252" spans="4:6" x14ac:dyDescent="0.2">
      <c r="D252" s="323"/>
      <c r="E252" s="323"/>
      <c r="F252" s="323"/>
    </row>
    <row r="253" spans="4:6" x14ac:dyDescent="0.2">
      <c r="D253" s="323"/>
      <c r="E253" s="323"/>
      <c r="F253" s="323"/>
    </row>
    <row r="254" spans="4:6" x14ac:dyDescent="0.2">
      <c r="D254" s="323"/>
      <c r="E254" s="323"/>
      <c r="F254" s="323"/>
    </row>
    <row r="255" spans="4:6" x14ac:dyDescent="0.2">
      <c r="D255" s="323"/>
      <c r="E255" s="323"/>
      <c r="F255" s="323"/>
    </row>
    <row r="256" spans="4:6" x14ac:dyDescent="0.2">
      <c r="D256" s="323"/>
      <c r="E256" s="323"/>
      <c r="F256" s="323"/>
    </row>
    <row r="257" spans="4:6" x14ac:dyDescent="0.2">
      <c r="D257" s="323"/>
      <c r="E257" s="323"/>
      <c r="F257" s="323"/>
    </row>
    <row r="258" spans="4:6" x14ac:dyDescent="0.2">
      <c r="D258" s="323"/>
      <c r="E258" s="323"/>
      <c r="F258" s="323"/>
    </row>
    <row r="259" spans="4:6" x14ac:dyDescent="0.2">
      <c r="D259" s="323"/>
      <c r="E259" s="323"/>
      <c r="F259" s="323"/>
    </row>
    <row r="260" spans="4:6" x14ac:dyDescent="0.2">
      <c r="D260" s="323"/>
      <c r="E260" s="323"/>
      <c r="F260" s="323"/>
    </row>
    <row r="261" spans="4:6" x14ac:dyDescent="0.2">
      <c r="D261" s="323"/>
      <c r="E261" s="323"/>
      <c r="F261" s="323"/>
    </row>
    <row r="262" spans="4:6" x14ac:dyDescent="0.2">
      <c r="D262" s="323"/>
      <c r="E262" s="323"/>
      <c r="F262" s="323"/>
    </row>
    <row r="263" spans="4:6" x14ac:dyDescent="0.2">
      <c r="D263" s="323"/>
      <c r="E263" s="323"/>
      <c r="F263" s="323"/>
    </row>
    <row r="264" spans="4:6" x14ac:dyDescent="0.2">
      <c r="D264" s="323"/>
      <c r="E264" s="323"/>
      <c r="F264" s="323"/>
    </row>
    <row r="265" spans="4:6" x14ac:dyDescent="0.2">
      <c r="D265" s="323"/>
      <c r="E265" s="323"/>
      <c r="F265" s="323"/>
    </row>
    <row r="266" spans="4:6" x14ac:dyDescent="0.2">
      <c r="D266" s="323"/>
      <c r="E266" s="323"/>
      <c r="F266" s="323"/>
    </row>
    <row r="267" spans="4:6" x14ac:dyDescent="0.2">
      <c r="D267" s="323"/>
      <c r="E267" s="323"/>
      <c r="F267" s="323"/>
    </row>
    <row r="268" spans="4:6" x14ac:dyDescent="0.2">
      <c r="D268" s="323"/>
      <c r="E268" s="323"/>
      <c r="F268" s="323"/>
    </row>
    <row r="269" spans="4:6" x14ac:dyDescent="0.2">
      <c r="D269" s="323"/>
      <c r="E269" s="323"/>
      <c r="F269" s="323"/>
    </row>
    <row r="270" spans="4:6" x14ac:dyDescent="0.2">
      <c r="D270" s="323"/>
      <c r="E270" s="323"/>
      <c r="F270" s="323"/>
    </row>
    <row r="271" spans="4:6" x14ac:dyDescent="0.2">
      <c r="D271" s="323"/>
      <c r="E271" s="323"/>
      <c r="F271" s="323"/>
    </row>
    <row r="272" spans="4:6" x14ac:dyDescent="0.2">
      <c r="D272" s="323"/>
      <c r="E272" s="323"/>
      <c r="F272" s="323"/>
    </row>
    <row r="273" spans="4:6" x14ac:dyDescent="0.2">
      <c r="D273" s="323"/>
      <c r="E273" s="323"/>
      <c r="F273" s="323"/>
    </row>
    <row r="274" spans="4:6" x14ac:dyDescent="0.2">
      <c r="D274" s="323"/>
      <c r="E274" s="323"/>
      <c r="F274" s="323"/>
    </row>
    <row r="275" spans="4:6" x14ac:dyDescent="0.2">
      <c r="D275" s="323"/>
      <c r="E275" s="323"/>
      <c r="F275" s="323"/>
    </row>
    <row r="276" spans="4:6" x14ac:dyDescent="0.2">
      <c r="D276" s="323"/>
      <c r="E276" s="323"/>
      <c r="F276" s="323"/>
    </row>
    <row r="277" spans="4:6" x14ac:dyDescent="0.2">
      <c r="D277" s="323"/>
      <c r="E277" s="323"/>
      <c r="F277" s="323"/>
    </row>
    <row r="278" spans="4:6" x14ac:dyDescent="0.2">
      <c r="D278" s="323"/>
      <c r="E278" s="323"/>
      <c r="F278" s="323"/>
    </row>
    <row r="279" spans="4:6" x14ac:dyDescent="0.2">
      <c r="D279" s="323"/>
      <c r="E279" s="323"/>
      <c r="F279" s="323"/>
    </row>
    <row r="280" spans="4:6" x14ac:dyDescent="0.2">
      <c r="D280" s="323"/>
      <c r="E280" s="323"/>
      <c r="F280" s="323"/>
    </row>
    <row r="281" spans="4:6" x14ac:dyDescent="0.2">
      <c r="D281" s="323"/>
      <c r="E281" s="323"/>
      <c r="F281" s="323"/>
    </row>
    <row r="282" spans="4:6" x14ac:dyDescent="0.2">
      <c r="D282" s="323"/>
      <c r="E282" s="323"/>
      <c r="F282" s="323"/>
    </row>
    <row r="283" spans="4:6" x14ac:dyDescent="0.2">
      <c r="D283" s="323"/>
      <c r="E283" s="323"/>
      <c r="F283" s="323"/>
    </row>
    <row r="284" spans="4:6" x14ac:dyDescent="0.2">
      <c r="D284" s="323"/>
      <c r="E284" s="323"/>
      <c r="F284" s="323"/>
    </row>
    <row r="285" spans="4:6" x14ac:dyDescent="0.2">
      <c r="D285" s="323"/>
      <c r="E285" s="323"/>
      <c r="F285" s="323"/>
    </row>
    <row r="286" spans="4:6" x14ac:dyDescent="0.2">
      <c r="D286" s="323"/>
      <c r="E286" s="323"/>
      <c r="F286" s="323"/>
    </row>
    <row r="287" spans="4:6" x14ac:dyDescent="0.2">
      <c r="D287" s="323"/>
      <c r="E287" s="323"/>
      <c r="F287" s="323"/>
    </row>
    <row r="288" spans="4:6" x14ac:dyDescent="0.2">
      <c r="D288" s="323"/>
      <c r="E288" s="323"/>
      <c r="F288" s="323"/>
    </row>
    <row r="289" spans="4:6" x14ac:dyDescent="0.2">
      <c r="D289" s="323"/>
      <c r="E289" s="323"/>
      <c r="F289" s="323"/>
    </row>
    <row r="290" spans="4:6" x14ac:dyDescent="0.2">
      <c r="D290" s="323"/>
      <c r="E290" s="323"/>
      <c r="F290" s="323"/>
    </row>
    <row r="291" spans="4:6" x14ac:dyDescent="0.2">
      <c r="D291" s="323"/>
      <c r="E291" s="323"/>
      <c r="F291" s="323"/>
    </row>
    <row r="292" spans="4:6" x14ac:dyDescent="0.2">
      <c r="D292" s="323"/>
      <c r="E292" s="323"/>
      <c r="F292" s="323"/>
    </row>
    <row r="293" spans="4:6" x14ac:dyDescent="0.2">
      <c r="D293" s="323"/>
      <c r="E293" s="323"/>
      <c r="F293" s="323"/>
    </row>
    <row r="294" spans="4:6" x14ac:dyDescent="0.2">
      <c r="D294" s="323"/>
      <c r="E294" s="323"/>
      <c r="F294" s="323"/>
    </row>
    <row r="295" spans="4:6" x14ac:dyDescent="0.2">
      <c r="D295" s="323"/>
      <c r="E295" s="323"/>
      <c r="F295" s="323"/>
    </row>
    <row r="296" spans="4:6" x14ac:dyDescent="0.2">
      <c r="D296" s="323"/>
      <c r="E296" s="323"/>
      <c r="F296" s="323"/>
    </row>
    <row r="297" spans="4:6" x14ac:dyDescent="0.2">
      <c r="D297" s="323"/>
      <c r="E297" s="323"/>
      <c r="F297" s="323"/>
    </row>
    <row r="298" spans="4:6" x14ac:dyDescent="0.2">
      <c r="D298" s="323"/>
      <c r="E298" s="323"/>
      <c r="F298" s="323"/>
    </row>
    <row r="299" spans="4:6" x14ac:dyDescent="0.2">
      <c r="D299" s="323"/>
      <c r="E299" s="323"/>
      <c r="F299" s="323"/>
    </row>
    <row r="300" spans="4:6" x14ac:dyDescent="0.2">
      <c r="D300" s="323"/>
      <c r="E300" s="323"/>
      <c r="F300" s="323"/>
    </row>
    <row r="301" spans="4:6" x14ac:dyDescent="0.2">
      <c r="D301" s="323"/>
      <c r="E301" s="323"/>
      <c r="F301" s="323"/>
    </row>
    <row r="302" spans="4:6" x14ac:dyDescent="0.2">
      <c r="D302" s="323"/>
      <c r="E302" s="323"/>
      <c r="F302" s="323"/>
    </row>
    <row r="303" spans="4:6" x14ac:dyDescent="0.2">
      <c r="D303" s="323"/>
      <c r="E303" s="323"/>
      <c r="F303" s="323"/>
    </row>
    <row r="304" spans="4:6" x14ac:dyDescent="0.2">
      <c r="D304" s="323"/>
      <c r="E304" s="323"/>
      <c r="F304" s="323"/>
    </row>
    <row r="305" spans="4:6" x14ac:dyDescent="0.2">
      <c r="D305" s="323"/>
      <c r="E305" s="323"/>
      <c r="F305" s="323"/>
    </row>
    <row r="306" spans="4:6" x14ac:dyDescent="0.2">
      <c r="D306" s="323"/>
      <c r="E306" s="323"/>
      <c r="F306" s="323"/>
    </row>
    <row r="307" spans="4:6" x14ac:dyDescent="0.2">
      <c r="D307" s="323"/>
      <c r="E307" s="323"/>
      <c r="F307" s="323"/>
    </row>
    <row r="308" spans="4:6" x14ac:dyDescent="0.2">
      <c r="D308" s="323"/>
      <c r="E308" s="323"/>
      <c r="F308" s="323"/>
    </row>
    <row r="309" spans="4:6" x14ac:dyDescent="0.2">
      <c r="D309" s="323"/>
      <c r="E309" s="323"/>
      <c r="F309" s="323"/>
    </row>
    <row r="310" spans="4:6" x14ac:dyDescent="0.2">
      <c r="D310" s="323"/>
      <c r="E310" s="323"/>
      <c r="F310" s="323"/>
    </row>
    <row r="311" spans="4:6" x14ac:dyDescent="0.2">
      <c r="D311" s="323"/>
      <c r="E311" s="323"/>
      <c r="F311" s="323"/>
    </row>
    <row r="312" spans="4:6" x14ac:dyDescent="0.2">
      <c r="D312" s="323"/>
      <c r="E312" s="323"/>
      <c r="F312" s="323"/>
    </row>
    <row r="313" spans="4:6" x14ac:dyDescent="0.2">
      <c r="D313" s="323"/>
      <c r="E313" s="323"/>
      <c r="F313" s="323"/>
    </row>
    <row r="314" spans="4:6" x14ac:dyDescent="0.2">
      <c r="D314" s="323"/>
      <c r="E314" s="323"/>
      <c r="F314" s="323"/>
    </row>
    <row r="315" spans="4:6" x14ac:dyDescent="0.2">
      <c r="D315" s="323"/>
      <c r="E315" s="323"/>
      <c r="F315" s="323"/>
    </row>
    <row r="316" spans="4:6" x14ac:dyDescent="0.2">
      <c r="D316" s="323"/>
      <c r="E316" s="323"/>
      <c r="F316" s="323"/>
    </row>
    <row r="317" spans="4:6" x14ac:dyDescent="0.2">
      <c r="D317" s="323"/>
      <c r="E317" s="323"/>
      <c r="F317" s="323"/>
    </row>
    <row r="318" spans="4:6" x14ac:dyDescent="0.2">
      <c r="D318" s="323"/>
      <c r="E318" s="323"/>
      <c r="F318" s="323"/>
    </row>
    <row r="319" spans="4:6" x14ac:dyDescent="0.2">
      <c r="D319" s="323"/>
      <c r="E319" s="323"/>
      <c r="F319" s="323"/>
    </row>
    <row r="320" spans="4:6" x14ac:dyDescent="0.2">
      <c r="D320" s="323"/>
      <c r="E320" s="323"/>
      <c r="F320" s="323"/>
    </row>
    <row r="321" spans="4:6" x14ac:dyDescent="0.2">
      <c r="D321" s="323"/>
      <c r="E321" s="323"/>
      <c r="F321" s="323"/>
    </row>
    <row r="322" spans="4:6" x14ac:dyDescent="0.2">
      <c r="D322" s="323"/>
      <c r="E322" s="323"/>
      <c r="F322" s="323"/>
    </row>
    <row r="323" spans="4:6" x14ac:dyDescent="0.2">
      <c r="D323" s="323"/>
      <c r="E323" s="323"/>
      <c r="F323" s="323"/>
    </row>
    <row r="324" spans="4:6" x14ac:dyDescent="0.2">
      <c r="D324" s="323"/>
      <c r="E324" s="323"/>
      <c r="F324" s="323"/>
    </row>
    <row r="325" spans="4:6" x14ac:dyDescent="0.2">
      <c r="D325" s="323"/>
      <c r="E325" s="323"/>
      <c r="F325" s="323"/>
    </row>
    <row r="326" spans="4:6" x14ac:dyDescent="0.2">
      <c r="D326" s="323"/>
      <c r="E326" s="323"/>
      <c r="F326" s="323"/>
    </row>
    <row r="327" spans="4:6" x14ac:dyDescent="0.2">
      <c r="D327" s="323"/>
      <c r="E327" s="323"/>
      <c r="F327" s="323"/>
    </row>
    <row r="328" spans="4:6" x14ac:dyDescent="0.2">
      <c r="D328" s="323"/>
      <c r="E328" s="323"/>
      <c r="F328" s="323"/>
    </row>
    <row r="329" spans="4:6" x14ac:dyDescent="0.2">
      <c r="D329" s="323"/>
      <c r="E329" s="323"/>
      <c r="F329" s="323"/>
    </row>
    <row r="330" spans="4:6" x14ac:dyDescent="0.2">
      <c r="D330" s="323"/>
      <c r="E330" s="323"/>
      <c r="F330" s="323"/>
    </row>
    <row r="331" spans="4:6" x14ac:dyDescent="0.2">
      <c r="D331" s="323"/>
      <c r="E331" s="323"/>
      <c r="F331" s="323"/>
    </row>
    <row r="332" spans="4:6" x14ac:dyDescent="0.2">
      <c r="D332" s="323"/>
      <c r="E332" s="323"/>
      <c r="F332" s="323"/>
    </row>
    <row r="333" spans="4:6" x14ac:dyDescent="0.2">
      <c r="D333" s="323"/>
      <c r="E333" s="323"/>
      <c r="F333" s="323"/>
    </row>
    <row r="334" spans="4:6" x14ac:dyDescent="0.2">
      <c r="D334" s="323"/>
      <c r="E334" s="323"/>
      <c r="F334" s="323"/>
    </row>
    <row r="335" spans="4:6" x14ac:dyDescent="0.2">
      <c r="D335" s="323"/>
      <c r="E335" s="323"/>
      <c r="F335" s="323"/>
    </row>
    <row r="336" spans="4:6" x14ac:dyDescent="0.2">
      <c r="D336" s="323"/>
      <c r="E336" s="323"/>
      <c r="F336" s="323"/>
    </row>
    <row r="337" spans="4:6" x14ac:dyDescent="0.2">
      <c r="D337" s="323"/>
      <c r="E337" s="323"/>
      <c r="F337" s="323"/>
    </row>
    <row r="338" spans="4:6" x14ac:dyDescent="0.2">
      <c r="D338" s="323"/>
      <c r="E338" s="323"/>
      <c r="F338" s="323"/>
    </row>
    <row r="339" spans="4:6" x14ac:dyDescent="0.2">
      <c r="D339" s="323"/>
      <c r="E339" s="323"/>
      <c r="F339" s="323"/>
    </row>
    <row r="340" spans="4:6" x14ac:dyDescent="0.2">
      <c r="D340" s="323"/>
      <c r="E340" s="323"/>
      <c r="F340" s="323"/>
    </row>
    <row r="341" spans="4:6" x14ac:dyDescent="0.2">
      <c r="D341" s="323"/>
      <c r="E341" s="323"/>
      <c r="F341" s="323"/>
    </row>
    <row r="342" spans="4:6" x14ac:dyDescent="0.2">
      <c r="D342" s="323"/>
      <c r="E342" s="323"/>
      <c r="F342" s="323"/>
    </row>
    <row r="343" spans="4:6" x14ac:dyDescent="0.2">
      <c r="D343" s="323"/>
      <c r="E343" s="323"/>
      <c r="F343" s="323"/>
    </row>
    <row r="344" spans="4:6" x14ac:dyDescent="0.2">
      <c r="D344" s="323"/>
      <c r="E344" s="323"/>
      <c r="F344" s="323"/>
    </row>
    <row r="345" spans="4:6" x14ac:dyDescent="0.2">
      <c r="D345" s="323"/>
      <c r="E345" s="323"/>
      <c r="F345" s="323"/>
    </row>
    <row r="346" spans="4:6" x14ac:dyDescent="0.2">
      <c r="D346" s="323"/>
      <c r="E346" s="323"/>
      <c r="F346" s="323"/>
    </row>
    <row r="347" spans="4:6" x14ac:dyDescent="0.2">
      <c r="D347" s="323"/>
      <c r="E347" s="323"/>
      <c r="F347" s="323"/>
    </row>
    <row r="348" spans="4:6" x14ac:dyDescent="0.2">
      <c r="D348" s="323"/>
      <c r="E348" s="323"/>
      <c r="F348" s="323"/>
    </row>
    <row r="349" spans="4:6" x14ac:dyDescent="0.2">
      <c r="D349" s="323"/>
      <c r="E349" s="323"/>
      <c r="F349" s="323"/>
    </row>
    <row r="350" spans="4:6" x14ac:dyDescent="0.2">
      <c r="D350" s="323"/>
      <c r="E350" s="323"/>
      <c r="F350" s="323"/>
    </row>
    <row r="351" spans="4:6" x14ac:dyDescent="0.2">
      <c r="D351" s="323"/>
      <c r="E351" s="323"/>
      <c r="F351" s="323"/>
    </row>
    <row r="352" spans="4:6" x14ac:dyDescent="0.2">
      <c r="D352" s="323"/>
      <c r="E352" s="323"/>
      <c r="F352" s="323"/>
    </row>
    <row r="353" spans="4:6" x14ac:dyDescent="0.2">
      <c r="D353" s="323"/>
      <c r="E353" s="323"/>
      <c r="F353" s="323"/>
    </row>
    <row r="354" spans="4:6" x14ac:dyDescent="0.2">
      <c r="D354" s="323"/>
      <c r="E354" s="323"/>
      <c r="F354" s="323"/>
    </row>
    <row r="355" spans="4:6" x14ac:dyDescent="0.2">
      <c r="D355" s="323"/>
      <c r="E355" s="323"/>
      <c r="F355" s="323"/>
    </row>
    <row r="356" spans="4:6" x14ac:dyDescent="0.2">
      <c r="D356" s="323"/>
      <c r="E356" s="323"/>
      <c r="F356" s="323"/>
    </row>
    <row r="357" spans="4:6" x14ac:dyDescent="0.2">
      <c r="D357" s="323"/>
      <c r="E357" s="323"/>
      <c r="F357" s="323"/>
    </row>
    <row r="358" spans="4:6" x14ac:dyDescent="0.2">
      <c r="D358" s="323"/>
      <c r="E358" s="323"/>
      <c r="F358" s="323"/>
    </row>
    <row r="359" spans="4:6" x14ac:dyDescent="0.2">
      <c r="D359" s="323"/>
      <c r="E359" s="323"/>
      <c r="F359" s="323"/>
    </row>
    <row r="360" spans="4:6" x14ac:dyDescent="0.2">
      <c r="D360" s="323"/>
      <c r="E360" s="323"/>
      <c r="F360" s="323"/>
    </row>
    <row r="361" spans="4:6" x14ac:dyDescent="0.2">
      <c r="D361" s="323"/>
      <c r="E361" s="323"/>
      <c r="F361" s="323"/>
    </row>
    <row r="362" spans="4:6" x14ac:dyDescent="0.2">
      <c r="D362" s="323"/>
      <c r="E362" s="323"/>
      <c r="F362" s="323"/>
    </row>
    <row r="363" spans="4:6" x14ac:dyDescent="0.2">
      <c r="D363" s="323"/>
      <c r="E363" s="323"/>
      <c r="F363" s="323"/>
    </row>
    <row r="364" spans="4:6" x14ac:dyDescent="0.2">
      <c r="D364" s="323"/>
      <c r="E364" s="323"/>
      <c r="F364" s="323"/>
    </row>
    <row r="365" spans="4:6" x14ac:dyDescent="0.2">
      <c r="D365" s="323"/>
      <c r="E365" s="323"/>
      <c r="F365" s="323"/>
    </row>
    <row r="366" spans="4:6" x14ac:dyDescent="0.2">
      <c r="D366" s="323"/>
      <c r="E366" s="323"/>
      <c r="F366" s="323"/>
    </row>
    <row r="367" spans="4:6" x14ac:dyDescent="0.2">
      <c r="D367" s="323"/>
      <c r="E367" s="323"/>
      <c r="F367" s="323"/>
    </row>
    <row r="368" spans="4:6" x14ac:dyDescent="0.2">
      <c r="D368" s="323"/>
      <c r="E368" s="323"/>
      <c r="F368" s="323"/>
    </row>
    <row r="369" spans="4:6" x14ac:dyDescent="0.2">
      <c r="D369" s="323"/>
      <c r="E369" s="323"/>
      <c r="F369" s="323"/>
    </row>
    <row r="370" spans="4:6" x14ac:dyDescent="0.2">
      <c r="D370" s="323"/>
      <c r="E370" s="323"/>
      <c r="F370" s="323"/>
    </row>
    <row r="371" spans="4:6" x14ac:dyDescent="0.2">
      <c r="D371" s="323"/>
      <c r="E371" s="323"/>
      <c r="F371" s="323"/>
    </row>
    <row r="372" spans="4:6" x14ac:dyDescent="0.2">
      <c r="D372" s="323"/>
      <c r="E372" s="323"/>
      <c r="F372" s="323"/>
    </row>
    <row r="373" spans="4:6" x14ac:dyDescent="0.2">
      <c r="D373" s="323"/>
      <c r="E373" s="323"/>
      <c r="F373" s="323"/>
    </row>
    <row r="374" spans="4:6" x14ac:dyDescent="0.2">
      <c r="D374" s="323"/>
      <c r="E374" s="323"/>
      <c r="F374" s="323"/>
    </row>
    <row r="375" spans="4:6" x14ac:dyDescent="0.2">
      <c r="D375" s="323"/>
      <c r="E375" s="323"/>
      <c r="F375" s="323"/>
    </row>
    <row r="376" spans="4:6" x14ac:dyDescent="0.2">
      <c r="D376" s="323"/>
      <c r="E376" s="323"/>
      <c r="F376" s="323"/>
    </row>
    <row r="377" spans="4:6" x14ac:dyDescent="0.2">
      <c r="D377" s="323"/>
      <c r="E377" s="323"/>
      <c r="F377" s="323"/>
    </row>
    <row r="378" spans="4:6" x14ac:dyDescent="0.2">
      <c r="D378" s="323"/>
      <c r="E378" s="323"/>
      <c r="F378" s="323"/>
    </row>
    <row r="379" spans="4:6" x14ac:dyDescent="0.2">
      <c r="D379" s="323"/>
      <c r="E379" s="323"/>
      <c r="F379" s="323"/>
    </row>
    <row r="380" spans="4:6" x14ac:dyDescent="0.2">
      <c r="D380" s="323"/>
      <c r="E380" s="323"/>
      <c r="F380" s="323"/>
    </row>
    <row r="381" spans="4:6" x14ac:dyDescent="0.2">
      <c r="D381" s="323"/>
      <c r="E381" s="323"/>
      <c r="F381" s="323"/>
    </row>
    <row r="382" spans="4:6" x14ac:dyDescent="0.2">
      <c r="D382" s="323"/>
      <c r="E382" s="323"/>
      <c r="F382" s="323"/>
    </row>
    <row r="383" spans="4:6" x14ac:dyDescent="0.2">
      <c r="D383" s="323"/>
      <c r="E383" s="323"/>
      <c r="F383" s="323"/>
    </row>
    <row r="384" spans="4:6" x14ac:dyDescent="0.2">
      <c r="D384" s="323"/>
      <c r="E384" s="323"/>
      <c r="F384" s="323"/>
    </row>
    <row r="385" spans="4:6" x14ac:dyDescent="0.2">
      <c r="D385" s="323"/>
      <c r="E385" s="323"/>
      <c r="F385" s="323"/>
    </row>
    <row r="386" spans="4:6" x14ac:dyDescent="0.2">
      <c r="D386" s="323"/>
      <c r="E386" s="323"/>
      <c r="F386" s="323"/>
    </row>
    <row r="387" spans="4:6" x14ac:dyDescent="0.2">
      <c r="D387" s="323"/>
      <c r="E387" s="323"/>
      <c r="F387" s="323"/>
    </row>
    <row r="388" spans="4:6" x14ac:dyDescent="0.2">
      <c r="D388" s="323"/>
      <c r="E388" s="323"/>
      <c r="F388" s="323"/>
    </row>
    <row r="389" spans="4:6" x14ac:dyDescent="0.2">
      <c r="D389" s="323"/>
      <c r="E389" s="323"/>
      <c r="F389" s="323"/>
    </row>
    <row r="390" spans="4:6" x14ac:dyDescent="0.2">
      <c r="D390" s="323"/>
      <c r="E390" s="323"/>
      <c r="F390" s="323"/>
    </row>
    <row r="391" spans="4:6" x14ac:dyDescent="0.2">
      <c r="D391" s="323"/>
      <c r="E391" s="323"/>
      <c r="F391" s="323"/>
    </row>
    <row r="392" spans="4:6" x14ac:dyDescent="0.2">
      <c r="D392" s="323"/>
      <c r="E392" s="323"/>
      <c r="F392" s="323"/>
    </row>
    <row r="393" spans="4:6" x14ac:dyDescent="0.2">
      <c r="D393" s="323"/>
      <c r="E393" s="323"/>
      <c r="F393" s="323"/>
    </row>
    <row r="394" spans="4:6" x14ac:dyDescent="0.2">
      <c r="D394" s="323"/>
      <c r="E394" s="323"/>
      <c r="F394" s="323"/>
    </row>
    <row r="395" spans="4:6" x14ac:dyDescent="0.2">
      <c r="D395" s="323"/>
      <c r="E395" s="323"/>
      <c r="F395" s="323"/>
    </row>
    <row r="396" spans="4:6" x14ac:dyDescent="0.2">
      <c r="D396" s="323"/>
      <c r="E396" s="323"/>
      <c r="F396" s="323"/>
    </row>
    <row r="397" spans="4:6" x14ac:dyDescent="0.2">
      <c r="D397" s="323"/>
      <c r="E397" s="323"/>
      <c r="F397" s="323"/>
    </row>
    <row r="398" spans="4:6" x14ac:dyDescent="0.2">
      <c r="D398" s="323"/>
      <c r="E398" s="323"/>
      <c r="F398" s="323"/>
    </row>
    <row r="399" spans="4:6" x14ac:dyDescent="0.2">
      <c r="D399" s="323"/>
      <c r="E399" s="323"/>
      <c r="F399" s="323"/>
    </row>
    <row r="400" spans="4:6" x14ac:dyDescent="0.2">
      <c r="D400" s="323"/>
      <c r="E400" s="323"/>
      <c r="F400" s="323"/>
    </row>
    <row r="401" spans="4:6" x14ac:dyDescent="0.2">
      <c r="D401" s="323"/>
      <c r="E401" s="323"/>
      <c r="F401" s="323"/>
    </row>
    <row r="402" spans="4:6" x14ac:dyDescent="0.2">
      <c r="D402" s="323"/>
      <c r="E402" s="323"/>
      <c r="F402" s="323"/>
    </row>
    <row r="403" spans="4:6" x14ac:dyDescent="0.2">
      <c r="D403" s="323"/>
      <c r="E403" s="323"/>
      <c r="F403" s="323"/>
    </row>
    <row r="404" spans="4:6" x14ac:dyDescent="0.2">
      <c r="D404" s="323"/>
      <c r="E404" s="323"/>
      <c r="F404" s="323"/>
    </row>
    <row r="405" spans="4:6" x14ac:dyDescent="0.2">
      <c r="D405" s="323"/>
      <c r="E405" s="323"/>
      <c r="F405" s="323"/>
    </row>
    <row r="406" spans="4:6" x14ac:dyDescent="0.2">
      <c r="D406" s="323"/>
      <c r="E406" s="323"/>
      <c r="F406" s="323"/>
    </row>
    <row r="407" spans="4:6" x14ac:dyDescent="0.2">
      <c r="D407" s="323"/>
      <c r="E407" s="323"/>
      <c r="F407" s="323"/>
    </row>
    <row r="408" spans="4:6" x14ac:dyDescent="0.2">
      <c r="D408" s="323"/>
      <c r="E408" s="323"/>
      <c r="F408" s="323"/>
    </row>
    <row r="409" spans="4:6" x14ac:dyDescent="0.2">
      <c r="D409" s="323"/>
      <c r="E409" s="323"/>
      <c r="F409" s="323"/>
    </row>
    <row r="410" spans="4:6" x14ac:dyDescent="0.2">
      <c r="D410" s="323"/>
      <c r="E410" s="323"/>
      <c r="F410" s="323"/>
    </row>
    <row r="411" spans="4:6" x14ac:dyDescent="0.2">
      <c r="D411" s="323"/>
      <c r="E411" s="323"/>
      <c r="F411" s="323"/>
    </row>
    <row r="412" spans="4:6" x14ac:dyDescent="0.2">
      <c r="D412" s="323"/>
      <c r="E412" s="323"/>
      <c r="F412" s="323"/>
    </row>
    <row r="413" spans="4:6" x14ac:dyDescent="0.2">
      <c r="D413" s="323"/>
      <c r="E413" s="323"/>
      <c r="F413" s="323"/>
    </row>
    <row r="414" spans="4:6" x14ac:dyDescent="0.2">
      <c r="D414" s="323"/>
      <c r="E414" s="323"/>
      <c r="F414" s="323"/>
    </row>
    <row r="415" spans="4:6" x14ac:dyDescent="0.2">
      <c r="D415" s="323"/>
      <c r="E415" s="323"/>
      <c r="F415" s="323"/>
    </row>
    <row r="416" spans="4:6" x14ac:dyDescent="0.2">
      <c r="D416" s="323"/>
      <c r="E416" s="323"/>
      <c r="F416" s="323"/>
    </row>
    <row r="417" spans="4:6" x14ac:dyDescent="0.2">
      <c r="D417" s="323"/>
      <c r="E417" s="323"/>
      <c r="F417" s="323"/>
    </row>
    <row r="418" spans="4:6" x14ac:dyDescent="0.2">
      <c r="D418" s="323"/>
      <c r="E418" s="323"/>
      <c r="F418" s="323"/>
    </row>
    <row r="419" spans="4:6" x14ac:dyDescent="0.2">
      <c r="D419" s="323"/>
      <c r="E419" s="323"/>
      <c r="F419" s="323"/>
    </row>
    <row r="420" spans="4:6" x14ac:dyDescent="0.2">
      <c r="D420" s="323"/>
      <c r="E420" s="323"/>
      <c r="F420" s="323"/>
    </row>
    <row r="421" spans="4:6" x14ac:dyDescent="0.2">
      <c r="D421" s="323"/>
      <c r="E421" s="323"/>
      <c r="F421" s="323"/>
    </row>
    <row r="422" spans="4:6" x14ac:dyDescent="0.2">
      <c r="D422" s="323"/>
      <c r="E422" s="323"/>
      <c r="F422" s="323"/>
    </row>
    <row r="423" spans="4:6" x14ac:dyDescent="0.2">
      <c r="D423" s="323"/>
      <c r="E423" s="323"/>
      <c r="F423" s="323"/>
    </row>
    <row r="424" spans="4:6" x14ac:dyDescent="0.2">
      <c r="D424" s="323"/>
      <c r="E424" s="323"/>
      <c r="F424" s="323"/>
    </row>
    <row r="425" spans="4:6" x14ac:dyDescent="0.2">
      <c r="D425" s="323"/>
      <c r="E425" s="323"/>
      <c r="F425" s="323"/>
    </row>
    <row r="426" spans="4:6" x14ac:dyDescent="0.2">
      <c r="D426" s="323"/>
      <c r="E426" s="323"/>
      <c r="F426" s="323"/>
    </row>
    <row r="427" spans="4:6" x14ac:dyDescent="0.2">
      <c r="D427" s="323"/>
      <c r="E427" s="323"/>
      <c r="F427" s="323"/>
    </row>
    <row r="428" spans="4:6" x14ac:dyDescent="0.2">
      <c r="D428" s="323"/>
      <c r="E428" s="323"/>
      <c r="F428" s="323"/>
    </row>
    <row r="429" spans="4:6" x14ac:dyDescent="0.2">
      <c r="D429" s="323"/>
      <c r="E429" s="323"/>
      <c r="F429" s="323"/>
    </row>
    <row r="430" spans="4:6" x14ac:dyDescent="0.2">
      <c r="D430" s="323"/>
      <c r="E430" s="323"/>
      <c r="F430" s="323"/>
    </row>
    <row r="431" spans="4:6" x14ac:dyDescent="0.2">
      <c r="D431" s="323"/>
      <c r="E431" s="323"/>
      <c r="F431" s="323"/>
    </row>
    <row r="432" spans="4:6" x14ac:dyDescent="0.2">
      <c r="D432" s="323"/>
      <c r="E432" s="323"/>
      <c r="F432" s="323"/>
    </row>
    <row r="433" spans="4:6" x14ac:dyDescent="0.2">
      <c r="D433" s="323"/>
      <c r="E433" s="323"/>
      <c r="F433" s="323"/>
    </row>
    <row r="434" spans="4:6" x14ac:dyDescent="0.2">
      <c r="D434" s="323"/>
      <c r="E434" s="323"/>
      <c r="F434" s="323"/>
    </row>
    <row r="435" spans="4:6" x14ac:dyDescent="0.2">
      <c r="D435" s="323"/>
      <c r="E435" s="323"/>
      <c r="F435" s="323"/>
    </row>
    <row r="436" spans="4:6" x14ac:dyDescent="0.2">
      <c r="D436" s="323"/>
      <c r="E436" s="323"/>
      <c r="F436" s="323"/>
    </row>
    <row r="437" spans="4:6" x14ac:dyDescent="0.2">
      <c r="D437" s="323"/>
      <c r="E437" s="323"/>
      <c r="F437" s="323"/>
    </row>
    <row r="438" spans="4:6" x14ac:dyDescent="0.2">
      <c r="D438" s="323"/>
      <c r="E438" s="323"/>
      <c r="F438" s="323"/>
    </row>
    <row r="439" spans="4:6" x14ac:dyDescent="0.2">
      <c r="D439" s="323"/>
      <c r="E439" s="323"/>
      <c r="F439" s="323"/>
    </row>
    <row r="440" spans="4:6" x14ac:dyDescent="0.2">
      <c r="D440" s="323"/>
      <c r="E440" s="323"/>
      <c r="F440" s="323"/>
    </row>
    <row r="441" spans="4:6" x14ac:dyDescent="0.2">
      <c r="D441" s="323"/>
      <c r="E441" s="323"/>
      <c r="F441" s="323"/>
    </row>
  </sheetData>
  <mergeCells count="5">
    <mergeCell ref="A1:C1"/>
    <mergeCell ref="A4:D4"/>
    <mergeCell ref="A47:C47"/>
    <mergeCell ref="J2:L2"/>
    <mergeCell ref="J3:L3"/>
  </mergeCells>
  <printOptions horizontalCentered="1" verticalCentered="1"/>
  <pageMargins left="0.1" right="0.1" top="0.5" bottom="0.4" header="0.1" footer="0.1"/>
  <pageSetup scale="80" orientation="landscape" r:id="rId1"/>
  <headerFooter>
    <oddHeader>&amp;C&amp;"Arial,Bold"TWIN FALLS SCHOOL DISTRICT 411</oddHeader>
    <oddFooter>&amp;L&amp;"Arial,Bold"&amp;Z&amp;F&amp;R&amp;"Arial,Bold"Page &amp;P of &amp;N</oddFooter>
  </headerFooter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>
    <pageSetUpPr fitToPage="1"/>
  </sheetPr>
  <dimension ref="A1:M48"/>
  <sheetViews>
    <sheetView defaultGridColor="0" colorId="22" zoomScaleNormal="100" workbookViewId="0">
      <selection activeCell="P31" sqref="P31"/>
    </sheetView>
  </sheetViews>
  <sheetFormatPr defaultColWidth="9.77734375" defaultRowHeight="15.75" x14ac:dyDescent="0.25"/>
  <cols>
    <col min="1" max="1" width="3.77734375" style="397" customWidth="1"/>
    <col min="2" max="2" width="6.77734375" style="397" customWidth="1"/>
    <col min="3" max="3" width="30.77734375" style="398" customWidth="1"/>
    <col min="4" max="13" width="11.77734375" style="397" customWidth="1"/>
    <col min="14" max="16384" width="9.77734375" style="397"/>
  </cols>
  <sheetData>
    <row r="1" spans="1:13" ht="20.25" x14ac:dyDescent="0.3">
      <c r="A1" s="600" t="s">
        <v>47</v>
      </c>
      <c r="B1" s="600"/>
      <c r="C1" s="600"/>
      <c r="E1" s="449" t="s">
        <v>510</v>
      </c>
      <c r="F1" s="447"/>
      <c r="G1" s="447"/>
      <c r="I1" s="451"/>
      <c r="K1" s="446"/>
      <c r="L1" s="446"/>
      <c r="M1" s="556" t="s">
        <v>835</v>
      </c>
    </row>
    <row r="2" spans="1:13" x14ac:dyDescent="0.25">
      <c r="E2" s="449" t="s">
        <v>16</v>
      </c>
      <c r="F2" s="447"/>
      <c r="G2" s="447"/>
      <c r="K2" s="446"/>
      <c r="L2" s="445"/>
      <c r="M2" s="444" t="s">
        <v>56</v>
      </c>
    </row>
    <row r="3" spans="1:13" x14ac:dyDescent="0.25">
      <c r="E3" s="448" t="s">
        <v>507</v>
      </c>
      <c r="F3" s="447"/>
      <c r="G3" s="447"/>
      <c r="K3" s="446"/>
      <c r="L3" s="445"/>
      <c r="M3" s="444" t="s">
        <v>834</v>
      </c>
    </row>
    <row r="4" spans="1:13" ht="12" customHeight="1" x14ac:dyDescent="0.2">
      <c r="A4" s="601" t="s">
        <v>505</v>
      </c>
      <c r="B4" s="601"/>
      <c r="C4" s="601"/>
      <c r="D4" s="434"/>
      <c r="E4" s="434"/>
      <c r="F4" s="434"/>
      <c r="G4" s="434"/>
      <c r="H4" s="434"/>
      <c r="I4" s="434"/>
      <c r="J4" s="434"/>
      <c r="K4" s="434"/>
      <c r="L4" s="434"/>
      <c r="M4" s="434"/>
    </row>
    <row r="5" spans="1:13" ht="15" x14ac:dyDescent="0.2">
      <c r="A5" s="443"/>
      <c r="B5" s="442"/>
      <c r="C5" s="441" t="s">
        <v>16</v>
      </c>
      <c r="D5" s="437" t="s">
        <v>503</v>
      </c>
      <c r="E5" s="440" t="s">
        <v>502</v>
      </c>
      <c r="F5" s="439" t="s">
        <v>85</v>
      </c>
      <c r="G5" s="439" t="s">
        <v>83</v>
      </c>
      <c r="H5" s="439" t="s">
        <v>81</v>
      </c>
      <c r="I5" s="439" t="s">
        <v>79</v>
      </c>
      <c r="J5" s="439" t="s">
        <v>77</v>
      </c>
      <c r="K5" s="438" t="s">
        <v>75</v>
      </c>
      <c r="L5" s="437" t="s">
        <v>73</v>
      </c>
      <c r="M5" s="437" t="s">
        <v>70</v>
      </c>
    </row>
    <row r="6" spans="1:13" ht="15" x14ac:dyDescent="0.2">
      <c r="A6" s="436"/>
      <c r="B6" s="429"/>
      <c r="C6" s="435"/>
      <c r="D6" s="429"/>
      <c r="E6" s="429"/>
      <c r="F6" s="434"/>
      <c r="G6" s="433"/>
      <c r="H6" s="432" t="s">
        <v>560</v>
      </c>
      <c r="I6" s="432" t="s">
        <v>559</v>
      </c>
      <c r="J6" s="431" t="s">
        <v>558</v>
      </c>
      <c r="K6" s="430" t="s">
        <v>557</v>
      </c>
      <c r="L6" s="430" t="s">
        <v>556</v>
      </c>
      <c r="M6" s="429"/>
    </row>
    <row r="7" spans="1:13" ht="15" x14ac:dyDescent="0.2">
      <c r="A7" s="416" t="s">
        <v>87</v>
      </c>
      <c r="B7" s="415" t="s">
        <v>500</v>
      </c>
      <c r="C7" s="428" t="s">
        <v>555</v>
      </c>
      <c r="D7" s="415" t="s">
        <v>88</v>
      </c>
      <c r="E7" s="415" t="s">
        <v>88</v>
      </c>
      <c r="F7" s="427" t="s">
        <v>84</v>
      </c>
      <c r="G7" s="426" t="s">
        <v>82</v>
      </c>
      <c r="H7" s="426" t="s">
        <v>554</v>
      </c>
      <c r="I7" s="426" t="s">
        <v>553</v>
      </c>
      <c r="J7" s="416" t="s">
        <v>552</v>
      </c>
      <c r="K7" s="415" t="s">
        <v>551</v>
      </c>
      <c r="L7" s="415" t="s">
        <v>550</v>
      </c>
      <c r="M7" s="415" t="s">
        <v>184</v>
      </c>
    </row>
    <row r="8" spans="1:13" ht="15" x14ac:dyDescent="0.2">
      <c r="A8" s="416" t="s">
        <v>496</v>
      </c>
      <c r="B8" s="415" t="s">
        <v>549</v>
      </c>
      <c r="C8" s="407" t="s">
        <v>282</v>
      </c>
      <c r="D8" s="410"/>
      <c r="E8" s="414">
        <f t="shared" ref="E8:E19" si="0">SUM(F8:M8)</f>
        <v>0</v>
      </c>
      <c r="F8" s="413"/>
      <c r="G8" s="412"/>
      <c r="H8" s="411"/>
      <c r="I8" s="410"/>
      <c r="J8" s="410"/>
      <c r="K8" s="410"/>
      <c r="L8" s="410"/>
      <c r="M8" s="410"/>
    </row>
    <row r="9" spans="1:13" ht="15" x14ac:dyDescent="0.2">
      <c r="A9" s="416" t="s">
        <v>491</v>
      </c>
      <c r="B9" s="415" t="s">
        <v>548</v>
      </c>
      <c r="C9" s="407" t="s">
        <v>280</v>
      </c>
      <c r="D9" s="410"/>
      <c r="E9" s="414">
        <f t="shared" si="0"/>
        <v>0</v>
      </c>
      <c r="F9" s="413"/>
      <c r="G9" s="412"/>
      <c r="H9" s="411"/>
      <c r="I9" s="410"/>
      <c r="J9" s="410"/>
      <c r="K9" s="410"/>
      <c r="L9" s="410"/>
      <c r="M9" s="410"/>
    </row>
    <row r="10" spans="1:13" ht="15" x14ac:dyDescent="0.2">
      <c r="A10" s="416" t="s">
        <v>487</v>
      </c>
      <c r="B10" s="415" t="s">
        <v>547</v>
      </c>
      <c r="C10" s="407" t="s">
        <v>278</v>
      </c>
      <c r="D10" s="410"/>
      <c r="E10" s="414">
        <f t="shared" si="0"/>
        <v>0</v>
      </c>
      <c r="F10" s="413"/>
      <c r="G10" s="412"/>
      <c r="H10" s="411"/>
      <c r="I10" s="410"/>
      <c r="J10" s="410"/>
      <c r="K10" s="410"/>
      <c r="L10" s="410"/>
      <c r="M10" s="410"/>
    </row>
    <row r="11" spans="1:13" ht="15" x14ac:dyDescent="0.2">
      <c r="A11" s="425" t="s">
        <v>484</v>
      </c>
      <c r="B11" s="415">
        <v>519</v>
      </c>
      <c r="C11" s="407" t="s">
        <v>276</v>
      </c>
      <c r="D11" s="410"/>
      <c r="E11" s="414">
        <f t="shared" si="0"/>
        <v>0</v>
      </c>
      <c r="F11" s="413"/>
      <c r="G11" s="412"/>
      <c r="H11" s="411"/>
      <c r="I11" s="410"/>
      <c r="J11" s="410"/>
      <c r="K11" s="410"/>
      <c r="L11" s="410"/>
      <c r="M11" s="410"/>
    </row>
    <row r="12" spans="1:13" ht="15" x14ac:dyDescent="0.2">
      <c r="A12" s="416" t="s">
        <v>480</v>
      </c>
      <c r="B12" s="415" t="s">
        <v>546</v>
      </c>
      <c r="C12" s="407" t="s">
        <v>545</v>
      </c>
      <c r="D12" s="410"/>
      <c r="E12" s="414">
        <f t="shared" si="0"/>
        <v>0</v>
      </c>
      <c r="F12" s="413"/>
      <c r="G12" s="412"/>
      <c r="H12" s="411"/>
      <c r="I12" s="410"/>
      <c r="J12" s="410"/>
      <c r="K12" s="410"/>
      <c r="L12" s="410"/>
      <c r="M12" s="410"/>
    </row>
    <row r="13" spans="1:13" ht="15" x14ac:dyDescent="0.2">
      <c r="A13" s="416" t="s">
        <v>476</v>
      </c>
      <c r="B13" s="415" t="s">
        <v>544</v>
      </c>
      <c r="C13" s="407" t="s">
        <v>543</v>
      </c>
      <c r="D13" s="410"/>
      <c r="E13" s="414">
        <f t="shared" si="0"/>
        <v>0</v>
      </c>
      <c r="F13" s="413"/>
      <c r="G13" s="412"/>
      <c r="H13" s="411"/>
      <c r="I13" s="410"/>
      <c r="J13" s="410"/>
      <c r="K13" s="410"/>
      <c r="L13" s="410"/>
      <c r="M13" s="410"/>
    </row>
    <row r="14" spans="1:13" ht="15" x14ac:dyDescent="0.2">
      <c r="A14" s="416" t="s">
        <v>471</v>
      </c>
      <c r="B14" s="415" t="s">
        <v>542</v>
      </c>
      <c r="C14" s="407" t="s">
        <v>270</v>
      </c>
      <c r="D14" s="410"/>
      <c r="E14" s="414">
        <f t="shared" si="0"/>
        <v>0</v>
      </c>
      <c r="F14" s="413"/>
      <c r="G14" s="412"/>
      <c r="H14" s="411"/>
      <c r="I14" s="410"/>
      <c r="J14" s="410"/>
      <c r="K14" s="410"/>
      <c r="L14" s="410"/>
      <c r="M14" s="410"/>
    </row>
    <row r="15" spans="1:13" ht="15" x14ac:dyDescent="0.2">
      <c r="A15" s="416" t="s">
        <v>467</v>
      </c>
      <c r="B15" s="415" t="s">
        <v>541</v>
      </c>
      <c r="C15" s="407" t="s">
        <v>268</v>
      </c>
      <c r="D15" s="410"/>
      <c r="E15" s="414">
        <f t="shared" si="0"/>
        <v>0</v>
      </c>
      <c r="F15" s="413"/>
      <c r="G15" s="412"/>
      <c r="H15" s="411"/>
      <c r="I15" s="410"/>
      <c r="J15" s="410"/>
      <c r="K15" s="410"/>
      <c r="L15" s="410"/>
      <c r="M15" s="410"/>
    </row>
    <row r="16" spans="1:13" ht="15" x14ac:dyDescent="0.2">
      <c r="A16" s="416" t="s">
        <v>463</v>
      </c>
      <c r="B16" s="415" t="s">
        <v>540</v>
      </c>
      <c r="C16" s="407" t="s">
        <v>266</v>
      </c>
      <c r="D16" s="410"/>
      <c r="E16" s="414">
        <f t="shared" si="0"/>
        <v>0</v>
      </c>
      <c r="F16" s="413"/>
      <c r="G16" s="412"/>
      <c r="H16" s="411"/>
      <c r="I16" s="410"/>
      <c r="J16" s="410"/>
      <c r="K16" s="410"/>
      <c r="L16" s="410"/>
      <c r="M16" s="410"/>
    </row>
    <row r="17" spans="1:13" ht="15" x14ac:dyDescent="0.2">
      <c r="A17" s="416" t="s">
        <v>459</v>
      </c>
      <c r="B17" s="415" t="s">
        <v>539</v>
      </c>
      <c r="C17" s="407" t="s">
        <v>264</v>
      </c>
      <c r="D17" s="410"/>
      <c r="E17" s="414">
        <f t="shared" si="0"/>
        <v>0</v>
      </c>
      <c r="F17" s="413"/>
      <c r="G17" s="412"/>
      <c r="H17" s="411"/>
      <c r="I17" s="410"/>
      <c r="J17" s="410"/>
      <c r="K17" s="410"/>
      <c r="L17" s="410"/>
      <c r="M17" s="410"/>
    </row>
    <row r="18" spans="1:13" ht="15" x14ac:dyDescent="0.2">
      <c r="A18" s="416" t="s">
        <v>455</v>
      </c>
      <c r="B18" s="415" t="s">
        <v>538</v>
      </c>
      <c r="C18" s="407" t="s">
        <v>262</v>
      </c>
      <c r="D18" s="410"/>
      <c r="E18" s="414">
        <f t="shared" si="0"/>
        <v>0</v>
      </c>
      <c r="F18" s="413"/>
      <c r="G18" s="412"/>
      <c r="H18" s="411"/>
      <c r="I18" s="410"/>
      <c r="J18" s="410"/>
      <c r="K18" s="410"/>
      <c r="L18" s="410"/>
      <c r="M18" s="410"/>
    </row>
    <row r="19" spans="1:13" ht="15" x14ac:dyDescent="0.2">
      <c r="A19" s="416" t="s">
        <v>451</v>
      </c>
      <c r="B19" s="415" t="s">
        <v>537</v>
      </c>
      <c r="C19" s="407" t="s">
        <v>260</v>
      </c>
      <c r="D19" s="410"/>
      <c r="E19" s="414">
        <f t="shared" si="0"/>
        <v>0</v>
      </c>
      <c r="F19" s="413"/>
      <c r="G19" s="412"/>
      <c r="H19" s="411"/>
      <c r="I19" s="410"/>
      <c r="J19" s="410"/>
      <c r="K19" s="410"/>
      <c r="L19" s="410"/>
      <c r="M19" s="410"/>
    </row>
    <row r="20" spans="1:13" ht="15" x14ac:dyDescent="0.2">
      <c r="A20" s="416" t="s">
        <v>447</v>
      </c>
      <c r="B20" s="418"/>
      <c r="C20" s="407"/>
      <c r="D20" s="421"/>
      <c r="E20" s="421"/>
      <c r="F20" s="424"/>
      <c r="G20" s="423"/>
      <c r="H20" s="422"/>
      <c r="I20" s="421"/>
      <c r="J20" s="421"/>
      <c r="K20" s="421"/>
      <c r="L20" s="421"/>
      <c r="M20" s="421"/>
    </row>
    <row r="21" spans="1:13" ht="15" x14ac:dyDescent="0.2">
      <c r="A21" s="416" t="s">
        <v>444</v>
      </c>
      <c r="B21" s="415" t="s">
        <v>77</v>
      </c>
      <c r="C21" s="420" t="s">
        <v>536</v>
      </c>
      <c r="D21" s="419">
        <f t="shared" ref="D21:M21" si="1">SUM(D8:D19)</f>
        <v>0</v>
      </c>
      <c r="E21" s="419">
        <f t="shared" si="1"/>
        <v>0</v>
      </c>
      <c r="F21" s="419">
        <f t="shared" si="1"/>
        <v>0</v>
      </c>
      <c r="G21" s="419">
        <f t="shared" si="1"/>
        <v>0</v>
      </c>
      <c r="H21" s="419">
        <f t="shared" si="1"/>
        <v>0</v>
      </c>
      <c r="I21" s="419">
        <f t="shared" si="1"/>
        <v>0</v>
      </c>
      <c r="J21" s="419">
        <f t="shared" si="1"/>
        <v>0</v>
      </c>
      <c r="K21" s="419">
        <f t="shared" si="1"/>
        <v>0</v>
      </c>
      <c r="L21" s="419">
        <f t="shared" si="1"/>
        <v>0</v>
      </c>
      <c r="M21" s="419">
        <f t="shared" si="1"/>
        <v>0</v>
      </c>
    </row>
    <row r="22" spans="1:13" ht="15" x14ac:dyDescent="0.2">
      <c r="A22" s="416" t="s">
        <v>439</v>
      </c>
      <c r="B22" s="418"/>
      <c r="C22" s="407"/>
      <c r="D22" s="403"/>
      <c r="E22" s="403"/>
      <c r="F22" s="406"/>
      <c r="G22" s="405"/>
      <c r="H22" s="404"/>
      <c r="I22" s="403"/>
      <c r="J22" s="403"/>
      <c r="K22" s="403"/>
      <c r="L22" s="403"/>
      <c r="M22" s="403"/>
    </row>
    <row r="23" spans="1:13" ht="15" x14ac:dyDescent="0.2">
      <c r="A23" s="416" t="s">
        <v>436</v>
      </c>
      <c r="B23" s="415" t="s">
        <v>535</v>
      </c>
      <c r="C23" s="407" t="s">
        <v>534</v>
      </c>
      <c r="D23" s="410"/>
      <c r="E23" s="414">
        <f>SUM(F23:M23)</f>
        <v>0</v>
      </c>
      <c r="F23" s="413"/>
      <c r="G23" s="412"/>
      <c r="H23" s="411"/>
      <c r="I23" s="410"/>
      <c r="J23" s="410"/>
      <c r="K23" s="410"/>
      <c r="L23" s="410"/>
      <c r="M23" s="410"/>
    </row>
    <row r="24" spans="1:13" ht="15" x14ac:dyDescent="0.2">
      <c r="A24" s="416" t="s">
        <v>431</v>
      </c>
      <c r="B24" s="415" t="s">
        <v>533</v>
      </c>
      <c r="C24" s="407" t="s">
        <v>532</v>
      </c>
      <c r="D24" s="410"/>
      <c r="E24" s="414">
        <f>SUM(F24:M24)</f>
        <v>0</v>
      </c>
      <c r="F24" s="413"/>
      <c r="G24" s="412"/>
      <c r="H24" s="411"/>
      <c r="I24" s="410"/>
      <c r="J24" s="410"/>
      <c r="K24" s="410"/>
      <c r="L24" s="410"/>
      <c r="M24" s="410"/>
    </row>
    <row r="25" spans="1:13" ht="15" x14ac:dyDescent="0.2">
      <c r="A25" s="416" t="s">
        <v>428</v>
      </c>
      <c r="B25" s="415"/>
      <c r="C25" s="407"/>
      <c r="D25" s="403"/>
      <c r="E25" s="403"/>
      <c r="F25" s="406"/>
      <c r="G25" s="405"/>
      <c r="H25" s="404"/>
      <c r="I25" s="403"/>
      <c r="J25" s="403"/>
      <c r="K25" s="403"/>
      <c r="L25" s="403"/>
      <c r="M25" s="403"/>
    </row>
    <row r="26" spans="1:13" ht="15" x14ac:dyDescent="0.2">
      <c r="A26" s="416" t="s">
        <v>425</v>
      </c>
      <c r="B26" s="415" t="s">
        <v>531</v>
      </c>
      <c r="C26" s="407" t="s">
        <v>254</v>
      </c>
      <c r="D26" s="410"/>
      <c r="E26" s="414">
        <f>SUM(F26:M26)</f>
        <v>0</v>
      </c>
      <c r="F26" s="413"/>
      <c r="G26" s="412"/>
      <c r="H26" s="411"/>
      <c r="I26" s="410"/>
      <c r="J26" s="410"/>
      <c r="K26" s="410"/>
      <c r="L26" s="410"/>
      <c r="M26" s="410"/>
    </row>
    <row r="27" spans="1:13" ht="15" x14ac:dyDescent="0.2">
      <c r="A27" s="416" t="s">
        <v>422</v>
      </c>
      <c r="B27" s="415" t="s">
        <v>530</v>
      </c>
      <c r="C27" s="407" t="s">
        <v>252</v>
      </c>
      <c r="D27" s="410"/>
      <c r="E27" s="414">
        <f>SUM(F27:M27)</f>
        <v>0</v>
      </c>
      <c r="F27" s="413"/>
      <c r="G27" s="412"/>
      <c r="H27" s="411"/>
      <c r="I27" s="410"/>
      <c r="J27" s="410"/>
      <c r="K27" s="410"/>
      <c r="L27" s="410"/>
      <c r="M27" s="410"/>
    </row>
    <row r="28" spans="1:13" ht="15" x14ac:dyDescent="0.2">
      <c r="A28" s="416" t="s">
        <v>418</v>
      </c>
      <c r="B28" s="415">
        <v>623</v>
      </c>
      <c r="C28" s="407" t="s">
        <v>250</v>
      </c>
      <c r="D28" s="410"/>
      <c r="E28" s="414">
        <f>SUM(F28:M28)</f>
        <v>0</v>
      </c>
      <c r="F28" s="413"/>
      <c r="G28" s="412"/>
      <c r="H28" s="411"/>
      <c r="I28" s="410"/>
      <c r="J28" s="410"/>
      <c r="K28" s="410"/>
      <c r="L28" s="410"/>
      <c r="M28" s="410"/>
    </row>
    <row r="29" spans="1:13" ht="15" x14ac:dyDescent="0.2">
      <c r="A29" s="416" t="s">
        <v>415</v>
      </c>
      <c r="B29" s="415" t="s">
        <v>529</v>
      </c>
      <c r="C29" s="407" t="s">
        <v>248</v>
      </c>
      <c r="D29" s="410"/>
      <c r="E29" s="414">
        <f>SUM(F29:M29)</f>
        <v>0</v>
      </c>
      <c r="F29" s="413"/>
      <c r="G29" s="412"/>
      <c r="H29" s="411"/>
      <c r="I29" s="410"/>
      <c r="J29" s="410"/>
      <c r="K29" s="410"/>
      <c r="L29" s="410"/>
      <c r="M29" s="410"/>
    </row>
    <row r="30" spans="1:13" ht="15" x14ac:dyDescent="0.2">
      <c r="A30" s="416" t="s">
        <v>410</v>
      </c>
      <c r="B30" s="415" t="s">
        <v>528</v>
      </c>
      <c r="C30" s="407" t="s">
        <v>246</v>
      </c>
      <c r="D30" s="410"/>
      <c r="E30" s="414">
        <f>SUM(F30:M30)</f>
        <v>0</v>
      </c>
      <c r="F30" s="413"/>
      <c r="G30" s="412"/>
      <c r="H30" s="411"/>
      <c r="I30" s="410"/>
      <c r="J30" s="410"/>
      <c r="K30" s="410"/>
      <c r="L30" s="410"/>
      <c r="M30" s="410"/>
    </row>
    <row r="31" spans="1:13" ht="15" x14ac:dyDescent="0.2">
      <c r="A31" s="416" t="s">
        <v>405</v>
      </c>
      <c r="B31" s="415"/>
      <c r="C31" s="407"/>
      <c r="D31" s="403"/>
      <c r="E31" s="403"/>
      <c r="F31" s="406"/>
      <c r="G31" s="405"/>
      <c r="H31" s="404"/>
      <c r="I31" s="403"/>
      <c r="J31" s="403"/>
      <c r="K31" s="403"/>
      <c r="L31" s="403"/>
      <c r="M31" s="403"/>
    </row>
    <row r="32" spans="1:13" ht="15" x14ac:dyDescent="0.2">
      <c r="A32" s="416" t="s">
        <v>401</v>
      </c>
      <c r="B32" s="415" t="s">
        <v>527</v>
      </c>
      <c r="C32" s="407" t="s">
        <v>244</v>
      </c>
      <c r="D32" s="410"/>
      <c r="E32" s="414">
        <f>SUM(F32:M32)</f>
        <v>0</v>
      </c>
      <c r="F32" s="413"/>
      <c r="G32" s="412"/>
      <c r="H32" s="411"/>
      <c r="I32" s="410"/>
      <c r="J32" s="410"/>
      <c r="K32" s="410"/>
      <c r="L32" s="410"/>
      <c r="M32" s="410"/>
    </row>
    <row r="33" spans="1:13" ht="15" x14ac:dyDescent="0.2">
      <c r="A33" s="416" t="s">
        <v>398</v>
      </c>
      <c r="B33" s="415"/>
      <c r="C33" s="407"/>
      <c r="D33" s="403"/>
      <c r="E33" s="403"/>
      <c r="F33" s="406"/>
      <c r="G33" s="405"/>
      <c r="H33" s="404"/>
      <c r="I33" s="403"/>
      <c r="J33" s="403"/>
      <c r="K33" s="403"/>
      <c r="L33" s="403"/>
      <c r="M33" s="403"/>
    </row>
    <row r="34" spans="1:13" ht="15" x14ac:dyDescent="0.2">
      <c r="A34" s="416" t="s">
        <v>394</v>
      </c>
      <c r="B34" s="415" t="s">
        <v>526</v>
      </c>
      <c r="C34" s="407" t="s">
        <v>242</v>
      </c>
      <c r="D34" s="410"/>
      <c r="E34" s="414">
        <f t="shared" ref="E34:E41" si="2">SUM(F34:M34)</f>
        <v>0</v>
      </c>
      <c r="F34" s="413"/>
      <c r="G34" s="412"/>
      <c r="H34" s="411"/>
      <c r="I34" s="410"/>
      <c r="J34" s="410"/>
      <c r="K34" s="410"/>
      <c r="L34" s="410"/>
      <c r="M34" s="410"/>
    </row>
    <row r="35" spans="1:13" ht="15" x14ac:dyDescent="0.2">
      <c r="A35" s="416" t="s">
        <v>390</v>
      </c>
      <c r="B35" s="415" t="s">
        <v>525</v>
      </c>
      <c r="C35" s="407" t="s">
        <v>240</v>
      </c>
      <c r="D35" s="410"/>
      <c r="E35" s="414">
        <f t="shared" si="2"/>
        <v>0</v>
      </c>
      <c r="F35" s="413"/>
      <c r="G35" s="412"/>
      <c r="H35" s="411"/>
      <c r="I35" s="410"/>
      <c r="J35" s="410"/>
      <c r="K35" s="410"/>
      <c r="L35" s="410"/>
      <c r="M35" s="410"/>
    </row>
    <row r="36" spans="1:13" ht="15" x14ac:dyDescent="0.2">
      <c r="A36" s="416" t="s">
        <v>385</v>
      </c>
      <c r="B36" s="415">
        <v>656</v>
      </c>
      <c r="C36" s="407" t="s">
        <v>524</v>
      </c>
      <c r="D36" s="410"/>
      <c r="E36" s="414">
        <f t="shared" si="2"/>
        <v>0</v>
      </c>
      <c r="F36" s="413"/>
      <c r="G36" s="412"/>
      <c r="H36" s="411"/>
      <c r="I36" s="410"/>
      <c r="J36" s="410"/>
      <c r="K36" s="410"/>
      <c r="L36" s="410"/>
      <c r="M36" s="410"/>
    </row>
    <row r="37" spans="1:13" ht="15" x14ac:dyDescent="0.2">
      <c r="A37" s="416" t="s">
        <v>380</v>
      </c>
      <c r="B37" s="415" t="s">
        <v>523</v>
      </c>
      <c r="C37" s="407" t="s">
        <v>522</v>
      </c>
      <c r="D37" s="410"/>
      <c r="E37" s="414">
        <f t="shared" si="2"/>
        <v>0</v>
      </c>
      <c r="F37" s="413"/>
      <c r="G37" s="412"/>
      <c r="H37" s="411"/>
      <c r="I37" s="410"/>
      <c r="J37" s="410"/>
      <c r="K37" s="410"/>
      <c r="L37" s="410"/>
      <c r="M37" s="410"/>
    </row>
    <row r="38" spans="1:13" ht="15" x14ac:dyDescent="0.2">
      <c r="A38" s="416" t="s">
        <v>377</v>
      </c>
      <c r="B38" s="415">
        <v>663</v>
      </c>
      <c r="C38" s="407" t="s">
        <v>521</v>
      </c>
      <c r="D38" s="410"/>
      <c r="E38" s="414">
        <f t="shared" si="2"/>
        <v>0</v>
      </c>
      <c r="F38" s="413"/>
      <c r="G38" s="412"/>
      <c r="H38" s="411"/>
      <c r="I38" s="410"/>
      <c r="J38" s="410"/>
      <c r="K38" s="410"/>
      <c r="L38" s="410"/>
      <c r="M38" s="410"/>
    </row>
    <row r="39" spans="1:13" ht="15" x14ac:dyDescent="0.2">
      <c r="A39" s="416" t="s">
        <v>373</v>
      </c>
      <c r="B39" s="415" t="s">
        <v>520</v>
      </c>
      <c r="C39" s="407" t="s">
        <v>519</v>
      </c>
      <c r="D39" s="410"/>
      <c r="E39" s="414">
        <f t="shared" si="2"/>
        <v>0</v>
      </c>
      <c r="F39" s="413"/>
      <c r="G39" s="412"/>
      <c r="H39" s="411"/>
      <c r="I39" s="410"/>
      <c r="J39" s="410"/>
      <c r="K39" s="410"/>
      <c r="L39" s="410"/>
      <c r="M39" s="410"/>
    </row>
    <row r="40" spans="1:13" ht="15" x14ac:dyDescent="0.2">
      <c r="A40" s="416" t="s">
        <v>369</v>
      </c>
      <c r="B40" s="415" t="s">
        <v>518</v>
      </c>
      <c r="C40" s="407" t="s">
        <v>230</v>
      </c>
      <c r="D40" s="410"/>
      <c r="E40" s="414">
        <f t="shared" si="2"/>
        <v>0</v>
      </c>
      <c r="F40" s="413"/>
      <c r="G40" s="412"/>
      <c r="H40" s="411"/>
      <c r="I40" s="410"/>
      <c r="J40" s="410"/>
      <c r="K40" s="410"/>
      <c r="L40" s="410"/>
      <c r="M40" s="410"/>
    </row>
    <row r="41" spans="1:13" ht="15" x14ac:dyDescent="0.2">
      <c r="A41" s="416" t="s">
        <v>365</v>
      </c>
      <c r="B41" s="415" t="s">
        <v>517</v>
      </c>
      <c r="C41" s="407" t="s">
        <v>228</v>
      </c>
      <c r="D41" s="410"/>
      <c r="E41" s="414">
        <f t="shared" si="2"/>
        <v>0</v>
      </c>
      <c r="F41" s="413"/>
      <c r="G41" s="412"/>
      <c r="H41" s="411"/>
      <c r="I41" s="410"/>
      <c r="J41" s="410"/>
      <c r="K41" s="410"/>
      <c r="L41" s="410"/>
      <c r="M41" s="410"/>
    </row>
    <row r="42" spans="1:13" ht="15" x14ac:dyDescent="0.2">
      <c r="A42" s="416" t="s">
        <v>362</v>
      </c>
      <c r="B42" s="415"/>
      <c r="C42" s="407"/>
      <c r="D42" s="403"/>
      <c r="E42" s="403"/>
      <c r="F42" s="406"/>
      <c r="G42" s="405"/>
      <c r="H42" s="404"/>
      <c r="I42" s="403"/>
      <c r="J42" s="403"/>
      <c r="K42" s="403"/>
      <c r="L42" s="403"/>
      <c r="M42" s="403"/>
    </row>
    <row r="43" spans="1:13" ht="15" x14ac:dyDescent="0.2">
      <c r="A43" s="416" t="s">
        <v>359</v>
      </c>
      <c r="B43" s="415" t="s">
        <v>516</v>
      </c>
      <c r="C43" s="407" t="s">
        <v>515</v>
      </c>
      <c r="D43" s="410"/>
      <c r="E43" s="414">
        <f>SUM(F43:M43)</f>
        <v>0</v>
      </c>
      <c r="F43" s="413"/>
      <c r="G43" s="412"/>
      <c r="H43" s="411"/>
      <c r="I43" s="410"/>
      <c r="J43" s="410"/>
      <c r="K43" s="410"/>
      <c r="L43" s="410"/>
      <c r="M43" s="410"/>
    </row>
    <row r="44" spans="1:13" ht="15" x14ac:dyDescent="0.2">
      <c r="A44" s="416" t="s">
        <v>357</v>
      </c>
      <c r="B44" s="415" t="s">
        <v>514</v>
      </c>
      <c r="C44" s="407" t="s">
        <v>513</v>
      </c>
      <c r="D44" s="410"/>
      <c r="E44" s="414">
        <f>SUM(F44:M44)</f>
        <v>0</v>
      </c>
      <c r="F44" s="413"/>
      <c r="G44" s="412"/>
      <c r="H44" s="411"/>
      <c r="I44" s="410"/>
      <c r="J44" s="410"/>
      <c r="K44" s="410"/>
      <c r="L44" s="410"/>
      <c r="M44" s="410"/>
    </row>
    <row r="45" spans="1:13" ht="15" x14ac:dyDescent="0.2">
      <c r="A45" s="416" t="s">
        <v>353</v>
      </c>
      <c r="B45" s="415" t="s">
        <v>512</v>
      </c>
      <c r="C45" s="407" t="s">
        <v>222</v>
      </c>
      <c r="D45" s="410"/>
      <c r="E45" s="414">
        <f>SUM(F45:M45)</f>
        <v>0</v>
      </c>
      <c r="F45" s="413"/>
      <c r="G45" s="412"/>
      <c r="H45" s="411"/>
      <c r="I45" s="410"/>
      <c r="J45" s="410"/>
      <c r="K45" s="410"/>
      <c r="L45" s="410"/>
      <c r="M45" s="410"/>
    </row>
    <row r="46" spans="1:13" ht="15" x14ac:dyDescent="0.2">
      <c r="A46" s="409"/>
      <c r="B46" s="408"/>
      <c r="C46" s="407"/>
      <c r="D46" s="403"/>
      <c r="E46" s="403"/>
      <c r="F46" s="406"/>
      <c r="G46" s="405"/>
      <c r="H46" s="404"/>
      <c r="I46" s="403"/>
      <c r="J46" s="403"/>
      <c r="K46" s="403"/>
      <c r="L46" s="403"/>
      <c r="M46" s="403"/>
    </row>
    <row r="47" spans="1:13" ht="12" customHeight="1" x14ac:dyDescent="0.2">
      <c r="A47" s="602" t="str">
        <f ca="1">CELL("filename",A47)</f>
        <v>R:\Finance\Annual Budget\Amended 2016-2017\[2016-2017 Amended Budget.xlsx]490a</v>
      </c>
      <c r="B47" s="602"/>
      <c r="C47" s="602"/>
      <c r="D47" s="402"/>
      <c r="E47" s="402"/>
      <c r="F47" s="402"/>
      <c r="G47" s="402"/>
      <c r="H47" s="402"/>
      <c r="I47" s="402"/>
      <c r="J47" s="402"/>
      <c r="K47" s="402"/>
      <c r="L47" s="402"/>
      <c r="M47" s="402"/>
    </row>
    <row r="48" spans="1:13" ht="12" customHeight="1" x14ac:dyDescent="0.2">
      <c r="A48" s="401"/>
      <c r="B48" s="401"/>
      <c r="C48" s="400" t="s">
        <v>511</v>
      </c>
      <c r="D48" s="399">
        <f t="shared" ref="D48:M48" si="3">SUM(D23:D46)</f>
        <v>0</v>
      </c>
      <c r="E48" s="399">
        <f t="shared" si="3"/>
        <v>0</v>
      </c>
      <c r="F48" s="399">
        <f t="shared" si="3"/>
        <v>0</v>
      </c>
      <c r="G48" s="399">
        <f t="shared" si="3"/>
        <v>0</v>
      </c>
      <c r="H48" s="399">
        <f t="shared" si="3"/>
        <v>0</v>
      </c>
      <c r="I48" s="399">
        <f t="shared" si="3"/>
        <v>0</v>
      </c>
      <c r="J48" s="399">
        <f t="shared" si="3"/>
        <v>0</v>
      </c>
      <c r="K48" s="399">
        <f t="shared" si="3"/>
        <v>0</v>
      </c>
      <c r="L48" s="399">
        <f t="shared" si="3"/>
        <v>0</v>
      </c>
      <c r="M48" s="399">
        <f t="shared" si="3"/>
        <v>0</v>
      </c>
    </row>
  </sheetData>
  <mergeCells count="3">
    <mergeCell ref="A1:C1"/>
    <mergeCell ref="A4:C4"/>
    <mergeCell ref="A47:C47"/>
  </mergeCells>
  <printOptions horizontalCentered="1" verticalCentered="1"/>
  <pageMargins left="0.1" right="0.1" top="0.4" bottom="0.4" header="0.1" footer="0.1"/>
  <pageSetup scale="81" fitToHeight="2" orientation="landscape" r:id="rId1"/>
  <headerFooter>
    <oddHeader>&amp;C&amp;"Arial,Bold"TWIN FALLS SCHOOL DISTRICT 411</oddHeader>
    <oddFooter>&amp;L&amp;"Arial,Bold"&amp;Z&amp;F&amp;R&amp;"Arial,Bold"Page &amp;P of &amp;N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C49"/>
  <sheetViews>
    <sheetView zoomScaleNormal="100" workbookViewId="0">
      <pane xSplit="3" ySplit="7" topLeftCell="D14" activePane="bottomRight" state="frozen"/>
      <selection activeCell="P31" sqref="P31"/>
      <selection pane="topRight" activeCell="P31" sqref="P31"/>
      <selection pane="bottomLeft" activeCell="P31" sqref="P31"/>
      <selection pane="bottomRight" activeCell="P31" sqref="P31"/>
    </sheetView>
  </sheetViews>
  <sheetFormatPr defaultRowHeight="15.75" x14ac:dyDescent="0.25"/>
  <cols>
    <col min="1" max="1" width="3.77734375" style="397" customWidth="1"/>
    <col min="2" max="2" width="6.77734375" style="452" customWidth="1"/>
    <col min="3" max="3" width="30.77734375" style="398" customWidth="1"/>
    <col min="4" max="13" width="11.77734375" style="397" customWidth="1"/>
    <col min="14" max="16384" width="8.88671875" style="397"/>
  </cols>
  <sheetData>
    <row r="1" spans="1:22" ht="20.25" x14ac:dyDescent="0.3">
      <c r="A1" s="600" t="s">
        <v>47</v>
      </c>
      <c r="B1" s="600"/>
      <c r="C1" s="600"/>
      <c r="E1" s="530" t="s">
        <v>510</v>
      </c>
      <c r="F1" s="529"/>
      <c r="G1" s="529"/>
      <c r="H1" s="529"/>
      <c r="I1" s="451"/>
      <c r="L1" s="540"/>
      <c r="M1" s="450" t="s">
        <v>598</v>
      </c>
    </row>
    <row r="2" spans="1:22" x14ac:dyDescent="0.25">
      <c r="E2" s="530" t="s">
        <v>16</v>
      </c>
      <c r="F2" s="529"/>
      <c r="G2" s="529"/>
      <c r="H2" s="528"/>
      <c r="K2" s="446"/>
      <c r="L2" s="445"/>
      <c r="M2" s="444" t="s">
        <v>613</v>
      </c>
    </row>
    <row r="3" spans="1:22" ht="15" customHeight="1" x14ac:dyDescent="0.25">
      <c r="E3" s="447" t="s">
        <v>507</v>
      </c>
      <c r="F3" s="447"/>
      <c r="G3" s="447"/>
      <c r="H3" s="528"/>
      <c r="J3" s="527" t="s">
        <v>5</v>
      </c>
      <c r="K3" s="446"/>
      <c r="L3" s="445"/>
      <c r="M3" s="444" t="s">
        <v>614</v>
      </c>
    </row>
    <row r="4" spans="1:22" ht="12.6" customHeight="1" x14ac:dyDescent="0.2">
      <c r="A4" s="603" t="s">
        <v>505</v>
      </c>
      <c r="B4" s="603"/>
      <c r="C4" s="603"/>
      <c r="D4" s="401"/>
      <c r="E4" s="401"/>
      <c r="F4" s="401"/>
      <c r="G4" s="401"/>
      <c r="H4" s="401"/>
      <c r="I4" s="401"/>
      <c r="J4" s="401"/>
      <c r="K4" s="401"/>
      <c r="L4" s="401"/>
    </row>
    <row r="5" spans="1:22" ht="15" x14ac:dyDescent="0.2">
      <c r="A5" s="526"/>
      <c r="B5" s="522"/>
      <c r="C5" s="525" t="s">
        <v>16</v>
      </c>
      <c r="D5" s="522" t="s">
        <v>503</v>
      </c>
      <c r="E5" s="522" t="s">
        <v>90</v>
      </c>
      <c r="F5" s="524" t="s">
        <v>85</v>
      </c>
      <c r="G5" s="524" t="s">
        <v>83</v>
      </c>
      <c r="H5" s="524" t="s">
        <v>81</v>
      </c>
      <c r="I5" s="524" t="s">
        <v>79</v>
      </c>
      <c r="J5" s="524" t="s">
        <v>77</v>
      </c>
      <c r="K5" s="523" t="s">
        <v>75</v>
      </c>
      <c r="L5" s="522" t="s">
        <v>73</v>
      </c>
      <c r="M5" s="522" t="s">
        <v>70</v>
      </c>
    </row>
    <row r="6" spans="1:22" ht="15" x14ac:dyDescent="0.2">
      <c r="A6" s="521"/>
      <c r="B6" s="481"/>
      <c r="C6" s="480"/>
      <c r="D6" s="516"/>
      <c r="E6" s="520"/>
      <c r="F6" s="401"/>
      <c r="G6" s="519"/>
      <c r="H6" s="518" t="s">
        <v>560</v>
      </c>
      <c r="I6" s="518" t="s">
        <v>559</v>
      </c>
      <c r="J6" s="517" t="s">
        <v>558</v>
      </c>
      <c r="K6" s="481" t="s">
        <v>557</v>
      </c>
      <c r="L6" s="481" t="s">
        <v>556</v>
      </c>
      <c r="M6" s="516"/>
    </row>
    <row r="7" spans="1:22" ht="15" x14ac:dyDescent="0.2">
      <c r="A7" s="482" t="s">
        <v>87</v>
      </c>
      <c r="B7" s="484" t="s">
        <v>500</v>
      </c>
      <c r="C7" s="515" t="s">
        <v>555</v>
      </c>
      <c r="D7" s="484" t="s">
        <v>88</v>
      </c>
      <c r="E7" s="484" t="s">
        <v>88</v>
      </c>
      <c r="F7" s="514" t="s">
        <v>84</v>
      </c>
      <c r="G7" s="459" t="s">
        <v>82</v>
      </c>
      <c r="H7" s="459" t="s">
        <v>554</v>
      </c>
      <c r="I7" s="459" t="s">
        <v>553</v>
      </c>
      <c r="J7" s="482" t="s">
        <v>552</v>
      </c>
      <c r="K7" s="484" t="s">
        <v>551</v>
      </c>
      <c r="L7" s="484" t="s">
        <v>550</v>
      </c>
      <c r="M7" s="484" t="s">
        <v>184</v>
      </c>
    </row>
    <row r="8" spans="1:22" ht="15" x14ac:dyDescent="0.2">
      <c r="A8" s="482" t="s">
        <v>350</v>
      </c>
      <c r="B8" s="484" t="s">
        <v>597</v>
      </c>
      <c r="C8" s="463" t="s">
        <v>220</v>
      </c>
      <c r="D8" s="497"/>
      <c r="E8" s="414">
        <f>SUM(F8:M8)</f>
        <v>0</v>
      </c>
      <c r="F8" s="500"/>
      <c r="G8" s="499"/>
      <c r="H8" s="498"/>
      <c r="I8" s="497"/>
      <c r="J8" s="497"/>
      <c r="K8" s="497"/>
      <c r="L8" s="497"/>
      <c r="M8" s="497"/>
    </row>
    <row r="9" spans="1:22" ht="15" x14ac:dyDescent="0.2">
      <c r="A9" s="482" t="s">
        <v>493</v>
      </c>
      <c r="B9" s="484"/>
      <c r="C9" s="463"/>
      <c r="D9" s="509"/>
      <c r="E9" s="509"/>
      <c r="F9" s="512"/>
      <c r="G9" s="511"/>
      <c r="H9" s="510"/>
      <c r="I9" s="509"/>
      <c r="J9" s="509"/>
      <c r="K9" s="509"/>
      <c r="L9" s="509"/>
      <c r="M9" s="509"/>
    </row>
    <row r="10" spans="1:22" ht="15" x14ac:dyDescent="0.2">
      <c r="A10" s="482" t="s">
        <v>490</v>
      </c>
      <c r="B10" s="484" t="s">
        <v>75</v>
      </c>
      <c r="C10" s="473" t="s">
        <v>596</v>
      </c>
      <c r="D10" s="472">
        <f>+D8+'104a'!D48</f>
        <v>10818</v>
      </c>
      <c r="E10" s="472">
        <f>+E8+'104a'!E48</f>
        <v>11025</v>
      </c>
      <c r="F10" s="472">
        <f>+F8+'104a'!F48</f>
        <v>2143</v>
      </c>
      <c r="G10" s="472">
        <f>+G8+'104a'!G48</f>
        <v>3</v>
      </c>
      <c r="H10" s="472">
        <f>+H8+'104a'!H48</f>
        <v>0</v>
      </c>
      <c r="I10" s="472">
        <f>+I8+'104a'!I48</f>
        <v>8879</v>
      </c>
      <c r="J10" s="472">
        <f>+J8+'104a'!J48</f>
        <v>0</v>
      </c>
      <c r="K10" s="472">
        <f>+K8+'104a'!K48</f>
        <v>0</v>
      </c>
      <c r="L10" s="472">
        <f>+L8+'104a'!L48</f>
        <v>0</v>
      </c>
      <c r="M10" s="472">
        <f>+M8+'104a'!M48</f>
        <v>0</v>
      </c>
    </row>
    <row r="11" spans="1:22" x14ac:dyDescent="0.25">
      <c r="A11" s="482" t="s">
        <v>485</v>
      </c>
      <c r="B11" s="513"/>
      <c r="C11" s="486"/>
      <c r="D11" s="501"/>
      <c r="E11" s="501"/>
      <c r="F11" s="504"/>
      <c r="G11" s="503"/>
      <c r="H11" s="502"/>
      <c r="I11" s="501"/>
      <c r="J11" s="501"/>
      <c r="K11" s="501"/>
      <c r="L11" s="501"/>
      <c r="M11" s="501"/>
    </row>
    <row r="12" spans="1:22" ht="15" x14ac:dyDescent="0.2">
      <c r="A12" s="482" t="s">
        <v>478</v>
      </c>
      <c r="B12" s="484" t="s">
        <v>595</v>
      </c>
      <c r="C12" s="463" t="s">
        <v>218</v>
      </c>
      <c r="D12" s="497">
        <v>1995</v>
      </c>
      <c r="E12" s="414">
        <f>SUM(F12:M12)</f>
        <v>2086</v>
      </c>
      <c r="F12" s="500"/>
      <c r="G12" s="499"/>
      <c r="H12" s="498"/>
      <c r="I12" s="497">
        <v>2086</v>
      </c>
      <c r="J12" s="497"/>
      <c r="K12" s="497"/>
      <c r="L12" s="497"/>
      <c r="M12" s="497"/>
    </row>
    <row r="13" spans="1:22" ht="15" x14ac:dyDescent="0.2">
      <c r="A13" s="482" t="s">
        <v>474</v>
      </c>
      <c r="B13" s="484" t="s">
        <v>594</v>
      </c>
      <c r="C13" s="463" t="s">
        <v>216</v>
      </c>
      <c r="D13" s="497"/>
      <c r="E13" s="414">
        <f>SUM(F13:M13)</f>
        <v>0</v>
      </c>
      <c r="F13" s="500"/>
      <c r="G13" s="499"/>
      <c r="H13" s="498"/>
      <c r="I13" s="497"/>
      <c r="J13" s="497"/>
      <c r="K13" s="497"/>
      <c r="L13" s="497"/>
      <c r="M13" s="497"/>
    </row>
    <row r="14" spans="1:22" ht="15" x14ac:dyDescent="0.2">
      <c r="A14" s="482" t="s">
        <v>469</v>
      </c>
      <c r="B14" s="484">
        <v>730</v>
      </c>
      <c r="C14" s="463" t="s">
        <v>593</v>
      </c>
      <c r="D14" s="497"/>
      <c r="E14" s="414">
        <f>SUM(F14:M14)</f>
        <v>0</v>
      </c>
      <c r="F14" s="500"/>
      <c r="G14" s="499"/>
      <c r="H14" s="498"/>
      <c r="I14" s="497"/>
      <c r="J14" s="497"/>
      <c r="K14" s="497"/>
      <c r="L14" s="497"/>
      <c r="M14" s="497"/>
    </row>
    <row r="15" spans="1:22" ht="15" x14ac:dyDescent="0.2">
      <c r="A15" s="482" t="s">
        <v>465</v>
      </c>
      <c r="B15" s="484"/>
      <c r="C15" s="463"/>
      <c r="D15" s="501"/>
      <c r="E15" s="501"/>
      <c r="F15" s="512"/>
      <c r="G15" s="511"/>
      <c r="H15" s="510"/>
      <c r="I15" s="509"/>
      <c r="J15" s="509"/>
      <c r="K15" s="509"/>
      <c r="L15" s="509"/>
      <c r="M15" s="509"/>
    </row>
    <row r="16" spans="1:22" ht="15" x14ac:dyDescent="0.2">
      <c r="A16" s="482" t="s">
        <v>461</v>
      </c>
      <c r="B16" s="484" t="s">
        <v>73</v>
      </c>
      <c r="C16" s="463" t="s">
        <v>592</v>
      </c>
      <c r="D16" s="472">
        <f t="shared" ref="D16:M16" si="0">SUM(D12:D14)</f>
        <v>1995</v>
      </c>
      <c r="E16" s="472">
        <f t="shared" si="0"/>
        <v>2086</v>
      </c>
      <c r="F16" s="472">
        <f t="shared" si="0"/>
        <v>0</v>
      </c>
      <c r="G16" s="472">
        <f t="shared" si="0"/>
        <v>0</v>
      </c>
      <c r="H16" s="472">
        <f t="shared" si="0"/>
        <v>0</v>
      </c>
      <c r="I16" s="472">
        <f t="shared" si="0"/>
        <v>2086</v>
      </c>
      <c r="J16" s="472">
        <f t="shared" si="0"/>
        <v>0</v>
      </c>
      <c r="K16" s="472">
        <f t="shared" si="0"/>
        <v>0</v>
      </c>
      <c r="L16" s="472">
        <f t="shared" si="0"/>
        <v>0</v>
      </c>
      <c r="M16" s="472">
        <f t="shared" si="0"/>
        <v>0</v>
      </c>
      <c r="N16" s="492"/>
      <c r="O16" s="492"/>
      <c r="P16" s="492"/>
      <c r="Q16" s="492"/>
      <c r="R16" s="492"/>
      <c r="S16" s="492"/>
      <c r="T16" s="492"/>
      <c r="U16" s="492"/>
      <c r="V16" s="492"/>
    </row>
    <row r="17" spans="1:55" ht="15" x14ac:dyDescent="0.2">
      <c r="A17" s="482" t="s">
        <v>457</v>
      </c>
      <c r="B17" s="484"/>
      <c r="C17" s="463"/>
      <c r="D17" s="501"/>
      <c r="E17" s="501"/>
      <c r="F17" s="504"/>
      <c r="G17" s="503"/>
      <c r="H17" s="502"/>
      <c r="I17" s="501"/>
      <c r="J17" s="501"/>
      <c r="K17" s="501"/>
      <c r="L17" s="501"/>
      <c r="M17" s="501"/>
    </row>
    <row r="18" spans="1:55" ht="15" x14ac:dyDescent="0.2">
      <c r="A18" s="482" t="s">
        <v>453</v>
      </c>
      <c r="B18" s="484" t="s">
        <v>591</v>
      </c>
      <c r="C18" s="463" t="s">
        <v>590</v>
      </c>
      <c r="D18" s="497"/>
      <c r="E18" s="414">
        <f>SUM(F18:M18)</f>
        <v>0</v>
      </c>
      <c r="F18" s="500"/>
      <c r="G18" s="499"/>
      <c r="H18" s="498"/>
      <c r="I18" s="497"/>
      <c r="J18" s="497"/>
      <c r="K18" s="497"/>
      <c r="L18" s="497"/>
      <c r="M18" s="497"/>
    </row>
    <row r="19" spans="1:55" ht="15" x14ac:dyDescent="0.2">
      <c r="A19" s="482" t="s">
        <v>449</v>
      </c>
      <c r="B19" s="484">
        <v>811</v>
      </c>
      <c r="C19" s="463" t="s">
        <v>589</v>
      </c>
      <c r="D19" s="497"/>
      <c r="E19" s="414">
        <f>SUM(F19:M19)</f>
        <v>0</v>
      </c>
      <c r="F19" s="500"/>
      <c r="G19" s="499"/>
      <c r="H19" s="498"/>
      <c r="I19" s="497"/>
      <c r="J19" s="497"/>
      <c r="K19" s="497"/>
      <c r="L19" s="497"/>
      <c r="M19" s="497"/>
    </row>
    <row r="20" spans="1:55" ht="15" x14ac:dyDescent="0.2">
      <c r="A20" s="482" t="s">
        <v>445</v>
      </c>
      <c r="B20" s="484"/>
      <c r="C20" s="463"/>
      <c r="D20" s="509"/>
      <c r="E20" s="509"/>
      <c r="F20" s="512"/>
      <c r="G20" s="511"/>
      <c r="H20" s="510"/>
      <c r="I20" s="509"/>
      <c r="J20" s="509"/>
      <c r="K20" s="509"/>
      <c r="L20" s="509"/>
      <c r="M20" s="509"/>
    </row>
    <row r="21" spans="1:55" s="505" customFormat="1" ht="15" x14ac:dyDescent="0.2">
      <c r="A21" s="482" t="s">
        <v>442</v>
      </c>
      <c r="B21" s="508">
        <v>800</v>
      </c>
      <c r="C21" s="507" t="s">
        <v>588</v>
      </c>
      <c r="D21" s="472">
        <f t="shared" ref="D21:M21" si="1">SUM(D17:D19)</f>
        <v>0</v>
      </c>
      <c r="E21" s="472">
        <f t="shared" si="1"/>
        <v>0</v>
      </c>
      <c r="F21" s="472">
        <f t="shared" si="1"/>
        <v>0</v>
      </c>
      <c r="G21" s="472">
        <f t="shared" si="1"/>
        <v>0</v>
      </c>
      <c r="H21" s="472">
        <f t="shared" si="1"/>
        <v>0</v>
      </c>
      <c r="I21" s="472">
        <f t="shared" si="1"/>
        <v>0</v>
      </c>
      <c r="J21" s="472">
        <f t="shared" si="1"/>
        <v>0</v>
      </c>
      <c r="K21" s="472">
        <f t="shared" si="1"/>
        <v>0</v>
      </c>
      <c r="L21" s="472">
        <f t="shared" si="1"/>
        <v>0</v>
      </c>
      <c r="M21" s="472">
        <f t="shared" si="1"/>
        <v>0</v>
      </c>
    </row>
    <row r="22" spans="1:55" ht="15" x14ac:dyDescent="0.2">
      <c r="A22" s="482" t="s">
        <v>438</v>
      </c>
      <c r="B22" s="484"/>
      <c r="C22" s="463"/>
      <c r="D22" s="501"/>
      <c r="E22" s="501"/>
      <c r="F22" s="504"/>
      <c r="G22" s="503"/>
      <c r="H22" s="502"/>
      <c r="I22" s="501"/>
      <c r="J22" s="501"/>
      <c r="K22" s="501"/>
      <c r="L22" s="501"/>
      <c r="M22" s="501"/>
    </row>
    <row r="23" spans="1:55" ht="15" x14ac:dyDescent="0.2">
      <c r="A23" s="482" t="s">
        <v>434</v>
      </c>
      <c r="B23" s="484" t="s">
        <v>587</v>
      </c>
      <c r="C23" s="463" t="s">
        <v>205</v>
      </c>
      <c r="D23" s="410"/>
      <c r="E23" s="414">
        <f>SUM(F23:M23)</f>
        <v>0</v>
      </c>
      <c r="F23" s="500"/>
      <c r="G23" s="499"/>
      <c r="H23" s="498"/>
      <c r="I23" s="497"/>
      <c r="J23" s="497"/>
      <c r="K23" s="497"/>
      <c r="L23" s="497"/>
      <c r="M23" s="497"/>
    </row>
    <row r="24" spans="1:55" ht="15" x14ac:dyDescent="0.2">
      <c r="A24" s="482" t="s">
        <v>429</v>
      </c>
      <c r="B24" s="484" t="s">
        <v>586</v>
      </c>
      <c r="C24" s="463" t="s">
        <v>203</v>
      </c>
      <c r="D24" s="410"/>
      <c r="E24" s="414">
        <f>SUM(F24:M24)</f>
        <v>0</v>
      </c>
      <c r="F24" s="500"/>
      <c r="G24" s="499"/>
      <c r="H24" s="498"/>
      <c r="I24" s="497"/>
      <c r="J24" s="497"/>
      <c r="K24" s="497"/>
      <c r="L24" s="497"/>
      <c r="M24" s="497"/>
    </row>
    <row r="25" spans="1:55" ht="15" x14ac:dyDescent="0.2">
      <c r="A25" s="482" t="s">
        <v>426</v>
      </c>
      <c r="B25" s="484" t="s">
        <v>585</v>
      </c>
      <c r="C25" s="463" t="s">
        <v>201</v>
      </c>
      <c r="D25" s="410"/>
      <c r="E25" s="414">
        <f>SUM(F25:M25)</f>
        <v>0</v>
      </c>
      <c r="F25" s="500"/>
      <c r="G25" s="499"/>
      <c r="H25" s="498"/>
      <c r="I25" s="497"/>
      <c r="J25" s="497"/>
      <c r="K25" s="497"/>
      <c r="L25" s="497"/>
      <c r="M25" s="497"/>
    </row>
    <row r="26" spans="1:55" ht="15" x14ac:dyDescent="0.2">
      <c r="A26" s="482" t="s">
        <v>424</v>
      </c>
      <c r="B26" s="484" t="s">
        <v>584</v>
      </c>
      <c r="C26" s="463" t="s">
        <v>583</v>
      </c>
      <c r="D26" s="410"/>
      <c r="E26" s="414">
        <f>SUM(F26:M26)</f>
        <v>4107</v>
      </c>
      <c r="F26" s="500"/>
      <c r="G26" s="499"/>
      <c r="H26" s="498"/>
      <c r="I26" s="497"/>
      <c r="J26" s="497"/>
      <c r="K26" s="497"/>
      <c r="L26" s="497"/>
      <c r="M26" s="497">
        <v>4107</v>
      </c>
    </row>
    <row r="27" spans="1:55" ht="15" x14ac:dyDescent="0.2">
      <c r="A27" s="482" t="s">
        <v>420</v>
      </c>
      <c r="B27" s="484"/>
      <c r="C27" s="463"/>
      <c r="D27" s="485"/>
      <c r="E27" s="485"/>
      <c r="F27" s="496"/>
      <c r="G27" s="495"/>
      <c r="H27" s="494"/>
      <c r="I27" s="493"/>
      <c r="J27" s="493"/>
      <c r="K27" s="493"/>
      <c r="L27" s="493"/>
      <c r="M27" s="493"/>
    </row>
    <row r="28" spans="1:55" ht="15" x14ac:dyDescent="0.2">
      <c r="A28" s="482" t="s">
        <v>417</v>
      </c>
      <c r="B28" s="484" t="s">
        <v>582</v>
      </c>
      <c r="C28" s="463" t="s">
        <v>581</v>
      </c>
      <c r="D28" s="472">
        <f t="shared" ref="D28:M28" si="2">SUM(D23:D27)</f>
        <v>0</v>
      </c>
      <c r="E28" s="472">
        <f t="shared" si="2"/>
        <v>4107</v>
      </c>
      <c r="F28" s="472">
        <f t="shared" si="2"/>
        <v>0</v>
      </c>
      <c r="G28" s="472">
        <f t="shared" si="2"/>
        <v>0</v>
      </c>
      <c r="H28" s="472">
        <f t="shared" si="2"/>
        <v>0</v>
      </c>
      <c r="I28" s="472">
        <f t="shared" si="2"/>
        <v>0</v>
      </c>
      <c r="J28" s="472">
        <f t="shared" si="2"/>
        <v>0</v>
      </c>
      <c r="K28" s="472">
        <f t="shared" si="2"/>
        <v>0</v>
      </c>
      <c r="L28" s="472">
        <f t="shared" si="2"/>
        <v>0</v>
      </c>
      <c r="M28" s="472">
        <f t="shared" si="2"/>
        <v>4107</v>
      </c>
      <c r="N28" s="492"/>
      <c r="O28" s="492"/>
      <c r="P28" s="492"/>
      <c r="Q28" s="492"/>
      <c r="R28" s="492"/>
      <c r="S28" s="492"/>
      <c r="T28" s="492"/>
      <c r="U28" s="492"/>
      <c r="V28" s="492"/>
      <c r="W28" s="492"/>
      <c r="X28" s="492"/>
      <c r="Y28" s="492"/>
      <c r="Z28" s="492"/>
      <c r="AA28" s="492"/>
      <c r="AB28" s="492"/>
      <c r="AC28" s="492"/>
      <c r="AD28" s="492"/>
      <c r="AE28" s="492"/>
      <c r="AF28" s="492"/>
      <c r="AG28" s="492"/>
      <c r="AH28" s="492"/>
      <c r="AI28" s="492"/>
      <c r="AJ28" s="492"/>
      <c r="AK28" s="492"/>
      <c r="AL28" s="492"/>
      <c r="AM28" s="492"/>
      <c r="AN28" s="492"/>
      <c r="AO28" s="492"/>
      <c r="AP28" s="492"/>
      <c r="AQ28" s="492"/>
      <c r="AR28" s="492"/>
      <c r="AS28" s="492"/>
      <c r="AT28" s="492"/>
      <c r="AU28" s="492"/>
      <c r="AV28" s="492"/>
      <c r="AW28" s="492"/>
      <c r="AX28" s="492"/>
      <c r="AY28" s="492"/>
      <c r="AZ28" s="492"/>
      <c r="BA28" s="492"/>
      <c r="BB28" s="492"/>
      <c r="BC28" s="492"/>
    </row>
    <row r="29" spans="1:55" ht="15" x14ac:dyDescent="0.2">
      <c r="A29" s="482" t="s">
        <v>413</v>
      </c>
      <c r="B29" s="484"/>
      <c r="C29" s="463"/>
      <c r="D29" s="485"/>
      <c r="E29" s="485"/>
      <c r="F29" s="485"/>
      <c r="G29" s="485"/>
      <c r="H29" s="485"/>
      <c r="I29" s="485"/>
      <c r="J29" s="485"/>
      <c r="K29" s="485"/>
      <c r="L29" s="485"/>
      <c r="M29" s="485"/>
    </row>
    <row r="30" spans="1:55" ht="15" x14ac:dyDescent="0.2">
      <c r="A30" s="482" t="s">
        <v>407</v>
      </c>
      <c r="B30" s="481"/>
      <c r="C30" s="480" t="s">
        <v>580</v>
      </c>
      <c r="D30" s="460"/>
      <c r="E30" s="460"/>
      <c r="F30" s="460"/>
      <c r="G30" s="460"/>
      <c r="H30" s="460"/>
      <c r="I30" s="460"/>
      <c r="J30" s="460"/>
      <c r="K30" s="460"/>
      <c r="L30" s="460"/>
      <c r="M30" s="460"/>
    </row>
    <row r="31" spans="1:55" ht="15" x14ac:dyDescent="0.2">
      <c r="A31" s="482" t="s">
        <v>403</v>
      </c>
      <c r="B31" s="484"/>
      <c r="C31" s="491" t="s">
        <v>579</v>
      </c>
      <c r="D31" s="472">
        <f>SUM(D28,D21,D16,D10,'104a'!D21)</f>
        <v>14222</v>
      </c>
      <c r="E31" s="472">
        <f>SUM(E28,E21,E16,E10,'104a'!E21)</f>
        <v>24863</v>
      </c>
      <c r="F31" s="472">
        <f>SUM(F28,F21,F16,F10,'104a'!F21)</f>
        <v>2143</v>
      </c>
      <c r="G31" s="472">
        <f>SUM(G28,G21,G16,G10,'104a'!G21)</f>
        <v>3</v>
      </c>
      <c r="H31" s="472">
        <f>SUM(H28,H21,H16,H10,'104a'!H21)</f>
        <v>0</v>
      </c>
      <c r="I31" s="472">
        <f>SUM(I28,I21,I16,I10,'104a'!I21)</f>
        <v>18610</v>
      </c>
      <c r="J31" s="472">
        <f>SUM(J28,J21,J16,J10,'104a'!J21)</f>
        <v>0</v>
      </c>
      <c r="K31" s="472">
        <f>SUM(K28,K21,K16,K10,'104a'!K21)</f>
        <v>0</v>
      </c>
      <c r="L31" s="472">
        <f>SUM(L28,L21,L16,L10,'104a'!L21)</f>
        <v>0</v>
      </c>
      <c r="M31" s="472">
        <f>SUM(M28,M21,M16,M10,'104a'!M21)</f>
        <v>4107</v>
      </c>
    </row>
    <row r="32" spans="1:55" ht="15" x14ac:dyDescent="0.2">
      <c r="A32" s="482" t="s">
        <v>400</v>
      </c>
      <c r="B32" s="484"/>
      <c r="C32" s="463"/>
      <c r="D32" s="485"/>
      <c r="E32" s="485"/>
      <c r="F32" s="490"/>
      <c r="G32" s="489"/>
      <c r="H32" s="488"/>
      <c r="I32" s="485"/>
      <c r="J32" s="485"/>
      <c r="K32" s="485"/>
      <c r="L32" s="485"/>
      <c r="M32" s="485"/>
    </row>
    <row r="33" spans="1:13" ht="15" x14ac:dyDescent="0.2">
      <c r="A33" s="482" t="s">
        <v>397</v>
      </c>
      <c r="B33" s="481">
        <v>950</v>
      </c>
      <c r="C33" s="480" t="s">
        <v>578</v>
      </c>
      <c r="D33" s="487"/>
      <c r="E33" s="487"/>
      <c r="F33" s="417"/>
      <c r="G33" s="417"/>
      <c r="H33" s="417"/>
      <c r="I33" s="417"/>
      <c r="J33" s="417"/>
      <c r="K33" s="417"/>
      <c r="L33" s="417"/>
      <c r="M33" s="460"/>
    </row>
    <row r="34" spans="1:13" ht="15" x14ac:dyDescent="0.2">
      <c r="A34" s="482" t="s">
        <v>393</v>
      </c>
      <c r="B34" s="484"/>
      <c r="C34" s="483" t="s">
        <v>577</v>
      </c>
      <c r="D34" s="469"/>
      <c r="E34" s="469"/>
      <c r="F34" s="417"/>
      <c r="G34" s="417"/>
      <c r="H34" s="417"/>
      <c r="I34" s="417"/>
      <c r="J34" s="417"/>
      <c r="K34" s="417"/>
      <c r="L34" s="417"/>
      <c r="M34" s="460"/>
    </row>
    <row r="35" spans="1:13" x14ac:dyDescent="0.25">
      <c r="A35" s="482" t="s">
        <v>388</v>
      </c>
      <c r="B35" s="484"/>
      <c r="C35" s="486"/>
      <c r="D35" s="485"/>
      <c r="E35" s="485"/>
      <c r="F35" s="417"/>
      <c r="G35" s="417"/>
      <c r="H35" s="417"/>
      <c r="I35" s="417"/>
      <c r="J35" s="417"/>
      <c r="K35" s="417"/>
      <c r="L35" s="417"/>
      <c r="M35" s="460"/>
    </row>
    <row r="36" spans="1:13" ht="15" x14ac:dyDescent="0.2">
      <c r="A36" s="482" t="s">
        <v>383</v>
      </c>
      <c r="B36" s="481"/>
      <c r="C36" s="480" t="s">
        <v>576</v>
      </c>
      <c r="D36" s="604">
        <f>+D31+D34</f>
        <v>14222</v>
      </c>
      <c r="E36" s="604">
        <f>+E31+E34</f>
        <v>24863</v>
      </c>
      <c r="F36" s="417"/>
      <c r="G36" s="417"/>
      <c r="H36" s="417"/>
      <c r="I36" s="417"/>
      <c r="J36" s="417"/>
      <c r="K36" s="417"/>
      <c r="L36" s="417"/>
      <c r="M36" s="460"/>
    </row>
    <row r="37" spans="1:13" ht="15" x14ac:dyDescent="0.2">
      <c r="A37" s="482" t="s">
        <v>379</v>
      </c>
      <c r="B37" s="484"/>
      <c r="C37" s="483" t="s">
        <v>575</v>
      </c>
      <c r="D37" s="605"/>
      <c r="E37" s="605"/>
      <c r="F37" s="417"/>
      <c r="G37" s="541"/>
      <c r="H37" s="417"/>
      <c r="I37" s="417"/>
      <c r="J37" s="417"/>
      <c r="K37" s="417"/>
      <c r="L37" s="417"/>
      <c r="M37" s="460"/>
    </row>
    <row r="38" spans="1:13" ht="15" x14ac:dyDescent="0.2">
      <c r="A38" s="482" t="s">
        <v>376</v>
      </c>
      <c r="B38" s="481"/>
      <c r="C38" s="480"/>
      <c r="D38" s="460"/>
      <c r="E38" s="460"/>
      <c r="F38" s="417"/>
      <c r="G38" s="417"/>
      <c r="H38" s="417"/>
      <c r="I38" s="417"/>
      <c r="J38" s="417"/>
      <c r="K38" s="417"/>
      <c r="L38" s="417"/>
      <c r="M38" s="460"/>
    </row>
    <row r="39" spans="1:13" thickBot="1" x14ac:dyDescent="0.25">
      <c r="A39" s="482" t="s">
        <v>372</v>
      </c>
      <c r="B39" s="481"/>
      <c r="C39" s="480"/>
      <c r="D39" s="460"/>
      <c r="E39" s="460"/>
      <c r="F39" s="465"/>
      <c r="G39" s="465"/>
      <c r="H39" s="465"/>
      <c r="I39" s="465"/>
      <c r="J39" s="465"/>
      <c r="K39" s="417"/>
      <c r="L39" s="417"/>
      <c r="M39" s="460"/>
    </row>
    <row r="40" spans="1:13" x14ac:dyDescent="0.25">
      <c r="A40" s="459" t="s">
        <v>368</v>
      </c>
      <c r="B40" s="479"/>
      <c r="C40" s="478" t="s">
        <v>574</v>
      </c>
      <c r="D40" s="477"/>
      <c r="E40" s="476"/>
      <c r="F40" s="417"/>
      <c r="G40" s="470"/>
      <c r="H40" s="470"/>
      <c r="I40" s="470"/>
      <c r="J40" s="465"/>
      <c r="K40" s="417"/>
      <c r="L40" s="475"/>
      <c r="M40" s="460"/>
    </row>
    <row r="41" spans="1:13" x14ac:dyDescent="0.25">
      <c r="A41" s="459" t="s">
        <v>364</v>
      </c>
      <c r="B41" s="464"/>
      <c r="C41" s="463"/>
      <c r="D41" s="460"/>
      <c r="E41" s="474"/>
      <c r="F41" s="417"/>
      <c r="G41" s="470"/>
      <c r="H41" s="470"/>
      <c r="I41" s="470"/>
      <c r="J41" s="465"/>
      <c r="K41" s="417"/>
      <c r="L41" s="417"/>
      <c r="M41" s="460"/>
    </row>
    <row r="42" spans="1:13" x14ac:dyDescent="0.25">
      <c r="A42" s="459" t="s">
        <v>361</v>
      </c>
      <c r="B42" s="464"/>
      <c r="C42" s="473" t="s">
        <v>573</v>
      </c>
      <c r="D42" s="472">
        <v>7908</v>
      </c>
      <c r="E42" s="471">
        <v>13520</v>
      </c>
      <c r="F42" s="470" t="s">
        <v>572</v>
      </c>
      <c r="G42" s="470"/>
      <c r="H42" s="470"/>
      <c r="I42" s="470"/>
      <c r="J42" s="465"/>
      <c r="K42" s="417"/>
      <c r="L42" s="417"/>
      <c r="M42" s="460"/>
    </row>
    <row r="43" spans="1:13" x14ac:dyDescent="0.25">
      <c r="A43" s="459" t="s">
        <v>358</v>
      </c>
      <c r="B43" s="464"/>
      <c r="C43" s="473" t="s">
        <v>571</v>
      </c>
      <c r="D43" s="472">
        <f>5324+990</f>
        <v>6314</v>
      </c>
      <c r="E43" s="471">
        <v>11343</v>
      </c>
      <c r="F43" s="470"/>
      <c r="G43" s="465"/>
      <c r="H43" s="465"/>
      <c r="I43" s="465"/>
      <c r="J43" s="465"/>
      <c r="K43" s="417"/>
      <c r="L43" s="417"/>
      <c r="M43" s="460"/>
    </row>
    <row r="44" spans="1:13" x14ac:dyDescent="0.25">
      <c r="A44" s="459" t="s">
        <v>356</v>
      </c>
      <c r="B44" s="464"/>
      <c r="C44" s="473" t="s">
        <v>570</v>
      </c>
      <c r="D44" s="472">
        <f>SUM(D42:D43)</f>
        <v>14222</v>
      </c>
      <c r="E44" s="471">
        <f>SUM(E42:E43)</f>
        <v>24863</v>
      </c>
      <c r="F44" s="470" t="s">
        <v>569</v>
      </c>
      <c r="G44" s="465"/>
      <c r="H44" s="465"/>
      <c r="I44" s="465"/>
      <c r="J44" s="465"/>
      <c r="K44" s="417"/>
      <c r="L44" s="417"/>
      <c r="M44" s="460"/>
    </row>
    <row r="45" spans="1:13" ht="15" x14ac:dyDescent="0.2">
      <c r="A45" s="459" t="s">
        <v>351</v>
      </c>
      <c r="B45" s="464"/>
      <c r="C45" s="463"/>
      <c r="D45" s="469"/>
      <c r="E45" s="468"/>
      <c r="F45" s="465"/>
      <c r="G45" s="465"/>
      <c r="H45" s="465"/>
      <c r="I45" s="465"/>
      <c r="J45" s="465"/>
      <c r="K45" s="417"/>
      <c r="L45" s="417"/>
      <c r="M45" s="460"/>
    </row>
    <row r="46" spans="1:13" ht="15" x14ac:dyDescent="0.2">
      <c r="A46" s="459" t="s">
        <v>568</v>
      </c>
      <c r="B46" s="464"/>
      <c r="C46" s="463" t="s">
        <v>567</v>
      </c>
      <c r="D46" s="467">
        <f>D36</f>
        <v>14222</v>
      </c>
      <c r="E46" s="466">
        <f>E36</f>
        <v>24863</v>
      </c>
      <c r="F46" s="465"/>
      <c r="G46" s="465"/>
      <c r="H46" s="465"/>
      <c r="I46" s="465"/>
      <c r="J46" s="465"/>
      <c r="K46" s="417"/>
      <c r="L46" s="417"/>
      <c r="M46" s="460"/>
    </row>
    <row r="47" spans="1:13" ht="15" x14ac:dyDescent="0.2">
      <c r="A47" s="459" t="s">
        <v>566</v>
      </c>
      <c r="B47" s="464"/>
      <c r="C47" s="463" t="s">
        <v>565</v>
      </c>
      <c r="D47" s="462">
        <f>D48-D46</f>
        <v>0</v>
      </c>
      <c r="E47" s="461">
        <f>E48-E46</f>
        <v>0</v>
      </c>
      <c r="F47" s="417"/>
      <c r="G47" s="417"/>
      <c r="H47" s="417"/>
      <c r="I47" s="417"/>
      <c r="J47" s="417"/>
      <c r="K47" s="417"/>
      <c r="L47" s="417"/>
      <c r="M47" s="460"/>
    </row>
    <row r="48" spans="1:13" thickBot="1" x14ac:dyDescent="0.25">
      <c r="A48" s="459" t="s">
        <v>564</v>
      </c>
      <c r="B48" s="458"/>
      <c r="C48" s="457" t="s">
        <v>563</v>
      </c>
      <c r="D48" s="456">
        <f>D44</f>
        <v>14222</v>
      </c>
      <c r="E48" s="455">
        <f>E44</f>
        <v>24863</v>
      </c>
      <c r="F48" s="454"/>
      <c r="G48" s="454"/>
      <c r="H48" s="454"/>
      <c r="I48" s="454"/>
      <c r="J48" s="454"/>
      <c r="K48" s="454"/>
      <c r="L48" s="454"/>
      <c r="M48" s="453"/>
    </row>
    <row r="49" spans="1:3" ht="15.75" customHeight="1" x14ac:dyDescent="0.2">
      <c r="A49" s="606" t="str">
        <f ca="1">CELL("FILENAME",A2)</f>
        <v>R:\Finance\Annual Budget\Amended 2016-2017\[2016-2017 Amended Budget.xlsx]104b</v>
      </c>
      <c r="B49" s="606"/>
      <c r="C49" s="606"/>
    </row>
  </sheetData>
  <mergeCells count="5">
    <mergeCell ref="A1:C1"/>
    <mergeCell ref="A4:C4"/>
    <mergeCell ref="D36:D37"/>
    <mergeCell ref="E36:E37"/>
    <mergeCell ref="A49:C49"/>
  </mergeCells>
  <printOptions horizontalCentered="1" verticalCentered="1"/>
  <pageMargins left="0.1" right="0.1" top="0.4" bottom="0.4" header="0.1" footer="0.1"/>
  <pageSetup scale="73" fitToHeight="2" orientation="landscape" r:id="rId1"/>
  <headerFooter>
    <oddHeader>&amp;C&amp;"Arial,Bold"TWIN FALLS SCHOOL DISTIRCT 411</oddHeader>
    <oddFooter>&amp;L&amp;"Arial,Bold"&amp;Z&amp;F&amp;R&amp;"Arial,Bold"Page &amp;P of &amp;N</oddFooter>
  </headerFooter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C49"/>
  <sheetViews>
    <sheetView zoomScaleNormal="100" workbookViewId="0">
      <pane xSplit="3" ySplit="7" topLeftCell="D8" activePane="bottomRight" state="frozen"/>
      <selection activeCell="P31" sqref="P31"/>
      <selection pane="topRight" activeCell="P31" sqref="P31"/>
      <selection pane="bottomLeft" activeCell="P31" sqref="P31"/>
      <selection pane="bottomRight" activeCell="P31" sqref="P31"/>
    </sheetView>
  </sheetViews>
  <sheetFormatPr defaultRowHeight="15.75" x14ac:dyDescent="0.25"/>
  <cols>
    <col min="1" max="1" width="3.77734375" style="397" customWidth="1"/>
    <col min="2" max="2" width="6.77734375" style="452" customWidth="1"/>
    <col min="3" max="3" width="30.77734375" style="398" customWidth="1"/>
    <col min="4" max="13" width="11.77734375" style="397" customWidth="1"/>
    <col min="14" max="14" width="8.88671875" style="397"/>
    <col min="15" max="15" width="10.44140625" style="397" customWidth="1"/>
    <col min="16" max="16384" width="8.88671875" style="397"/>
  </cols>
  <sheetData>
    <row r="1" spans="1:22" ht="20.25" x14ac:dyDescent="0.3">
      <c r="A1" s="600" t="s">
        <v>47</v>
      </c>
      <c r="B1" s="600"/>
      <c r="C1" s="600"/>
      <c r="E1" s="530" t="s">
        <v>510</v>
      </c>
      <c r="F1" s="529"/>
      <c r="G1" s="529"/>
      <c r="H1" s="529"/>
      <c r="I1" s="451"/>
      <c r="K1" s="446"/>
      <c r="L1" s="445"/>
      <c r="M1" s="556" t="s">
        <v>836</v>
      </c>
    </row>
    <row r="2" spans="1:22" x14ac:dyDescent="0.25">
      <c r="E2" s="530" t="s">
        <v>16</v>
      </c>
      <c r="F2" s="529"/>
      <c r="G2" s="529"/>
      <c r="H2" s="528"/>
      <c r="K2" s="446"/>
      <c r="L2" s="445"/>
      <c r="M2" s="444" t="s">
        <v>56</v>
      </c>
    </row>
    <row r="3" spans="1:22" ht="15" customHeight="1" x14ac:dyDescent="0.25">
      <c r="E3" s="447" t="s">
        <v>507</v>
      </c>
      <c r="F3" s="447"/>
      <c r="G3" s="447"/>
      <c r="H3" s="528"/>
      <c r="J3" s="527" t="s">
        <v>5</v>
      </c>
      <c r="K3" s="446"/>
      <c r="L3" s="445"/>
      <c r="M3" s="444" t="s">
        <v>834</v>
      </c>
    </row>
    <row r="4" spans="1:22" ht="12.6" customHeight="1" x14ac:dyDescent="0.2">
      <c r="A4" s="603" t="s">
        <v>505</v>
      </c>
      <c r="B4" s="603"/>
      <c r="C4" s="603"/>
      <c r="D4" s="401"/>
      <c r="E4" s="401"/>
      <c r="F4" s="401"/>
      <c r="G4" s="401"/>
      <c r="H4" s="401"/>
      <c r="I4" s="401"/>
      <c r="J4" s="401"/>
      <c r="K4" s="401"/>
      <c r="L4" s="401"/>
    </row>
    <row r="5" spans="1:22" ht="15" x14ac:dyDescent="0.2">
      <c r="A5" s="526"/>
      <c r="B5" s="522"/>
      <c r="C5" s="525" t="s">
        <v>16</v>
      </c>
      <c r="D5" s="522" t="s">
        <v>503</v>
      </c>
      <c r="E5" s="522" t="s">
        <v>90</v>
      </c>
      <c r="F5" s="524" t="s">
        <v>85</v>
      </c>
      <c r="G5" s="524" t="s">
        <v>83</v>
      </c>
      <c r="H5" s="524" t="s">
        <v>81</v>
      </c>
      <c r="I5" s="524" t="s">
        <v>79</v>
      </c>
      <c r="J5" s="524" t="s">
        <v>77</v>
      </c>
      <c r="K5" s="523" t="s">
        <v>75</v>
      </c>
      <c r="L5" s="522" t="s">
        <v>73</v>
      </c>
      <c r="M5" s="522" t="s">
        <v>70</v>
      </c>
    </row>
    <row r="6" spans="1:22" ht="15" x14ac:dyDescent="0.2">
      <c r="A6" s="521"/>
      <c r="B6" s="481"/>
      <c r="C6" s="480"/>
      <c r="D6" s="516"/>
      <c r="E6" s="520"/>
      <c r="F6" s="401"/>
      <c r="G6" s="519"/>
      <c r="H6" s="518" t="s">
        <v>560</v>
      </c>
      <c r="I6" s="518" t="s">
        <v>559</v>
      </c>
      <c r="J6" s="517" t="s">
        <v>558</v>
      </c>
      <c r="K6" s="481" t="s">
        <v>557</v>
      </c>
      <c r="L6" s="481" t="s">
        <v>556</v>
      </c>
      <c r="M6" s="516"/>
    </row>
    <row r="7" spans="1:22" ht="15" x14ac:dyDescent="0.2">
      <c r="A7" s="482" t="s">
        <v>87</v>
      </c>
      <c r="B7" s="484" t="s">
        <v>500</v>
      </c>
      <c r="C7" s="515" t="s">
        <v>555</v>
      </c>
      <c r="D7" s="484" t="s">
        <v>88</v>
      </c>
      <c r="E7" s="484" t="s">
        <v>88</v>
      </c>
      <c r="F7" s="514" t="s">
        <v>84</v>
      </c>
      <c r="G7" s="459" t="s">
        <v>82</v>
      </c>
      <c r="H7" s="459" t="s">
        <v>554</v>
      </c>
      <c r="I7" s="459" t="s">
        <v>553</v>
      </c>
      <c r="J7" s="482" t="s">
        <v>552</v>
      </c>
      <c r="K7" s="484" t="s">
        <v>551</v>
      </c>
      <c r="L7" s="484" t="s">
        <v>550</v>
      </c>
      <c r="M7" s="484" t="s">
        <v>184</v>
      </c>
    </row>
    <row r="8" spans="1:22" ht="15" x14ac:dyDescent="0.2">
      <c r="A8" s="482" t="s">
        <v>350</v>
      </c>
      <c r="B8" s="484" t="s">
        <v>597</v>
      </c>
      <c r="C8" s="463" t="s">
        <v>220</v>
      </c>
      <c r="D8" s="497"/>
      <c r="E8" s="414">
        <f>SUM(F8:M8)</f>
        <v>0</v>
      </c>
      <c r="F8" s="500"/>
      <c r="G8" s="499"/>
      <c r="H8" s="498"/>
      <c r="I8" s="497"/>
      <c r="J8" s="497"/>
      <c r="K8" s="497"/>
      <c r="L8" s="497"/>
      <c r="M8" s="497"/>
    </row>
    <row r="9" spans="1:22" ht="15" x14ac:dyDescent="0.2">
      <c r="A9" s="482" t="s">
        <v>493</v>
      </c>
      <c r="B9" s="484"/>
      <c r="C9" s="463"/>
      <c r="D9" s="509"/>
      <c r="E9" s="509"/>
      <c r="F9" s="512"/>
      <c r="G9" s="511"/>
      <c r="H9" s="510"/>
      <c r="I9" s="509"/>
      <c r="J9" s="509"/>
      <c r="K9" s="509"/>
      <c r="L9" s="509"/>
      <c r="M9" s="509"/>
    </row>
    <row r="10" spans="1:22" ht="15" x14ac:dyDescent="0.2">
      <c r="A10" s="482" t="s">
        <v>490</v>
      </c>
      <c r="B10" s="484" t="s">
        <v>75</v>
      </c>
      <c r="C10" s="473" t="s">
        <v>596</v>
      </c>
      <c r="D10" s="472">
        <f>+D8+'490a'!D48</f>
        <v>0</v>
      </c>
      <c r="E10" s="472">
        <f>+E8+'490a'!E48</f>
        <v>0</v>
      </c>
      <c r="F10" s="472">
        <f>+F8+'490a'!F48</f>
        <v>0</v>
      </c>
      <c r="G10" s="472">
        <f>+G8+'490a'!G48</f>
        <v>0</v>
      </c>
      <c r="H10" s="472">
        <f>+H8+'490a'!H48</f>
        <v>0</v>
      </c>
      <c r="I10" s="472">
        <f>+I8+'490a'!I48</f>
        <v>0</v>
      </c>
      <c r="J10" s="472">
        <f>+J8+'490a'!J48</f>
        <v>0</v>
      </c>
      <c r="K10" s="472">
        <f>+K8+'490a'!K48</f>
        <v>0</v>
      </c>
      <c r="L10" s="472">
        <f>+L8+'490a'!L48</f>
        <v>0</v>
      </c>
      <c r="M10" s="472">
        <f>+M8+'490a'!M48</f>
        <v>0</v>
      </c>
    </row>
    <row r="11" spans="1:22" x14ac:dyDescent="0.25">
      <c r="A11" s="482" t="s">
        <v>485</v>
      </c>
      <c r="B11" s="513"/>
      <c r="C11" s="486"/>
      <c r="D11" s="501"/>
      <c r="E11" s="501"/>
      <c r="F11" s="504"/>
      <c r="G11" s="503"/>
      <c r="H11" s="502"/>
      <c r="I11" s="501"/>
      <c r="J11" s="501"/>
      <c r="K11" s="501"/>
      <c r="L11" s="501"/>
      <c r="M11" s="501"/>
    </row>
    <row r="12" spans="1:22" ht="15" x14ac:dyDescent="0.2">
      <c r="A12" s="482" t="s">
        <v>478</v>
      </c>
      <c r="B12" s="484" t="s">
        <v>595</v>
      </c>
      <c r="C12" s="463" t="s">
        <v>218</v>
      </c>
      <c r="D12" s="497"/>
      <c r="E12" s="414">
        <f>SUM(F12:M12)</f>
        <v>0</v>
      </c>
      <c r="F12" s="500"/>
      <c r="G12" s="499"/>
      <c r="H12" s="498"/>
      <c r="I12" s="497"/>
      <c r="J12" s="497"/>
      <c r="K12" s="497"/>
      <c r="L12" s="497"/>
      <c r="M12" s="497"/>
    </row>
    <row r="13" spans="1:22" ht="15" x14ac:dyDescent="0.2">
      <c r="A13" s="482" t="s">
        <v>474</v>
      </c>
      <c r="B13" s="484" t="s">
        <v>594</v>
      </c>
      <c r="C13" s="463" t="s">
        <v>216</v>
      </c>
      <c r="D13" s="497"/>
      <c r="E13" s="414">
        <f>SUM(F13:M13)</f>
        <v>0</v>
      </c>
      <c r="F13" s="500"/>
      <c r="G13" s="499"/>
      <c r="H13" s="498"/>
      <c r="I13" s="497"/>
      <c r="J13" s="497"/>
      <c r="K13" s="497"/>
      <c r="L13" s="497"/>
      <c r="M13" s="497"/>
    </row>
    <row r="14" spans="1:22" ht="15" x14ac:dyDescent="0.2">
      <c r="A14" s="482" t="s">
        <v>469</v>
      </c>
      <c r="B14" s="484">
        <v>730</v>
      </c>
      <c r="C14" s="463" t="s">
        <v>593</v>
      </c>
      <c r="D14" s="497"/>
      <c r="E14" s="414">
        <f>SUM(F14:M14)</f>
        <v>0</v>
      </c>
      <c r="F14" s="500"/>
      <c r="G14" s="499"/>
      <c r="H14" s="498"/>
      <c r="I14" s="497"/>
      <c r="J14" s="497"/>
      <c r="K14" s="497"/>
      <c r="L14" s="497"/>
      <c r="M14" s="497"/>
    </row>
    <row r="15" spans="1:22" ht="15" x14ac:dyDescent="0.2">
      <c r="A15" s="482" t="s">
        <v>465</v>
      </c>
      <c r="B15" s="484"/>
      <c r="C15" s="463"/>
      <c r="D15" s="501"/>
      <c r="E15" s="501"/>
      <c r="F15" s="512"/>
      <c r="G15" s="511"/>
      <c r="H15" s="510"/>
      <c r="I15" s="509"/>
      <c r="J15" s="509"/>
      <c r="K15" s="509"/>
      <c r="L15" s="509"/>
      <c r="M15" s="509"/>
    </row>
    <row r="16" spans="1:22" ht="15" x14ac:dyDescent="0.2">
      <c r="A16" s="482" t="s">
        <v>461</v>
      </c>
      <c r="B16" s="484" t="s">
        <v>73</v>
      </c>
      <c r="C16" s="463" t="s">
        <v>592</v>
      </c>
      <c r="D16" s="472">
        <f t="shared" ref="D16:M16" si="0">SUM(D12:D14)</f>
        <v>0</v>
      </c>
      <c r="E16" s="472">
        <f t="shared" si="0"/>
        <v>0</v>
      </c>
      <c r="F16" s="472">
        <f t="shared" si="0"/>
        <v>0</v>
      </c>
      <c r="G16" s="472">
        <f t="shared" si="0"/>
        <v>0</v>
      </c>
      <c r="H16" s="472">
        <f t="shared" si="0"/>
        <v>0</v>
      </c>
      <c r="I16" s="472">
        <f t="shared" si="0"/>
        <v>0</v>
      </c>
      <c r="J16" s="472">
        <f t="shared" si="0"/>
        <v>0</v>
      </c>
      <c r="K16" s="472">
        <f t="shared" si="0"/>
        <v>0</v>
      </c>
      <c r="L16" s="472">
        <f t="shared" si="0"/>
        <v>0</v>
      </c>
      <c r="M16" s="472">
        <f t="shared" si="0"/>
        <v>0</v>
      </c>
      <c r="N16" s="492"/>
      <c r="O16" s="492"/>
      <c r="P16" s="492"/>
      <c r="Q16" s="492"/>
      <c r="R16" s="492"/>
      <c r="S16" s="492"/>
      <c r="T16" s="492"/>
      <c r="U16" s="492"/>
      <c r="V16" s="492"/>
    </row>
    <row r="17" spans="1:55" ht="15" x14ac:dyDescent="0.2">
      <c r="A17" s="482" t="s">
        <v>457</v>
      </c>
      <c r="B17" s="484"/>
      <c r="C17" s="463"/>
      <c r="D17" s="501"/>
      <c r="E17" s="501"/>
      <c r="F17" s="504"/>
      <c r="G17" s="503"/>
      <c r="H17" s="502"/>
      <c r="I17" s="501"/>
      <c r="J17" s="501"/>
      <c r="K17" s="501"/>
      <c r="L17" s="501"/>
      <c r="M17" s="501"/>
    </row>
    <row r="18" spans="1:55" ht="15" x14ac:dyDescent="0.2">
      <c r="A18" s="482" t="s">
        <v>453</v>
      </c>
      <c r="B18" s="484" t="s">
        <v>591</v>
      </c>
      <c r="C18" s="463" t="s">
        <v>590</v>
      </c>
      <c r="D18" s="497"/>
      <c r="E18" s="414">
        <f>SUM(F18:M18)</f>
        <v>24283</v>
      </c>
      <c r="F18" s="500"/>
      <c r="G18" s="499"/>
      <c r="H18" s="498">
        <v>24283</v>
      </c>
      <c r="I18" s="497"/>
      <c r="J18" s="497"/>
      <c r="K18" s="497"/>
      <c r="L18" s="497"/>
      <c r="M18" s="497"/>
    </row>
    <row r="19" spans="1:55" ht="15" x14ac:dyDescent="0.2">
      <c r="A19" s="482" t="s">
        <v>449</v>
      </c>
      <c r="B19" s="484">
        <v>811</v>
      </c>
      <c r="C19" s="463" t="s">
        <v>589</v>
      </c>
      <c r="D19" s="497"/>
      <c r="E19" s="414">
        <f>SUM(F19:M19)</f>
        <v>358501</v>
      </c>
      <c r="F19" s="500"/>
      <c r="G19" s="499"/>
      <c r="H19" s="498">
        <v>136940</v>
      </c>
      <c r="I19" s="497">
        <v>221561</v>
      </c>
      <c r="J19" s="497"/>
      <c r="K19" s="497"/>
      <c r="L19" s="497"/>
      <c r="M19" s="497"/>
    </row>
    <row r="20" spans="1:55" ht="15" x14ac:dyDescent="0.2">
      <c r="A20" s="482" t="s">
        <v>445</v>
      </c>
      <c r="B20" s="484"/>
      <c r="C20" s="463"/>
      <c r="D20" s="509"/>
      <c r="E20" s="509"/>
      <c r="F20" s="512"/>
      <c r="G20" s="511"/>
      <c r="H20" s="510"/>
      <c r="I20" s="509"/>
      <c r="J20" s="509"/>
      <c r="K20" s="509"/>
      <c r="L20" s="509"/>
      <c r="M20" s="509"/>
    </row>
    <row r="21" spans="1:55" s="505" customFormat="1" ht="15" x14ac:dyDescent="0.2">
      <c r="A21" s="482" t="s">
        <v>442</v>
      </c>
      <c r="B21" s="508">
        <v>800</v>
      </c>
      <c r="C21" s="507" t="s">
        <v>588</v>
      </c>
      <c r="D21" s="472">
        <f t="shared" ref="D21:M21" si="1">SUM(D17:D19)</f>
        <v>0</v>
      </c>
      <c r="E21" s="472">
        <f t="shared" si="1"/>
        <v>382784</v>
      </c>
      <c r="F21" s="472">
        <f t="shared" si="1"/>
        <v>0</v>
      </c>
      <c r="G21" s="472">
        <f t="shared" si="1"/>
        <v>0</v>
      </c>
      <c r="H21" s="472">
        <f t="shared" si="1"/>
        <v>161223</v>
      </c>
      <c r="I21" s="472">
        <f t="shared" si="1"/>
        <v>221561</v>
      </c>
      <c r="J21" s="472">
        <f t="shared" si="1"/>
        <v>0</v>
      </c>
      <c r="K21" s="472">
        <f t="shared" si="1"/>
        <v>0</v>
      </c>
      <c r="L21" s="472">
        <f t="shared" si="1"/>
        <v>0</v>
      </c>
      <c r="M21" s="472">
        <f t="shared" si="1"/>
        <v>0</v>
      </c>
    </row>
    <row r="22" spans="1:55" ht="15" x14ac:dyDescent="0.2">
      <c r="A22" s="482" t="s">
        <v>438</v>
      </c>
      <c r="B22" s="484"/>
      <c r="C22" s="463"/>
      <c r="D22" s="501"/>
      <c r="E22" s="501"/>
      <c r="F22" s="504"/>
      <c r="G22" s="503"/>
      <c r="H22" s="502"/>
      <c r="I22" s="501"/>
      <c r="J22" s="501"/>
      <c r="K22" s="501"/>
      <c r="L22" s="501"/>
      <c r="M22" s="501"/>
    </row>
    <row r="23" spans="1:55" ht="15" x14ac:dyDescent="0.2">
      <c r="A23" s="482" t="s">
        <v>434</v>
      </c>
      <c r="B23" s="484" t="s">
        <v>587</v>
      </c>
      <c r="C23" s="463" t="s">
        <v>205</v>
      </c>
      <c r="D23" s="410"/>
      <c r="E23" s="414">
        <f>SUM(F23:M23)</f>
        <v>0</v>
      </c>
      <c r="F23" s="500"/>
      <c r="G23" s="499"/>
      <c r="H23" s="498"/>
      <c r="I23" s="497"/>
      <c r="J23" s="497"/>
      <c r="K23" s="497"/>
      <c r="L23" s="497"/>
      <c r="M23" s="497"/>
    </row>
    <row r="24" spans="1:55" ht="15" x14ac:dyDescent="0.2">
      <c r="A24" s="482" t="s">
        <v>429</v>
      </c>
      <c r="B24" s="484" t="s">
        <v>586</v>
      </c>
      <c r="C24" s="463" t="s">
        <v>203</v>
      </c>
      <c r="D24" s="410"/>
      <c r="E24" s="414">
        <f>SUM(F24:M24)</f>
        <v>0</v>
      </c>
      <c r="F24" s="500"/>
      <c r="G24" s="499"/>
      <c r="H24" s="498"/>
      <c r="I24" s="497"/>
      <c r="J24" s="497"/>
      <c r="K24" s="497"/>
      <c r="L24" s="497"/>
      <c r="M24" s="497"/>
    </row>
    <row r="25" spans="1:55" ht="15" x14ac:dyDescent="0.2">
      <c r="A25" s="482" t="s">
        <v>426</v>
      </c>
      <c r="B25" s="484" t="s">
        <v>585</v>
      </c>
      <c r="C25" s="463" t="s">
        <v>201</v>
      </c>
      <c r="D25" s="410"/>
      <c r="E25" s="414">
        <f>SUM(F25:M25)</f>
        <v>0</v>
      </c>
      <c r="F25" s="500"/>
      <c r="G25" s="499"/>
      <c r="H25" s="498"/>
      <c r="I25" s="497"/>
      <c r="J25" s="497"/>
      <c r="K25" s="497"/>
      <c r="L25" s="497"/>
      <c r="M25" s="497"/>
    </row>
    <row r="26" spans="1:55" ht="15" x14ac:dyDescent="0.2">
      <c r="A26" s="482" t="s">
        <v>424</v>
      </c>
      <c r="B26" s="484" t="s">
        <v>584</v>
      </c>
      <c r="C26" s="463" t="s">
        <v>583</v>
      </c>
      <c r="D26" s="410"/>
      <c r="E26" s="414">
        <f>SUM(F26:M26)</f>
        <v>0</v>
      </c>
      <c r="F26" s="500"/>
      <c r="G26" s="499"/>
      <c r="H26" s="498"/>
      <c r="I26" s="497"/>
      <c r="J26" s="497"/>
      <c r="K26" s="497"/>
      <c r="L26" s="497"/>
      <c r="M26" s="497"/>
    </row>
    <row r="27" spans="1:55" ht="15" x14ac:dyDescent="0.2">
      <c r="A27" s="482" t="s">
        <v>420</v>
      </c>
      <c r="B27" s="484"/>
      <c r="C27" s="463"/>
      <c r="D27" s="485"/>
      <c r="E27" s="485"/>
      <c r="F27" s="496"/>
      <c r="G27" s="495"/>
      <c r="H27" s="494"/>
      <c r="I27" s="493"/>
      <c r="J27" s="493"/>
      <c r="K27" s="493"/>
      <c r="L27" s="493"/>
      <c r="M27" s="493"/>
    </row>
    <row r="28" spans="1:55" ht="15" x14ac:dyDescent="0.2">
      <c r="A28" s="482" t="s">
        <v>417</v>
      </c>
      <c r="B28" s="484" t="s">
        <v>582</v>
      </c>
      <c r="C28" s="463" t="s">
        <v>581</v>
      </c>
      <c r="D28" s="472">
        <f t="shared" ref="D28:M28" si="2">SUM(D23:D27)</f>
        <v>0</v>
      </c>
      <c r="E28" s="472">
        <f t="shared" si="2"/>
        <v>0</v>
      </c>
      <c r="F28" s="472">
        <f t="shared" si="2"/>
        <v>0</v>
      </c>
      <c r="G28" s="472">
        <f t="shared" si="2"/>
        <v>0</v>
      </c>
      <c r="H28" s="472">
        <f t="shared" si="2"/>
        <v>0</v>
      </c>
      <c r="I28" s="472">
        <f t="shared" si="2"/>
        <v>0</v>
      </c>
      <c r="J28" s="472">
        <f t="shared" si="2"/>
        <v>0</v>
      </c>
      <c r="K28" s="472">
        <f t="shared" si="2"/>
        <v>0</v>
      </c>
      <c r="L28" s="472">
        <f t="shared" si="2"/>
        <v>0</v>
      </c>
      <c r="M28" s="472">
        <f t="shared" si="2"/>
        <v>0</v>
      </c>
      <c r="N28" s="492"/>
      <c r="O28" s="492"/>
      <c r="P28" s="492"/>
      <c r="Q28" s="492"/>
      <c r="R28" s="492"/>
      <c r="S28" s="492"/>
      <c r="T28" s="492"/>
      <c r="U28" s="492"/>
      <c r="V28" s="492"/>
      <c r="W28" s="492"/>
      <c r="X28" s="492"/>
      <c r="Y28" s="492"/>
      <c r="Z28" s="492"/>
      <c r="AA28" s="492"/>
      <c r="AB28" s="492"/>
      <c r="AC28" s="492"/>
      <c r="AD28" s="492"/>
      <c r="AE28" s="492"/>
      <c r="AF28" s="492"/>
      <c r="AG28" s="492"/>
      <c r="AH28" s="492"/>
      <c r="AI28" s="492"/>
      <c r="AJ28" s="492"/>
      <c r="AK28" s="492"/>
      <c r="AL28" s="492"/>
      <c r="AM28" s="492"/>
      <c r="AN28" s="492"/>
      <c r="AO28" s="492"/>
      <c r="AP28" s="492"/>
      <c r="AQ28" s="492"/>
      <c r="AR28" s="492"/>
      <c r="AS28" s="492"/>
      <c r="AT28" s="492"/>
      <c r="AU28" s="492"/>
      <c r="AV28" s="492"/>
      <c r="AW28" s="492"/>
      <c r="AX28" s="492"/>
      <c r="AY28" s="492"/>
      <c r="AZ28" s="492"/>
      <c r="BA28" s="492"/>
      <c r="BB28" s="492"/>
      <c r="BC28" s="492"/>
    </row>
    <row r="29" spans="1:55" ht="15" x14ac:dyDescent="0.2">
      <c r="A29" s="482" t="s">
        <v>413</v>
      </c>
      <c r="B29" s="484"/>
      <c r="C29" s="463"/>
      <c r="D29" s="485"/>
      <c r="E29" s="485"/>
      <c r="F29" s="485"/>
      <c r="G29" s="485"/>
      <c r="H29" s="485"/>
      <c r="I29" s="485"/>
      <c r="J29" s="485"/>
      <c r="K29" s="485"/>
      <c r="L29" s="485"/>
      <c r="M29" s="485"/>
    </row>
    <row r="30" spans="1:55" ht="15" x14ac:dyDescent="0.2">
      <c r="A30" s="482" t="s">
        <v>407</v>
      </c>
      <c r="B30" s="481"/>
      <c r="C30" s="480" t="s">
        <v>580</v>
      </c>
      <c r="D30" s="460"/>
      <c r="E30" s="460"/>
      <c r="F30" s="460"/>
      <c r="G30" s="460"/>
      <c r="H30" s="460"/>
      <c r="I30" s="460"/>
      <c r="J30" s="460"/>
      <c r="K30" s="460"/>
      <c r="L30" s="460"/>
      <c r="M30" s="460"/>
    </row>
    <row r="31" spans="1:55" ht="15" x14ac:dyDescent="0.2">
      <c r="A31" s="482" t="s">
        <v>403</v>
      </c>
      <c r="B31" s="484"/>
      <c r="C31" s="491" t="s">
        <v>579</v>
      </c>
      <c r="D31" s="472">
        <f>SUM(D28,D21,D16,D10,'490a'!D21)</f>
        <v>0</v>
      </c>
      <c r="E31" s="472">
        <f>SUM(E28,E21,E16,E10,'490a'!E21)</f>
        <v>382784</v>
      </c>
      <c r="F31" s="472">
        <f>SUM(F28,F21,F16,F10,'490a'!F21)</f>
        <v>0</v>
      </c>
      <c r="G31" s="472">
        <f>SUM(G28,G21,G16,G10,'490a'!G21)</f>
        <v>0</v>
      </c>
      <c r="H31" s="472">
        <f>SUM(H28,H21,H16,H10,'490a'!H21)</f>
        <v>161223</v>
      </c>
      <c r="I31" s="472">
        <f>SUM(I28,I21,I16,I10,'490a'!I21)</f>
        <v>221561</v>
      </c>
      <c r="J31" s="472">
        <f>SUM(J28,J21,J16,J10,'490a'!J21)</f>
        <v>0</v>
      </c>
      <c r="K31" s="472">
        <f>SUM(K28,K21,K16,K10,'490a'!K21)</f>
        <v>0</v>
      </c>
      <c r="L31" s="472">
        <f>SUM(L28,L21,L16,L10,'490a'!L21)</f>
        <v>0</v>
      </c>
      <c r="M31" s="472">
        <f>SUM(M28,M21,M16,M10,'490a'!M21)</f>
        <v>0</v>
      </c>
    </row>
    <row r="32" spans="1:55" ht="15" x14ac:dyDescent="0.2">
      <c r="A32" s="482" t="s">
        <v>400</v>
      </c>
      <c r="B32" s="484"/>
      <c r="C32" s="463"/>
      <c r="D32" s="485"/>
      <c r="E32" s="485"/>
      <c r="F32" s="490"/>
      <c r="G32" s="489"/>
      <c r="H32" s="488"/>
      <c r="I32" s="485"/>
      <c r="J32" s="485"/>
      <c r="K32" s="485"/>
      <c r="L32" s="485"/>
      <c r="M32" s="485"/>
    </row>
    <row r="33" spans="1:13" ht="15" x14ac:dyDescent="0.2">
      <c r="A33" s="482" t="s">
        <v>397</v>
      </c>
      <c r="B33" s="481">
        <v>950</v>
      </c>
      <c r="C33" s="480" t="s">
        <v>578</v>
      </c>
      <c r="D33" s="493"/>
      <c r="E33" s="493"/>
      <c r="F33" s="417"/>
      <c r="G33" s="417"/>
      <c r="H33" s="417"/>
      <c r="I33" s="417"/>
      <c r="J33" s="417"/>
      <c r="K33" s="417"/>
      <c r="L33" s="417"/>
      <c r="M33" s="460"/>
    </row>
    <row r="34" spans="1:13" ht="15" x14ac:dyDescent="0.2">
      <c r="A34" s="482" t="s">
        <v>393</v>
      </c>
      <c r="B34" s="484"/>
      <c r="C34" s="483" t="s">
        <v>577</v>
      </c>
      <c r="D34" s="552"/>
      <c r="E34" s="552"/>
      <c r="F34" s="417"/>
      <c r="G34" s="417"/>
      <c r="H34" s="417"/>
      <c r="I34" s="417"/>
      <c r="J34" s="417"/>
      <c r="K34" s="417"/>
      <c r="L34" s="417"/>
      <c r="M34" s="460"/>
    </row>
    <row r="35" spans="1:13" x14ac:dyDescent="0.25">
      <c r="A35" s="482" t="s">
        <v>388</v>
      </c>
      <c r="B35" s="484"/>
      <c r="C35" s="486"/>
      <c r="D35" s="485"/>
      <c r="E35" s="485"/>
      <c r="F35" s="417"/>
      <c r="G35" s="417"/>
      <c r="H35" s="417"/>
      <c r="I35" s="417"/>
      <c r="J35" s="417"/>
      <c r="K35" s="417"/>
      <c r="L35" s="417"/>
      <c r="M35" s="460"/>
    </row>
    <row r="36" spans="1:13" ht="15" x14ac:dyDescent="0.2">
      <c r="A36" s="482" t="s">
        <v>383</v>
      </c>
      <c r="B36" s="481"/>
      <c r="C36" s="480" t="s">
        <v>576</v>
      </c>
      <c r="D36" s="604">
        <f>+D31+D34</f>
        <v>0</v>
      </c>
      <c r="E36" s="604">
        <f>+E31+E34</f>
        <v>382784</v>
      </c>
      <c r="F36" s="417"/>
      <c r="G36" s="417"/>
      <c r="H36" s="417"/>
      <c r="I36" s="417"/>
      <c r="J36" s="417"/>
      <c r="K36" s="417"/>
      <c r="L36" s="417"/>
      <c r="M36" s="460"/>
    </row>
    <row r="37" spans="1:13" ht="15" x14ac:dyDescent="0.2">
      <c r="A37" s="482" t="s">
        <v>379</v>
      </c>
      <c r="B37" s="484"/>
      <c r="C37" s="483" t="s">
        <v>575</v>
      </c>
      <c r="D37" s="605"/>
      <c r="E37" s="605"/>
      <c r="F37" s="417"/>
      <c r="G37" s="417"/>
      <c r="H37" s="417"/>
      <c r="I37" s="417"/>
      <c r="J37" s="417"/>
      <c r="K37" s="417"/>
      <c r="L37" s="417"/>
      <c r="M37" s="460"/>
    </row>
    <row r="38" spans="1:13" ht="15" x14ac:dyDescent="0.2">
      <c r="A38" s="482" t="s">
        <v>376</v>
      </c>
      <c r="B38" s="481"/>
      <c r="C38" s="480"/>
      <c r="D38" s="460"/>
      <c r="E38" s="460"/>
      <c r="F38" s="417"/>
      <c r="G38" s="417"/>
      <c r="H38" s="417"/>
      <c r="I38" s="417"/>
      <c r="J38" s="417"/>
      <c r="K38" s="417"/>
      <c r="L38" s="417"/>
      <c r="M38" s="460"/>
    </row>
    <row r="39" spans="1:13" thickBot="1" x14ac:dyDescent="0.25">
      <c r="A39" s="482" t="s">
        <v>372</v>
      </c>
      <c r="B39" s="481"/>
      <c r="C39" s="480"/>
      <c r="D39" s="460"/>
      <c r="E39" s="460"/>
      <c r="F39" s="465"/>
      <c r="G39" s="465"/>
      <c r="H39" s="465"/>
      <c r="I39" s="465"/>
      <c r="J39" s="465"/>
      <c r="K39" s="417"/>
      <c r="L39" s="417"/>
      <c r="M39" s="460"/>
    </row>
    <row r="40" spans="1:13" x14ac:dyDescent="0.25">
      <c r="A40" s="459" t="s">
        <v>368</v>
      </c>
      <c r="B40" s="479"/>
      <c r="C40" s="478" t="s">
        <v>574</v>
      </c>
      <c r="D40" s="477"/>
      <c r="E40" s="476"/>
      <c r="F40" s="417"/>
      <c r="G40" s="470"/>
      <c r="H40" s="470"/>
      <c r="I40" s="470"/>
      <c r="J40" s="465"/>
      <c r="K40" s="417"/>
      <c r="L40" s="475"/>
      <c r="M40" s="460"/>
    </row>
    <row r="41" spans="1:13" x14ac:dyDescent="0.25">
      <c r="A41" s="459" t="s">
        <v>364</v>
      </c>
      <c r="B41" s="464"/>
      <c r="C41" s="463"/>
      <c r="D41" s="460"/>
      <c r="E41" s="474"/>
      <c r="F41" s="417"/>
      <c r="G41" s="470"/>
      <c r="H41" s="470"/>
      <c r="I41" s="470"/>
      <c r="J41" s="465"/>
      <c r="K41" s="417"/>
      <c r="L41" s="417"/>
      <c r="M41" s="460"/>
    </row>
    <row r="42" spans="1:13" x14ac:dyDescent="0.25">
      <c r="A42" s="459" t="s">
        <v>361</v>
      </c>
      <c r="B42" s="464"/>
      <c r="C42" s="473" t="s">
        <v>573</v>
      </c>
      <c r="D42" s="472">
        <v>0</v>
      </c>
      <c r="E42" s="471">
        <v>0</v>
      </c>
      <c r="F42" s="470" t="s">
        <v>572</v>
      </c>
      <c r="G42" s="470"/>
      <c r="H42" s="470"/>
      <c r="I42" s="470"/>
      <c r="J42" s="465"/>
      <c r="K42" s="417"/>
      <c r="L42" s="417"/>
      <c r="M42" s="460"/>
    </row>
    <row r="43" spans="1:13" x14ac:dyDescent="0.25">
      <c r="A43" s="459" t="s">
        <v>358</v>
      </c>
      <c r="B43" s="464"/>
      <c r="C43" s="473" t="s">
        <v>571</v>
      </c>
      <c r="D43" s="472">
        <v>0</v>
      </c>
      <c r="E43" s="471">
        <v>382784</v>
      </c>
      <c r="F43" s="470"/>
      <c r="G43" s="465"/>
      <c r="H43" s="465"/>
      <c r="I43" s="465"/>
      <c r="J43" s="465"/>
      <c r="K43" s="417"/>
      <c r="L43" s="417"/>
      <c r="M43" s="460"/>
    </row>
    <row r="44" spans="1:13" x14ac:dyDescent="0.25">
      <c r="A44" s="459" t="s">
        <v>356</v>
      </c>
      <c r="B44" s="464"/>
      <c r="C44" s="473" t="s">
        <v>570</v>
      </c>
      <c r="D44" s="472">
        <f>SUM(D42:D43)</f>
        <v>0</v>
      </c>
      <c r="E44" s="471">
        <f>SUM(E42:E43)</f>
        <v>382784</v>
      </c>
      <c r="F44" s="470" t="s">
        <v>569</v>
      </c>
      <c r="G44" s="465"/>
      <c r="H44" s="465"/>
      <c r="I44" s="465"/>
      <c r="J44" s="465"/>
      <c r="K44" s="417"/>
      <c r="L44" s="417"/>
      <c r="M44" s="460"/>
    </row>
    <row r="45" spans="1:13" ht="15" x14ac:dyDescent="0.2">
      <c r="A45" s="459" t="s">
        <v>351</v>
      </c>
      <c r="B45" s="464"/>
      <c r="C45" s="463"/>
      <c r="D45" s="469"/>
      <c r="E45" s="468"/>
      <c r="F45" s="465"/>
      <c r="G45" s="465"/>
      <c r="H45" s="465"/>
      <c r="I45" s="465"/>
      <c r="J45" s="465"/>
      <c r="K45" s="417"/>
      <c r="L45" s="417"/>
      <c r="M45" s="460"/>
    </row>
    <row r="46" spans="1:13" ht="15" x14ac:dyDescent="0.2">
      <c r="A46" s="459" t="s">
        <v>568</v>
      </c>
      <c r="B46" s="464"/>
      <c r="C46" s="463" t="s">
        <v>567</v>
      </c>
      <c r="D46" s="467">
        <f>D36</f>
        <v>0</v>
      </c>
      <c r="E46" s="466">
        <f>E36</f>
        <v>382784</v>
      </c>
      <c r="F46" s="465"/>
      <c r="G46" s="465"/>
      <c r="H46" s="465"/>
      <c r="I46" s="465"/>
      <c r="J46" s="465"/>
      <c r="K46" s="417"/>
      <c r="L46" s="417"/>
      <c r="M46" s="460"/>
    </row>
    <row r="47" spans="1:13" ht="15" x14ac:dyDescent="0.2">
      <c r="A47" s="459" t="s">
        <v>566</v>
      </c>
      <c r="B47" s="464"/>
      <c r="C47" s="463" t="s">
        <v>565</v>
      </c>
      <c r="D47" s="462">
        <v>0</v>
      </c>
      <c r="E47" s="461">
        <f>E48-E46</f>
        <v>0</v>
      </c>
      <c r="F47" s="417"/>
      <c r="G47" s="417"/>
      <c r="H47" s="417"/>
      <c r="I47" s="417"/>
      <c r="J47" s="417"/>
      <c r="K47" s="417"/>
      <c r="L47" s="417"/>
      <c r="M47" s="460"/>
    </row>
    <row r="48" spans="1:13" thickBot="1" x14ac:dyDescent="0.25">
      <c r="A48" s="459" t="s">
        <v>564</v>
      </c>
      <c r="B48" s="458"/>
      <c r="C48" s="457" t="s">
        <v>563</v>
      </c>
      <c r="D48" s="456">
        <f>SUM(D46:D47)</f>
        <v>0</v>
      </c>
      <c r="E48" s="455">
        <f>E44</f>
        <v>382784</v>
      </c>
      <c r="F48" s="454"/>
      <c r="G48" s="454"/>
      <c r="H48" s="454"/>
      <c r="I48" s="454"/>
      <c r="J48" s="454"/>
      <c r="K48" s="454"/>
      <c r="L48" s="454"/>
      <c r="M48" s="453"/>
    </row>
    <row r="49" spans="1:3" ht="15.75" customHeight="1" x14ac:dyDescent="0.2">
      <c r="A49" s="606" t="str">
        <f ca="1">CELL("FILENAME",A2)</f>
        <v>R:\Finance\Annual Budget\Amended 2016-2017\[2016-2017 Amended Budget.xlsx]490b</v>
      </c>
      <c r="B49" s="606"/>
      <c r="C49" s="606"/>
    </row>
  </sheetData>
  <mergeCells count="5">
    <mergeCell ref="A1:C1"/>
    <mergeCell ref="A4:C4"/>
    <mergeCell ref="D36:D37"/>
    <mergeCell ref="E36:E37"/>
    <mergeCell ref="A49:C49"/>
  </mergeCells>
  <printOptions horizontalCentered="1" verticalCentered="1"/>
  <pageMargins left="0.1" right="0.1" top="0.4" bottom="0.4" header="0.1" footer="0.1"/>
  <pageSetup scale="73" fitToHeight="2" orientation="landscape" r:id="rId1"/>
  <headerFooter>
    <oddHeader>&amp;C&amp;"Arial,Bold"TWIN FALLS SCHOOL DISTIRCT 411</oddHeader>
    <oddFooter>&amp;L&amp;"Arial,Bold"&amp;Z&amp;F&amp;R&amp;"Arial,Bold"Page &amp;P of &amp;N</oddFooter>
  </headerFooter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441"/>
  <sheetViews>
    <sheetView zoomScaleNormal="100" workbookViewId="0">
      <pane xSplit="3" ySplit="6" topLeftCell="D7" activePane="bottomRight" state="frozen"/>
      <selection activeCell="P31" sqref="P31"/>
      <selection pane="topRight" activeCell="P31" sqref="P31"/>
      <selection pane="bottomLeft" activeCell="P31" sqref="P31"/>
      <selection pane="bottomRight" activeCell="P31" sqref="P31"/>
    </sheetView>
  </sheetViews>
  <sheetFormatPr defaultColWidth="9.77734375" defaultRowHeight="11.25" x14ac:dyDescent="0.2"/>
  <cols>
    <col min="1" max="1" width="3.77734375" style="321" customWidth="1"/>
    <col min="2" max="2" width="6.77734375" style="321" customWidth="1"/>
    <col min="3" max="3" width="27.77734375" style="322" customWidth="1"/>
    <col min="4" max="6" width="10.77734375" style="321" customWidth="1"/>
    <col min="7" max="7" width="3.77734375" style="321" customWidth="1"/>
    <col min="8" max="8" width="6.77734375" style="321" customWidth="1"/>
    <col min="9" max="9" width="27.77734375" style="322" customWidth="1"/>
    <col min="10" max="12" width="10.77734375" style="321" customWidth="1"/>
    <col min="13" max="16384" width="9.77734375" style="321"/>
  </cols>
  <sheetData>
    <row r="1" spans="1:12" ht="20.25" x14ac:dyDescent="0.3">
      <c r="A1" s="596" t="s">
        <v>47</v>
      </c>
      <c r="B1" s="596"/>
      <c r="C1" s="596"/>
      <c r="D1" s="393"/>
      <c r="E1" s="394" t="s">
        <v>510</v>
      </c>
      <c r="F1" s="394"/>
      <c r="G1" s="390"/>
      <c r="H1" s="390"/>
      <c r="I1" s="396"/>
      <c r="J1" s="393"/>
      <c r="L1" s="395" t="s">
        <v>767</v>
      </c>
    </row>
    <row r="2" spans="1:12" ht="15.75" x14ac:dyDescent="0.25">
      <c r="A2" s="393"/>
      <c r="B2" s="393"/>
      <c r="C2" s="389"/>
      <c r="D2" s="393"/>
      <c r="E2" s="394" t="s">
        <v>504</v>
      </c>
      <c r="F2" s="392"/>
      <c r="G2" s="390"/>
      <c r="H2" s="390"/>
      <c r="I2" s="389"/>
      <c r="K2" s="558"/>
      <c r="L2" s="557" t="s">
        <v>838</v>
      </c>
    </row>
    <row r="3" spans="1:12" ht="15.75" x14ac:dyDescent="0.25">
      <c r="A3" s="393"/>
      <c r="B3" s="393"/>
      <c r="C3" s="389"/>
      <c r="D3" s="393"/>
      <c r="E3" s="392" t="s">
        <v>507</v>
      </c>
      <c r="F3" s="391"/>
      <c r="G3" s="390"/>
      <c r="H3" s="390"/>
      <c r="I3" s="389"/>
      <c r="K3" s="558"/>
      <c r="L3" s="557" t="s">
        <v>837</v>
      </c>
    </row>
    <row r="4" spans="1:12" ht="13.9" customHeight="1" x14ac:dyDescent="0.2">
      <c r="A4" s="597" t="s">
        <v>505</v>
      </c>
      <c r="B4" s="597"/>
      <c r="C4" s="597"/>
      <c r="D4" s="597"/>
      <c r="E4" s="324"/>
      <c r="F4" s="324"/>
      <c r="G4" s="324"/>
      <c r="H4" s="324"/>
      <c r="I4" s="325"/>
      <c r="J4" s="324"/>
      <c r="K4" s="324"/>
      <c r="L4" s="324"/>
    </row>
    <row r="5" spans="1:12" ht="12.75" x14ac:dyDescent="0.2">
      <c r="A5" s="388"/>
      <c r="B5" s="387"/>
      <c r="C5" s="386" t="s">
        <v>504</v>
      </c>
      <c r="D5" s="385" t="s">
        <v>503</v>
      </c>
      <c r="E5" s="384" t="s">
        <v>502</v>
      </c>
      <c r="F5" s="383" t="s">
        <v>501</v>
      </c>
      <c r="G5" s="382"/>
      <c r="H5" s="381"/>
      <c r="I5" s="380" t="s">
        <v>504</v>
      </c>
      <c r="J5" s="379" t="s">
        <v>503</v>
      </c>
      <c r="K5" s="378" t="s">
        <v>502</v>
      </c>
      <c r="L5" s="377" t="s">
        <v>501</v>
      </c>
    </row>
    <row r="6" spans="1:12" ht="12.75" x14ac:dyDescent="0.2">
      <c r="A6" s="351" t="s">
        <v>87</v>
      </c>
      <c r="B6" s="334" t="s">
        <v>500</v>
      </c>
      <c r="C6" s="328" t="s">
        <v>499</v>
      </c>
      <c r="D6" s="334" t="s">
        <v>88</v>
      </c>
      <c r="E6" s="334" t="s">
        <v>498</v>
      </c>
      <c r="F6" s="376" t="s">
        <v>497</v>
      </c>
      <c r="G6" s="355" t="s">
        <v>87</v>
      </c>
      <c r="H6" s="375" t="s">
        <v>500</v>
      </c>
      <c r="I6" s="374" t="s">
        <v>499</v>
      </c>
      <c r="J6" s="351" t="s">
        <v>88</v>
      </c>
      <c r="K6" s="334" t="s">
        <v>498</v>
      </c>
      <c r="L6" s="334" t="s">
        <v>497</v>
      </c>
    </row>
    <row r="7" spans="1:12" ht="12.75" x14ac:dyDescent="0.2">
      <c r="A7" s="351" t="s">
        <v>496</v>
      </c>
      <c r="B7" s="334" t="s">
        <v>495</v>
      </c>
      <c r="C7" s="333" t="s">
        <v>494</v>
      </c>
      <c r="D7" s="354">
        <v>0</v>
      </c>
      <c r="E7" s="373" t="s">
        <v>346</v>
      </c>
      <c r="F7" s="372">
        <v>0</v>
      </c>
      <c r="G7" s="348" t="s">
        <v>493</v>
      </c>
      <c r="H7" s="351" t="s">
        <v>492</v>
      </c>
      <c r="I7" s="333" t="s">
        <v>170</v>
      </c>
      <c r="J7" s="353">
        <v>0</v>
      </c>
      <c r="K7" s="353">
        <v>0</v>
      </c>
      <c r="L7" s="357"/>
    </row>
    <row r="8" spans="1:12" ht="12.75" x14ac:dyDescent="0.2">
      <c r="A8" s="351" t="s">
        <v>491</v>
      </c>
      <c r="B8" s="334"/>
      <c r="C8" s="333"/>
      <c r="D8" s="360"/>
      <c r="E8" s="353"/>
      <c r="F8" s="356"/>
      <c r="G8" s="355" t="s">
        <v>490</v>
      </c>
      <c r="H8" s="351" t="s">
        <v>489</v>
      </c>
      <c r="I8" s="365" t="s">
        <v>488</v>
      </c>
      <c r="J8" s="352">
        <f>J7</f>
        <v>0</v>
      </c>
      <c r="K8" s="358" t="s">
        <v>346</v>
      </c>
      <c r="L8" s="352">
        <f>K7</f>
        <v>0</v>
      </c>
    </row>
    <row r="9" spans="1:12" ht="12.75" x14ac:dyDescent="0.2">
      <c r="A9" s="351" t="s">
        <v>487</v>
      </c>
      <c r="B9" s="334" t="s">
        <v>486</v>
      </c>
      <c r="C9" s="333" t="s">
        <v>171</v>
      </c>
      <c r="D9" s="353">
        <v>0</v>
      </c>
      <c r="E9" s="353">
        <v>0</v>
      </c>
      <c r="F9" s="356"/>
      <c r="G9" s="355" t="s">
        <v>485</v>
      </c>
      <c r="H9" s="335"/>
      <c r="I9" s="333"/>
      <c r="J9" s="347"/>
      <c r="K9" s="347"/>
      <c r="L9" s="357"/>
    </row>
    <row r="10" spans="1:12" ht="12.75" x14ac:dyDescent="0.2">
      <c r="A10" s="351" t="s">
        <v>484</v>
      </c>
      <c r="B10" s="334" t="s">
        <v>483</v>
      </c>
      <c r="C10" s="333" t="s">
        <v>169</v>
      </c>
      <c r="D10" s="353">
        <v>0</v>
      </c>
      <c r="E10" s="353">
        <v>0</v>
      </c>
      <c r="F10" s="356"/>
      <c r="G10" s="355" t="s">
        <v>482</v>
      </c>
      <c r="H10" s="351" t="s">
        <v>481</v>
      </c>
      <c r="I10" s="333" t="s">
        <v>165</v>
      </c>
      <c r="J10" s="353">
        <v>0</v>
      </c>
      <c r="K10" s="353">
        <v>0</v>
      </c>
      <c r="L10" s="357"/>
    </row>
    <row r="11" spans="1:12" ht="12.75" x14ac:dyDescent="0.2">
      <c r="A11" s="351" t="s">
        <v>480</v>
      </c>
      <c r="B11" s="334" t="s">
        <v>479</v>
      </c>
      <c r="C11" s="333" t="s">
        <v>168</v>
      </c>
      <c r="D11" s="353">
        <v>0</v>
      </c>
      <c r="E11" s="353">
        <v>0</v>
      </c>
      <c r="F11" s="356"/>
      <c r="G11" s="355" t="s">
        <v>478</v>
      </c>
      <c r="H11" s="351" t="s">
        <v>477</v>
      </c>
      <c r="I11" s="333" t="s">
        <v>163</v>
      </c>
      <c r="J11" s="353">
        <v>0</v>
      </c>
      <c r="K11" s="353">
        <v>0</v>
      </c>
      <c r="L11" s="357"/>
    </row>
    <row r="12" spans="1:12" ht="12.75" x14ac:dyDescent="0.2">
      <c r="A12" s="351" t="s">
        <v>476</v>
      </c>
      <c r="B12" s="334" t="s">
        <v>475</v>
      </c>
      <c r="C12" s="333" t="s">
        <v>166</v>
      </c>
      <c r="D12" s="353">
        <v>0</v>
      </c>
      <c r="E12" s="353">
        <v>0</v>
      </c>
      <c r="F12" s="356"/>
      <c r="G12" s="355" t="s">
        <v>474</v>
      </c>
      <c r="H12" s="351" t="s">
        <v>473</v>
      </c>
      <c r="I12" s="333" t="s">
        <v>472</v>
      </c>
      <c r="J12" s="353">
        <v>0</v>
      </c>
      <c r="K12" s="353">
        <v>0</v>
      </c>
      <c r="L12" s="357"/>
    </row>
    <row r="13" spans="1:12" ht="12.75" x14ac:dyDescent="0.2">
      <c r="A13" s="351" t="s">
        <v>471</v>
      </c>
      <c r="B13" s="334" t="s">
        <v>470</v>
      </c>
      <c r="C13" s="333" t="s">
        <v>164</v>
      </c>
      <c r="D13" s="353">
        <v>0</v>
      </c>
      <c r="E13" s="353">
        <v>0</v>
      </c>
      <c r="F13" s="356"/>
      <c r="G13" s="355" t="s">
        <v>469</v>
      </c>
      <c r="H13" s="351" t="s">
        <v>468</v>
      </c>
      <c r="I13" s="333" t="s">
        <v>159</v>
      </c>
      <c r="J13" s="353">
        <v>0</v>
      </c>
      <c r="K13" s="353">
        <v>0</v>
      </c>
      <c r="L13" s="357"/>
    </row>
    <row r="14" spans="1:12" ht="12.75" x14ac:dyDescent="0.2">
      <c r="A14" s="351" t="s">
        <v>467</v>
      </c>
      <c r="B14" s="334" t="s">
        <v>466</v>
      </c>
      <c r="C14" s="333" t="s">
        <v>162</v>
      </c>
      <c r="D14" s="353">
        <v>0</v>
      </c>
      <c r="E14" s="353">
        <v>0</v>
      </c>
      <c r="F14" s="356"/>
      <c r="G14" s="355" t="s">
        <v>465</v>
      </c>
      <c r="H14" s="351" t="s">
        <v>464</v>
      </c>
      <c r="I14" s="333" t="s">
        <v>157</v>
      </c>
      <c r="J14" s="353">
        <v>0</v>
      </c>
      <c r="K14" s="353">
        <v>0</v>
      </c>
      <c r="L14" s="357"/>
    </row>
    <row r="15" spans="1:12" ht="12.75" x14ac:dyDescent="0.2">
      <c r="A15" s="351" t="s">
        <v>463</v>
      </c>
      <c r="B15" s="334" t="s">
        <v>462</v>
      </c>
      <c r="C15" s="333" t="s">
        <v>160</v>
      </c>
      <c r="D15" s="353">
        <v>0</v>
      </c>
      <c r="E15" s="353">
        <v>0</v>
      </c>
      <c r="F15" s="356"/>
      <c r="G15" s="355" t="s">
        <v>461</v>
      </c>
      <c r="H15" s="351" t="s">
        <v>460</v>
      </c>
      <c r="I15" s="333" t="s">
        <v>155</v>
      </c>
      <c r="J15" s="353">
        <v>0</v>
      </c>
      <c r="K15" s="353">
        <v>0</v>
      </c>
      <c r="L15" s="357"/>
    </row>
    <row r="16" spans="1:12" ht="12.75" x14ac:dyDescent="0.2">
      <c r="A16" s="351" t="s">
        <v>459</v>
      </c>
      <c r="B16" s="334" t="s">
        <v>458</v>
      </c>
      <c r="C16" s="333" t="s">
        <v>158</v>
      </c>
      <c r="D16" s="353">
        <v>0</v>
      </c>
      <c r="E16" s="353">
        <v>0</v>
      </c>
      <c r="F16" s="356"/>
      <c r="G16" s="355" t="s">
        <v>457</v>
      </c>
      <c r="H16" s="351" t="s">
        <v>456</v>
      </c>
      <c r="I16" s="333" t="s">
        <v>153</v>
      </c>
      <c r="J16" s="353">
        <v>0</v>
      </c>
      <c r="K16" s="353">
        <v>0</v>
      </c>
      <c r="L16" s="357"/>
    </row>
    <row r="17" spans="1:12" ht="12.75" x14ac:dyDescent="0.2">
      <c r="A17" s="351" t="s">
        <v>455</v>
      </c>
      <c r="B17" s="334" t="s">
        <v>454</v>
      </c>
      <c r="C17" s="333" t="s">
        <v>156</v>
      </c>
      <c r="D17" s="537">
        <v>0</v>
      </c>
      <c r="E17" s="536">
        <v>0</v>
      </c>
      <c r="F17" s="356"/>
      <c r="G17" s="355" t="s">
        <v>453</v>
      </c>
      <c r="H17" s="351" t="s">
        <v>452</v>
      </c>
      <c r="I17" s="333" t="s">
        <v>152</v>
      </c>
      <c r="J17" s="353">
        <v>0</v>
      </c>
      <c r="K17" s="353">
        <v>0</v>
      </c>
      <c r="L17" s="357"/>
    </row>
    <row r="18" spans="1:12" ht="12.75" x14ac:dyDescent="0.2">
      <c r="A18" s="351" t="s">
        <v>451</v>
      </c>
      <c r="B18" s="334" t="s">
        <v>450</v>
      </c>
      <c r="C18" s="365" t="s">
        <v>154</v>
      </c>
      <c r="D18" s="534">
        <v>0</v>
      </c>
      <c r="E18" s="535">
        <v>0</v>
      </c>
      <c r="F18" s="356"/>
      <c r="G18" s="355" t="s">
        <v>449</v>
      </c>
      <c r="H18" s="351" t="s">
        <v>448</v>
      </c>
      <c r="I18" s="333" t="s">
        <v>150</v>
      </c>
      <c r="J18" s="536">
        <v>0</v>
      </c>
      <c r="K18" s="536">
        <v>0</v>
      </c>
      <c r="L18" s="357"/>
    </row>
    <row r="19" spans="1:12" ht="12.75" x14ac:dyDescent="0.2">
      <c r="A19" s="351" t="s">
        <v>447</v>
      </c>
      <c r="B19" s="334"/>
      <c r="C19" s="371" t="s">
        <v>446</v>
      </c>
      <c r="D19" s="370">
        <f>SUBTOTAL(9,D9:D18)</f>
        <v>0</v>
      </c>
      <c r="E19" s="369" t="s">
        <v>346</v>
      </c>
      <c r="F19" s="349">
        <f>SUBTOTAL(9,E8:E18)</f>
        <v>0</v>
      </c>
      <c r="G19" s="368" t="s">
        <v>445</v>
      </c>
      <c r="H19" s="367">
        <v>437000</v>
      </c>
      <c r="I19" s="366" t="s">
        <v>149</v>
      </c>
      <c r="J19" s="535">
        <v>0</v>
      </c>
      <c r="K19" s="535">
        <v>0</v>
      </c>
      <c r="L19" s="357"/>
    </row>
    <row r="20" spans="1:12" ht="12.75" x14ac:dyDescent="0.2">
      <c r="A20" s="351" t="s">
        <v>444</v>
      </c>
      <c r="B20" s="334" t="s">
        <v>443</v>
      </c>
      <c r="C20" s="333" t="s">
        <v>151</v>
      </c>
      <c r="D20" s="353">
        <v>0</v>
      </c>
      <c r="E20" s="353">
        <v>0</v>
      </c>
      <c r="F20" s="356"/>
      <c r="G20" s="361" t="s">
        <v>442</v>
      </c>
      <c r="H20" s="364" t="s">
        <v>441</v>
      </c>
      <c r="I20" s="333" t="s">
        <v>440</v>
      </c>
      <c r="J20" s="353">
        <v>0</v>
      </c>
      <c r="K20" s="353">
        <v>0</v>
      </c>
      <c r="L20" s="357"/>
    </row>
    <row r="21" spans="1:12" ht="12.75" x14ac:dyDescent="0.2">
      <c r="A21" s="351" t="s">
        <v>439</v>
      </c>
      <c r="B21" s="364"/>
      <c r="C21" s="363"/>
      <c r="D21" s="362"/>
      <c r="E21" s="362"/>
      <c r="F21" s="356"/>
      <c r="G21" s="361" t="s">
        <v>438</v>
      </c>
      <c r="H21" s="351" t="s">
        <v>437</v>
      </c>
      <c r="I21" s="333" t="s">
        <v>145</v>
      </c>
      <c r="J21" s="353">
        <v>0</v>
      </c>
      <c r="K21" s="353">
        <v>0</v>
      </c>
      <c r="L21" s="357"/>
    </row>
    <row r="22" spans="1:12" ht="12.75" x14ac:dyDescent="0.2">
      <c r="A22" s="351" t="s">
        <v>436</v>
      </c>
      <c r="B22" s="334" t="s">
        <v>435</v>
      </c>
      <c r="C22" s="333" t="s">
        <v>148</v>
      </c>
      <c r="D22" s="353">
        <v>0</v>
      </c>
      <c r="E22" s="353">
        <v>0</v>
      </c>
      <c r="F22" s="356"/>
      <c r="G22" s="355" t="s">
        <v>434</v>
      </c>
      <c r="H22" s="351" t="s">
        <v>433</v>
      </c>
      <c r="I22" s="365" t="s">
        <v>432</v>
      </c>
      <c r="J22" s="352">
        <f>SUBTOTAL(9,J10:J21)</f>
        <v>0</v>
      </c>
      <c r="K22" s="358" t="s">
        <v>346</v>
      </c>
      <c r="L22" s="352">
        <f>SUBTOTAL(9,K10:K21)</f>
        <v>0</v>
      </c>
    </row>
    <row r="23" spans="1:12" ht="12.75" x14ac:dyDescent="0.2">
      <c r="A23" s="351" t="s">
        <v>431</v>
      </c>
      <c r="B23" s="334" t="s">
        <v>430</v>
      </c>
      <c r="C23" s="333" t="s">
        <v>146</v>
      </c>
      <c r="D23" s="353">
        <v>0</v>
      </c>
      <c r="E23" s="353">
        <v>0</v>
      </c>
      <c r="F23" s="356"/>
      <c r="G23" s="355" t="s">
        <v>429</v>
      </c>
      <c r="H23" s="335"/>
      <c r="I23" s="333"/>
      <c r="J23" s="347"/>
      <c r="K23" s="347"/>
      <c r="L23" s="357"/>
    </row>
    <row r="24" spans="1:12" ht="12.75" x14ac:dyDescent="0.2">
      <c r="A24" s="351" t="s">
        <v>428</v>
      </c>
      <c r="B24" s="334" t="s">
        <v>427</v>
      </c>
      <c r="C24" s="333" t="s">
        <v>144</v>
      </c>
      <c r="D24" s="353">
        <v>0</v>
      </c>
      <c r="E24" s="353">
        <v>0</v>
      </c>
      <c r="F24" s="356"/>
      <c r="G24" s="355" t="s">
        <v>426</v>
      </c>
      <c r="H24" s="335"/>
      <c r="I24" s="333"/>
      <c r="J24" s="347"/>
      <c r="K24" s="347"/>
      <c r="L24" s="357"/>
    </row>
    <row r="25" spans="1:12" ht="12.75" x14ac:dyDescent="0.2">
      <c r="A25" s="351" t="s">
        <v>425</v>
      </c>
      <c r="B25" s="364"/>
      <c r="C25" s="363"/>
      <c r="D25" s="362"/>
      <c r="E25" s="360"/>
      <c r="F25" s="356"/>
      <c r="G25" s="355" t="s">
        <v>424</v>
      </c>
      <c r="H25" s="351" t="s">
        <v>423</v>
      </c>
      <c r="I25" s="333" t="s">
        <v>141</v>
      </c>
      <c r="J25" s="353">
        <v>0</v>
      </c>
      <c r="K25" s="353">
        <v>0</v>
      </c>
      <c r="L25" s="357"/>
    </row>
    <row r="26" spans="1:12" ht="12.75" x14ac:dyDescent="0.2">
      <c r="A26" s="351" t="s">
        <v>422</v>
      </c>
      <c r="B26" s="334" t="s">
        <v>421</v>
      </c>
      <c r="C26" s="333" t="s">
        <v>142</v>
      </c>
      <c r="D26" s="353">
        <v>0</v>
      </c>
      <c r="E26" s="353">
        <v>0</v>
      </c>
      <c r="F26" s="356"/>
      <c r="G26" s="355" t="s">
        <v>420</v>
      </c>
      <c r="H26" s="351" t="s">
        <v>419</v>
      </c>
      <c r="I26" s="333" t="s">
        <v>140</v>
      </c>
      <c r="J26" s="353">
        <v>0</v>
      </c>
      <c r="K26" s="353">
        <v>0</v>
      </c>
      <c r="L26" s="357"/>
    </row>
    <row r="27" spans="1:12" ht="12.75" x14ac:dyDescent="0.2">
      <c r="A27" s="351" t="s">
        <v>418</v>
      </c>
      <c r="B27" s="334"/>
      <c r="C27" s="333"/>
      <c r="D27" s="360"/>
      <c r="E27" s="360"/>
      <c r="F27" s="356"/>
      <c r="G27" s="355" t="s">
        <v>417</v>
      </c>
      <c r="H27" s="351" t="s">
        <v>416</v>
      </c>
      <c r="I27" s="333" t="s">
        <v>138</v>
      </c>
      <c r="J27" s="353">
        <v>0</v>
      </c>
      <c r="K27" s="353">
        <v>0</v>
      </c>
      <c r="L27" s="357"/>
    </row>
    <row r="28" spans="1:12" ht="25.5" x14ac:dyDescent="0.2">
      <c r="A28" s="351" t="s">
        <v>415</v>
      </c>
      <c r="B28" s="334" t="s">
        <v>414</v>
      </c>
      <c r="C28" s="333" t="s">
        <v>139</v>
      </c>
      <c r="D28" s="353">
        <v>0</v>
      </c>
      <c r="E28" s="353">
        <v>0</v>
      </c>
      <c r="F28" s="356"/>
      <c r="G28" s="355" t="s">
        <v>413</v>
      </c>
      <c r="H28" s="351" t="s">
        <v>412</v>
      </c>
      <c r="I28" s="333" t="s">
        <v>411</v>
      </c>
      <c r="J28" s="353">
        <v>0</v>
      </c>
      <c r="K28" s="353">
        <v>0</v>
      </c>
      <c r="L28" s="357"/>
    </row>
    <row r="29" spans="1:12" ht="12.75" x14ac:dyDescent="0.2">
      <c r="A29" s="351" t="s">
        <v>410</v>
      </c>
      <c r="B29" s="334" t="s">
        <v>409</v>
      </c>
      <c r="C29" s="333" t="s">
        <v>408</v>
      </c>
      <c r="D29" s="353">
        <v>0</v>
      </c>
      <c r="E29" s="353">
        <v>0</v>
      </c>
      <c r="F29" s="356"/>
      <c r="G29" s="355" t="s">
        <v>407</v>
      </c>
      <c r="H29" s="351" t="s">
        <v>406</v>
      </c>
      <c r="I29" s="333" t="s">
        <v>134</v>
      </c>
      <c r="J29" s="353">
        <v>0</v>
      </c>
      <c r="K29" s="353">
        <v>0</v>
      </c>
      <c r="L29" s="357"/>
    </row>
    <row r="30" spans="1:12" ht="12.75" x14ac:dyDescent="0.2">
      <c r="A30" s="351" t="s">
        <v>405</v>
      </c>
      <c r="B30" s="334" t="s">
        <v>404</v>
      </c>
      <c r="C30" s="333" t="s">
        <v>135</v>
      </c>
      <c r="D30" s="353">
        <v>0</v>
      </c>
      <c r="E30" s="353">
        <v>0</v>
      </c>
      <c r="F30" s="356"/>
      <c r="G30" s="355" t="s">
        <v>403</v>
      </c>
      <c r="H30" s="351" t="s">
        <v>402</v>
      </c>
      <c r="I30" s="333" t="s">
        <v>133</v>
      </c>
      <c r="J30" s="353">
        <v>0</v>
      </c>
      <c r="K30" s="353">
        <v>0</v>
      </c>
      <c r="L30" s="357"/>
    </row>
    <row r="31" spans="1:12" ht="12.75" x14ac:dyDescent="0.2">
      <c r="A31" s="351" t="s">
        <v>401</v>
      </c>
      <c r="B31" s="334"/>
      <c r="C31" s="333"/>
      <c r="D31" s="360"/>
      <c r="E31" s="360"/>
      <c r="F31" s="356"/>
      <c r="G31" s="355" t="s">
        <v>400</v>
      </c>
      <c r="H31" s="351" t="s">
        <v>399</v>
      </c>
      <c r="I31" s="333" t="s">
        <v>131</v>
      </c>
      <c r="J31" s="353">
        <v>0</v>
      </c>
      <c r="K31" s="353">
        <v>0</v>
      </c>
      <c r="L31" s="357"/>
    </row>
    <row r="32" spans="1:12" ht="12.75" x14ac:dyDescent="0.2">
      <c r="A32" s="351" t="s">
        <v>398</v>
      </c>
      <c r="B32" s="334">
        <v>417100</v>
      </c>
      <c r="C32" s="333" t="s">
        <v>132</v>
      </c>
      <c r="D32" s="353">
        <v>0</v>
      </c>
      <c r="E32" s="353">
        <v>0</v>
      </c>
      <c r="F32" s="356"/>
      <c r="G32" s="355" t="s">
        <v>397</v>
      </c>
      <c r="H32" s="351" t="s">
        <v>396</v>
      </c>
      <c r="I32" s="333" t="s">
        <v>395</v>
      </c>
      <c r="J32" s="353">
        <v>0</v>
      </c>
      <c r="K32" s="353">
        <v>0</v>
      </c>
      <c r="L32" s="357"/>
    </row>
    <row r="33" spans="1:12" ht="12.75" x14ac:dyDescent="0.2">
      <c r="A33" s="351" t="s">
        <v>394</v>
      </c>
      <c r="B33" s="334">
        <v>417200</v>
      </c>
      <c r="C33" s="333" t="s">
        <v>130</v>
      </c>
      <c r="D33" s="353">
        <v>0</v>
      </c>
      <c r="E33" s="353">
        <v>0</v>
      </c>
      <c r="F33" s="356"/>
      <c r="G33" s="361" t="s">
        <v>393</v>
      </c>
      <c r="H33" s="334" t="s">
        <v>392</v>
      </c>
      <c r="I33" s="333" t="s">
        <v>391</v>
      </c>
      <c r="J33" s="353">
        <v>0</v>
      </c>
      <c r="K33" s="353">
        <v>0</v>
      </c>
      <c r="L33" s="357"/>
    </row>
    <row r="34" spans="1:12" ht="12.75" x14ac:dyDescent="0.2">
      <c r="A34" s="351" t="s">
        <v>390</v>
      </c>
      <c r="B34" s="334">
        <v>417300</v>
      </c>
      <c r="C34" s="333" t="s">
        <v>389</v>
      </c>
      <c r="D34" s="353">
        <v>0</v>
      </c>
      <c r="E34" s="353">
        <v>0</v>
      </c>
      <c r="F34" s="356"/>
      <c r="G34" s="355" t="s">
        <v>388</v>
      </c>
      <c r="H34" s="351" t="s">
        <v>387</v>
      </c>
      <c r="I34" s="333" t="s">
        <v>386</v>
      </c>
      <c r="J34" s="353">
        <v>0</v>
      </c>
      <c r="K34" s="353">
        <v>0</v>
      </c>
      <c r="L34" s="357"/>
    </row>
    <row r="35" spans="1:12" ht="12.75" x14ac:dyDescent="0.2">
      <c r="A35" s="351" t="s">
        <v>385</v>
      </c>
      <c r="B35" s="334">
        <v>417400</v>
      </c>
      <c r="C35" s="333" t="s">
        <v>384</v>
      </c>
      <c r="D35" s="353">
        <v>0</v>
      </c>
      <c r="E35" s="353">
        <v>0</v>
      </c>
      <c r="F35" s="356"/>
      <c r="G35" s="355" t="s">
        <v>383</v>
      </c>
      <c r="H35" s="351" t="s">
        <v>382</v>
      </c>
      <c r="I35" s="333" t="s">
        <v>381</v>
      </c>
      <c r="J35" s="359">
        <f>SUBTOTAL(9,J25:J34)</f>
        <v>0</v>
      </c>
      <c r="K35" s="358" t="s">
        <v>346</v>
      </c>
      <c r="L35" s="352">
        <f>SUBTOTAL(9,K25:K34)</f>
        <v>0</v>
      </c>
    </row>
    <row r="36" spans="1:12" ht="12.75" x14ac:dyDescent="0.2">
      <c r="A36" s="351" t="s">
        <v>380</v>
      </c>
      <c r="B36" s="334">
        <v>417900</v>
      </c>
      <c r="C36" s="333" t="s">
        <v>124</v>
      </c>
      <c r="D36" s="353">
        <v>0</v>
      </c>
      <c r="E36" s="353">
        <v>0</v>
      </c>
      <c r="F36" s="356"/>
      <c r="G36" s="355" t="s">
        <v>379</v>
      </c>
      <c r="H36" s="335"/>
      <c r="I36" s="333" t="s">
        <v>378</v>
      </c>
      <c r="J36" s="347"/>
      <c r="K36" s="347"/>
      <c r="L36" s="357"/>
    </row>
    <row r="37" spans="1:12" ht="25.5" x14ac:dyDescent="0.2">
      <c r="A37" s="351" t="s">
        <v>377</v>
      </c>
      <c r="B37" s="334"/>
      <c r="C37" s="333"/>
      <c r="D37" s="360"/>
      <c r="E37" s="360"/>
      <c r="F37" s="356"/>
      <c r="G37" s="355" t="s">
        <v>376</v>
      </c>
      <c r="H37" s="351" t="s">
        <v>375</v>
      </c>
      <c r="I37" s="333" t="s">
        <v>374</v>
      </c>
      <c r="J37" s="353">
        <v>0</v>
      </c>
      <c r="K37" s="353">
        <v>0</v>
      </c>
      <c r="L37" s="357"/>
    </row>
    <row r="38" spans="1:12" ht="12.75" x14ac:dyDescent="0.2">
      <c r="A38" s="351" t="s">
        <v>373</v>
      </c>
      <c r="B38" s="334">
        <v>418100</v>
      </c>
      <c r="C38" s="333" t="s">
        <v>123</v>
      </c>
      <c r="D38" s="353">
        <v>0</v>
      </c>
      <c r="E38" s="353">
        <v>0</v>
      </c>
      <c r="F38" s="356"/>
      <c r="G38" s="355" t="s">
        <v>372</v>
      </c>
      <c r="H38" s="351" t="s">
        <v>371</v>
      </c>
      <c r="I38" s="333" t="s">
        <v>370</v>
      </c>
      <c r="J38" s="353">
        <v>0</v>
      </c>
      <c r="K38" s="353">
        <v>0</v>
      </c>
      <c r="L38" s="357"/>
    </row>
    <row r="39" spans="1:12" ht="12.75" x14ac:dyDescent="0.2">
      <c r="A39" s="351" t="s">
        <v>369</v>
      </c>
      <c r="B39" s="334"/>
      <c r="C39" s="333"/>
      <c r="D39" s="360"/>
      <c r="E39" s="353"/>
      <c r="F39" s="356"/>
      <c r="G39" s="355" t="s">
        <v>368</v>
      </c>
      <c r="H39" s="351" t="s">
        <v>367</v>
      </c>
      <c r="I39" s="333" t="s">
        <v>366</v>
      </c>
      <c r="J39" s="359">
        <f>SUBTOTAL(9,J37:J38)</f>
        <v>0</v>
      </c>
      <c r="K39" s="358" t="s">
        <v>346</v>
      </c>
      <c r="L39" s="352">
        <f>SUBTOTAL(9,K37:K38)</f>
        <v>0</v>
      </c>
    </row>
    <row r="40" spans="1:12" ht="12.75" x14ac:dyDescent="0.2">
      <c r="A40" s="351" t="s">
        <v>365</v>
      </c>
      <c r="B40" s="334">
        <v>419100</v>
      </c>
      <c r="C40" s="333" t="s">
        <v>120</v>
      </c>
      <c r="D40" s="353">
        <v>0</v>
      </c>
      <c r="E40" s="353">
        <v>0</v>
      </c>
      <c r="F40" s="356"/>
      <c r="G40" s="355" t="s">
        <v>364</v>
      </c>
      <c r="H40" s="351" t="s">
        <v>363</v>
      </c>
      <c r="I40" s="333"/>
      <c r="J40" s="347"/>
      <c r="K40" s="357"/>
      <c r="L40" s="357"/>
    </row>
    <row r="41" spans="1:12" ht="12.75" x14ac:dyDescent="0.2">
      <c r="A41" s="351" t="s">
        <v>362</v>
      </c>
      <c r="B41" s="334">
        <v>419200</v>
      </c>
      <c r="C41" s="333" t="s">
        <v>118</v>
      </c>
      <c r="D41" s="353">
        <v>0</v>
      </c>
      <c r="E41" s="353">
        <v>0</v>
      </c>
      <c r="F41" s="356"/>
      <c r="G41" s="355" t="s">
        <v>361</v>
      </c>
      <c r="H41" s="335"/>
      <c r="I41" s="333" t="s">
        <v>360</v>
      </c>
      <c r="J41" s="359">
        <f>SUM(D46,J8,J22,J35,J39)</f>
        <v>0</v>
      </c>
      <c r="K41" s="358" t="s">
        <v>346</v>
      </c>
      <c r="L41" s="352">
        <f>SUM(F46,L8,L22,L35,L39)</f>
        <v>0</v>
      </c>
    </row>
    <row r="42" spans="1:12" ht="12.75" x14ac:dyDescent="0.2">
      <c r="A42" s="351" t="s">
        <v>359</v>
      </c>
      <c r="B42" s="334">
        <v>419300</v>
      </c>
      <c r="C42" s="333" t="s">
        <v>116</v>
      </c>
      <c r="D42" s="353">
        <v>0</v>
      </c>
      <c r="E42" s="353">
        <v>0</v>
      </c>
      <c r="F42" s="356"/>
      <c r="G42" s="355" t="s">
        <v>358</v>
      </c>
      <c r="H42" s="335"/>
      <c r="I42" s="333"/>
      <c r="J42" s="347"/>
      <c r="K42" s="347"/>
      <c r="L42" s="357"/>
    </row>
    <row r="43" spans="1:12" ht="12.75" x14ac:dyDescent="0.2">
      <c r="A43" s="351" t="s">
        <v>357</v>
      </c>
      <c r="B43" s="334">
        <v>419900</v>
      </c>
      <c r="C43" s="333" t="s">
        <v>115</v>
      </c>
      <c r="D43" s="353">
        <v>0</v>
      </c>
      <c r="E43" s="534">
        <v>0</v>
      </c>
      <c r="F43" s="356"/>
      <c r="G43" s="355" t="s">
        <v>356</v>
      </c>
      <c r="H43" s="351" t="s">
        <v>355</v>
      </c>
      <c r="I43" s="333" t="s">
        <v>354</v>
      </c>
      <c r="J43" s="533">
        <v>0</v>
      </c>
      <c r="K43" s="532">
        <v>0</v>
      </c>
      <c r="L43" s="352">
        <f>+K43</f>
        <v>0</v>
      </c>
    </row>
    <row r="44" spans="1:12" ht="12.75" x14ac:dyDescent="0.2">
      <c r="A44" s="351" t="s">
        <v>353</v>
      </c>
      <c r="B44" s="334"/>
      <c r="C44" s="333" t="s">
        <v>352</v>
      </c>
      <c r="D44" s="332">
        <f>SUBTOTAL(9,D19:D43)</f>
        <v>0</v>
      </c>
      <c r="E44" s="350" t="s">
        <v>346</v>
      </c>
      <c r="F44" s="349">
        <f>SUBTOTAL(9,E20:E43)</f>
        <v>0</v>
      </c>
      <c r="G44" s="348" t="s">
        <v>351</v>
      </c>
      <c r="H44" s="335"/>
      <c r="I44" s="333"/>
      <c r="J44" s="347"/>
      <c r="K44" s="347"/>
      <c r="L44" s="347"/>
    </row>
    <row r="45" spans="1:12" ht="24" x14ac:dyDescent="0.2">
      <c r="A45" s="346" t="s">
        <v>350</v>
      </c>
      <c r="B45" s="340">
        <v>410000</v>
      </c>
      <c r="C45" s="345" t="s">
        <v>349</v>
      </c>
      <c r="D45" s="344"/>
      <c r="E45" s="343" t="s">
        <v>346</v>
      </c>
      <c r="F45" s="342"/>
      <c r="G45" s="341"/>
      <c r="H45" s="340" t="s">
        <v>348</v>
      </c>
      <c r="I45" s="339" t="s">
        <v>347</v>
      </c>
      <c r="J45" s="338"/>
      <c r="K45" s="337" t="s">
        <v>346</v>
      </c>
      <c r="L45" s="336"/>
    </row>
    <row r="46" spans="1:12" ht="12.75" x14ac:dyDescent="0.2">
      <c r="A46" s="335"/>
      <c r="B46" s="334"/>
      <c r="C46" s="333"/>
      <c r="D46" s="332">
        <f>(D19+D44)</f>
        <v>0</v>
      </c>
      <c r="E46" s="332"/>
      <c r="F46" s="331">
        <f>SUM(F19+F44)</f>
        <v>0</v>
      </c>
      <c r="G46" s="330"/>
      <c r="H46" s="329"/>
      <c r="I46" s="328" t="s">
        <v>345</v>
      </c>
      <c r="J46" s="326">
        <f>(D7+J41+J43)</f>
        <v>0</v>
      </c>
      <c r="K46" s="327"/>
      <c r="L46" s="326">
        <f>(F7+L41+K43)</f>
        <v>0</v>
      </c>
    </row>
    <row r="47" spans="1:12" ht="12.95" customHeight="1" x14ac:dyDescent="0.2">
      <c r="A47" s="598" t="str">
        <f ca="1">CELL("FILENAME",A1)</f>
        <v>R:\Finance\Annual Budget\Amended 2016-2017\[2016-2017 Amended Budget.xlsx]710</v>
      </c>
      <c r="B47" s="598"/>
      <c r="C47" s="598"/>
      <c r="D47" s="324"/>
      <c r="E47" s="324"/>
      <c r="F47" s="324"/>
      <c r="G47" s="324"/>
      <c r="H47" s="324"/>
      <c r="I47" s="325"/>
      <c r="J47" s="324"/>
      <c r="K47" s="324"/>
      <c r="L47" s="324"/>
    </row>
    <row r="48" spans="1:12" x14ac:dyDescent="0.2">
      <c r="D48" s="323"/>
      <c r="E48" s="323"/>
      <c r="F48" s="323"/>
    </row>
    <row r="49" spans="4:6" x14ac:dyDescent="0.2">
      <c r="D49" s="323"/>
      <c r="E49" s="323"/>
      <c r="F49" s="323"/>
    </row>
    <row r="50" spans="4:6" x14ac:dyDescent="0.2">
      <c r="D50" s="323"/>
      <c r="E50" s="323"/>
      <c r="F50" s="323"/>
    </row>
    <row r="51" spans="4:6" x14ac:dyDescent="0.2">
      <c r="D51" s="323"/>
      <c r="E51" s="323"/>
      <c r="F51" s="323"/>
    </row>
    <row r="52" spans="4:6" x14ac:dyDescent="0.2">
      <c r="D52" s="323"/>
      <c r="E52" s="323"/>
      <c r="F52" s="323"/>
    </row>
    <row r="53" spans="4:6" x14ac:dyDescent="0.2">
      <c r="D53" s="323"/>
      <c r="E53" s="323"/>
      <c r="F53" s="323"/>
    </row>
    <row r="54" spans="4:6" x14ac:dyDescent="0.2">
      <c r="D54" s="323"/>
      <c r="E54" s="323"/>
      <c r="F54" s="323"/>
    </row>
    <row r="55" spans="4:6" x14ac:dyDescent="0.2">
      <c r="D55" s="323"/>
      <c r="E55" s="323"/>
      <c r="F55" s="323"/>
    </row>
    <row r="56" spans="4:6" x14ac:dyDescent="0.2">
      <c r="D56" s="323"/>
      <c r="E56" s="323"/>
      <c r="F56" s="323"/>
    </row>
    <row r="57" spans="4:6" x14ac:dyDescent="0.2">
      <c r="D57" s="323"/>
      <c r="E57" s="323"/>
      <c r="F57" s="323"/>
    </row>
    <row r="58" spans="4:6" x14ac:dyDescent="0.2">
      <c r="D58" s="323"/>
      <c r="E58" s="323"/>
      <c r="F58" s="323"/>
    </row>
    <row r="59" spans="4:6" x14ac:dyDescent="0.2">
      <c r="D59" s="323"/>
      <c r="E59" s="323"/>
      <c r="F59" s="323"/>
    </row>
    <row r="60" spans="4:6" x14ac:dyDescent="0.2">
      <c r="D60" s="323"/>
      <c r="E60" s="323"/>
      <c r="F60" s="323"/>
    </row>
    <row r="61" spans="4:6" x14ac:dyDescent="0.2">
      <c r="D61" s="323"/>
      <c r="E61" s="323"/>
      <c r="F61" s="323"/>
    </row>
    <row r="62" spans="4:6" x14ac:dyDescent="0.2">
      <c r="D62" s="323"/>
      <c r="E62" s="323"/>
      <c r="F62" s="323"/>
    </row>
    <row r="63" spans="4:6" x14ac:dyDescent="0.2">
      <c r="D63" s="323"/>
      <c r="E63" s="323"/>
      <c r="F63" s="323"/>
    </row>
    <row r="64" spans="4:6" x14ac:dyDescent="0.2">
      <c r="D64" s="323"/>
      <c r="E64" s="323"/>
      <c r="F64" s="323"/>
    </row>
    <row r="65" spans="4:6" x14ac:dyDescent="0.2">
      <c r="D65" s="323"/>
      <c r="E65" s="323"/>
      <c r="F65" s="323"/>
    </row>
    <row r="66" spans="4:6" x14ac:dyDescent="0.2">
      <c r="D66" s="323"/>
      <c r="E66" s="323"/>
      <c r="F66" s="323"/>
    </row>
    <row r="67" spans="4:6" x14ac:dyDescent="0.2">
      <c r="D67" s="323"/>
      <c r="E67" s="323"/>
      <c r="F67" s="323"/>
    </row>
    <row r="68" spans="4:6" x14ac:dyDescent="0.2">
      <c r="D68" s="323"/>
      <c r="E68" s="323"/>
      <c r="F68" s="323"/>
    </row>
    <row r="69" spans="4:6" x14ac:dyDescent="0.2">
      <c r="D69" s="323"/>
      <c r="E69" s="323"/>
      <c r="F69" s="323"/>
    </row>
    <row r="70" spans="4:6" x14ac:dyDescent="0.2">
      <c r="D70" s="323"/>
      <c r="E70" s="323"/>
      <c r="F70" s="323"/>
    </row>
    <row r="71" spans="4:6" x14ac:dyDescent="0.2">
      <c r="D71" s="323"/>
      <c r="E71" s="323"/>
      <c r="F71" s="323"/>
    </row>
    <row r="72" spans="4:6" x14ac:dyDescent="0.2">
      <c r="D72" s="323"/>
      <c r="E72" s="323"/>
      <c r="F72" s="323"/>
    </row>
    <row r="73" spans="4:6" x14ac:dyDescent="0.2">
      <c r="D73" s="323"/>
      <c r="E73" s="323"/>
      <c r="F73" s="323"/>
    </row>
    <row r="74" spans="4:6" x14ac:dyDescent="0.2">
      <c r="D74" s="323"/>
      <c r="E74" s="323"/>
      <c r="F74" s="323"/>
    </row>
    <row r="75" spans="4:6" x14ac:dyDescent="0.2">
      <c r="D75" s="323"/>
      <c r="E75" s="323"/>
      <c r="F75" s="323"/>
    </row>
    <row r="76" spans="4:6" x14ac:dyDescent="0.2">
      <c r="D76" s="323"/>
      <c r="E76" s="323"/>
      <c r="F76" s="323"/>
    </row>
    <row r="77" spans="4:6" x14ac:dyDescent="0.2">
      <c r="D77" s="323"/>
      <c r="E77" s="323"/>
      <c r="F77" s="323"/>
    </row>
    <row r="78" spans="4:6" x14ac:dyDescent="0.2">
      <c r="D78" s="323"/>
      <c r="E78" s="323"/>
      <c r="F78" s="323"/>
    </row>
    <row r="79" spans="4:6" x14ac:dyDescent="0.2">
      <c r="D79" s="323"/>
      <c r="E79" s="323"/>
      <c r="F79" s="323"/>
    </row>
    <row r="80" spans="4:6" x14ac:dyDescent="0.2">
      <c r="D80" s="323"/>
      <c r="E80" s="323"/>
      <c r="F80" s="323"/>
    </row>
    <row r="81" spans="4:6" x14ac:dyDescent="0.2">
      <c r="D81" s="323"/>
      <c r="E81" s="323"/>
      <c r="F81" s="323"/>
    </row>
    <row r="82" spans="4:6" x14ac:dyDescent="0.2">
      <c r="D82" s="323"/>
      <c r="E82" s="323"/>
      <c r="F82" s="323"/>
    </row>
    <row r="83" spans="4:6" x14ac:dyDescent="0.2">
      <c r="D83" s="323"/>
      <c r="E83" s="323"/>
      <c r="F83" s="323"/>
    </row>
    <row r="84" spans="4:6" x14ac:dyDescent="0.2">
      <c r="D84" s="323"/>
      <c r="E84" s="323"/>
      <c r="F84" s="323"/>
    </row>
    <row r="85" spans="4:6" x14ac:dyDescent="0.2">
      <c r="D85" s="323"/>
      <c r="E85" s="323"/>
      <c r="F85" s="323"/>
    </row>
    <row r="86" spans="4:6" x14ac:dyDescent="0.2">
      <c r="D86" s="323"/>
      <c r="E86" s="323"/>
      <c r="F86" s="323"/>
    </row>
    <row r="87" spans="4:6" x14ac:dyDescent="0.2">
      <c r="D87" s="323"/>
      <c r="E87" s="323"/>
      <c r="F87" s="323"/>
    </row>
    <row r="88" spans="4:6" x14ac:dyDescent="0.2">
      <c r="D88" s="323"/>
      <c r="E88" s="323"/>
      <c r="F88" s="323"/>
    </row>
    <row r="89" spans="4:6" x14ac:dyDescent="0.2">
      <c r="D89" s="323"/>
      <c r="E89" s="323"/>
      <c r="F89" s="323"/>
    </row>
    <row r="90" spans="4:6" x14ac:dyDescent="0.2">
      <c r="D90" s="323"/>
      <c r="E90" s="323"/>
      <c r="F90" s="323"/>
    </row>
    <row r="91" spans="4:6" x14ac:dyDescent="0.2">
      <c r="D91" s="323"/>
      <c r="E91" s="323"/>
      <c r="F91" s="323"/>
    </row>
    <row r="92" spans="4:6" x14ac:dyDescent="0.2">
      <c r="D92" s="323"/>
      <c r="E92" s="323"/>
      <c r="F92" s="323"/>
    </row>
    <row r="93" spans="4:6" x14ac:dyDescent="0.2">
      <c r="D93" s="323"/>
      <c r="E93" s="323"/>
      <c r="F93" s="323"/>
    </row>
    <row r="94" spans="4:6" x14ac:dyDescent="0.2">
      <c r="D94" s="323"/>
      <c r="E94" s="323"/>
      <c r="F94" s="323"/>
    </row>
    <row r="95" spans="4:6" x14ac:dyDescent="0.2">
      <c r="D95" s="323"/>
      <c r="E95" s="323"/>
      <c r="F95" s="323"/>
    </row>
    <row r="96" spans="4:6" x14ac:dyDescent="0.2">
      <c r="D96" s="323"/>
      <c r="E96" s="323"/>
      <c r="F96" s="323"/>
    </row>
    <row r="97" spans="4:6" x14ac:dyDescent="0.2">
      <c r="D97" s="323"/>
      <c r="E97" s="323"/>
      <c r="F97" s="323"/>
    </row>
    <row r="98" spans="4:6" x14ac:dyDescent="0.2">
      <c r="D98" s="323"/>
      <c r="E98" s="323"/>
      <c r="F98" s="323"/>
    </row>
    <row r="99" spans="4:6" x14ac:dyDescent="0.2">
      <c r="D99" s="323"/>
      <c r="E99" s="323"/>
      <c r="F99" s="323"/>
    </row>
    <row r="100" spans="4:6" x14ac:dyDescent="0.2">
      <c r="D100" s="323"/>
      <c r="E100" s="323"/>
      <c r="F100" s="323"/>
    </row>
    <row r="101" spans="4:6" x14ac:dyDescent="0.2">
      <c r="D101" s="323"/>
      <c r="E101" s="323"/>
      <c r="F101" s="323"/>
    </row>
    <row r="102" spans="4:6" x14ac:dyDescent="0.2">
      <c r="D102" s="323"/>
      <c r="E102" s="323"/>
      <c r="F102" s="323"/>
    </row>
    <row r="103" spans="4:6" x14ac:dyDescent="0.2">
      <c r="D103" s="323"/>
      <c r="E103" s="323"/>
      <c r="F103" s="323"/>
    </row>
    <row r="104" spans="4:6" x14ac:dyDescent="0.2">
      <c r="D104" s="323"/>
      <c r="E104" s="323"/>
      <c r="F104" s="323"/>
    </row>
    <row r="105" spans="4:6" x14ac:dyDescent="0.2">
      <c r="D105" s="323"/>
      <c r="E105" s="323"/>
      <c r="F105" s="323"/>
    </row>
    <row r="106" spans="4:6" x14ac:dyDescent="0.2">
      <c r="D106" s="323"/>
      <c r="E106" s="323"/>
      <c r="F106" s="323"/>
    </row>
    <row r="107" spans="4:6" x14ac:dyDescent="0.2">
      <c r="D107" s="323"/>
      <c r="E107" s="323"/>
      <c r="F107" s="323"/>
    </row>
    <row r="108" spans="4:6" x14ac:dyDescent="0.2">
      <c r="D108" s="323"/>
      <c r="E108" s="323"/>
      <c r="F108" s="323"/>
    </row>
    <row r="109" spans="4:6" x14ac:dyDescent="0.2">
      <c r="D109" s="323"/>
      <c r="E109" s="323"/>
      <c r="F109" s="323"/>
    </row>
    <row r="110" spans="4:6" x14ac:dyDescent="0.2">
      <c r="D110" s="323"/>
      <c r="E110" s="323"/>
      <c r="F110" s="323"/>
    </row>
    <row r="111" spans="4:6" x14ac:dyDescent="0.2">
      <c r="D111" s="323"/>
      <c r="E111" s="323"/>
      <c r="F111" s="323"/>
    </row>
    <row r="112" spans="4:6" x14ac:dyDescent="0.2">
      <c r="D112" s="323"/>
      <c r="E112" s="323"/>
      <c r="F112" s="323"/>
    </row>
    <row r="113" spans="4:6" x14ac:dyDescent="0.2">
      <c r="D113" s="323"/>
      <c r="E113" s="323"/>
      <c r="F113" s="323"/>
    </row>
    <row r="114" spans="4:6" x14ac:dyDescent="0.2">
      <c r="D114" s="323"/>
      <c r="E114" s="323"/>
      <c r="F114" s="323"/>
    </row>
    <row r="115" spans="4:6" x14ac:dyDescent="0.2">
      <c r="D115" s="323"/>
      <c r="E115" s="323"/>
      <c r="F115" s="323"/>
    </row>
    <row r="116" spans="4:6" x14ac:dyDescent="0.2">
      <c r="D116" s="323"/>
      <c r="E116" s="323"/>
      <c r="F116" s="323"/>
    </row>
    <row r="117" spans="4:6" x14ac:dyDescent="0.2">
      <c r="D117" s="323"/>
      <c r="E117" s="323"/>
      <c r="F117" s="323"/>
    </row>
    <row r="118" spans="4:6" x14ac:dyDescent="0.2">
      <c r="D118" s="323"/>
      <c r="E118" s="323"/>
      <c r="F118" s="323"/>
    </row>
    <row r="119" spans="4:6" x14ac:dyDescent="0.2">
      <c r="D119" s="323"/>
      <c r="E119" s="323"/>
      <c r="F119" s="323"/>
    </row>
    <row r="120" spans="4:6" x14ac:dyDescent="0.2">
      <c r="D120" s="323"/>
      <c r="E120" s="323"/>
      <c r="F120" s="323"/>
    </row>
    <row r="121" spans="4:6" x14ac:dyDescent="0.2">
      <c r="D121" s="323"/>
      <c r="E121" s="323"/>
      <c r="F121" s="323"/>
    </row>
    <row r="122" spans="4:6" x14ac:dyDescent="0.2">
      <c r="D122" s="323"/>
      <c r="E122" s="323"/>
      <c r="F122" s="323"/>
    </row>
    <row r="123" spans="4:6" x14ac:dyDescent="0.2">
      <c r="D123" s="323"/>
      <c r="E123" s="323"/>
      <c r="F123" s="323"/>
    </row>
    <row r="124" spans="4:6" x14ac:dyDescent="0.2">
      <c r="D124" s="323"/>
      <c r="E124" s="323"/>
      <c r="F124" s="323"/>
    </row>
    <row r="125" spans="4:6" x14ac:dyDescent="0.2">
      <c r="D125" s="323"/>
      <c r="E125" s="323"/>
      <c r="F125" s="323"/>
    </row>
    <row r="126" spans="4:6" x14ac:dyDescent="0.2">
      <c r="D126" s="323"/>
      <c r="E126" s="323"/>
      <c r="F126" s="323"/>
    </row>
    <row r="127" spans="4:6" x14ac:dyDescent="0.2">
      <c r="D127" s="323"/>
      <c r="E127" s="323"/>
      <c r="F127" s="323"/>
    </row>
    <row r="128" spans="4:6" x14ac:dyDescent="0.2">
      <c r="D128" s="323"/>
      <c r="E128" s="323"/>
      <c r="F128" s="323"/>
    </row>
    <row r="129" spans="4:6" x14ac:dyDescent="0.2">
      <c r="D129" s="323"/>
      <c r="E129" s="323"/>
      <c r="F129" s="323"/>
    </row>
    <row r="130" spans="4:6" x14ac:dyDescent="0.2">
      <c r="D130" s="323"/>
      <c r="E130" s="323"/>
      <c r="F130" s="323"/>
    </row>
    <row r="131" spans="4:6" x14ac:dyDescent="0.2">
      <c r="D131" s="323"/>
      <c r="E131" s="323"/>
      <c r="F131" s="323"/>
    </row>
    <row r="132" spans="4:6" x14ac:dyDescent="0.2">
      <c r="D132" s="323"/>
      <c r="E132" s="323"/>
      <c r="F132" s="323"/>
    </row>
    <row r="133" spans="4:6" x14ac:dyDescent="0.2">
      <c r="D133" s="323"/>
      <c r="E133" s="323"/>
      <c r="F133" s="323"/>
    </row>
    <row r="134" spans="4:6" x14ac:dyDescent="0.2">
      <c r="D134" s="323"/>
      <c r="E134" s="323"/>
      <c r="F134" s="323"/>
    </row>
    <row r="135" spans="4:6" x14ac:dyDescent="0.2">
      <c r="D135" s="323"/>
      <c r="E135" s="323"/>
      <c r="F135" s="323"/>
    </row>
    <row r="136" spans="4:6" x14ac:dyDescent="0.2">
      <c r="D136" s="323"/>
      <c r="E136" s="323"/>
      <c r="F136" s="323"/>
    </row>
    <row r="137" spans="4:6" x14ac:dyDescent="0.2">
      <c r="D137" s="323"/>
      <c r="E137" s="323"/>
      <c r="F137" s="323"/>
    </row>
    <row r="138" spans="4:6" x14ac:dyDescent="0.2">
      <c r="D138" s="323"/>
      <c r="E138" s="323"/>
      <c r="F138" s="323"/>
    </row>
    <row r="139" spans="4:6" x14ac:dyDescent="0.2">
      <c r="D139" s="323"/>
      <c r="E139" s="323"/>
      <c r="F139" s="323"/>
    </row>
    <row r="140" spans="4:6" x14ac:dyDescent="0.2">
      <c r="D140" s="323"/>
      <c r="E140" s="323"/>
      <c r="F140" s="323"/>
    </row>
    <row r="141" spans="4:6" x14ac:dyDescent="0.2">
      <c r="D141" s="323"/>
      <c r="E141" s="323"/>
      <c r="F141" s="323"/>
    </row>
    <row r="142" spans="4:6" x14ac:dyDescent="0.2">
      <c r="D142" s="323"/>
      <c r="E142" s="323"/>
      <c r="F142" s="323"/>
    </row>
    <row r="143" spans="4:6" x14ac:dyDescent="0.2">
      <c r="D143" s="323"/>
      <c r="E143" s="323"/>
      <c r="F143" s="323"/>
    </row>
    <row r="144" spans="4:6" x14ac:dyDescent="0.2">
      <c r="D144" s="323"/>
      <c r="E144" s="323"/>
      <c r="F144" s="323"/>
    </row>
    <row r="145" spans="4:6" x14ac:dyDescent="0.2">
      <c r="D145" s="323"/>
      <c r="E145" s="323"/>
      <c r="F145" s="323"/>
    </row>
    <row r="146" spans="4:6" x14ac:dyDescent="0.2">
      <c r="D146" s="323"/>
      <c r="E146" s="323"/>
      <c r="F146" s="323"/>
    </row>
    <row r="147" spans="4:6" x14ac:dyDescent="0.2">
      <c r="D147" s="323"/>
      <c r="E147" s="323"/>
      <c r="F147" s="323"/>
    </row>
    <row r="148" spans="4:6" x14ac:dyDescent="0.2">
      <c r="D148" s="323"/>
      <c r="E148" s="323"/>
      <c r="F148" s="323"/>
    </row>
    <row r="149" spans="4:6" x14ac:dyDescent="0.2">
      <c r="D149" s="323"/>
      <c r="E149" s="323"/>
      <c r="F149" s="323"/>
    </row>
    <row r="150" spans="4:6" x14ac:dyDescent="0.2">
      <c r="D150" s="323"/>
      <c r="E150" s="323"/>
      <c r="F150" s="323"/>
    </row>
    <row r="151" spans="4:6" x14ac:dyDescent="0.2">
      <c r="D151" s="323"/>
      <c r="E151" s="323"/>
      <c r="F151" s="323"/>
    </row>
    <row r="152" spans="4:6" x14ac:dyDescent="0.2">
      <c r="D152" s="323"/>
      <c r="E152" s="323"/>
      <c r="F152" s="323"/>
    </row>
    <row r="153" spans="4:6" x14ac:dyDescent="0.2">
      <c r="D153" s="323"/>
      <c r="E153" s="323"/>
      <c r="F153" s="323"/>
    </row>
    <row r="154" spans="4:6" x14ac:dyDescent="0.2">
      <c r="D154" s="323"/>
      <c r="E154" s="323"/>
      <c r="F154" s="323"/>
    </row>
    <row r="155" spans="4:6" x14ac:dyDescent="0.2">
      <c r="D155" s="323"/>
      <c r="E155" s="323"/>
      <c r="F155" s="323"/>
    </row>
    <row r="156" spans="4:6" x14ac:dyDescent="0.2">
      <c r="D156" s="323"/>
      <c r="E156" s="323"/>
      <c r="F156" s="323"/>
    </row>
    <row r="157" spans="4:6" x14ac:dyDescent="0.2">
      <c r="D157" s="323"/>
      <c r="E157" s="323"/>
      <c r="F157" s="323"/>
    </row>
    <row r="158" spans="4:6" x14ac:dyDescent="0.2">
      <c r="D158" s="323"/>
      <c r="E158" s="323"/>
      <c r="F158" s="323"/>
    </row>
    <row r="159" spans="4:6" x14ac:dyDescent="0.2">
      <c r="D159" s="323"/>
      <c r="E159" s="323"/>
      <c r="F159" s="323"/>
    </row>
    <row r="160" spans="4:6" x14ac:dyDescent="0.2">
      <c r="D160" s="323"/>
      <c r="E160" s="323"/>
      <c r="F160" s="323"/>
    </row>
    <row r="161" spans="4:6" x14ac:dyDescent="0.2">
      <c r="D161" s="323"/>
      <c r="E161" s="323"/>
      <c r="F161" s="323"/>
    </row>
    <row r="162" spans="4:6" x14ac:dyDescent="0.2">
      <c r="D162" s="323"/>
      <c r="E162" s="323"/>
      <c r="F162" s="323"/>
    </row>
    <row r="163" spans="4:6" x14ac:dyDescent="0.2">
      <c r="D163" s="323"/>
      <c r="E163" s="323"/>
      <c r="F163" s="323"/>
    </row>
    <row r="164" spans="4:6" x14ac:dyDescent="0.2">
      <c r="D164" s="323"/>
      <c r="E164" s="323"/>
      <c r="F164" s="323"/>
    </row>
    <row r="165" spans="4:6" x14ac:dyDescent="0.2">
      <c r="D165" s="323"/>
      <c r="E165" s="323"/>
      <c r="F165" s="323"/>
    </row>
    <row r="166" spans="4:6" x14ac:dyDescent="0.2">
      <c r="D166" s="323"/>
      <c r="E166" s="323"/>
      <c r="F166" s="323"/>
    </row>
    <row r="167" spans="4:6" x14ac:dyDescent="0.2">
      <c r="D167" s="323"/>
      <c r="E167" s="323"/>
      <c r="F167" s="323"/>
    </row>
    <row r="168" spans="4:6" x14ac:dyDescent="0.2">
      <c r="D168" s="323"/>
      <c r="E168" s="323"/>
      <c r="F168" s="323"/>
    </row>
    <row r="169" spans="4:6" x14ac:dyDescent="0.2">
      <c r="D169" s="323"/>
      <c r="E169" s="323"/>
      <c r="F169" s="323"/>
    </row>
    <row r="170" spans="4:6" x14ac:dyDescent="0.2">
      <c r="D170" s="323"/>
      <c r="E170" s="323"/>
      <c r="F170" s="323"/>
    </row>
    <row r="171" spans="4:6" x14ac:dyDescent="0.2">
      <c r="D171" s="323"/>
      <c r="E171" s="323"/>
      <c r="F171" s="323"/>
    </row>
    <row r="172" spans="4:6" x14ac:dyDescent="0.2">
      <c r="D172" s="323"/>
      <c r="E172" s="323"/>
      <c r="F172" s="323"/>
    </row>
    <row r="173" spans="4:6" x14ac:dyDescent="0.2">
      <c r="D173" s="323"/>
      <c r="E173" s="323"/>
      <c r="F173" s="323"/>
    </row>
    <row r="174" spans="4:6" x14ac:dyDescent="0.2">
      <c r="D174" s="323"/>
      <c r="E174" s="323"/>
      <c r="F174" s="323"/>
    </row>
    <row r="175" spans="4:6" x14ac:dyDescent="0.2">
      <c r="D175" s="323"/>
      <c r="E175" s="323"/>
      <c r="F175" s="323"/>
    </row>
    <row r="176" spans="4:6" x14ac:dyDescent="0.2">
      <c r="D176" s="323"/>
      <c r="E176" s="323"/>
      <c r="F176" s="323"/>
    </row>
    <row r="177" spans="4:6" x14ac:dyDescent="0.2">
      <c r="D177" s="323"/>
      <c r="E177" s="323"/>
      <c r="F177" s="323"/>
    </row>
    <row r="178" spans="4:6" x14ac:dyDescent="0.2">
      <c r="D178" s="323"/>
      <c r="E178" s="323"/>
      <c r="F178" s="323"/>
    </row>
    <row r="179" spans="4:6" x14ac:dyDescent="0.2">
      <c r="D179" s="323"/>
      <c r="E179" s="323"/>
      <c r="F179" s="323"/>
    </row>
    <row r="180" spans="4:6" x14ac:dyDescent="0.2">
      <c r="D180" s="323"/>
      <c r="E180" s="323"/>
      <c r="F180" s="323"/>
    </row>
    <row r="181" spans="4:6" x14ac:dyDescent="0.2">
      <c r="D181" s="323"/>
      <c r="E181" s="323"/>
      <c r="F181" s="323"/>
    </row>
    <row r="182" spans="4:6" x14ac:dyDescent="0.2">
      <c r="D182" s="323"/>
      <c r="E182" s="323"/>
      <c r="F182" s="323"/>
    </row>
    <row r="183" spans="4:6" x14ac:dyDescent="0.2">
      <c r="D183" s="323"/>
      <c r="E183" s="323"/>
      <c r="F183" s="323"/>
    </row>
    <row r="184" spans="4:6" x14ac:dyDescent="0.2">
      <c r="D184" s="323"/>
      <c r="E184" s="323"/>
      <c r="F184" s="323"/>
    </row>
    <row r="185" spans="4:6" x14ac:dyDescent="0.2">
      <c r="D185" s="323"/>
      <c r="E185" s="323"/>
      <c r="F185" s="323"/>
    </row>
    <row r="186" spans="4:6" x14ac:dyDescent="0.2">
      <c r="D186" s="323"/>
      <c r="E186" s="323"/>
      <c r="F186" s="323"/>
    </row>
    <row r="187" spans="4:6" x14ac:dyDescent="0.2">
      <c r="D187" s="323"/>
      <c r="E187" s="323"/>
      <c r="F187" s="323"/>
    </row>
    <row r="188" spans="4:6" x14ac:dyDescent="0.2">
      <c r="D188" s="323"/>
      <c r="E188" s="323"/>
      <c r="F188" s="323"/>
    </row>
    <row r="189" spans="4:6" x14ac:dyDescent="0.2">
      <c r="D189" s="323"/>
      <c r="E189" s="323"/>
      <c r="F189" s="323"/>
    </row>
    <row r="190" spans="4:6" x14ac:dyDescent="0.2">
      <c r="D190" s="323"/>
      <c r="E190" s="323"/>
      <c r="F190" s="323"/>
    </row>
    <row r="191" spans="4:6" x14ac:dyDescent="0.2">
      <c r="D191" s="323"/>
      <c r="E191" s="323"/>
      <c r="F191" s="323"/>
    </row>
    <row r="192" spans="4:6" x14ac:dyDescent="0.2">
      <c r="D192" s="323"/>
      <c r="E192" s="323"/>
      <c r="F192" s="323"/>
    </row>
    <row r="193" spans="4:6" x14ac:dyDescent="0.2">
      <c r="D193" s="323"/>
      <c r="E193" s="323"/>
      <c r="F193" s="323"/>
    </row>
    <row r="194" spans="4:6" x14ac:dyDescent="0.2">
      <c r="D194" s="323"/>
      <c r="E194" s="323"/>
      <c r="F194" s="323"/>
    </row>
    <row r="195" spans="4:6" x14ac:dyDescent="0.2">
      <c r="D195" s="323"/>
      <c r="E195" s="323"/>
      <c r="F195" s="323"/>
    </row>
    <row r="196" spans="4:6" x14ac:dyDescent="0.2">
      <c r="D196" s="323"/>
      <c r="E196" s="323"/>
      <c r="F196" s="323"/>
    </row>
    <row r="197" spans="4:6" x14ac:dyDescent="0.2">
      <c r="D197" s="323"/>
      <c r="E197" s="323"/>
      <c r="F197" s="323"/>
    </row>
    <row r="198" spans="4:6" x14ac:dyDescent="0.2">
      <c r="D198" s="323"/>
      <c r="E198" s="323"/>
      <c r="F198" s="323"/>
    </row>
    <row r="199" spans="4:6" x14ac:dyDescent="0.2">
      <c r="D199" s="323"/>
      <c r="E199" s="323"/>
      <c r="F199" s="323"/>
    </row>
    <row r="200" spans="4:6" x14ac:dyDescent="0.2">
      <c r="D200" s="323"/>
      <c r="E200" s="323"/>
      <c r="F200" s="323"/>
    </row>
    <row r="201" spans="4:6" x14ac:dyDescent="0.2">
      <c r="D201" s="323"/>
      <c r="E201" s="323"/>
      <c r="F201" s="323"/>
    </row>
    <row r="202" spans="4:6" x14ac:dyDescent="0.2">
      <c r="D202" s="323"/>
      <c r="E202" s="323"/>
      <c r="F202" s="323"/>
    </row>
    <row r="203" spans="4:6" x14ac:dyDescent="0.2">
      <c r="D203" s="323"/>
      <c r="E203" s="323"/>
      <c r="F203" s="323"/>
    </row>
    <row r="204" spans="4:6" x14ac:dyDescent="0.2">
      <c r="D204" s="323"/>
      <c r="E204" s="323"/>
      <c r="F204" s="323"/>
    </row>
    <row r="205" spans="4:6" x14ac:dyDescent="0.2">
      <c r="D205" s="323"/>
      <c r="E205" s="323"/>
      <c r="F205" s="323"/>
    </row>
    <row r="206" spans="4:6" x14ac:dyDescent="0.2">
      <c r="D206" s="323"/>
      <c r="E206" s="323"/>
      <c r="F206" s="323"/>
    </row>
    <row r="207" spans="4:6" x14ac:dyDescent="0.2">
      <c r="D207" s="323"/>
      <c r="E207" s="323"/>
      <c r="F207" s="323"/>
    </row>
    <row r="208" spans="4:6" x14ac:dyDescent="0.2">
      <c r="D208" s="323"/>
      <c r="E208" s="323"/>
      <c r="F208" s="323"/>
    </row>
    <row r="209" spans="4:6" x14ac:dyDescent="0.2">
      <c r="D209" s="323"/>
      <c r="E209" s="323"/>
      <c r="F209" s="323"/>
    </row>
    <row r="210" spans="4:6" x14ac:dyDescent="0.2">
      <c r="D210" s="323"/>
      <c r="E210" s="323"/>
      <c r="F210" s="323"/>
    </row>
    <row r="211" spans="4:6" x14ac:dyDescent="0.2">
      <c r="D211" s="323"/>
      <c r="E211" s="323"/>
      <c r="F211" s="323"/>
    </row>
    <row r="212" spans="4:6" x14ac:dyDescent="0.2">
      <c r="D212" s="323"/>
      <c r="E212" s="323"/>
      <c r="F212" s="323"/>
    </row>
    <row r="213" spans="4:6" x14ac:dyDescent="0.2">
      <c r="D213" s="323"/>
      <c r="E213" s="323"/>
      <c r="F213" s="323"/>
    </row>
    <row r="214" spans="4:6" x14ac:dyDescent="0.2">
      <c r="D214" s="323"/>
      <c r="E214" s="323"/>
      <c r="F214" s="323"/>
    </row>
    <row r="215" spans="4:6" x14ac:dyDescent="0.2">
      <c r="D215" s="323"/>
      <c r="E215" s="323"/>
      <c r="F215" s="323"/>
    </row>
    <row r="216" spans="4:6" x14ac:dyDescent="0.2">
      <c r="D216" s="323"/>
      <c r="E216" s="323"/>
      <c r="F216" s="323"/>
    </row>
    <row r="217" spans="4:6" x14ac:dyDescent="0.2">
      <c r="D217" s="323"/>
      <c r="E217" s="323"/>
      <c r="F217" s="323"/>
    </row>
    <row r="218" spans="4:6" x14ac:dyDescent="0.2">
      <c r="D218" s="323"/>
      <c r="E218" s="323"/>
      <c r="F218" s="323"/>
    </row>
    <row r="219" spans="4:6" x14ac:dyDescent="0.2">
      <c r="D219" s="323"/>
      <c r="E219" s="323"/>
      <c r="F219" s="323"/>
    </row>
    <row r="220" spans="4:6" x14ac:dyDescent="0.2">
      <c r="D220" s="323"/>
      <c r="E220" s="323"/>
      <c r="F220" s="323"/>
    </row>
    <row r="221" spans="4:6" x14ac:dyDescent="0.2">
      <c r="D221" s="323"/>
      <c r="E221" s="323"/>
      <c r="F221" s="323"/>
    </row>
    <row r="222" spans="4:6" x14ac:dyDescent="0.2">
      <c r="D222" s="323"/>
      <c r="E222" s="323"/>
      <c r="F222" s="323"/>
    </row>
    <row r="223" spans="4:6" x14ac:dyDescent="0.2">
      <c r="D223" s="323"/>
      <c r="E223" s="323"/>
      <c r="F223" s="323"/>
    </row>
    <row r="224" spans="4:6" x14ac:dyDescent="0.2">
      <c r="D224" s="323"/>
      <c r="E224" s="323"/>
      <c r="F224" s="323"/>
    </row>
    <row r="225" spans="4:6" x14ac:dyDescent="0.2">
      <c r="D225" s="323"/>
      <c r="E225" s="323"/>
      <c r="F225" s="323"/>
    </row>
    <row r="226" spans="4:6" x14ac:dyDescent="0.2">
      <c r="D226" s="323"/>
      <c r="E226" s="323"/>
      <c r="F226" s="323"/>
    </row>
    <row r="227" spans="4:6" x14ac:dyDescent="0.2">
      <c r="D227" s="323"/>
      <c r="E227" s="323"/>
      <c r="F227" s="323"/>
    </row>
    <row r="228" spans="4:6" x14ac:dyDescent="0.2">
      <c r="D228" s="323"/>
      <c r="E228" s="323"/>
      <c r="F228" s="323"/>
    </row>
    <row r="229" spans="4:6" x14ac:dyDescent="0.2">
      <c r="D229" s="323"/>
      <c r="E229" s="323"/>
      <c r="F229" s="323"/>
    </row>
    <row r="230" spans="4:6" x14ac:dyDescent="0.2">
      <c r="D230" s="323"/>
      <c r="E230" s="323"/>
      <c r="F230" s="323"/>
    </row>
    <row r="231" spans="4:6" x14ac:dyDescent="0.2">
      <c r="D231" s="323"/>
      <c r="E231" s="323"/>
      <c r="F231" s="323"/>
    </row>
    <row r="232" spans="4:6" x14ac:dyDescent="0.2">
      <c r="D232" s="323"/>
      <c r="E232" s="323"/>
      <c r="F232" s="323"/>
    </row>
    <row r="233" spans="4:6" x14ac:dyDescent="0.2">
      <c r="D233" s="323"/>
      <c r="E233" s="323"/>
      <c r="F233" s="323"/>
    </row>
    <row r="234" spans="4:6" x14ac:dyDescent="0.2">
      <c r="D234" s="323"/>
      <c r="E234" s="323"/>
      <c r="F234" s="323"/>
    </row>
    <row r="235" spans="4:6" x14ac:dyDescent="0.2">
      <c r="D235" s="323"/>
      <c r="E235" s="323"/>
      <c r="F235" s="323"/>
    </row>
    <row r="236" spans="4:6" x14ac:dyDescent="0.2">
      <c r="D236" s="323"/>
      <c r="E236" s="323"/>
      <c r="F236" s="323"/>
    </row>
    <row r="237" spans="4:6" x14ac:dyDescent="0.2">
      <c r="D237" s="323"/>
      <c r="E237" s="323"/>
      <c r="F237" s="323"/>
    </row>
    <row r="238" spans="4:6" x14ac:dyDescent="0.2">
      <c r="D238" s="323"/>
      <c r="E238" s="323"/>
      <c r="F238" s="323"/>
    </row>
    <row r="239" spans="4:6" x14ac:dyDescent="0.2">
      <c r="D239" s="323"/>
      <c r="E239" s="323"/>
      <c r="F239" s="323"/>
    </row>
    <row r="240" spans="4:6" x14ac:dyDescent="0.2">
      <c r="D240" s="323"/>
      <c r="E240" s="323"/>
      <c r="F240" s="323"/>
    </row>
    <row r="241" spans="4:6" x14ac:dyDescent="0.2">
      <c r="D241" s="323"/>
      <c r="E241" s="323"/>
      <c r="F241" s="323"/>
    </row>
    <row r="242" spans="4:6" x14ac:dyDescent="0.2">
      <c r="D242" s="323"/>
      <c r="E242" s="323"/>
      <c r="F242" s="323"/>
    </row>
    <row r="243" spans="4:6" x14ac:dyDescent="0.2">
      <c r="D243" s="323"/>
      <c r="E243" s="323"/>
      <c r="F243" s="323"/>
    </row>
    <row r="244" spans="4:6" x14ac:dyDescent="0.2">
      <c r="D244" s="323"/>
      <c r="E244" s="323"/>
      <c r="F244" s="323"/>
    </row>
    <row r="245" spans="4:6" x14ac:dyDescent="0.2">
      <c r="D245" s="323"/>
      <c r="E245" s="323"/>
      <c r="F245" s="323"/>
    </row>
    <row r="246" spans="4:6" x14ac:dyDescent="0.2">
      <c r="D246" s="323"/>
      <c r="E246" s="323"/>
      <c r="F246" s="323"/>
    </row>
    <row r="247" spans="4:6" x14ac:dyDescent="0.2">
      <c r="D247" s="323"/>
      <c r="E247" s="323"/>
      <c r="F247" s="323"/>
    </row>
    <row r="248" spans="4:6" x14ac:dyDescent="0.2">
      <c r="D248" s="323"/>
      <c r="E248" s="323"/>
      <c r="F248" s="323"/>
    </row>
    <row r="249" spans="4:6" x14ac:dyDescent="0.2">
      <c r="D249" s="323"/>
      <c r="E249" s="323"/>
      <c r="F249" s="323"/>
    </row>
    <row r="250" spans="4:6" x14ac:dyDescent="0.2">
      <c r="D250" s="323"/>
      <c r="E250" s="323"/>
      <c r="F250" s="323"/>
    </row>
    <row r="251" spans="4:6" x14ac:dyDescent="0.2">
      <c r="D251" s="323"/>
      <c r="E251" s="323"/>
      <c r="F251" s="323"/>
    </row>
    <row r="252" spans="4:6" x14ac:dyDescent="0.2">
      <c r="D252" s="323"/>
      <c r="E252" s="323"/>
      <c r="F252" s="323"/>
    </row>
    <row r="253" spans="4:6" x14ac:dyDescent="0.2">
      <c r="D253" s="323"/>
      <c r="E253" s="323"/>
      <c r="F253" s="323"/>
    </row>
    <row r="254" spans="4:6" x14ac:dyDescent="0.2">
      <c r="D254" s="323"/>
      <c r="E254" s="323"/>
      <c r="F254" s="323"/>
    </row>
    <row r="255" spans="4:6" x14ac:dyDescent="0.2">
      <c r="D255" s="323"/>
      <c r="E255" s="323"/>
      <c r="F255" s="323"/>
    </row>
    <row r="256" spans="4:6" x14ac:dyDescent="0.2">
      <c r="D256" s="323"/>
      <c r="E256" s="323"/>
      <c r="F256" s="323"/>
    </row>
    <row r="257" spans="4:6" x14ac:dyDescent="0.2">
      <c r="D257" s="323"/>
      <c r="E257" s="323"/>
      <c r="F257" s="323"/>
    </row>
    <row r="258" spans="4:6" x14ac:dyDescent="0.2">
      <c r="D258" s="323"/>
      <c r="E258" s="323"/>
      <c r="F258" s="323"/>
    </row>
    <row r="259" spans="4:6" x14ac:dyDescent="0.2">
      <c r="D259" s="323"/>
      <c r="E259" s="323"/>
      <c r="F259" s="323"/>
    </row>
    <row r="260" spans="4:6" x14ac:dyDescent="0.2">
      <c r="D260" s="323"/>
      <c r="E260" s="323"/>
      <c r="F260" s="323"/>
    </row>
    <row r="261" spans="4:6" x14ac:dyDescent="0.2">
      <c r="D261" s="323"/>
      <c r="E261" s="323"/>
      <c r="F261" s="323"/>
    </row>
    <row r="262" spans="4:6" x14ac:dyDescent="0.2">
      <c r="D262" s="323"/>
      <c r="E262" s="323"/>
      <c r="F262" s="323"/>
    </row>
    <row r="263" spans="4:6" x14ac:dyDescent="0.2">
      <c r="D263" s="323"/>
      <c r="E263" s="323"/>
      <c r="F263" s="323"/>
    </row>
    <row r="264" spans="4:6" x14ac:dyDescent="0.2">
      <c r="D264" s="323"/>
      <c r="E264" s="323"/>
      <c r="F264" s="323"/>
    </row>
    <row r="265" spans="4:6" x14ac:dyDescent="0.2">
      <c r="D265" s="323"/>
      <c r="E265" s="323"/>
      <c r="F265" s="323"/>
    </row>
    <row r="266" spans="4:6" x14ac:dyDescent="0.2">
      <c r="D266" s="323"/>
      <c r="E266" s="323"/>
      <c r="F266" s="323"/>
    </row>
    <row r="267" spans="4:6" x14ac:dyDescent="0.2">
      <c r="D267" s="323"/>
      <c r="E267" s="323"/>
      <c r="F267" s="323"/>
    </row>
    <row r="268" spans="4:6" x14ac:dyDescent="0.2">
      <c r="D268" s="323"/>
      <c r="E268" s="323"/>
      <c r="F268" s="323"/>
    </row>
    <row r="269" spans="4:6" x14ac:dyDescent="0.2">
      <c r="D269" s="323"/>
      <c r="E269" s="323"/>
      <c r="F269" s="323"/>
    </row>
    <row r="270" spans="4:6" x14ac:dyDescent="0.2">
      <c r="D270" s="323"/>
      <c r="E270" s="323"/>
      <c r="F270" s="323"/>
    </row>
    <row r="271" spans="4:6" x14ac:dyDescent="0.2">
      <c r="D271" s="323"/>
      <c r="E271" s="323"/>
      <c r="F271" s="323"/>
    </row>
    <row r="272" spans="4:6" x14ac:dyDescent="0.2">
      <c r="D272" s="323"/>
      <c r="E272" s="323"/>
      <c r="F272" s="323"/>
    </row>
    <row r="273" spans="4:6" x14ac:dyDescent="0.2">
      <c r="D273" s="323"/>
      <c r="E273" s="323"/>
      <c r="F273" s="323"/>
    </row>
    <row r="274" spans="4:6" x14ac:dyDescent="0.2">
      <c r="D274" s="323"/>
      <c r="E274" s="323"/>
      <c r="F274" s="323"/>
    </row>
    <row r="275" spans="4:6" x14ac:dyDescent="0.2">
      <c r="D275" s="323"/>
      <c r="E275" s="323"/>
      <c r="F275" s="323"/>
    </row>
    <row r="276" spans="4:6" x14ac:dyDescent="0.2">
      <c r="D276" s="323"/>
      <c r="E276" s="323"/>
      <c r="F276" s="323"/>
    </row>
    <row r="277" spans="4:6" x14ac:dyDescent="0.2">
      <c r="D277" s="323"/>
      <c r="E277" s="323"/>
      <c r="F277" s="323"/>
    </row>
    <row r="278" spans="4:6" x14ac:dyDescent="0.2">
      <c r="D278" s="323"/>
      <c r="E278" s="323"/>
      <c r="F278" s="323"/>
    </row>
    <row r="279" spans="4:6" x14ac:dyDescent="0.2">
      <c r="D279" s="323"/>
      <c r="E279" s="323"/>
      <c r="F279" s="323"/>
    </row>
    <row r="280" spans="4:6" x14ac:dyDescent="0.2">
      <c r="D280" s="323"/>
      <c r="E280" s="323"/>
      <c r="F280" s="323"/>
    </row>
    <row r="281" spans="4:6" x14ac:dyDescent="0.2">
      <c r="D281" s="323"/>
      <c r="E281" s="323"/>
      <c r="F281" s="323"/>
    </row>
    <row r="282" spans="4:6" x14ac:dyDescent="0.2">
      <c r="D282" s="323"/>
      <c r="E282" s="323"/>
      <c r="F282" s="323"/>
    </row>
    <row r="283" spans="4:6" x14ac:dyDescent="0.2">
      <c r="D283" s="323"/>
      <c r="E283" s="323"/>
      <c r="F283" s="323"/>
    </row>
    <row r="284" spans="4:6" x14ac:dyDescent="0.2">
      <c r="D284" s="323"/>
      <c r="E284" s="323"/>
      <c r="F284" s="323"/>
    </row>
    <row r="285" spans="4:6" x14ac:dyDescent="0.2">
      <c r="D285" s="323"/>
      <c r="E285" s="323"/>
      <c r="F285" s="323"/>
    </row>
    <row r="286" spans="4:6" x14ac:dyDescent="0.2">
      <c r="D286" s="323"/>
      <c r="E286" s="323"/>
      <c r="F286" s="323"/>
    </row>
    <row r="287" spans="4:6" x14ac:dyDescent="0.2">
      <c r="D287" s="323"/>
      <c r="E287" s="323"/>
      <c r="F287" s="323"/>
    </row>
    <row r="288" spans="4:6" x14ac:dyDescent="0.2">
      <c r="D288" s="323"/>
      <c r="E288" s="323"/>
      <c r="F288" s="323"/>
    </row>
    <row r="289" spans="4:6" x14ac:dyDescent="0.2">
      <c r="D289" s="323"/>
      <c r="E289" s="323"/>
      <c r="F289" s="323"/>
    </row>
    <row r="290" spans="4:6" x14ac:dyDescent="0.2">
      <c r="D290" s="323"/>
      <c r="E290" s="323"/>
      <c r="F290" s="323"/>
    </row>
    <row r="291" spans="4:6" x14ac:dyDescent="0.2">
      <c r="D291" s="323"/>
      <c r="E291" s="323"/>
      <c r="F291" s="323"/>
    </row>
    <row r="292" spans="4:6" x14ac:dyDescent="0.2">
      <c r="D292" s="323"/>
      <c r="E292" s="323"/>
      <c r="F292" s="323"/>
    </row>
    <row r="293" spans="4:6" x14ac:dyDescent="0.2">
      <c r="D293" s="323"/>
      <c r="E293" s="323"/>
      <c r="F293" s="323"/>
    </row>
    <row r="294" spans="4:6" x14ac:dyDescent="0.2">
      <c r="D294" s="323"/>
      <c r="E294" s="323"/>
      <c r="F294" s="323"/>
    </row>
    <row r="295" spans="4:6" x14ac:dyDescent="0.2">
      <c r="D295" s="323"/>
      <c r="E295" s="323"/>
      <c r="F295" s="323"/>
    </row>
    <row r="296" spans="4:6" x14ac:dyDescent="0.2">
      <c r="D296" s="323"/>
      <c r="E296" s="323"/>
      <c r="F296" s="323"/>
    </row>
    <row r="297" spans="4:6" x14ac:dyDescent="0.2">
      <c r="D297" s="323"/>
      <c r="E297" s="323"/>
      <c r="F297" s="323"/>
    </row>
    <row r="298" spans="4:6" x14ac:dyDescent="0.2">
      <c r="D298" s="323"/>
      <c r="E298" s="323"/>
      <c r="F298" s="323"/>
    </row>
    <row r="299" spans="4:6" x14ac:dyDescent="0.2">
      <c r="D299" s="323"/>
      <c r="E299" s="323"/>
      <c r="F299" s="323"/>
    </row>
    <row r="300" spans="4:6" x14ac:dyDescent="0.2">
      <c r="D300" s="323"/>
      <c r="E300" s="323"/>
      <c r="F300" s="323"/>
    </row>
    <row r="301" spans="4:6" x14ac:dyDescent="0.2">
      <c r="D301" s="323"/>
      <c r="E301" s="323"/>
      <c r="F301" s="323"/>
    </row>
    <row r="302" spans="4:6" x14ac:dyDescent="0.2">
      <c r="D302" s="323"/>
      <c r="E302" s="323"/>
      <c r="F302" s="323"/>
    </row>
    <row r="303" spans="4:6" x14ac:dyDescent="0.2">
      <c r="D303" s="323"/>
      <c r="E303" s="323"/>
      <c r="F303" s="323"/>
    </row>
    <row r="304" spans="4:6" x14ac:dyDescent="0.2">
      <c r="D304" s="323"/>
      <c r="E304" s="323"/>
      <c r="F304" s="323"/>
    </row>
    <row r="305" spans="4:6" x14ac:dyDescent="0.2">
      <c r="D305" s="323"/>
      <c r="E305" s="323"/>
      <c r="F305" s="323"/>
    </row>
    <row r="306" spans="4:6" x14ac:dyDescent="0.2">
      <c r="D306" s="323"/>
      <c r="E306" s="323"/>
      <c r="F306" s="323"/>
    </row>
    <row r="307" spans="4:6" x14ac:dyDescent="0.2">
      <c r="D307" s="323"/>
      <c r="E307" s="323"/>
      <c r="F307" s="323"/>
    </row>
    <row r="308" spans="4:6" x14ac:dyDescent="0.2">
      <c r="D308" s="323"/>
      <c r="E308" s="323"/>
      <c r="F308" s="323"/>
    </row>
    <row r="309" spans="4:6" x14ac:dyDescent="0.2">
      <c r="D309" s="323"/>
      <c r="E309" s="323"/>
      <c r="F309" s="323"/>
    </row>
    <row r="310" spans="4:6" x14ac:dyDescent="0.2">
      <c r="D310" s="323"/>
      <c r="E310" s="323"/>
      <c r="F310" s="323"/>
    </row>
    <row r="311" spans="4:6" x14ac:dyDescent="0.2">
      <c r="D311" s="323"/>
      <c r="E311" s="323"/>
      <c r="F311" s="323"/>
    </row>
    <row r="312" spans="4:6" x14ac:dyDescent="0.2">
      <c r="D312" s="323"/>
      <c r="E312" s="323"/>
      <c r="F312" s="323"/>
    </row>
    <row r="313" spans="4:6" x14ac:dyDescent="0.2">
      <c r="D313" s="323"/>
      <c r="E313" s="323"/>
      <c r="F313" s="323"/>
    </row>
    <row r="314" spans="4:6" x14ac:dyDescent="0.2">
      <c r="D314" s="323"/>
      <c r="E314" s="323"/>
      <c r="F314" s="323"/>
    </row>
    <row r="315" spans="4:6" x14ac:dyDescent="0.2">
      <c r="D315" s="323"/>
      <c r="E315" s="323"/>
      <c r="F315" s="323"/>
    </row>
    <row r="316" spans="4:6" x14ac:dyDescent="0.2">
      <c r="D316" s="323"/>
      <c r="E316" s="323"/>
      <c r="F316" s="323"/>
    </row>
    <row r="317" spans="4:6" x14ac:dyDescent="0.2">
      <c r="D317" s="323"/>
      <c r="E317" s="323"/>
      <c r="F317" s="323"/>
    </row>
    <row r="318" spans="4:6" x14ac:dyDescent="0.2">
      <c r="D318" s="323"/>
      <c r="E318" s="323"/>
      <c r="F318" s="323"/>
    </row>
    <row r="319" spans="4:6" x14ac:dyDescent="0.2">
      <c r="D319" s="323"/>
      <c r="E319" s="323"/>
      <c r="F319" s="323"/>
    </row>
    <row r="320" spans="4:6" x14ac:dyDescent="0.2">
      <c r="D320" s="323"/>
      <c r="E320" s="323"/>
      <c r="F320" s="323"/>
    </row>
    <row r="321" spans="4:6" x14ac:dyDescent="0.2">
      <c r="D321" s="323"/>
      <c r="E321" s="323"/>
      <c r="F321" s="323"/>
    </row>
    <row r="322" spans="4:6" x14ac:dyDescent="0.2">
      <c r="D322" s="323"/>
      <c r="E322" s="323"/>
      <c r="F322" s="323"/>
    </row>
    <row r="323" spans="4:6" x14ac:dyDescent="0.2">
      <c r="D323" s="323"/>
      <c r="E323" s="323"/>
      <c r="F323" s="323"/>
    </row>
    <row r="324" spans="4:6" x14ac:dyDescent="0.2">
      <c r="D324" s="323"/>
      <c r="E324" s="323"/>
      <c r="F324" s="323"/>
    </row>
    <row r="325" spans="4:6" x14ac:dyDescent="0.2">
      <c r="D325" s="323"/>
      <c r="E325" s="323"/>
      <c r="F325" s="323"/>
    </row>
    <row r="326" spans="4:6" x14ac:dyDescent="0.2">
      <c r="D326" s="323"/>
      <c r="E326" s="323"/>
      <c r="F326" s="323"/>
    </row>
    <row r="327" spans="4:6" x14ac:dyDescent="0.2">
      <c r="D327" s="323"/>
      <c r="E327" s="323"/>
      <c r="F327" s="323"/>
    </row>
    <row r="328" spans="4:6" x14ac:dyDescent="0.2">
      <c r="D328" s="323"/>
      <c r="E328" s="323"/>
      <c r="F328" s="323"/>
    </row>
    <row r="329" spans="4:6" x14ac:dyDescent="0.2">
      <c r="D329" s="323"/>
      <c r="E329" s="323"/>
      <c r="F329" s="323"/>
    </row>
    <row r="330" spans="4:6" x14ac:dyDescent="0.2">
      <c r="D330" s="323"/>
      <c r="E330" s="323"/>
      <c r="F330" s="323"/>
    </row>
    <row r="331" spans="4:6" x14ac:dyDescent="0.2">
      <c r="D331" s="323"/>
      <c r="E331" s="323"/>
      <c r="F331" s="323"/>
    </row>
    <row r="332" spans="4:6" x14ac:dyDescent="0.2">
      <c r="D332" s="323"/>
      <c r="E332" s="323"/>
      <c r="F332" s="323"/>
    </row>
    <row r="333" spans="4:6" x14ac:dyDescent="0.2">
      <c r="D333" s="323"/>
      <c r="E333" s="323"/>
      <c r="F333" s="323"/>
    </row>
    <row r="334" spans="4:6" x14ac:dyDescent="0.2">
      <c r="D334" s="323"/>
      <c r="E334" s="323"/>
      <c r="F334" s="323"/>
    </row>
    <row r="335" spans="4:6" x14ac:dyDescent="0.2">
      <c r="D335" s="323"/>
      <c r="E335" s="323"/>
      <c r="F335" s="323"/>
    </row>
    <row r="336" spans="4:6" x14ac:dyDescent="0.2">
      <c r="D336" s="323"/>
      <c r="E336" s="323"/>
      <c r="F336" s="323"/>
    </row>
    <row r="337" spans="4:6" x14ac:dyDescent="0.2">
      <c r="D337" s="323"/>
      <c r="E337" s="323"/>
      <c r="F337" s="323"/>
    </row>
    <row r="338" spans="4:6" x14ac:dyDescent="0.2">
      <c r="D338" s="323"/>
      <c r="E338" s="323"/>
      <c r="F338" s="323"/>
    </row>
    <row r="339" spans="4:6" x14ac:dyDescent="0.2">
      <c r="D339" s="323"/>
      <c r="E339" s="323"/>
      <c r="F339" s="323"/>
    </row>
    <row r="340" spans="4:6" x14ac:dyDescent="0.2">
      <c r="D340" s="323"/>
      <c r="E340" s="323"/>
      <c r="F340" s="323"/>
    </row>
    <row r="341" spans="4:6" x14ac:dyDescent="0.2">
      <c r="D341" s="323"/>
      <c r="E341" s="323"/>
      <c r="F341" s="323"/>
    </row>
    <row r="342" spans="4:6" x14ac:dyDescent="0.2">
      <c r="D342" s="323"/>
      <c r="E342" s="323"/>
      <c r="F342" s="323"/>
    </row>
    <row r="343" spans="4:6" x14ac:dyDescent="0.2">
      <c r="D343" s="323"/>
      <c r="E343" s="323"/>
      <c r="F343" s="323"/>
    </row>
    <row r="344" spans="4:6" x14ac:dyDescent="0.2">
      <c r="D344" s="323"/>
      <c r="E344" s="323"/>
      <c r="F344" s="323"/>
    </row>
    <row r="345" spans="4:6" x14ac:dyDescent="0.2">
      <c r="D345" s="323"/>
      <c r="E345" s="323"/>
      <c r="F345" s="323"/>
    </row>
    <row r="346" spans="4:6" x14ac:dyDescent="0.2">
      <c r="D346" s="323"/>
      <c r="E346" s="323"/>
      <c r="F346" s="323"/>
    </row>
    <row r="347" spans="4:6" x14ac:dyDescent="0.2">
      <c r="D347" s="323"/>
      <c r="E347" s="323"/>
      <c r="F347" s="323"/>
    </row>
    <row r="348" spans="4:6" x14ac:dyDescent="0.2">
      <c r="D348" s="323"/>
      <c r="E348" s="323"/>
      <c r="F348" s="323"/>
    </row>
    <row r="349" spans="4:6" x14ac:dyDescent="0.2">
      <c r="D349" s="323"/>
      <c r="E349" s="323"/>
      <c r="F349" s="323"/>
    </row>
    <row r="350" spans="4:6" x14ac:dyDescent="0.2">
      <c r="D350" s="323"/>
      <c r="E350" s="323"/>
      <c r="F350" s="323"/>
    </row>
    <row r="351" spans="4:6" x14ac:dyDescent="0.2">
      <c r="D351" s="323"/>
      <c r="E351" s="323"/>
      <c r="F351" s="323"/>
    </row>
    <row r="352" spans="4:6" x14ac:dyDescent="0.2">
      <c r="D352" s="323"/>
      <c r="E352" s="323"/>
      <c r="F352" s="323"/>
    </row>
    <row r="353" spans="4:6" x14ac:dyDescent="0.2">
      <c r="D353" s="323"/>
      <c r="E353" s="323"/>
      <c r="F353" s="323"/>
    </row>
    <row r="354" spans="4:6" x14ac:dyDescent="0.2">
      <c r="D354" s="323"/>
      <c r="E354" s="323"/>
      <c r="F354" s="323"/>
    </row>
    <row r="355" spans="4:6" x14ac:dyDescent="0.2">
      <c r="D355" s="323"/>
      <c r="E355" s="323"/>
      <c r="F355" s="323"/>
    </row>
    <row r="356" spans="4:6" x14ac:dyDescent="0.2">
      <c r="D356" s="323"/>
      <c r="E356" s="323"/>
      <c r="F356" s="323"/>
    </row>
    <row r="357" spans="4:6" x14ac:dyDescent="0.2">
      <c r="D357" s="323"/>
      <c r="E357" s="323"/>
      <c r="F357" s="323"/>
    </row>
    <row r="358" spans="4:6" x14ac:dyDescent="0.2">
      <c r="D358" s="323"/>
      <c r="E358" s="323"/>
      <c r="F358" s="323"/>
    </row>
    <row r="359" spans="4:6" x14ac:dyDescent="0.2">
      <c r="D359" s="323"/>
      <c r="E359" s="323"/>
      <c r="F359" s="323"/>
    </row>
    <row r="360" spans="4:6" x14ac:dyDescent="0.2">
      <c r="D360" s="323"/>
      <c r="E360" s="323"/>
      <c r="F360" s="323"/>
    </row>
    <row r="361" spans="4:6" x14ac:dyDescent="0.2">
      <c r="D361" s="323"/>
      <c r="E361" s="323"/>
      <c r="F361" s="323"/>
    </row>
    <row r="362" spans="4:6" x14ac:dyDescent="0.2">
      <c r="D362" s="323"/>
      <c r="E362" s="323"/>
      <c r="F362" s="323"/>
    </row>
    <row r="363" spans="4:6" x14ac:dyDescent="0.2">
      <c r="D363" s="323"/>
      <c r="E363" s="323"/>
      <c r="F363" s="323"/>
    </row>
    <row r="364" spans="4:6" x14ac:dyDescent="0.2">
      <c r="D364" s="323"/>
      <c r="E364" s="323"/>
      <c r="F364" s="323"/>
    </row>
    <row r="365" spans="4:6" x14ac:dyDescent="0.2">
      <c r="D365" s="323"/>
      <c r="E365" s="323"/>
      <c r="F365" s="323"/>
    </row>
    <row r="366" spans="4:6" x14ac:dyDescent="0.2">
      <c r="D366" s="323"/>
      <c r="E366" s="323"/>
      <c r="F366" s="323"/>
    </row>
    <row r="367" spans="4:6" x14ac:dyDescent="0.2">
      <c r="D367" s="323"/>
      <c r="E367" s="323"/>
      <c r="F367" s="323"/>
    </row>
    <row r="368" spans="4:6" x14ac:dyDescent="0.2">
      <c r="D368" s="323"/>
      <c r="E368" s="323"/>
      <c r="F368" s="323"/>
    </row>
    <row r="369" spans="4:6" x14ac:dyDescent="0.2">
      <c r="D369" s="323"/>
      <c r="E369" s="323"/>
      <c r="F369" s="323"/>
    </row>
    <row r="370" spans="4:6" x14ac:dyDescent="0.2">
      <c r="D370" s="323"/>
      <c r="E370" s="323"/>
      <c r="F370" s="323"/>
    </row>
    <row r="371" spans="4:6" x14ac:dyDescent="0.2">
      <c r="D371" s="323"/>
      <c r="E371" s="323"/>
      <c r="F371" s="323"/>
    </row>
    <row r="372" spans="4:6" x14ac:dyDescent="0.2">
      <c r="D372" s="323"/>
      <c r="E372" s="323"/>
      <c r="F372" s="323"/>
    </row>
    <row r="373" spans="4:6" x14ac:dyDescent="0.2">
      <c r="D373" s="323"/>
      <c r="E373" s="323"/>
      <c r="F373" s="323"/>
    </row>
    <row r="374" spans="4:6" x14ac:dyDescent="0.2">
      <c r="D374" s="323"/>
      <c r="E374" s="323"/>
      <c r="F374" s="323"/>
    </row>
    <row r="375" spans="4:6" x14ac:dyDescent="0.2">
      <c r="D375" s="323"/>
      <c r="E375" s="323"/>
      <c r="F375" s="323"/>
    </row>
    <row r="376" spans="4:6" x14ac:dyDescent="0.2">
      <c r="D376" s="323"/>
      <c r="E376" s="323"/>
      <c r="F376" s="323"/>
    </row>
    <row r="377" spans="4:6" x14ac:dyDescent="0.2">
      <c r="D377" s="323"/>
      <c r="E377" s="323"/>
      <c r="F377" s="323"/>
    </row>
    <row r="378" spans="4:6" x14ac:dyDescent="0.2">
      <c r="D378" s="323"/>
      <c r="E378" s="323"/>
      <c r="F378" s="323"/>
    </row>
    <row r="379" spans="4:6" x14ac:dyDescent="0.2">
      <c r="D379" s="323"/>
      <c r="E379" s="323"/>
      <c r="F379" s="323"/>
    </row>
    <row r="380" spans="4:6" x14ac:dyDescent="0.2">
      <c r="D380" s="323"/>
      <c r="E380" s="323"/>
      <c r="F380" s="323"/>
    </row>
    <row r="381" spans="4:6" x14ac:dyDescent="0.2">
      <c r="D381" s="323"/>
      <c r="E381" s="323"/>
      <c r="F381" s="323"/>
    </row>
    <row r="382" spans="4:6" x14ac:dyDescent="0.2">
      <c r="D382" s="323"/>
      <c r="E382" s="323"/>
      <c r="F382" s="323"/>
    </row>
    <row r="383" spans="4:6" x14ac:dyDescent="0.2">
      <c r="D383" s="323"/>
      <c r="E383" s="323"/>
      <c r="F383" s="323"/>
    </row>
    <row r="384" spans="4:6" x14ac:dyDescent="0.2">
      <c r="D384" s="323"/>
      <c r="E384" s="323"/>
      <c r="F384" s="323"/>
    </row>
    <row r="385" spans="4:6" x14ac:dyDescent="0.2">
      <c r="D385" s="323"/>
      <c r="E385" s="323"/>
      <c r="F385" s="323"/>
    </row>
    <row r="386" spans="4:6" x14ac:dyDescent="0.2">
      <c r="D386" s="323"/>
      <c r="E386" s="323"/>
      <c r="F386" s="323"/>
    </row>
    <row r="387" spans="4:6" x14ac:dyDescent="0.2">
      <c r="D387" s="323"/>
      <c r="E387" s="323"/>
      <c r="F387" s="323"/>
    </row>
    <row r="388" spans="4:6" x14ac:dyDescent="0.2">
      <c r="D388" s="323"/>
      <c r="E388" s="323"/>
      <c r="F388" s="323"/>
    </row>
    <row r="389" spans="4:6" x14ac:dyDescent="0.2">
      <c r="D389" s="323"/>
      <c r="E389" s="323"/>
      <c r="F389" s="323"/>
    </row>
    <row r="390" spans="4:6" x14ac:dyDescent="0.2">
      <c r="D390" s="323"/>
      <c r="E390" s="323"/>
      <c r="F390" s="323"/>
    </row>
    <row r="391" spans="4:6" x14ac:dyDescent="0.2">
      <c r="D391" s="323"/>
      <c r="E391" s="323"/>
      <c r="F391" s="323"/>
    </row>
    <row r="392" spans="4:6" x14ac:dyDescent="0.2">
      <c r="D392" s="323"/>
      <c r="E392" s="323"/>
      <c r="F392" s="323"/>
    </row>
    <row r="393" spans="4:6" x14ac:dyDescent="0.2">
      <c r="D393" s="323"/>
      <c r="E393" s="323"/>
      <c r="F393" s="323"/>
    </row>
    <row r="394" spans="4:6" x14ac:dyDescent="0.2">
      <c r="D394" s="323"/>
      <c r="E394" s="323"/>
      <c r="F394" s="323"/>
    </row>
    <row r="395" spans="4:6" x14ac:dyDescent="0.2">
      <c r="D395" s="323"/>
      <c r="E395" s="323"/>
      <c r="F395" s="323"/>
    </row>
    <row r="396" spans="4:6" x14ac:dyDescent="0.2">
      <c r="D396" s="323"/>
      <c r="E396" s="323"/>
      <c r="F396" s="323"/>
    </row>
    <row r="397" spans="4:6" x14ac:dyDescent="0.2">
      <c r="D397" s="323"/>
      <c r="E397" s="323"/>
      <c r="F397" s="323"/>
    </row>
    <row r="398" spans="4:6" x14ac:dyDescent="0.2">
      <c r="D398" s="323"/>
      <c r="E398" s="323"/>
      <c r="F398" s="323"/>
    </row>
    <row r="399" spans="4:6" x14ac:dyDescent="0.2">
      <c r="D399" s="323"/>
      <c r="E399" s="323"/>
      <c r="F399" s="323"/>
    </row>
    <row r="400" spans="4:6" x14ac:dyDescent="0.2">
      <c r="D400" s="323"/>
      <c r="E400" s="323"/>
      <c r="F400" s="323"/>
    </row>
    <row r="401" spans="4:6" x14ac:dyDescent="0.2">
      <c r="D401" s="323"/>
      <c r="E401" s="323"/>
      <c r="F401" s="323"/>
    </row>
    <row r="402" spans="4:6" x14ac:dyDescent="0.2">
      <c r="D402" s="323"/>
      <c r="E402" s="323"/>
      <c r="F402" s="323"/>
    </row>
    <row r="403" spans="4:6" x14ac:dyDescent="0.2">
      <c r="D403" s="323"/>
      <c r="E403" s="323"/>
      <c r="F403" s="323"/>
    </row>
    <row r="404" spans="4:6" x14ac:dyDescent="0.2">
      <c r="D404" s="323"/>
      <c r="E404" s="323"/>
      <c r="F404" s="323"/>
    </row>
    <row r="405" spans="4:6" x14ac:dyDescent="0.2">
      <c r="D405" s="323"/>
      <c r="E405" s="323"/>
      <c r="F405" s="323"/>
    </row>
    <row r="406" spans="4:6" x14ac:dyDescent="0.2">
      <c r="D406" s="323"/>
      <c r="E406" s="323"/>
      <c r="F406" s="323"/>
    </row>
    <row r="407" spans="4:6" x14ac:dyDescent="0.2">
      <c r="D407" s="323"/>
      <c r="E407" s="323"/>
      <c r="F407" s="323"/>
    </row>
    <row r="408" spans="4:6" x14ac:dyDescent="0.2">
      <c r="D408" s="323"/>
      <c r="E408" s="323"/>
      <c r="F408" s="323"/>
    </row>
    <row r="409" spans="4:6" x14ac:dyDescent="0.2">
      <c r="D409" s="323"/>
      <c r="E409" s="323"/>
      <c r="F409" s="323"/>
    </row>
    <row r="410" spans="4:6" x14ac:dyDescent="0.2">
      <c r="D410" s="323"/>
      <c r="E410" s="323"/>
      <c r="F410" s="323"/>
    </row>
    <row r="411" spans="4:6" x14ac:dyDescent="0.2">
      <c r="D411" s="323"/>
      <c r="E411" s="323"/>
      <c r="F411" s="323"/>
    </row>
    <row r="412" spans="4:6" x14ac:dyDescent="0.2">
      <c r="D412" s="323"/>
      <c r="E412" s="323"/>
      <c r="F412" s="323"/>
    </row>
    <row r="413" spans="4:6" x14ac:dyDescent="0.2">
      <c r="D413" s="323"/>
      <c r="E413" s="323"/>
      <c r="F413" s="323"/>
    </row>
    <row r="414" spans="4:6" x14ac:dyDescent="0.2">
      <c r="D414" s="323"/>
      <c r="E414" s="323"/>
      <c r="F414" s="323"/>
    </row>
    <row r="415" spans="4:6" x14ac:dyDescent="0.2">
      <c r="D415" s="323"/>
      <c r="E415" s="323"/>
      <c r="F415" s="323"/>
    </row>
    <row r="416" spans="4:6" x14ac:dyDescent="0.2">
      <c r="D416" s="323"/>
      <c r="E416" s="323"/>
      <c r="F416" s="323"/>
    </row>
    <row r="417" spans="4:6" x14ac:dyDescent="0.2">
      <c r="D417" s="323"/>
      <c r="E417" s="323"/>
      <c r="F417" s="323"/>
    </row>
    <row r="418" spans="4:6" x14ac:dyDescent="0.2">
      <c r="D418" s="323"/>
      <c r="E418" s="323"/>
      <c r="F418" s="323"/>
    </row>
    <row r="419" spans="4:6" x14ac:dyDescent="0.2">
      <c r="D419" s="323"/>
      <c r="E419" s="323"/>
      <c r="F419" s="323"/>
    </row>
    <row r="420" spans="4:6" x14ac:dyDescent="0.2">
      <c r="D420" s="323"/>
      <c r="E420" s="323"/>
      <c r="F420" s="323"/>
    </row>
    <row r="421" spans="4:6" x14ac:dyDescent="0.2">
      <c r="D421" s="323"/>
      <c r="E421" s="323"/>
      <c r="F421" s="323"/>
    </row>
    <row r="422" spans="4:6" x14ac:dyDescent="0.2">
      <c r="D422" s="323"/>
      <c r="E422" s="323"/>
      <c r="F422" s="323"/>
    </row>
    <row r="423" spans="4:6" x14ac:dyDescent="0.2">
      <c r="D423" s="323"/>
      <c r="E423" s="323"/>
      <c r="F423" s="323"/>
    </row>
    <row r="424" spans="4:6" x14ac:dyDescent="0.2">
      <c r="D424" s="323"/>
      <c r="E424" s="323"/>
      <c r="F424" s="323"/>
    </row>
    <row r="425" spans="4:6" x14ac:dyDescent="0.2">
      <c r="D425" s="323"/>
      <c r="E425" s="323"/>
      <c r="F425" s="323"/>
    </row>
    <row r="426" spans="4:6" x14ac:dyDescent="0.2">
      <c r="D426" s="323"/>
      <c r="E426" s="323"/>
      <c r="F426" s="323"/>
    </row>
    <row r="427" spans="4:6" x14ac:dyDescent="0.2">
      <c r="D427" s="323"/>
      <c r="E427" s="323"/>
      <c r="F427" s="323"/>
    </row>
    <row r="428" spans="4:6" x14ac:dyDescent="0.2">
      <c r="D428" s="323"/>
      <c r="E428" s="323"/>
      <c r="F428" s="323"/>
    </row>
    <row r="429" spans="4:6" x14ac:dyDescent="0.2">
      <c r="D429" s="323"/>
      <c r="E429" s="323"/>
      <c r="F429" s="323"/>
    </row>
    <row r="430" spans="4:6" x14ac:dyDescent="0.2">
      <c r="D430" s="323"/>
      <c r="E430" s="323"/>
      <c r="F430" s="323"/>
    </row>
    <row r="431" spans="4:6" x14ac:dyDescent="0.2">
      <c r="D431" s="323"/>
      <c r="E431" s="323"/>
      <c r="F431" s="323"/>
    </row>
    <row r="432" spans="4:6" x14ac:dyDescent="0.2">
      <c r="D432" s="323"/>
      <c r="E432" s="323"/>
      <c r="F432" s="323"/>
    </row>
    <row r="433" spans="4:6" x14ac:dyDescent="0.2">
      <c r="D433" s="323"/>
      <c r="E433" s="323"/>
      <c r="F433" s="323"/>
    </row>
    <row r="434" spans="4:6" x14ac:dyDescent="0.2">
      <c r="D434" s="323"/>
      <c r="E434" s="323"/>
      <c r="F434" s="323"/>
    </row>
    <row r="435" spans="4:6" x14ac:dyDescent="0.2">
      <c r="D435" s="323"/>
      <c r="E435" s="323"/>
      <c r="F435" s="323"/>
    </row>
    <row r="436" spans="4:6" x14ac:dyDescent="0.2">
      <c r="D436" s="323"/>
      <c r="E436" s="323"/>
      <c r="F436" s="323"/>
    </row>
    <row r="437" spans="4:6" x14ac:dyDescent="0.2">
      <c r="D437" s="323"/>
      <c r="E437" s="323"/>
      <c r="F437" s="323"/>
    </row>
    <row r="438" spans="4:6" x14ac:dyDescent="0.2">
      <c r="D438" s="323"/>
      <c r="E438" s="323"/>
      <c r="F438" s="323"/>
    </row>
    <row r="439" spans="4:6" x14ac:dyDescent="0.2">
      <c r="D439" s="323"/>
      <c r="E439" s="323"/>
      <c r="F439" s="323"/>
    </row>
    <row r="440" spans="4:6" x14ac:dyDescent="0.2">
      <c r="D440" s="323"/>
      <c r="E440" s="323"/>
      <c r="F440" s="323"/>
    </row>
    <row r="441" spans="4:6" x14ac:dyDescent="0.2">
      <c r="D441" s="323"/>
      <c r="E441" s="323"/>
      <c r="F441" s="323"/>
    </row>
  </sheetData>
  <mergeCells count="3">
    <mergeCell ref="A1:C1"/>
    <mergeCell ref="A4:D4"/>
    <mergeCell ref="A47:C47"/>
  </mergeCells>
  <printOptions horizontalCentered="1" verticalCentered="1"/>
  <pageMargins left="0.1" right="0.1" top="0.5" bottom="0.4" header="0.1" footer="0.1"/>
  <pageSetup scale="80" orientation="landscape" r:id="rId1"/>
  <headerFooter>
    <oddHeader>&amp;C&amp;"Arial,Bold"TWIN FALLS SCHOOL DISTRICT 411</oddHeader>
    <oddFooter>&amp;L&amp;"Arial,Bold"&amp;Z&amp;F&amp;R&amp;"Arial,Bold"Page &amp;P of &amp;N</oddFooter>
  </headerFooter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>
    <pageSetUpPr fitToPage="1"/>
  </sheetPr>
  <dimension ref="A1:M48"/>
  <sheetViews>
    <sheetView defaultGridColor="0" colorId="22" zoomScaleNormal="100" workbookViewId="0">
      <pane xSplit="3" ySplit="7" topLeftCell="D8" activePane="bottomRight" state="frozen"/>
      <selection activeCell="P31" sqref="P31"/>
      <selection pane="topRight" activeCell="P31" sqref="P31"/>
      <selection pane="bottomLeft" activeCell="P31" sqref="P31"/>
      <selection pane="bottomRight" activeCell="P31" sqref="P31"/>
    </sheetView>
  </sheetViews>
  <sheetFormatPr defaultColWidth="9.77734375" defaultRowHeight="15.75" x14ac:dyDescent="0.25"/>
  <cols>
    <col min="1" max="1" width="3.77734375" style="397" customWidth="1"/>
    <col min="2" max="2" width="6.77734375" style="397" customWidth="1"/>
    <col min="3" max="3" width="30.77734375" style="398" customWidth="1"/>
    <col min="4" max="13" width="11.77734375" style="397" customWidth="1"/>
    <col min="14" max="16384" width="9.77734375" style="397"/>
  </cols>
  <sheetData>
    <row r="1" spans="1:13" ht="20.25" x14ac:dyDescent="0.3">
      <c r="A1" s="600" t="s">
        <v>47</v>
      </c>
      <c r="B1" s="600"/>
      <c r="C1" s="600"/>
      <c r="E1" s="449" t="s">
        <v>510</v>
      </c>
      <c r="F1" s="447"/>
      <c r="G1" s="447"/>
      <c r="I1" s="451"/>
      <c r="K1" s="446"/>
      <c r="L1" s="446"/>
      <c r="M1" s="450" t="s">
        <v>839</v>
      </c>
    </row>
    <row r="2" spans="1:13" x14ac:dyDescent="0.25">
      <c r="E2" s="449" t="s">
        <v>16</v>
      </c>
      <c r="F2" s="447"/>
      <c r="G2" s="447"/>
      <c r="K2" s="446"/>
      <c r="L2" s="445"/>
      <c r="M2" s="557" t="s">
        <v>838</v>
      </c>
    </row>
    <row r="3" spans="1:13" x14ac:dyDescent="0.25">
      <c r="E3" s="448" t="s">
        <v>507</v>
      </c>
      <c r="F3" s="447"/>
      <c r="G3" s="447"/>
      <c r="K3" s="446"/>
      <c r="L3" s="445"/>
      <c r="M3" s="557" t="s">
        <v>837</v>
      </c>
    </row>
    <row r="4" spans="1:13" ht="12" customHeight="1" x14ac:dyDescent="0.2">
      <c r="A4" s="601" t="s">
        <v>505</v>
      </c>
      <c r="B4" s="601"/>
      <c r="C4" s="601"/>
      <c r="D4" s="434"/>
      <c r="E4" s="434"/>
      <c r="F4" s="434"/>
      <c r="G4" s="434"/>
      <c r="H4" s="434"/>
      <c r="I4" s="434"/>
      <c r="J4" s="434"/>
      <c r="K4" s="434"/>
      <c r="L4" s="434"/>
      <c r="M4" s="434"/>
    </row>
    <row r="5" spans="1:13" ht="15" x14ac:dyDescent="0.2">
      <c r="A5" s="443"/>
      <c r="B5" s="442"/>
      <c r="C5" s="441" t="s">
        <v>16</v>
      </c>
      <c r="D5" s="437" t="s">
        <v>503</v>
      </c>
      <c r="E5" s="440" t="s">
        <v>502</v>
      </c>
      <c r="F5" s="439" t="s">
        <v>85</v>
      </c>
      <c r="G5" s="439" t="s">
        <v>83</v>
      </c>
      <c r="H5" s="439" t="s">
        <v>81</v>
      </c>
      <c r="I5" s="439" t="s">
        <v>79</v>
      </c>
      <c r="J5" s="439" t="s">
        <v>77</v>
      </c>
      <c r="K5" s="438" t="s">
        <v>75</v>
      </c>
      <c r="L5" s="437" t="s">
        <v>73</v>
      </c>
      <c r="M5" s="437" t="s">
        <v>70</v>
      </c>
    </row>
    <row r="6" spans="1:13" ht="15" x14ac:dyDescent="0.2">
      <c r="A6" s="436"/>
      <c r="B6" s="429"/>
      <c r="C6" s="435"/>
      <c r="D6" s="429"/>
      <c r="E6" s="429"/>
      <c r="F6" s="434"/>
      <c r="G6" s="433"/>
      <c r="H6" s="432" t="s">
        <v>560</v>
      </c>
      <c r="I6" s="432" t="s">
        <v>559</v>
      </c>
      <c r="J6" s="431" t="s">
        <v>558</v>
      </c>
      <c r="K6" s="430" t="s">
        <v>557</v>
      </c>
      <c r="L6" s="430" t="s">
        <v>556</v>
      </c>
      <c r="M6" s="429"/>
    </row>
    <row r="7" spans="1:13" ht="15" x14ac:dyDescent="0.2">
      <c r="A7" s="416" t="s">
        <v>87</v>
      </c>
      <c r="B7" s="415" t="s">
        <v>500</v>
      </c>
      <c r="C7" s="428" t="s">
        <v>555</v>
      </c>
      <c r="D7" s="415" t="s">
        <v>88</v>
      </c>
      <c r="E7" s="415" t="s">
        <v>88</v>
      </c>
      <c r="F7" s="427" t="s">
        <v>84</v>
      </c>
      <c r="G7" s="426" t="s">
        <v>82</v>
      </c>
      <c r="H7" s="426" t="s">
        <v>554</v>
      </c>
      <c r="I7" s="426" t="s">
        <v>553</v>
      </c>
      <c r="J7" s="416" t="s">
        <v>552</v>
      </c>
      <c r="K7" s="415" t="s">
        <v>551</v>
      </c>
      <c r="L7" s="415" t="s">
        <v>550</v>
      </c>
      <c r="M7" s="415" t="s">
        <v>184</v>
      </c>
    </row>
    <row r="8" spans="1:13" ht="15" x14ac:dyDescent="0.2">
      <c r="A8" s="416" t="s">
        <v>496</v>
      </c>
      <c r="B8" s="415" t="s">
        <v>549</v>
      </c>
      <c r="C8" s="407" t="s">
        <v>282</v>
      </c>
      <c r="D8" s="410"/>
      <c r="E8" s="414">
        <f t="shared" ref="E8:E19" si="0">SUM(F8:M8)</f>
        <v>0</v>
      </c>
      <c r="F8" s="413"/>
      <c r="G8" s="412"/>
      <c r="H8" s="411"/>
      <c r="I8" s="410"/>
      <c r="J8" s="410"/>
      <c r="K8" s="410"/>
      <c r="L8" s="410"/>
      <c r="M8" s="410"/>
    </row>
    <row r="9" spans="1:13" ht="15" x14ac:dyDescent="0.2">
      <c r="A9" s="416" t="s">
        <v>491</v>
      </c>
      <c r="B9" s="415" t="s">
        <v>548</v>
      </c>
      <c r="C9" s="407" t="s">
        <v>280</v>
      </c>
      <c r="D9" s="410"/>
      <c r="E9" s="414">
        <f t="shared" si="0"/>
        <v>0</v>
      </c>
      <c r="F9" s="413"/>
      <c r="G9" s="412"/>
      <c r="H9" s="411"/>
      <c r="I9" s="410"/>
      <c r="J9" s="410"/>
      <c r="K9" s="410"/>
      <c r="L9" s="410"/>
      <c r="M9" s="410"/>
    </row>
    <row r="10" spans="1:13" ht="15" x14ac:dyDescent="0.2">
      <c r="A10" s="416" t="s">
        <v>487</v>
      </c>
      <c r="B10" s="415" t="s">
        <v>547</v>
      </c>
      <c r="C10" s="407" t="s">
        <v>278</v>
      </c>
      <c r="D10" s="410"/>
      <c r="E10" s="414">
        <f t="shared" si="0"/>
        <v>0</v>
      </c>
      <c r="F10" s="413"/>
      <c r="G10" s="412"/>
      <c r="H10" s="411"/>
      <c r="I10" s="410"/>
      <c r="J10" s="410"/>
      <c r="K10" s="410"/>
      <c r="L10" s="410"/>
      <c r="M10" s="410"/>
    </row>
    <row r="11" spans="1:13" ht="15" x14ac:dyDescent="0.2">
      <c r="A11" s="425" t="s">
        <v>484</v>
      </c>
      <c r="B11" s="415">
        <v>519</v>
      </c>
      <c r="C11" s="407" t="s">
        <v>276</v>
      </c>
      <c r="D11" s="410"/>
      <c r="E11" s="414">
        <f t="shared" si="0"/>
        <v>0</v>
      </c>
      <c r="F11" s="413"/>
      <c r="G11" s="412"/>
      <c r="H11" s="411"/>
      <c r="I11" s="410"/>
      <c r="J11" s="410"/>
      <c r="K11" s="410"/>
      <c r="L11" s="410"/>
      <c r="M11" s="410"/>
    </row>
    <row r="12" spans="1:13" ht="15" x14ac:dyDescent="0.2">
      <c r="A12" s="416" t="s">
        <v>480</v>
      </c>
      <c r="B12" s="415" t="s">
        <v>546</v>
      </c>
      <c r="C12" s="407" t="s">
        <v>545</v>
      </c>
      <c r="D12" s="410"/>
      <c r="E12" s="414">
        <f t="shared" si="0"/>
        <v>0</v>
      </c>
      <c r="F12" s="413"/>
      <c r="G12" s="412"/>
      <c r="H12" s="411"/>
      <c r="I12" s="410"/>
      <c r="J12" s="410"/>
      <c r="K12" s="410"/>
      <c r="L12" s="410"/>
      <c r="M12" s="410"/>
    </row>
    <row r="13" spans="1:13" ht="15" x14ac:dyDescent="0.2">
      <c r="A13" s="416" t="s">
        <v>476</v>
      </c>
      <c r="B13" s="415" t="s">
        <v>544</v>
      </c>
      <c r="C13" s="407" t="s">
        <v>543</v>
      </c>
      <c r="D13" s="410"/>
      <c r="E13" s="414">
        <f t="shared" si="0"/>
        <v>0</v>
      </c>
      <c r="F13" s="413"/>
      <c r="G13" s="412"/>
      <c r="H13" s="411"/>
      <c r="I13" s="410"/>
      <c r="J13" s="410"/>
      <c r="K13" s="410"/>
      <c r="L13" s="410"/>
      <c r="M13" s="410"/>
    </row>
    <row r="14" spans="1:13" ht="15" x14ac:dyDescent="0.2">
      <c r="A14" s="416" t="s">
        <v>471</v>
      </c>
      <c r="B14" s="415" t="s">
        <v>542</v>
      </c>
      <c r="C14" s="407" t="s">
        <v>270</v>
      </c>
      <c r="D14" s="410"/>
      <c r="E14" s="414">
        <f t="shared" si="0"/>
        <v>0</v>
      </c>
      <c r="F14" s="413"/>
      <c r="G14" s="412"/>
      <c r="H14" s="411"/>
      <c r="I14" s="410"/>
      <c r="J14" s="410"/>
      <c r="K14" s="410"/>
      <c r="L14" s="410"/>
      <c r="M14" s="410"/>
    </row>
    <row r="15" spans="1:13" ht="15" x14ac:dyDescent="0.2">
      <c r="A15" s="416" t="s">
        <v>467</v>
      </c>
      <c r="B15" s="415" t="s">
        <v>541</v>
      </c>
      <c r="C15" s="407" t="s">
        <v>268</v>
      </c>
      <c r="D15" s="410"/>
      <c r="E15" s="414">
        <f t="shared" si="0"/>
        <v>0</v>
      </c>
      <c r="F15" s="413"/>
      <c r="G15" s="412"/>
      <c r="H15" s="411"/>
      <c r="I15" s="410"/>
      <c r="J15" s="410"/>
      <c r="K15" s="410"/>
      <c r="L15" s="410"/>
      <c r="M15" s="410"/>
    </row>
    <row r="16" spans="1:13" ht="15" x14ac:dyDescent="0.2">
      <c r="A16" s="416" t="s">
        <v>463</v>
      </c>
      <c r="B16" s="415" t="s">
        <v>540</v>
      </c>
      <c r="C16" s="407" t="s">
        <v>266</v>
      </c>
      <c r="D16" s="410"/>
      <c r="E16" s="414">
        <f t="shared" si="0"/>
        <v>0</v>
      </c>
      <c r="F16" s="413"/>
      <c r="G16" s="412"/>
      <c r="H16" s="411"/>
      <c r="I16" s="410"/>
      <c r="J16" s="410"/>
      <c r="K16" s="410"/>
      <c r="L16" s="410"/>
      <c r="M16" s="410"/>
    </row>
    <row r="17" spans="1:13" ht="15" x14ac:dyDescent="0.2">
      <c r="A17" s="416" t="s">
        <v>459</v>
      </c>
      <c r="B17" s="415" t="s">
        <v>539</v>
      </c>
      <c r="C17" s="407" t="s">
        <v>264</v>
      </c>
      <c r="D17" s="410"/>
      <c r="E17" s="414">
        <f t="shared" si="0"/>
        <v>0</v>
      </c>
      <c r="F17" s="413"/>
      <c r="G17" s="412"/>
      <c r="H17" s="411"/>
      <c r="I17" s="410"/>
      <c r="J17" s="410"/>
      <c r="K17" s="410"/>
      <c r="L17" s="410"/>
      <c r="M17" s="410"/>
    </row>
    <row r="18" spans="1:13" ht="15" x14ac:dyDescent="0.2">
      <c r="A18" s="416" t="s">
        <v>455</v>
      </c>
      <c r="B18" s="415" t="s">
        <v>538</v>
      </c>
      <c r="C18" s="407" t="s">
        <v>262</v>
      </c>
      <c r="D18" s="410"/>
      <c r="E18" s="414">
        <f t="shared" si="0"/>
        <v>0</v>
      </c>
      <c r="F18" s="413"/>
      <c r="G18" s="412"/>
      <c r="H18" s="411"/>
      <c r="I18" s="410"/>
      <c r="J18" s="410"/>
      <c r="K18" s="410"/>
      <c r="L18" s="410"/>
      <c r="M18" s="410"/>
    </row>
    <row r="19" spans="1:13" ht="15" x14ac:dyDescent="0.2">
      <c r="A19" s="416" t="s">
        <v>451</v>
      </c>
      <c r="B19" s="415" t="s">
        <v>537</v>
      </c>
      <c r="C19" s="407" t="s">
        <v>260</v>
      </c>
      <c r="D19" s="410"/>
      <c r="E19" s="414">
        <f t="shared" si="0"/>
        <v>0</v>
      </c>
      <c r="F19" s="413"/>
      <c r="G19" s="412"/>
      <c r="H19" s="411"/>
      <c r="I19" s="410"/>
      <c r="J19" s="410"/>
      <c r="K19" s="410"/>
      <c r="L19" s="410"/>
      <c r="M19" s="410"/>
    </row>
    <row r="20" spans="1:13" ht="15" x14ac:dyDescent="0.2">
      <c r="A20" s="416" t="s">
        <v>447</v>
      </c>
      <c r="B20" s="418"/>
      <c r="C20" s="407"/>
      <c r="D20" s="421"/>
      <c r="E20" s="421"/>
      <c r="F20" s="424"/>
      <c r="G20" s="423"/>
      <c r="H20" s="422"/>
      <c r="I20" s="421"/>
      <c r="J20" s="421"/>
      <c r="K20" s="421"/>
      <c r="L20" s="421"/>
      <c r="M20" s="421"/>
    </row>
    <row r="21" spans="1:13" ht="15" x14ac:dyDescent="0.2">
      <c r="A21" s="416" t="s">
        <v>444</v>
      </c>
      <c r="B21" s="415" t="s">
        <v>77</v>
      </c>
      <c r="C21" s="420" t="s">
        <v>536</v>
      </c>
      <c r="D21" s="419">
        <f t="shared" ref="D21:M21" si="1">SUM(D8:D19)</f>
        <v>0</v>
      </c>
      <c r="E21" s="419">
        <f t="shared" si="1"/>
        <v>0</v>
      </c>
      <c r="F21" s="419">
        <f t="shared" si="1"/>
        <v>0</v>
      </c>
      <c r="G21" s="419">
        <f t="shared" si="1"/>
        <v>0</v>
      </c>
      <c r="H21" s="419">
        <f t="shared" si="1"/>
        <v>0</v>
      </c>
      <c r="I21" s="419">
        <f t="shared" si="1"/>
        <v>0</v>
      </c>
      <c r="J21" s="419">
        <f t="shared" si="1"/>
        <v>0</v>
      </c>
      <c r="K21" s="419">
        <f t="shared" si="1"/>
        <v>0</v>
      </c>
      <c r="L21" s="419">
        <f t="shared" si="1"/>
        <v>0</v>
      </c>
      <c r="M21" s="419">
        <f t="shared" si="1"/>
        <v>0</v>
      </c>
    </row>
    <row r="22" spans="1:13" ht="15" x14ac:dyDescent="0.2">
      <c r="A22" s="416" t="s">
        <v>439</v>
      </c>
      <c r="B22" s="418"/>
      <c r="C22" s="407"/>
      <c r="D22" s="403"/>
      <c r="E22" s="403"/>
      <c r="F22" s="406"/>
      <c r="G22" s="405"/>
      <c r="H22" s="404"/>
      <c r="I22" s="403"/>
      <c r="J22" s="403"/>
      <c r="K22" s="403"/>
      <c r="L22" s="403"/>
      <c r="M22" s="403"/>
    </row>
    <row r="23" spans="1:13" ht="15" x14ac:dyDescent="0.2">
      <c r="A23" s="416" t="s">
        <v>436</v>
      </c>
      <c r="B23" s="415" t="s">
        <v>535</v>
      </c>
      <c r="C23" s="407" t="s">
        <v>534</v>
      </c>
      <c r="D23" s="410"/>
      <c r="E23" s="414">
        <f>SUM(F23:M23)</f>
        <v>0</v>
      </c>
      <c r="F23" s="413"/>
      <c r="G23" s="412"/>
      <c r="H23" s="411"/>
      <c r="I23" s="410"/>
      <c r="J23" s="410"/>
      <c r="K23" s="410"/>
      <c r="L23" s="410"/>
      <c r="M23" s="410"/>
    </row>
    <row r="24" spans="1:13" ht="15" x14ac:dyDescent="0.2">
      <c r="A24" s="416" t="s">
        <v>431</v>
      </c>
      <c r="B24" s="415" t="s">
        <v>533</v>
      </c>
      <c r="C24" s="407" t="s">
        <v>532</v>
      </c>
      <c r="D24" s="410"/>
      <c r="E24" s="414">
        <f>SUM(F24:M24)</f>
        <v>0</v>
      </c>
      <c r="F24" s="413"/>
      <c r="G24" s="412"/>
      <c r="H24" s="411"/>
      <c r="I24" s="410"/>
      <c r="J24" s="410"/>
      <c r="K24" s="410"/>
      <c r="L24" s="410"/>
      <c r="M24" s="410"/>
    </row>
    <row r="25" spans="1:13" ht="15" x14ac:dyDescent="0.2">
      <c r="A25" s="416" t="s">
        <v>428</v>
      </c>
      <c r="B25" s="415"/>
      <c r="C25" s="407"/>
      <c r="D25" s="403"/>
      <c r="E25" s="403"/>
      <c r="F25" s="406"/>
      <c r="G25" s="405"/>
      <c r="H25" s="404"/>
      <c r="I25" s="403"/>
      <c r="J25" s="403"/>
      <c r="K25" s="403"/>
      <c r="L25" s="403"/>
      <c r="M25" s="403"/>
    </row>
    <row r="26" spans="1:13" ht="15" x14ac:dyDescent="0.2">
      <c r="A26" s="416" t="s">
        <v>425</v>
      </c>
      <c r="B26" s="415" t="s">
        <v>531</v>
      </c>
      <c r="C26" s="407" t="s">
        <v>254</v>
      </c>
      <c r="D26" s="410"/>
      <c r="E26" s="414">
        <f>SUM(F26:M26)</f>
        <v>0</v>
      </c>
      <c r="F26" s="413"/>
      <c r="G26" s="412"/>
      <c r="H26" s="411"/>
      <c r="I26" s="410"/>
      <c r="J26" s="410"/>
      <c r="K26" s="410"/>
      <c r="L26" s="410"/>
      <c r="M26" s="410"/>
    </row>
    <row r="27" spans="1:13" ht="15" x14ac:dyDescent="0.2">
      <c r="A27" s="416" t="s">
        <v>422</v>
      </c>
      <c r="B27" s="415" t="s">
        <v>530</v>
      </c>
      <c r="C27" s="407" t="s">
        <v>252</v>
      </c>
      <c r="D27" s="410"/>
      <c r="E27" s="414">
        <f>SUM(F27:M27)</f>
        <v>0</v>
      </c>
      <c r="F27" s="413"/>
      <c r="G27" s="412"/>
      <c r="H27" s="411"/>
      <c r="I27" s="410"/>
      <c r="J27" s="410"/>
      <c r="K27" s="410"/>
      <c r="L27" s="410"/>
      <c r="M27" s="410"/>
    </row>
    <row r="28" spans="1:13" ht="15" x14ac:dyDescent="0.2">
      <c r="A28" s="416" t="s">
        <v>418</v>
      </c>
      <c r="B28" s="415">
        <v>623</v>
      </c>
      <c r="C28" s="407" t="s">
        <v>250</v>
      </c>
      <c r="D28" s="410"/>
      <c r="E28" s="414">
        <f>SUM(F28:M28)</f>
        <v>0</v>
      </c>
      <c r="F28" s="413"/>
      <c r="G28" s="412"/>
      <c r="H28" s="411"/>
      <c r="I28" s="410"/>
      <c r="J28" s="410"/>
      <c r="K28" s="410"/>
      <c r="L28" s="410"/>
      <c r="M28" s="410"/>
    </row>
    <row r="29" spans="1:13" ht="15" x14ac:dyDescent="0.2">
      <c r="A29" s="416" t="s">
        <v>415</v>
      </c>
      <c r="B29" s="415" t="s">
        <v>529</v>
      </c>
      <c r="C29" s="407" t="s">
        <v>248</v>
      </c>
      <c r="D29" s="410"/>
      <c r="E29" s="414">
        <f>SUM(F29:M29)</f>
        <v>0</v>
      </c>
      <c r="F29" s="413"/>
      <c r="G29" s="412"/>
      <c r="H29" s="411"/>
      <c r="I29" s="410"/>
      <c r="J29" s="410"/>
      <c r="K29" s="410"/>
      <c r="L29" s="410"/>
      <c r="M29" s="410"/>
    </row>
    <row r="30" spans="1:13" ht="15" x14ac:dyDescent="0.2">
      <c r="A30" s="416" t="s">
        <v>410</v>
      </c>
      <c r="B30" s="415" t="s">
        <v>528</v>
      </c>
      <c r="C30" s="407" t="s">
        <v>246</v>
      </c>
      <c r="D30" s="410"/>
      <c r="E30" s="414">
        <f>SUM(F30:M30)</f>
        <v>0</v>
      </c>
      <c r="F30" s="413"/>
      <c r="G30" s="412"/>
      <c r="H30" s="411"/>
      <c r="I30" s="410"/>
      <c r="J30" s="410"/>
      <c r="K30" s="410"/>
      <c r="L30" s="410"/>
      <c r="M30" s="410"/>
    </row>
    <row r="31" spans="1:13" ht="15" x14ac:dyDescent="0.2">
      <c r="A31" s="416" t="s">
        <v>405</v>
      </c>
      <c r="B31" s="415"/>
      <c r="C31" s="407"/>
      <c r="D31" s="403"/>
      <c r="E31" s="403"/>
      <c r="F31" s="406"/>
      <c r="G31" s="405"/>
      <c r="H31" s="404"/>
      <c r="I31" s="403"/>
      <c r="J31" s="403"/>
      <c r="K31" s="403"/>
      <c r="L31" s="403"/>
      <c r="M31" s="403"/>
    </row>
    <row r="32" spans="1:13" ht="15" x14ac:dyDescent="0.2">
      <c r="A32" s="416" t="s">
        <v>401</v>
      </c>
      <c r="B32" s="415" t="s">
        <v>527</v>
      </c>
      <c r="C32" s="407" t="s">
        <v>244</v>
      </c>
      <c r="D32" s="410"/>
      <c r="E32" s="414">
        <f>SUM(F32:M32)</f>
        <v>0</v>
      </c>
      <c r="F32" s="413"/>
      <c r="G32" s="412"/>
      <c r="H32" s="411"/>
      <c r="I32" s="410"/>
      <c r="J32" s="410"/>
      <c r="K32" s="410"/>
      <c r="L32" s="410"/>
      <c r="M32" s="410"/>
    </row>
    <row r="33" spans="1:13" ht="15" x14ac:dyDescent="0.2">
      <c r="A33" s="416" t="s">
        <v>398</v>
      </c>
      <c r="B33" s="415"/>
      <c r="C33" s="407"/>
      <c r="D33" s="403"/>
      <c r="E33" s="403"/>
      <c r="F33" s="406"/>
      <c r="G33" s="405"/>
      <c r="H33" s="404"/>
      <c r="I33" s="403"/>
      <c r="J33" s="403"/>
      <c r="K33" s="403"/>
      <c r="L33" s="403"/>
      <c r="M33" s="403"/>
    </row>
    <row r="34" spans="1:13" ht="15" x14ac:dyDescent="0.2">
      <c r="A34" s="416" t="s">
        <v>394</v>
      </c>
      <c r="B34" s="415" t="s">
        <v>526</v>
      </c>
      <c r="C34" s="407" t="s">
        <v>242</v>
      </c>
      <c r="D34" s="410"/>
      <c r="E34" s="414">
        <f t="shared" ref="E34:E41" si="2">SUM(F34:M34)</f>
        <v>0</v>
      </c>
      <c r="F34" s="413"/>
      <c r="G34" s="412"/>
      <c r="H34" s="411"/>
      <c r="I34" s="410"/>
      <c r="J34" s="410"/>
      <c r="K34" s="410"/>
      <c r="L34" s="410"/>
      <c r="M34" s="410"/>
    </row>
    <row r="35" spans="1:13" ht="15" x14ac:dyDescent="0.2">
      <c r="A35" s="416" t="s">
        <v>390</v>
      </c>
      <c r="B35" s="415" t="s">
        <v>525</v>
      </c>
      <c r="C35" s="407" t="s">
        <v>240</v>
      </c>
      <c r="D35" s="410"/>
      <c r="E35" s="414">
        <f t="shared" si="2"/>
        <v>0</v>
      </c>
      <c r="F35" s="413"/>
      <c r="G35" s="412"/>
      <c r="H35" s="411"/>
      <c r="I35" s="410"/>
      <c r="J35" s="410"/>
      <c r="K35" s="410"/>
      <c r="L35" s="410"/>
      <c r="M35" s="410"/>
    </row>
    <row r="36" spans="1:13" ht="15" x14ac:dyDescent="0.2">
      <c r="A36" s="416" t="s">
        <v>385</v>
      </c>
      <c r="B36" s="415">
        <v>656</v>
      </c>
      <c r="C36" s="407" t="s">
        <v>524</v>
      </c>
      <c r="D36" s="410"/>
      <c r="E36" s="414">
        <f t="shared" si="2"/>
        <v>0</v>
      </c>
      <c r="F36" s="413"/>
      <c r="G36" s="412"/>
      <c r="H36" s="411"/>
      <c r="I36" s="410"/>
      <c r="J36" s="410"/>
      <c r="K36" s="410"/>
      <c r="L36" s="410"/>
      <c r="M36" s="410"/>
    </row>
    <row r="37" spans="1:13" ht="15" x14ac:dyDescent="0.2">
      <c r="A37" s="416" t="s">
        <v>380</v>
      </c>
      <c r="B37" s="415" t="s">
        <v>523</v>
      </c>
      <c r="C37" s="407" t="s">
        <v>522</v>
      </c>
      <c r="D37" s="410"/>
      <c r="E37" s="414">
        <f t="shared" si="2"/>
        <v>0</v>
      </c>
      <c r="F37" s="413"/>
      <c r="G37" s="412"/>
      <c r="H37" s="411"/>
      <c r="I37" s="410"/>
      <c r="J37" s="410"/>
      <c r="K37" s="410"/>
      <c r="L37" s="410"/>
      <c r="M37" s="410"/>
    </row>
    <row r="38" spans="1:13" ht="15" x14ac:dyDescent="0.2">
      <c r="A38" s="416" t="s">
        <v>377</v>
      </c>
      <c r="B38" s="415">
        <v>663</v>
      </c>
      <c r="C38" s="407" t="s">
        <v>521</v>
      </c>
      <c r="D38" s="410"/>
      <c r="E38" s="414">
        <f t="shared" si="2"/>
        <v>0</v>
      </c>
      <c r="F38" s="413"/>
      <c r="G38" s="412"/>
      <c r="H38" s="411"/>
      <c r="I38" s="410"/>
      <c r="J38" s="410"/>
      <c r="K38" s="410"/>
      <c r="L38" s="410"/>
      <c r="M38" s="410"/>
    </row>
    <row r="39" spans="1:13" ht="15" x14ac:dyDescent="0.2">
      <c r="A39" s="416" t="s">
        <v>373</v>
      </c>
      <c r="B39" s="415" t="s">
        <v>520</v>
      </c>
      <c r="C39" s="407" t="s">
        <v>519</v>
      </c>
      <c r="D39" s="410"/>
      <c r="E39" s="414">
        <f t="shared" si="2"/>
        <v>0</v>
      </c>
      <c r="F39" s="413"/>
      <c r="G39" s="412"/>
      <c r="H39" s="411"/>
      <c r="I39" s="410"/>
      <c r="J39" s="410"/>
      <c r="K39" s="410"/>
      <c r="L39" s="410"/>
      <c r="M39" s="410"/>
    </row>
    <row r="40" spans="1:13" ht="15" x14ac:dyDescent="0.2">
      <c r="A40" s="416" t="s">
        <v>369</v>
      </c>
      <c r="B40" s="415" t="s">
        <v>518</v>
      </c>
      <c r="C40" s="407" t="s">
        <v>230</v>
      </c>
      <c r="D40" s="410"/>
      <c r="E40" s="414">
        <f t="shared" si="2"/>
        <v>0</v>
      </c>
      <c r="F40" s="413"/>
      <c r="G40" s="412"/>
      <c r="H40" s="411"/>
      <c r="I40" s="410"/>
      <c r="J40" s="410"/>
      <c r="K40" s="410"/>
      <c r="L40" s="410"/>
      <c r="M40" s="410"/>
    </row>
    <row r="41" spans="1:13" ht="15" x14ac:dyDescent="0.2">
      <c r="A41" s="416" t="s">
        <v>365</v>
      </c>
      <c r="B41" s="415" t="s">
        <v>517</v>
      </c>
      <c r="C41" s="407" t="s">
        <v>228</v>
      </c>
      <c r="D41" s="410"/>
      <c r="E41" s="414">
        <f t="shared" si="2"/>
        <v>0</v>
      </c>
      <c r="F41" s="413"/>
      <c r="G41" s="412"/>
      <c r="H41" s="411"/>
      <c r="I41" s="410"/>
      <c r="J41" s="410"/>
      <c r="K41" s="410"/>
      <c r="L41" s="410"/>
      <c r="M41" s="410"/>
    </row>
    <row r="42" spans="1:13" ht="15" x14ac:dyDescent="0.2">
      <c r="A42" s="416" t="s">
        <v>362</v>
      </c>
      <c r="B42" s="415"/>
      <c r="C42" s="407"/>
      <c r="D42" s="403"/>
      <c r="E42" s="403"/>
      <c r="F42" s="406"/>
      <c r="G42" s="405"/>
      <c r="H42" s="404"/>
      <c r="I42" s="403"/>
      <c r="J42" s="403"/>
      <c r="K42" s="403"/>
      <c r="L42" s="403"/>
      <c r="M42" s="403"/>
    </row>
    <row r="43" spans="1:13" ht="15" x14ac:dyDescent="0.2">
      <c r="A43" s="416" t="s">
        <v>359</v>
      </c>
      <c r="B43" s="415" t="s">
        <v>516</v>
      </c>
      <c r="C43" s="407" t="s">
        <v>515</v>
      </c>
      <c r="D43" s="410"/>
      <c r="E43" s="414">
        <f>SUM(F43:M43)</f>
        <v>0</v>
      </c>
      <c r="F43" s="413"/>
      <c r="G43" s="412"/>
      <c r="H43" s="411"/>
      <c r="I43" s="410"/>
      <c r="J43" s="410"/>
      <c r="K43" s="410"/>
      <c r="L43" s="410"/>
      <c r="M43" s="410"/>
    </row>
    <row r="44" spans="1:13" ht="15" x14ac:dyDescent="0.2">
      <c r="A44" s="416" t="s">
        <v>357</v>
      </c>
      <c r="B44" s="415" t="s">
        <v>514</v>
      </c>
      <c r="C44" s="407" t="s">
        <v>513</v>
      </c>
      <c r="D44" s="410"/>
      <c r="E44" s="414">
        <f>SUM(F44:M44)</f>
        <v>0</v>
      </c>
      <c r="F44" s="413"/>
      <c r="G44" s="412"/>
      <c r="H44" s="411"/>
      <c r="I44" s="410"/>
      <c r="J44" s="410"/>
      <c r="K44" s="410"/>
      <c r="L44" s="410"/>
      <c r="M44" s="410"/>
    </row>
    <row r="45" spans="1:13" ht="15" x14ac:dyDescent="0.2">
      <c r="A45" s="416" t="s">
        <v>353</v>
      </c>
      <c r="B45" s="415" t="s">
        <v>512</v>
      </c>
      <c r="C45" s="407" t="s">
        <v>222</v>
      </c>
      <c r="D45" s="410"/>
      <c r="E45" s="414">
        <f>SUM(F45:M45)</f>
        <v>0</v>
      </c>
      <c r="F45" s="413"/>
      <c r="G45" s="412"/>
      <c r="H45" s="411"/>
      <c r="I45" s="410"/>
      <c r="J45" s="410"/>
      <c r="K45" s="410"/>
      <c r="L45" s="410"/>
      <c r="M45" s="410"/>
    </row>
    <row r="46" spans="1:13" ht="15" x14ac:dyDescent="0.2">
      <c r="A46" s="409"/>
      <c r="B46" s="408"/>
      <c r="C46" s="407"/>
      <c r="D46" s="403"/>
      <c r="E46" s="403"/>
      <c r="F46" s="406"/>
      <c r="G46" s="405"/>
      <c r="H46" s="404"/>
      <c r="I46" s="403"/>
      <c r="J46" s="403"/>
      <c r="K46" s="403"/>
      <c r="L46" s="403"/>
      <c r="M46" s="403"/>
    </row>
    <row r="47" spans="1:13" ht="12" customHeight="1" x14ac:dyDescent="0.2">
      <c r="A47" s="602" t="str">
        <f ca="1">CELL("filename",A47)</f>
        <v>R:\Finance\Annual Budget\Amended 2016-2017\[2016-2017 Amended Budget.xlsx]710a</v>
      </c>
      <c r="B47" s="602"/>
      <c r="C47" s="602"/>
      <c r="D47" s="402"/>
      <c r="E47" s="402"/>
      <c r="F47" s="402"/>
      <c r="G47" s="402"/>
      <c r="H47" s="402"/>
      <c r="I47" s="402"/>
      <c r="J47" s="402"/>
      <c r="K47" s="402"/>
      <c r="L47" s="402"/>
      <c r="M47" s="402"/>
    </row>
    <row r="48" spans="1:13" ht="12" customHeight="1" x14ac:dyDescent="0.2">
      <c r="A48" s="401"/>
      <c r="B48" s="401"/>
      <c r="C48" s="400" t="s">
        <v>511</v>
      </c>
      <c r="D48" s="399">
        <f t="shared" ref="D48:M48" si="3">SUM(D23:D46)</f>
        <v>0</v>
      </c>
      <c r="E48" s="399">
        <f t="shared" si="3"/>
        <v>0</v>
      </c>
      <c r="F48" s="399">
        <f t="shared" si="3"/>
        <v>0</v>
      </c>
      <c r="G48" s="399">
        <f t="shared" si="3"/>
        <v>0</v>
      </c>
      <c r="H48" s="399">
        <f t="shared" si="3"/>
        <v>0</v>
      </c>
      <c r="I48" s="399">
        <f t="shared" si="3"/>
        <v>0</v>
      </c>
      <c r="J48" s="399">
        <f t="shared" si="3"/>
        <v>0</v>
      </c>
      <c r="K48" s="399">
        <f t="shared" si="3"/>
        <v>0</v>
      </c>
      <c r="L48" s="399">
        <f t="shared" si="3"/>
        <v>0</v>
      </c>
      <c r="M48" s="399">
        <f t="shared" si="3"/>
        <v>0</v>
      </c>
    </row>
  </sheetData>
  <mergeCells count="3">
    <mergeCell ref="A1:C1"/>
    <mergeCell ref="A4:C4"/>
    <mergeCell ref="A47:C47"/>
  </mergeCells>
  <printOptions horizontalCentered="1" verticalCentered="1"/>
  <pageMargins left="0.1" right="0.1" top="0.4" bottom="0.4" header="0.1" footer="0.1"/>
  <pageSetup scale="81" fitToHeight="2" orientation="landscape" r:id="rId1"/>
  <headerFooter>
    <oddHeader>&amp;C&amp;"Arial,Bold"TWIN FALLS SCHOOL DISTRICT 411</oddHeader>
    <oddFooter>&amp;L&amp;"Arial,Bold"&amp;Z&amp;F&amp;R&amp;"Arial,Bold"Page &amp;P of &amp;N</oddFooter>
  </headerFooter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C49"/>
  <sheetViews>
    <sheetView zoomScaleNormal="100" workbookViewId="0">
      <pane xSplit="3" ySplit="7" topLeftCell="D8" activePane="bottomRight" state="frozen"/>
      <selection activeCell="P31" sqref="P31"/>
      <selection pane="topRight" activeCell="P31" sqref="P31"/>
      <selection pane="bottomLeft" activeCell="P31" sqref="P31"/>
      <selection pane="bottomRight" activeCell="P31" sqref="P31"/>
    </sheetView>
  </sheetViews>
  <sheetFormatPr defaultRowHeight="15.75" x14ac:dyDescent="0.25"/>
  <cols>
    <col min="1" max="1" width="3.77734375" style="397" customWidth="1"/>
    <col min="2" max="2" width="6.77734375" style="452" customWidth="1"/>
    <col min="3" max="3" width="30.77734375" style="398" customWidth="1"/>
    <col min="4" max="13" width="11.77734375" style="397" customWidth="1"/>
    <col min="14" max="16384" width="8.88671875" style="397"/>
  </cols>
  <sheetData>
    <row r="1" spans="1:22" ht="20.25" x14ac:dyDescent="0.3">
      <c r="A1" s="600" t="s">
        <v>47</v>
      </c>
      <c r="B1" s="600"/>
      <c r="C1" s="600"/>
      <c r="E1" s="530" t="s">
        <v>510</v>
      </c>
      <c r="F1" s="529"/>
      <c r="G1" s="529"/>
      <c r="H1" s="529"/>
      <c r="I1" s="451"/>
      <c r="K1" s="446"/>
      <c r="L1" s="445"/>
      <c r="M1" s="556" t="s">
        <v>840</v>
      </c>
    </row>
    <row r="2" spans="1:22" x14ac:dyDescent="0.25">
      <c r="E2" s="530" t="s">
        <v>16</v>
      </c>
      <c r="F2" s="529"/>
      <c r="G2" s="529"/>
      <c r="H2" s="528"/>
      <c r="K2" s="446"/>
      <c r="L2" s="445"/>
      <c r="M2" s="557" t="s">
        <v>838</v>
      </c>
    </row>
    <row r="3" spans="1:22" ht="15" customHeight="1" x14ac:dyDescent="0.25">
      <c r="E3" s="447" t="s">
        <v>507</v>
      </c>
      <c r="F3" s="447"/>
      <c r="G3" s="447"/>
      <c r="H3" s="528"/>
      <c r="J3" s="527" t="s">
        <v>5</v>
      </c>
      <c r="K3" s="446"/>
      <c r="L3" s="445"/>
      <c r="M3" s="557" t="s">
        <v>837</v>
      </c>
    </row>
    <row r="4" spans="1:22" ht="12.6" customHeight="1" x14ac:dyDescent="0.2">
      <c r="A4" s="603" t="s">
        <v>505</v>
      </c>
      <c r="B4" s="603"/>
      <c r="C4" s="603"/>
      <c r="D4" s="401"/>
      <c r="E4" s="401"/>
      <c r="F4" s="401"/>
      <c r="G4" s="401"/>
      <c r="H4" s="401"/>
      <c r="I4" s="401"/>
      <c r="J4" s="401"/>
      <c r="K4" s="401"/>
      <c r="L4" s="401"/>
    </row>
    <row r="5" spans="1:22" ht="15" x14ac:dyDescent="0.2">
      <c r="A5" s="526"/>
      <c r="B5" s="522"/>
      <c r="C5" s="525" t="s">
        <v>16</v>
      </c>
      <c r="D5" s="522" t="s">
        <v>503</v>
      </c>
      <c r="E5" s="522" t="s">
        <v>90</v>
      </c>
      <c r="F5" s="524" t="s">
        <v>85</v>
      </c>
      <c r="G5" s="524" t="s">
        <v>83</v>
      </c>
      <c r="H5" s="524" t="s">
        <v>81</v>
      </c>
      <c r="I5" s="524" t="s">
        <v>79</v>
      </c>
      <c r="J5" s="524" t="s">
        <v>77</v>
      </c>
      <c r="K5" s="523" t="s">
        <v>75</v>
      </c>
      <c r="L5" s="522" t="s">
        <v>73</v>
      </c>
      <c r="M5" s="522" t="s">
        <v>70</v>
      </c>
    </row>
    <row r="6" spans="1:22" ht="15" x14ac:dyDescent="0.2">
      <c r="A6" s="521"/>
      <c r="B6" s="481"/>
      <c r="C6" s="480"/>
      <c r="D6" s="516"/>
      <c r="E6" s="520"/>
      <c r="F6" s="401"/>
      <c r="G6" s="519"/>
      <c r="H6" s="518" t="s">
        <v>560</v>
      </c>
      <c r="I6" s="518" t="s">
        <v>559</v>
      </c>
      <c r="J6" s="517" t="s">
        <v>558</v>
      </c>
      <c r="K6" s="481" t="s">
        <v>557</v>
      </c>
      <c r="L6" s="481" t="s">
        <v>556</v>
      </c>
      <c r="M6" s="516"/>
    </row>
    <row r="7" spans="1:22" ht="15" x14ac:dyDescent="0.2">
      <c r="A7" s="482" t="s">
        <v>87</v>
      </c>
      <c r="B7" s="484" t="s">
        <v>500</v>
      </c>
      <c r="C7" s="515" t="s">
        <v>555</v>
      </c>
      <c r="D7" s="484" t="s">
        <v>88</v>
      </c>
      <c r="E7" s="484" t="s">
        <v>88</v>
      </c>
      <c r="F7" s="514" t="s">
        <v>84</v>
      </c>
      <c r="G7" s="459" t="s">
        <v>82</v>
      </c>
      <c r="H7" s="459" t="s">
        <v>554</v>
      </c>
      <c r="I7" s="459" t="s">
        <v>553</v>
      </c>
      <c r="J7" s="482" t="s">
        <v>552</v>
      </c>
      <c r="K7" s="484" t="s">
        <v>551</v>
      </c>
      <c r="L7" s="484" t="s">
        <v>550</v>
      </c>
      <c r="M7" s="484" t="s">
        <v>184</v>
      </c>
    </row>
    <row r="8" spans="1:22" ht="15" x14ac:dyDescent="0.2">
      <c r="A8" s="482" t="s">
        <v>350</v>
      </c>
      <c r="B8" s="484" t="s">
        <v>597</v>
      </c>
      <c r="C8" s="463" t="s">
        <v>220</v>
      </c>
      <c r="D8" s="497"/>
      <c r="E8" s="414">
        <f>SUM(F8:M8)</f>
        <v>0</v>
      </c>
      <c r="F8" s="500"/>
      <c r="G8" s="499"/>
      <c r="H8" s="498"/>
      <c r="I8" s="497"/>
      <c r="J8" s="497"/>
      <c r="K8" s="497"/>
      <c r="L8" s="497"/>
      <c r="M8" s="497"/>
    </row>
    <row r="9" spans="1:22" ht="15" x14ac:dyDescent="0.2">
      <c r="A9" s="482" t="s">
        <v>493</v>
      </c>
      <c r="B9" s="484"/>
      <c r="C9" s="463"/>
      <c r="D9" s="509"/>
      <c r="E9" s="509"/>
      <c r="F9" s="512"/>
      <c r="G9" s="511"/>
      <c r="H9" s="510"/>
      <c r="I9" s="509"/>
      <c r="J9" s="509"/>
      <c r="K9" s="509"/>
      <c r="L9" s="509"/>
      <c r="M9" s="509"/>
    </row>
    <row r="10" spans="1:22" ht="15" x14ac:dyDescent="0.2">
      <c r="A10" s="482" t="s">
        <v>490</v>
      </c>
      <c r="B10" s="484" t="s">
        <v>75</v>
      </c>
      <c r="C10" s="473" t="s">
        <v>596</v>
      </c>
      <c r="D10" s="472">
        <f>+D8+'710a'!D48</f>
        <v>0</v>
      </c>
      <c r="E10" s="472">
        <f>+E8+'710a'!E48</f>
        <v>0</v>
      </c>
      <c r="F10" s="472">
        <f>+F8+'710a'!F48</f>
        <v>0</v>
      </c>
      <c r="G10" s="472">
        <f>+G8+'710a'!G48</f>
        <v>0</v>
      </c>
      <c r="H10" s="472">
        <f>+H8+'710a'!H48</f>
        <v>0</v>
      </c>
      <c r="I10" s="472">
        <f>+I8+'710a'!I48</f>
        <v>0</v>
      </c>
      <c r="J10" s="472">
        <f>+J8+'710a'!J48</f>
        <v>0</v>
      </c>
      <c r="K10" s="472">
        <f>+K8+'710a'!K48</f>
        <v>0</v>
      </c>
      <c r="L10" s="472">
        <f>+L8+'710a'!L48</f>
        <v>0</v>
      </c>
      <c r="M10" s="472">
        <f>+M8+'710a'!M48</f>
        <v>0</v>
      </c>
    </row>
    <row r="11" spans="1:22" x14ac:dyDescent="0.25">
      <c r="A11" s="482" t="s">
        <v>485</v>
      </c>
      <c r="B11" s="513"/>
      <c r="C11" s="486"/>
      <c r="D11" s="501"/>
      <c r="E11" s="501"/>
      <c r="F11" s="504"/>
      <c r="G11" s="503"/>
      <c r="H11" s="502"/>
      <c r="I11" s="501"/>
      <c r="J11" s="501"/>
      <c r="K11" s="501"/>
      <c r="L11" s="501"/>
      <c r="M11" s="501"/>
    </row>
    <row r="12" spans="1:22" ht="15" x14ac:dyDescent="0.2">
      <c r="A12" s="482" t="s">
        <v>478</v>
      </c>
      <c r="B12" s="484" t="s">
        <v>595</v>
      </c>
      <c r="C12" s="463" t="s">
        <v>218</v>
      </c>
      <c r="D12" s="497"/>
      <c r="E12" s="414">
        <f>SUM(F12:M12)</f>
        <v>0</v>
      </c>
      <c r="F12" s="500"/>
      <c r="G12" s="499"/>
      <c r="H12" s="498"/>
      <c r="I12" s="497"/>
      <c r="J12" s="497"/>
      <c r="K12" s="497"/>
      <c r="L12" s="497"/>
      <c r="M12" s="497"/>
    </row>
    <row r="13" spans="1:22" ht="15" x14ac:dyDescent="0.2">
      <c r="A13" s="482" t="s">
        <v>474</v>
      </c>
      <c r="B13" s="484" t="s">
        <v>594</v>
      </c>
      <c r="C13" s="463" t="s">
        <v>216</v>
      </c>
      <c r="D13" s="497"/>
      <c r="E13" s="414">
        <f>SUM(F13:M13)</f>
        <v>0</v>
      </c>
      <c r="F13" s="500"/>
      <c r="G13" s="499"/>
      <c r="H13" s="498"/>
      <c r="I13" s="497"/>
      <c r="J13" s="497"/>
      <c r="K13" s="497"/>
      <c r="L13" s="497"/>
      <c r="M13" s="497"/>
    </row>
    <row r="14" spans="1:22" ht="15" x14ac:dyDescent="0.2">
      <c r="A14" s="482" t="s">
        <v>469</v>
      </c>
      <c r="B14" s="484">
        <v>730</v>
      </c>
      <c r="C14" s="463" t="s">
        <v>593</v>
      </c>
      <c r="D14" s="497"/>
      <c r="E14" s="414">
        <f>SUM(F14:M14)</f>
        <v>0</v>
      </c>
      <c r="F14" s="500"/>
      <c r="G14" s="499"/>
      <c r="H14" s="498"/>
      <c r="I14" s="497"/>
      <c r="J14" s="497"/>
      <c r="K14" s="497"/>
      <c r="L14" s="497"/>
      <c r="M14" s="497"/>
    </row>
    <row r="15" spans="1:22" ht="15" x14ac:dyDescent="0.2">
      <c r="A15" s="482" t="s">
        <v>465</v>
      </c>
      <c r="B15" s="484"/>
      <c r="C15" s="463"/>
      <c r="D15" s="501"/>
      <c r="E15" s="501"/>
      <c r="F15" s="512"/>
      <c r="G15" s="511"/>
      <c r="H15" s="510"/>
      <c r="I15" s="509"/>
      <c r="J15" s="509"/>
      <c r="K15" s="509"/>
      <c r="L15" s="509"/>
      <c r="M15" s="509"/>
    </row>
    <row r="16" spans="1:22" ht="15" x14ac:dyDescent="0.2">
      <c r="A16" s="482" t="s">
        <v>461</v>
      </c>
      <c r="B16" s="484" t="s">
        <v>73</v>
      </c>
      <c r="C16" s="463" t="s">
        <v>592</v>
      </c>
      <c r="D16" s="472">
        <f t="shared" ref="D16:M16" si="0">SUM(D12:D14)</f>
        <v>0</v>
      </c>
      <c r="E16" s="472">
        <f t="shared" si="0"/>
        <v>0</v>
      </c>
      <c r="F16" s="472">
        <f t="shared" si="0"/>
        <v>0</v>
      </c>
      <c r="G16" s="472">
        <f t="shared" si="0"/>
        <v>0</v>
      </c>
      <c r="H16" s="472">
        <f t="shared" si="0"/>
        <v>0</v>
      </c>
      <c r="I16" s="472">
        <f t="shared" si="0"/>
        <v>0</v>
      </c>
      <c r="J16" s="472">
        <f t="shared" si="0"/>
        <v>0</v>
      </c>
      <c r="K16" s="472">
        <f t="shared" si="0"/>
        <v>0</v>
      </c>
      <c r="L16" s="472">
        <f t="shared" si="0"/>
        <v>0</v>
      </c>
      <c r="M16" s="472">
        <f t="shared" si="0"/>
        <v>0</v>
      </c>
      <c r="N16" s="492"/>
      <c r="O16" s="492"/>
      <c r="P16" s="492"/>
      <c r="Q16" s="492"/>
      <c r="R16" s="492"/>
      <c r="S16" s="492"/>
      <c r="T16" s="492"/>
      <c r="U16" s="492"/>
      <c r="V16" s="492"/>
    </row>
    <row r="17" spans="1:55" ht="15" x14ac:dyDescent="0.2">
      <c r="A17" s="482" t="s">
        <v>457</v>
      </c>
      <c r="B17" s="484"/>
      <c r="C17" s="463"/>
      <c r="D17" s="501"/>
      <c r="E17" s="501"/>
      <c r="F17" s="504"/>
      <c r="G17" s="503"/>
      <c r="H17" s="502"/>
      <c r="I17" s="501"/>
      <c r="J17" s="501"/>
      <c r="K17" s="501"/>
      <c r="L17" s="501"/>
      <c r="M17" s="501"/>
    </row>
    <row r="18" spans="1:55" ht="15" x14ac:dyDescent="0.2">
      <c r="A18" s="482" t="s">
        <v>453</v>
      </c>
      <c r="B18" s="484" t="s">
        <v>591</v>
      </c>
      <c r="C18" s="463" t="s">
        <v>590</v>
      </c>
      <c r="D18" s="497"/>
      <c r="E18" s="414">
        <f>SUM(F18:M18)</f>
        <v>0</v>
      </c>
      <c r="F18" s="500"/>
      <c r="G18" s="499"/>
      <c r="H18" s="498"/>
      <c r="I18" s="497"/>
      <c r="J18" s="497"/>
      <c r="K18" s="497"/>
      <c r="L18" s="497"/>
      <c r="M18" s="497"/>
    </row>
    <row r="19" spans="1:55" ht="15" x14ac:dyDescent="0.2">
      <c r="A19" s="482" t="s">
        <v>449</v>
      </c>
      <c r="B19" s="484">
        <v>811</v>
      </c>
      <c r="C19" s="463" t="s">
        <v>589</v>
      </c>
      <c r="D19" s="497"/>
      <c r="E19" s="414">
        <f>SUM(F19:M19)</f>
        <v>0</v>
      </c>
      <c r="F19" s="500"/>
      <c r="G19" s="499"/>
      <c r="H19" s="498"/>
      <c r="I19" s="497"/>
      <c r="J19" s="497"/>
      <c r="K19" s="497"/>
      <c r="L19" s="497"/>
      <c r="M19" s="497"/>
    </row>
    <row r="20" spans="1:55" ht="15" x14ac:dyDescent="0.2">
      <c r="A20" s="482" t="s">
        <v>445</v>
      </c>
      <c r="B20" s="484"/>
      <c r="C20" s="463"/>
      <c r="D20" s="509"/>
      <c r="E20" s="509"/>
      <c r="F20" s="512"/>
      <c r="G20" s="511"/>
      <c r="H20" s="510"/>
      <c r="I20" s="509"/>
      <c r="J20" s="509"/>
      <c r="K20" s="509"/>
      <c r="L20" s="509"/>
      <c r="M20" s="509"/>
    </row>
    <row r="21" spans="1:55" s="505" customFormat="1" ht="15" x14ac:dyDescent="0.2">
      <c r="A21" s="482" t="s">
        <v>442</v>
      </c>
      <c r="B21" s="508">
        <v>800</v>
      </c>
      <c r="C21" s="507" t="s">
        <v>588</v>
      </c>
      <c r="D21" s="472">
        <f t="shared" ref="D21:M21" si="1">SUM(D17:D19)</f>
        <v>0</v>
      </c>
      <c r="E21" s="472">
        <f t="shared" si="1"/>
        <v>0</v>
      </c>
      <c r="F21" s="472">
        <f t="shared" si="1"/>
        <v>0</v>
      </c>
      <c r="G21" s="472">
        <f t="shared" si="1"/>
        <v>0</v>
      </c>
      <c r="H21" s="472">
        <f t="shared" si="1"/>
        <v>0</v>
      </c>
      <c r="I21" s="472">
        <f t="shared" si="1"/>
        <v>0</v>
      </c>
      <c r="J21" s="472">
        <f t="shared" si="1"/>
        <v>0</v>
      </c>
      <c r="K21" s="472">
        <f t="shared" si="1"/>
        <v>0</v>
      </c>
      <c r="L21" s="472">
        <f t="shared" si="1"/>
        <v>0</v>
      </c>
      <c r="M21" s="472">
        <f t="shared" si="1"/>
        <v>0</v>
      </c>
    </row>
    <row r="22" spans="1:55" ht="15" x14ac:dyDescent="0.2">
      <c r="A22" s="482" t="s">
        <v>438</v>
      </c>
      <c r="B22" s="484"/>
      <c r="C22" s="463"/>
      <c r="D22" s="501"/>
      <c r="E22" s="501"/>
      <c r="F22" s="504"/>
      <c r="G22" s="503"/>
      <c r="H22" s="502"/>
      <c r="I22" s="501"/>
      <c r="J22" s="501"/>
      <c r="K22" s="501"/>
      <c r="L22" s="501"/>
      <c r="M22" s="501"/>
    </row>
    <row r="23" spans="1:55" ht="15" x14ac:dyDescent="0.2">
      <c r="A23" s="482" t="s">
        <v>434</v>
      </c>
      <c r="B23" s="484" t="s">
        <v>587</v>
      </c>
      <c r="C23" s="463" t="s">
        <v>205</v>
      </c>
      <c r="D23" s="410"/>
      <c r="E23" s="414">
        <f>SUM(F23:M23)</f>
        <v>0</v>
      </c>
      <c r="F23" s="500"/>
      <c r="G23" s="499"/>
      <c r="H23" s="498"/>
      <c r="I23" s="497"/>
      <c r="J23" s="497"/>
      <c r="K23" s="497"/>
      <c r="L23" s="497"/>
      <c r="M23" s="497"/>
    </row>
    <row r="24" spans="1:55" ht="15" x14ac:dyDescent="0.2">
      <c r="A24" s="482" t="s">
        <v>429</v>
      </c>
      <c r="B24" s="484" t="s">
        <v>586</v>
      </c>
      <c r="C24" s="463" t="s">
        <v>203</v>
      </c>
      <c r="D24" s="410"/>
      <c r="E24" s="414">
        <f>SUM(F24:M24)</f>
        <v>0</v>
      </c>
      <c r="F24" s="500"/>
      <c r="G24" s="499"/>
      <c r="H24" s="498"/>
      <c r="I24" s="497"/>
      <c r="J24" s="497"/>
      <c r="K24" s="497"/>
      <c r="L24" s="497"/>
      <c r="M24" s="497"/>
    </row>
    <row r="25" spans="1:55" ht="15" x14ac:dyDescent="0.2">
      <c r="A25" s="482" t="s">
        <v>426</v>
      </c>
      <c r="B25" s="484" t="s">
        <v>585</v>
      </c>
      <c r="C25" s="463" t="s">
        <v>201</v>
      </c>
      <c r="D25" s="410"/>
      <c r="E25" s="414">
        <f>SUM(F25:M25)</f>
        <v>0</v>
      </c>
      <c r="F25" s="500"/>
      <c r="G25" s="499"/>
      <c r="H25" s="498"/>
      <c r="I25" s="497"/>
      <c r="J25" s="497"/>
      <c r="K25" s="497"/>
      <c r="L25" s="497"/>
      <c r="M25" s="497"/>
    </row>
    <row r="26" spans="1:55" ht="15" x14ac:dyDescent="0.2">
      <c r="A26" s="482" t="s">
        <v>424</v>
      </c>
      <c r="B26" s="484" t="s">
        <v>584</v>
      </c>
      <c r="C26" s="463" t="s">
        <v>583</v>
      </c>
      <c r="D26" s="410"/>
      <c r="E26" s="414">
        <f>SUM(F26:M26)</f>
        <v>0</v>
      </c>
      <c r="F26" s="500"/>
      <c r="G26" s="499"/>
      <c r="H26" s="498"/>
      <c r="I26" s="497"/>
      <c r="J26" s="497"/>
      <c r="K26" s="497"/>
      <c r="L26" s="497"/>
      <c r="M26" s="497"/>
    </row>
    <row r="27" spans="1:55" ht="15" x14ac:dyDescent="0.2">
      <c r="A27" s="482" t="s">
        <v>420</v>
      </c>
      <c r="B27" s="484"/>
      <c r="C27" s="463"/>
      <c r="D27" s="485"/>
      <c r="E27" s="485"/>
      <c r="F27" s="496"/>
      <c r="G27" s="495"/>
      <c r="H27" s="494"/>
      <c r="I27" s="493"/>
      <c r="J27" s="493"/>
      <c r="K27" s="493"/>
      <c r="L27" s="493"/>
      <c r="M27" s="493"/>
    </row>
    <row r="28" spans="1:55" ht="15" x14ac:dyDescent="0.2">
      <c r="A28" s="482" t="s">
        <v>417</v>
      </c>
      <c r="B28" s="484" t="s">
        <v>582</v>
      </c>
      <c r="C28" s="463" t="s">
        <v>581</v>
      </c>
      <c r="D28" s="472">
        <f t="shared" ref="D28:M28" si="2">SUM(D23:D27)</f>
        <v>0</v>
      </c>
      <c r="E28" s="472">
        <f t="shared" si="2"/>
        <v>0</v>
      </c>
      <c r="F28" s="472">
        <f t="shared" si="2"/>
        <v>0</v>
      </c>
      <c r="G28" s="472">
        <f t="shared" si="2"/>
        <v>0</v>
      </c>
      <c r="H28" s="472">
        <f t="shared" si="2"/>
        <v>0</v>
      </c>
      <c r="I28" s="472">
        <f t="shared" si="2"/>
        <v>0</v>
      </c>
      <c r="J28" s="472">
        <f t="shared" si="2"/>
        <v>0</v>
      </c>
      <c r="K28" s="472">
        <f t="shared" si="2"/>
        <v>0</v>
      </c>
      <c r="L28" s="472">
        <f t="shared" si="2"/>
        <v>0</v>
      </c>
      <c r="M28" s="472">
        <f t="shared" si="2"/>
        <v>0</v>
      </c>
      <c r="N28" s="492"/>
      <c r="O28" s="492"/>
      <c r="P28" s="492"/>
      <c r="Q28" s="492"/>
      <c r="R28" s="492"/>
      <c r="S28" s="492"/>
      <c r="T28" s="492"/>
      <c r="U28" s="492"/>
      <c r="V28" s="492"/>
      <c r="W28" s="492"/>
      <c r="X28" s="492"/>
      <c r="Y28" s="492"/>
      <c r="Z28" s="492"/>
      <c r="AA28" s="492"/>
      <c r="AB28" s="492"/>
      <c r="AC28" s="492"/>
      <c r="AD28" s="492"/>
      <c r="AE28" s="492"/>
      <c r="AF28" s="492"/>
      <c r="AG28" s="492"/>
      <c r="AH28" s="492"/>
      <c r="AI28" s="492"/>
      <c r="AJ28" s="492"/>
      <c r="AK28" s="492"/>
      <c r="AL28" s="492"/>
      <c r="AM28" s="492"/>
      <c r="AN28" s="492"/>
      <c r="AO28" s="492"/>
      <c r="AP28" s="492"/>
      <c r="AQ28" s="492"/>
      <c r="AR28" s="492"/>
      <c r="AS28" s="492"/>
      <c r="AT28" s="492"/>
      <c r="AU28" s="492"/>
      <c r="AV28" s="492"/>
      <c r="AW28" s="492"/>
      <c r="AX28" s="492"/>
      <c r="AY28" s="492"/>
      <c r="AZ28" s="492"/>
      <c r="BA28" s="492"/>
      <c r="BB28" s="492"/>
      <c r="BC28" s="492"/>
    </row>
    <row r="29" spans="1:55" ht="15" x14ac:dyDescent="0.2">
      <c r="A29" s="482" t="s">
        <v>413</v>
      </c>
      <c r="B29" s="484"/>
      <c r="C29" s="463"/>
      <c r="D29" s="485"/>
      <c r="E29" s="485"/>
      <c r="F29" s="485"/>
      <c r="G29" s="485"/>
      <c r="H29" s="485"/>
      <c r="I29" s="485"/>
      <c r="J29" s="485"/>
      <c r="K29" s="485"/>
      <c r="L29" s="485"/>
      <c r="M29" s="485"/>
    </row>
    <row r="30" spans="1:55" ht="15" x14ac:dyDescent="0.2">
      <c r="A30" s="482" t="s">
        <v>407</v>
      </c>
      <c r="B30" s="481"/>
      <c r="C30" s="480" t="s">
        <v>580</v>
      </c>
      <c r="D30" s="460"/>
      <c r="E30" s="460"/>
      <c r="F30" s="460"/>
      <c r="G30" s="460"/>
      <c r="H30" s="460"/>
      <c r="I30" s="460"/>
      <c r="J30" s="460"/>
      <c r="K30" s="460"/>
      <c r="L30" s="460"/>
      <c r="M30" s="460"/>
    </row>
    <row r="31" spans="1:55" ht="15" x14ac:dyDescent="0.2">
      <c r="A31" s="482" t="s">
        <v>403</v>
      </c>
      <c r="B31" s="484"/>
      <c r="C31" s="491" t="s">
        <v>579</v>
      </c>
      <c r="D31" s="472">
        <f>SUM(D28,D21,D16,D10,'710a'!D21)</f>
        <v>0</v>
      </c>
      <c r="E31" s="472">
        <f>SUM(E28,E21,E16,E10,'710a'!E21)</f>
        <v>0</v>
      </c>
      <c r="F31" s="472">
        <f>SUM(F28,F21,F16,F10,'710a'!F21)</f>
        <v>0</v>
      </c>
      <c r="G31" s="472">
        <f>SUM(G28,G21,G16,G10,'710a'!G21)</f>
        <v>0</v>
      </c>
      <c r="H31" s="472">
        <f>SUM(H28,H21,H16,H10,'710a'!H21)</f>
        <v>0</v>
      </c>
      <c r="I31" s="472">
        <f>SUM(I28,I21,I16,I10,'710a'!I21)</f>
        <v>0</v>
      </c>
      <c r="J31" s="472">
        <f>SUM(J28,J21,J16,J10,'710a'!J21)</f>
        <v>0</v>
      </c>
      <c r="K31" s="472">
        <f>SUM(K28,K21,K16,K10,'710a'!K21)</f>
        <v>0</v>
      </c>
      <c r="L31" s="472">
        <f>SUM(L28,L21,L16,L10,'710a'!L21)</f>
        <v>0</v>
      </c>
      <c r="M31" s="472">
        <f>SUM(M28,M21,M16,M10,'710a'!M21)</f>
        <v>0</v>
      </c>
    </row>
    <row r="32" spans="1:55" ht="15" x14ac:dyDescent="0.2">
      <c r="A32" s="482" t="s">
        <v>400</v>
      </c>
      <c r="B32" s="484"/>
      <c r="C32" s="463"/>
      <c r="D32" s="485"/>
      <c r="E32" s="485"/>
      <c r="F32" s="490"/>
      <c r="G32" s="489"/>
      <c r="H32" s="488"/>
      <c r="I32" s="485"/>
      <c r="J32" s="485"/>
      <c r="K32" s="485"/>
      <c r="L32" s="485"/>
      <c r="M32" s="485"/>
    </row>
    <row r="33" spans="1:13" ht="15" x14ac:dyDescent="0.2">
      <c r="A33" s="482" t="s">
        <v>397</v>
      </c>
      <c r="B33" s="481">
        <v>950</v>
      </c>
      <c r="C33" s="480" t="s">
        <v>578</v>
      </c>
      <c r="D33" s="487"/>
      <c r="E33" s="487"/>
      <c r="F33" s="417"/>
      <c r="G33" s="417"/>
      <c r="H33" s="417"/>
      <c r="I33" s="417"/>
      <c r="J33" s="417"/>
      <c r="K33" s="417"/>
      <c r="L33" s="417"/>
      <c r="M33" s="460"/>
    </row>
    <row r="34" spans="1:13" ht="15" x14ac:dyDescent="0.2">
      <c r="A34" s="482" t="s">
        <v>393</v>
      </c>
      <c r="B34" s="484"/>
      <c r="C34" s="483" t="s">
        <v>577</v>
      </c>
      <c r="D34" s="469"/>
      <c r="E34" s="469"/>
      <c r="F34" s="417"/>
      <c r="G34" s="417"/>
      <c r="H34" s="417"/>
      <c r="I34" s="417"/>
      <c r="J34" s="417"/>
      <c r="K34" s="417"/>
      <c r="L34" s="417"/>
      <c r="M34" s="460"/>
    </row>
    <row r="35" spans="1:13" x14ac:dyDescent="0.25">
      <c r="A35" s="482" t="s">
        <v>388</v>
      </c>
      <c r="B35" s="484"/>
      <c r="C35" s="486"/>
      <c r="D35" s="485"/>
      <c r="E35" s="485"/>
      <c r="F35" s="417"/>
      <c r="G35" s="417"/>
      <c r="H35" s="417"/>
      <c r="I35" s="417"/>
      <c r="J35" s="417"/>
      <c r="K35" s="417"/>
      <c r="L35" s="417"/>
      <c r="M35" s="460"/>
    </row>
    <row r="36" spans="1:13" ht="15" x14ac:dyDescent="0.2">
      <c r="A36" s="482" t="s">
        <v>383</v>
      </c>
      <c r="B36" s="481"/>
      <c r="C36" s="480" t="s">
        <v>576</v>
      </c>
      <c r="D36" s="604">
        <f>+D31+D34</f>
        <v>0</v>
      </c>
      <c r="E36" s="604">
        <f>+E31+E34</f>
        <v>0</v>
      </c>
      <c r="F36" s="417"/>
      <c r="G36" s="417"/>
      <c r="H36" s="417"/>
      <c r="I36" s="417"/>
      <c r="J36" s="417"/>
      <c r="K36" s="417"/>
      <c r="L36" s="417"/>
      <c r="M36" s="460"/>
    </row>
    <row r="37" spans="1:13" ht="15" x14ac:dyDescent="0.2">
      <c r="A37" s="482" t="s">
        <v>379</v>
      </c>
      <c r="B37" s="484"/>
      <c r="C37" s="483" t="s">
        <v>575</v>
      </c>
      <c r="D37" s="605"/>
      <c r="E37" s="605"/>
      <c r="F37" s="417"/>
      <c r="G37" s="417"/>
      <c r="H37" s="417"/>
      <c r="I37" s="417"/>
      <c r="J37" s="417"/>
      <c r="K37" s="417"/>
      <c r="L37" s="417"/>
      <c r="M37" s="460"/>
    </row>
    <row r="38" spans="1:13" ht="15" x14ac:dyDescent="0.2">
      <c r="A38" s="482" t="s">
        <v>376</v>
      </c>
      <c r="B38" s="481"/>
      <c r="C38" s="480"/>
      <c r="D38" s="460"/>
      <c r="E38" s="460"/>
      <c r="F38" s="417"/>
      <c r="G38" s="417"/>
      <c r="H38" s="417"/>
      <c r="I38" s="417"/>
      <c r="J38" s="417"/>
      <c r="K38" s="417"/>
      <c r="L38" s="417"/>
      <c r="M38" s="460"/>
    </row>
    <row r="39" spans="1:13" thickBot="1" x14ac:dyDescent="0.25">
      <c r="A39" s="482" t="s">
        <v>372</v>
      </c>
      <c r="B39" s="481"/>
      <c r="C39" s="480"/>
      <c r="D39" s="460"/>
      <c r="E39" s="460"/>
      <c r="F39" s="465"/>
      <c r="G39" s="465"/>
      <c r="H39" s="465"/>
      <c r="I39" s="465"/>
      <c r="J39" s="465"/>
      <c r="K39" s="417"/>
      <c r="L39" s="417"/>
      <c r="M39" s="460"/>
    </row>
    <row r="40" spans="1:13" x14ac:dyDescent="0.25">
      <c r="A40" s="459" t="s">
        <v>368</v>
      </c>
      <c r="B40" s="479"/>
      <c r="C40" s="478" t="s">
        <v>574</v>
      </c>
      <c r="D40" s="477"/>
      <c r="E40" s="476"/>
      <c r="F40" s="417"/>
      <c r="G40" s="470"/>
      <c r="H40" s="470"/>
      <c r="I40" s="470"/>
      <c r="J40" s="465"/>
      <c r="K40" s="417"/>
      <c r="L40" s="475"/>
      <c r="M40" s="460"/>
    </row>
    <row r="41" spans="1:13" x14ac:dyDescent="0.25">
      <c r="A41" s="459" t="s">
        <v>364</v>
      </c>
      <c r="B41" s="464"/>
      <c r="C41" s="463"/>
      <c r="D41" s="460"/>
      <c r="E41" s="474"/>
      <c r="F41" s="417"/>
      <c r="G41" s="470"/>
      <c r="H41" s="470"/>
      <c r="I41" s="470"/>
      <c r="J41" s="465"/>
      <c r="K41" s="417"/>
      <c r="L41" s="417"/>
      <c r="M41" s="460"/>
    </row>
    <row r="42" spans="1:13" x14ac:dyDescent="0.25">
      <c r="A42" s="459" t="s">
        <v>361</v>
      </c>
      <c r="B42" s="464"/>
      <c r="C42" s="473" t="s">
        <v>573</v>
      </c>
      <c r="D42" s="472">
        <v>0</v>
      </c>
      <c r="E42" s="471">
        <v>0</v>
      </c>
      <c r="F42" s="470" t="s">
        <v>572</v>
      </c>
      <c r="G42" s="470"/>
      <c r="H42" s="470"/>
      <c r="I42" s="470"/>
      <c r="J42" s="465"/>
      <c r="K42" s="417"/>
      <c r="L42" s="417"/>
      <c r="M42" s="460"/>
    </row>
    <row r="43" spans="1:13" x14ac:dyDescent="0.25">
      <c r="A43" s="459" t="s">
        <v>358</v>
      </c>
      <c r="B43" s="464"/>
      <c r="C43" s="473" t="s">
        <v>571</v>
      </c>
      <c r="D43" s="472"/>
      <c r="E43" s="471"/>
      <c r="F43" s="470"/>
      <c r="G43" s="465"/>
      <c r="H43" s="465"/>
      <c r="I43" s="465"/>
      <c r="J43" s="465"/>
      <c r="K43" s="417"/>
      <c r="L43" s="417"/>
      <c r="M43" s="460"/>
    </row>
    <row r="44" spans="1:13" x14ac:dyDescent="0.25">
      <c r="A44" s="459" t="s">
        <v>356</v>
      </c>
      <c r="B44" s="464"/>
      <c r="C44" s="473" t="s">
        <v>570</v>
      </c>
      <c r="D44" s="472">
        <f>SUM(D42:D43)</f>
        <v>0</v>
      </c>
      <c r="E44" s="471">
        <f>SUM(E42:E43)</f>
        <v>0</v>
      </c>
      <c r="F44" s="470" t="s">
        <v>569</v>
      </c>
      <c r="G44" s="465"/>
      <c r="H44" s="465"/>
      <c r="I44" s="465"/>
      <c r="J44" s="465"/>
      <c r="K44" s="417"/>
      <c r="L44" s="417"/>
      <c r="M44" s="460"/>
    </row>
    <row r="45" spans="1:13" ht="15" x14ac:dyDescent="0.2">
      <c r="A45" s="459" t="s">
        <v>351</v>
      </c>
      <c r="B45" s="464"/>
      <c r="C45" s="463"/>
      <c r="D45" s="469"/>
      <c r="E45" s="468"/>
      <c r="F45" s="465"/>
      <c r="G45" s="465"/>
      <c r="H45" s="465"/>
      <c r="I45" s="465"/>
      <c r="J45" s="465"/>
      <c r="K45" s="417"/>
      <c r="L45" s="417"/>
      <c r="M45" s="460"/>
    </row>
    <row r="46" spans="1:13" ht="15" x14ac:dyDescent="0.2">
      <c r="A46" s="459" t="s">
        <v>568</v>
      </c>
      <c r="B46" s="464"/>
      <c r="C46" s="463" t="s">
        <v>567</v>
      </c>
      <c r="D46" s="467">
        <f>D36</f>
        <v>0</v>
      </c>
      <c r="E46" s="466">
        <f>E36</f>
        <v>0</v>
      </c>
      <c r="F46" s="465"/>
      <c r="G46" s="465"/>
      <c r="H46" s="465"/>
      <c r="I46" s="465"/>
      <c r="J46" s="465"/>
      <c r="K46" s="417"/>
      <c r="L46" s="417"/>
      <c r="M46" s="460"/>
    </row>
    <row r="47" spans="1:13" ht="15" x14ac:dyDescent="0.2">
      <c r="A47" s="459" t="s">
        <v>566</v>
      </c>
      <c r="B47" s="464"/>
      <c r="C47" s="463" t="s">
        <v>565</v>
      </c>
      <c r="D47" s="462"/>
      <c r="E47" s="461"/>
      <c r="F47" s="417"/>
      <c r="G47" s="417"/>
      <c r="H47" s="417"/>
      <c r="I47" s="417"/>
      <c r="J47" s="417"/>
      <c r="K47" s="417"/>
      <c r="L47" s="417"/>
      <c r="M47" s="460"/>
    </row>
    <row r="48" spans="1:13" thickBot="1" x14ac:dyDescent="0.25">
      <c r="A48" s="459" t="s">
        <v>564</v>
      </c>
      <c r="B48" s="458"/>
      <c r="C48" s="457" t="s">
        <v>563</v>
      </c>
      <c r="D48" s="456">
        <f>SUM(D46:D47)</f>
        <v>0</v>
      </c>
      <c r="E48" s="455">
        <f>SUM(E46:E47)</f>
        <v>0</v>
      </c>
      <c r="F48" s="454"/>
      <c r="G48" s="454"/>
      <c r="H48" s="454"/>
      <c r="I48" s="454"/>
      <c r="J48" s="454"/>
      <c r="K48" s="454"/>
      <c r="L48" s="454"/>
      <c r="M48" s="453"/>
    </row>
    <row r="49" spans="1:3" ht="15.75" customHeight="1" x14ac:dyDescent="0.2">
      <c r="A49" s="606" t="str">
        <f ca="1">CELL("FILENAME",A2)</f>
        <v>R:\Finance\Annual Budget\Amended 2016-2017\[2016-2017 Amended Budget.xlsx]710b</v>
      </c>
      <c r="B49" s="606"/>
      <c r="C49" s="606"/>
    </row>
  </sheetData>
  <mergeCells count="5">
    <mergeCell ref="A1:C1"/>
    <mergeCell ref="A4:C4"/>
    <mergeCell ref="D36:D37"/>
    <mergeCell ref="E36:E37"/>
    <mergeCell ref="A49:C49"/>
  </mergeCells>
  <printOptions horizontalCentered="1" verticalCentered="1"/>
  <pageMargins left="0.1" right="0.1" top="0.4" bottom="0.4" header="0.1" footer="0.1"/>
  <pageSetup scale="73" fitToHeight="2" orientation="landscape" r:id="rId1"/>
  <headerFooter>
    <oddHeader>&amp;C&amp;"Arial,Bold"TWIN FALLS SCHOOL DISTIRCT 411</oddHeader>
    <oddFooter>&amp;L&amp;"Arial,Bold"&amp;Z&amp;F&amp;R&amp;"Arial,Bold"Page &amp;P of &amp;N</oddFooter>
  </headerFooter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441"/>
  <sheetViews>
    <sheetView zoomScaleNormal="100" workbookViewId="0">
      <pane xSplit="3" ySplit="6" topLeftCell="D7" activePane="bottomRight" state="frozen"/>
      <selection activeCell="P31" sqref="P31"/>
      <selection pane="topRight" activeCell="P31" sqref="P31"/>
      <selection pane="bottomLeft" activeCell="P31" sqref="P31"/>
      <selection pane="bottomRight" activeCell="P31" sqref="P31"/>
    </sheetView>
  </sheetViews>
  <sheetFormatPr defaultColWidth="9.77734375" defaultRowHeight="11.25" x14ac:dyDescent="0.2"/>
  <cols>
    <col min="1" max="1" width="3.77734375" style="321" customWidth="1"/>
    <col min="2" max="2" width="6.77734375" style="321" customWidth="1"/>
    <col min="3" max="3" width="27.77734375" style="322" customWidth="1"/>
    <col min="4" max="6" width="10.77734375" style="321" customWidth="1"/>
    <col min="7" max="7" width="3.77734375" style="321" customWidth="1"/>
    <col min="8" max="8" width="6.77734375" style="321" customWidth="1"/>
    <col min="9" max="9" width="27.77734375" style="322" customWidth="1"/>
    <col min="10" max="12" width="10.77734375" style="321" customWidth="1"/>
    <col min="13" max="16384" width="9.77734375" style="321"/>
  </cols>
  <sheetData>
    <row r="1" spans="1:12" ht="20.25" x14ac:dyDescent="0.3">
      <c r="A1" s="596" t="s">
        <v>47</v>
      </c>
      <c r="B1" s="596"/>
      <c r="C1" s="596"/>
      <c r="D1" s="393"/>
      <c r="E1" s="394" t="s">
        <v>510</v>
      </c>
      <c r="F1" s="394"/>
      <c r="G1" s="390"/>
      <c r="H1" s="390"/>
      <c r="I1" s="396"/>
      <c r="J1" s="393"/>
      <c r="L1" s="395" t="s">
        <v>767</v>
      </c>
    </row>
    <row r="2" spans="1:12" ht="15.75" x14ac:dyDescent="0.25">
      <c r="A2" s="393"/>
      <c r="B2" s="393"/>
      <c r="C2" s="389"/>
      <c r="D2" s="393"/>
      <c r="E2" s="394" t="s">
        <v>504</v>
      </c>
      <c r="F2" s="392"/>
      <c r="G2" s="390"/>
      <c r="H2" s="390"/>
      <c r="I2" s="389"/>
      <c r="J2" s="607" t="s">
        <v>842</v>
      </c>
      <c r="K2" s="607"/>
      <c r="L2" s="607"/>
    </row>
    <row r="3" spans="1:12" ht="15.75" x14ac:dyDescent="0.25">
      <c r="A3" s="393"/>
      <c r="B3" s="393"/>
      <c r="C3" s="389"/>
      <c r="D3" s="393"/>
      <c r="E3" s="392" t="s">
        <v>507</v>
      </c>
      <c r="F3" s="391"/>
      <c r="G3" s="390"/>
      <c r="H3" s="390"/>
      <c r="I3" s="389"/>
      <c r="J3" s="607" t="s">
        <v>841</v>
      </c>
      <c r="K3" s="607"/>
      <c r="L3" s="607"/>
    </row>
    <row r="4" spans="1:12" ht="13.9" customHeight="1" x14ac:dyDescent="0.2">
      <c r="A4" s="597" t="s">
        <v>505</v>
      </c>
      <c r="B4" s="597"/>
      <c r="C4" s="597"/>
      <c r="D4" s="597"/>
      <c r="E4" s="324"/>
      <c r="F4" s="324"/>
      <c r="G4" s="324"/>
      <c r="H4" s="324"/>
      <c r="I4" s="325"/>
      <c r="J4" s="324"/>
      <c r="K4" s="324"/>
      <c r="L4" s="324"/>
    </row>
    <row r="5" spans="1:12" ht="12.75" x14ac:dyDescent="0.2">
      <c r="A5" s="388"/>
      <c r="B5" s="387"/>
      <c r="C5" s="386" t="s">
        <v>504</v>
      </c>
      <c r="D5" s="385" t="s">
        <v>503</v>
      </c>
      <c r="E5" s="384" t="s">
        <v>502</v>
      </c>
      <c r="F5" s="383" t="s">
        <v>501</v>
      </c>
      <c r="G5" s="382"/>
      <c r="H5" s="381"/>
      <c r="I5" s="380" t="s">
        <v>504</v>
      </c>
      <c r="J5" s="379" t="s">
        <v>503</v>
      </c>
      <c r="K5" s="378" t="s">
        <v>502</v>
      </c>
      <c r="L5" s="377" t="s">
        <v>501</v>
      </c>
    </row>
    <row r="6" spans="1:12" ht="12.75" x14ac:dyDescent="0.2">
      <c r="A6" s="351" t="s">
        <v>87</v>
      </c>
      <c r="B6" s="334" t="s">
        <v>500</v>
      </c>
      <c r="C6" s="328" t="s">
        <v>499</v>
      </c>
      <c r="D6" s="334" t="s">
        <v>88</v>
      </c>
      <c r="E6" s="334" t="s">
        <v>498</v>
      </c>
      <c r="F6" s="376" t="s">
        <v>497</v>
      </c>
      <c r="G6" s="355" t="s">
        <v>87</v>
      </c>
      <c r="H6" s="375" t="s">
        <v>500</v>
      </c>
      <c r="I6" s="374" t="s">
        <v>499</v>
      </c>
      <c r="J6" s="351" t="s">
        <v>88</v>
      </c>
      <c r="K6" s="334" t="s">
        <v>498</v>
      </c>
      <c r="L6" s="334" t="s">
        <v>497</v>
      </c>
    </row>
    <row r="7" spans="1:12" ht="12.75" x14ac:dyDescent="0.2">
      <c r="A7" s="351" t="s">
        <v>496</v>
      </c>
      <c r="B7" s="334" t="s">
        <v>495</v>
      </c>
      <c r="C7" s="333" t="s">
        <v>494</v>
      </c>
      <c r="D7" s="354">
        <v>0</v>
      </c>
      <c r="E7" s="373" t="s">
        <v>346</v>
      </c>
      <c r="F7" s="372">
        <v>0</v>
      </c>
      <c r="G7" s="348" t="s">
        <v>493</v>
      </c>
      <c r="H7" s="351" t="s">
        <v>492</v>
      </c>
      <c r="I7" s="333" t="s">
        <v>170</v>
      </c>
      <c r="J7" s="353">
        <v>0</v>
      </c>
      <c r="K7" s="353">
        <v>0</v>
      </c>
      <c r="L7" s="357"/>
    </row>
    <row r="8" spans="1:12" ht="12.75" x14ac:dyDescent="0.2">
      <c r="A8" s="351" t="s">
        <v>491</v>
      </c>
      <c r="B8" s="334"/>
      <c r="C8" s="333"/>
      <c r="D8" s="360"/>
      <c r="E8" s="353"/>
      <c r="F8" s="356"/>
      <c r="G8" s="355" t="s">
        <v>490</v>
      </c>
      <c r="H8" s="351" t="s">
        <v>489</v>
      </c>
      <c r="I8" s="365" t="s">
        <v>488</v>
      </c>
      <c r="J8" s="352">
        <f>J7</f>
        <v>0</v>
      </c>
      <c r="K8" s="358" t="s">
        <v>346</v>
      </c>
      <c r="L8" s="352">
        <f>K7</f>
        <v>0</v>
      </c>
    </row>
    <row r="9" spans="1:12" ht="12.75" x14ac:dyDescent="0.2">
      <c r="A9" s="351" t="s">
        <v>487</v>
      </c>
      <c r="B9" s="334" t="s">
        <v>486</v>
      </c>
      <c r="C9" s="333" t="s">
        <v>171</v>
      </c>
      <c r="D9" s="353">
        <v>0</v>
      </c>
      <c r="E9" s="353">
        <v>0</v>
      </c>
      <c r="F9" s="356"/>
      <c r="G9" s="355" t="s">
        <v>485</v>
      </c>
      <c r="H9" s="335"/>
      <c r="I9" s="333"/>
      <c r="J9" s="347"/>
      <c r="K9" s="347"/>
      <c r="L9" s="357"/>
    </row>
    <row r="10" spans="1:12" ht="12.75" x14ac:dyDescent="0.2">
      <c r="A10" s="351" t="s">
        <v>484</v>
      </c>
      <c r="B10" s="334" t="s">
        <v>483</v>
      </c>
      <c r="C10" s="333" t="s">
        <v>169</v>
      </c>
      <c r="D10" s="353">
        <v>0</v>
      </c>
      <c r="E10" s="353">
        <v>0</v>
      </c>
      <c r="F10" s="356"/>
      <c r="G10" s="355" t="s">
        <v>482</v>
      </c>
      <c r="H10" s="351" t="s">
        <v>481</v>
      </c>
      <c r="I10" s="333" t="s">
        <v>165</v>
      </c>
      <c r="J10" s="353">
        <v>0</v>
      </c>
      <c r="K10" s="353">
        <v>0</v>
      </c>
      <c r="L10" s="357"/>
    </row>
    <row r="11" spans="1:12" ht="12.75" x14ac:dyDescent="0.2">
      <c r="A11" s="351" t="s">
        <v>480</v>
      </c>
      <c r="B11" s="334" t="s">
        <v>479</v>
      </c>
      <c r="C11" s="333" t="s">
        <v>168</v>
      </c>
      <c r="D11" s="353">
        <v>0</v>
      </c>
      <c r="E11" s="353">
        <v>0</v>
      </c>
      <c r="F11" s="356"/>
      <c r="G11" s="355" t="s">
        <v>478</v>
      </c>
      <c r="H11" s="351" t="s">
        <v>477</v>
      </c>
      <c r="I11" s="333" t="s">
        <v>163</v>
      </c>
      <c r="J11" s="353">
        <v>0</v>
      </c>
      <c r="K11" s="353">
        <v>0</v>
      </c>
      <c r="L11" s="357"/>
    </row>
    <row r="12" spans="1:12" ht="12.75" x14ac:dyDescent="0.2">
      <c r="A12" s="351" t="s">
        <v>476</v>
      </c>
      <c r="B12" s="334" t="s">
        <v>475</v>
      </c>
      <c r="C12" s="333" t="s">
        <v>166</v>
      </c>
      <c r="D12" s="353">
        <v>0</v>
      </c>
      <c r="E12" s="353">
        <v>0</v>
      </c>
      <c r="F12" s="356"/>
      <c r="G12" s="355" t="s">
        <v>474</v>
      </c>
      <c r="H12" s="351" t="s">
        <v>473</v>
      </c>
      <c r="I12" s="333" t="s">
        <v>472</v>
      </c>
      <c r="J12" s="353">
        <v>0</v>
      </c>
      <c r="K12" s="353">
        <v>0</v>
      </c>
      <c r="L12" s="357"/>
    </row>
    <row r="13" spans="1:12" ht="12.75" x14ac:dyDescent="0.2">
      <c r="A13" s="351" t="s">
        <v>471</v>
      </c>
      <c r="B13" s="334" t="s">
        <v>470</v>
      </c>
      <c r="C13" s="333" t="s">
        <v>164</v>
      </c>
      <c r="D13" s="353">
        <v>0</v>
      </c>
      <c r="E13" s="353">
        <v>0</v>
      </c>
      <c r="F13" s="356"/>
      <c r="G13" s="355" t="s">
        <v>469</v>
      </c>
      <c r="H13" s="351" t="s">
        <v>468</v>
      </c>
      <c r="I13" s="333" t="s">
        <v>159</v>
      </c>
      <c r="J13" s="353">
        <v>0</v>
      </c>
      <c r="K13" s="353">
        <v>0</v>
      </c>
      <c r="L13" s="357"/>
    </row>
    <row r="14" spans="1:12" ht="12.75" x14ac:dyDescent="0.2">
      <c r="A14" s="351" t="s">
        <v>467</v>
      </c>
      <c r="B14" s="334" t="s">
        <v>466</v>
      </c>
      <c r="C14" s="333" t="s">
        <v>162</v>
      </c>
      <c r="D14" s="353">
        <v>0</v>
      </c>
      <c r="E14" s="353">
        <v>0</v>
      </c>
      <c r="F14" s="356"/>
      <c r="G14" s="355" t="s">
        <v>465</v>
      </c>
      <c r="H14" s="351" t="s">
        <v>464</v>
      </c>
      <c r="I14" s="333" t="s">
        <v>157</v>
      </c>
      <c r="J14" s="353">
        <v>0</v>
      </c>
      <c r="K14" s="353">
        <v>0</v>
      </c>
      <c r="L14" s="357"/>
    </row>
    <row r="15" spans="1:12" ht="12.75" x14ac:dyDescent="0.2">
      <c r="A15" s="351" t="s">
        <v>463</v>
      </c>
      <c r="B15" s="334" t="s">
        <v>462</v>
      </c>
      <c r="C15" s="333" t="s">
        <v>160</v>
      </c>
      <c r="D15" s="353">
        <v>0</v>
      </c>
      <c r="E15" s="353">
        <v>0</v>
      </c>
      <c r="F15" s="356"/>
      <c r="G15" s="355" t="s">
        <v>461</v>
      </c>
      <c r="H15" s="351" t="s">
        <v>460</v>
      </c>
      <c r="I15" s="333" t="s">
        <v>155</v>
      </c>
      <c r="J15" s="353">
        <v>0</v>
      </c>
      <c r="K15" s="353">
        <v>0</v>
      </c>
      <c r="L15" s="357"/>
    </row>
    <row r="16" spans="1:12" ht="12.75" x14ac:dyDescent="0.2">
      <c r="A16" s="351" t="s">
        <v>459</v>
      </c>
      <c r="B16" s="334" t="s">
        <v>458</v>
      </c>
      <c r="C16" s="333" t="s">
        <v>158</v>
      </c>
      <c r="D16" s="353">
        <v>0</v>
      </c>
      <c r="E16" s="353">
        <v>0</v>
      </c>
      <c r="F16" s="356"/>
      <c r="G16" s="355" t="s">
        <v>457</v>
      </c>
      <c r="H16" s="351" t="s">
        <v>456</v>
      </c>
      <c r="I16" s="333" t="s">
        <v>153</v>
      </c>
      <c r="J16" s="353">
        <v>0</v>
      </c>
      <c r="K16" s="353">
        <v>0</v>
      </c>
      <c r="L16" s="357"/>
    </row>
    <row r="17" spans="1:12" ht="12.75" x14ac:dyDescent="0.2">
      <c r="A17" s="351" t="s">
        <v>455</v>
      </c>
      <c r="B17" s="334" t="s">
        <v>454</v>
      </c>
      <c r="C17" s="333" t="s">
        <v>156</v>
      </c>
      <c r="D17" s="537">
        <v>0</v>
      </c>
      <c r="E17" s="536">
        <v>0</v>
      </c>
      <c r="F17" s="356"/>
      <c r="G17" s="355" t="s">
        <v>453</v>
      </c>
      <c r="H17" s="351" t="s">
        <v>452</v>
      </c>
      <c r="I17" s="333" t="s">
        <v>152</v>
      </c>
      <c r="J17" s="353">
        <v>0</v>
      </c>
      <c r="K17" s="353">
        <v>0</v>
      </c>
      <c r="L17" s="357"/>
    </row>
    <row r="18" spans="1:12" ht="12.75" x14ac:dyDescent="0.2">
      <c r="A18" s="351" t="s">
        <v>451</v>
      </c>
      <c r="B18" s="334" t="s">
        <v>450</v>
      </c>
      <c r="C18" s="365" t="s">
        <v>154</v>
      </c>
      <c r="D18" s="534">
        <v>0</v>
      </c>
      <c r="E18" s="535">
        <v>0</v>
      </c>
      <c r="F18" s="356"/>
      <c r="G18" s="355" t="s">
        <v>449</v>
      </c>
      <c r="H18" s="351" t="s">
        <v>448</v>
      </c>
      <c r="I18" s="333" t="s">
        <v>150</v>
      </c>
      <c r="J18" s="536">
        <v>0</v>
      </c>
      <c r="K18" s="536">
        <v>0</v>
      </c>
      <c r="L18" s="357"/>
    </row>
    <row r="19" spans="1:12" ht="12.75" x14ac:dyDescent="0.2">
      <c r="A19" s="351" t="s">
        <v>447</v>
      </c>
      <c r="B19" s="334"/>
      <c r="C19" s="371" t="s">
        <v>446</v>
      </c>
      <c r="D19" s="370">
        <f>SUBTOTAL(9,D9:D18)</f>
        <v>0</v>
      </c>
      <c r="E19" s="369" t="s">
        <v>346</v>
      </c>
      <c r="F19" s="349">
        <f>SUBTOTAL(9,E8:E18)</f>
        <v>0</v>
      </c>
      <c r="G19" s="368" t="s">
        <v>445</v>
      </c>
      <c r="H19" s="367">
        <v>437000</v>
      </c>
      <c r="I19" s="366" t="s">
        <v>149</v>
      </c>
      <c r="J19" s="535">
        <v>0</v>
      </c>
      <c r="K19" s="535">
        <v>0</v>
      </c>
      <c r="L19" s="357"/>
    </row>
    <row r="20" spans="1:12" ht="12.75" x14ac:dyDescent="0.2">
      <c r="A20" s="351" t="s">
        <v>444</v>
      </c>
      <c r="B20" s="334" t="s">
        <v>443</v>
      </c>
      <c r="C20" s="333" t="s">
        <v>151</v>
      </c>
      <c r="D20" s="353">
        <v>0</v>
      </c>
      <c r="E20" s="353">
        <v>0</v>
      </c>
      <c r="F20" s="356"/>
      <c r="G20" s="361" t="s">
        <v>442</v>
      </c>
      <c r="H20" s="364" t="s">
        <v>441</v>
      </c>
      <c r="I20" s="333" t="s">
        <v>440</v>
      </c>
      <c r="J20" s="353">
        <v>0</v>
      </c>
      <c r="K20" s="353">
        <v>0</v>
      </c>
      <c r="L20" s="357"/>
    </row>
    <row r="21" spans="1:12" ht="12.75" x14ac:dyDescent="0.2">
      <c r="A21" s="351" t="s">
        <v>439</v>
      </c>
      <c r="B21" s="364"/>
      <c r="C21" s="363"/>
      <c r="D21" s="362"/>
      <c r="E21" s="362"/>
      <c r="F21" s="356"/>
      <c r="G21" s="361" t="s">
        <v>438</v>
      </c>
      <c r="H21" s="351" t="s">
        <v>437</v>
      </c>
      <c r="I21" s="333" t="s">
        <v>145</v>
      </c>
      <c r="J21" s="353">
        <v>0</v>
      </c>
      <c r="K21" s="353">
        <v>0</v>
      </c>
      <c r="L21" s="357"/>
    </row>
    <row r="22" spans="1:12" ht="12.75" x14ac:dyDescent="0.2">
      <c r="A22" s="351" t="s">
        <v>436</v>
      </c>
      <c r="B22" s="334" t="s">
        <v>435</v>
      </c>
      <c r="C22" s="333" t="s">
        <v>148</v>
      </c>
      <c r="D22" s="353">
        <v>0</v>
      </c>
      <c r="E22" s="353">
        <v>0</v>
      </c>
      <c r="F22" s="356"/>
      <c r="G22" s="355" t="s">
        <v>434</v>
      </c>
      <c r="H22" s="351" t="s">
        <v>433</v>
      </c>
      <c r="I22" s="365" t="s">
        <v>432</v>
      </c>
      <c r="J22" s="352">
        <f>SUBTOTAL(9,J10:J21)</f>
        <v>0</v>
      </c>
      <c r="K22" s="358" t="s">
        <v>346</v>
      </c>
      <c r="L22" s="352">
        <f>SUBTOTAL(9,K10:K21)</f>
        <v>0</v>
      </c>
    </row>
    <row r="23" spans="1:12" ht="12.75" x14ac:dyDescent="0.2">
      <c r="A23" s="351" t="s">
        <v>431</v>
      </c>
      <c r="B23" s="334" t="s">
        <v>430</v>
      </c>
      <c r="C23" s="333" t="s">
        <v>146</v>
      </c>
      <c r="D23" s="353">
        <v>0</v>
      </c>
      <c r="E23" s="353">
        <v>0</v>
      </c>
      <c r="F23" s="356"/>
      <c r="G23" s="355" t="s">
        <v>429</v>
      </c>
      <c r="H23" s="335"/>
      <c r="I23" s="333"/>
      <c r="J23" s="347"/>
      <c r="K23" s="347"/>
      <c r="L23" s="357"/>
    </row>
    <row r="24" spans="1:12" ht="12.75" x14ac:dyDescent="0.2">
      <c r="A24" s="351" t="s">
        <v>428</v>
      </c>
      <c r="B24" s="334" t="s">
        <v>427</v>
      </c>
      <c r="C24" s="333" t="s">
        <v>144</v>
      </c>
      <c r="D24" s="353">
        <v>0</v>
      </c>
      <c r="E24" s="353">
        <v>0</v>
      </c>
      <c r="F24" s="356"/>
      <c r="G24" s="355" t="s">
        <v>426</v>
      </c>
      <c r="H24" s="335"/>
      <c r="I24" s="333"/>
      <c r="J24" s="347"/>
      <c r="K24" s="347"/>
      <c r="L24" s="357"/>
    </row>
    <row r="25" spans="1:12" ht="12.75" x14ac:dyDescent="0.2">
      <c r="A25" s="351" t="s">
        <v>425</v>
      </c>
      <c r="B25" s="364"/>
      <c r="C25" s="363"/>
      <c r="D25" s="362"/>
      <c r="E25" s="360"/>
      <c r="F25" s="356"/>
      <c r="G25" s="355" t="s">
        <v>424</v>
      </c>
      <c r="H25" s="351" t="s">
        <v>423</v>
      </c>
      <c r="I25" s="333" t="s">
        <v>141</v>
      </c>
      <c r="J25" s="353">
        <v>0</v>
      </c>
      <c r="K25" s="353">
        <v>0</v>
      </c>
      <c r="L25" s="357"/>
    </row>
    <row r="26" spans="1:12" ht="12.75" x14ac:dyDescent="0.2">
      <c r="A26" s="351" t="s">
        <v>422</v>
      </c>
      <c r="B26" s="334" t="s">
        <v>421</v>
      </c>
      <c r="C26" s="333" t="s">
        <v>142</v>
      </c>
      <c r="D26" s="353">
        <v>0</v>
      </c>
      <c r="E26" s="353">
        <v>0</v>
      </c>
      <c r="F26" s="356"/>
      <c r="G26" s="355" t="s">
        <v>420</v>
      </c>
      <c r="H26" s="351" t="s">
        <v>419</v>
      </c>
      <c r="I26" s="333" t="s">
        <v>140</v>
      </c>
      <c r="J26" s="353">
        <v>0</v>
      </c>
      <c r="K26" s="353">
        <v>0</v>
      </c>
      <c r="L26" s="357"/>
    </row>
    <row r="27" spans="1:12" ht="12.75" x14ac:dyDescent="0.2">
      <c r="A27" s="351" t="s">
        <v>418</v>
      </c>
      <c r="B27" s="334"/>
      <c r="C27" s="333"/>
      <c r="D27" s="360"/>
      <c r="E27" s="360"/>
      <c r="F27" s="356"/>
      <c r="G27" s="355" t="s">
        <v>417</v>
      </c>
      <c r="H27" s="351" t="s">
        <v>416</v>
      </c>
      <c r="I27" s="333" t="s">
        <v>138</v>
      </c>
      <c r="J27" s="353">
        <v>0</v>
      </c>
      <c r="K27" s="353">
        <v>0</v>
      </c>
      <c r="L27" s="357"/>
    </row>
    <row r="28" spans="1:12" ht="25.5" x14ac:dyDescent="0.2">
      <c r="A28" s="351" t="s">
        <v>415</v>
      </c>
      <c r="B28" s="334" t="s">
        <v>414</v>
      </c>
      <c r="C28" s="333" t="s">
        <v>139</v>
      </c>
      <c r="D28" s="353">
        <v>0</v>
      </c>
      <c r="E28" s="353">
        <v>0</v>
      </c>
      <c r="F28" s="356"/>
      <c r="G28" s="355" t="s">
        <v>413</v>
      </c>
      <c r="H28" s="351" t="s">
        <v>412</v>
      </c>
      <c r="I28" s="333" t="s">
        <v>411</v>
      </c>
      <c r="J28" s="353">
        <v>0</v>
      </c>
      <c r="K28" s="353">
        <v>0</v>
      </c>
      <c r="L28" s="357"/>
    </row>
    <row r="29" spans="1:12" ht="12.75" x14ac:dyDescent="0.2">
      <c r="A29" s="351" t="s">
        <v>410</v>
      </c>
      <c r="B29" s="334" t="s">
        <v>409</v>
      </c>
      <c r="C29" s="333" t="s">
        <v>408</v>
      </c>
      <c r="D29" s="353">
        <v>0</v>
      </c>
      <c r="E29" s="353">
        <v>0</v>
      </c>
      <c r="F29" s="356"/>
      <c r="G29" s="355" t="s">
        <v>407</v>
      </c>
      <c r="H29" s="351" t="s">
        <v>406</v>
      </c>
      <c r="I29" s="333" t="s">
        <v>134</v>
      </c>
      <c r="J29" s="353">
        <v>0</v>
      </c>
      <c r="K29" s="353">
        <v>0</v>
      </c>
      <c r="L29" s="357"/>
    </row>
    <row r="30" spans="1:12" ht="12.75" x14ac:dyDescent="0.2">
      <c r="A30" s="351" t="s">
        <v>405</v>
      </c>
      <c r="B30" s="334" t="s">
        <v>404</v>
      </c>
      <c r="C30" s="333" t="s">
        <v>135</v>
      </c>
      <c r="D30" s="353">
        <v>0</v>
      </c>
      <c r="E30" s="353">
        <v>0</v>
      </c>
      <c r="F30" s="356"/>
      <c r="G30" s="355" t="s">
        <v>403</v>
      </c>
      <c r="H30" s="351" t="s">
        <v>402</v>
      </c>
      <c r="I30" s="333" t="s">
        <v>133</v>
      </c>
      <c r="J30" s="353">
        <v>0</v>
      </c>
      <c r="K30" s="353">
        <v>0</v>
      </c>
      <c r="L30" s="357"/>
    </row>
    <row r="31" spans="1:12" ht="12.75" x14ac:dyDescent="0.2">
      <c r="A31" s="351" t="s">
        <v>401</v>
      </c>
      <c r="B31" s="334"/>
      <c r="C31" s="333"/>
      <c r="D31" s="360"/>
      <c r="E31" s="360"/>
      <c r="F31" s="356"/>
      <c r="G31" s="355" t="s">
        <v>400</v>
      </c>
      <c r="H31" s="351" t="s">
        <v>399</v>
      </c>
      <c r="I31" s="333" t="s">
        <v>131</v>
      </c>
      <c r="J31" s="353">
        <v>0</v>
      </c>
      <c r="K31" s="353">
        <v>0</v>
      </c>
      <c r="L31" s="357"/>
    </row>
    <row r="32" spans="1:12" ht="12.75" x14ac:dyDescent="0.2">
      <c r="A32" s="351" t="s">
        <v>398</v>
      </c>
      <c r="B32" s="334">
        <v>417100</v>
      </c>
      <c r="C32" s="333" t="s">
        <v>132</v>
      </c>
      <c r="D32" s="353">
        <v>0</v>
      </c>
      <c r="E32" s="353">
        <v>0</v>
      </c>
      <c r="F32" s="356"/>
      <c r="G32" s="355" t="s">
        <v>397</v>
      </c>
      <c r="H32" s="351" t="s">
        <v>396</v>
      </c>
      <c r="I32" s="333" t="s">
        <v>395</v>
      </c>
      <c r="J32" s="353">
        <v>0</v>
      </c>
      <c r="K32" s="353">
        <v>0</v>
      </c>
      <c r="L32" s="357"/>
    </row>
    <row r="33" spans="1:12" ht="12.75" x14ac:dyDescent="0.2">
      <c r="A33" s="351" t="s">
        <v>394</v>
      </c>
      <c r="B33" s="334">
        <v>417200</v>
      </c>
      <c r="C33" s="333" t="s">
        <v>130</v>
      </c>
      <c r="D33" s="353">
        <v>0</v>
      </c>
      <c r="E33" s="353">
        <v>0</v>
      </c>
      <c r="F33" s="356"/>
      <c r="G33" s="361" t="s">
        <v>393</v>
      </c>
      <c r="H33" s="334" t="s">
        <v>392</v>
      </c>
      <c r="I33" s="333" t="s">
        <v>391</v>
      </c>
      <c r="J33" s="353">
        <v>0</v>
      </c>
      <c r="K33" s="353">
        <v>0</v>
      </c>
      <c r="L33" s="357"/>
    </row>
    <row r="34" spans="1:12" ht="12.75" x14ac:dyDescent="0.2">
      <c r="A34" s="351" t="s">
        <v>390</v>
      </c>
      <c r="B34" s="334">
        <v>417300</v>
      </c>
      <c r="C34" s="333" t="s">
        <v>389</v>
      </c>
      <c r="D34" s="353">
        <v>0</v>
      </c>
      <c r="E34" s="353">
        <v>0</v>
      </c>
      <c r="F34" s="356"/>
      <c r="G34" s="355" t="s">
        <v>388</v>
      </c>
      <c r="H34" s="351" t="s">
        <v>387</v>
      </c>
      <c r="I34" s="333" t="s">
        <v>386</v>
      </c>
      <c r="J34" s="353">
        <v>0</v>
      </c>
      <c r="K34" s="353">
        <v>0</v>
      </c>
      <c r="L34" s="357"/>
    </row>
    <row r="35" spans="1:12" ht="12.75" x14ac:dyDescent="0.2">
      <c r="A35" s="351" t="s">
        <v>385</v>
      </c>
      <c r="B35" s="334">
        <v>417400</v>
      </c>
      <c r="C35" s="333" t="s">
        <v>384</v>
      </c>
      <c r="D35" s="353">
        <v>0</v>
      </c>
      <c r="E35" s="353">
        <v>0</v>
      </c>
      <c r="F35" s="356"/>
      <c r="G35" s="355" t="s">
        <v>383</v>
      </c>
      <c r="H35" s="351" t="s">
        <v>382</v>
      </c>
      <c r="I35" s="333" t="s">
        <v>381</v>
      </c>
      <c r="J35" s="359">
        <f>SUBTOTAL(9,J25:J34)</f>
        <v>0</v>
      </c>
      <c r="K35" s="358" t="s">
        <v>346</v>
      </c>
      <c r="L35" s="352">
        <f>SUBTOTAL(9,K25:K34)</f>
        <v>0</v>
      </c>
    </row>
    <row r="36" spans="1:12" ht="12.75" x14ac:dyDescent="0.2">
      <c r="A36" s="351" t="s">
        <v>380</v>
      </c>
      <c r="B36" s="334">
        <v>417900</v>
      </c>
      <c r="C36" s="333" t="s">
        <v>124</v>
      </c>
      <c r="D36" s="353">
        <v>0</v>
      </c>
      <c r="E36" s="353">
        <v>0</v>
      </c>
      <c r="F36" s="356"/>
      <c r="G36" s="355" t="s">
        <v>379</v>
      </c>
      <c r="H36" s="335"/>
      <c r="I36" s="333" t="s">
        <v>378</v>
      </c>
      <c r="J36" s="347"/>
      <c r="K36" s="347"/>
      <c r="L36" s="357"/>
    </row>
    <row r="37" spans="1:12" ht="25.5" x14ac:dyDescent="0.2">
      <c r="A37" s="351" t="s">
        <v>377</v>
      </c>
      <c r="B37" s="334"/>
      <c r="C37" s="333"/>
      <c r="D37" s="360"/>
      <c r="E37" s="360"/>
      <c r="F37" s="356"/>
      <c r="G37" s="355" t="s">
        <v>376</v>
      </c>
      <c r="H37" s="351" t="s">
        <v>375</v>
      </c>
      <c r="I37" s="333" t="s">
        <v>374</v>
      </c>
      <c r="J37" s="353">
        <v>0</v>
      </c>
      <c r="K37" s="353">
        <v>0</v>
      </c>
      <c r="L37" s="357"/>
    </row>
    <row r="38" spans="1:12" ht="12.75" x14ac:dyDescent="0.2">
      <c r="A38" s="351" t="s">
        <v>373</v>
      </c>
      <c r="B38" s="334">
        <v>418100</v>
      </c>
      <c r="C38" s="333" t="s">
        <v>123</v>
      </c>
      <c r="D38" s="353">
        <v>0</v>
      </c>
      <c r="E38" s="353">
        <v>0</v>
      </c>
      <c r="F38" s="356"/>
      <c r="G38" s="355" t="s">
        <v>372</v>
      </c>
      <c r="H38" s="351" t="s">
        <v>371</v>
      </c>
      <c r="I38" s="333" t="s">
        <v>370</v>
      </c>
      <c r="J38" s="353">
        <v>0</v>
      </c>
      <c r="K38" s="353">
        <v>0</v>
      </c>
      <c r="L38" s="357"/>
    </row>
    <row r="39" spans="1:12" ht="12.75" x14ac:dyDescent="0.2">
      <c r="A39" s="351" t="s">
        <v>369</v>
      </c>
      <c r="B39" s="334"/>
      <c r="C39" s="333"/>
      <c r="D39" s="360"/>
      <c r="E39" s="353"/>
      <c r="F39" s="356"/>
      <c r="G39" s="355" t="s">
        <v>368</v>
      </c>
      <c r="H39" s="351" t="s">
        <v>367</v>
      </c>
      <c r="I39" s="333" t="s">
        <v>366</v>
      </c>
      <c r="J39" s="359">
        <f>SUBTOTAL(9,J37:J38)</f>
        <v>0</v>
      </c>
      <c r="K39" s="358" t="s">
        <v>346</v>
      </c>
      <c r="L39" s="352">
        <f>SUBTOTAL(9,K37:K38)</f>
        <v>0</v>
      </c>
    </row>
    <row r="40" spans="1:12" ht="12.75" x14ac:dyDescent="0.2">
      <c r="A40" s="351" t="s">
        <v>365</v>
      </c>
      <c r="B40" s="334">
        <v>419100</v>
      </c>
      <c r="C40" s="333" t="s">
        <v>120</v>
      </c>
      <c r="D40" s="353">
        <v>0</v>
      </c>
      <c r="E40" s="353">
        <v>0</v>
      </c>
      <c r="F40" s="356"/>
      <c r="G40" s="355" t="s">
        <v>364</v>
      </c>
      <c r="H40" s="351" t="s">
        <v>363</v>
      </c>
      <c r="I40" s="333"/>
      <c r="J40" s="347"/>
      <c r="K40" s="357"/>
      <c r="L40" s="357"/>
    </row>
    <row r="41" spans="1:12" ht="12.75" x14ac:dyDescent="0.2">
      <c r="A41" s="351" t="s">
        <v>362</v>
      </c>
      <c r="B41" s="334">
        <v>419200</v>
      </c>
      <c r="C41" s="333" t="s">
        <v>118</v>
      </c>
      <c r="D41" s="353">
        <v>0</v>
      </c>
      <c r="E41" s="353">
        <v>0</v>
      </c>
      <c r="F41" s="356"/>
      <c r="G41" s="355" t="s">
        <v>361</v>
      </c>
      <c r="H41" s="335"/>
      <c r="I41" s="333" t="s">
        <v>360</v>
      </c>
      <c r="J41" s="359">
        <f>SUM(D46,J8,J22,J35,J39)</f>
        <v>0</v>
      </c>
      <c r="K41" s="358" t="s">
        <v>346</v>
      </c>
      <c r="L41" s="352">
        <f>SUM(F46,L8,L22,L35,L39)</f>
        <v>0</v>
      </c>
    </row>
    <row r="42" spans="1:12" ht="12.75" x14ac:dyDescent="0.2">
      <c r="A42" s="351" t="s">
        <v>359</v>
      </c>
      <c r="B42" s="334">
        <v>419300</v>
      </c>
      <c r="C42" s="333" t="s">
        <v>116</v>
      </c>
      <c r="D42" s="353">
        <v>0</v>
      </c>
      <c r="E42" s="353">
        <v>0</v>
      </c>
      <c r="F42" s="356"/>
      <c r="G42" s="355" t="s">
        <v>358</v>
      </c>
      <c r="H42" s="335"/>
      <c r="I42" s="333"/>
      <c r="J42" s="347"/>
      <c r="K42" s="347"/>
      <c r="L42" s="357"/>
    </row>
    <row r="43" spans="1:12" ht="12.75" x14ac:dyDescent="0.2">
      <c r="A43" s="351" t="s">
        <v>357</v>
      </c>
      <c r="B43" s="334">
        <v>419900</v>
      </c>
      <c r="C43" s="333" t="s">
        <v>115</v>
      </c>
      <c r="D43" s="353">
        <v>0</v>
      </c>
      <c r="E43" s="534">
        <v>0</v>
      </c>
      <c r="F43" s="356"/>
      <c r="G43" s="355" t="s">
        <v>356</v>
      </c>
      <c r="H43" s="351" t="s">
        <v>355</v>
      </c>
      <c r="I43" s="333" t="s">
        <v>354</v>
      </c>
      <c r="J43" s="533">
        <v>0</v>
      </c>
      <c r="K43" s="532">
        <v>0</v>
      </c>
      <c r="L43" s="352">
        <f>+K43</f>
        <v>0</v>
      </c>
    </row>
    <row r="44" spans="1:12" ht="12.75" x14ac:dyDescent="0.2">
      <c r="A44" s="351" t="s">
        <v>353</v>
      </c>
      <c r="B44" s="334"/>
      <c r="C44" s="333" t="s">
        <v>352</v>
      </c>
      <c r="D44" s="332">
        <f>SUBTOTAL(9,D19:D43)</f>
        <v>0</v>
      </c>
      <c r="E44" s="350" t="s">
        <v>346</v>
      </c>
      <c r="F44" s="349">
        <f>SUBTOTAL(9,E20:E43)</f>
        <v>0</v>
      </c>
      <c r="G44" s="348" t="s">
        <v>351</v>
      </c>
      <c r="H44" s="335"/>
      <c r="I44" s="333"/>
      <c r="J44" s="347"/>
      <c r="K44" s="347"/>
      <c r="L44" s="347"/>
    </row>
    <row r="45" spans="1:12" ht="24" x14ac:dyDescent="0.2">
      <c r="A45" s="346" t="s">
        <v>350</v>
      </c>
      <c r="B45" s="340">
        <v>410000</v>
      </c>
      <c r="C45" s="345" t="s">
        <v>349</v>
      </c>
      <c r="D45" s="344"/>
      <c r="E45" s="343" t="s">
        <v>346</v>
      </c>
      <c r="F45" s="342"/>
      <c r="G45" s="341"/>
      <c r="H45" s="340" t="s">
        <v>348</v>
      </c>
      <c r="I45" s="339" t="s">
        <v>347</v>
      </c>
      <c r="J45" s="338"/>
      <c r="K45" s="337" t="s">
        <v>346</v>
      </c>
      <c r="L45" s="336"/>
    </row>
    <row r="46" spans="1:12" ht="12.75" x14ac:dyDescent="0.2">
      <c r="A46" s="335"/>
      <c r="B46" s="334"/>
      <c r="C46" s="333"/>
      <c r="D46" s="332">
        <f>(D19+D44)</f>
        <v>0</v>
      </c>
      <c r="E46" s="332"/>
      <c r="F46" s="331">
        <f>SUM(F19+F44)</f>
        <v>0</v>
      </c>
      <c r="G46" s="330"/>
      <c r="H46" s="329"/>
      <c r="I46" s="328" t="s">
        <v>345</v>
      </c>
      <c r="J46" s="326">
        <f>(D7+J41+J43)</f>
        <v>0</v>
      </c>
      <c r="K46" s="327"/>
      <c r="L46" s="326">
        <f>(F7+L41+K43)</f>
        <v>0</v>
      </c>
    </row>
    <row r="47" spans="1:12" ht="12.95" customHeight="1" x14ac:dyDescent="0.2">
      <c r="A47" s="598" t="str">
        <f ca="1">CELL("FILENAME",A1)</f>
        <v>R:\Finance\Annual Budget\Amended 2016-2017\[2016-2017 Amended Budget.xlsx]720</v>
      </c>
      <c r="B47" s="598"/>
      <c r="C47" s="598"/>
      <c r="D47" s="324"/>
      <c r="E47" s="324"/>
      <c r="F47" s="324"/>
      <c r="G47" s="324"/>
      <c r="H47" s="324"/>
      <c r="I47" s="325"/>
      <c r="J47" s="324"/>
      <c r="K47" s="324"/>
      <c r="L47" s="324"/>
    </row>
    <row r="48" spans="1:12" x14ac:dyDescent="0.2">
      <c r="D48" s="323"/>
      <c r="E48" s="323"/>
      <c r="F48" s="323"/>
    </row>
    <row r="49" spans="4:6" x14ac:dyDescent="0.2">
      <c r="D49" s="323"/>
      <c r="E49" s="323"/>
      <c r="F49" s="323"/>
    </row>
    <row r="50" spans="4:6" x14ac:dyDescent="0.2">
      <c r="D50" s="323"/>
      <c r="E50" s="323"/>
      <c r="F50" s="323"/>
    </row>
    <row r="51" spans="4:6" x14ac:dyDescent="0.2">
      <c r="D51" s="323"/>
      <c r="E51" s="323"/>
      <c r="F51" s="323"/>
    </row>
    <row r="52" spans="4:6" x14ac:dyDescent="0.2">
      <c r="D52" s="323"/>
      <c r="E52" s="323"/>
      <c r="F52" s="323"/>
    </row>
    <row r="53" spans="4:6" x14ac:dyDescent="0.2">
      <c r="D53" s="323"/>
      <c r="E53" s="323"/>
      <c r="F53" s="323"/>
    </row>
    <row r="54" spans="4:6" x14ac:dyDescent="0.2">
      <c r="D54" s="323"/>
      <c r="E54" s="323"/>
      <c r="F54" s="323"/>
    </row>
    <row r="55" spans="4:6" x14ac:dyDescent="0.2">
      <c r="D55" s="323"/>
      <c r="E55" s="323"/>
      <c r="F55" s="323"/>
    </row>
    <row r="56" spans="4:6" x14ac:dyDescent="0.2">
      <c r="D56" s="323"/>
      <c r="E56" s="323"/>
      <c r="F56" s="323"/>
    </row>
    <row r="57" spans="4:6" x14ac:dyDescent="0.2">
      <c r="D57" s="323"/>
      <c r="E57" s="323"/>
      <c r="F57" s="323"/>
    </row>
    <row r="58" spans="4:6" x14ac:dyDescent="0.2">
      <c r="D58" s="323"/>
      <c r="E58" s="323"/>
      <c r="F58" s="323"/>
    </row>
    <row r="59" spans="4:6" x14ac:dyDescent="0.2">
      <c r="D59" s="323"/>
      <c r="E59" s="323"/>
      <c r="F59" s="323"/>
    </row>
    <row r="60" spans="4:6" x14ac:dyDescent="0.2">
      <c r="D60" s="323"/>
      <c r="E60" s="323"/>
      <c r="F60" s="323"/>
    </row>
    <row r="61" spans="4:6" x14ac:dyDescent="0.2">
      <c r="D61" s="323"/>
      <c r="E61" s="323"/>
      <c r="F61" s="323"/>
    </row>
    <row r="62" spans="4:6" x14ac:dyDescent="0.2">
      <c r="D62" s="323"/>
      <c r="E62" s="323"/>
      <c r="F62" s="323"/>
    </row>
    <row r="63" spans="4:6" x14ac:dyDescent="0.2">
      <c r="D63" s="323"/>
      <c r="E63" s="323"/>
      <c r="F63" s="323"/>
    </row>
    <row r="64" spans="4:6" x14ac:dyDescent="0.2">
      <c r="D64" s="323"/>
      <c r="E64" s="323"/>
      <c r="F64" s="323"/>
    </row>
    <row r="65" spans="4:6" x14ac:dyDescent="0.2">
      <c r="D65" s="323"/>
      <c r="E65" s="323"/>
      <c r="F65" s="323"/>
    </row>
    <row r="66" spans="4:6" x14ac:dyDescent="0.2">
      <c r="D66" s="323"/>
      <c r="E66" s="323"/>
      <c r="F66" s="323"/>
    </row>
    <row r="67" spans="4:6" x14ac:dyDescent="0.2">
      <c r="D67" s="323"/>
      <c r="E67" s="323"/>
      <c r="F67" s="323"/>
    </row>
    <row r="68" spans="4:6" x14ac:dyDescent="0.2">
      <c r="D68" s="323"/>
      <c r="E68" s="323"/>
      <c r="F68" s="323"/>
    </row>
    <row r="69" spans="4:6" x14ac:dyDescent="0.2">
      <c r="D69" s="323"/>
      <c r="E69" s="323"/>
      <c r="F69" s="323"/>
    </row>
    <row r="70" spans="4:6" x14ac:dyDescent="0.2">
      <c r="D70" s="323"/>
      <c r="E70" s="323"/>
      <c r="F70" s="323"/>
    </row>
    <row r="71" spans="4:6" x14ac:dyDescent="0.2">
      <c r="D71" s="323"/>
      <c r="E71" s="323"/>
      <c r="F71" s="323"/>
    </row>
    <row r="72" spans="4:6" x14ac:dyDescent="0.2">
      <c r="D72" s="323"/>
      <c r="E72" s="323"/>
      <c r="F72" s="323"/>
    </row>
    <row r="73" spans="4:6" x14ac:dyDescent="0.2">
      <c r="D73" s="323"/>
      <c r="E73" s="323"/>
      <c r="F73" s="323"/>
    </row>
    <row r="74" spans="4:6" x14ac:dyDescent="0.2">
      <c r="D74" s="323"/>
      <c r="E74" s="323"/>
      <c r="F74" s="323"/>
    </row>
    <row r="75" spans="4:6" x14ac:dyDescent="0.2">
      <c r="D75" s="323"/>
      <c r="E75" s="323"/>
      <c r="F75" s="323"/>
    </row>
    <row r="76" spans="4:6" x14ac:dyDescent="0.2">
      <c r="D76" s="323"/>
      <c r="E76" s="323"/>
      <c r="F76" s="323"/>
    </row>
    <row r="77" spans="4:6" x14ac:dyDescent="0.2">
      <c r="D77" s="323"/>
      <c r="E77" s="323"/>
      <c r="F77" s="323"/>
    </row>
    <row r="78" spans="4:6" x14ac:dyDescent="0.2">
      <c r="D78" s="323"/>
      <c r="E78" s="323"/>
      <c r="F78" s="323"/>
    </row>
    <row r="79" spans="4:6" x14ac:dyDescent="0.2">
      <c r="D79" s="323"/>
      <c r="E79" s="323"/>
      <c r="F79" s="323"/>
    </row>
    <row r="80" spans="4:6" x14ac:dyDescent="0.2">
      <c r="D80" s="323"/>
      <c r="E80" s="323"/>
      <c r="F80" s="323"/>
    </row>
    <row r="81" spans="4:6" x14ac:dyDescent="0.2">
      <c r="D81" s="323"/>
      <c r="E81" s="323"/>
      <c r="F81" s="323"/>
    </row>
    <row r="82" spans="4:6" x14ac:dyDescent="0.2">
      <c r="D82" s="323"/>
      <c r="E82" s="323"/>
      <c r="F82" s="323"/>
    </row>
    <row r="83" spans="4:6" x14ac:dyDescent="0.2">
      <c r="D83" s="323"/>
      <c r="E83" s="323"/>
      <c r="F83" s="323"/>
    </row>
    <row r="84" spans="4:6" x14ac:dyDescent="0.2">
      <c r="D84" s="323"/>
      <c r="E84" s="323"/>
      <c r="F84" s="323"/>
    </row>
    <row r="85" spans="4:6" x14ac:dyDescent="0.2">
      <c r="D85" s="323"/>
      <c r="E85" s="323"/>
      <c r="F85" s="323"/>
    </row>
    <row r="86" spans="4:6" x14ac:dyDescent="0.2">
      <c r="D86" s="323"/>
      <c r="E86" s="323"/>
      <c r="F86" s="323"/>
    </row>
    <row r="87" spans="4:6" x14ac:dyDescent="0.2">
      <c r="D87" s="323"/>
      <c r="E87" s="323"/>
      <c r="F87" s="323"/>
    </row>
    <row r="88" spans="4:6" x14ac:dyDescent="0.2">
      <c r="D88" s="323"/>
      <c r="E88" s="323"/>
      <c r="F88" s="323"/>
    </row>
    <row r="89" spans="4:6" x14ac:dyDescent="0.2">
      <c r="D89" s="323"/>
      <c r="E89" s="323"/>
      <c r="F89" s="323"/>
    </row>
    <row r="90" spans="4:6" x14ac:dyDescent="0.2">
      <c r="D90" s="323"/>
      <c r="E90" s="323"/>
      <c r="F90" s="323"/>
    </row>
    <row r="91" spans="4:6" x14ac:dyDescent="0.2">
      <c r="D91" s="323"/>
      <c r="E91" s="323"/>
      <c r="F91" s="323"/>
    </row>
    <row r="92" spans="4:6" x14ac:dyDescent="0.2">
      <c r="D92" s="323"/>
      <c r="E92" s="323"/>
      <c r="F92" s="323"/>
    </row>
    <row r="93" spans="4:6" x14ac:dyDescent="0.2">
      <c r="D93" s="323"/>
      <c r="E93" s="323"/>
      <c r="F93" s="323"/>
    </row>
    <row r="94" spans="4:6" x14ac:dyDescent="0.2">
      <c r="D94" s="323"/>
      <c r="E94" s="323"/>
      <c r="F94" s="323"/>
    </row>
    <row r="95" spans="4:6" x14ac:dyDescent="0.2">
      <c r="D95" s="323"/>
      <c r="E95" s="323"/>
      <c r="F95" s="323"/>
    </row>
    <row r="96" spans="4:6" x14ac:dyDescent="0.2">
      <c r="D96" s="323"/>
      <c r="E96" s="323"/>
      <c r="F96" s="323"/>
    </row>
    <row r="97" spans="4:6" x14ac:dyDescent="0.2">
      <c r="D97" s="323"/>
      <c r="E97" s="323"/>
      <c r="F97" s="323"/>
    </row>
    <row r="98" spans="4:6" x14ac:dyDescent="0.2">
      <c r="D98" s="323"/>
      <c r="E98" s="323"/>
      <c r="F98" s="323"/>
    </row>
    <row r="99" spans="4:6" x14ac:dyDescent="0.2">
      <c r="D99" s="323"/>
      <c r="E99" s="323"/>
      <c r="F99" s="323"/>
    </row>
    <row r="100" spans="4:6" x14ac:dyDescent="0.2">
      <c r="D100" s="323"/>
      <c r="E100" s="323"/>
      <c r="F100" s="323"/>
    </row>
    <row r="101" spans="4:6" x14ac:dyDescent="0.2">
      <c r="D101" s="323"/>
      <c r="E101" s="323"/>
      <c r="F101" s="323"/>
    </row>
    <row r="102" spans="4:6" x14ac:dyDescent="0.2">
      <c r="D102" s="323"/>
      <c r="E102" s="323"/>
      <c r="F102" s="323"/>
    </row>
    <row r="103" spans="4:6" x14ac:dyDescent="0.2">
      <c r="D103" s="323"/>
      <c r="E103" s="323"/>
      <c r="F103" s="323"/>
    </row>
    <row r="104" spans="4:6" x14ac:dyDescent="0.2">
      <c r="D104" s="323"/>
      <c r="E104" s="323"/>
      <c r="F104" s="323"/>
    </row>
    <row r="105" spans="4:6" x14ac:dyDescent="0.2">
      <c r="D105" s="323"/>
      <c r="E105" s="323"/>
      <c r="F105" s="323"/>
    </row>
    <row r="106" spans="4:6" x14ac:dyDescent="0.2">
      <c r="D106" s="323"/>
      <c r="E106" s="323"/>
      <c r="F106" s="323"/>
    </row>
    <row r="107" spans="4:6" x14ac:dyDescent="0.2">
      <c r="D107" s="323"/>
      <c r="E107" s="323"/>
      <c r="F107" s="323"/>
    </row>
    <row r="108" spans="4:6" x14ac:dyDescent="0.2">
      <c r="D108" s="323"/>
      <c r="E108" s="323"/>
      <c r="F108" s="323"/>
    </row>
    <row r="109" spans="4:6" x14ac:dyDescent="0.2">
      <c r="D109" s="323"/>
      <c r="E109" s="323"/>
      <c r="F109" s="323"/>
    </row>
    <row r="110" spans="4:6" x14ac:dyDescent="0.2">
      <c r="D110" s="323"/>
      <c r="E110" s="323"/>
      <c r="F110" s="323"/>
    </row>
    <row r="111" spans="4:6" x14ac:dyDescent="0.2">
      <c r="D111" s="323"/>
      <c r="E111" s="323"/>
      <c r="F111" s="323"/>
    </row>
    <row r="112" spans="4:6" x14ac:dyDescent="0.2">
      <c r="D112" s="323"/>
      <c r="E112" s="323"/>
      <c r="F112" s="323"/>
    </row>
    <row r="113" spans="4:6" x14ac:dyDescent="0.2">
      <c r="D113" s="323"/>
      <c r="E113" s="323"/>
      <c r="F113" s="323"/>
    </row>
    <row r="114" spans="4:6" x14ac:dyDescent="0.2">
      <c r="D114" s="323"/>
      <c r="E114" s="323"/>
      <c r="F114" s="323"/>
    </row>
    <row r="115" spans="4:6" x14ac:dyDescent="0.2">
      <c r="D115" s="323"/>
      <c r="E115" s="323"/>
      <c r="F115" s="323"/>
    </row>
    <row r="116" spans="4:6" x14ac:dyDescent="0.2">
      <c r="D116" s="323"/>
      <c r="E116" s="323"/>
      <c r="F116" s="323"/>
    </row>
    <row r="117" spans="4:6" x14ac:dyDescent="0.2">
      <c r="D117" s="323"/>
      <c r="E117" s="323"/>
      <c r="F117" s="323"/>
    </row>
    <row r="118" spans="4:6" x14ac:dyDescent="0.2">
      <c r="D118" s="323"/>
      <c r="E118" s="323"/>
      <c r="F118" s="323"/>
    </row>
    <row r="119" spans="4:6" x14ac:dyDescent="0.2">
      <c r="D119" s="323"/>
      <c r="E119" s="323"/>
      <c r="F119" s="323"/>
    </row>
    <row r="120" spans="4:6" x14ac:dyDescent="0.2">
      <c r="D120" s="323"/>
      <c r="E120" s="323"/>
      <c r="F120" s="323"/>
    </row>
    <row r="121" spans="4:6" x14ac:dyDescent="0.2">
      <c r="D121" s="323"/>
      <c r="E121" s="323"/>
      <c r="F121" s="323"/>
    </row>
    <row r="122" spans="4:6" x14ac:dyDescent="0.2">
      <c r="D122" s="323"/>
      <c r="E122" s="323"/>
      <c r="F122" s="323"/>
    </row>
    <row r="123" spans="4:6" x14ac:dyDescent="0.2">
      <c r="D123" s="323"/>
      <c r="E123" s="323"/>
      <c r="F123" s="323"/>
    </row>
    <row r="124" spans="4:6" x14ac:dyDescent="0.2">
      <c r="D124" s="323"/>
      <c r="E124" s="323"/>
      <c r="F124" s="323"/>
    </row>
    <row r="125" spans="4:6" x14ac:dyDescent="0.2">
      <c r="D125" s="323"/>
      <c r="E125" s="323"/>
      <c r="F125" s="323"/>
    </row>
    <row r="126" spans="4:6" x14ac:dyDescent="0.2">
      <c r="D126" s="323"/>
      <c r="E126" s="323"/>
      <c r="F126" s="323"/>
    </row>
    <row r="127" spans="4:6" x14ac:dyDescent="0.2">
      <c r="D127" s="323"/>
      <c r="E127" s="323"/>
      <c r="F127" s="323"/>
    </row>
    <row r="128" spans="4:6" x14ac:dyDescent="0.2">
      <c r="D128" s="323"/>
      <c r="E128" s="323"/>
      <c r="F128" s="323"/>
    </row>
    <row r="129" spans="4:6" x14ac:dyDescent="0.2">
      <c r="D129" s="323"/>
      <c r="E129" s="323"/>
      <c r="F129" s="323"/>
    </row>
    <row r="130" spans="4:6" x14ac:dyDescent="0.2">
      <c r="D130" s="323"/>
      <c r="E130" s="323"/>
      <c r="F130" s="323"/>
    </row>
    <row r="131" spans="4:6" x14ac:dyDescent="0.2">
      <c r="D131" s="323"/>
      <c r="E131" s="323"/>
      <c r="F131" s="323"/>
    </row>
    <row r="132" spans="4:6" x14ac:dyDescent="0.2">
      <c r="D132" s="323"/>
      <c r="E132" s="323"/>
      <c r="F132" s="323"/>
    </row>
    <row r="133" spans="4:6" x14ac:dyDescent="0.2">
      <c r="D133" s="323"/>
      <c r="E133" s="323"/>
      <c r="F133" s="323"/>
    </row>
    <row r="134" spans="4:6" x14ac:dyDescent="0.2">
      <c r="D134" s="323"/>
      <c r="E134" s="323"/>
      <c r="F134" s="323"/>
    </row>
    <row r="135" spans="4:6" x14ac:dyDescent="0.2">
      <c r="D135" s="323"/>
      <c r="E135" s="323"/>
      <c r="F135" s="323"/>
    </row>
    <row r="136" spans="4:6" x14ac:dyDescent="0.2">
      <c r="D136" s="323"/>
      <c r="E136" s="323"/>
      <c r="F136" s="323"/>
    </row>
    <row r="137" spans="4:6" x14ac:dyDescent="0.2">
      <c r="D137" s="323"/>
      <c r="E137" s="323"/>
      <c r="F137" s="323"/>
    </row>
    <row r="138" spans="4:6" x14ac:dyDescent="0.2">
      <c r="D138" s="323"/>
      <c r="E138" s="323"/>
      <c r="F138" s="323"/>
    </row>
    <row r="139" spans="4:6" x14ac:dyDescent="0.2">
      <c r="D139" s="323"/>
      <c r="E139" s="323"/>
      <c r="F139" s="323"/>
    </row>
    <row r="140" spans="4:6" x14ac:dyDescent="0.2">
      <c r="D140" s="323"/>
      <c r="E140" s="323"/>
      <c r="F140" s="323"/>
    </row>
    <row r="141" spans="4:6" x14ac:dyDescent="0.2">
      <c r="D141" s="323"/>
      <c r="E141" s="323"/>
      <c r="F141" s="323"/>
    </row>
    <row r="142" spans="4:6" x14ac:dyDescent="0.2">
      <c r="D142" s="323"/>
      <c r="E142" s="323"/>
      <c r="F142" s="323"/>
    </row>
    <row r="143" spans="4:6" x14ac:dyDescent="0.2">
      <c r="D143" s="323"/>
      <c r="E143" s="323"/>
      <c r="F143" s="323"/>
    </row>
    <row r="144" spans="4:6" x14ac:dyDescent="0.2">
      <c r="D144" s="323"/>
      <c r="E144" s="323"/>
      <c r="F144" s="323"/>
    </row>
    <row r="145" spans="4:6" x14ac:dyDescent="0.2">
      <c r="D145" s="323"/>
      <c r="E145" s="323"/>
      <c r="F145" s="323"/>
    </row>
    <row r="146" spans="4:6" x14ac:dyDescent="0.2">
      <c r="D146" s="323"/>
      <c r="E146" s="323"/>
      <c r="F146" s="323"/>
    </row>
    <row r="147" spans="4:6" x14ac:dyDescent="0.2">
      <c r="D147" s="323"/>
      <c r="E147" s="323"/>
      <c r="F147" s="323"/>
    </row>
    <row r="148" spans="4:6" x14ac:dyDescent="0.2">
      <c r="D148" s="323"/>
      <c r="E148" s="323"/>
      <c r="F148" s="323"/>
    </row>
    <row r="149" spans="4:6" x14ac:dyDescent="0.2">
      <c r="D149" s="323"/>
      <c r="E149" s="323"/>
      <c r="F149" s="323"/>
    </row>
    <row r="150" spans="4:6" x14ac:dyDescent="0.2">
      <c r="D150" s="323"/>
      <c r="E150" s="323"/>
      <c r="F150" s="323"/>
    </row>
    <row r="151" spans="4:6" x14ac:dyDescent="0.2">
      <c r="D151" s="323"/>
      <c r="E151" s="323"/>
      <c r="F151" s="323"/>
    </row>
    <row r="152" spans="4:6" x14ac:dyDescent="0.2">
      <c r="D152" s="323"/>
      <c r="E152" s="323"/>
      <c r="F152" s="323"/>
    </row>
    <row r="153" spans="4:6" x14ac:dyDescent="0.2">
      <c r="D153" s="323"/>
      <c r="E153" s="323"/>
      <c r="F153" s="323"/>
    </row>
    <row r="154" spans="4:6" x14ac:dyDescent="0.2">
      <c r="D154" s="323"/>
      <c r="E154" s="323"/>
      <c r="F154" s="323"/>
    </row>
    <row r="155" spans="4:6" x14ac:dyDescent="0.2">
      <c r="D155" s="323"/>
      <c r="E155" s="323"/>
      <c r="F155" s="323"/>
    </row>
    <row r="156" spans="4:6" x14ac:dyDescent="0.2">
      <c r="D156" s="323"/>
      <c r="E156" s="323"/>
      <c r="F156" s="323"/>
    </row>
    <row r="157" spans="4:6" x14ac:dyDescent="0.2">
      <c r="D157" s="323"/>
      <c r="E157" s="323"/>
      <c r="F157" s="323"/>
    </row>
    <row r="158" spans="4:6" x14ac:dyDescent="0.2">
      <c r="D158" s="323"/>
      <c r="E158" s="323"/>
      <c r="F158" s="323"/>
    </row>
    <row r="159" spans="4:6" x14ac:dyDescent="0.2">
      <c r="D159" s="323"/>
      <c r="E159" s="323"/>
      <c r="F159" s="323"/>
    </row>
    <row r="160" spans="4:6" x14ac:dyDescent="0.2">
      <c r="D160" s="323"/>
      <c r="E160" s="323"/>
      <c r="F160" s="323"/>
    </row>
    <row r="161" spans="4:6" x14ac:dyDescent="0.2">
      <c r="D161" s="323"/>
      <c r="E161" s="323"/>
      <c r="F161" s="323"/>
    </row>
    <row r="162" spans="4:6" x14ac:dyDescent="0.2">
      <c r="D162" s="323"/>
      <c r="E162" s="323"/>
      <c r="F162" s="323"/>
    </row>
    <row r="163" spans="4:6" x14ac:dyDescent="0.2">
      <c r="D163" s="323"/>
      <c r="E163" s="323"/>
      <c r="F163" s="323"/>
    </row>
    <row r="164" spans="4:6" x14ac:dyDescent="0.2">
      <c r="D164" s="323"/>
      <c r="E164" s="323"/>
      <c r="F164" s="323"/>
    </row>
    <row r="165" spans="4:6" x14ac:dyDescent="0.2">
      <c r="D165" s="323"/>
      <c r="E165" s="323"/>
      <c r="F165" s="323"/>
    </row>
    <row r="166" spans="4:6" x14ac:dyDescent="0.2">
      <c r="D166" s="323"/>
      <c r="E166" s="323"/>
      <c r="F166" s="323"/>
    </row>
    <row r="167" spans="4:6" x14ac:dyDescent="0.2">
      <c r="D167" s="323"/>
      <c r="E167" s="323"/>
      <c r="F167" s="323"/>
    </row>
    <row r="168" spans="4:6" x14ac:dyDescent="0.2">
      <c r="D168" s="323"/>
      <c r="E168" s="323"/>
      <c r="F168" s="323"/>
    </row>
    <row r="169" spans="4:6" x14ac:dyDescent="0.2">
      <c r="D169" s="323"/>
      <c r="E169" s="323"/>
      <c r="F169" s="323"/>
    </row>
    <row r="170" spans="4:6" x14ac:dyDescent="0.2">
      <c r="D170" s="323"/>
      <c r="E170" s="323"/>
      <c r="F170" s="323"/>
    </row>
    <row r="171" spans="4:6" x14ac:dyDescent="0.2">
      <c r="D171" s="323"/>
      <c r="E171" s="323"/>
      <c r="F171" s="323"/>
    </row>
    <row r="172" spans="4:6" x14ac:dyDescent="0.2">
      <c r="D172" s="323"/>
      <c r="E172" s="323"/>
      <c r="F172" s="323"/>
    </row>
    <row r="173" spans="4:6" x14ac:dyDescent="0.2">
      <c r="D173" s="323"/>
      <c r="E173" s="323"/>
      <c r="F173" s="323"/>
    </row>
    <row r="174" spans="4:6" x14ac:dyDescent="0.2">
      <c r="D174" s="323"/>
      <c r="E174" s="323"/>
      <c r="F174" s="323"/>
    </row>
    <row r="175" spans="4:6" x14ac:dyDescent="0.2">
      <c r="D175" s="323"/>
      <c r="E175" s="323"/>
      <c r="F175" s="323"/>
    </row>
    <row r="176" spans="4:6" x14ac:dyDescent="0.2">
      <c r="D176" s="323"/>
      <c r="E176" s="323"/>
      <c r="F176" s="323"/>
    </row>
    <row r="177" spans="4:6" x14ac:dyDescent="0.2">
      <c r="D177" s="323"/>
      <c r="E177" s="323"/>
      <c r="F177" s="323"/>
    </row>
    <row r="178" spans="4:6" x14ac:dyDescent="0.2">
      <c r="D178" s="323"/>
      <c r="E178" s="323"/>
      <c r="F178" s="323"/>
    </row>
    <row r="179" spans="4:6" x14ac:dyDescent="0.2">
      <c r="D179" s="323"/>
      <c r="E179" s="323"/>
      <c r="F179" s="323"/>
    </row>
    <row r="180" spans="4:6" x14ac:dyDescent="0.2">
      <c r="D180" s="323"/>
      <c r="E180" s="323"/>
      <c r="F180" s="323"/>
    </row>
    <row r="181" spans="4:6" x14ac:dyDescent="0.2">
      <c r="D181" s="323"/>
      <c r="E181" s="323"/>
      <c r="F181" s="323"/>
    </row>
    <row r="182" spans="4:6" x14ac:dyDescent="0.2">
      <c r="D182" s="323"/>
      <c r="E182" s="323"/>
      <c r="F182" s="323"/>
    </row>
    <row r="183" spans="4:6" x14ac:dyDescent="0.2">
      <c r="D183" s="323"/>
      <c r="E183" s="323"/>
      <c r="F183" s="323"/>
    </row>
    <row r="184" spans="4:6" x14ac:dyDescent="0.2">
      <c r="D184" s="323"/>
      <c r="E184" s="323"/>
      <c r="F184" s="323"/>
    </row>
    <row r="185" spans="4:6" x14ac:dyDescent="0.2">
      <c r="D185" s="323"/>
      <c r="E185" s="323"/>
      <c r="F185" s="323"/>
    </row>
    <row r="186" spans="4:6" x14ac:dyDescent="0.2">
      <c r="D186" s="323"/>
      <c r="E186" s="323"/>
      <c r="F186" s="323"/>
    </row>
    <row r="187" spans="4:6" x14ac:dyDescent="0.2">
      <c r="D187" s="323"/>
      <c r="E187" s="323"/>
      <c r="F187" s="323"/>
    </row>
    <row r="188" spans="4:6" x14ac:dyDescent="0.2">
      <c r="D188" s="323"/>
      <c r="E188" s="323"/>
      <c r="F188" s="323"/>
    </row>
    <row r="189" spans="4:6" x14ac:dyDescent="0.2">
      <c r="D189" s="323"/>
      <c r="E189" s="323"/>
      <c r="F189" s="323"/>
    </row>
    <row r="190" spans="4:6" x14ac:dyDescent="0.2">
      <c r="D190" s="323"/>
      <c r="E190" s="323"/>
      <c r="F190" s="323"/>
    </row>
    <row r="191" spans="4:6" x14ac:dyDescent="0.2">
      <c r="D191" s="323"/>
      <c r="E191" s="323"/>
      <c r="F191" s="323"/>
    </row>
    <row r="192" spans="4:6" x14ac:dyDescent="0.2">
      <c r="D192" s="323"/>
      <c r="E192" s="323"/>
      <c r="F192" s="323"/>
    </row>
    <row r="193" spans="4:6" x14ac:dyDescent="0.2">
      <c r="D193" s="323"/>
      <c r="E193" s="323"/>
      <c r="F193" s="323"/>
    </row>
    <row r="194" spans="4:6" x14ac:dyDescent="0.2">
      <c r="D194" s="323"/>
      <c r="E194" s="323"/>
      <c r="F194" s="323"/>
    </row>
    <row r="195" spans="4:6" x14ac:dyDescent="0.2">
      <c r="D195" s="323"/>
      <c r="E195" s="323"/>
      <c r="F195" s="323"/>
    </row>
    <row r="196" spans="4:6" x14ac:dyDescent="0.2">
      <c r="D196" s="323"/>
      <c r="E196" s="323"/>
      <c r="F196" s="323"/>
    </row>
    <row r="197" spans="4:6" x14ac:dyDescent="0.2">
      <c r="D197" s="323"/>
      <c r="E197" s="323"/>
      <c r="F197" s="323"/>
    </row>
    <row r="198" spans="4:6" x14ac:dyDescent="0.2">
      <c r="D198" s="323"/>
      <c r="E198" s="323"/>
      <c r="F198" s="323"/>
    </row>
    <row r="199" spans="4:6" x14ac:dyDescent="0.2">
      <c r="D199" s="323"/>
      <c r="E199" s="323"/>
      <c r="F199" s="323"/>
    </row>
    <row r="200" spans="4:6" x14ac:dyDescent="0.2">
      <c r="D200" s="323"/>
      <c r="E200" s="323"/>
      <c r="F200" s="323"/>
    </row>
    <row r="201" spans="4:6" x14ac:dyDescent="0.2">
      <c r="D201" s="323"/>
      <c r="E201" s="323"/>
      <c r="F201" s="323"/>
    </row>
    <row r="202" spans="4:6" x14ac:dyDescent="0.2">
      <c r="D202" s="323"/>
      <c r="E202" s="323"/>
      <c r="F202" s="323"/>
    </row>
    <row r="203" spans="4:6" x14ac:dyDescent="0.2">
      <c r="D203" s="323"/>
      <c r="E203" s="323"/>
      <c r="F203" s="323"/>
    </row>
    <row r="204" spans="4:6" x14ac:dyDescent="0.2">
      <c r="D204" s="323"/>
      <c r="E204" s="323"/>
      <c r="F204" s="323"/>
    </row>
    <row r="205" spans="4:6" x14ac:dyDescent="0.2">
      <c r="D205" s="323"/>
      <c r="E205" s="323"/>
      <c r="F205" s="323"/>
    </row>
    <row r="206" spans="4:6" x14ac:dyDescent="0.2">
      <c r="D206" s="323"/>
      <c r="E206" s="323"/>
      <c r="F206" s="323"/>
    </row>
    <row r="207" spans="4:6" x14ac:dyDescent="0.2">
      <c r="D207" s="323"/>
      <c r="E207" s="323"/>
      <c r="F207" s="323"/>
    </row>
    <row r="208" spans="4:6" x14ac:dyDescent="0.2">
      <c r="D208" s="323"/>
      <c r="E208" s="323"/>
      <c r="F208" s="323"/>
    </row>
    <row r="209" spans="4:6" x14ac:dyDescent="0.2">
      <c r="D209" s="323"/>
      <c r="E209" s="323"/>
      <c r="F209" s="323"/>
    </row>
    <row r="210" spans="4:6" x14ac:dyDescent="0.2">
      <c r="D210" s="323"/>
      <c r="E210" s="323"/>
      <c r="F210" s="323"/>
    </row>
    <row r="211" spans="4:6" x14ac:dyDescent="0.2">
      <c r="D211" s="323"/>
      <c r="E211" s="323"/>
      <c r="F211" s="323"/>
    </row>
    <row r="212" spans="4:6" x14ac:dyDescent="0.2">
      <c r="D212" s="323"/>
      <c r="E212" s="323"/>
      <c r="F212" s="323"/>
    </row>
    <row r="213" spans="4:6" x14ac:dyDescent="0.2">
      <c r="D213" s="323"/>
      <c r="E213" s="323"/>
      <c r="F213" s="323"/>
    </row>
    <row r="214" spans="4:6" x14ac:dyDescent="0.2">
      <c r="D214" s="323"/>
      <c r="E214" s="323"/>
      <c r="F214" s="323"/>
    </row>
    <row r="215" spans="4:6" x14ac:dyDescent="0.2">
      <c r="D215" s="323"/>
      <c r="E215" s="323"/>
      <c r="F215" s="323"/>
    </row>
    <row r="216" spans="4:6" x14ac:dyDescent="0.2">
      <c r="D216" s="323"/>
      <c r="E216" s="323"/>
      <c r="F216" s="323"/>
    </row>
    <row r="217" spans="4:6" x14ac:dyDescent="0.2">
      <c r="D217" s="323"/>
      <c r="E217" s="323"/>
      <c r="F217" s="323"/>
    </row>
    <row r="218" spans="4:6" x14ac:dyDescent="0.2">
      <c r="D218" s="323"/>
      <c r="E218" s="323"/>
      <c r="F218" s="323"/>
    </row>
    <row r="219" spans="4:6" x14ac:dyDescent="0.2">
      <c r="D219" s="323"/>
      <c r="E219" s="323"/>
      <c r="F219" s="323"/>
    </row>
    <row r="220" spans="4:6" x14ac:dyDescent="0.2">
      <c r="D220" s="323"/>
      <c r="E220" s="323"/>
      <c r="F220" s="323"/>
    </row>
    <row r="221" spans="4:6" x14ac:dyDescent="0.2">
      <c r="D221" s="323"/>
      <c r="E221" s="323"/>
      <c r="F221" s="323"/>
    </row>
    <row r="222" spans="4:6" x14ac:dyDescent="0.2">
      <c r="D222" s="323"/>
      <c r="E222" s="323"/>
      <c r="F222" s="323"/>
    </row>
    <row r="223" spans="4:6" x14ac:dyDescent="0.2">
      <c r="D223" s="323"/>
      <c r="E223" s="323"/>
      <c r="F223" s="323"/>
    </row>
    <row r="224" spans="4:6" x14ac:dyDescent="0.2">
      <c r="D224" s="323"/>
      <c r="E224" s="323"/>
      <c r="F224" s="323"/>
    </row>
    <row r="225" spans="4:6" x14ac:dyDescent="0.2">
      <c r="D225" s="323"/>
      <c r="E225" s="323"/>
      <c r="F225" s="323"/>
    </row>
    <row r="226" spans="4:6" x14ac:dyDescent="0.2">
      <c r="D226" s="323"/>
      <c r="E226" s="323"/>
      <c r="F226" s="323"/>
    </row>
    <row r="227" spans="4:6" x14ac:dyDescent="0.2">
      <c r="D227" s="323"/>
      <c r="E227" s="323"/>
      <c r="F227" s="323"/>
    </row>
    <row r="228" spans="4:6" x14ac:dyDescent="0.2">
      <c r="D228" s="323"/>
      <c r="E228" s="323"/>
      <c r="F228" s="323"/>
    </row>
    <row r="229" spans="4:6" x14ac:dyDescent="0.2">
      <c r="D229" s="323"/>
      <c r="E229" s="323"/>
      <c r="F229" s="323"/>
    </row>
    <row r="230" spans="4:6" x14ac:dyDescent="0.2">
      <c r="D230" s="323"/>
      <c r="E230" s="323"/>
      <c r="F230" s="323"/>
    </row>
    <row r="231" spans="4:6" x14ac:dyDescent="0.2">
      <c r="D231" s="323"/>
      <c r="E231" s="323"/>
      <c r="F231" s="323"/>
    </row>
    <row r="232" spans="4:6" x14ac:dyDescent="0.2">
      <c r="D232" s="323"/>
      <c r="E232" s="323"/>
      <c r="F232" s="323"/>
    </row>
    <row r="233" spans="4:6" x14ac:dyDescent="0.2">
      <c r="D233" s="323"/>
      <c r="E233" s="323"/>
      <c r="F233" s="323"/>
    </row>
    <row r="234" spans="4:6" x14ac:dyDescent="0.2">
      <c r="D234" s="323"/>
      <c r="E234" s="323"/>
      <c r="F234" s="323"/>
    </row>
    <row r="235" spans="4:6" x14ac:dyDescent="0.2">
      <c r="D235" s="323"/>
      <c r="E235" s="323"/>
      <c r="F235" s="323"/>
    </row>
    <row r="236" spans="4:6" x14ac:dyDescent="0.2">
      <c r="D236" s="323"/>
      <c r="E236" s="323"/>
      <c r="F236" s="323"/>
    </row>
    <row r="237" spans="4:6" x14ac:dyDescent="0.2">
      <c r="D237" s="323"/>
      <c r="E237" s="323"/>
      <c r="F237" s="323"/>
    </row>
    <row r="238" spans="4:6" x14ac:dyDescent="0.2">
      <c r="D238" s="323"/>
      <c r="E238" s="323"/>
      <c r="F238" s="323"/>
    </row>
    <row r="239" spans="4:6" x14ac:dyDescent="0.2">
      <c r="D239" s="323"/>
      <c r="E239" s="323"/>
      <c r="F239" s="323"/>
    </row>
    <row r="240" spans="4:6" x14ac:dyDescent="0.2">
      <c r="D240" s="323"/>
      <c r="E240" s="323"/>
      <c r="F240" s="323"/>
    </row>
    <row r="241" spans="4:6" x14ac:dyDescent="0.2">
      <c r="D241" s="323"/>
      <c r="E241" s="323"/>
      <c r="F241" s="323"/>
    </row>
    <row r="242" spans="4:6" x14ac:dyDescent="0.2">
      <c r="D242" s="323"/>
      <c r="E242" s="323"/>
      <c r="F242" s="323"/>
    </row>
    <row r="243" spans="4:6" x14ac:dyDescent="0.2">
      <c r="D243" s="323"/>
      <c r="E243" s="323"/>
      <c r="F243" s="323"/>
    </row>
    <row r="244" spans="4:6" x14ac:dyDescent="0.2">
      <c r="D244" s="323"/>
      <c r="E244" s="323"/>
      <c r="F244" s="323"/>
    </row>
    <row r="245" spans="4:6" x14ac:dyDescent="0.2">
      <c r="D245" s="323"/>
      <c r="E245" s="323"/>
      <c r="F245" s="323"/>
    </row>
    <row r="246" spans="4:6" x14ac:dyDescent="0.2">
      <c r="D246" s="323"/>
      <c r="E246" s="323"/>
      <c r="F246" s="323"/>
    </row>
    <row r="247" spans="4:6" x14ac:dyDescent="0.2">
      <c r="D247" s="323"/>
      <c r="E247" s="323"/>
      <c r="F247" s="323"/>
    </row>
    <row r="248" spans="4:6" x14ac:dyDescent="0.2">
      <c r="D248" s="323"/>
      <c r="E248" s="323"/>
      <c r="F248" s="323"/>
    </row>
    <row r="249" spans="4:6" x14ac:dyDescent="0.2">
      <c r="D249" s="323"/>
      <c r="E249" s="323"/>
      <c r="F249" s="323"/>
    </row>
    <row r="250" spans="4:6" x14ac:dyDescent="0.2">
      <c r="D250" s="323"/>
      <c r="E250" s="323"/>
      <c r="F250" s="323"/>
    </row>
    <row r="251" spans="4:6" x14ac:dyDescent="0.2">
      <c r="D251" s="323"/>
      <c r="E251" s="323"/>
      <c r="F251" s="323"/>
    </row>
    <row r="252" spans="4:6" x14ac:dyDescent="0.2">
      <c r="D252" s="323"/>
      <c r="E252" s="323"/>
      <c r="F252" s="323"/>
    </row>
    <row r="253" spans="4:6" x14ac:dyDescent="0.2">
      <c r="D253" s="323"/>
      <c r="E253" s="323"/>
      <c r="F253" s="323"/>
    </row>
    <row r="254" spans="4:6" x14ac:dyDescent="0.2">
      <c r="D254" s="323"/>
      <c r="E254" s="323"/>
      <c r="F254" s="323"/>
    </row>
    <row r="255" spans="4:6" x14ac:dyDescent="0.2">
      <c r="D255" s="323"/>
      <c r="E255" s="323"/>
      <c r="F255" s="323"/>
    </row>
    <row r="256" spans="4:6" x14ac:dyDescent="0.2">
      <c r="D256" s="323"/>
      <c r="E256" s="323"/>
      <c r="F256" s="323"/>
    </row>
    <row r="257" spans="4:6" x14ac:dyDescent="0.2">
      <c r="D257" s="323"/>
      <c r="E257" s="323"/>
      <c r="F257" s="323"/>
    </row>
    <row r="258" spans="4:6" x14ac:dyDescent="0.2">
      <c r="D258" s="323"/>
      <c r="E258" s="323"/>
      <c r="F258" s="323"/>
    </row>
    <row r="259" spans="4:6" x14ac:dyDescent="0.2">
      <c r="D259" s="323"/>
      <c r="E259" s="323"/>
      <c r="F259" s="323"/>
    </row>
    <row r="260" spans="4:6" x14ac:dyDescent="0.2">
      <c r="D260" s="323"/>
      <c r="E260" s="323"/>
      <c r="F260" s="323"/>
    </row>
    <row r="261" spans="4:6" x14ac:dyDescent="0.2">
      <c r="D261" s="323"/>
      <c r="E261" s="323"/>
      <c r="F261" s="323"/>
    </row>
    <row r="262" spans="4:6" x14ac:dyDescent="0.2">
      <c r="D262" s="323"/>
      <c r="E262" s="323"/>
      <c r="F262" s="323"/>
    </row>
    <row r="263" spans="4:6" x14ac:dyDescent="0.2">
      <c r="D263" s="323"/>
      <c r="E263" s="323"/>
      <c r="F263" s="323"/>
    </row>
    <row r="264" spans="4:6" x14ac:dyDescent="0.2">
      <c r="D264" s="323"/>
      <c r="E264" s="323"/>
      <c r="F264" s="323"/>
    </row>
    <row r="265" spans="4:6" x14ac:dyDescent="0.2">
      <c r="D265" s="323"/>
      <c r="E265" s="323"/>
      <c r="F265" s="323"/>
    </row>
    <row r="266" spans="4:6" x14ac:dyDescent="0.2">
      <c r="D266" s="323"/>
      <c r="E266" s="323"/>
      <c r="F266" s="323"/>
    </row>
    <row r="267" spans="4:6" x14ac:dyDescent="0.2">
      <c r="D267" s="323"/>
      <c r="E267" s="323"/>
      <c r="F267" s="323"/>
    </row>
    <row r="268" spans="4:6" x14ac:dyDescent="0.2">
      <c r="D268" s="323"/>
      <c r="E268" s="323"/>
      <c r="F268" s="323"/>
    </row>
    <row r="269" spans="4:6" x14ac:dyDescent="0.2">
      <c r="D269" s="323"/>
      <c r="E269" s="323"/>
      <c r="F269" s="323"/>
    </row>
    <row r="270" spans="4:6" x14ac:dyDescent="0.2">
      <c r="D270" s="323"/>
      <c r="E270" s="323"/>
      <c r="F270" s="323"/>
    </row>
    <row r="271" spans="4:6" x14ac:dyDescent="0.2">
      <c r="D271" s="323"/>
      <c r="E271" s="323"/>
      <c r="F271" s="323"/>
    </row>
    <row r="272" spans="4:6" x14ac:dyDescent="0.2">
      <c r="D272" s="323"/>
      <c r="E272" s="323"/>
      <c r="F272" s="323"/>
    </row>
    <row r="273" spans="4:6" x14ac:dyDescent="0.2">
      <c r="D273" s="323"/>
      <c r="E273" s="323"/>
      <c r="F273" s="323"/>
    </row>
    <row r="274" spans="4:6" x14ac:dyDescent="0.2">
      <c r="D274" s="323"/>
      <c r="E274" s="323"/>
      <c r="F274" s="323"/>
    </row>
    <row r="275" spans="4:6" x14ac:dyDescent="0.2">
      <c r="D275" s="323"/>
      <c r="E275" s="323"/>
      <c r="F275" s="323"/>
    </row>
    <row r="276" spans="4:6" x14ac:dyDescent="0.2">
      <c r="D276" s="323"/>
      <c r="E276" s="323"/>
      <c r="F276" s="323"/>
    </row>
    <row r="277" spans="4:6" x14ac:dyDescent="0.2">
      <c r="D277" s="323"/>
      <c r="E277" s="323"/>
      <c r="F277" s="323"/>
    </row>
    <row r="278" spans="4:6" x14ac:dyDescent="0.2">
      <c r="D278" s="323"/>
      <c r="E278" s="323"/>
      <c r="F278" s="323"/>
    </row>
    <row r="279" spans="4:6" x14ac:dyDescent="0.2">
      <c r="D279" s="323"/>
      <c r="E279" s="323"/>
      <c r="F279" s="323"/>
    </row>
    <row r="280" spans="4:6" x14ac:dyDescent="0.2">
      <c r="D280" s="323"/>
      <c r="E280" s="323"/>
      <c r="F280" s="323"/>
    </row>
    <row r="281" spans="4:6" x14ac:dyDescent="0.2">
      <c r="D281" s="323"/>
      <c r="E281" s="323"/>
      <c r="F281" s="323"/>
    </row>
    <row r="282" spans="4:6" x14ac:dyDescent="0.2">
      <c r="D282" s="323"/>
      <c r="E282" s="323"/>
      <c r="F282" s="323"/>
    </row>
    <row r="283" spans="4:6" x14ac:dyDescent="0.2">
      <c r="D283" s="323"/>
      <c r="E283" s="323"/>
      <c r="F283" s="323"/>
    </row>
    <row r="284" spans="4:6" x14ac:dyDescent="0.2">
      <c r="D284" s="323"/>
      <c r="E284" s="323"/>
      <c r="F284" s="323"/>
    </row>
    <row r="285" spans="4:6" x14ac:dyDescent="0.2">
      <c r="D285" s="323"/>
      <c r="E285" s="323"/>
      <c r="F285" s="323"/>
    </row>
    <row r="286" spans="4:6" x14ac:dyDescent="0.2">
      <c r="D286" s="323"/>
      <c r="E286" s="323"/>
      <c r="F286" s="323"/>
    </row>
    <row r="287" spans="4:6" x14ac:dyDescent="0.2">
      <c r="D287" s="323"/>
      <c r="E287" s="323"/>
      <c r="F287" s="323"/>
    </row>
    <row r="288" spans="4:6" x14ac:dyDescent="0.2">
      <c r="D288" s="323"/>
      <c r="E288" s="323"/>
      <c r="F288" s="323"/>
    </row>
    <row r="289" spans="4:6" x14ac:dyDescent="0.2">
      <c r="D289" s="323"/>
      <c r="E289" s="323"/>
      <c r="F289" s="323"/>
    </row>
    <row r="290" spans="4:6" x14ac:dyDescent="0.2">
      <c r="D290" s="323"/>
      <c r="E290" s="323"/>
      <c r="F290" s="323"/>
    </row>
    <row r="291" spans="4:6" x14ac:dyDescent="0.2">
      <c r="D291" s="323"/>
      <c r="E291" s="323"/>
      <c r="F291" s="323"/>
    </row>
    <row r="292" spans="4:6" x14ac:dyDescent="0.2">
      <c r="D292" s="323"/>
      <c r="E292" s="323"/>
      <c r="F292" s="323"/>
    </row>
    <row r="293" spans="4:6" x14ac:dyDescent="0.2">
      <c r="D293" s="323"/>
      <c r="E293" s="323"/>
      <c r="F293" s="323"/>
    </row>
    <row r="294" spans="4:6" x14ac:dyDescent="0.2">
      <c r="D294" s="323"/>
      <c r="E294" s="323"/>
      <c r="F294" s="323"/>
    </row>
    <row r="295" spans="4:6" x14ac:dyDescent="0.2">
      <c r="D295" s="323"/>
      <c r="E295" s="323"/>
      <c r="F295" s="323"/>
    </row>
    <row r="296" spans="4:6" x14ac:dyDescent="0.2">
      <c r="D296" s="323"/>
      <c r="E296" s="323"/>
      <c r="F296" s="323"/>
    </row>
    <row r="297" spans="4:6" x14ac:dyDescent="0.2">
      <c r="D297" s="323"/>
      <c r="E297" s="323"/>
      <c r="F297" s="323"/>
    </row>
    <row r="298" spans="4:6" x14ac:dyDescent="0.2">
      <c r="D298" s="323"/>
      <c r="E298" s="323"/>
      <c r="F298" s="323"/>
    </row>
    <row r="299" spans="4:6" x14ac:dyDescent="0.2">
      <c r="D299" s="323"/>
      <c r="E299" s="323"/>
      <c r="F299" s="323"/>
    </row>
    <row r="300" spans="4:6" x14ac:dyDescent="0.2">
      <c r="D300" s="323"/>
      <c r="E300" s="323"/>
      <c r="F300" s="323"/>
    </row>
    <row r="301" spans="4:6" x14ac:dyDescent="0.2">
      <c r="D301" s="323"/>
      <c r="E301" s="323"/>
      <c r="F301" s="323"/>
    </row>
    <row r="302" spans="4:6" x14ac:dyDescent="0.2">
      <c r="D302" s="323"/>
      <c r="E302" s="323"/>
      <c r="F302" s="323"/>
    </row>
    <row r="303" spans="4:6" x14ac:dyDescent="0.2">
      <c r="D303" s="323"/>
      <c r="E303" s="323"/>
      <c r="F303" s="323"/>
    </row>
    <row r="304" spans="4:6" x14ac:dyDescent="0.2">
      <c r="D304" s="323"/>
      <c r="E304" s="323"/>
      <c r="F304" s="323"/>
    </row>
    <row r="305" spans="4:6" x14ac:dyDescent="0.2">
      <c r="D305" s="323"/>
      <c r="E305" s="323"/>
      <c r="F305" s="323"/>
    </row>
    <row r="306" spans="4:6" x14ac:dyDescent="0.2">
      <c r="D306" s="323"/>
      <c r="E306" s="323"/>
      <c r="F306" s="323"/>
    </row>
    <row r="307" spans="4:6" x14ac:dyDescent="0.2">
      <c r="D307" s="323"/>
      <c r="E307" s="323"/>
      <c r="F307" s="323"/>
    </row>
    <row r="308" spans="4:6" x14ac:dyDescent="0.2">
      <c r="D308" s="323"/>
      <c r="E308" s="323"/>
      <c r="F308" s="323"/>
    </row>
    <row r="309" spans="4:6" x14ac:dyDescent="0.2">
      <c r="D309" s="323"/>
      <c r="E309" s="323"/>
      <c r="F309" s="323"/>
    </row>
    <row r="310" spans="4:6" x14ac:dyDescent="0.2">
      <c r="D310" s="323"/>
      <c r="E310" s="323"/>
      <c r="F310" s="323"/>
    </row>
    <row r="311" spans="4:6" x14ac:dyDescent="0.2">
      <c r="D311" s="323"/>
      <c r="E311" s="323"/>
      <c r="F311" s="323"/>
    </row>
    <row r="312" spans="4:6" x14ac:dyDescent="0.2">
      <c r="D312" s="323"/>
      <c r="E312" s="323"/>
      <c r="F312" s="323"/>
    </row>
    <row r="313" spans="4:6" x14ac:dyDescent="0.2">
      <c r="D313" s="323"/>
      <c r="E313" s="323"/>
      <c r="F313" s="323"/>
    </row>
    <row r="314" spans="4:6" x14ac:dyDescent="0.2">
      <c r="D314" s="323"/>
      <c r="E314" s="323"/>
      <c r="F314" s="323"/>
    </row>
    <row r="315" spans="4:6" x14ac:dyDescent="0.2">
      <c r="D315" s="323"/>
      <c r="E315" s="323"/>
      <c r="F315" s="323"/>
    </row>
    <row r="316" spans="4:6" x14ac:dyDescent="0.2">
      <c r="D316" s="323"/>
      <c r="E316" s="323"/>
      <c r="F316" s="323"/>
    </row>
    <row r="317" spans="4:6" x14ac:dyDescent="0.2">
      <c r="D317" s="323"/>
      <c r="E317" s="323"/>
      <c r="F317" s="323"/>
    </row>
    <row r="318" spans="4:6" x14ac:dyDescent="0.2">
      <c r="D318" s="323"/>
      <c r="E318" s="323"/>
      <c r="F318" s="323"/>
    </row>
    <row r="319" spans="4:6" x14ac:dyDescent="0.2">
      <c r="D319" s="323"/>
      <c r="E319" s="323"/>
      <c r="F319" s="323"/>
    </row>
    <row r="320" spans="4:6" x14ac:dyDescent="0.2">
      <c r="D320" s="323"/>
      <c r="E320" s="323"/>
      <c r="F320" s="323"/>
    </row>
    <row r="321" spans="4:6" x14ac:dyDescent="0.2">
      <c r="D321" s="323"/>
      <c r="E321" s="323"/>
      <c r="F321" s="323"/>
    </row>
    <row r="322" spans="4:6" x14ac:dyDescent="0.2">
      <c r="D322" s="323"/>
      <c r="E322" s="323"/>
      <c r="F322" s="323"/>
    </row>
    <row r="323" spans="4:6" x14ac:dyDescent="0.2">
      <c r="D323" s="323"/>
      <c r="E323" s="323"/>
      <c r="F323" s="323"/>
    </row>
    <row r="324" spans="4:6" x14ac:dyDescent="0.2">
      <c r="D324" s="323"/>
      <c r="E324" s="323"/>
      <c r="F324" s="323"/>
    </row>
    <row r="325" spans="4:6" x14ac:dyDescent="0.2">
      <c r="D325" s="323"/>
      <c r="E325" s="323"/>
      <c r="F325" s="323"/>
    </row>
    <row r="326" spans="4:6" x14ac:dyDescent="0.2">
      <c r="D326" s="323"/>
      <c r="E326" s="323"/>
      <c r="F326" s="323"/>
    </row>
    <row r="327" spans="4:6" x14ac:dyDescent="0.2">
      <c r="D327" s="323"/>
      <c r="E327" s="323"/>
      <c r="F327" s="323"/>
    </row>
    <row r="328" spans="4:6" x14ac:dyDescent="0.2">
      <c r="D328" s="323"/>
      <c r="E328" s="323"/>
      <c r="F328" s="323"/>
    </row>
    <row r="329" spans="4:6" x14ac:dyDescent="0.2">
      <c r="D329" s="323"/>
      <c r="E329" s="323"/>
      <c r="F329" s="323"/>
    </row>
    <row r="330" spans="4:6" x14ac:dyDescent="0.2">
      <c r="D330" s="323"/>
      <c r="E330" s="323"/>
      <c r="F330" s="323"/>
    </row>
    <row r="331" spans="4:6" x14ac:dyDescent="0.2">
      <c r="D331" s="323"/>
      <c r="E331" s="323"/>
      <c r="F331" s="323"/>
    </row>
    <row r="332" spans="4:6" x14ac:dyDescent="0.2">
      <c r="D332" s="323"/>
      <c r="E332" s="323"/>
      <c r="F332" s="323"/>
    </row>
    <row r="333" spans="4:6" x14ac:dyDescent="0.2">
      <c r="D333" s="323"/>
      <c r="E333" s="323"/>
      <c r="F333" s="323"/>
    </row>
    <row r="334" spans="4:6" x14ac:dyDescent="0.2">
      <c r="D334" s="323"/>
      <c r="E334" s="323"/>
      <c r="F334" s="323"/>
    </row>
    <row r="335" spans="4:6" x14ac:dyDescent="0.2">
      <c r="D335" s="323"/>
      <c r="E335" s="323"/>
      <c r="F335" s="323"/>
    </row>
    <row r="336" spans="4:6" x14ac:dyDescent="0.2">
      <c r="D336" s="323"/>
      <c r="E336" s="323"/>
      <c r="F336" s="323"/>
    </row>
    <row r="337" spans="4:6" x14ac:dyDescent="0.2">
      <c r="D337" s="323"/>
      <c r="E337" s="323"/>
      <c r="F337" s="323"/>
    </row>
    <row r="338" spans="4:6" x14ac:dyDescent="0.2">
      <c r="D338" s="323"/>
      <c r="E338" s="323"/>
      <c r="F338" s="323"/>
    </row>
    <row r="339" spans="4:6" x14ac:dyDescent="0.2">
      <c r="D339" s="323"/>
      <c r="E339" s="323"/>
      <c r="F339" s="323"/>
    </row>
    <row r="340" spans="4:6" x14ac:dyDescent="0.2">
      <c r="D340" s="323"/>
      <c r="E340" s="323"/>
      <c r="F340" s="323"/>
    </row>
    <row r="341" spans="4:6" x14ac:dyDescent="0.2">
      <c r="D341" s="323"/>
      <c r="E341" s="323"/>
      <c r="F341" s="323"/>
    </row>
    <row r="342" spans="4:6" x14ac:dyDescent="0.2">
      <c r="D342" s="323"/>
      <c r="E342" s="323"/>
      <c r="F342" s="323"/>
    </row>
    <row r="343" spans="4:6" x14ac:dyDescent="0.2">
      <c r="D343" s="323"/>
      <c r="E343" s="323"/>
      <c r="F343" s="323"/>
    </row>
    <row r="344" spans="4:6" x14ac:dyDescent="0.2">
      <c r="D344" s="323"/>
      <c r="E344" s="323"/>
      <c r="F344" s="323"/>
    </row>
    <row r="345" spans="4:6" x14ac:dyDescent="0.2">
      <c r="D345" s="323"/>
      <c r="E345" s="323"/>
      <c r="F345" s="323"/>
    </row>
    <row r="346" spans="4:6" x14ac:dyDescent="0.2">
      <c r="D346" s="323"/>
      <c r="E346" s="323"/>
      <c r="F346" s="323"/>
    </row>
    <row r="347" spans="4:6" x14ac:dyDescent="0.2">
      <c r="D347" s="323"/>
      <c r="E347" s="323"/>
      <c r="F347" s="323"/>
    </row>
    <row r="348" spans="4:6" x14ac:dyDescent="0.2">
      <c r="D348" s="323"/>
      <c r="E348" s="323"/>
      <c r="F348" s="323"/>
    </row>
    <row r="349" spans="4:6" x14ac:dyDescent="0.2">
      <c r="D349" s="323"/>
      <c r="E349" s="323"/>
      <c r="F349" s="323"/>
    </row>
    <row r="350" spans="4:6" x14ac:dyDescent="0.2">
      <c r="D350" s="323"/>
      <c r="E350" s="323"/>
      <c r="F350" s="323"/>
    </row>
    <row r="351" spans="4:6" x14ac:dyDescent="0.2">
      <c r="D351" s="323"/>
      <c r="E351" s="323"/>
      <c r="F351" s="323"/>
    </row>
    <row r="352" spans="4:6" x14ac:dyDescent="0.2">
      <c r="D352" s="323"/>
      <c r="E352" s="323"/>
      <c r="F352" s="323"/>
    </row>
    <row r="353" spans="4:6" x14ac:dyDescent="0.2">
      <c r="D353" s="323"/>
      <c r="E353" s="323"/>
      <c r="F353" s="323"/>
    </row>
    <row r="354" spans="4:6" x14ac:dyDescent="0.2">
      <c r="D354" s="323"/>
      <c r="E354" s="323"/>
      <c r="F354" s="323"/>
    </row>
    <row r="355" spans="4:6" x14ac:dyDescent="0.2">
      <c r="D355" s="323"/>
      <c r="E355" s="323"/>
      <c r="F355" s="323"/>
    </row>
    <row r="356" spans="4:6" x14ac:dyDescent="0.2">
      <c r="D356" s="323"/>
      <c r="E356" s="323"/>
      <c r="F356" s="323"/>
    </row>
    <row r="357" spans="4:6" x14ac:dyDescent="0.2">
      <c r="D357" s="323"/>
      <c r="E357" s="323"/>
      <c r="F357" s="323"/>
    </row>
    <row r="358" spans="4:6" x14ac:dyDescent="0.2">
      <c r="D358" s="323"/>
      <c r="E358" s="323"/>
      <c r="F358" s="323"/>
    </row>
    <row r="359" spans="4:6" x14ac:dyDescent="0.2">
      <c r="D359" s="323"/>
      <c r="E359" s="323"/>
      <c r="F359" s="323"/>
    </row>
    <row r="360" spans="4:6" x14ac:dyDescent="0.2">
      <c r="D360" s="323"/>
      <c r="E360" s="323"/>
      <c r="F360" s="323"/>
    </row>
    <row r="361" spans="4:6" x14ac:dyDescent="0.2">
      <c r="D361" s="323"/>
      <c r="E361" s="323"/>
      <c r="F361" s="323"/>
    </row>
    <row r="362" spans="4:6" x14ac:dyDescent="0.2">
      <c r="D362" s="323"/>
      <c r="E362" s="323"/>
      <c r="F362" s="323"/>
    </row>
    <row r="363" spans="4:6" x14ac:dyDescent="0.2">
      <c r="D363" s="323"/>
      <c r="E363" s="323"/>
      <c r="F363" s="323"/>
    </row>
    <row r="364" spans="4:6" x14ac:dyDescent="0.2">
      <c r="D364" s="323"/>
      <c r="E364" s="323"/>
      <c r="F364" s="323"/>
    </row>
    <row r="365" spans="4:6" x14ac:dyDescent="0.2">
      <c r="D365" s="323"/>
      <c r="E365" s="323"/>
      <c r="F365" s="323"/>
    </row>
    <row r="366" spans="4:6" x14ac:dyDescent="0.2">
      <c r="D366" s="323"/>
      <c r="E366" s="323"/>
      <c r="F366" s="323"/>
    </row>
    <row r="367" spans="4:6" x14ac:dyDescent="0.2">
      <c r="D367" s="323"/>
      <c r="E367" s="323"/>
      <c r="F367" s="323"/>
    </row>
    <row r="368" spans="4:6" x14ac:dyDescent="0.2">
      <c r="D368" s="323"/>
      <c r="E368" s="323"/>
      <c r="F368" s="323"/>
    </row>
    <row r="369" spans="4:6" x14ac:dyDescent="0.2">
      <c r="D369" s="323"/>
      <c r="E369" s="323"/>
      <c r="F369" s="323"/>
    </row>
    <row r="370" spans="4:6" x14ac:dyDescent="0.2">
      <c r="D370" s="323"/>
      <c r="E370" s="323"/>
      <c r="F370" s="323"/>
    </row>
    <row r="371" spans="4:6" x14ac:dyDescent="0.2">
      <c r="D371" s="323"/>
      <c r="E371" s="323"/>
      <c r="F371" s="323"/>
    </row>
    <row r="372" spans="4:6" x14ac:dyDescent="0.2">
      <c r="D372" s="323"/>
      <c r="E372" s="323"/>
      <c r="F372" s="323"/>
    </row>
    <row r="373" spans="4:6" x14ac:dyDescent="0.2">
      <c r="D373" s="323"/>
      <c r="E373" s="323"/>
      <c r="F373" s="323"/>
    </row>
    <row r="374" spans="4:6" x14ac:dyDescent="0.2">
      <c r="D374" s="323"/>
      <c r="E374" s="323"/>
      <c r="F374" s="323"/>
    </row>
    <row r="375" spans="4:6" x14ac:dyDescent="0.2">
      <c r="D375" s="323"/>
      <c r="E375" s="323"/>
      <c r="F375" s="323"/>
    </row>
    <row r="376" spans="4:6" x14ac:dyDescent="0.2">
      <c r="D376" s="323"/>
      <c r="E376" s="323"/>
      <c r="F376" s="323"/>
    </row>
    <row r="377" spans="4:6" x14ac:dyDescent="0.2">
      <c r="D377" s="323"/>
      <c r="E377" s="323"/>
      <c r="F377" s="323"/>
    </row>
    <row r="378" spans="4:6" x14ac:dyDescent="0.2">
      <c r="D378" s="323"/>
      <c r="E378" s="323"/>
      <c r="F378" s="323"/>
    </row>
    <row r="379" spans="4:6" x14ac:dyDescent="0.2">
      <c r="D379" s="323"/>
      <c r="E379" s="323"/>
      <c r="F379" s="323"/>
    </row>
    <row r="380" spans="4:6" x14ac:dyDescent="0.2">
      <c r="D380" s="323"/>
      <c r="E380" s="323"/>
      <c r="F380" s="323"/>
    </row>
    <row r="381" spans="4:6" x14ac:dyDescent="0.2">
      <c r="D381" s="323"/>
      <c r="E381" s="323"/>
      <c r="F381" s="323"/>
    </row>
    <row r="382" spans="4:6" x14ac:dyDescent="0.2">
      <c r="D382" s="323"/>
      <c r="E382" s="323"/>
      <c r="F382" s="323"/>
    </row>
    <row r="383" spans="4:6" x14ac:dyDescent="0.2">
      <c r="D383" s="323"/>
      <c r="E383" s="323"/>
      <c r="F383" s="323"/>
    </row>
    <row r="384" spans="4:6" x14ac:dyDescent="0.2">
      <c r="D384" s="323"/>
      <c r="E384" s="323"/>
      <c r="F384" s="323"/>
    </row>
    <row r="385" spans="4:6" x14ac:dyDescent="0.2">
      <c r="D385" s="323"/>
      <c r="E385" s="323"/>
      <c r="F385" s="323"/>
    </row>
    <row r="386" spans="4:6" x14ac:dyDescent="0.2">
      <c r="D386" s="323"/>
      <c r="E386" s="323"/>
      <c r="F386" s="323"/>
    </row>
    <row r="387" spans="4:6" x14ac:dyDescent="0.2">
      <c r="D387" s="323"/>
      <c r="E387" s="323"/>
      <c r="F387" s="323"/>
    </row>
    <row r="388" spans="4:6" x14ac:dyDescent="0.2">
      <c r="D388" s="323"/>
      <c r="E388" s="323"/>
      <c r="F388" s="323"/>
    </row>
    <row r="389" spans="4:6" x14ac:dyDescent="0.2">
      <c r="D389" s="323"/>
      <c r="E389" s="323"/>
      <c r="F389" s="323"/>
    </row>
    <row r="390" spans="4:6" x14ac:dyDescent="0.2">
      <c r="D390" s="323"/>
      <c r="E390" s="323"/>
      <c r="F390" s="323"/>
    </row>
    <row r="391" spans="4:6" x14ac:dyDescent="0.2">
      <c r="D391" s="323"/>
      <c r="E391" s="323"/>
      <c r="F391" s="323"/>
    </row>
    <row r="392" spans="4:6" x14ac:dyDescent="0.2">
      <c r="D392" s="323"/>
      <c r="E392" s="323"/>
      <c r="F392" s="323"/>
    </row>
    <row r="393" spans="4:6" x14ac:dyDescent="0.2">
      <c r="D393" s="323"/>
      <c r="E393" s="323"/>
      <c r="F393" s="323"/>
    </row>
    <row r="394" spans="4:6" x14ac:dyDescent="0.2">
      <c r="D394" s="323"/>
      <c r="E394" s="323"/>
      <c r="F394" s="323"/>
    </row>
    <row r="395" spans="4:6" x14ac:dyDescent="0.2">
      <c r="D395" s="323"/>
      <c r="E395" s="323"/>
      <c r="F395" s="323"/>
    </row>
    <row r="396" spans="4:6" x14ac:dyDescent="0.2">
      <c r="D396" s="323"/>
      <c r="E396" s="323"/>
      <c r="F396" s="323"/>
    </row>
    <row r="397" spans="4:6" x14ac:dyDescent="0.2">
      <c r="D397" s="323"/>
      <c r="E397" s="323"/>
      <c r="F397" s="323"/>
    </row>
    <row r="398" spans="4:6" x14ac:dyDescent="0.2">
      <c r="D398" s="323"/>
      <c r="E398" s="323"/>
      <c r="F398" s="323"/>
    </row>
    <row r="399" spans="4:6" x14ac:dyDescent="0.2">
      <c r="D399" s="323"/>
      <c r="E399" s="323"/>
      <c r="F399" s="323"/>
    </row>
    <row r="400" spans="4:6" x14ac:dyDescent="0.2">
      <c r="D400" s="323"/>
      <c r="E400" s="323"/>
      <c r="F400" s="323"/>
    </row>
    <row r="401" spans="4:6" x14ac:dyDescent="0.2">
      <c r="D401" s="323"/>
      <c r="E401" s="323"/>
      <c r="F401" s="323"/>
    </row>
    <row r="402" spans="4:6" x14ac:dyDescent="0.2">
      <c r="D402" s="323"/>
      <c r="E402" s="323"/>
      <c r="F402" s="323"/>
    </row>
    <row r="403" spans="4:6" x14ac:dyDescent="0.2">
      <c r="D403" s="323"/>
      <c r="E403" s="323"/>
      <c r="F403" s="323"/>
    </row>
    <row r="404" spans="4:6" x14ac:dyDescent="0.2">
      <c r="D404" s="323"/>
      <c r="E404" s="323"/>
      <c r="F404" s="323"/>
    </row>
    <row r="405" spans="4:6" x14ac:dyDescent="0.2">
      <c r="D405" s="323"/>
      <c r="E405" s="323"/>
      <c r="F405" s="323"/>
    </row>
    <row r="406" spans="4:6" x14ac:dyDescent="0.2">
      <c r="D406" s="323"/>
      <c r="E406" s="323"/>
      <c r="F406" s="323"/>
    </row>
    <row r="407" spans="4:6" x14ac:dyDescent="0.2">
      <c r="D407" s="323"/>
      <c r="E407" s="323"/>
      <c r="F407" s="323"/>
    </row>
    <row r="408" spans="4:6" x14ac:dyDescent="0.2">
      <c r="D408" s="323"/>
      <c r="E408" s="323"/>
      <c r="F408" s="323"/>
    </row>
    <row r="409" spans="4:6" x14ac:dyDescent="0.2">
      <c r="D409" s="323"/>
      <c r="E409" s="323"/>
      <c r="F409" s="323"/>
    </row>
    <row r="410" spans="4:6" x14ac:dyDescent="0.2">
      <c r="D410" s="323"/>
      <c r="E410" s="323"/>
      <c r="F410" s="323"/>
    </row>
    <row r="411" spans="4:6" x14ac:dyDescent="0.2">
      <c r="D411" s="323"/>
      <c r="E411" s="323"/>
      <c r="F411" s="323"/>
    </row>
    <row r="412" spans="4:6" x14ac:dyDescent="0.2">
      <c r="D412" s="323"/>
      <c r="E412" s="323"/>
      <c r="F412" s="323"/>
    </row>
    <row r="413" spans="4:6" x14ac:dyDescent="0.2">
      <c r="D413" s="323"/>
      <c r="E413" s="323"/>
      <c r="F413" s="323"/>
    </row>
    <row r="414" spans="4:6" x14ac:dyDescent="0.2">
      <c r="D414" s="323"/>
      <c r="E414" s="323"/>
      <c r="F414" s="323"/>
    </row>
    <row r="415" spans="4:6" x14ac:dyDescent="0.2">
      <c r="D415" s="323"/>
      <c r="E415" s="323"/>
      <c r="F415" s="323"/>
    </row>
    <row r="416" spans="4:6" x14ac:dyDescent="0.2">
      <c r="D416" s="323"/>
      <c r="E416" s="323"/>
      <c r="F416" s="323"/>
    </row>
    <row r="417" spans="4:6" x14ac:dyDescent="0.2">
      <c r="D417" s="323"/>
      <c r="E417" s="323"/>
      <c r="F417" s="323"/>
    </row>
    <row r="418" spans="4:6" x14ac:dyDescent="0.2">
      <c r="D418" s="323"/>
      <c r="E418" s="323"/>
      <c r="F418" s="323"/>
    </row>
    <row r="419" spans="4:6" x14ac:dyDescent="0.2">
      <c r="D419" s="323"/>
      <c r="E419" s="323"/>
      <c r="F419" s="323"/>
    </row>
    <row r="420" spans="4:6" x14ac:dyDescent="0.2">
      <c r="D420" s="323"/>
      <c r="E420" s="323"/>
      <c r="F420" s="323"/>
    </row>
    <row r="421" spans="4:6" x14ac:dyDescent="0.2">
      <c r="D421" s="323"/>
      <c r="E421" s="323"/>
      <c r="F421" s="323"/>
    </row>
    <row r="422" spans="4:6" x14ac:dyDescent="0.2">
      <c r="D422" s="323"/>
      <c r="E422" s="323"/>
      <c r="F422" s="323"/>
    </row>
    <row r="423" spans="4:6" x14ac:dyDescent="0.2">
      <c r="D423" s="323"/>
      <c r="E423" s="323"/>
      <c r="F423" s="323"/>
    </row>
    <row r="424" spans="4:6" x14ac:dyDescent="0.2">
      <c r="D424" s="323"/>
      <c r="E424" s="323"/>
      <c r="F424" s="323"/>
    </row>
    <row r="425" spans="4:6" x14ac:dyDescent="0.2">
      <c r="D425" s="323"/>
      <c r="E425" s="323"/>
      <c r="F425" s="323"/>
    </row>
    <row r="426" spans="4:6" x14ac:dyDescent="0.2">
      <c r="D426" s="323"/>
      <c r="E426" s="323"/>
      <c r="F426" s="323"/>
    </row>
    <row r="427" spans="4:6" x14ac:dyDescent="0.2">
      <c r="D427" s="323"/>
      <c r="E427" s="323"/>
      <c r="F427" s="323"/>
    </row>
    <row r="428" spans="4:6" x14ac:dyDescent="0.2">
      <c r="D428" s="323"/>
      <c r="E428" s="323"/>
      <c r="F428" s="323"/>
    </row>
    <row r="429" spans="4:6" x14ac:dyDescent="0.2">
      <c r="D429" s="323"/>
      <c r="E429" s="323"/>
      <c r="F429" s="323"/>
    </row>
    <row r="430" spans="4:6" x14ac:dyDescent="0.2">
      <c r="D430" s="323"/>
      <c r="E430" s="323"/>
      <c r="F430" s="323"/>
    </row>
    <row r="431" spans="4:6" x14ac:dyDescent="0.2">
      <c r="D431" s="323"/>
      <c r="E431" s="323"/>
      <c r="F431" s="323"/>
    </row>
    <row r="432" spans="4:6" x14ac:dyDescent="0.2">
      <c r="D432" s="323"/>
      <c r="E432" s="323"/>
      <c r="F432" s="323"/>
    </row>
    <row r="433" spans="4:6" x14ac:dyDescent="0.2">
      <c r="D433" s="323"/>
      <c r="E433" s="323"/>
      <c r="F433" s="323"/>
    </row>
    <row r="434" spans="4:6" x14ac:dyDescent="0.2">
      <c r="D434" s="323"/>
      <c r="E434" s="323"/>
      <c r="F434" s="323"/>
    </row>
    <row r="435" spans="4:6" x14ac:dyDescent="0.2">
      <c r="D435" s="323"/>
      <c r="E435" s="323"/>
      <c r="F435" s="323"/>
    </row>
    <row r="436" spans="4:6" x14ac:dyDescent="0.2">
      <c r="D436" s="323"/>
      <c r="E436" s="323"/>
      <c r="F436" s="323"/>
    </row>
    <row r="437" spans="4:6" x14ac:dyDescent="0.2">
      <c r="D437" s="323"/>
      <c r="E437" s="323"/>
      <c r="F437" s="323"/>
    </row>
    <row r="438" spans="4:6" x14ac:dyDescent="0.2">
      <c r="D438" s="323"/>
      <c r="E438" s="323"/>
      <c r="F438" s="323"/>
    </row>
    <row r="439" spans="4:6" x14ac:dyDescent="0.2">
      <c r="D439" s="323"/>
      <c r="E439" s="323"/>
      <c r="F439" s="323"/>
    </row>
    <row r="440" spans="4:6" x14ac:dyDescent="0.2">
      <c r="D440" s="323"/>
      <c r="E440" s="323"/>
      <c r="F440" s="323"/>
    </row>
    <row r="441" spans="4:6" x14ac:dyDescent="0.2">
      <c r="D441" s="323"/>
      <c r="E441" s="323"/>
      <c r="F441" s="323"/>
    </row>
  </sheetData>
  <mergeCells count="5">
    <mergeCell ref="A1:C1"/>
    <mergeCell ref="A4:D4"/>
    <mergeCell ref="A47:C47"/>
    <mergeCell ref="J2:L2"/>
    <mergeCell ref="J3:L3"/>
  </mergeCells>
  <printOptions horizontalCentered="1" verticalCentered="1"/>
  <pageMargins left="0.1" right="0.1" top="0.5" bottom="0.4" header="0.1" footer="0.1"/>
  <pageSetup scale="80" orientation="landscape" r:id="rId1"/>
  <headerFooter>
    <oddHeader>&amp;C&amp;"Arial,Bold"TWIN FALLS SCHOOL DISTRICT 411</oddHeader>
    <oddFooter>&amp;L&amp;"Arial,Bold"&amp;Z&amp;F&amp;R&amp;"Arial,Bold"Page &amp;P of &amp;N</oddFooter>
  </headerFooter>
</worksheet>
</file>

<file path=xl/worksheets/sheet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>
    <pageSetUpPr fitToPage="1"/>
  </sheetPr>
  <dimension ref="A1:M48"/>
  <sheetViews>
    <sheetView defaultGridColor="0" colorId="22" zoomScaleNormal="100" workbookViewId="0">
      <pane xSplit="3" ySplit="7" topLeftCell="D8" activePane="bottomRight" state="frozen"/>
      <selection activeCell="P31" sqref="P31"/>
      <selection pane="topRight" activeCell="P31" sqref="P31"/>
      <selection pane="bottomLeft" activeCell="P31" sqref="P31"/>
      <selection pane="bottomRight" activeCell="P31" sqref="P31"/>
    </sheetView>
  </sheetViews>
  <sheetFormatPr defaultColWidth="9.77734375" defaultRowHeight="15.75" x14ac:dyDescent="0.25"/>
  <cols>
    <col min="1" max="1" width="3.77734375" style="397" customWidth="1"/>
    <col min="2" max="2" width="6.77734375" style="397" customWidth="1"/>
    <col min="3" max="3" width="30.77734375" style="398" customWidth="1"/>
    <col min="4" max="13" width="11.77734375" style="397" customWidth="1"/>
    <col min="14" max="16384" width="9.77734375" style="397"/>
  </cols>
  <sheetData>
    <row r="1" spans="1:13" ht="20.25" x14ac:dyDescent="0.3">
      <c r="A1" s="600" t="s">
        <v>47</v>
      </c>
      <c r="B1" s="600"/>
      <c r="C1" s="600"/>
      <c r="E1" s="449" t="s">
        <v>510</v>
      </c>
      <c r="F1" s="447"/>
      <c r="G1" s="447"/>
      <c r="I1" s="451"/>
      <c r="K1" s="446"/>
      <c r="L1" s="446"/>
      <c r="M1" s="450" t="s">
        <v>839</v>
      </c>
    </row>
    <row r="2" spans="1:13" x14ac:dyDescent="0.25">
      <c r="E2" s="449" t="s">
        <v>16</v>
      </c>
      <c r="F2" s="447"/>
      <c r="G2" s="447"/>
      <c r="K2" s="446"/>
      <c r="L2" s="445"/>
      <c r="M2" s="542" t="s">
        <v>842</v>
      </c>
    </row>
    <row r="3" spans="1:13" x14ac:dyDescent="0.25">
      <c r="E3" s="448" t="s">
        <v>507</v>
      </c>
      <c r="F3" s="447"/>
      <c r="G3" s="447"/>
      <c r="K3" s="446"/>
      <c r="L3" s="445"/>
      <c r="M3" s="542" t="s">
        <v>843</v>
      </c>
    </row>
    <row r="4" spans="1:13" ht="12" customHeight="1" x14ac:dyDescent="0.2">
      <c r="A4" s="601" t="s">
        <v>505</v>
      </c>
      <c r="B4" s="601"/>
      <c r="C4" s="601"/>
      <c r="D4" s="434"/>
      <c r="E4" s="434"/>
      <c r="F4" s="434"/>
      <c r="G4" s="434"/>
      <c r="H4" s="434"/>
      <c r="I4" s="434"/>
      <c r="J4" s="434"/>
      <c r="K4" s="434"/>
      <c r="L4" s="434"/>
      <c r="M4" s="434"/>
    </row>
    <row r="5" spans="1:13" ht="15" x14ac:dyDescent="0.2">
      <c r="A5" s="443"/>
      <c r="B5" s="442"/>
      <c r="C5" s="441" t="s">
        <v>16</v>
      </c>
      <c r="D5" s="437" t="s">
        <v>503</v>
      </c>
      <c r="E5" s="440" t="s">
        <v>502</v>
      </c>
      <c r="F5" s="439" t="s">
        <v>85</v>
      </c>
      <c r="G5" s="439" t="s">
        <v>83</v>
      </c>
      <c r="H5" s="439" t="s">
        <v>81</v>
      </c>
      <c r="I5" s="439" t="s">
        <v>79</v>
      </c>
      <c r="J5" s="439" t="s">
        <v>77</v>
      </c>
      <c r="K5" s="438" t="s">
        <v>75</v>
      </c>
      <c r="L5" s="437" t="s">
        <v>73</v>
      </c>
      <c r="M5" s="437" t="s">
        <v>70</v>
      </c>
    </row>
    <row r="6" spans="1:13" ht="15" x14ac:dyDescent="0.2">
      <c r="A6" s="436"/>
      <c r="B6" s="429"/>
      <c r="C6" s="435"/>
      <c r="D6" s="429"/>
      <c r="E6" s="429"/>
      <c r="F6" s="434"/>
      <c r="G6" s="433"/>
      <c r="H6" s="432" t="s">
        <v>560</v>
      </c>
      <c r="I6" s="432" t="s">
        <v>559</v>
      </c>
      <c r="J6" s="431" t="s">
        <v>558</v>
      </c>
      <c r="K6" s="430" t="s">
        <v>557</v>
      </c>
      <c r="L6" s="430" t="s">
        <v>556</v>
      </c>
      <c r="M6" s="429"/>
    </row>
    <row r="7" spans="1:13" ht="15" x14ac:dyDescent="0.2">
      <c r="A7" s="416" t="s">
        <v>87</v>
      </c>
      <c r="B7" s="415" t="s">
        <v>500</v>
      </c>
      <c r="C7" s="428" t="s">
        <v>555</v>
      </c>
      <c r="D7" s="415" t="s">
        <v>88</v>
      </c>
      <c r="E7" s="415" t="s">
        <v>88</v>
      </c>
      <c r="F7" s="427" t="s">
        <v>84</v>
      </c>
      <c r="G7" s="426" t="s">
        <v>82</v>
      </c>
      <c r="H7" s="426" t="s">
        <v>554</v>
      </c>
      <c r="I7" s="426" t="s">
        <v>553</v>
      </c>
      <c r="J7" s="416" t="s">
        <v>552</v>
      </c>
      <c r="K7" s="415" t="s">
        <v>551</v>
      </c>
      <c r="L7" s="415" t="s">
        <v>550</v>
      </c>
      <c r="M7" s="415" t="s">
        <v>184</v>
      </c>
    </row>
    <row r="8" spans="1:13" ht="15" x14ac:dyDescent="0.2">
      <c r="A8" s="416" t="s">
        <v>496</v>
      </c>
      <c r="B8" s="415" t="s">
        <v>549</v>
      </c>
      <c r="C8" s="407" t="s">
        <v>282</v>
      </c>
      <c r="D8" s="410"/>
      <c r="E8" s="414">
        <f t="shared" ref="E8:E19" si="0">SUM(F8:M8)</f>
        <v>0</v>
      </c>
      <c r="F8" s="413"/>
      <c r="G8" s="412"/>
      <c r="H8" s="411"/>
      <c r="I8" s="410"/>
      <c r="J8" s="410"/>
      <c r="K8" s="410"/>
      <c r="L8" s="410"/>
      <c r="M8" s="410"/>
    </row>
    <row r="9" spans="1:13" ht="15" x14ac:dyDescent="0.2">
      <c r="A9" s="416" t="s">
        <v>491</v>
      </c>
      <c r="B9" s="415" t="s">
        <v>548</v>
      </c>
      <c r="C9" s="407" t="s">
        <v>280</v>
      </c>
      <c r="D9" s="410"/>
      <c r="E9" s="414">
        <f t="shared" si="0"/>
        <v>0</v>
      </c>
      <c r="F9" s="413"/>
      <c r="G9" s="412"/>
      <c r="H9" s="411"/>
      <c r="I9" s="410"/>
      <c r="J9" s="410"/>
      <c r="K9" s="410"/>
      <c r="L9" s="410"/>
      <c r="M9" s="410"/>
    </row>
    <row r="10" spans="1:13" ht="15" x14ac:dyDescent="0.2">
      <c r="A10" s="416" t="s">
        <v>487</v>
      </c>
      <c r="B10" s="415" t="s">
        <v>547</v>
      </c>
      <c r="C10" s="407" t="s">
        <v>278</v>
      </c>
      <c r="D10" s="410"/>
      <c r="E10" s="414">
        <f t="shared" si="0"/>
        <v>0</v>
      </c>
      <c r="F10" s="413"/>
      <c r="G10" s="412"/>
      <c r="H10" s="411"/>
      <c r="I10" s="410"/>
      <c r="J10" s="410"/>
      <c r="K10" s="410"/>
      <c r="L10" s="410"/>
      <c r="M10" s="410"/>
    </row>
    <row r="11" spans="1:13" ht="15" x14ac:dyDescent="0.2">
      <c r="A11" s="425" t="s">
        <v>484</v>
      </c>
      <c r="B11" s="415">
        <v>519</v>
      </c>
      <c r="C11" s="407" t="s">
        <v>276</v>
      </c>
      <c r="D11" s="410"/>
      <c r="E11" s="414">
        <f t="shared" si="0"/>
        <v>0</v>
      </c>
      <c r="F11" s="413"/>
      <c r="G11" s="412"/>
      <c r="H11" s="411"/>
      <c r="I11" s="410"/>
      <c r="J11" s="410"/>
      <c r="K11" s="410"/>
      <c r="L11" s="410"/>
      <c r="M11" s="410"/>
    </row>
    <row r="12" spans="1:13" ht="15" x14ac:dyDescent="0.2">
      <c r="A12" s="416" t="s">
        <v>480</v>
      </c>
      <c r="B12" s="415" t="s">
        <v>546</v>
      </c>
      <c r="C12" s="407" t="s">
        <v>545</v>
      </c>
      <c r="D12" s="410"/>
      <c r="E12" s="414">
        <f t="shared" si="0"/>
        <v>0</v>
      </c>
      <c r="F12" s="413"/>
      <c r="G12" s="412"/>
      <c r="H12" s="411"/>
      <c r="I12" s="410"/>
      <c r="J12" s="410"/>
      <c r="K12" s="410"/>
      <c r="L12" s="410"/>
      <c r="M12" s="410"/>
    </row>
    <row r="13" spans="1:13" ht="15" x14ac:dyDescent="0.2">
      <c r="A13" s="416" t="s">
        <v>476</v>
      </c>
      <c r="B13" s="415" t="s">
        <v>544</v>
      </c>
      <c r="C13" s="407" t="s">
        <v>543</v>
      </c>
      <c r="D13" s="410"/>
      <c r="E13" s="414">
        <f t="shared" si="0"/>
        <v>0</v>
      </c>
      <c r="F13" s="413"/>
      <c r="G13" s="412"/>
      <c r="H13" s="411"/>
      <c r="I13" s="410"/>
      <c r="J13" s="410"/>
      <c r="K13" s="410"/>
      <c r="L13" s="410"/>
      <c r="M13" s="410"/>
    </row>
    <row r="14" spans="1:13" ht="15" x14ac:dyDescent="0.2">
      <c r="A14" s="416" t="s">
        <v>471</v>
      </c>
      <c r="B14" s="415" t="s">
        <v>542</v>
      </c>
      <c r="C14" s="407" t="s">
        <v>270</v>
      </c>
      <c r="D14" s="410"/>
      <c r="E14" s="414">
        <f t="shared" si="0"/>
        <v>0</v>
      </c>
      <c r="F14" s="413"/>
      <c r="G14" s="412"/>
      <c r="H14" s="411"/>
      <c r="I14" s="410"/>
      <c r="J14" s="410"/>
      <c r="K14" s="410"/>
      <c r="L14" s="410"/>
      <c r="M14" s="410"/>
    </row>
    <row r="15" spans="1:13" ht="15" x14ac:dyDescent="0.2">
      <c r="A15" s="416" t="s">
        <v>467</v>
      </c>
      <c r="B15" s="415" t="s">
        <v>541</v>
      </c>
      <c r="C15" s="407" t="s">
        <v>268</v>
      </c>
      <c r="D15" s="410"/>
      <c r="E15" s="414">
        <f t="shared" si="0"/>
        <v>0</v>
      </c>
      <c r="F15" s="413"/>
      <c r="G15" s="412"/>
      <c r="H15" s="411"/>
      <c r="I15" s="410"/>
      <c r="J15" s="410"/>
      <c r="K15" s="410"/>
      <c r="L15" s="410"/>
      <c r="M15" s="410"/>
    </row>
    <row r="16" spans="1:13" ht="15" x14ac:dyDescent="0.2">
      <c r="A16" s="416" t="s">
        <v>463</v>
      </c>
      <c r="B16" s="415" t="s">
        <v>540</v>
      </c>
      <c r="C16" s="407" t="s">
        <v>266</v>
      </c>
      <c r="D16" s="410"/>
      <c r="E16" s="414">
        <f t="shared" si="0"/>
        <v>0</v>
      </c>
      <c r="F16" s="413"/>
      <c r="G16" s="412"/>
      <c r="H16" s="411"/>
      <c r="I16" s="410"/>
      <c r="J16" s="410"/>
      <c r="K16" s="410"/>
      <c r="L16" s="410"/>
      <c r="M16" s="410"/>
    </row>
    <row r="17" spans="1:13" ht="15" x14ac:dyDescent="0.2">
      <c r="A17" s="416" t="s">
        <v>459</v>
      </c>
      <c r="B17" s="415" t="s">
        <v>539</v>
      </c>
      <c r="C17" s="407" t="s">
        <v>264</v>
      </c>
      <c r="D17" s="410"/>
      <c r="E17" s="414">
        <f t="shared" si="0"/>
        <v>0</v>
      </c>
      <c r="F17" s="413"/>
      <c r="G17" s="412"/>
      <c r="H17" s="411"/>
      <c r="I17" s="410"/>
      <c r="J17" s="410"/>
      <c r="K17" s="410"/>
      <c r="L17" s="410"/>
      <c r="M17" s="410"/>
    </row>
    <row r="18" spans="1:13" ht="15" x14ac:dyDescent="0.2">
      <c r="A18" s="416" t="s">
        <v>455</v>
      </c>
      <c r="B18" s="415" t="s">
        <v>538</v>
      </c>
      <c r="C18" s="407" t="s">
        <v>262</v>
      </c>
      <c r="D18" s="410"/>
      <c r="E18" s="414">
        <f t="shared" si="0"/>
        <v>0</v>
      </c>
      <c r="F18" s="413"/>
      <c r="G18" s="412"/>
      <c r="H18" s="411"/>
      <c r="I18" s="410"/>
      <c r="J18" s="410"/>
      <c r="K18" s="410"/>
      <c r="L18" s="410"/>
      <c r="M18" s="410"/>
    </row>
    <row r="19" spans="1:13" ht="15" x14ac:dyDescent="0.2">
      <c r="A19" s="416" t="s">
        <v>451</v>
      </c>
      <c r="B19" s="415" t="s">
        <v>537</v>
      </c>
      <c r="C19" s="407" t="s">
        <v>260</v>
      </c>
      <c r="D19" s="410"/>
      <c r="E19" s="414">
        <f t="shared" si="0"/>
        <v>0</v>
      </c>
      <c r="F19" s="413"/>
      <c r="G19" s="412"/>
      <c r="H19" s="411"/>
      <c r="I19" s="410"/>
      <c r="J19" s="410"/>
      <c r="K19" s="410"/>
      <c r="L19" s="410"/>
      <c r="M19" s="410"/>
    </row>
    <row r="20" spans="1:13" ht="15" x14ac:dyDescent="0.2">
      <c r="A20" s="416" t="s">
        <v>447</v>
      </c>
      <c r="B20" s="418"/>
      <c r="C20" s="407"/>
      <c r="D20" s="421"/>
      <c r="E20" s="421"/>
      <c r="F20" s="424"/>
      <c r="G20" s="423"/>
      <c r="H20" s="422"/>
      <c r="I20" s="421"/>
      <c r="J20" s="421"/>
      <c r="K20" s="421"/>
      <c r="L20" s="421"/>
      <c r="M20" s="421"/>
    </row>
    <row r="21" spans="1:13" ht="15" x14ac:dyDescent="0.2">
      <c r="A21" s="416" t="s">
        <v>444</v>
      </c>
      <c r="B21" s="415" t="s">
        <v>77</v>
      </c>
      <c r="C21" s="420" t="s">
        <v>536</v>
      </c>
      <c r="D21" s="419">
        <f t="shared" ref="D21:M21" si="1">SUM(D8:D19)</f>
        <v>0</v>
      </c>
      <c r="E21" s="419">
        <f t="shared" si="1"/>
        <v>0</v>
      </c>
      <c r="F21" s="419">
        <f t="shared" si="1"/>
        <v>0</v>
      </c>
      <c r="G21" s="419">
        <f t="shared" si="1"/>
        <v>0</v>
      </c>
      <c r="H21" s="419">
        <f t="shared" si="1"/>
        <v>0</v>
      </c>
      <c r="I21" s="419">
        <f t="shared" si="1"/>
        <v>0</v>
      </c>
      <c r="J21" s="419">
        <f t="shared" si="1"/>
        <v>0</v>
      </c>
      <c r="K21" s="419">
        <f t="shared" si="1"/>
        <v>0</v>
      </c>
      <c r="L21" s="419">
        <f t="shared" si="1"/>
        <v>0</v>
      </c>
      <c r="M21" s="419">
        <f t="shared" si="1"/>
        <v>0</v>
      </c>
    </row>
    <row r="22" spans="1:13" ht="15" x14ac:dyDescent="0.2">
      <c r="A22" s="416" t="s">
        <v>439</v>
      </c>
      <c r="B22" s="418"/>
      <c r="C22" s="407"/>
      <c r="D22" s="403"/>
      <c r="E22" s="403"/>
      <c r="F22" s="406"/>
      <c r="G22" s="405"/>
      <c r="H22" s="404"/>
      <c r="I22" s="403"/>
      <c r="J22" s="403"/>
      <c r="K22" s="403"/>
      <c r="L22" s="403"/>
      <c r="M22" s="403"/>
    </row>
    <row r="23" spans="1:13" ht="15" x14ac:dyDescent="0.2">
      <c r="A23" s="416" t="s">
        <v>436</v>
      </c>
      <c r="B23" s="415" t="s">
        <v>535</v>
      </c>
      <c r="C23" s="407" t="s">
        <v>534</v>
      </c>
      <c r="D23" s="410"/>
      <c r="E23" s="414">
        <f>SUM(F23:M23)</f>
        <v>0</v>
      </c>
      <c r="F23" s="413"/>
      <c r="G23" s="412"/>
      <c r="H23" s="411"/>
      <c r="I23" s="410"/>
      <c r="J23" s="410"/>
      <c r="K23" s="410"/>
      <c r="L23" s="410"/>
      <c r="M23" s="410"/>
    </row>
    <row r="24" spans="1:13" ht="15" x14ac:dyDescent="0.2">
      <c r="A24" s="416" t="s">
        <v>431</v>
      </c>
      <c r="B24" s="415" t="s">
        <v>533</v>
      </c>
      <c r="C24" s="407" t="s">
        <v>532</v>
      </c>
      <c r="D24" s="410"/>
      <c r="E24" s="414">
        <f>SUM(F24:M24)</f>
        <v>0</v>
      </c>
      <c r="F24" s="413"/>
      <c r="G24" s="412"/>
      <c r="H24" s="411"/>
      <c r="I24" s="410"/>
      <c r="J24" s="410"/>
      <c r="K24" s="410"/>
      <c r="L24" s="410"/>
      <c r="M24" s="410"/>
    </row>
    <row r="25" spans="1:13" ht="15" x14ac:dyDescent="0.2">
      <c r="A25" s="416" t="s">
        <v>428</v>
      </c>
      <c r="B25" s="415"/>
      <c r="C25" s="407"/>
      <c r="D25" s="403"/>
      <c r="E25" s="403"/>
      <c r="F25" s="406"/>
      <c r="G25" s="405"/>
      <c r="H25" s="404"/>
      <c r="I25" s="403"/>
      <c r="J25" s="403"/>
      <c r="K25" s="403"/>
      <c r="L25" s="403"/>
      <c r="M25" s="403"/>
    </row>
    <row r="26" spans="1:13" ht="15" x14ac:dyDescent="0.2">
      <c r="A26" s="416" t="s">
        <v>425</v>
      </c>
      <c r="B26" s="415" t="s">
        <v>531</v>
      </c>
      <c r="C26" s="407" t="s">
        <v>254</v>
      </c>
      <c r="D26" s="410"/>
      <c r="E26" s="414">
        <f>SUM(F26:M26)</f>
        <v>0</v>
      </c>
      <c r="F26" s="413"/>
      <c r="G26" s="412"/>
      <c r="H26" s="411"/>
      <c r="I26" s="410"/>
      <c r="J26" s="410"/>
      <c r="K26" s="410"/>
      <c r="L26" s="410"/>
      <c r="M26" s="410"/>
    </row>
    <row r="27" spans="1:13" ht="15" x14ac:dyDescent="0.2">
      <c r="A27" s="416" t="s">
        <v>422</v>
      </c>
      <c r="B27" s="415" t="s">
        <v>530</v>
      </c>
      <c r="C27" s="407" t="s">
        <v>252</v>
      </c>
      <c r="D27" s="410"/>
      <c r="E27" s="414">
        <f>SUM(F27:M27)</f>
        <v>0</v>
      </c>
      <c r="F27" s="413"/>
      <c r="G27" s="412"/>
      <c r="H27" s="411"/>
      <c r="I27" s="410"/>
      <c r="J27" s="410"/>
      <c r="K27" s="410"/>
      <c r="L27" s="410"/>
      <c r="M27" s="410"/>
    </row>
    <row r="28" spans="1:13" ht="15" x14ac:dyDescent="0.2">
      <c r="A28" s="416" t="s">
        <v>418</v>
      </c>
      <c r="B28" s="415">
        <v>623</v>
      </c>
      <c r="C28" s="407" t="s">
        <v>250</v>
      </c>
      <c r="D28" s="410"/>
      <c r="E28" s="414">
        <f>SUM(F28:M28)</f>
        <v>0</v>
      </c>
      <c r="F28" s="413"/>
      <c r="G28" s="412"/>
      <c r="H28" s="411"/>
      <c r="I28" s="410"/>
      <c r="J28" s="410"/>
      <c r="K28" s="410"/>
      <c r="L28" s="410"/>
      <c r="M28" s="410"/>
    </row>
    <row r="29" spans="1:13" ht="15" x14ac:dyDescent="0.2">
      <c r="A29" s="416" t="s">
        <v>415</v>
      </c>
      <c r="B29" s="415" t="s">
        <v>529</v>
      </c>
      <c r="C29" s="407" t="s">
        <v>248</v>
      </c>
      <c r="D29" s="410"/>
      <c r="E29" s="414">
        <f>SUM(F29:M29)</f>
        <v>0</v>
      </c>
      <c r="F29" s="413"/>
      <c r="G29" s="412"/>
      <c r="H29" s="411"/>
      <c r="I29" s="410"/>
      <c r="J29" s="410"/>
      <c r="K29" s="410"/>
      <c r="L29" s="410"/>
      <c r="M29" s="410"/>
    </row>
    <row r="30" spans="1:13" ht="15" x14ac:dyDescent="0.2">
      <c r="A30" s="416" t="s">
        <v>410</v>
      </c>
      <c r="B30" s="415" t="s">
        <v>528</v>
      </c>
      <c r="C30" s="407" t="s">
        <v>246</v>
      </c>
      <c r="D30" s="410"/>
      <c r="E30" s="414">
        <f>SUM(F30:M30)</f>
        <v>0</v>
      </c>
      <c r="F30" s="413"/>
      <c r="G30" s="412"/>
      <c r="H30" s="411"/>
      <c r="I30" s="410"/>
      <c r="J30" s="410"/>
      <c r="K30" s="410"/>
      <c r="L30" s="410"/>
      <c r="M30" s="410"/>
    </row>
    <row r="31" spans="1:13" ht="15" x14ac:dyDescent="0.2">
      <c r="A31" s="416" t="s">
        <v>405</v>
      </c>
      <c r="B31" s="415"/>
      <c r="C31" s="407"/>
      <c r="D31" s="403"/>
      <c r="E31" s="403"/>
      <c r="F31" s="406"/>
      <c r="G31" s="405"/>
      <c r="H31" s="404"/>
      <c r="I31" s="403"/>
      <c r="J31" s="403"/>
      <c r="K31" s="403"/>
      <c r="L31" s="403"/>
      <c r="M31" s="403"/>
    </row>
    <row r="32" spans="1:13" ht="15" x14ac:dyDescent="0.2">
      <c r="A32" s="416" t="s">
        <v>401</v>
      </c>
      <c r="B32" s="415" t="s">
        <v>527</v>
      </c>
      <c r="C32" s="407" t="s">
        <v>244</v>
      </c>
      <c r="D32" s="410"/>
      <c r="E32" s="414">
        <f>SUM(F32:M32)</f>
        <v>0</v>
      </c>
      <c r="F32" s="413"/>
      <c r="G32" s="412"/>
      <c r="H32" s="411"/>
      <c r="I32" s="410"/>
      <c r="J32" s="410"/>
      <c r="K32" s="410"/>
      <c r="L32" s="410"/>
      <c r="M32" s="410"/>
    </row>
    <row r="33" spans="1:13" ht="15" x14ac:dyDescent="0.2">
      <c r="A33" s="416" t="s">
        <v>398</v>
      </c>
      <c r="B33" s="415"/>
      <c r="C33" s="407"/>
      <c r="D33" s="403"/>
      <c r="E33" s="403"/>
      <c r="F33" s="406"/>
      <c r="G33" s="405"/>
      <c r="H33" s="404"/>
      <c r="I33" s="403"/>
      <c r="J33" s="403"/>
      <c r="K33" s="403"/>
      <c r="L33" s="403"/>
      <c r="M33" s="403"/>
    </row>
    <row r="34" spans="1:13" ht="15" x14ac:dyDescent="0.2">
      <c r="A34" s="416" t="s">
        <v>394</v>
      </c>
      <c r="B34" s="415" t="s">
        <v>526</v>
      </c>
      <c r="C34" s="407" t="s">
        <v>242</v>
      </c>
      <c r="D34" s="410"/>
      <c r="E34" s="414">
        <f t="shared" ref="E34:E41" si="2">SUM(F34:M34)</f>
        <v>0</v>
      </c>
      <c r="F34" s="413"/>
      <c r="G34" s="412"/>
      <c r="H34" s="411"/>
      <c r="I34" s="410"/>
      <c r="J34" s="410"/>
      <c r="K34" s="410"/>
      <c r="L34" s="410"/>
      <c r="M34" s="410"/>
    </row>
    <row r="35" spans="1:13" ht="15" x14ac:dyDescent="0.2">
      <c r="A35" s="416" t="s">
        <v>390</v>
      </c>
      <c r="B35" s="415" t="s">
        <v>525</v>
      </c>
      <c r="C35" s="407" t="s">
        <v>240</v>
      </c>
      <c r="D35" s="410"/>
      <c r="E35" s="414">
        <f t="shared" si="2"/>
        <v>0</v>
      </c>
      <c r="F35" s="413"/>
      <c r="G35" s="412"/>
      <c r="H35" s="411"/>
      <c r="I35" s="410"/>
      <c r="J35" s="410"/>
      <c r="K35" s="410"/>
      <c r="L35" s="410"/>
      <c r="M35" s="410"/>
    </row>
    <row r="36" spans="1:13" ht="15" x14ac:dyDescent="0.2">
      <c r="A36" s="416" t="s">
        <v>385</v>
      </c>
      <c r="B36" s="415">
        <v>656</v>
      </c>
      <c r="C36" s="407" t="s">
        <v>524</v>
      </c>
      <c r="D36" s="410"/>
      <c r="E36" s="414">
        <f t="shared" si="2"/>
        <v>0</v>
      </c>
      <c r="F36" s="413"/>
      <c r="G36" s="412"/>
      <c r="H36" s="411"/>
      <c r="I36" s="410"/>
      <c r="J36" s="410"/>
      <c r="K36" s="410"/>
      <c r="L36" s="410"/>
      <c r="M36" s="410"/>
    </row>
    <row r="37" spans="1:13" ht="15" x14ac:dyDescent="0.2">
      <c r="A37" s="416" t="s">
        <v>380</v>
      </c>
      <c r="B37" s="415" t="s">
        <v>523</v>
      </c>
      <c r="C37" s="407" t="s">
        <v>522</v>
      </c>
      <c r="D37" s="410"/>
      <c r="E37" s="414">
        <f t="shared" si="2"/>
        <v>0</v>
      </c>
      <c r="F37" s="413"/>
      <c r="G37" s="412"/>
      <c r="H37" s="411"/>
      <c r="I37" s="410"/>
      <c r="J37" s="410"/>
      <c r="K37" s="410"/>
      <c r="L37" s="410"/>
      <c r="M37" s="410"/>
    </row>
    <row r="38" spans="1:13" ht="15" x14ac:dyDescent="0.2">
      <c r="A38" s="416" t="s">
        <v>377</v>
      </c>
      <c r="B38" s="415">
        <v>663</v>
      </c>
      <c r="C38" s="407" t="s">
        <v>521</v>
      </c>
      <c r="D38" s="410"/>
      <c r="E38" s="414">
        <f t="shared" si="2"/>
        <v>0</v>
      </c>
      <c r="F38" s="413"/>
      <c r="G38" s="412"/>
      <c r="H38" s="411"/>
      <c r="I38" s="410"/>
      <c r="J38" s="410"/>
      <c r="K38" s="410"/>
      <c r="L38" s="410"/>
      <c r="M38" s="410"/>
    </row>
    <row r="39" spans="1:13" ht="15" x14ac:dyDescent="0.2">
      <c r="A39" s="416" t="s">
        <v>373</v>
      </c>
      <c r="B39" s="415" t="s">
        <v>520</v>
      </c>
      <c r="C39" s="407" t="s">
        <v>519</v>
      </c>
      <c r="D39" s="410"/>
      <c r="E39" s="414">
        <f t="shared" si="2"/>
        <v>0</v>
      </c>
      <c r="F39" s="413"/>
      <c r="G39" s="412"/>
      <c r="H39" s="411"/>
      <c r="I39" s="410"/>
      <c r="J39" s="410"/>
      <c r="K39" s="410"/>
      <c r="L39" s="410"/>
      <c r="M39" s="410"/>
    </row>
    <row r="40" spans="1:13" ht="15" x14ac:dyDescent="0.2">
      <c r="A40" s="416" t="s">
        <v>369</v>
      </c>
      <c r="B40" s="415" t="s">
        <v>518</v>
      </c>
      <c r="C40" s="407" t="s">
        <v>230</v>
      </c>
      <c r="D40" s="410"/>
      <c r="E40" s="414">
        <f t="shared" si="2"/>
        <v>0</v>
      </c>
      <c r="F40" s="413"/>
      <c r="G40" s="412"/>
      <c r="H40" s="411"/>
      <c r="I40" s="410"/>
      <c r="J40" s="410"/>
      <c r="K40" s="410"/>
      <c r="L40" s="410"/>
      <c r="M40" s="410"/>
    </row>
    <row r="41" spans="1:13" ht="15" x14ac:dyDescent="0.2">
      <c r="A41" s="416" t="s">
        <v>365</v>
      </c>
      <c r="B41" s="415" t="s">
        <v>517</v>
      </c>
      <c r="C41" s="407" t="s">
        <v>228</v>
      </c>
      <c r="D41" s="410"/>
      <c r="E41" s="414">
        <f t="shared" si="2"/>
        <v>0</v>
      </c>
      <c r="F41" s="413"/>
      <c r="G41" s="412"/>
      <c r="H41" s="411"/>
      <c r="I41" s="410"/>
      <c r="J41" s="410"/>
      <c r="K41" s="410"/>
      <c r="L41" s="410"/>
      <c r="M41" s="410"/>
    </row>
    <row r="42" spans="1:13" ht="15" x14ac:dyDescent="0.2">
      <c r="A42" s="416" t="s">
        <v>362</v>
      </c>
      <c r="B42" s="415"/>
      <c r="C42" s="407"/>
      <c r="D42" s="403"/>
      <c r="E42" s="403"/>
      <c r="F42" s="406"/>
      <c r="G42" s="405"/>
      <c r="H42" s="404"/>
      <c r="I42" s="403"/>
      <c r="J42" s="403"/>
      <c r="K42" s="403"/>
      <c r="L42" s="403"/>
      <c r="M42" s="403"/>
    </row>
    <row r="43" spans="1:13" ht="15" x14ac:dyDescent="0.2">
      <c r="A43" s="416" t="s">
        <v>359</v>
      </c>
      <c r="B43" s="415" t="s">
        <v>516</v>
      </c>
      <c r="C43" s="407" t="s">
        <v>515</v>
      </c>
      <c r="D43" s="410"/>
      <c r="E43" s="414">
        <f>SUM(F43:M43)</f>
        <v>0</v>
      </c>
      <c r="F43" s="413"/>
      <c r="G43" s="412"/>
      <c r="H43" s="411"/>
      <c r="I43" s="410"/>
      <c r="J43" s="410"/>
      <c r="K43" s="410"/>
      <c r="L43" s="410"/>
      <c r="M43" s="410"/>
    </row>
    <row r="44" spans="1:13" ht="15" x14ac:dyDescent="0.2">
      <c r="A44" s="416" t="s">
        <v>357</v>
      </c>
      <c r="B44" s="415" t="s">
        <v>514</v>
      </c>
      <c r="C44" s="407" t="s">
        <v>513</v>
      </c>
      <c r="D44" s="410"/>
      <c r="E44" s="414">
        <f>SUM(F44:M44)</f>
        <v>0</v>
      </c>
      <c r="F44" s="413"/>
      <c r="G44" s="412"/>
      <c r="H44" s="411"/>
      <c r="I44" s="410"/>
      <c r="J44" s="410"/>
      <c r="K44" s="410"/>
      <c r="L44" s="410"/>
      <c r="M44" s="410"/>
    </row>
    <row r="45" spans="1:13" ht="15" x14ac:dyDescent="0.2">
      <c r="A45" s="416" t="s">
        <v>353</v>
      </c>
      <c r="B45" s="415" t="s">
        <v>512</v>
      </c>
      <c r="C45" s="407" t="s">
        <v>222</v>
      </c>
      <c r="D45" s="410"/>
      <c r="E45" s="414">
        <f>SUM(F45:M45)</f>
        <v>0</v>
      </c>
      <c r="F45" s="413"/>
      <c r="G45" s="412"/>
      <c r="H45" s="411"/>
      <c r="I45" s="410"/>
      <c r="J45" s="410"/>
      <c r="K45" s="410"/>
      <c r="L45" s="410"/>
      <c r="M45" s="410"/>
    </row>
    <row r="46" spans="1:13" ht="15" x14ac:dyDescent="0.2">
      <c r="A46" s="409"/>
      <c r="B46" s="408"/>
      <c r="C46" s="407"/>
      <c r="D46" s="403"/>
      <c r="E46" s="403"/>
      <c r="F46" s="406"/>
      <c r="G46" s="405"/>
      <c r="H46" s="404"/>
      <c r="I46" s="403"/>
      <c r="J46" s="403"/>
      <c r="K46" s="403"/>
      <c r="L46" s="403"/>
      <c r="M46" s="403"/>
    </row>
    <row r="47" spans="1:13" ht="12" customHeight="1" x14ac:dyDescent="0.2">
      <c r="A47" s="602" t="str">
        <f ca="1">CELL("filename",A47)</f>
        <v>R:\Finance\Annual Budget\Amended 2016-2017\[2016-2017 Amended Budget.xlsx]720a</v>
      </c>
      <c r="B47" s="602"/>
      <c r="C47" s="602"/>
      <c r="D47" s="402"/>
      <c r="E47" s="402"/>
      <c r="F47" s="402"/>
      <c r="G47" s="402"/>
      <c r="H47" s="402"/>
      <c r="I47" s="402"/>
      <c r="J47" s="402"/>
      <c r="K47" s="402"/>
      <c r="L47" s="402"/>
      <c r="M47" s="402"/>
    </row>
    <row r="48" spans="1:13" ht="12" customHeight="1" x14ac:dyDescent="0.2">
      <c r="A48" s="401"/>
      <c r="B48" s="401"/>
      <c r="C48" s="400" t="s">
        <v>511</v>
      </c>
      <c r="D48" s="399">
        <f t="shared" ref="D48:M48" si="3">SUM(D23:D46)</f>
        <v>0</v>
      </c>
      <c r="E48" s="399">
        <f t="shared" si="3"/>
        <v>0</v>
      </c>
      <c r="F48" s="399">
        <f t="shared" si="3"/>
        <v>0</v>
      </c>
      <c r="G48" s="399">
        <f t="shared" si="3"/>
        <v>0</v>
      </c>
      <c r="H48" s="399">
        <f t="shared" si="3"/>
        <v>0</v>
      </c>
      <c r="I48" s="399">
        <f t="shared" si="3"/>
        <v>0</v>
      </c>
      <c r="J48" s="399">
        <f t="shared" si="3"/>
        <v>0</v>
      </c>
      <c r="K48" s="399">
        <f t="shared" si="3"/>
        <v>0</v>
      </c>
      <c r="L48" s="399">
        <f t="shared" si="3"/>
        <v>0</v>
      </c>
      <c r="M48" s="399">
        <f t="shared" si="3"/>
        <v>0</v>
      </c>
    </row>
  </sheetData>
  <mergeCells count="3">
    <mergeCell ref="A1:C1"/>
    <mergeCell ref="A4:C4"/>
    <mergeCell ref="A47:C47"/>
  </mergeCells>
  <printOptions horizontalCentered="1" verticalCentered="1"/>
  <pageMargins left="0.1" right="0.1" top="0.4" bottom="0.4" header="0.1" footer="0.1"/>
  <pageSetup scale="81" fitToHeight="2" orientation="landscape" r:id="rId1"/>
  <headerFooter>
    <oddHeader>&amp;C&amp;"Arial,Bold"TWIN FALLS SCHOOL DISTRICT 411</oddHeader>
    <oddFooter>&amp;L&amp;"Arial,Bold"&amp;Z&amp;F&amp;R&amp;"Arial,Bold"Page &amp;P of &amp;N</oddFooter>
  </headerFooter>
</worksheet>
</file>

<file path=xl/worksheets/sheet1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C49"/>
  <sheetViews>
    <sheetView zoomScaleNormal="100" workbookViewId="0">
      <pane xSplit="3" ySplit="7" topLeftCell="D8" activePane="bottomRight" state="frozen"/>
      <selection activeCell="P31" sqref="P31"/>
      <selection pane="topRight" activeCell="P31" sqref="P31"/>
      <selection pane="bottomLeft" activeCell="P31" sqref="P31"/>
      <selection pane="bottomRight" activeCell="P31" sqref="P31"/>
    </sheetView>
  </sheetViews>
  <sheetFormatPr defaultRowHeight="15.75" x14ac:dyDescent="0.25"/>
  <cols>
    <col min="1" max="1" width="3.77734375" style="397" customWidth="1"/>
    <col min="2" max="2" width="6.77734375" style="452" customWidth="1"/>
    <col min="3" max="3" width="30.77734375" style="398" customWidth="1"/>
    <col min="4" max="13" width="11.77734375" style="397" customWidth="1"/>
    <col min="14" max="16384" width="8.88671875" style="397"/>
  </cols>
  <sheetData>
    <row r="1" spans="1:22" ht="20.25" x14ac:dyDescent="0.3">
      <c r="A1" s="600" t="s">
        <v>47</v>
      </c>
      <c r="B1" s="600"/>
      <c r="C1" s="600"/>
      <c r="E1" s="530" t="s">
        <v>510</v>
      </c>
      <c r="F1" s="529"/>
      <c r="G1" s="529"/>
      <c r="H1" s="529"/>
      <c r="I1" s="451"/>
      <c r="K1" s="446"/>
      <c r="L1" s="445"/>
      <c r="M1" s="556" t="s">
        <v>840</v>
      </c>
    </row>
    <row r="2" spans="1:22" x14ac:dyDescent="0.25">
      <c r="E2" s="530" t="s">
        <v>16</v>
      </c>
      <c r="F2" s="529"/>
      <c r="G2" s="529"/>
      <c r="H2" s="528"/>
      <c r="K2" s="446"/>
      <c r="L2" s="445"/>
      <c r="M2" s="444" t="s">
        <v>842</v>
      </c>
    </row>
    <row r="3" spans="1:22" ht="15" customHeight="1" x14ac:dyDescent="0.25">
      <c r="E3" s="447" t="s">
        <v>507</v>
      </c>
      <c r="F3" s="447"/>
      <c r="G3" s="447"/>
      <c r="H3" s="528"/>
      <c r="J3" s="527" t="s">
        <v>5</v>
      </c>
      <c r="K3" s="446"/>
      <c r="L3" s="445"/>
      <c r="M3" s="444" t="s">
        <v>843</v>
      </c>
    </row>
    <row r="4" spans="1:22" ht="12.6" customHeight="1" x14ac:dyDescent="0.2">
      <c r="A4" s="603" t="s">
        <v>505</v>
      </c>
      <c r="B4" s="603"/>
      <c r="C4" s="603"/>
      <c r="D4" s="401"/>
      <c r="E4" s="401"/>
      <c r="F4" s="401"/>
      <c r="G4" s="401"/>
      <c r="H4" s="401"/>
      <c r="I4" s="401"/>
      <c r="J4" s="401"/>
      <c r="K4" s="401"/>
      <c r="L4" s="401"/>
    </row>
    <row r="5" spans="1:22" ht="15" x14ac:dyDescent="0.2">
      <c r="A5" s="526"/>
      <c r="B5" s="522"/>
      <c r="C5" s="525" t="s">
        <v>16</v>
      </c>
      <c r="D5" s="522" t="s">
        <v>503</v>
      </c>
      <c r="E5" s="522" t="s">
        <v>90</v>
      </c>
      <c r="F5" s="524" t="s">
        <v>85</v>
      </c>
      <c r="G5" s="524" t="s">
        <v>83</v>
      </c>
      <c r="H5" s="524" t="s">
        <v>81</v>
      </c>
      <c r="I5" s="524" t="s">
        <v>79</v>
      </c>
      <c r="J5" s="524" t="s">
        <v>77</v>
      </c>
      <c r="K5" s="523" t="s">
        <v>75</v>
      </c>
      <c r="L5" s="522" t="s">
        <v>73</v>
      </c>
      <c r="M5" s="522" t="s">
        <v>70</v>
      </c>
    </row>
    <row r="6" spans="1:22" ht="15" x14ac:dyDescent="0.2">
      <c r="A6" s="521"/>
      <c r="B6" s="481"/>
      <c r="C6" s="480"/>
      <c r="D6" s="516"/>
      <c r="E6" s="520"/>
      <c r="F6" s="401"/>
      <c r="G6" s="519"/>
      <c r="H6" s="518" t="s">
        <v>560</v>
      </c>
      <c r="I6" s="518" t="s">
        <v>559</v>
      </c>
      <c r="J6" s="517" t="s">
        <v>558</v>
      </c>
      <c r="K6" s="481" t="s">
        <v>557</v>
      </c>
      <c r="L6" s="481" t="s">
        <v>556</v>
      </c>
      <c r="M6" s="516"/>
    </row>
    <row r="7" spans="1:22" ht="15" x14ac:dyDescent="0.2">
      <c r="A7" s="482" t="s">
        <v>87</v>
      </c>
      <c r="B7" s="484" t="s">
        <v>500</v>
      </c>
      <c r="C7" s="515" t="s">
        <v>555</v>
      </c>
      <c r="D7" s="484" t="s">
        <v>88</v>
      </c>
      <c r="E7" s="484" t="s">
        <v>88</v>
      </c>
      <c r="F7" s="514" t="s">
        <v>84</v>
      </c>
      <c r="G7" s="459" t="s">
        <v>82</v>
      </c>
      <c r="H7" s="459" t="s">
        <v>554</v>
      </c>
      <c r="I7" s="459" t="s">
        <v>553</v>
      </c>
      <c r="J7" s="482" t="s">
        <v>552</v>
      </c>
      <c r="K7" s="484" t="s">
        <v>551</v>
      </c>
      <c r="L7" s="484" t="s">
        <v>550</v>
      </c>
      <c r="M7" s="484" t="s">
        <v>184</v>
      </c>
    </row>
    <row r="8" spans="1:22" ht="15" x14ac:dyDescent="0.2">
      <c r="A8" s="482" t="s">
        <v>350</v>
      </c>
      <c r="B8" s="484" t="s">
        <v>597</v>
      </c>
      <c r="C8" s="463" t="s">
        <v>220</v>
      </c>
      <c r="D8" s="497"/>
      <c r="E8" s="414">
        <f>SUM(F8:M8)</f>
        <v>0</v>
      </c>
      <c r="F8" s="500"/>
      <c r="G8" s="499"/>
      <c r="H8" s="498"/>
      <c r="I8" s="497"/>
      <c r="J8" s="497"/>
      <c r="K8" s="497"/>
      <c r="L8" s="497"/>
      <c r="M8" s="497"/>
    </row>
    <row r="9" spans="1:22" ht="15" x14ac:dyDescent="0.2">
      <c r="A9" s="482" t="s">
        <v>493</v>
      </c>
      <c r="B9" s="484"/>
      <c r="C9" s="463"/>
      <c r="D9" s="509"/>
      <c r="E9" s="509"/>
      <c r="F9" s="512"/>
      <c r="G9" s="511"/>
      <c r="H9" s="510"/>
      <c r="I9" s="509"/>
      <c r="J9" s="509"/>
      <c r="K9" s="509"/>
      <c r="L9" s="509"/>
      <c r="M9" s="509"/>
    </row>
    <row r="10" spans="1:22" ht="15" x14ac:dyDescent="0.2">
      <c r="A10" s="482" t="s">
        <v>490</v>
      </c>
      <c r="B10" s="484" t="s">
        <v>75</v>
      </c>
      <c r="C10" s="473" t="s">
        <v>596</v>
      </c>
      <c r="D10" s="472">
        <f>+D8+'720a'!D48</f>
        <v>0</v>
      </c>
      <c r="E10" s="472">
        <f>+E8+'720a'!E48</f>
        <v>0</v>
      </c>
      <c r="F10" s="472">
        <f>+F8+'720a'!F48</f>
        <v>0</v>
      </c>
      <c r="G10" s="472">
        <f>+G8+'720a'!G48</f>
        <v>0</v>
      </c>
      <c r="H10" s="472">
        <f>+H8+'720a'!H48</f>
        <v>0</v>
      </c>
      <c r="I10" s="472">
        <f>+I8+'720a'!I48</f>
        <v>0</v>
      </c>
      <c r="J10" s="472">
        <f>+J8+'720a'!J48</f>
        <v>0</v>
      </c>
      <c r="K10" s="472">
        <f>+K8+'720a'!K48</f>
        <v>0</v>
      </c>
      <c r="L10" s="472">
        <f>+L8+'720a'!L48</f>
        <v>0</v>
      </c>
      <c r="M10" s="472">
        <f>+M8+'720a'!M48</f>
        <v>0</v>
      </c>
    </row>
    <row r="11" spans="1:22" x14ac:dyDescent="0.25">
      <c r="A11" s="482" t="s">
        <v>485</v>
      </c>
      <c r="B11" s="513"/>
      <c r="C11" s="486"/>
      <c r="D11" s="501"/>
      <c r="E11" s="501"/>
      <c r="F11" s="504"/>
      <c r="G11" s="503"/>
      <c r="H11" s="502"/>
      <c r="I11" s="501"/>
      <c r="J11" s="501"/>
      <c r="K11" s="501"/>
      <c r="L11" s="501"/>
      <c r="M11" s="501"/>
    </row>
    <row r="12" spans="1:22" ht="15" x14ac:dyDescent="0.2">
      <c r="A12" s="482" t="s">
        <v>478</v>
      </c>
      <c r="B12" s="484" t="s">
        <v>595</v>
      </c>
      <c r="C12" s="463" t="s">
        <v>218</v>
      </c>
      <c r="D12" s="497"/>
      <c r="E12" s="414">
        <f>SUM(F12:M12)</f>
        <v>0</v>
      </c>
      <c r="F12" s="500"/>
      <c r="G12" s="499"/>
      <c r="H12" s="498"/>
      <c r="I12" s="497"/>
      <c r="J12" s="497"/>
      <c r="K12" s="497"/>
      <c r="L12" s="497"/>
      <c r="M12" s="497"/>
    </row>
    <row r="13" spans="1:22" ht="15" x14ac:dyDescent="0.2">
      <c r="A13" s="482" t="s">
        <v>474</v>
      </c>
      <c r="B13" s="484" t="s">
        <v>594</v>
      </c>
      <c r="C13" s="463" t="s">
        <v>216</v>
      </c>
      <c r="D13" s="497"/>
      <c r="E13" s="414">
        <f>SUM(F13:M13)</f>
        <v>0</v>
      </c>
      <c r="F13" s="500"/>
      <c r="G13" s="499"/>
      <c r="H13" s="498"/>
      <c r="I13" s="497"/>
      <c r="J13" s="497"/>
      <c r="K13" s="497"/>
      <c r="L13" s="497"/>
      <c r="M13" s="497"/>
    </row>
    <row r="14" spans="1:22" ht="15" x14ac:dyDescent="0.2">
      <c r="A14" s="482" t="s">
        <v>469</v>
      </c>
      <c r="B14" s="484">
        <v>730</v>
      </c>
      <c r="C14" s="463" t="s">
        <v>593</v>
      </c>
      <c r="D14" s="497"/>
      <c r="E14" s="414">
        <f>SUM(F14:M14)</f>
        <v>0</v>
      </c>
      <c r="F14" s="500"/>
      <c r="G14" s="499"/>
      <c r="H14" s="498"/>
      <c r="I14" s="497"/>
      <c r="J14" s="497"/>
      <c r="K14" s="497"/>
      <c r="L14" s="497"/>
      <c r="M14" s="497"/>
    </row>
    <row r="15" spans="1:22" ht="15" x14ac:dyDescent="0.2">
      <c r="A15" s="482" t="s">
        <v>465</v>
      </c>
      <c r="B15" s="484"/>
      <c r="C15" s="463"/>
      <c r="D15" s="501"/>
      <c r="E15" s="501"/>
      <c r="F15" s="512"/>
      <c r="G15" s="511"/>
      <c r="H15" s="510"/>
      <c r="I15" s="509"/>
      <c r="J15" s="509"/>
      <c r="K15" s="509"/>
      <c r="L15" s="509"/>
      <c r="M15" s="509"/>
    </row>
    <row r="16" spans="1:22" ht="15" x14ac:dyDescent="0.2">
      <c r="A16" s="482" t="s">
        <v>461</v>
      </c>
      <c r="B16" s="484" t="s">
        <v>73</v>
      </c>
      <c r="C16" s="463" t="s">
        <v>592</v>
      </c>
      <c r="D16" s="472">
        <f t="shared" ref="D16:M16" si="0">SUM(D12:D14)</f>
        <v>0</v>
      </c>
      <c r="E16" s="472">
        <f t="shared" si="0"/>
        <v>0</v>
      </c>
      <c r="F16" s="472">
        <f t="shared" si="0"/>
        <v>0</v>
      </c>
      <c r="G16" s="472">
        <f t="shared" si="0"/>
        <v>0</v>
      </c>
      <c r="H16" s="472">
        <f t="shared" si="0"/>
        <v>0</v>
      </c>
      <c r="I16" s="472">
        <f t="shared" si="0"/>
        <v>0</v>
      </c>
      <c r="J16" s="472">
        <f t="shared" si="0"/>
        <v>0</v>
      </c>
      <c r="K16" s="472">
        <f t="shared" si="0"/>
        <v>0</v>
      </c>
      <c r="L16" s="472">
        <f t="shared" si="0"/>
        <v>0</v>
      </c>
      <c r="M16" s="472">
        <f t="shared" si="0"/>
        <v>0</v>
      </c>
      <c r="N16" s="492"/>
      <c r="O16" s="492"/>
      <c r="P16" s="492"/>
      <c r="Q16" s="492"/>
      <c r="R16" s="492"/>
      <c r="S16" s="492"/>
      <c r="T16" s="492"/>
      <c r="U16" s="492"/>
      <c r="V16" s="492"/>
    </row>
    <row r="17" spans="1:55" ht="15" x14ac:dyDescent="0.2">
      <c r="A17" s="482" t="s">
        <v>457</v>
      </c>
      <c r="B17" s="484"/>
      <c r="C17" s="463"/>
      <c r="D17" s="501"/>
      <c r="E17" s="501"/>
      <c r="F17" s="504"/>
      <c r="G17" s="503"/>
      <c r="H17" s="502"/>
      <c r="I17" s="501"/>
      <c r="J17" s="501"/>
      <c r="K17" s="501"/>
      <c r="L17" s="501"/>
      <c r="M17" s="501"/>
    </row>
    <row r="18" spans="1:55" ht="15" x14ac:dyDescent="0.2">
      <c r="A18" s="482" t="s">
        <v>453</v>
      </c>
      <c r="B18" s="484" t="s">
        <v>591</v>
      </c>
      <c r="C18" s="463" t="s">
        <v>590</v>
      </c>
      <c r="D18" s="497"/>
      <c r="E18" s="414">
        <f>SUM(F18:M18)</f>
        <v>0</v>
      </c>
      <c r="F18" s="500"/>
      <c r="G18" s="499"/>
      <c r="H18" s="498"/>
      <c r="I18" s="497"/>
      <c r="J18" s="497"/>
      <c r="K18" s="497"/>
      <c r="L18" s="497"/>
      <c r="M18" s="497"/>
    </row>
    <row r="19" spans="1:55" ht="15" x14ac:dyDescent="0.2">
      <c r="A19" s="482" t="s">
        <v>449</v>
      </c>
      <c r="B19" s="484">
        <v>811</v>
      </c>
      <c r="C19" s="463" t="s">
        <v>589</v>
      </c>
      <c r="D19" s="497"/>
      <c r="E19" s="414">
        <f>SUM(F19:M19)</f>
        <v>0</v>
      </c>
      <c r="F19" s="500"/>
      <c r="G19" s="499"/>
      <c r="H19" s="498"/>
      <c r="I19" s="497"/>
      <c r="J19" s="497"/>
      <c r="K19" s="497"/>
      <c r="L19" s="497"/>
      <c r="M19" s="497"/>
    </row>
    <row r="20" spans="1:55" ht="15" x14ac:dyDescent="0.2">
      <c r="A20" s="482" t="s">
        <v>445</v>
      </c>
      <c r="B20" s="484"/>
      <c r="C20" s="463"/>
      <c r="D20" s="509"/>
      <c r="E20" s="509"/>
      <c r="F20" s="512"/>
      <c r="G20" s="511"/>
      <c r="H20" s="510"/>
      <c r="I20" s="509"/>
      <c r="J20" s="509"/>
      <c r="K20" s="509"/>
      <c r="L20" s="509"/>
      <c r="M20" s="509"/>
    </row>
    <row r="21" spans="1:55" s="505" customFormat="1" ht="15" x14ac:dyDescent="0.2">
      <c r="A21" s="482" t="s">
        <v>442</v>
      </c>
      <c r="B21" s="508">
        <v>800</v>
      </c>
      <c r="C21" s="507" t="s">
        <v>588</v>
      </c>
      <c r="D21" s="472">
        <f t="shared" ref="D21:M21" si="1">SUM(D17:D19)</f>
        <v>0</v>
      </c>
      <c r="E21" s="472">
        <f t="shared" si="1"/>
        <v>0</v>
      </c>
      <c r="F21" s="472">
        <f t="shared" si="1"/>
        <v>0</v>
      </c>
      <c r="G21" s="472">
        <f t="shared" si="1"/>
        <v>0</v>
      </c>
      <c r="H21" s="472">
        <f t="shared" si="1"/>
        <v>0</v>
      </c>
      <c r="I21" s="472">
        <f t="shared" si="1"/>
        <v>0</v>
      </c>
      <c r="J21" s="472">
        <f t="shared" si="1"/>
        <v>0</v>
      </c>
      <c r="K21" s="472">
        <f t="shared" si="1"/>
        <v>0</v>
      </c>
      <c r="L21" s="472">
        <f t="shared" si="1"/>
        <v>0</v>
      </c>
      <c r="M21" s="472">
        <f t="shared" si="1"/>
        <v>0</v>
      </c>
    </row>
    <row r="22" spans="1:55" ht="15" x14ac:dyDescent="0.2">
      <c r="A22" s="482" t="s">
        <v>438</v>
      </c>
      <c r="B22" s="484"/>
      <c r="C22" s="463"/>
      <c r="D22" s="501"/>
      <c r="E22" s="501"/>
      <c r="F22" s="504"/>
      <c r="G22" s="503"/>
      <c r="H22" s="502"/>
      <c r="I22" s="501"/>
      <c r="J22" s="501"/>
      <c r="K22" s="501"/>
      <c r="L22" s="501"/>
      <c r="M22" s="501"/>
    </row>
    <row r="23" spans="1:55" ht="15" x14ac:dyDescent="0.2">
      <c r="A23" s="482" t="s">
        <v>434</v>
      </c>
      <c r="B23" s="484" t="s">
        <v>587</v>
      </c>
      <c r="C23" s="463" t="s">
        <v>205</v>
      </c>
      <c r="D23" s="410"/>
      <c r="E23" s="414">
        <f>SUM(F23:M23)</f>
        <v>0</v>
      </c>
      <c r="F23" s="500"/>
      <c r="G23" s="499"/>
      <c r="H23" s="498"/>
      <c r="I23" s="497"/>
      <c r="J23" s="497"/>
      <c r="K23" s="497"/>
      <c r="L23" s="497"/>
      <c r="M23" s="497"/>
    </row>
    <row r="24" spans="1:55" ht="15" x14ac:dyDescent="0.2">
      <c r="A24" s="482" t="s">
        <v>429</v>
      </c>
      <c r="B24" s="484" t="s">
        <v>586</v>
      </c>
      <c r="C24" s="463" t="s">
        <v>203</v>
      </c>
      <c r="D24" s="410"/>
      <c r="E24" s="414">
        <f>SUM(F24:M24)</f>
        <v>0</v>
      </c>
      <c r="F24" s="500"/>
      <c r="G24" s="499"/>
      <c r="H24" s="498"/>
      <c r="I24" s="497"/>
      <c r="J24" s="497"/>
      <c r="K24" s="497"/>
      <c r="L24" s="497"/>
      <c r="M24" s="497"/>
    </row>
    <row r="25" spans="1:55" ht="15" x14ac:dyDescent="0.2">
      <c r="A25" s="482" t="s">
        <v>426</v>
      </c>
      <c r="B25" s="484" t="s">
        <v>585</v>
      </c>
      <c r="C25" s="463" t="s">
        <v>201</v>
      </c>
      <c r="D25" s="410"/>
      <c r="E25" s="414">
        <f>SUM(F25:M25)</f>
        <v>0</v>
      </c>
      <c r="F25" s="500"/>
      <c r="G25" s="499"/>
      <c r="H25" s="498"/>
      <c r="I25" s="497"/>
      <c r="J25" s="497"/>
      <c r="K25" s="497"/>
      <c r="L25" s="497"/>
      <c r="M25" s="497"/>
    </row>
    <row r="26" spans="1:55" ht="15" x14ac:dyDescent="0.2">
      <c r="A26" s="482" t="s">
        <v>424</v>
      </c>
      <c r="B26" s="484" t="s">
        <v>584</v>
      </c>
      <c r="C26" s="463" t="s">
        <v>583</v>
      </c>
      <c r="D26" s="410"/>
      <c r="E26" s="414">
        <f>SUM(F26:M26)</f>
        <v>0</v>
      </c>
      <c r="F26" s="500"/>
      <c r="G26" s="499"/>
      <c r="H26" s="498"/>
      <c r="I26" s="497"/>
      <c r="J26" s="497"/>
      <c r="K26" s="497"/>
      <c r="L26" s="497"/>
      <c r="M26" s="497"/>
    </row>
    <row r="27" spans="1:55" ht="15" x14ac:dyDescent="0.2">
      <c r="A27" s="482" t="s">
        <v>420</v>
      </c>
      <c r="B27" s="484"/>
      <c r="C27" s="463"/>
      <c r="D27" s="485"/>
      <c r="E27" s="485"/>
      <c r="F27" s="496"/>
      <c r="G27" s="495"/>
      <c r="H27" s="494"/>
      <c r="I27" s="493"/>
      <c r="J27" s="493"/>
      <c r="K27" s="493"/>
      <c r="L27" s="493"/>
      <c r="M27" s="493"/>
    </row>
    <row r="28" spans="1:55" ht="15" x14ac:dyDescent="0.2">
      <c r="A28" s="482" t="s">
        <v>417</v>
      </c>
      <c r="B28" s="484" t="s">
        <v>582</v>
      </c>
      <c r="C28" s="463" t="s">
        <v>581</v>
      </c>
      <c r="D28" s="472">
        <f t="shared" ref="D28:M28" si="2">SUM(D23:D27)</f>
        <v>0</v>
      </c>
      <c r="E28" s="472">
        <f t="shared" si="2"/>
        <v>0</v>
      </c>
      <c r="F28" s="472">
        <f t="shared" si="2"/>
        <v>0</v>
      </c>
      <c r="G28" s="472">
        <f t="shared" si="2"/>
        <v>0</v>
      </c>
      <c r="H28" s="472">
        <f t="shared" si="2"/>
        <v>0</v>
      </c>
      <c r="I28" s="472">
        <f t="shared" si="2"/>
        <v>0</v>
      </c>
      <c r="J28" s="472">
        <f t="shared" si="2"/>
        <v>0</v>
      </c>
      <c r="K28" s="472">
        <f t="shared" si="2"/>
        <v>0</v>
      </c>
      <c r="L28" s="472">
        <f t="shared" si="2"/>
        <v>0</v>
      </c>
      <c r="M28" s="472">
        <f t="shared" si="2"/>
        <v>0</v>
      </c>
      <c r="N28" s="492"/>
      <c r="O28" s="492"/>
      <c r="P28" s="492"/>
      <c r="Q28" s="492"/>
      <c r="R28" s="492"/>
      <c r="S28" s="492"/>
      <c r="T28" s="492"/>
      <c r="U28" s="492"/>
      <c r="V28" s="492"/>
      <c r="W28" s="492"/>
      <c r="X28" s="492"/>
      <c r="Y28" s="492"/>
      <c r="Z28" s="492"/>
      <c r="AA28" s="492"/>
      <c r="AB28" s="492"/>
      <c r="AC28" s="492"/>
      <c r="AD28" s="492"/>
      <c r="AE28" s="492"/>
      <c r="AF28" s="492"/>
      <c r="AG28" s="492"/>
      <c r="AH28" s="492"/>
      <c r="AI28" s="492"/>
      <c r="AJ28" s="492"/>
      <c r="AK28" s="492"/>
      <c r="AL28" s="492"/>
      <c r="AM28" s="492"/>
      <c r="AN28" s="492"/>
      <c r="AO28" s="492"/>
      <c r="AP28" s="492"/>
      <c r="AQ28" s="492"/>
      <c r="AR28" s="492"/>
      <c r="AS28" s="492"/>
      <c r="AT28" s="492"/>
      <c r="AU28" s="492"/>
      <c r="AV28" s="492"/>
      <c r="AW28" s="492"/>
      <c r="AX28" s="492"/>
      <c r="AY28" s="492"/>
      <c r="AZ28" s="492"/>
      <c r="BA28" s="492"/>
      <c r="BB28" s="492"/>
      <c r="BC28" s="492"/>
    </row>
    <row r="29" spans="1:55" ht="15" x14ac:dyDescent="0.2">
      <c r="A29" s="482" t="s">
        <v>413</v>
      </c>
      <c r="B29" s="484"/>
      <c r="C29" s="463"/>
      <c r="D29" s="485"/>
      <c r="E29" s="485"/>
      <c r="F29" s="485"/>
      <c r="G29" s="485"/>
      <c r="H29" s="485"/>
      <c r="I29" s="485"/>
      <c r="J29" s="485"/>
      <c r="K29" s="485"/>
      <c r="L29" s="485"/>
      <c r="M29" s="485"/>
    </row>
    <row r="30" spans="1:55" ht="15" x14ac:dyDescent="0.2">
      <c r="A30" s="482" t="s">
        <v>407</v>
      </c>
      <c r="B30" s="481"/>
      <c r="C30" s="480" t="s">
        <v>580</v>
      </c>
      <c r="D30" s="460"/>
      <c r="E30" s="460"/>
      <c r="F30" s="460"/>
      <c r="G30" s="460"/>
      <c r="H30" s="460"/>
      <c r="I30" s="460"/>
      <c r="J30" s="460"/>
      <c r="K30" s="460"/>
      <c r="L30" s="460"/>
      <c r="M30" s="460"/>
    </row>
    <row r="31" spans="1:55" ht="15" x14ac:dyDescent="0.2">
      <c r="A31" s="482" t="s">
        <v>403</v>
      </c>
      <c r="B31" s="484"/>
      <c r="C31" s="491" t="s">
        <v>579</v>
      </c>
      <c r="D31" s="472">
        <f>SUM(D28,D21,D16,D10,'720a'!D21)</f>
        <v>0</v>
      </c>
      <c r="E31" s="472">
        <f>SUM(E28,E21,E16,E10,'720a'!E21)</f>
        <v>0</v>
      </c>
      <c r="F31" s="472">
        <f>SUM(F28,F21,F16,F10,'720a'!F21)</f>
        <v>0</v>
      </c>
      <c r="G31" s="472">
        <f>SUM(G28,G21,G16,G10,'720a'!G21)</f>
        <v>0</v>
      </c>
      <c r="H31" s="472">
        <f>SUM(H28,H21,H16,H10,'720a'!H21)</f>
        <v>0</v>
      </c>
      <c r="I31" s="472">
        <f>SUM(I28,I21,I16,I10,'720a'!I21)</f>
        <v>0</v>
      </c>
      <c r="J31" s="472">
        <f>SUM(J28,J21,J16,J10,'720a'!J21)</f>
        <v>0</v>
      </c>
      <c r="K31" s="472">
        <f>SUM(K28,K21,K16,K10,'720a'!K21)</f>
        <v>0</v>
      </c>
      <c r="L31" s="472">
        <f>SUM(L28,L21,L16,L10,'720a'!L21)</f>
        <v>0</v>
      </c>
      <c r="M31" s="472">
        <f>SUM(M28,M21,M16,M10,'720a'!M21)</f>
        <v>0</v>
      </c>
    </row>
    <row r="32" spans="1:55" ht="15" x14ac:dyDescent="0.2">
      <c r="A32" s="482" t="s">
        <v>400</v>
      </c>
      <c r="B32" s="484"/>
      <c r="C32" s="463"/>
      <c r="D32" s="485"/>
      <c r="E32" s="485"/>
      <c r="F32" s="490"/>
      <c r="G32" s="489"/>
      <c r="H32" s="488"/>
      <c r="I32" s="485"/>
      <c r="J32" s="485"/>
      <c r="K32" s="485"/>
      <c r="L32" s="485"/>
      <c r="M32" s="485"/>
    </row>
    <row r="33" spans="1:13" ht="15" x14ac:dyDescent="0.2">
      <c r="A33" s="482" t="s">
        <v>397</v>
      </c>
      <c r="B33" s="481">
        <v>950</v>
      </c>
      <c r="C33" s="480" t="s">
        <v>578</v>
      </c>
      <c r="D33" s="487"/>
      <c r="E33" s="487"/>
      <c r="F33" s="417"/>
      <c r="G33" s="417"/>
      <c r="H33" s="417"/>
      <c r="I33" s="417"/>
      <c r="J33" s="417"/>
      <c r="K33" s="417"/>
      <c r="L33" s="417"/>
      <c r="M33" s="460"/>
    </row>
    <row r="34" spans="1:13" ht="15" x14ac:dyDescent="0.2">
      <c r="A34" s="482" t="s">
        <v>393</v>
      </c>
      <c r="B34" s="484"/>
      <c r="C34" s="483" t="s">
        <v>577</v>
      </c>
      <c r="D34" s="469"/>
      <c r="E34" s="469"/>
      <c r="F34" s="417"/>
      <c r="G34" s="417"/>
      <c r="H34" s="417"/>
      <c r="I34" s="417"/>
      <c r="J34" s="417"/>
      <c r="K34" s="417"/>
      <c r="L34" s="417"/>
      <c r="M34" s="460"/>
    </row>
    <row r="35" spans="1:13" x14ac:dyDescent="0.25">
      <c r="A35" s="482" t="s">
        <v>388</v>
      </c>
      <c r="B35" s="484"/>
      <c r="C35" s="486"/>
      <c r="D35" s="485"/>
      <c r="E35" s="485"/>
      <c r="F35" s="417"/>
      <c r="G35" s="417"/>
      <c r="H35" s="417"/>
      <c r="I35" s="417"/>
      <c r="J35" s="417"/>
      <c r="K35" s="417"/>
      <c r="L35" s="417"/>
      <c r="M35" s="460"/>
    </row>
    <row r="36" spans="1:13" ht="15" x14ac:dyDescent="0.2">
      <c r="A36" s="482" t="s">
        <v>383</v>
      </c>
      <c r="B36" s="481"/>
      <c r="C36" s="480" t="s">
        <v>576</v>
      </c>
      <c r="D36" s="604">
        <f>+D31+D34</f>
        <v>0</v>
      </c>
      <c r="E36" s="604">
        <f>+E31+E34</f>
        <v>0</v>
      </c>
      <c r="F36" s="417"/>
      <c r="G36" s="417"/>
      <c r="H36" s="417"/>
      <c r="I36" s="417"/>
      <c r="J36" s="417"/>
      <c r="K36" s="417"/>
      <c r="L36" s="417"/>
      <c r="M36" s="460"/>
    </row>
    <row r="37" spans="1:13" ht="15" x14ac:dyDescent="0.2">
      <c r="A37" s="482" t="s">
        <v>379</v>
      </c>
      <c r="B37" s="484"/>
      <c r="C37" s="483" t="s">
        <v>575</v>
      </c>
      <c r="D37" s="605"/>
      <c r="E37" s="605"/>
      <c r="F37" s="417"/>
      <c r="G37" s="417"/>
      <c r="H37" s="417"/>
      <c r="I37" s="417"/>
      <c r="J37" s="417"/>
      <c r="K37" s="417"/>
      <c r="L37" s="417"/>
      <c r="M37" s="460"/>
    </row>
    <row r="38" spans="1:13" ht="15" x14ac:dyDescent="0.2">
      <c r="A38" s="482" t="s">
        <v>376</v>
      </c>
      <c r="B38" s="481"/>
      <c r="C38" s="480"/>
      <c r="D38" s="460"/>
      <c r="E38" s="460"/>
      <c r="F38" s="417"/>
      <c r="G38" s="417"/>
      <c r="H38" s="417"/>
      <c r="I38" s="417"/>
      <c r="J38" s="417"/>
      <c r="K38" s="417"/>
      <c r="L38" s="417"/>
      <c r="M38" s="460"/>
    </row>
    <row r="39" spans="1:13" thickBot="1" x14ac:dyDescent="0.25">
      <c r="A39" s="482" t="s">
        <v>372</v>
      </c>
      <c r="B39" s="481"/>
      <c r="C39" s="480"/>
      <c r="D39" s="460"/>
      <c r="E39" s="460"/>
      <c r="F39" s="465"/>
      <c r="G39" s="465"/>
      <c r="H39" s="465"/>
      <c r="I39" s="465"/>
      <c r="J39" s="465"/>
      <c r="K39" s="417"/>
      <c r="L39" s="417"/>
      <c r="M39" s="460"/>
    </row>
    <row r="40" spans="1:13" x14ac:dyDescent="0.25">
      <c r="A40" s="459" t="s">
        <v>368</v>
      </c>
      <c r="B40" s="479"/>
      <c r="C40" s="478" t="s">
        <v>574</v>
      </c>
      <c r="D40" s="477"/>
      <c r="E40" s="476"/>
      <c r="F40" s="417"/>
      <c r="G40" s="470"/>
      <c r="H40" s="470"/>
      <c r="I40" s="470"/>
      <c r="J40" s="465"/>
      <c r="K40" s="417"/>
      <c r="L40" s="475"/>
      <c r="M40" s="460"/>
    </row>
    <row r="41" spans="1:13" x14ac:dyDescent="0.25">
      <c r="A41" s="459" t="s">
        <v>364</v>
      </c>
      <c r="B41" s="464"/>
      <c r="C41" s="463"/>
      <c r="D41" s="460"/>
      <c r="E41" s="474"/>
      <c r="F41" s="417"/>
      <c r="G41" s="470"/>
      <c r="H41" s="470"/>
      <c r="I41" s="470"/>
      <c r="J41" s="465"/>
      <c r="K41" s="417"/>
      <c r="L41" s="417"/>
      <c r="M41" s="460"/>
    </row>
    <row r="42" spans="1:13" x14ac:dyDescent="0.25">
      <c r="A42" s="459" t="s">
        <v>361</v>
      </c>
      <c r="B42" s="464"/>
      <c r="C42" s="473" t="s">
        <v>573</v>
      </c>
      <c r="D42" s="472">
        <v>0</v>
      </c>
      <c r="E42" s="471">
        <v>0</v>
      </c>
      <c r="F42" s="470" t="s">
        <v>572</v>
      </c>
      <c r="G42" s="470"/>
      <c r="H42" s="470"/>
      <c r="I42" s="470"/>
      <c r="J42" s="465"/>
      <c r="K42" s="417"/>
      <c r="L42" s="417"/>
      <c r="M42" s="460"/>
    </row>
    <row r="43" spans="1:13" x14ac:dyDescent="0.25">
      <c r="A43" s="459" t="s">
        <v>358</v>
      </c>
      <c r="B43" s="464"/>
      <c r="C43" s="473" t="s">
        <v>571</v>
      </c>
      <c r="D43" s="472"/>
      <c r="E43" s="471"/>
      <c r="F43" s="470"/>
      <c r="G43" s="465"/>
      <c r="H43" s="465"/>
      <c r="I43" s="465"/>
      <c r="J43" s="465"/>
      <c r="K43" s="417"/>
      <c r="L43" s="417"/>
      <c r="M43" s="460"/>
    </row>
    <row r="44" spans="1:13" x14ac:dyDescent="0.25">
      <c r="A44" s="459" t="s">
        <v>356</v>
      </c>
      <c r="B44" s="464"/>
      <c r="C44" s="473" t="s">
        <v>570</v>
      </c>
      <c r="D44" s="472">
        <f>SUM(D42:D43)</f>
        <v>0</v>
      </c>
      <c r="E44" s="471">
        <f>SUM(E42:E43)</f>
        <v>0</v>
      </c>
      <c r="F44" s="470" t="s">
        <v>569</v>
      </c>
      <c r="G44" s="465"/>
      <c r="H44" s="465"/>
      <c r="I44" s="465"/>
      <c r="J44" s="465"/>
      <c r="K44" s="417"/>
      <c r="L44" s="417"/>
      <c r="M44" s="460"/>
    </row>
    <row r="45" spans="1:13" ht="15" x14ac:dyDescent="0.2">
      <c r="A45" s="459" t="s">
        <v>351</v>
      </c>
      <c r="B45" s="464"/>
      <c r="C45" s="463"/>
      <c r="D45" s="469"/>
      <c r="E45" s="468"/>
      <c r="F45" s="465"/>
      <c r="G45" s="465"/>
      <c r="H45" s="465"/>
      <c r="I45" s="465"/>
      <c r="J45" s="465"/>
      <c r="K45" s="417"/>
      <c r="L45" s="417"/>
      <c r="M45" s="460"/>
    </row>
    <row r="46" spans="1:13" ht="15" x14ac:dyDescent="0.2">
      <c r="A46" s="459" t="s">
        <v>568</v>
      </c>
      <c r="B46" s="464"/>
      <c r="C46" s="463" t="s">
        <v>567</v>
      </c>
      <c r="D46" s="467">
        <f>D36</f>
        <v>0</v>
      </c>
      <c r="E46" s="466">
        <f>E36</f>
        <v>0</v>
      </c>
      <c r="F46" s="465"/>
      <c r="G46" s="465"/>
      <c r="H46" s="465"/>
      <c r="I46" s="465"/>
      <c r="J46" s="465"/>
      <c r="K46" s="417"/>
      <c r="L46" s="417"/>
      <c r="M46" s="460"/>
    </row>
    <row r="47" spans="1:13" ht="15" x14ac:dyDescent="0.2">
      <c r="A47" s="459" t="s">
        <v>566</v>
      </c>
      <c r="B47" s="464"/>
      <c r="C47" s="463" t="s">
        <v>565</v>
      </c>
      <c r="D47" s="462"/>
      <c r="E47" s="461"/>
      <c r="F47" s="417"/>
      <c r="G47" s="417"/>
      <c r="H47" s="417"/>
      <c r="I47" s="417"/>
      <c r="J47" s="417"/>
      <c r="K47" s="417"/>
      <c r="L47" s="417"/>
      <c r="M47" s="460"/>
    </row>
    <row r="48" spans="1:13" thickBot="1" x14ac:dyDescent="0.25">
      <c r="A48" s="459" t="s">
        <v>564</v>
      </c>
      <c r="B48" s="458"/>
      <c r="C48" s="457" t="s">
        <v>563</v>
      </c>
      <c r="D48" s="456">
        <f>SUM(D46:D47)</f>
        <v>0</v>
      </c>
      <c r="E48" s="455">
        <f>SUM(E46:E47)</f>
        <v>0</v>
      </c>
      <c r="F48" s="454"/>
      <c r="G48" s="454"/>
      <c r="H48" s="454"/>
      <c r="I48" s="454"/>
      <c r="J48" s="454"/>
      <c r="K48" s="454"/>
      <c r="L48" s="454"/>
      <c r="M48" s="453"/>
    </row>
    <row r="49" spans="1:3" ht="15.75" customHeight="1" x14ac:dyDescent="0.2">
      <c r="A49" s="606" t="str">
        <f ca="1">CELL("FILENAME",A2)</f>
        <v>R:\Finance\Annual Budget\Amended 2016-2017\[2016-2017 Amended Budget.xlsx]720b</v>
      </c>
      <c r="B49" s="606"/>
      <c r="C49" s="606"/>
    </row>
  </sheetData>
  <mergeCells count="5">
    <mergeCell ref="A1:C1"/>
    <mergeCell ref="A4:C4"/>
    <mergeCell ref="D36:D37"/>
    <mergeCell ref="E36:E37"/>
    <mergeCell ref="A49:C49"/>
  </mergeCells>
  <printOptions horizontalCentered="1" verticalCentered="1"/>
  <pageMargins left="0.1" right="0.1" top="0.4" bottom="0.4" header="0.1" footer="0.1"/>
  <pageSetup scale="73" fitToHeight="2" orientation="landscape" r:id="rId1"/>
  <headerFooter>
    <oddHeader>&amp;C&amp;"Arial,Bold"TWIN FALLS SCHOOL DISTIRCT 411</oddHeader>
    <oddFooter>&amp;L&amp;"Arial,Bold"&amp;Z&amp;F&amp;R&amp;"Arial,Bold"Page &amp;P of &amp;N</oddFooter>
  </headerFooter>
</worksheet>
</file>

<file path=xl/worksheets/sheet1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441"/>
  <sheetViews>
    <sheetView zoomScaleNormal="100" workbookViewId="0">
      <pane xSplit="3" ySplit="6" topLeftCell="D7" activePane="bottomRight" state="frozen"/>
      <selection activeCell="P31" sqref="P31"/>
      <selection pane="topRight" activeCell="P31" sqref="P31"/>
      <selection pane="bottomLeft" activeCell="P31" sqref="P31"/>
      <selection pane="bottomRight" activeCell="P31" sqref="P31"/>
    </sheetView>
  </sheetViews>
  <sheetFormatPr defaultColWidth="9.77734375" defaultRowHeight="11.25" x14ac:dyDescent="0.2"/>
  <cols>
    <col min="1" max="1" width="3.77734375" style="321" customWidth="1"/>
    <col min="2" max="2" width="6.77734375" style="321" customWidth="1"/>
    <col min="3" max="3" width="27.77734375" style="322" customWidth="1"/>
    <col min="4" max="6" width="10.77734375" style="321" customWidth="1"/>
    <col min="7" max="7" width="3.77734375" style="321" customWidth="1"/>
    <col min="8" max="8" width="6.77734375" style="321" customWidth="1"/>
    <col min="9" max="9" width="27.77734375" style="322" customWidth="1"/>
    <col min="10" max="12" width="10.77734375" style="321" customWidth="1"/>
    <col min="13" max="16384" width="9.77734375" style="321"/>
  </cols>
  <sheetData>
    <row r="1" spans="1:12" ht="20.25" x14ac:dyDescent="0.3">
      <c r="A1" s="596" t="s">
        <v>47</v>
      </c>
      <c r="B1" s="596"/>
      <c r="C1" s="596"/>
      <c r="D1" s="393"/>
      <c r="E1" s="394" t="s">
        <v>510</v>
      </c>
      <c r="F1" s="394"/>
      <c r="G1" s="390"/>
      <c r="H1" s="390"/>
      <c r="I1" s="396"/>
      <c r="J1" s="393"/>
      <c r="L1" s="395" t="s">
        <v>344</v>
      </c>
    </row>
    <row r="2" spans="1:12" ht="15.75" x14ac:dyDescent="0.25">
      <c r="A2" s="393"/>
      <c r="B2" s="393"/>
      <c r="C2" s="389"/>
      <c r="D2" s="393"/>
      <c r="E2" s="394" t="s">
        <v>504</v>
      </c>
      <c r="F2" s="392"/>
      <c r="G2" s="390"/>
      <c r="H2" s="390"/>
      <c r="I2" s="389"/>
      <c r="J2" s="599"/>
      <c r="K2" s="599"/>
      <c r="L2" s="599"/>
    </row>
    <row r="3" spans="1:12" ht="15.75" x14ac:dyDescent="0.25">
      <c r="A3" s="393"/>
      <c r="B3" s="393"/>
      <c r="C3" s="389"/>
      <c r="D3" s="393"/>
      <c r="E3" s="392" t="s">
        <v>507</v>
      </c>
      <c r="F3" s="391"/>
      <c r="G3" s="390"/>
      <c r="H3" s="390"/>
      <c r="I3" s="389"/>
      <c r="J3" s="599"/>
      <c r="K3" s="599"/>
      <c r="L3" s="599"/>
    </row>
    <row r="4" spans="1:12" ht="13.9" customHeight="1" x14ac:dyDescent="0.2">
      <c r="A4" s="597" t="s">
        <v>505</v>
      </c>
      <c r="B4" s="597"/>
      <c r="C4" s="597"/>
      <c r="D4" s="597"/>
      <c r="E4" s="324"/>
      <c r="F4" s="324"/>
      <c r="G4" s="324"/>
      <c r="H4" s="324"/>
      <c r="I4" s="325"/>
      <c r="J4" s="324"/>
      <c r="K4" s="324"/>
      <c r="L4" s="324"/>
    </row>
    <row r="5" spans="1:12" ht="12.75" x14ac:dyDescent="0.2">
      <c r="A5" s="388"/>
      <c r="B5" s="387"/>
      <c r="C5" s="386" t="s">
        <v>504</v>
      </c>
      <c r="D5" s="385" t="s">
        <v>503</v>
      </c>
      <c r="E5" s="384" t="s">
        <v>502</v>
      </c>
      <c r="F5" s="383" t="s">
        <v>501</v>
      </c>
      <c r="G5" s="382"/>
      <c r="H5" s="381"/>
      <c r="I5" s="380" t="s">
        <v>504</v>
      </c>
      <c r="J5" s="379" t="s">
        <v>503</v>
      </c>
      <c r="K5" s="378" t="s">
        <v>502</v>
      </c>
      <c r="L5" s="377" t="s">
        <v>501</v>
      </c>
    </row>
    <row r="6" spans="1:12" ht="12.75" x14ac:dyDescent="0.2">
      <c r="A6" s="351" t="s">
        <v>87</v>
      </c>
      <c r="B6" s="334" t="s">
        <v>500</v>
      </c>
      <c r="C6" s="328" t="s">
        <v>499</v>
      </c>
      <c r="D6" s="334" t="s">
        <v>88</v>
      </c>
      <c r="E6" s="334" t="s">
        <v>498</v>
      </c>
      <c r="F6" s="376" t="s">
        <v>497</v>
      </c>
      <c r="G6" s="355" t="s">
        <v>87</v>
      </c>
      <c r="H6" s="375" t="s">
        <v>500</v>
      </c>
      <c r="I6" s="374" t="s">
        <v>499</v>
      </c>
      <c r="J6" s="351" t="s">
        <v>88</v>
      </c>
      <c r="K6" s="334" t="s">
        <v>498</v>
      </c>
      <c r="L6" s="334" t="s">
        <v>497</v>
      </c>
    </row>
    <row r="7" spans="1:12" ht="12.75" x14ac:dyDescent="0.2">
      <c r="A7" s="351" t="s">
        <v>496</v>
      </c>
      <c r="B7" s="334" t="s">
        <v>495</v>
      </c>
      <c r="C7" s="333" t="s">
        <v>494</v>
      </c>
      <c r="D7" s="354">
        <v>0</v>
      </c>
      <c r="E7" s="373" t="s">
        <v>346</v>
      </c>
      <c r="F7" s="372">
        <v>0</v>
      </c>
      <c r="G7" s="348" t="s">
        <v>493</v>
      </c>
      <c r="H7" s="351" t="s">
        <v>492</v>
      </c>
      <c r="I7" s="333" t="s">
        <v>170</v>
      </c>
      <c r="J7" s="353">
        <v>0</v>
      </c>
      <c r="K7" s="353">
        <v>0</v>
      </c>
      <c r="L7" s="357"/>
    </row>
    <row r="8" spans="1:12" ht="12.75" x14ac:dyDescent="0.2">
      <c r="A8" s="351" t="s">
        <v>491</v>
      </c>
      <c r="B8" s="334"/>
      <c r="C8" s="333"/>
      <c r="D8" s="360"/>
      <c r="E8" s="353"/>
      <c r="F8" s="356"/>
      <c r="G8" s="355" t="s">
        <v>490</v>
      </c>
      <c r="H8" s="351" t="s">
        <v>489</v>
      </c>
      <c r="I8" s="365" t="s">
        <v>488</v>
      </c>
      <c r="J8" s="352">
        <f>J7</f>
        <v>0</v>
      </c>
      <c r="K8" s="358" t="s">
        <v>346</v>
      </c>
      <c r="L8" s="352">
        <f>K7</f>
        <v>0</v>
      </c>
    </row>
    <row r="9" spans="1:12" ht="12.75" x14ac:dyDescent="0.2">
      <c r="A9" s="351" t="s">
        <v>487</v>
      </c>
      <c r="B9" s="334" t="s">
        <v>486</v>
      </c>
      <c r="C9" s="333" t="s">
        <v>171</v>
      </c>
      <c r="D9" s="353">
        <v>0</v>
      </c>
      <c r="E9" s="353">
        <v>0</v>
      </c>
      <c r="F9" s="356"/>
      <c r="G9" s="355" t="s">
        <v>485</v>
      </c>
      <c r="H9" s="335"/>
      <c r="I9" s="333"/>
      <c r="J9" s="347"/>
      <c r="K9" s="347"/>
      <c r="L9" s="357"/>
    </row>
    <row r="10" spans="1:12" ht="12.75" x14ac:dyDescent="0.2">
      <c r="A10" s="351" t="s">
        <v>484</v>
      </c>
      <c r="B10" s="334" t="s">
        <v>483</v>
      </c>
      <c r="C10" s="333" t="s">
        <v>169</v>
      </c>
      <c r="D10" s="353">
        <v>0</v>
      </c>
      <c r="E10" s="353">
        <v>0</v>
      </c>
      <c r="F10" s="356"/>
      <c r="G10" s="355" t="s">
        <v>482</v>
      </c>
      <c r="H10" s="351" t="s">
        <v>481</v>
      </c>
      <c r="I10" s="333" t="s">
        <v>165</v>
      </c>
      <c r="J10" s="353">
        <v>0</v>
      </c>
      <c r="K10" s="353">
        <v>0</v>
      </c>
      <c r="L10" s="357"/>
    </row>
    <row r="11" spans="1:12" ht="12.75" x14ac:dyDescent="0.2">
      <c r="A11" s="351" t="s">
        <v>480</v>
      </c>
      <c r="B11" s="334" t="s">
        <v>479</v>
      </c>
      <c r="C11" s="333" t="s">
        <v>168</v>
      </c>
      <c r="D11" s="353">
        <v>0</v>
      </c>
      <c r="E11" s="353">
        <v>0</v>
      </c>
      <c r="F11" s="356"/>
      <c r="G11" s="355" t="s">
        <v>478</v>
      </c>
      <c r="H11" s="351" t="s">
        <v>477</v>
      </c>
      <c r="I11" s="333" t="s">
        <v>163</v>
      </c>
      <c r="J11" s="353">
        <v>0</v>
      </c>
      <c r="K11" s="353">
        <v>0</v>
      </c>
      <c r="L11" s="357"/>
    </row>
    <row r="12" spans="1:12" ht="12.75" x14ac:dyDescent="0.2">
      <c r="A12" s="351" t="s">
        <v>476</v>
      </c>
      <c r="B12" s="334" t="s">
        <v>475</v>
      </c>
      <c r="C12" s="333" t="s">
        <v>166</v>
      </c>
      <c r="D12" s="353">
        <v>0</v>
      </c>
      <c r="E12" s="353">
        <v>0</v>
      </c>
      <c r="F12" s="356"/>
      <c r="G12" s="355" t="s">
        <v>474</v>
      </c>
      <c r="H12" s="351" t="s">
        <v>473</v>
      </c>
      <c r="I12" s="333" t="s">
        <v>472</v>
      </c>
      <c r="J12" s="353">
        <v>0</v>
      </c>
      <c r="K12" s="353">
        <v>0</v>
      </c>
      <c r="L12" s="357"/>
    </row>
    <row r="13" spans="1:12" ht="12.75" x14ac:dyDescent="0.2">
      <c r="A13" s="351" t="s">
        <v>471</v>
      </c>
      <c r="B13" s="334" t="s">
        <v>470</v>
      </c>
      <c r="C13" s="333" t="s">
        <v>164</v>
      </c>
      <c r="D13" s="353">
        <v>0</v>
      </c>
      <c r="E13" s="353">
        <v>0</v>
      </c>
      <c r="F13" s="356"/>
      <c r="G13" s="355" t="s">
        <v>469</v>
      </c>
      <c r="H13" s="351" t="s">
        <v>468</v>
      </c>
      <c r="I13" s="333" t="s">
        <v>159</v>
      </c>
      <c r="J13" s="353">
        <v>0</v>
      </c>
      <c r="K13" s="353">
        <v>0</v>
      </c>
      <c r="L13" s="357"/>
    </row>
    <row r="14" spans="1:12" ht="12.75" x14ac:dyDescent="0.2">
      <c r="A14" s="351" t="s">
        <v>467</v>
      </c>
      <c r="B14" s="334" t="s">
        <v>466</v>
      </c>
      <c r="C14" s="333" t="s">
        <v>162</v>
      </c>
      <c r="D14" s="353">
        <v>0</v>
      </c>
      <c r="E14" s="353">
        <v>0</v>
      </c>
      <c r="F14" s="356"/>
      <c r="G14" s="355" t="s">
        <v>465</v>
      </c>
      <c r="H14" s="351" t="s">
        <v>464</v>
      </c>
      <c r="I14" s="333" t="s">
        <v>157</v>
      </c>
      <c r="J14" s="353">
        <v>0</v>
      </c>
      <c r="K14" s="353">
        <v>0</v>
      </c>
      <c r="L14" s="357"/>
    </row>
    <row r="15" spans="1:12" ht="12.75" x14ac:dyDescent="0.2">
      <c r="A15" s="351" t="s">
        <v>463</v>
      </c>
      <c r="B15" s="334" t="s">
        <v>462</v>
      </c>
      <c r="C15" s="333" t="s">
        <v>160</v>
      </c>
      <c r="D15" s="353">
        <v>0</v>
      </c>
      <c r="E15" s="353">
        <v>0</v>
      </c>
      <c r="F15" s="356"/>
      <c r="G15" s="355" t="s">
        <v>461</v>
      </c>
      <c r="H15" s="351" t="s">
        <v>460</v>
      </c>
      <c r="I15" s="333" t="s">
        <v>155</v>
      </c>
      <c r="J15" s="353">
        <v>0</v>
      </c>
      <c r="K15" s="353">
        <v>0</v>
      </c>
      <c r="L15" s="357"/>
    </row>
    <row r="16" spans="1:12" ht="12.75" x14ac:dyDescent="0.2">
      <c r="A16" s="351" t="s">
        <v>459</v>
      </c>
      <c r="B16" s="334" t="s">
        <v>458</v>
      </c>
      <c r="C16" s="333" t="s">
        <v>158</v>
      </c>
      <c r="D16" s="353">
        <v>0</v>
      </c>
      <c r="E16" s="353">
        <v>0</v>
      </c>
      <c r="F16" s="356"/>
      <c r="G16" s="355" t="s">
        <v>457</v>
      </c>
      <c r="H16" s="351" t="s">
        <v>456</v>
      </c>
      <c r="I16" s="333" t="s">
        <v>153</v>
      </c>
      <c r="J16" s="353">
        <v>0</v>
      </c>
      <c r="K16" s="353">
        <v>0</v>
      </c>
      <c r="L16" s="357"/>
    </row>
    <row r="17" spans="1:12" ht="12.75" x14ac:dyDescent="0.2">
      <c r="A17" s="351" t="s">
        <v>455</v>
      </c>
      <c r="B17" s="334" t="s">
        <v>454</v>
      </c>
      <c r="C17" s="333" t="s">
        <v>156</v>
      </c>
      <c r="D17" s="537">
        <v>0</v>
      </c>
      <c r="E17" s="536">
        <v>0</v>
      </c>
      <c r="F17" s="356"/>
      <c r="G17" s="355" t="s">
        <v>453</v>
      </c>
      <c r="H17" s="351" t="s">
        <v>452</v>
      </c>
      <c r="I17" s="333" t="s">
        <v>152</v>
      </c>
      <c r="J17" s="353">
        <v>0</v>
      </c>
      <c r="K17" s="353">
        <v>0</v>
      </c>
      <c r="L17" s="357"/>
    </row>
    <row r="18" spans="1:12" ht="12.75" x14ac:dyDescent="0.2">
      <c r="A18" s="351" t="s">
        <v>451</v>
      </c>
      <c r="B18" s="334" t="s">
        <v>450</v>
      </c>
      <c r="C18" s="365" t="s">
        <v>154</v>
      </c>
      <c r="D18" s="534">
        <v>0</v>
      </c>
      <c r="E18" s="535">
        <v>0</v>
      </c>
      <c r="F18" s="356"/>
      <c r="G18" s="355" t="s">
        <v>449</v>
      </c>
      <c r="H18" s="351" t="s">
        <v>448</v>
      </c>
      <c r="I18" s="333" t="s">
        <v>150</v>
      </c>
      <c r="J18" s="536">
        <v>0</v>
      </c>
      <c r="K18" s="536">
        <v>0</v>
      </c>
      <c r="L18" s="357"/>
    </row>
    <row r="19" spans="1:12" ht="12.75" x14ac:dyDescent="0.2">
      <c r="A19" s="351" t="s">
        <v>447</v>
      </c>
      <c r="B19" s="334"/>
      <c r="C19" s="371" t="s">
        <v>446</v>
      </c>
      <c r="D19" s="370">
        <f>SUBTOTAL(9,D9:D18)</f>
        <v>0</v>
      </c>
      <c r="E19" s="369" t="s">
        <v>346</v>
      </c>
      <c r="F19" s="349">
        <f>SUBTOTAL(9,E8:E18)</f>
        <v>0</v>
      </c>
      <c r="G19" s="368" t="s">
        <v>445</v>
      </c>
      <c r="H19" s="367">
        <v>437000</v>
      </c>
      <c r="I19" s="366" t="s">
        <v>149</v>
      </c>
      <c r="J19" s="535">
        <v>0</v>
      </c>
      <c r="K19" s="535">
        <v>0</v>
      </c>
      <c r="L19" s="357"/>
    </row>
    <row r="20" spans="1:12" ht="12.75" x14ac:dyDescent="0.2">
      <c r="A20" s="351" t="s">
        <v>444</v>
      </c>
      <c r="B20" s="334" t="s">
        <v>443</v>
      </c>
      <c r="C20" s="333" t="s">
        <v>151</v>
      </c>
      <c r="D20" s="353">
        <v>0</v>
      </c>
      <c r="E20" s="353">
        <v>0</v>
      </c>
      <c r="F20" s="356"/>
      <c r="G20" s="361" t="s">
        <v>442</v>
      </c>
      <c r="H20" s="364" t="s">
        <v>441</v>
      </c>
      <c r="I20" s="333" t="s">
        <v>440</v>
      </c>
      <c r="J20" s="353">
        <v>0</v>
      </c>
      <c r="K20" s="353">
        <v>0</v>
      </c>
      <c r="L20" s="357"/>
    </row>
    <row r="21" spans="1:12" ht="12.75" x14ac:dyDescent="0.2">
      <c r="A21" s="351" t="s">
        <v>439</v>
      </c>
      <c r="B21" s="364"/>
      <c r="C21" s="363"/>
      <c r="D21" s="362"/>
      <c r="E21" s="362"/>
      <c r="F21" s="356"/>
      <c r="G21" s="361" t="s">
        <v>438</v>
      </c>
      <c r="H21" s="351" t="s">
        <v>437</v>
      </c>
      <c r="I21" s="333" t="s">
        <v>145</v>
      </c>
      <c r="J21" s="353">
        <v>0</v>
      </c>
      <c r="K21" s="353">
        <v>0</v>
      </c>
      <c r="L21" s="357"/>
    </row>
    <row r="22" spans="1:12" ht="12.75" x14ac:dyDescent="0.2">
      <c r="A22" s="351" t="s">
        <v>436</v>
      </c>
      <c r="B22" s="334" t="s">
        <v>435</v>
      </c>
      <c r="C22" s="333" t="s">
        <v>148</v>
      </c>
      <c r="D22" s="353">
        <v>0</v>
      </c>
      <c r="E22" s="353">
        <v>0</v>
      </c>
      <c r="F22" s="356"/>
      <c r="G22" s="355" t="s">
        <v>434</v>
      </c>
      <c r="H22" s="351" t="s">
        <v>433</v>
      </c>
      <c r="I22" s="365" t="s">
        <v>432</v>
      </c>
      <c r="J22" s="352">
        <f>SUBTOTAL(9,J10:J21)</f>
        <v>0</v>
      </c>
      <c r="K22" s="358" t="s">
        <v>346</v>
      </c>
      <c r="L22" s="352">
        <f>SUBTOTAL(9,K10:K21)</f>
        <v>0</v>
      </c>
    </row>
    <row r="23" spans="1:12" ht="12.75" x14ac:dyDescent="0.2">
      <c r="A23" s="351" t="s">
        <v>431</v>
      </c>
      <c r="B23" s="334" t="s">
        <v>430</v>
      </c>
      <c r="C23" s="333" t="s">
        <v>146</v>
      </c>
      <c r="D23" s="353">
        <v>0</v>
      </c>
      <c r="E23" s="353">
        <v>0</v>
      </c>
      <c r="F23" s="356"/>
      <c r="G23" s="355" t="s">
        <v>429</v>
      </c>
      <c r="H23" s="335"/>
      <c r="I23" s="333"/>
      <c r="J23" s="347"/>
      <c r="K23" s="347"/>
      <c r="L23" s="357"/>
    </row>
    <row r="24" spans="1:12" ht="12.75" x14ac:dyDescent="0.2">
      <c r="A24" s="351" t="s">
        <v>428</v>
      </c>
      <c r="B24" s="334" t="s">
        <v>427</v>
      </c>
      <c r="C24" s="333" t="s">
        <v>144</v>
      </c>
      <c r="D24" s="353">
        <v>0</v>
      </c>
      <c r="E24" s="353">
        <v>0</v>
      </c>
      <c r="F24" s="356"/>
      <c r="G24" s="355" t="s">
        <v>426</v>
      </c>
      <c r="H24" s="335"/>
      <c r="I24" s="333"/>
      <c r="J24" s="347"/>
      <c r="K24" s="347"/>
      <c r="L24" s="357"/>
    </row>
    <row r="25" spans="1:12" ht="12.75" x14ac:dyDescent="0.2">
      <c r="A25" s="351" t="s">
        <v>425</v>
      </c>
      <c r="B25" s="364"/>
      <c r="C25" s="363"/>
      <c r="D25" s="362"/>
      <c r="E25" s="360"/>
      <c r="F25" s="356"/>
      <c r="G25" s="355" t="s">
        <v>424</v>
      </c>
      <c r="H25" s="351" t="s">
        <v>423</v>
      </c>
      <c r="I25" s="333" t="s">
        <v>141</v>
      </c>
      <c r="J25" s="353">
        <v>0</v>
      </c>
      <c r="K25" s="353">
        <v>0</v>
      </c>
      <c r="L25" s="357"/>
    </row>
    <row r="26" spans="1:12" ht="12.75" x14ac:dyDescent="0.2">
      <c r="A26" s="351" t="s">
        <v>422</v>
      </c>
      <c r="B26" s="334" t="s">
        <v>421</v>
      </c>
      <c r="C26" s="333" t="s">
        <v>142</v>
      </c>
      <c r="D26" s="353">
        <v>0</v>
      </c>
      <c r="E26" s="353">
        <v>0</v>
      </c>
      <c r="F26" s="356"/>
      <c r="G26" s="355" t="s">
        <v>420</v>
      </c>
      <c r="H26" s="351" t="s">
        <v>419</v>
      </c>
      <c r="I26" s="333" t="s">
        <v>140</v>
      </c>
      <c r="J26" s="353">
        <v>0</v>
      </c>
      <c r="K26" s="353">
        <v>0</v>
      </c>
      <c r="L26" s="357"/>
    </row>
    <row r="27" spans="1:12" ht="12.75" x14ac:dyDescent="0.2">
      <c r="A27" s="351" t="s">
        <v>418</v>
      </c>
      <c r="B27" s="334"/>
      <c r="C27" s="333"/>
      <c r="D27" s="360"/>
      <c r="E27" s="360"/>
      <c r="F27" s="356"/>
      <c r="G27" s="355" t="s">
        <v>417</v>
      </c>
      <c r="H27" s="351" t="s">
        <v>416</v>
      </c>
      <c r="I27" s="333" t="s">
        <v>138</v>
      </c>
      <c r="J27" s="353">
        <v>0</v>
      </c>
      <c r="K27" s="353">
        <v>0</v>
      </c>
      <c r="L27" s="357"/>
    </row>
    <row r="28" spans="1:12" ht="25.5" x14ac:dyDescent="0.2">
      <c r="A28" s="351" t="s">
        <v>415</v>
      </c>
      <c r="B28" s="334" t="s">
        <v>414</v>
      </c>
      <c r="C28" s="333" t="s">
        <v>139</v>
      </c>
      <c r="D28" s="353">
        <v>0</v>
      </c>
      <c r="E28" s="353">
        <v>0</v>
      </c>
      <c r="F28" s="356"/>
      <c r="G28" s="355" t="s">
        <v>413</v>
      </c>
      <c r="H28" s="351" t="s">
        <v>412</v>
      </c>
      <c r="I28" s="333" t="s">
        <v>411</v>
      </c>
      <c r="J28" s="353">
        <v>0</v>
      </c>
      <c r="K28" s="353">
        <v>0</v>
      </c>
      <c r="L28" s="357"/>
    </row>
    <row r="29" spans="1:12" ht="12.75" x14ac:dyDescent="0.2">
      <c r="A29" s="351" t="s">
        <v>410</v>
      </c>
      <c r="B29" s="334" t="s">
        <v>409</v>
      </c>
      <c r="C29" s="333" t="s">
        <v>408</v>
      </c>
      <c r="D29" s="353">
        <v>0</v>
      </c>
      <c r="E29" s="353">
        <v>0</v>
      </c>
      <c r="F29" s="356"/>
      <c r="G29" s="355" t="s">
        <v>407</v>
      </c>
      <c r="H29" s="351" t="s">
        <v>406</v>
      </c>
      <c r="I29" s="333" t="s">
        <v>134</v>
      </c>
      <c r="J29" s="353">
        <v>0</v>
      </c>
      <c r="K29" s="353">
        <v>0</v>
      </c>
      <c r="L29" s="357"/>
    </row>
    <row r="30" spans="1:12" ht="12.75" x14ac:dyDescent="0.2">
      <c r="A30" s="351" t="s">
        <v>405</v>
      </c>
      <c r="B30" s="334" t="s">
        <v>404</v>
      </c>
      <c r="C30" s="333" t="s">
        <v>135</v>
      </c>
      <c r="D30" s="353">
        <v>0</v>
      </c>
      <c r="E30" s="353">
        <v>0</v>
      </c>
      <c r="F30" s="356"/>
      <c r="G30" s="355" t="s">
        <v>403</v>
      </c>
      <c r="H30" s="351" t="s">
        <v>402</v>
      </c>
      <c r="I30" s="333" t="s">
        <v>133</v>
      </c>
      <c r="J30" s="353">
        <v>0</v>
      </c>
      <c r="K30" s="353">
        <v>0</v>
      </c>
      <c r="L30" s="357"/>
    </row>
    <row r="31" spans="1:12" ht="12.75" x14ac:dyDescent="0.2">
      <c r="A31" s="351" t="s">
        <v>401</v>
      </c>
      <c r="B31" s="334"/>
      <c r="C31" s="333"/>
      <c r="D31" s="360"/>
      <c r="E31" s="360"/>
      <c r="F31" s="356"/>
      <c r="G31" s="355" t="s">
        <v>400</v>
      </c>
      <c r="H31" s="351" t="s">
        <v>399</v>
      </c>
      <c r="I31" s="333" t="s">
        <v>131</v>
      </c>
      <c r="J31" s="353">
        <v>0</v>
      </c>
      <c r="K31" s="353">
        <v>0</v>
      </c>
      <c r="L31" s="357"/>
    </row>
    <row r="32" spans="1:12" ht="12.75" x14ac:dyDescent="0.2">
      <c r="A32" s="351" t="s">
        <v>398</v>
      </c>
      <c r="B32" s="334">
        <v>417100</v>
      </c>
      <c r="C32" s="333" t="s">
        <v>132</v>
      </c>
      <c r="D32" s="353">
        <v>0</v>
      </c>
      <c r="E32" s="353">
        <v>0</v>
      </c>
      <c r="F32" s="356"/>
      <c r="G32" s="355" t="s">
        <v>397</v>
      </c>
      <c r="H32" s="351" t="s">
        <v>396</v>
      </c>
      <c r="I32" s="333" t="s">
        <v>395</v>
      </c>
      <c r="J32" s="353">
        <v>0</v>
      </c>
      <c r="K32" s="353">
        <v>0</v>
      </c>
      <c r="L32" s="357"/>
    </row>
    <row r="33" spans="1:12" ht="12.75" x14ac:dyDescent="0.2">
      <c r="A33" s="351" t="s">
        <v>394</v>
      </c>
      <c r="B33" s="334">
        <v>417200</v>
      </c>
      <c r="C33" s="333" t="s">
        <v>130</v>
      </c>
      <c r="D33" s="353">
        <v>0</v>
      </c>
      <c r="E33" s="353">
        <v>0</v>
      </c>
      <c r="F33" s="356"/>
      <c r="G33" s="361" t="s">
        <v>393</v>
      </c>
      <c r="H33" s="334" t="s">
        <v>392</v>
      </c>
      <c r="I33" s="333" t="s">
        <v>391</v>
      </c>
      <c r="J33" s="353">
        <v>0</v>
      </c>
      <c r="K33" s="353">
        <v>0</v>
      </c>
      <c r="L33" s="357"/>
    </row>
    <row r="34" spans="1:12" ht="12.75" x14ac:dyDescent="0.2">
      <c r="A34" s="351" t="s">
        <v>390</v>
      </c>
      <c r="B34" s="334">
        <v>417300</v>
      </c>
      <c r="C34" s="333" t="s">
        <v>389</v>
      </c>
      <c r="D34" s="353">
        <v>0</v>
      </c>
      <c r="E34" s="353">
        <v>0</v>
      </c>
      <c r="F34" s="356"/>
      <c r="G34" s="355" t="s">
        <v>388</v>
      </c>
      <c r="H34" s="351" t="s">
        <v>387</v>
      </c>
      <c r="I34" s="333" t="s">
        <v>386</v>
      </c>
      <c r="J34" s="353">
        <v>0</v>
      </c>
      <c r="K34" s="353">
        <v>0</v>
      </c>
      <c r="L34" s="357"/>
    </row>
    <row r="35" spans="1:12" ht="12.75" x14ac:dyDescent="0.2">
      <c r="A35" s="351" t="s">
        <v>385</v>
      </c>
      <c r="B35" s="334">
        <v>417400</v>
      </c>
      <c r="C35" s="333" t="s">
        <v>384</v>
      </c>
      <c r="D35" s="353">
        <v>0</v>
      </c>
      <c r="E35" s="353">
        <v>0</v>
      </c>
      <c r="F35" s="356"/>
      <c r="G35" s="355" t="s">
        <v>383</v>
      </c>
      <c r="H35" s="351" t="s">
        <v>382</v>
      </c>
      <c r="I35" s="333" t="s">
        <v>381</v>
      </c>
      <c r="J35" s="359">
        <f>SUBTOTAL(9,J25:J34)</f>
        <v>0</v>
      </c>
      <c r="K35" s="358" t="s">
        <v>346</v>
      </c>
      <c r="L35" s="352">
        <f>SUBTOTAL(9,K25:K34)</f>
        <v>0</v>
      </c>
    </row>
    <row r="36" spans="1:12" ht="12.75" x14ac:dyDescent="0.2">
      <c r="A36" s="351" t="s">
        <v>380</v>
      </c>
      <c r="B36" s="334">
        <v>417900</v>
      </c>
      <c r="C36" s="333" t="s">
        <v>124</v>
      </c>
      <c r="D36" s="353">
        <v>0</v>
      </c>
      <c r="E36" s="353">
        <v>0</v>
      </c>
      <c r="F36" s="356"/>
      <c r="G36" s="355" t="s">
        <v>379</v>
      </c>
      <c r="H36" s="335"/>
      <c r="I36" s="333" t="s">
        <v>378</v>
      </c>
      <c r="J36" s="347"/>
      <c r="K36" s="347"/>
      <c r="L36" s="357"/>
    </row>
    <row r="37" spans="1:12" ht="25.5" x14ac:dyDescent="0.2">
      <c r="A37" s="351" t="s">
        <v>377</v>
      </c>
      <c r="B37" s="334"/>
      <c r="C37" s="333"/>
      <c r="D37" s="360"/>
      <c r="E37" s="360"/>
      <c r="F37" s="356"/>
      <c r="G37" s="355" t="s">
        <v>376</v>
      </c>
      <c r="H37" s="351" t="s">
        <v>375</v>
      </c>
      <c r="I37" s="333" t="s">
        <v>374</v>
      </c>
      <c r="J37" s="353">
        <v>0</v>
      </c>
      <c r="K37" s="353">
        <v>0</v>
      </c>
      <c r="L37" s="357"/>
    </row>
    <row r="38" spans="1:12" ht="12.75" x14ac:dyDescent="0.2">
      <c r="A38" s="351" t="s">
        <v>373</v>
      </c>
      <c r="B38" s="334">
        <v>418100</v>
      </c>
      <c r="C38" s="333" t="s">
        <v>123</v>
      </c>
      <c r="D38" s="353">
        <v>0</v>
      </c>
      <c r="E38" s="353">
        <v>0</v>
      </c>
      <c r="F38" s="356"/>
      <c r="G38" s="355" t="s">
        <v>372</v>
      </c>
      <c r="H38" s="351" t="s">
        <v>371</v>
      </c>
      <c r="I38" s="333" t="s">
        <v>370</v>
      </c>
      <c r="J38" s="353">
        <v>0</v>
      </c>
      <c r="K38" s="353">
        <v>0</v>
      </c>
      <c r="L38" s="357"/>
    </row>
    <row r="39" spans="1:12" ht="12.75" x14ac:dyDescent="0.2">
      <c r="A39" s="351" t="s">
        <v>369</v>
      </c>
      <c r="B39" s="334"/>
      <c r="C39" s="333"/>
      <c r="D39" s="360"/>
      <c r="E39" s="353"/>
      <c r="F39" s="356"/>
      <c r="G39" s="355" t="s">
        <v>368</v>
      </c>
      <c r="H39" s="351" t="s">
        <v>367</v>
      </c>
      <c r="I39" s="333" t="s">
        <v>366</v>
      </c>
      <c r="J39" s="359">
        <f>SUBTOTAL(9,J37:J38)</f>
        <v>0</v>
      </c>
      <c r="K39" s="358" t="s">
        <v>346</v>
      </c>
      <c r="L39" s="352">
        <f>SUBTOTAL(9,K37:K38)</f>
        <v>0</v>
      </c>
    </row>
    <row r="40" spans="1:12" ht="12.75" x14ac:dyDescent="0.2">
      <c r="A40" s="351" t="s">
        <v>365</v>
      </c>
      <c r="B40" s="334">
        <v>419100</v>
      </c>
      <c r="C40" s="333" t="s">
        <v>120</v>
      </c>
      <c r="D40" s="353">
        <v>0</v>
      </c>
      <c r="E40" s="353">
        <v>0</v>
      </c>
      <c r="F40" s="356"/>
      <c r="G40" s="355" t="s">
        <v>364</v>
      </c>
      <c r="H40" s="351" t="s">
        <v>363</v>
      </c>
      <c r="I40" s="333"/>
      <c r="J40" s="347"/>
      <c r="K40" s="357"/>
      <c r="L40" s="357"/>
    </row>
    <row r="41" spans="1:12" ht="12.75" x14ac:dyDescent="0.2">
      <c r="A41" s="351" t="s">
        <v>362</v>
      </c>
      <c r="B41" s="334">
        <v>419200</v>
      </c>
      <c r="C41" s="333" t="s">
        <v>118</v>
      </c>
      <c r="D41" s="353">
        <v>0</v>
      </c>
      <c r="E41" s="353">
        <v>0</v>
      </c>
      <c r="F41" s="356"/>
      <c r="G41" s="355" t="s">
        <v>361</v>
      </c>
      <c r="H41" s="335"/>
      <c r="I41" s="333" t="s">
        <v>360</v>
      </c>
      <c r="J41" s="359">
        <f>SUM(D46,J8,J22,J35,J39)</f>
        <v>0</v>
      </c>
      <c r="K41" s="358" t="s">
        <v>346</v>
      </c>
      <c r="L41" s="352">
        <f>SUM(F46,L8,L22,L35,L39)</f>
        <v>0</v>
      </c>
    </row>
    <row r="42" spans="1:12" ht="12.75" x14ac:dyDescent="0.2">
      <c r="A42" s="351" t="s">
        <v>359</v>
      </c>
      <c r="B42" s="334">
        <v>419300</v>
      </c>
      <c r="C42" s="333" t="s">
        <v>116</v>
      </c>
      <c r="D42" s="353">
        <v>0</v>
      </c>
      <c r="E42" s="353">
        <v>0</v>
      </c>
      <c r="F42" s="356"/>
      <c r="G42" s="355" t="s">
        <v>358</v>
      </c>
      <c r="H42" s="335"/>
      <c r="I42" s="333"/>
      <c r="J42" s="347"/>
      <c r="K42" s="347"/>
      <c r="L42" s="357"/>
    </row>
    <row r="43" spans="1:12" ht="12.75" x14ac:dyDescent="0.2">
      <c r="A43" s="351" t="s">
        <v>357</v>
      </c>
      <c r="B43" s="334">
        <v>419900</v>
      </c>
      <c r="C43" s="333" t="s">
        <v>115</v>
      </c>
      <c r="D43" s="353">
        <v>0</v>
      </c>
      <c r="E43" s="534">
        <v>0</v>
      </c>
      <c r="F43" s="356"/>
      <c r="G43" s="355" t="s">
        <v>356</v>
      </c>
      <c r="H43" s="351" t="s">
        <v>355</v>
      </c>
      <c r="I43" s="333" t="s">
        <v>354</v>
      </c>
      <c r="J43" s="533">
        <v>0</v>
      </c>
      <c r="K43" s="532">
        <v>0</v>
      </c>
      <c r="L43" s="352">
        <f>+K43</f>
        <v>0</v>
      </c>
    </row>
    <row r="44" spans="1:12" ht="12.75" x14ac:dyDescent="0.2">
      <c r="A44" s="351" t="s">
        <v>353</v>
      </c>
      <c r="B44" s="334"/>
      <c r="C44" s="333" t="s">
        <v>352</v>
      </c>
      <c r="D44" s="332">
        <f>SUBTOTAL(9,D19:D43)</f>
        <v>0</v>
      </c>
      <c r="E44" s="350" t="s">
        <v>346</v>
      </c>
      <c r="F44" s="349">
        <f>SUBTOTAL(9,E20:E43)</f>
        <v>0</v>
      </c>
      <c r="G44" s="348" t="s">
        <v>351</v>
      </c>
      <c r="H44" s="335"/>
      <c r="I44" s="333"/>
      <c r="J44" s="347"/>
      <c r="K44" s="347"/>
      <c r="L44" s="347"/>
    </row>
    <row r="45" spans="1:12" ht="24" x14ac:dyDescent="0.2">
      <c r="A45" s="346" t="s">
        <v>350</v>
      </c>
      <c r="B45" s="340">
        <v>410000</v>
      </c>
      <c r="C45" s="345" t="s">
        <v>349</v>
      </c>
      <c r="D45" s="344"/>
      <c r="E45" s="343" t="s">
        <v>346</v>
      </c>
      <c r="F45" s="342"/>
      <c r="G45" s="341"/>
      <c r="H45" s="340" t="s">
        <v>348</v>
      </c>
      <c r="I45" s="339" t="s">
        <v>347</v>
      </c>
      <c r="J45" s="338"/>
      <c r="K45" s="337" t="s">
        <v>346</v>
      </c>
      <c r="L45" s="336"/>
    </row>
    <row r="46" spans="1:12" ht="12.75" x14ac:dyDescent="0.2">
      <c r="A46" s="335"/>
      <c r="B46" s="334"/>
      <c r="C46" s="333"/>
      <c r="D46" s="332">
        <f>(D19+D44)</f>
        <v>0</v>
      </c>
      <c r="E46" s="332"/>
      <c r="F46" s="331">
        <f>SUM(F19+F44)</f>
        <v>0</v>
      </c>
      <c r="G46" s="330"/>
      <c r="H46" s="329"/>
      <c r="I46" s="328" t="s">
        <v>345</v>
      </c>
      <c r="J46" s="326">
        <f>(D7+J41+J43)</f>
        <v>0</v>
      </c>
      <c r="K46" s="327"/>
      <c r="L46" s="326">
        <f>(F7+L41+K43)</f>
        <v>0</v>
      </c>
    </row>
    <row r="47" spans="1:12" ht="12.95" customHeight="1" x14ac:dyDescent="0.2">
      <c r="A47" s="598" t="str">
        <f ca="1">CELL("FILENAME",A1)</f>
        <v>R:\Finance\Annual Budget\Amended 2016-2017\[2016-2017 Amended Budget.xlsx]Form</v>
      </c>
      <c r="B47" s="598"/>
      <c r="C47" s="598"/>
      <c r="D47" s="324"/>
      <c r="E47" s="324"/>
      <c r="F47" s="324"/>
      <c r="G47" s="324"/>
      <c r="H47" s="324"/>
      <c r="I47" s="325"/>
      <c r="J47" s="324"/>
      <c r="K47" s="324"/>
      <c r="L47" s="324"/>
    </row>
    <row r="48" spans="1:12" x14ac:dyDescent="0.2">
      <c r="D48" s="323"/>
      <c r="E48" s="323"/>
      <c r="F48" s="323"/>
    </row>
    <row r="49" spans="4:6" x14ac:dyDescent="0.2">
      <c r="D49" s="323"/>
      <c r="E49" s="323"/>
      <c r="F49" s="323"/>
    </row>
    <row r="50" spans="4:6" x14ac:dyDescent="0.2">
      <c r="D50" s="323"/>
      <c r="E50" s="323"/>
      <c r="F50" s="323"/>
    </row>
    <row r="51" spans="4:6" x14ac:dyDescent="0.2">
      <c r="D51" s="323"/>
      <c r="E51" s="323"/>
      <c r="F51" s="323"/>
    </row>
    <row r="52" spans="4:6" x14ac:dyDescent="0.2">
      <c r="D52" s="323"/>
      <c r="E52" s="323"/>
      <c r="F52" s="323"/>
    </row>
    <row r="53" spans="4:6" x14ac:dyDescent="0.2">
      <c r="D53" s="323"/>
      <c r="E53" s="323"/>
      <c r="F53" s="323"/>
    </row>
    <row r="54" spans="4:6" x14ac:dyDescent="0.2">
      <c r="D54" s="323"/>
      <c r="E54" s="323"/>
      <c r="F54" s="323"/>
    </row>
    <row r="55" spans="4:6" x14ac:dyDescent="0.2">
      <c r="D55" s="323"/>
      <c r="E55" s="323"/>
      <c r="F55" s="323"/>
    </row>
    <row r="56" spans="4:6" x14ac:dyDescent="0.2">
      <c r="D56" s="323"/>
      <c r="E56" s="323"/>
      <c r="F56" s="323"/>
    </row>
    <row r="57" spans="4:6" x14ac:dyDescent="0.2">
      <c r="D57" s="323"/>
      <c r="E57" s="323"/>
      <c r="F57" s="323"/>
    </row>
    <row r="58" spans="4:6" x14ac:dyDescent="0.2">
      <c r="D58" s="323"/>
      <c r="E58" s="323"/>
      <c r="F58" s="323"/>
    </row>
    <row r="59" spans="4:6" x14ac:dyDescent="0.2">
      <c r="D59" s="323"/>
      <c r="E59" s="323"/>
      <c r="F59" s="323"/>
    </row>
    <row r="60" spans="4:6" x14ac:dyDescent="0.2">
      <c r="D60" s="323"/>
      <c r="E60" s="323"/>
      <c r="F60" s="323"/>
    </row>
    <row r="61" spans="4:6" x14ac:dyDescent="0.2">
      <c r="D61" s="323"/>
      <c r="E61" s="323"/>
      <c r="F61" s="323"/>
    </row>
    <row r="62" spans="4:6" x14ac:dyDescent="0.2">
      <c r="D62" s="323"/>
      <c r="E62" s="323"/>
      <c r="F62" s="323"/>
    </row>
    <row r="63" spans="4:6" x14ac:dyDescent="0.2">
      <c r="D63" s="323"/>
      <c r="E63" s="323"/>
      <c r="F63" s="323"/>
    </row>
    <row r="64" spans="4:6" x14ac:dyDescent="0.2">
      <c r="D64" s="323"/>
      <c r="E64" s="323"/>
      <c r="F64" s="323"/>
    </row>
    <row r="65" spans="4:6" x14ac:dyDescent="0.2">
      <c r="D65" s="323"/>
      <c r="E65" s="323"/>
      <c r="F65" s="323"/>
    </row>
    <row r="66" spans="4:6" x14ac:dyDescent="0.2">
      <c r="D66" s="323"/>
      <c r="E66" s="323"/>
      <c r="F66" s="323"/>
    </row>
    <row r="67" spans="4:6" x14ac:dyDescent="0.2">
      <c r="D67" s="323"/>
      <c r="E67" s="323"/>
      <c r="F67" s="323"/>
    </row>
    <row r="68" spans="4:6" x14ac:dyDescent="0.2">
      <c r="D68" s="323"/>
      <c r="E68" s="323"/>
      <c r="F68" s="323"/>
    </row>
    <row r="69" spans="4:6" x14ac:dyDescent="0.2">
      <c r="D69" s="323"/>
      <c r="E69" s="323"/>
      <c r="F69" s="323"/>
    </row>
    <row r="70" spans="4:6" x14ac:dyDescent="0.2">
      <c r="D70" s="323"/>
      <c r="E70" s="323"/>
      <c r="F70" s="323"/>
    </row>
    <row r="71" spans="4:6" x14ac:dyDescent="0.2">
      <c r="D71" s="323"/>
      <c r="E71" s="323"/>
      <c r="F71" s="323"/>
    </row>
    <row r="72" spans="4:6" x14ac:dyDescent="0.2">
      <c r="D72" s="323"/>
      <c r="E72" s="323"/>
      <c r="F72" s="323"/>
    </row>
    <row r="73" spans="4:6" x14ac:dyDescent="0.2">
      <c r="D73" s="323"/>
      <c r="E73" s="323"/>
      <c r="F73" s="323"/>
    </row>
    <row r="74" spans="4:6" x14ac:dyDescent="0.2">
      <c r="D74" s="323"/>
      <c r="E74" s="323"/>
      <c r="F74" s="323"/>
    </row>
    <row r="75" spans="4:6" x14ac:dyDescent="0.2">
      <c r="D75" s="323"/>
      <c r="E75" s="323"/>
      <c r="F75" s="323"/>
    </row>
    <row r="76" spans="4:6" x14ac:dyDescent="0.2">
      <c r="D76" s="323"/>
      <c r="E76" s="323"/>
      <c r="F76" s="323"/>
    </row>
    <row r="77" spans="4:6" x14ac:dyDescent="0.2">
      <c r="D77" s="323"/>
      <c r="E77" s="323"/>
      <c r="F77" s="323"/>
    </row>
    <row r="78" spans="4:6" x14ac:dyDescent="0.2">
      <c r="D78" s="323"/>
      <c r="E78" s="323"/>
      <c r="F78" s="323"/>
    </row>
    <row r="79" spans="4:6" x14ac:dyDescent="0.2">
      <c r="D79" s="323"/>
      <c r="E79" s="323"/>
      <c r="F79" s="323"/>
    </row>
    <row r="80" spans="4:6" x14ac:dyDescent="0.2">
      <c r="D80" s="323"/>
      <c r="E80" s="323"/>
      <c r="F80" s="323"/>
    </row>
    <row r="81" spans="4:6" x14ac:dyDescent="0.2">
      <c r="D81" s="323"/>
      <c r="E81" s="323"/>
      <c r="F81" s="323"/>
    </row>
    <row r="82" spans="4:6" x14ac:dyDescent="0.2">
      <c r="D82" s="323"/>
      <c r="E82" s="323"/>
      <c r="F82" s="323"/>
    </row>
    <row r="83" spans="4:6" x14ac:dyDescent="0.2">
      <c r="D83" s="323"/>
      <c r="E83" s="323"/>
      <c r="F83" s="323"/>
    </row>
    <row r="84" spans="4:6" x14ac:dyDescent="0.2">
      <c r="D84" s="323"/>
      <c r="E84" s="323"/>
      <c r="F84" s="323"/>
    </row>
    <row r="85" spans="4:6" x14ac:dyDescent="0.2">
      <c r="D85" s="323"/>
      <c r="E85" s="323"/>
      <c r="F85" s="323"/>
    </row>
    <row r="86" spans="4:6" x14ac:dyDescent="0.2">
      <c r="D86" s="323"/>
      <c r="E86" s="323"/>
      <c r="F86" s="323"/>
    </row>
    <row r="87" spans="4:6" x14ac:dyDescent="0.2">
      <c r="D87" s="323"/>
      <c r="E87" s="323"/>
      <c r="F87" s="323"/>
    </row>
    <row r="88" spans="4:6" x14ac:dyDescent="0.2">
      <c r="D88" s="323"/>
      <c r="E88" s="323"/>
      <c r="F88" s="323"/>
    </row>
    <row r="89" spans="4:6" x14ac:dyDescent="0.2">
      <c r="D89" s="323"/>
      <c r="E89" s="323"/>
      <c r="F89" s="323"/>
    </row>
    <row r="90" spans="4:6" x14ac:dyDescent="0.2">
      <c r="D90" s="323"/>
      <c r="E90" s="323"/>
      <c r="F90" s="323"/>
    </row>
    <row r="91" spans="4:6" x14ac:dyDescent="0.2">
      <c r="D91" s="323"/>
      <c r="E91" s="323"/>
      <c r="F91" s="323"/>
    </row>
    <row r="92" spans="4:6" x14ac:dyDescent="0.2">
      <c r="D92" s="323"/>
      <c r="E92" s="323"/>
      <c r="F92" s="323"/>
    </row>
    <row r="93" spans="4:6" x14ac:dyDescent="0.2">
      <c r="D93" s="323"/>
      <c r="E93" s="323"/>
      <c r="F93" s="323"/>
    </row>
    <row r="94" spans="4:6" x14ac:dyDescent="0.2">
      <c r="D94" s="323"/>
      <c r="E94" s="323"/>
      <c r="F94" s="323"/>
    </row>
    <row r="95" spans="4:6" x14ac:dyDescent="0.2">
      <c r="D95" s="323"/>
      <c r="E95" s="323"/>
      <c r="F95" s="323"/>
    </row>
    <row r="96" spans="4:6" x14ac:dyDescent="0.2">
      <c r="D96" s="323"/>
      <c r="E96" s="323"/>
      <c r="F96" s="323"/>
    </row>
    <row r="97" spans="4:6" x14ac:dyDescent="0.2">
      <c r="D97" s="323"/>
      <c r="E97" s="323"/>
      <c r="F97" s="323"/>
    </row>
    <row r="98" spans="4:6" x14ac:dyDescent="0.2">
      <c r="D98" s="323"/>
      <c r="E98" s="323"/>
      <c r="F98" s="323"/>
    </row>
    <row r="99" spans="4:6" x14ac:dyDescent="0.2">
      <c r="D99" s="323"/>
      <c r="E99" s="323"/>
      <c r="F99" s="323"/>
    </row>
    <row r="100" spans="4:6" x14ac:dyDescent="0.2">
      <c r="D100" s="323"/>
      <c r="E100" s="323"/>
      <c r="F100" s="323"/>
    </row>
    <row r="101" spans="4:6" x14ac:dyDescent="0.2">
      <c r="D101" s="323"/>
      <c r="E101" s="323"/>
      <c r="F101" s="323"/>
    </row>
    <row r="102" spans="4:6" x14ac:dyDescent="0.2">
      <c r="D102" s="323"/>
      <c r="E102" s="323"/>
      <c r="F102" s="323"/>
    </row>
    <row r="103" spans="4:6" x14ac:dyDescent="0.2">
      <c r="D103" s="323"/>
      <c r="E103" s="323"/>
      <c r="F103" s="323"/>
    </row>
    <row r="104" spans="4:6" x14ac:dyDescent="0.2">
      <c r="D104" s="323"/>
      <c r="E104" s="323"/>
      <c r="F104" s="323"/>
    </row>
    <row r="105" spans="4:6" x14ac:dyDescent="0.2">
      <c r="D105" s="323"/>
      <c r="E105" s="323"/>
      <c r="F105" s="323"/>
    </row>
    <row r="106" spans="4:6" x14ac:dyDescent="0.2">
      <c r="D106" s="323"/>
      <c r="E106" s="323"/>
      <c r="F106" s="323"/>
    </row>
    <row r="107" spans="4:6" x14ac:dyDescent="0.2">
      <c r="D107" s="323"/>
      <c r="E107" s="323"/>
      <c r="F107" s="323"/>
    </row>
    <row r="108" spans="4:6" x14ac:dyDescent="0.2">
      <c r="D108" s="323"/>
      <c r="E108" s="323"/>
      <c r="F108" s="323"/>
    </row>
    <row r="109" spans="4:6" x14ac:dyDescent="0.2">
      <c r="D109" s="323"/>
      <c r="E109" s="323"/>
      <c r="F109" s="323"/>
    </row>
    <row r="110" spans="4:6" x14ac:dyDescent="0.2">
      <c r="D110" s="323"/>
      <c r="E110" s="323"/>
      <c r="F110" s="323"/>
    </row>
    <row r="111" spans="4:6" x14ac:dyDescent="0.2">
      <c r="D111" s="323"/>
      <c r="E111" s="323"/>
      <c r="F111" s="323"/>
    </row>
    <row r="112" spans="4:6" x14ac:dyDescent="0.2">
      <c r="D112" s="323"/>
      <c r="E112" s="323"/>
      <c r="F112" s="323"/>
    </row>
    <row r="113" spans="4:6" x14ac:dyDescent="0.2">
      <c r="D113" s="323"/>
      <c r="E113" s="323"/>
      <c r="F113" s="323"/>
    </row>
    <row r="114" spans="4:6" x14ac:dyDescent="0.2">
      <c r="D114" s="323"/>
      <c r="E114" s="323"/>
      <c r="F114" s="323"/>
    </row>
    <row r="115" spans="4:6" x14ac:dyDescent="0.2">
      <c r="D115" s="323"/>
      <c r="E115" s="323"/>
      <c r="F115" s="323"/>
    </row>
    <row r="116" spans="4:6" x14ac:dyDescent="0.2">
      <c r="D116" s="323"/>
      <c r="E116" s="323"/>
      <c r="F116" s="323"/>
    </row>
    <row r="117" spans="4:6" x14ac:dyDescent="0.2">
      <c r="D117" s="323"/>
      <c r="E117" s="323"/>
      <c r="F117" s="323"/>
    </row>
    <row r="118" spans="4:6" x14ac:dyDescent="0.2">
      <c r="D118" s="323"/>
      <c r="E118" s="323"/>
      <c r="F118" s="323"/>
    </row>
    <row r="119" spans="4:6" x14ac:dyDescent="0.2">
      <c r="D119" s="323"/>
      <c r="E119" s="323"/>
      <c r="F119" s="323"/>
    </row>
    <row r="120" spans="4:6" x14ac:dyDescent="0.2">
      <c r="D120" s="323"/>
      <c r="E120" s="323"/>
      <c r="F120" s="323"/>
    </row>
    <row r="121" spans="4:6" x14ac:dyDescent="0.2">
      <c r="D121" s="323"/>
      <c r="E121" s="323"/>
      <c r="F121" s="323"/>
    </row>
    <row r="122" spans="4:6" x14ac:dyDescent="0.2">
      <c r="D122" s="323"/>
      <c r="E122" s="323"/>
      <c r="F122" s="323"/>
    </row>
    <row r="123" spans="4:6" x14ac:dyDescent="0.2">
      <c r="D123" s="323"/>
      <c r="E123" s="323"/>
      <c r="F123" s="323"/>
    </row>
    <row r="124" spans="4:6" x14ac:dyDescent="0.2">
      <c r="D124" s="323"/>
      <c r="E124" s="323"/>
      <c r="F124" s="323"/>
    </row>
    <row r="125" spans="4:6" x14ac:dyDescent="0.2">
      <c r="D125" s="323"/>
      <c r="E125" s="323"/>
      <c r="F125" s="323"/>
    </row>
    <row r="126" spans="4:6" x14ac:dyDescent="0.2">
      <c r="D126" s="323"/>
      <c r="E126" s="323"/>
      <c r="F126" s="323"/>
    </row>
    <row r="127" spans="4:6" x14ac:dyDescent="0.2">
      <c r="D127" s="323"/>
      <c r="E127" s="323"/>
      <c r="F127" s="323"/>
    </row>
    <row r="128" spans="4:6" x14ac:dyDescent="0.2">
      <c r="D128" s="323"/>
      <c r="E128" s="323"/>
      <c r="F128" s="323"/>
    </row>
    <row r="129" spans="4:6" x14ac:dyDescent="0.2">
      <c r="D129" s="323"/>
      <c r="E129" s="323"/>
      <c r="F129" s="323"/>
    </row>
    <row r="130" spans="4:6" x14ac:dyDescent="0.2">
      <c r="D130" s="323"/>
      <c r="E130" s="323"/>
      <c r="F130" s="323"/>
    </row>
    <row r="131" spans="4:6" x14ac:dyDescent="0.2">
      <c r="D131" s="323"/>
      <c r="E131" s="323"/>
      <c r="F131" s="323"/>
    </row>
    <row r="132" spans="4:6" x14ac:dyDescent="0.2">
      <c r="D132" s="323"/>
      <c r="E132" s="323"/>
      <c r="F132" s="323"/>
    </row>
    <row r="133" spans="4:6" x14ac:dyDescent="0.2">
      <c r="D133" s="323"/>
      <c r="E133" s="323"/>
      <c r="F133" s="323"/>
    </row>
    <row r="134" spans="4:6" x14ac:dyDescent="0.2">
      <c r="D134" s="323"/>
      <c r="E134" s="323"/>
      <c r="F134" s="323"/>
    </row>
    <row r="135" spans="4:6" x14ac:dyDescent="0.2">
      <c r="D135" s="323"/>
      <c r="E135" s="323"/>
      <c r="F135" s="323"/>
    </row>
    <row r="136" spans="4:6" x14ac:dyDescent="0.2">
      <c r="D136" s="323"/>
      <c r="E136" s="323"/>
      <c r="F136" s="323"/>
    </row>
    <row r="137" spans="4:6" x14ac:dyDescent="0.2">
      <c r="D137" s="323"/>
      <c r="E137" s="323"/>
      <c r="F137" s="323"/>
    </row>
    <row r="138" spans="4:6" x14ac:dyDescent="0.2">
      <c r="D138" s="323"/>
      <c r="E138" s="323"/>
      <c r="F138" s="323"/>
    </row>
    <row r="139" spans="4:6" x14ac:dyDescent="0.2">
      <c r="D139" s="323"/>
      <c r="E139" s="323"/>
      <c r="F139" s="323"/>
    </row>
    <row r="140" spans="4:6" x14ac:dyDescent="0.2">
      <c r="D140" s="323"/>
      <c r="E140" s="323"/>
      <c r="F140" s="323"/>
    </row>
    <row r="141" spans="4:6" x14ac:dyDescent="0.2">
      <c r="D141" s="323"/>
      <c r="E141" s="323"/>
      <c r="F141" s="323"/>
    </row>
    <row r="142" spans="4:6" x14ac:dyDescent="0.2">
      <c r="D142" s="323"/>
      <c r="E142" s="323"/>
      <c r="F142" s="323"/>
    </row>
    <row r="143" spans="4:6" x14ac:dyDescent="0.2">
      <c r="D143" s="323"/>
      <c r="E143" s="323"/>
      <c r="F143" s="323"/>
    </row>
    <row r="144" spans="4:6" x14ac:dyDescent="0.2">
      <c r="D144" s="323"/>
      <c r="E144" s="323"/>
      <c r="F144" s="323"/>
    </row>
    <row r="145" spans="4:6" x14ac:dyDescent="0.2">
      <c r="D145" s="323"/>
      <c r="E145" s="323"/>
      <c r="F145" s="323"/>
    </row>
    <row r="146" spans="4:6" x14ac:dyDescent="0.2">
      <c r="D146" s="323"/>
      <c r="E146" s="323"/>
      <c r="F146" s="323"/>
    </row>
    <row r="147" spans="4:6" x14ac:dyDescent="0.2">
      <c r="D147" s="323"/>
      <c r="E147" s="323"/>
      <c r="F147" s="323"/>
    </row>
    <row r="148" spans="4:6" x14ac:dyDescent="0.2">
      <c r="D148" s="323"/>
      <c r="E148" s="323"/>
      <c r="F148" s="323"/>
    </row>
    <row r="149" spans="4:6" x14ac:dyDescent="0.2">
      <c r="D149" s="323"/>
      <c r="E149" s="323"/>
      <c r="F149" s="323"/>
    </row>
    <row r="150" spans="4:6" x14ac:dyDescent="0.2">
      <c r="D150" s="323"/>
      <c r="E150" s="323"/>
      <c r="F150" s="323"/>
    </row>
    <row r="151" spans="4:6" x14ac:dyDescent="0.2">
      <c r="D151" s="323"/>
      <c r="E151" s="323"/>
      <c r="F151" s="323"/>
    </row>
    <row r="152" spans="4:6" x14ac:dyDescent="0.2">
      <c r="D152" s="323"/>
      <c r="E152" s="323"/>
      <c r="F152" s="323"/>
    </row>
    <row r="153" spans="4:6" x14ac:dyDescent="0.2">
      <c r="D153" s="323"/>
      <c r="E153" s="323"/>
      <c r="F153" s="323"/>
    </row>
    <row r="154" spans="4:6" x14ac:dyDescent="0.2">
      <c r="D154" s="323"/>
      <c r="E154" s="323"/>
      <c r="F154" s="323"/>
    </row>
    <row r="155" spans="4:6" x14ac:dyDescent="0.2">
      <c r="D155" s="323"/>
      <c r="E155" s="323"/>
      <c r="F155" s="323"/>
    </row>
    <row r="156" spans="4:6" x14ac:dyDescent="0.2">
      <c r="D156" s="323"/>
      <c r="E156" s="323"/>
      <c r="F156" s="323"/>
    </row>
    <row r="157" spans="4:6" x14ac:dyDescent="0.2">
      <c r="D157" s="323"/>
      <c r="E157" s="323"/>
      <c r="F157" s="323"/>
    </row>
    <row r="158" spans="4:6" x14ac:dyDescent="0.2">
      <c r="D158" s="323"/>
      <c r="E158" s="323"/>
      <c r="F158" s="323"/>
    </row>
    <row r="159" spans="4:6" x14ac:dyDescent="0.2">
      <c r="D159" s="323"/>
      <c r="E159" s="323"/>
      <c r="F159" s="323"/>
    </row>
    <row r="160" spans="4:6" x14ac:dyDescent="0.2">
      <c r="D160" s="323"/>
      <c r="E160" s="323"/>
      <c r="F160" s="323"/>
    </row>
    <row r="161" spans="4:6" x14ac:dyDescent="0.2">
      <c r="D161" s="323"/>
      <c r="E161" s="323"/>
      <c r="F161" s="323"/>
    </row>
    <row r="162" spans="4:6" x14ac:dyDescent="0.2">
      <c r="D162" s="323"/>
      <c r="E162" s="323"/>
      <c r="F162" s="323"/>
    </row>
    <row r="163" spans="4:6" x14ac:dyDescent="0.2">
      <c r="D163" s="323"/>
      <c r="E163" s="323"/>
      <c r="F163" s="323"/>
    </row>
    <row r="164" spans="4:6" x14ac:dyDescent="0.2">
      <c r="D164" s="323"/>
      <c r="E164" s="323"/>
      <c r="F164" s="323"/>
    </row>
    <row r="165" spans="4:6" x14ac:dyDescent="0.2">
      <c r="D165" s="323"/>
      <c r="E165" s="323"/>
      <c r="F165" s="323"/>
    </row>
    <row r="166" spans="4:6" x14ac:dyDescent="0.2">
      <c r="D166" s="323"/>
      <c r="E166" s="323"/>
      <c r="F166" s="323"/>
    </row>
    <row r="167" spans="4:6" x14ac:dyDescent="0.2">
      <c r="D167" s="323"/>
      <c r="E167" s="323"/>
      <c r="F167" s="323"/>
    </row>
    <row r="168" spans="4:6" x14ac:dyDescent="0.2">
      <c r="D168" s="323"/>
      <c r="E168" s="323"/>
      <c r="F168" s="323"/>
    </row>
    <row r="169" spans="4:6" x14ac:dyDescent="0.2">
      <c r="D169" s="323"/>
      <c r="E169" s="323"/>
      <c r="F169" s="323"/>
    </row>
    <row r="170" spans="4:6" x14ac:dyDescent="0.2">
      <c r="D170" s="323"/>
      <c r="E170" s="323"/>
      <c r="F170" s="323"/>
    </row>
    <row r="171" spans="4:6" x14ac:dyDescent="0.2">
      <c r="D171" s="323"/>
      <c r="E171" s="323"/>
      <c r="F171" s="323"/>
    </row>
    <row r="172" spans="4:6" x14ac:dyDescent="0.2">
      <c r="D172" s="323"/>
      <c r="E172" s="323"/>
      <c r="F172" s="323"/>
    </row>
    <row r="173" spans="4:6" x14ac:dyDescent="0.2">
      <c r="D173" s="323"/>
      <c r="E173" s="323"/>
      <c r="F173" s="323"/>
    </row>
    <row r="174" spans="4:6" x14ac:dyDescent="0.2">
      <c r="D174" s="323"/>
      <c r="E174" s="323"/>
      <c r="F174" s="323"/>
    </row>
    <row r="175" spans="4:6" x14ac:dyDescent="0.2">
      <c r="D175" s="323"/>
      <c r="E175" s="323"/>
      <c r="F175" s="323"/>
    </row>
    <row r="176" spans="4:6" x14ac:dyDescent="0.2">
      <c r="D176" s="323"/>
      <c r="E176" s="323"/>
      <c r="F176" s="323"/>
    </row>
    <row r="177" spans="4:6" x14ac:dyDescent="0.2">
      <c r="D177" s="323"/>
      <c r="E177" s="323"/>
      <c r="F177" s="323"/>
    </row>
    <row r="178" spans="4:6" x14ac:dyDescent="0.2">
      <c r="D178" s="323"/>
      <c r="E178" s="323"/>
      <c r="F178" s="323"/>
    </row>
    <row r="179" spans="4:6" x14ac:dyDescent="0.2">
      <c r="D179" s="323"/>
      <c r="E179" s="323"/>
      <c r="F179" s="323"/>
    </row>
    <row r="180" spans="4:6" x14ac:dyDescent="0.2">
      <c r="D180" s="323"/>
      <c r="E180" s="323"/>
      <c r="F180" s="323"/>
    </row>
    <row r="181" spans="4:6" x14ac:dyDescent="0.2">
      <c r="D181" s="323"/>
      <c r="E181" s="323"/>
      <c r="F181" s="323"/>
    </row>
    <row r="182" spans="4:6" x14ac:dyDescent="0.2">
      <c r="D182" s="323"/>
      <c r="E182" s="323"/>
      <c r="F182" s="323"/>
    </row>
    <row r="183" spans="4:6" x14ac:dyDescent="0.2">
      <c r="D183" s="323"/>
      <c r="E183" s="323"/>
      <c r="F183" s="323"/>
    </row>
    <row r="184" spans="4:6" x14ac:dyDescent="0.2">
      <c r="D184" s="323"/>
      <c r="E184" s="323"/>
      <c r="F184" s="323"/>
    </row>
    <row r="185" spans="4:6" x14ac:dyDescent="0.2">
      <c r="D185" s="323"/>
      <c r="E185" s="323"/>
      <c r="F185" s="323"/>
    </row>
    <row r="186" spans="4:6" x14ac:dyDescent="0.2">
      <c r="D186" s="323"/>
      <c r="E186" s="323"/>
      <c r="F186" s="323"/>
    </row>
    <row r="187" spans="4:6" x14ac:dyDescent="0.2">
      <c r="D187" s="323"/>
      <c r="E187" s="323"/>
      <c r="F187" s="323"/>
    </row>
    <row r="188" spans="4:6" x14ac:dyDescent="0.2">
      <c r="D188" s="323"/>
      <c r="E188" s="323"/>
      <c r="F188" s="323"/>
    </row>
    <row r="189" spans="4:6" x14ac:dyDescent="0.2">
      <c r="D189" s="323"/>
      <c r="E189" s="323"/>
      <c r="F189" s="323"/>
    </row>
    <row r="190" spans="4:6" x14ac:dyDescent="0.2">
      <c r="D190" s="323"/>
      <c r="E190" s="323"/>
      <c r="F190" s="323"/>
    </row>
    <row r="191" spans="4:6" x14ac:dyDescent="0.2">
      <c r="D191" s="323"/>
      <c r="E191" s="323"/>
      <c r="F191" s="323"/>
    </row>
    <row r="192" spans="4:6" x14ac:dyDescent="0.2">
      <c r="D192" s="323"/>
      <c r="E192" s="323"/>
      <c r="F192" s="323"/>
    </row>
    <row r="193" spans="4:6" x14ac:dyDescent="0.2">
      <c r="D193" s="323"/>
      <c r="E193" s="323"/>
      <c r="F193" s="323"/>
    </row>
    <row r="194" spans="4:6" x14ac:dyDescent="0.2">
      <c r="D194" s="323"/>
      <c r="E194" s="323"/>
      <c r="F194" s="323"/>
    </row>
    <row r="195" spans="4:6" x14ac:dyDescent="0.2">
      <c r="D195" s="323"/>
      <c r="E195" s="323"/>
      <c r="F195" s="323"/>
    </row>
    <row r="196" spans="4:6" x14ac:dyDescent="0.2">
      <c r="D196" s="323"/>
      <c r="E196" s="323"/>
      <c r="F196" s="323"/>
    </row>
    <row r="197" spans="4:6" x14ac:dyDescent="0.2">
      <c r="D197" s="323"/>
      <c r="E197" s="323"/>
      <c r="F197" s="323"/>
    </row>
    <row r="198" spans="4:6" x14ac:dyDescent="0.2">
      <c r="D198" s="323"/>
      <c r="E198" s="323"/>
      <c r="F198" s="323"/>
    </row>
    <row r="199" spans="4:6" x14ac:dyDescent="0.2">
      <c r="D199" s="323"/>
      <c r="E199" s="323"/>
      <c r="F199" s="323"/>
    </row>
    <row r="200" spans="4:6" x14ac:dyDescent="0.2">
      <c r="D200" s="323"/>
      <c r="E200" s="323"/>
      <c r="F200" s="323"/>
    </row>
    <row r="201" spans="4:6" x14ac:dyDescent="0.2">
      <c r="D201" s="323"/>
      <c r="E201" s="323"/>
      <c r="F201" s="323"/>
    </row>
    <row r="202" spans="4:6" x14ac:dyDescent="0.2">
      <c r="D202" s="323"/>
      <c r="E202" s="323"/>
      <c r="F202" s="323"/>
    </row>
    <row r="203" spans="4:6" x14ac:dyDescent="0.2">
      <c r="D203" s="323"/>
      <c r="E203" s="323"/>
      <c r="F203" s="323"/>
    </row>
    <row r="204" spans="4:6" x14ac:dyDescent="0.2">
      <c r="D204" s="323"/>
      <c r="E204" s="323"/>
      <c r="F204" s="323"/>
    </row>
    <row r="205" spans="4:6" x14ac:dyDescent="0.2">
      <c r="D205" s="323"/>
      <c r="E205" s="323"/>
      <c r="F205" s="323"/>
    </row>
    <row r="206" spans="4:6" x14ac:dyDescent="0.2">
      <c r="D206" s="323"/>
      <c r="E206" s="323"/>
      <c r="F206" s="323"/>
    </row>
    <row r="207" spans="4:6" x14ac:dyDescent="0.2">
      <c r="D207" s="323"/>
      <c r="E207" s="323"/>
      <c r="F207" s="323"/>
    </row>
    <row r="208" spans="4:6" x14ac:dyDescent="0.2">
      <c r="D208" s="323"/>
      <c r="E208" s="323"/>
      <c r="F208" s="323"/>
    </row>
    <row r="209" spans="4:6" x14ac:dyDescent="0.2">
      <c r="D209" s="323"/>
      <c r="E209" s="323"/>
      <c r="F209" s="323"/>
    </row>
    <row r="210" spans="4:6" x14ac:dyDescent="0.2">
      <c r="D210" s="323"/>
      <c r="E210" s="323"/>
      <c r="F210" s="323"/>
    </row>
    <row r="211" spans="4:6" x14ac:dyDescent="0.2">
      <c r="D211" s="323"/>
      <c r="E211" s="323"/>
      <c r="F211" s="323"/>
    </row>
    <row r="212" spans="4:6" x14ac:dyDescent="0.2">
      <c r="D212" s="323"/>
      <c r="E212" s="323"/>
      <c r="F212" s="323"/>
    </row>
    <row r="213" spans="4:6" x14ac:dyDescent="0.2">
      <c r="D213" s="323"/>
      <c r="E213" s="323"/>
      <c r="F213" s="323"/>
    </row>
    <row r="214" spans="4:6" x14ac:dyDescent="0.2">
      <c r="D214" s="323"/>
      <c r="E214" s="323"/>
      <c r="F214" s="323"/>
    </row>
    <row r="215" spans="4:6" x14ac:dyDescent="0.2">
      <c r="D215" s="323"/>
      <c r="E215" s="323"/>
      <c r="F215" s="323"/>
    </row>
    <row r="216" spans="4:6" x14ac:dyDescent="0.2">
      <c r="D216" s="323"/>
      <c r="E216" s="323"/>
      <c r="F216" s="323"/>
    </row>
    <row r="217" spans="4:6" x14ac:dyDescent="0.2">
      <c r="D217" s="323"/>
      <c r="E217" s="323"/>
      <c r="F217" s="323"/>
    </row>
    <row r="218" spans="4:6" x14ac:dyDescent="0.2">
      <c r="D218" s="323"/>
      <c r="E218" s="323"/>
      <c r="F218" s="323"/>
    </row>
    <row r="219" spans="4:6" x14ac:dyDescent="0.2">
      <c r="D219" s="323"/>
      <c r="E219" s="323"/>
      <c r="F219" s="323"/>
    </row>
    <row r="220" spans="4:6" x14ac:dyDescent="0.2">
      <c r="D220" s="323"/>
      <c r="E220" s="323"/>
      <c r="F220" s="323"/>
    </row>
    <row r="221" spans="4:6" x14ac:dyDescent="0.2">
      <c r="D221" s="323"/>
      <c r="E221" s="323"/>
      <c r="F221" s="323"/>
    </row>
    <row r="222" spans="4:6" x14ac:dyDescent="0.2">
      <c r="D222" s="323"/>
      <c r="E222" s="323"/>
      <c r="F222" s="323"/>
    </row>
    <row r="223" spans="4:6" x14ac:dyDescent="0.2">
      <c r="D223" s="323"/>
      <c r="E223" s="323"/>
      <c r="F223" s="323"/>
    </row>
    <row r="224" spans="4:6" x14ac:dyDescent="0.2">
      <c r="D224" s="323"/>
      <c r="E224" s="323"/>
      <c r="F224" s="323"/>
    </row>
    <row r="225" spans="4:6" x14ac:dyDescent="0.2">
      <c r="D225" s="323"/>
      <c r="E225" s="323"/>
      <c r="F225" s="323"/>
    </row>
    <row r="226" spans="4:6" x14ac:dyDescent="0.2">
      <c r="D226" s="323"/>
      <c r="E226" s="323"/>
      <c r="F226" s="323"/>
    </row>
    <row r="227" spans="4:6" x14ac:dyDescent="0.2">
      <c r="D227" s="323"/>
      <c r="E227" s="323"/>
      <c r="F227" s="323"/>
    </row>
    <row r="228" spans="4:6" x14ac:dyDescent="0.2">
      <c r="D228" s="323"/>
      <c r="E228" s="323"/>
      <c r="F228" s="323"/>
    </row>
    <row r="229" spans="4:6" x14ac:dyDescent="0.2">
      <c r="D229" s="323"/>
      <c r="E229" s="323"/>
      <c r="F229" s="323"/>
    </row>
    <row r="230" spans="4:6" x14ac:dyDescent="0.2">
      <c r="D230" s="323"/>
      <c r="E230" s="323"/>
      <c r="F230" s="323"/>
    </row>
    <row r="231" spans="4:6" x14ac:dyDescent="0.2">
      <c r="D231" s="323"/>
      <c r="E231" s="323"/>
      <c r="F231" s="323"/>
    </row>
    <row r="232" spans="4:6" x14ac:dyDescent="0.2">
      <c r="D232" s="323"/>
      <c r="E232" s="323"/>
      <c r="F232" s="323"/>
    </row>
    <row r="233" spans="4:6" x14ac:dyDescent="0.2">
      <c r="D233" s="323"/>
      <c r="E233" s="323"/>
      <c r="F233" s="323"/>
    </row>
    <row r="234" spans="4:6" x14ac:dyDescent="0.2">
      <c r="D234" s="323"/>
      <c r="E234" s="323"/>
      <c r="F234" s="323"/>
    </row>
    <row r="235" spans="4:6" x14ac:dyDescent="0.2">
      <c r="D235" s="323"/>
      <c r="E235" s="323"/>
      <c r="F235" s="323"/>
    </row>
    <row r="236" spans="4:6" x14ac:dyDescent="0.2">
      <c r="D236" s="323"/>
      <c r="E236" s="323"/>
      <c r="F236" s="323"/>
    </row>
    <row r="237" spans="4:6" x14ac:dyDescent="0.2">
      <c r="D237" s="323"/>
      <c r="E237" s="323"/>
      <c r="F237" s="323"/>
    </row>
    <row r="238" spans="4:6" x14ac:dyDescent="0.2">
      <c r="D238" s="323"/>
      <c r="E238" s="323"/>
      <c r="F238" s="323"/>
    </row>
    <row r="239" spans="4:6" x14ac:dyDescent="0.2">
      <c r="D239" s="323"/>
      <c r="E239" s="323"/>
      <c r="F239" s="323"/>
    </row>
    <row r="240" spans="4:6" x14ac:dyDescent="0.2">
      <c r="D240" s="323"/>
      <c r="E240" s="323"/>
      <c r="F240" s="323"/>
    </row>
    <row r="241" spans="4:6" x14ac:dyDescent="0.2">
      <c r="D241" s="323"/>
      <c r="E241" s="323"/>
      <c r="F241" s="323"/>
    </row>
    <row r="242" spans="4:6" x14ac:dyDescent="0.2">
      <c r="D242" s="323"/>
      <c r="E242" s="323"/>
      <c r="F242" s="323"/>
    </row>
    <row r="243" spans="4:6" x14ac:dyDescent="0.2">
      <c r="D243" s="323"/>
      <c r="E243" s="323"/>
      <c r="F243" s="323"/>
    </row>
    <row r="244" spans="4:6" x14ac:dyDescent="0.2">
      <c r="D244" s="323"/>
      <c r="E244" s="323"/>
      <c r="F244" s="323"/>
    </row>
    <row r="245" spans="4:6" x14ac:dyDescent="0.2">
      <c r="D245" s="323"/>
      <c r="E245" s="323"/>
      <c r="F245" s="323"/>
    </row>
    <row r="246" spans="4:6" x14ac:dyDescent="0.2">
      <c r="D246" s="323"/>
      <c r="E246" s="323"/>
      <c r="F246" s="323"/>
    </row>
    <row r="247" spans="4:6" x14ac:dyDescent="0.2">
      <c r="D247" s="323"/>
      <c r="E247" s="323"/>
      <c r="F247" s="323"/>
    </row>
    <row r="248" spans="4:6" x14ac:dyDescent="0.2">
      <c r="D248" s="323"/>
      <c r="E248" s="323"/>
      <c r="F248" s="323"/>
    </row>
    <row r="249" spans="4:6" x14ac:dyDescent="0.2">
      <c r="D249" s="323"/>
      <c r="E249" s="323"/>
      <c r="F249" s="323"/>
    </row>
    <row r="250" spans="4:6" x14ac:dyDescent="0.2">
      <c r="D250" s="323"/>
      <c r="E250" s="323"/>
      <c r="F250" s="323"/>
    </row>
    <row r="251" spans="4:6" x14ac:dyDescent="0.2">
      <c r="D251" s="323"/>
      <c r="E251" s="323"/>
      <c r="F251" s="323"/>
    </row>
    <row r="252" spans="4:6" x14ac:dyDescent="0.2">
      <c r="D252" s="323"/>
      <c r="E252" s="323"/>
      <c r="F252" s="323"/>
    </row>
    <row r="253" spans="4:6" x14ac:dyDescent="0.2">
      <c r="D253" s="323"/>
      <c r="E253" s="323"/>
      <c r="F253" s="323"/>
    </row>
    <row r="254" spans="4:6" x14ac:dyDescent="0.2">
      <c r="D254" s="323"/>
      <c r="E254" s="323"/>
      <c r="F254" s="323"/>
    </row>
    <row r="255" spans="4:6" x14ac:dyDescent="0.2">
      <c r="D255" s="323"/>
      <c r="E255" s="323"/>
      <c r="F255" s="323"/>
    </row>
    <row r="256" spans="4:6" x14ac:dyDescent="0.2">
      <c r="D256" s="323"/>
      <c r="E256" s="323"/>
      <c r="F256" s="323"/>
    </row>
    <row r="257" spans="4:6" x14ac:dyDescent="0.2">
      <c r="D257" s="323"/>
      <c r="E257" s="323"/>
      <c r="F257" s="323"/>
    </row>
    <row r="258" spans="4:6" x14ac:dyDescent="0.2">
      <c r="D258" s="323"/>
      <c r="E258" s="323"/>
      <c r="F258" s="323"/>
    </row>
    <row r="259" spans="4:6" x14ac:dyDescent="0.2">
      <c r="D259" s="323"/>
      <c r="E259" s="323"/>
      <c r="F259" s="323"/>
    </row>
    <row r="260" spans="4:6" x14ac:dyDescent="0.2">
      <c r="D260" s="323"/>
      <c r="E260" s="323"/>
      <c r="F260" s="323"/>
    </row>
    <row r="261" spans="4:6" x14ac:dyDescent="0.2">
      <c r="D261" s="323"/>
      <c r="E261" s="323"/>
      <c r="F261" s="323"/>
    </row>
    <row r="262" spans="4:6" x14ac:dyDescent="0.2">
      <c r="D262" s="323"/>
      <c r="E262" s="323"/>
      <c r="F262" s="323"/>
    </row>
    <row r="263" spans="4:6" x14ac:dyDescent="0.2">
      <c r="D263" s="323"/>
      <c r="E263" s="323"/>
      <c r="F263" s="323"/>
    </row>
    <row r="264" spans="4:6" x14ac:dyDescent="0.2">
      <c r="D264" s="323"/>
      <c r="E264" s="323"/>
      <c r="F264" s="323"/>
    </row>
    <row r="265" spans="4:6" x14ac:dyDescent="0.2">
      <c r="D265" s="323"/>
      <c r="E265" s="323"/>
      <c r="F265" s="323"/>
    </row>
    <row r="266" spans="4:6" x14ac:dyDescent="0.2">
      <c r="D266" s="323"/>
      <c r="E266" s="323"/>
      <c r="F266" s="323"/>
    </row>
    <row r="267" spans="4:6" x14ac:dyDescent="0.2">
      <c r="D267" s="323"/>
      <c r="E267" s="323"/>
      <c r="F267" s="323"/>
    </row>
    <row r="268" spans="4:6" x14ac:dyDescent="0.2">
      <c r="D268" s="323"/>
      <c r="E268" s="323"/>
      <c r="F268" s="323"/>
    </row>
    <row r="269" spans="4:6" x14ac:dyDescent="0.2">
      <c r="D269" s="323"/>
      <c r="E269" s="323"/>
      <c r="F269" s="323"/>
    </row>
    <row r="270" spans="4:6" x14ac:dyDescent="0.2">
      <c r="D270" s="323"/>
      <c r="E270" s="323"/>
      <c r="F270" s="323"/>
    </row>
    <row r="271" spans="4:6" x14ac:dyDescent="0.2">
      <c r="D271" s="323"/>
      <c r="E271" s="323"/>
      <c r="F271" s="323"/>
    </row>
    <row r="272" spans="4:6" x14ac:dyDescent="0.2">
      <c r="D272" s="323"/>
      <c r="E272" s="323"/>
      <c r="F272" s="323"/>
    </row>
    <row r="273" spans="4:6" x14ac:dyDescent="0.2">
      <c r="D273" s="323"/>
      <c r="E273" s="323"/>
      <c r="F273" s="323"/>
    </row>
    <row r="274" spans="4:6" x14ac:dyDescent="0.2">
      <c r="D274" s="323"/>
      <c r="E274" s="323"/>
      <c r="F274" s="323"/>
    </row>
    <row r="275" spans="4:6" x14ac:dyDescent="0.2">
      <c r="D275" s="323"/>
      <c r="E275" s="323"/>
      <c r="F275" s="323"/>
    </row>
    <row r="276" spans="4:6" x14ac:dyDescent="0.2">
      <c r="D276" s="323"/>
      <c r="E276" s="323"/>
      <c r="F276" s="323"/>
    </row>
    <row r="277" spans="4:6" x14ac:dyDescent="0.2">
      <c r="D277" s="323"/>
      <c r="E277" s="323"/>
      <c r="F277" s="323"/>
    </row>
    <row r="278" spans="4:6" x14ac:dyDescent="0.2">
      <c r="D278" s="323"/>
      <c r="E278" s="323"/>
      <c r="F278" s="323"/>
    </row>
    <row r="279" spans="4:6" x14ac:dyDescent="0.2">
      <c r="D279" s="323"/>
      <c r="E279" s="323"/>
      <c r="F279" s="323"/>
    </row>
    <row r="280" spans="4:6" x14ac:dyDescent="0.2">
      <c r="D280" s="323"/>
      <c r="E280" s="323"/>
      <c r="F280" s="323"/>
    </row>
    <row r="281" spans="4:6" x14ac:dyDescent="0.2">
      <c r="D281" s="323"/>
      <c r="E281" s="323"/>
      <c r="F281" s="323"/>
    </row>
    <row r="282" spans="4:6" x14ac:dyDescent="0.2">
      <c r="D282" s="323"/>
      <c r="E282" s="323"/>
      <c r="F282" s="323"/>
    </row>
    <row r="283" spans="4:6" x14ac:dyDescent="0.2">
      <c r="D283" s="323"/>
      <c r="E283" s="323"/>
      <c r="F283" s="323"/>
    </row>
    <row r="284" spans="4:6" x14ac:dyDescent="0.2">
      <c r="D284" s="323"/>
      <c r="E284" s="323"/>
      <c r="F284" s="323"/>
    </row>
    <row r="285" spans="4:6" x14ac:dyDescent="0.2">
      <c r="D285" s="323"/>
      <c r="E285" s="323"/>
      <c r="F285" s="323"/>
    </row>
    <row r="286" spans="4:6" x14ac:dyDescent="0.2">
      <c r="D286" s="323"/>
      <c r="E286" s="323"/>
      <c r="F286" s="323"/>
    </row>
    <row r="287" spans="4:6" x14ac:dyDescent="0.2">
      <c r="D287" s="323"/>
      <c r="E287" s="323"/>
      <c r="F287" s="323"/>
    </row>
    <row r="288" spans="4:6" x14ac:dyDescent="0.2">
      <c r="D288" s="323"/>
      <c r="E288" s="323"/>
      <c r="F288" s="323"/>
    </row>
    <row r="289" spans="4:6" x14ac:dyDescent="0.2">
      <c r="D289" s="323"/>
      <c r="E289" s="323"/>
      <c r="F289" s="323"/>
    </row>
    <row r="290" spans="4:6" x14ac:dyDescent="0.2">
      <c r="D290" s="323"/>
      <c r="E290" s="323"/>
      <c r="F290" s="323"/>
    </row>
    <row r="291" spans="4:6" x14ac:dyDescent="0.2">
      <c r="D291" s="323"/>
      <c r="E291" s="323"/>
      <c r="F291" s="323"/>
    </row>
    <row r="292" spans="4:6" x14ac:dyDescent="0.2">
      <c r="D292" s="323"/>
      <c r="E292" s="323"/>
      <c r="F292" s="323"/>
    </row>
    <row r="293" spans="4:6" x14ac:dyDescent="0.2">
      <c r="D293" s="323"/>
      <c r="E293" s="323"/>
      <c r="F293" s="323"/>
    </row>
    <row r="294" spans="4:6" x14ac:dyDescent="0.2">
      <c r="D294" s="323"/>
      <c r="E294" s="323"/>
      <c r="F294" s="323"/>
    </row>
    <row r="295" spans="4:6" x14ac:dyDescent="0.2">
      <c r="D295" s="323"/>
      <c r="E295" s="323"/>
      <c r="F295" s="323"/>
    </row>
    <row r="296" spans="4:6" x14ac:dyDescent="0.2">
      <c r="D296" s="323"/>
      <c r="E296" s="323"/>
      <c r="F296" s="323"/>
    </row>
    <row r="297" spans="4:6" x14ac:dyDescent="0.2">
      <c r="D297" s="323"/>
      <c r="E297" s="323"/>
      <c r="F297" s="323"/>
    </row>
    <row r="298" spans="4:6" x14ac:dyDescent="0.2">
      <c r="D298" s="323"/>
      <c r="E298" s="323"/>
      <c r="F298" s="323"/>
    </row>
    <row r="299" spans="4:6" x14ac:dyDescent="0.2">
      <c r="D299" s="323"/>
      <c r="E299" s="323"/>
      <c r="F299" s="323"/>
    </row>
    <row r="300" spans="4:6" x14ac:dyDescent="0.2">
      <c r="D300" s="323"/>
      <c r="E300" s="323"/>
      <c r="F300" s="323"/>
    </row>
    <row r="301" spans="4:6" x14ac:dyDescent="0.2">
      <c r="D301" s="323"/>
      <c r="E301" s="323"/>
      <c r="F301" s="323"/>
    </row>
    <row r="302" spans="4:6" x14ac:dyDescent="0.2">
      <c r="D302" s="323"/>
      <c r="E302" s="323"/>
      <c r="F302" s="323"/>
    </row>
    <row r="303" spans="4:6" x14ac:dyDescent="0.2">
      <c r="D303" s="323"/>
      <c r="E303" s="323"/>
      <c r="F303" s="323"/>
    </row>
    <row r="304" spans="4:6" x14ac:dyDescent="0.2">
      <c r="D304" s="323"/>
      <c r="E304" s="323"/>
      <c r="F304" s="323"/>
    </row>
    <row r="305" spans="4:6" x14ac:dyDescent="0.2">
      <c r="D305" s="323"/>
      <c r="E305" s="323"/>
      <c r="F305" s="323"/>
    </row>
    <row r="306" spans="4:6" x14ac:dyDescent="0.2">
      <c r="D306" s="323"/>
      <c r="E306" s="323"/>
      <c r="F306" s="323"/>
    </row>
    <row r="307" spans="4:6" x14ac:dyDescent="0.2">
      <c r="D307" s="323"/>
      <c r="E307" s="323"/>
      <c r="F307" s="323"/>
    </row>
    <row r="308" spans="4:6" x14ac:dyDescent="0.2">
      <c r="D308" s="323"/>
      <c r="E308" s="323"/>
      <c r="F308" s="323"/>
    </row>
    <row r="309" spans="4:6" x14ac:dyDescent="0.2">
      <c r="D309" s="323"/>
      <c r="E309" s="323"/>
      <c r="F309" s="323"/>
    </row>
    <row r="310" spans="4:6" x14ac:dyDescent="0.2">
      <c r="D310" s="323"/>
      <c r="E310" s="323"/>
      <c r="F310" s="323"/>
    </row>
    <row r="311" spans="4:6" x14ac:dyDescent="0.2">
      <c r="D311" s="323"/>
      <c r="E311" s="323"/>
      <c r="F311" s="323"/>
    </row>
    <row r="312" spans="4:6" x14ac:dyDescent="0.2">
      <c r="D312" s="323"/>
      <c r="E312" s="323"/>
      <c r="F312" s="323"/>
    </row>
    <row r="313" spans="4:6" x14ac:dyDescent="0.2">
      <c r="D313" s="323"/>
      <c r="E313" s="323"/>
      <c r="F313" s="323"/>
    </row>
    <row r="314" spans="4:6" x14ac:dyDescent="0.2">
      <c r="D314" s="323"/>
      <c r="E314" s="323"/>
      <c r="F314" s="323"/>
    </row>
    <row r="315" spans="4:6" x14ac:dyDescent="0.2">
      <c r="D315" s="323"/>
      <c r="E315" s="323"/>
      <c r="F315" s="323"/>
    </row>
    <row r="316" spans="4:6" x14ac:dyDescent="0.2">
      <c r="D316" s="323"/>
      <c r="E316" s="323"/>
      <c r="F316" s="323"/>
    </row>
    <row r="317" spans="4:6" x14ac:dyDescent="0.2">
      <c r="D317" s="323"/>
      <c r="E317" s="323"/>
      <c r="F317" s="323"/>
    </row>
    <row r="318" spans="4:6" x14ac:dyDescent="0.2">
      <c r="D318" s="323"/>
      <c r="E318" s="323"/>
      <c r="F318" s="323"/>
    </row>
    <row r="319" spans="4:6" x14ac:dyDescent="0.2">
      <c r="D319" s="323"/>
      <c r="E319" s="323"/>
      <c r="F319" s="323"/>
    </row>
    <row r="320" spans="4:6" x14ac:dyDescent="0.2">
      <c r="D320" s="323"/>
      <c r="E320" s="323"/>
      <c r="F320" s="323"/>
    </row>
    <row r="321" spans="4:6" x14ac:dyDescent="0.2">
      <c r="D321" s="323"/>
      <c r="E321" s="323"/>
      <c r="F321" s="323"/>
    </row>
    <row r="322" spans="4:6" x14ac:dyDescent="0.2">
      <c r="D322" s="323"/>
      <c r="E322" s="323"/>
      <c r="F322" s="323"/>
    </row>
    <row r="323" spans="4:6" x14ac:dyDescent="0.2">
      <c r="D323" s="323"/>
      <c r="E323" s="323"/>
      <c r="F323" s="323"/>
    </row>
    <row r="324" spans="4:6" x14ac:dyDescent="0.2">
      <c r="D324" s="323"/>
      <c r="E324" s="323"/>
      <c r="F324" s="323"/>
    </row>
    <row r="325" spans="4:6" x14ac:dyDescent="0.2">
      <c r="D325" s="323"/>
      <c r="E325" s="323"/>
      <c r="F325" s="323"/>
    </row>
    <row r="326" spans="4:6" x14ac:dyDescent="0.2">
      <c r="D326" s="323"/>
      <c r="E326" s="323"/>
      <c r="F326" s="323"/>
    </row>
    <row r="327" spans="4:6" x14ac:dyDescent="0.2">
      <c r="D327" s="323"/>
      <c r="E327" s="323"/>
      <c r="F327" s="323"/>
    </row>
    <row r="328" spans="4:6" x14ac:dyDescent="0.2">
      <c r="D328" s="323"/>
      <c r="E328" s="323"/>
      <c r="F328" s="323"/>
    </row>
    <row r="329" spans="4:6" x14ac:dyDescent="0.2">
      <c r="D329" s="323"/>
      <c r="E329" s="323"/>
      <c r="F329" s="323"/>
    </row>
    <row r="330" spans="4:6" x14ac:dyDescent="0.2">
      <c r="D330" s="323"/>
      <c r="E330" s="323"/>
      <c r="F330" s="323"/>
    </row>
    <row r="331" spans="4:6" x14ac:dyDescent="0.2">
      <c r="D331" s="323"/>
      <c r="E331" s="323"/>
      <c r="F331" s="323"/>
    </row>
    <row r="332" spans="4:6" x14ac:dyDescent="0.2">
      <c r="D332" s="323"/>
      <c r="E332" s="323"/>
      <c r="F332" s="323"/>
    </row>
    <row r="333" spans="4:6" x14ac:dyDescent="0.2">
      <c r="D333" s="323"/>
      <c r="E333" s="323"/>
      <c r="F333" s="323"/>
    </row>
    <row r="334" spans="4:6" x14ac:dyDescent="0.2">
      <c r="D334" s="323"/>
      <c r="E334" s="323"/>
      <c r="F334" s="323"/>
    </row>
    <row r="335" spans="4:6" x14ac:dyDescent="0.2">
      <c r="D335" s="323"/>
      <c r="E335" s="323"/>
      <c r="F335" s="323"/>
    </row>
    <row r="336" spans="4:6" x14ac:dyDescent="0.2">
      <c r="D336" s="323"/>
      <c r="E336" s="323"/>
      <c r="F336" s="323"/>
    </row>
    <row r="337" spans="4:6" x14ac:dyDescent="0.2">
      <c r="D337" s="323"/>
      <c r="E337" s="323"/>
      <c r="F337" s="323"/>
    </row>
    <row r="338" spans="4:6" x14ac:dyDescent="0.2">
      <c r="D338" s="323"/>
      <c r="E338" s="323"/>
      <c r="F338" s="323"/>
    </row>
    <row r="339" spans="4:6" x14ac:dyDescent="0.2">
      <c r="D339" s="323"/>
      <c r="E339" s="323"/>
      <c r="F339" s="323"/>
    </row>
    <row r="340" spans="4:6" x14ac:dyDescent="0.2">
      <c r="D340" s="323"/>
      <c r="E340" s="323"/>
      <c r="F340" s="323"/>
    </row>
    <row r="341" spans="4:6" x14ac:dyDescent="0.2">
      <c r="D341" s="323"/>
      <c r="E341" s="323"/>
      <c r="F341" s="323"/>
    </row>
    <row r="342" spans="4:6" x14ac:dyDescent="0.2">
      <c r="D342" s="323"/>
      <c r="E342" s="323"/>
      <c r="F342" s="323"/>
    </row>
    <row r="343" spans="4:6" x14ac:dyDescent="0.2">
      <c r="D343" s="323"/>
      <c r="E343" s="323"/>
      <c r="F343" s="323"/>
    </row>
    <row r="344" spans="4:6" x14ac:dyDescent="0.2">
      <c r="D344" s="323"/>
      <c r="E344" s="323"/>
      <c r="F344" s="323"/>
    </row>
    <row r="345" spans="4:6" x14ac:dyDescent="0.2">
      <c r="D345" s="323"/>
      <c r="E345" s="323"/>
      <c r="F345" s="323"/>
    </row>
    <row r="346" spans="4:6" x14ac:dyDescent="0.2">
      <c r="D346" s="323"/>
      <c r="E346" s="323"/>
      <c r="F346" s="323"/>
    </row>
    <row r="347" spans="4:6" x14ac:dyDescent="0.2">
      <c r="D347" s="323"/>
      <c r="E347" s="323"/>
      <c r="F347" s="323"/>
    </row>
    <row r="348" spans="4:6" x14ac:dyDescent="0.2">
      <c r="D348" s="323"/>
      <c r="E348" s="323"/>
      <c r="F348" s="323"/>
    </row>
    <row r="349" spans="4:6" x14ac:dyDescent="0.2">
      <c r="D349" s="323"/>
      <c r="E349" s="323"/>
      <c r="F349" s="323"/>
    </row>
    <row r="350" spans="4:6" x14ac:dyDescent="0.2">
      <c r="D350" s="323"/>
      <c r="E350" s="323"/>
      <c r="F350" s="323"/>
    </row>
    <row r="351" spans="4:6" x14ac:dyDescent="0.2">
      <c r="D351" s="323"/>
      <c r="E351" s="323"/>
      <c r="F351" s="323"/>
    </row>
    <row r="352" spans="4:6" x14ac:dyDescent="0.2">
      <c r="D352" s="323"/>
      <c r="E352" s="323"/>
      <c r="F352" s="323"/>
    </row>
    <row r="353" spans="4:6" x14ac:dyDescent="0.2">
      <c r="D353" s="323"/>
      <c r="E353" s="323"/>
      <c r="F353" s="323"/>
    </row>
    <row r="354" spans="4:6" x14ac:dyDescent="0.2">
      <c r="D354" s="323"/>
      <c r="E354" s="323"/>
      <c r="F354" s="323"/>
    </row>
    <row r="355" spans="4:6" x14ac:dyDescent="0.2">
      <c r="D355" s="323"/>
      <c r="E355" s="323"/>
      <c r="F355" s="323"/>
    </row>
    <row r="356" spans="4:6" x14ac:dyDescent="0.2">
      <c r="D356" s="323"/>
      <c r="E356" s="323"/>
      <c r="F356" s="323"/>
    </row>
    <row r="357" spans="4:6" x14ac:dyDescent="0.2">
      <c r="D357" s="323"/>
      <c r="E357" s="323"/>
      <c r="F357" s="323"/>
    </row>
    <row r="358" spans="4:6" x14ac:dyDescent="0.2">
      <c r="D358" s="323"/>
      <c r="E358" s="323"/>
      <c r="F358" s="323"/>
    </row>
    <row r="359" spans="4:6" x14ac:dyDescent="0.2">
      <c r="D359" s="323"/>
      <c r="E359" s="323"/>
      <c r="F359" s="323"/>
    </row>
    <row r="360" spans="4:6" x14ac:dyDescent="0.2">
      <c r="D360" s="323"/>
      <c r="E360" s="323"/>
      <c r="F360" s="323"/>
    </row>
    <row r="361" spans="4:6" x14ac:dyDescent="0.2">
      <c r="D361" s="323"/>
      <c r="E361" s="323"/>
      <c r="F361" s="323"/>
    </row>
    <row r="362" spans="4:6" x14ac:dyDescent="0.2">
      <c r="D362" s="323"/>
      <c r="E362" s="323"/>
      <c r="F362" s="323"/>
    </row>
    <row r="363" spans="4:6" x14ac:dyDescent="0.2">
      <c r="D363" s="323"/>
      <c r="E363" s="323"/>
      <c r="F363" s="323"/>
    </row>
    <row r="364" spans="4:6" x14ac:dyDescent="0.2">
      <c r="D364" s="323"/>
      <c r="E364" s="323"/>
      <c r="F364" s="323"/>
    </row>
    <row r="365" spans="4:6" x14ac:dyDescent="0.2">
      <c r="D365" s="323"/>
      <c r="E365" s="323"/>
      <c r="F365" s="323"/>
    </row>
    <row r="366" spans="4:6" x14ac:dyDescent="0.2">
      <c r="D366" s="323"/>
      <c r="E366" s="323"/>
      <c r="F366" s="323"/>
    </row>
    <row r="367" spans="4:6" x14ac:dyDescent="0.2">
      <c r="D367" s="323"/>
      <c r="E367" s="323"/>
      <c r="F367" s="323"/>
    </row>
    <row r="368" spans="4:6" x14ac:dyDescent="0.2">
      <c r="D368" s="323"/>
      <c r="E368" s="323"/>
      <c r="F368" s="323"/>
    </row>
    <row r="369" spans="4:6" x14ac:dyDescent="0.2">
      <c r="D369" s="323"/>
      <c r="E369" s="323"/>
      <c r="F369" s="323"/>
    </row>
    <row r="370" spans="4:6" x14ac:dyDescent="0.2">
      <c r="D370" s="323"/>
      <c r="E370" s="323"/>
      <c r="F370" s="323"/>
    </row>
    <row r="371" spans="4:6" x14ac:dyDescent="0.2">
      <c r="D371" s="323"/>
      <c r="E371" s="323"/>
      <c r="F371" s="323"/>
    </row>
    <row r="372" spans="4:6" x14ac:dyDescent="0.2">
      <c r="D372" s="323"/>
      <c r="E372" s="323"/>
      <c r="F372" s="323"/>
    </row>
    <row r="373" spans="4:6" x14ac:dyDescent="0.2">
      <c r="D373" s="323"/>
      <c r="E373" s="323"/>
      <c r="F373" s="323"/>
    </row>
    <row r="374" spans="4:6" x14ac:dyDescent="0.2">
      <c r="D374" s="323"/>
      <c r="E374" s="323"/>
      <c r="F374" s="323"/>
    </row>
    <row r="375" spans="4:6" x14ac:dyDescent="0.2">
      <c r="D375" s="323"/>
      <c r="E375" s="323"/>
      <c r="F375" s="323"/>
    </row>
    <row r="376" spans="4:6" x14ac:dyDescent="0.2">
      <c r="D376" s="323"/>
      <c r="E376" s="323"/>
      <c r="F376" s="323"/>
    </row>
    <row r="377" spans="4:6" x14ac:dyDescent="0.2">
      <c r="D377" s="323"/>
      <c r="E377" s="323"/>
      <c r="F377" s="323"/>
    </row>
    <row r="378" spans="4:6" x14ac:dyDescent="0.2">
      <c r="D378" s="323"/>
      <c r="E378" s="323"/>
      <c r="F378" s="323"/>
    </row>
    <row r="379" spans="4:6" x14ac:dyDescent="0.2">
      <c r="D379" s="323"/>
      <c r="E379" s="323"/>
      <c r="F379" s="323"/>
    </row>
    <row r="380" spans="4:6" x14ac:dyDescent="0.2">
      <c r="D380" s="323"/>
      <c r="E380" s="323"/>
      <c r="F380" s="323"/>
    </row>
    <row r="381" spans="4:6" x14ac:dyDescent="0.2">
      <c r="D381" s="323"/>
      <c r="E381" s="323"/>
      <c r="F381" s="323"/>
    </row>
    <row r="382" spans="4:6" x14ac:dyDescent="0.2">
      <c r="D382" s="323"/>
      <c r="E382" s="323"/>
      <c r="F382" s="323"/>
    </row>
    <row r="383" spans="4:6" x14ac:dyDescent="0.2">
      <c r="D383" s="323"/>
      <c r="E383" s="323"/>
      <c r="F383" s="323"/>
    </row>
    <row r="384" spans="4:6" x14ac:dyDescent="0.2">
      <c r="D384" s="323"/>
      <c r="E384" s="323"/>
      <c r="F384" s="323"/>
    </row>
    <row r="385" spans="4:6" x14ac:dyDescent="0.2">
      <c r="D385" s="323"/>
      <c r="E385" s="323"/>
      <c r="F385" s="323"/>
    </row>
    <row r="386" spans="4:6" x14ac:dyDescent="0.2">
      <c r="D386" s="323"/>
      <c r="E386" s="323"/>
      <c r="F386" s="323"/>
    </row>
    <row r="387" spans="4:6" x14ac:dyDescent="0.2">
      <c r="D387" s="323"/>
      <c r="E387" s="323"/>
      <c r="F387" s="323"/>
    </row>
    <row r="388" spans="4:6" x14ac:dyDescent="0.2">
      <c r="D388" s="323"/>
      <c r="E388" s="323"/>
      <c r="F388" s="323"/>
    </row>
    <row r="389" spans="4:6" x14ac:dyDescent="0.2">
      <c r="D389" s="323"/>
      <c r="E389" s="323"/>
      <c r="F389" s="323"/>
    </row>
    <row r="390" spans="4:6" x14ac:dyDescent="0.2">
      <c r="D390" s="323"/>
      <c r="E390" s="323"/>
      <c r="F390" s="323"/>
    </row>
    <row r="391" spans="4:6" x14ac:dyDescent="0.2">
      <c r="D391" s="323"/>
      <c r="E391" s="323"/>
      <c r="F391" s="323"/>
    </row>
    <row r="392" spans="4:6" x14ac:dyDescent="0.2">
      <c r="D392" s="323"/>
      <c r="E392" s="323"/>
      <c r="F392" s="323"/>
    </row>
    <row r="393" spans="4:6" x14ac:dyDescent="0.2">
      <c r="D393" s="323"/>
      <c r="E393" s="323"/>
      <c r="F393" s="323"/>
    </row>
    <row r="394" spans="4:6" x14ac:dyDescent="0.2">
      <c r="D394" s="323"/>
      <c r="E394" s="323"/>
      <c r="F394" s="323"/>
    </row>
    <row r="395" spans="4:6" x14ac:dyDescent="0.2">
      <c r="D395" s="323"/>
      <c r="E395" s="323"/>
      <c r="F395" s="323"/>
    </row>
    <row r="396" spans="4:6" x14ac:dyDescent="0.2">
      <c r="D396" s="323"/>
      <c r="E396" s="323"/>
      <c r="F396" s="323"/>
    </row>
    <row r="397" spans="4:6" x14ac:dyDescent="0.2">
      <c r="D397" s="323"/>
      <c r="E397" s="323"/>
      <c r="F397" s="323"/>
    </row>
    <row r="398" spans="4:6" x14ac:dyDescent="0.2">
      <c r="D398" s="323"/>
      <c r="E398" s="323"/>
      <c r="F398" s="323"/>
    </row>
    <row r="399" spans="4:6" x14ac:dyDescent="0.2">
      <c r="D399" s="323"/>
      <c r="E399" s="323"/>
      <c r="F399" s="323"/>
    </row>
    <row r="400" spans="4:6" x14ac:dyDescent="0.2">
      <c r="D400" s="323"/>
      <c r="E400" s="323"/>
      <c r="F400" s="323"/>
    </row>
    <row r="401" spans="4:6" x14ac:dyDescent="0.2">
      <c r="D401" s="323"/>
      <c r="E401" s="323"/>
      <c r="F401" s="323"/>
    </row>
    <row r="402" spans="4:6" x14ac:dyDescent="0.2">
      <c r="D402" s="323"/>
      <c r="E402" s="323"/>
      <c r="F402" s="323"/>
    </row>
    <row r="403" spans="4:6" x14ac:dyDescent="0.2">
      <c r="D403" s="323"/>
      <c r="E403" s="323"/>
      <c r="F403" s="323"/>
    </row>
    <row r="404" spans="4:6" x14ac:dyDescent="0.2">
      <c r="D404" s="323"/>
      <c r="E404" s="323"/>
      <c r="F404" s="323"/>
    </row>
    <row r="405" spans="4:6" x14ac:dyDescent="0.2">
      <c r="D405" s="323"/>
      <c r="E405" s="323"/>
      <c r="F405" s="323"/>
    </row>
    <row r="406" spans="4:6" x14ac:dyDescent="0.2">
      <c r="D406" s="323"/>
      <c r="E406" s="323"/>
      <c r="F406" s="323"/>
    </row>
    <row r="407" spans="4:6" x14ac:dyDescent="0.2">
      <c r="D407" s="323"/>
      <c r="E407" s="323"/>
      <c r="F407" s="323"/>
    </row>
    <row r="408" spans="4:6" x14ac:dyDescent="0.2">
      <c r="D408" s="323"/>
      <c r="E408" s="323"/>
      <c r="F408" s="323"/>
    </row>
    <row r="409" spans="4:6" x14ac:dyDescent="0.2">
      <c r="D409" s="323"/>
      <c r="E409" s="323"/>
      <c r="F409" s="323"/>
    </row>
    <row r="410" spans="4:6" x14ac:dyDescent="0.2">
      <c r="D410" s="323"/>
      <c r="E410" s="323"/>
      <c r="F410" s="323"/>
    </row>
    <row r="411" spans="4:6" x14ac:dyDescent="0.2">
      <c r="D411" s="323"/>
      <c r="E411" s="323"/>
      <c r="F411" s="323"/>
    </row>
    <row r="412" spans="4:6" x14ac:dyDescent="0.2">
      <c r="D412" s="323"/>
      <c r="E412" s="323"/>
      <c r="F412" s="323"/>
    </row>
    <row r="413" spans="4:6" x14ac:dyDescent="0.2">
      <c r="D413" s="323"/>
      <c r="E413" s="323"/>
      <c r="F413" s="323"/>
    </row>
    <row r="414" spans="4:6" x14ac:dyDescent="0.2">
      <c r="D414" s="323"/>
      <c r="E414" s="323"/>
      <c r="F414" s="323"/>
    </row>
    <row r="415" spans="4:6" x14ac:dyDescent="0.2">
      <c r="D415" s="323"/>
      <c r="E415" s="323"/>
      <c r="F415" s="323"/>
    </row>
    <row r="416" spans="4:6" x14ac:dyDescent="0.2">
      <c r="D416" s="323"/>
      <c r="E416" s="323"/>
      <c r="F416" s="323"/>
    </row>
    <row r="417" spans="4:6" x14ac:dyDescent="0.2">
      <c r="D417" s="323"/>
      <c r="E417" s="323"/>
      <c r="F417" s="323"/>
    </row>
    <row r="418" spans="4:6" x14ac:dyDescent="0.2">
      <c r="D418" s="323"/>
      <c r="E418" s="323"/>
      <c r="F418" s="323"/>
    </row>
    <row r="419" spans="4:6" x14ac:dyDescent="0.2">
      <c r="D419" s="323"/>
      <c r="E419" s="323"/>
      <c r="F419" s="323"/>
    </row>
    <row r="420" spans="4:6" x14ac:dyDescent="0.2">
      <c r="D420" s="323"/>
      <c r="E420" s="323"/>
      <c r="F420" s="323"/>
    </row>
    <row r="421" spans="4:6" x14ac:dyDescent="0.2">
      <c r="D421" s="323"/>
      <c r="E421" s="323"/>
      <c r="F421" s="323"/>
    </row>
    <row r="422" spans="4:6" x14ac:dyDescent="0.2">
      <c r="D422" s="323"/>
      <c r="E422" s="323"/>
      <c r="F422" s="323"/>
    </row>
    <row r="423" spans="4:6" x14ac:dyDescent="0.2">
      <c r="D423" s="323"/>
      <c r="E423" s="323"/>
      <c r="F423" s="323"/>
    </row>
    <row r="424" spans="4:6" x14ac:dyDescent="0.2">
      <c r="D424" s="323"/>
      <c r="E424" s="323"/>
      <c r="F424" s="323"/>
    </row>
    <row r="425" spans="4:6" x14ac:dyDescent="0.2">
      <c r="D425" s="323"/>
      <c r="E425" s="323"/>
      <c r="F425" s="323"/>
    </row>
    <row r="426" spans="4:6" x14ac:dyDescent="0.2">
      <c r="D426" s="323"/>
      <c r="E426" s="323"/>
      <c r="F426" s="323"/>
    </row>
    <row r="427" spans="4:6" x14ac:dyDescent="0.2">
      <c r="D427" s="323"/>
      <c r="E427" s="323"/>
      <c r="F427" s="323"/>
    </row>
    <row r="428" spans="4:6" x14ac:dyDescent="0.2">
      <c r="D428" s="323"/>
      <c r="E428" s="323"/>
      <c r="F428" s="323"/>
    </row>
    <row r="429" spans="4:6" x14ac:dyDescent="0.2">
      <c r="D429" s="323"/>
      <c r="E429" s="323"/>
      <c r="F429" s="323"/>
    </row>
    <row r="430" spans="4:6" x14ac:dyDescent="0.2">
      <c r="D430" s="323"/>
      <c r="E430" s="323"/>
      <c r="F430" s="323"/>
    </row>
    <row r="431" spans="4:6" x14ac:dyDescent="0.2">
      <c r="D431" s="323"/>
      <c r="E431" s="323"/>
      <c r="F431" s="323"/>
    </row>
    <row r="432" spans="4:6" x14ac:dyDescent="0.2">
      <c r="D432" s="323"/>
      <c r="E432" s="323"/>
      <c r="F432" s="323"/>
    </row>
    <row r="433" spans="4:6" x14ac:dyDescent="0.2">
      <c r="D433" s="323"/>
      <c r="E433" s="323"/>
      <c r="F433" s="323"/>
    </row>
    <row r="434" spans="4:6" x14ac:dyDescent="0.2">
      <c r="D434" s="323"/>
      <c r="E434" s="323"/>
      <c r="F434" s="323"/>
    </row>
    <row r="435" spans="4:6" x14ac:dyDescent="0.2">
      <c r="D435" s="323"/>
      <c r="E435" s="323"/>
      <c r="F435" s="323"/>
    </row>
    <row r="436" spans="4:6" x14ac:dyDescent="0.2">
      <c r="D436" s="323"/>
      <c r="E436" s="323"/>
      <c r="F436" s="323"/>
    </row>
    <row r="437" spans="4:6" x14ac:dyDescent="0.2">
      <c r="D437" s="323"/>
      <c r="E437" s="323"/>
      <c r="F437" s="323"/>
    </row>
    <row r="438" spans="4:6" x14ac:dyDescent="0.2">
      <c r="D438" s="323"/>
      <c r="E438" s="323"/>
      <c r="F438" s="323"/>
    </row>
    <row r="439" spans="4:6" x14ac:dyDescent="0.2">
      <c r="D439" s="323"/>
      <c r="E439" s="323"/>
      <c r="F439" s="323"/>
    </row>
    <row r="440" spans="4:6" x14ac:dyDescent="0.2">
      <c r="D440" s="323"/>
      <c r="E440" s="323"/>
      <c r="F440" s="323"/>
    </row>
    <row r="441" spans="4:6" x14ac:dyDescent="0.2">
      <c r="D441" s="323"/>
      <c r="E441" s="323"/>
      <c r="F441" s="323"/>
    </row>
  </sheetData>
  <mergeCells count="5">
    <mergeCell ref="A1:C1"/>
    <mergeCell ref="A4:D4"/>
    <mergeCell ref="A47:C47"/>
    <mergeCell ref="J2:L2"/>
    <mergeCell ref="J3:L3"/>
  </mergeCells>
  <printOptions horizontalCentered="1" verticalCentered="1"/>
  <pageMargins left="0.1" right="0.1" top="0.5" bottom="0.4" header="0.1" footer="0.1"/>
  <pageSetup scale="80" orientation="landscape" r:id="rId1"/>
  <headerFooter>
    <oddHeader>&amp;C&amp;"Arial,Bold"TWIN FALLS SCHOOL DISTRICT 411</oddHeader>
    <oddFooter>&amp;L&amp;"Arial,Bold"&amp;Z&amp;F&amp;R&amp;"Arial,Bold"Page &amp;P of &amp;N</oddFooter>
  </headerFooter>
</worksheet>
</file>

<file path=xl/worksheets/sheet1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52"/>
  <sheetViews>
    <sheetView zoomScaleNormal="100" workbookViewId="0"/>
  </sheetViews>
  <sheetFormatPr defaultRowHeight="12.75" x14ac:dyDescent="0.2"/>
  <cols>
    <col min="1" max="1" width="6.44140625" style="43" customWidth="1"/>
    <col min="2" max="2" width="4.33203125" style="43" customWidth="1"/>
    <col min="3" max="3" width="19.6640625" style="43" customWidth="1"/>
    <col min="4" max="4" width="1.77734375" style="43" customWidth="1"/>
    <col min="5" max="5" width="12.21875" style="43" customWidth="1"/>
    <col min="6" max="6" width="1.88671875" style="43" customWidth="1"/>
    <col min="7" max="7" width="13.44140625" style="43" customWidth="1"/>
    <col min="8" max="8" width="0.6640625" style="43" customWidth="1"/>
    <col min="9" max="9" width="15" style="43" customWidth="1"/>
    <col min="10" max="12" width="6.21875" style="43" customWidth="1"/>
    <col min="13" max="13" width="10" style="43" bestFit="1" customWidth="1"/>
    <col min="14" max="14" width="10.88671875" style="43" bestFit="1" customWidth="1"/>
    <col min="15" max="16384" width="8.88671875" style="43"/>
  </cols>
  <sheetData>
    <row r="1" spans="1:11" x14ac:dyDescent="0.2">
      <c r="A1" s="187"/>
      <c r="B1" s="185"/>
      <c r="C1" s="186"/>
      <c r="D1" s="185"/>
      <c r="E1" s="185"/>
      <c r="F1" s="185"/>
      <c r="G1" s="185"/>
      <c r="H1" s="185"/>
      <c r="I1" s="184"/>
    </row>
    <row r="2" spans="1:11" x14ac:dyDescent="0.2">
      <c r="A2" s="613" t="s">
        <v>113</v>
      </c>
      <c r="B2" s="614"/>
      <c r="C2" s="614"/>
      <c r="D2" s="614"/>
      <c r="E2" s="614"/>
      <c r="F2" s="614"/>
      <c r="G2" s="614"/>
      <c r="H2" s="614"/>
      <c r="I2" s="615"/>
      <c r="K2" s="107"/>
    </row>
    <row r="3" spans="1:11" x14ac:dyDescent="0.2">
      <c r="A3" s="183"/>
      <c r="B3" s="180"/>
      <c r="C3" s="165"/>
      <c r="D3" s="180"/>
      <c r="E3" s="180"/>
      <c r="F3" s="180"/>
      <c r="G3" s="180"/>
      <c r="H3" s="180"/>
      <c r="I3" s="182"/>
      <c r="K3" s="107"/>
    </row>
    <row r="4" spans="1:11" x14ac:dyDescent="0.2">
      <c r="A4" s="613" t="s">
        <v>112</v>
      </c>
      <c r="B4" s="614"/>
      <c r="C4" s="614"/>
      <c r="D4" s="614"/>
      <c r="E4" s="614"/>
      <c r="F4" s="614"/>
      <c r="G4" s="614"/>
      <c r="H4" s="614"/>
      <c r="I4" s="615"/>
      <c r="K4" s="165"/>
    </row>
    <row r="5" spans="1:11" x14ac:dyDescent="0.2">
      <c r="A5" s="179"/>
      <c r="B5" s="54"/>
      <c r="C5" s="54"/>
      <c r="D5" s="54"/>
      <c r="E5" s="54"/>
      <c r="F5" s="54"/>
      <c r="G5" s="54"/>
      <c r="H5" s="54"/>
      <c r="I5" s="49"/>
    </row>
    <row r="6" spans="1:11" x14ac:dyDescent="0.2">
      <c r="A6" s="181" t="s">
        <v>111</v>
      </c>
      <c r="B6" s="180"/>
      <c r="C6" s="180"/>
      <c r="D6" s="180"/>
      <c r="E6" s="180"/>
      <c r="F6" s="180"/>
      <c r="G6" s="180"/>
      <c r="H6" s="180"/>
      <c r="I6" s="49"/>
      <c r="J6" s="171"/>
    </row>
    <row r="7" spans="1:11" x14ac:dyDescent="0.2">
      <c r="A7" s="181" t="s">
        <v>110</v>
      </c>
      <c r="B7" s="180"/>
      <c r="C7" s="180"/>
      <c r="D7" s="180"/>
      <c r="E7" s="180"/>
      <c r="F7" s="180"/>
      <c r="G7" s="180"/>
      <c r="H7" s="180"/>
      <c r="I7" s="49"/>
    </row>
    <row r="8" spans="1:11" ht="13.5" thickBot="1" x14ac:dyDescent="0.25">
      <c r="A8" s="179"/>
      <c r="B8" s="54"/>
      <c r="C8" s="54"/>
      <c r="D8" s="54"/>
      <c r="E8" s="54"/>
      <c r="F8" s="54"/>
      <c r="G8" s="54"/>
      <c r="H8" s="54"/>
      <c r="I8" s="49"/>
    </row>
    <row r="9" spans="1:11" s="171" customFormat="1" ht="24.75" customHeight="1" thickBot="1" x14ac:dyDescent="0.25">
      <c r="A9" s="178"/>
      <c r="B9" s="177"/>
      <c r="C9" s="176"/>
      <c r="D9" s="175" t="s">
        <v>93</v>
      </c>
      <c r="E9" s="174"/>
      <c r="F9" s="173" t="s">
        <v>92</v>
      </c>
      <c r="G9" s="173"/>
      <c r="H9" s="173"/>
      <c r="I9" s="172" t="s">
        <v>91</v>
      </c>
      <c r="J9" s="43"/>
    </row>
    <row r="10" spans="1:11" x14ac:dyDescent="0.2">
      <c r="A10" s="170"/>
      <c r="B10" s="169"/>
      <c r="C10" s="168"/>
      <c r="D10" s="54"/>
      <c r="E10" s="168"/>
      <c r="F10" s="54"/>
      <c r="G10" s="54"/>
      <c r="H10" s="167"/>
      <c r="I10" s="49"/>
    </row>
    <row r="11" spans="1:11" x14ac:dyDescent="0.2">
      <c r="A11" s="166"/>
      <c r="B11" s="159"/>
      <c r="C11" s="158"/>
      <c r="D11" s="165" t="s">
        <v>90</v>
      </c>
      <c r="E11" s="164"/>
      <c r="F11" s="109"/>
      <c r="G11" s="163" t="s">
        <v>90</v>
      </c>
      <c r="H11" s="162"/>
      <c r="I11" s="161" t="s">
        <v>90</v>
      </c>
    </row>
    <row r="12" spans="1:11" x14ac:dyDescent="0.2">
      <c r="A12" s="160" t="s">
        <v>109</v>
      </c>
      <c r="B12" s="159"/>
      <c r="C12" s="158"/>
      <c r="D12" s="165" t="s">
        <v>88</v>
      </c>
      <c r="E12" s="164"/>
      <c r="F12" s="109"/>
      <c r="G12" s="163" t="s">
        <v>88</v>
      </c>
      <c r="H12" s="162"/>
      <c r="I12" s="161" t="s">
        <v>88</v>
      </c>
    </row>
    <row r="13" spans="1:11" x14ac:dyDescent="0.2">
      <c r="A13" s="160" t="s">
        <v>87</v>
      </c>
      <c r="B13" s="159"/>
      <c r="C13" s="158" t="s">
        <v>108</v>
      </c>
      <c r="D13" s="108"/>
      <c r="E13" s="112" t="s">
        <v>86</v>
      </c>
      <c r="F13" s="109"/>
      <c r="G13" s="112" t="s">
        <v>86</v>
      </c>
      <c r="H13" s="111"/>
      <c r="I13" s="110" t="s">
        <v>86</v>
      </c>
    </row>
    <row r="14" spans="1:11" x14ac:dyDescent="0.2">
      <c r="A14" s="157"/>
      <c r="B14" s="156"/>
      <c r="C14" s="155"/>
      <c r="D14" s="153"/>
      <c r="E14" s="154"/>
      <c r="F14" s="153"/>
      <c r="G14" s="153"/>
      <c r="H14" s="152"/>
      <c r="I14" s="103"/>
    </row>
    <row r="15" spans="1:11" x14ac:dyDescent="0.2">
      <c r="A15" s="150" t="s">
        <v>107</v>
      </c>
      <c r="B15" s="94"/>
      <c r="C15" s="149" t="s">
        <v>106</v>
      </c>
      <c r="D15" s="148" t="s">
        <v>63</v>
      </c>
      <c r="E15" s="147">
        <v>3784996</v>
      </c>
      <c r="F15" s="91" t="s">
        <v>63</v>
      </c>
      <c r="G15" s="91">
        <v>36009036</v>
      </c>
      <c r="H15" s="69" t="s">
        <v>63</v>
      </c>
      <c r="I15" s="90">
        <f t="shared" ref="I15:I21" si="0">E15+G15</f>
        <v>39794032</v>
      </c>
    </row>
    <row r="16" spans="1:11" x14ac:dyDescent="0.2">
      <c r="A16" s="150" t="s">
        <v>105</v>
      </c>
      <c r="B16" s="94"/>
      <c r="C16" s="149" t="s">
        <v>104</v>
      </c>
      <c r="D16" s="148"/>
      <c r="E16" s="147">
        <v>7755280</v>
      </c>
      <c r="F16" s="91"/>
      <c r="G16" s="91">
        <v>10800000</v>
      </c>
      <c r="H16" s="69"/>
      <c r="I16" s="90">
        <f t="shared" si="0"/>
        <v>18555280</v>
      </c>
    </row>
    <row r="17" spans="1:14" x14ac:dyDescent="0.2">
      <c r="A17" s="150" t="s">
        <v>103</v>
      </c>
      <c r="B17" s="94"/>
      <c r="C17" s="149" t="s">
        <v>102</v>
      </c>
      <c r="D17" s="148"/>
      <c r="E17" s="147">
        <v>1077267</v>
      </c>
      <c r="F17" s="91"/>
      <c r="G17" s="91">
        <v>3153305</v>
      </c>
      <c r="H17" s="151"/>
      <c r="I17" s="90">
        <f t="shared" si="0"/>
        <v>4230572</v>
      </c>
    </row>
    <row r="18" spans="1:14" x14ac:dyDescent="0.2">
      <c r="A18" s="150" t="s">
        <v>101</v>
      </c>
      <c r="B18" s="94"/>
      <c r="C18" s="149" t="s">
        <v>100</v>
      </c>
      <c r="D18" s="148"/>
      <c r="E18" s="147">
        <v>45715859</v>
      </c>
      <c r="F18" s="91"/>
      <c r="G18" s="91">
        <v>4378360</v>
      </c>
      <c r="H18" s="69"/>
      <c r="I18" s="90">
        <f t="shared" si="0"/>
        <v>50094219</v>
      </c>
    </row>
    <row r="19" spans="1:14" x14ac:dyDescent="0.2">
      <c r="A19" s="150" t="s">
        <v>99</v>
      </c>
      <c r="B19" s="94"/>
      <c r="C19" s="149" t="s">
        <v>98</v>
      </c>
      <c r="D19" s="148"/>
      <c r="E19" s="147">
        <v>111088</v>
      </c>
      <c r="F19" s="91"/>
      <c r="G19" s="91">
        <v>9477871</v>
      </c>
      <c r="H19" s="151"/>
      <c r="I19" s="90">
        <f t="shared" si="0"/>
        <v>9588959</v>
      </c>
    </row>
    <row r="20" spans="1:14" x14ac:dyDescent="0.2">
      <c r="A20" s="150" t="s">
        <v>97</v>
      </c>
      <c r="B20" s="94"/>
      <c r="C20" s="149" t="s">
        <v>96</v>
      </c>
      <c r="D20" s="148"/>
      <c r="E20" s="147">
        <v>128751</v>
      </c>
      <c r="F20" s="91"/>
      <c r="G20" s="91">
        <v>383399</v>
      </c>
      <c r="H20" s="69"/>
      <c r="I20" s="90">
        <f t="shared" si="0"/>
        <v>512150</v>
      </c>
    </row>
    <row r="21" spans="1:14" x14ac:dyDescent="0.2">
      <c r="A21" s="150" t="s">
        <v>95</v>
      </c>
      <c r="B21" s="94"/>
      <c r="C21" s="149" t="s">
        <v>69</v>
      </c>
      <c r="D21" s="148"/>
      <c r="E21" s="147">
        <v>142093</v>
      </c>
      <c r="F21" s="91"/>
      <c r="G21" s="91">
        <f>477598-142093</f>
        <v>335505</v>
      </c>
      <c r="H21" s="69"/>
      <c r="I21" s="90">
        <f t="shared" si="0"/>
        <v>477598</v>
      </c>
    </row>
    <row r="22" spans="1:14" x14ac:dyDescent="0.2">
      <c r="A22" s="75"/>
      <c r="B22" s="74"/>
      <c r="C22" s="124"/>
      <c r="D22" s="130"/>
      <c r="E22" s="146"/>
      <c r="F22" s="145"/>
      <c r="G22" s="145"/>
      <c r="H22" s="144"/>
      <c r="I22" s="60"/>
    </row>
    <row r="23" spans="1:14" x14ac:dyDescent="0.2">
      <c r="A23" s="75" t="s">
        <v>5</v>
      </c>
      <c r="B23" s="74"/>
      <c r="C23" s="143" t="s">
        <v>94</v>
      </c>
      <c r="D23" s="130" t="s">
        <v>63</v>
      </c>
      <c r="E23" s="142">
        <f>SUM(E15:E21)</f>
        <v>58715334</v>
      </c>
      <c r="F23" s="141" t="s">
        <v>63</v>
      </c>
      <c r="G23" s="141">
        <f>SUM(G15:G21)</f>
        <v>64537476</v>
      </c>
      <c r="H23" s="140" t="s">
        <v>63</v>
      </c>
      <c r="I23" s="139">
        <f>SUM(I15:I21)</f>
        <v>123252810</v>
      </c>
    </row>
    <row r="24" spans="1:14" ht="13.5" thickBot="1" x14ac:dyDescent="0.25">
      <c r="A24" s="138"/>
      <c r="B24" s="137"/>
      <c r="C24" s="137"/>
      <c r="D24" s="136">
        <v>2</v>
      </c>
      <c r="E24" s="135"/>
      <c r="F24" s="134"/>
      <c r="G24" s="133"/>
      <c r="H24" s="132"/>
      <c r="I24" s="131"/>
    </row>
    <row r="25" spans="1:14" ht="7.5" customHeight="1" thickTop="1" x14ac:dyDescent="0.2">
      <c r="A25" s="89"/>
      <c r="B25" s="74"/>
      <c r="C25" s="74"/>
      <c r="D25" s="130"/>
      <c r="E25" s="130"/>
      <c r="F25" s="130"/>
      <c r="G25" s="130"/>
      <c r="H25" s="129"/>
      <c r="I25" s="49"/>
    </row>
    <row r="26" spans="1:14" ht="6" customHeight="1" thickBot="1" x14ac:dyDescent="0.25">
      <c r="A26" s="89"/>
      <c r="B26" s="74"/>
      <c r="C26" s="74"/>
      <c r="D26" s="130"/>
      <c r="E26" s="130"/>
      <c r="F26" s="130"/>
      <c r="G26" s="130"/>
      <c r="H26" s="129"/>
      <c r="I26" s="49"/>
    </row>
    <row r="27" spans="1:14" ht="22.5" x14ac:dyDescent="0.2">
      <c r="A27" s="96"/>
      <c r="B27" s="94"/>
      <c r="C27" s="94"/>
      <c r="D27" s="128" t="s">
        <v>93</v>
      </c>
      <c r="E27" s="127"/>
      <c r="F27" s="126" t="s">
        <v>92</v>
      </c>
      <c r="G27" s="126"/>
      <c r="H27" s="126"/>
      <c r="I27" s="125" t="s">
        <v>91</v>
      </c>
    </row>
    <row r="28" spans="1:14" x14ac:dyDescent="0.2">
      <c r="A28" s="75"/>
      <c r="B28" s="124"/>
      <c r="C28" s="74"/>
      <c r="D28" s="122"/>
      <c r="E28" s="123"/>
      <c r="F28" s="122"/>
      <c r="G28" s="123"/>
      <c r="H28" s="122"/>
      <c r="I28" s="60"/>
    </row>
    <row r="29" spans="1:14" x14ac:dyDescent="0.2">
      <c r="A29" s="116"/>
      <c r="B29" s="115"/>
      <c r="C29" s="114"/>
      <c r="D29" s="119" t="s">
        <v>90</v>
      </c>
      <c r="E29" s="107"/>
      <c r="F29" s="118"/>
      <c r="G29" s="107" t="s">
        <v>90</v>
      </c>
      <c r="H29" s="118"/>
      <c r="I29" s="117" t="s">
        <v>90</v>
      </c>
      <c r="K29" s="109"/>
      <c r="L29" s="107"/>
      <c r="M29" s="107"/>
      <c r="N29" s="107"/>
    </row>
    <row r="30" spans="1:14" x14ac:dyDescent="0.2">
      <c r="A30" s="116" t="s">
        <v>88</v>
      </c>
      <c r="B30" s="121" t="s">
        <v>89</v>
      </c>
      <c r="C30" s="120" t="s">
        <v>16</v>
      </c>
      <c r="D30" s="119" t="s">
        <v>88</v>
      </c>
      <c r="E30" s="107"/>
      <c r="F30" s="118"/>
      <c r="G30" s="107" t="s">
        <v>88</v>
      </c>
      <c r="H30" s="118"/>
      <c r="I30" s="117" t="s">
        <v>88</v>
      </c>
      <c r="K30" s="109"/>
      <c r="L30" s="107"/>
      <c r="M30" s="107"/>
      <c r="N30" s="107"/>
    </row>
    <row r="31" spans="1:14" x14ac:dyDescent="0.2">
      <c r="A31" s="116" t="s">
        <v>87</v>
      </c>
      <c r="B31" s="115"/>
      <c r="C31" s="114"/>
      <c r="D31" s="113"/>
      <c r="E31" s="112" t="s">
        <v>86</v>
      </c>
      <c r="F31" s="109"/>
      <c r="G31" s="112" t="s">
        <v>86</v>
      </c>
      <c r="H31" s="111"/>
      <c r="I31" s="110" t="s">
        <v>86</v>
      </c>
      <c r="K31" s="109"/>
      <c r="L31" s="108"/>
      <c r="M31" s="107"/>
      <c r="N31" s="107"/>
    </row>
    <row r="32" spans="1:14" x14ac:dyDescent="0.2">
      <c r="A32" s="96"/>
      <c r="B32" s="95"/>
      <c r="C32" s="94"/>
      <c r="D32" s="106"/>
      <c r="E32" s="105"/>
      <c r="F32" s="106"/>
      <c r="G32" s="105"/>
      <c r="H32" s="104"/>
      <c r="I32" s="103"/>
    </row>
    <row r="33" spans="1:14" x14ac:dyDescent="0.2">
      <c r="A33" s="96" t="s">
        <v>71</v>
      </c>
      <c r="B33" s="99" t="s">
        <v>85</v>
      </c>
      <c r="C33" s="94" t="s">
        <v>84</v>
      </c>
      <c r="D33" s="93" t="s">
        <v>63</v>
      </c>
      <c r="E33" s="91">
        <v>33450213</v>
      </c>
      <c r="F33" s="92" t="s">
        <v>63</v>
      </c>
      <c r="G33" s="91">
        <v>4431659</v>
      </c>
      <c r="H33" s="102" t="s">
        <v>63</v>
      </c>
      <c r="I33" s="101">
        <f t="shared" ref="I33:I40" si="1">E33+G33</f>
        <v>37881872</v>
      </c>
      <c r="K33" s="100"/>
      <c r="M33" s="100"/>
      <c r="N33" s="100"/>
    </row>
    <row r="34" spans="1:14" x14ac:dyDescent="0.2">
      <c r="A34" s="96" t="s">
        <v>71</v>
      </c>
      <c r="B34" s="99" t="s">
        <v>83</v>
      </c>
      <c r="C34" s="94" t="s">
        <v>82</v>
      </c>
      <c r="D34" s="93"/>
      <c r="E34" s="91">
        <v>12595556</v>
      </c>
      <c r="F34" s="92"/>
      <c r="G34" s="91">
        <v>1646575</v>
      </c>
      <c r="H34" s="69"/>
      <c r="I34" s="90">
        <f t="shared" si="1"/>
        <v>14242131</v>
      </c>
      <c r="K34" s="100"/>
    </row>
    <row r="35" spans="1:14" x14ac:dyDescent="0.2">
      <c r="A35" s="96" t="s">
        <v>71</v>
      </c>
      <c r="B35" s="99" t="s">
        <v>81</v>
      </c>
      <c r="C35" s="94" t="s">
        <v>80</v>
      </c>
      <c r="D35" s="93"/>
      <c r="E35" s="91">
        <v>5547679</v>
      </c>
      <c r="F35" s="92"/>
      <c r="G35" s="91">
        <v>5733403</v>
      </c>
      <c r="H35" s="69"/>
      <c r="I35" s="90">
        <f t="shared" si="1"/>
        <v>11281082</v>
      </c>
    </row>
    <row r="36" spans="1:14" x14ac:dyDescent="0.2">
      <c r="A36" s="96" t="s">
        <v>71</v>
      </c>
      <c r="B36" s="99" t="s">
        <v>79</v>
      </c>
      <c r="C36" s="94" t="s">
        <v>78</v>
      </c>
      <c r="D36" s="93"/>
      <c r="E36" s="91">
        <v>3913445</v>
      </c>
      <c r="F36" s="92"/>
      <c r="G36" s="91">
        <v>9794249</v>
      </c>
      <c r="H36" s="69"/>
      <c r="I36" s="90">
        <f t="shared" si="1"/>
        <v>13707694</v>
      </c>
    </row>
    <row r="37" spans="1:14" x14ac:dyDescent="0.2">
      <c r="A37" s="96" t="s">
        <v>71</v>
      </c>
      <c r="B37" s="99" t="s">
        <v>77</v>
      </c>
      <c r="C37" s="94" t="s">
        <v>76</v>
      </c>
      <c r="D37" s="93"/>
      <c r="E37" s="91">
        <v>407586</v>
      </c>
      <c r="F37" s="92"/>
      <c r="G37" s="91">
        <v>22944365</v>
      </c>
      <c r="H37" s="69"/>
      <c r="I37" s="90">
        <f t="shared" si="1"/>
        <v>23351951</v>
      </c>
    </row>
    <row r="38" spans="1:14" x14ac:dyDescent="0.2">
      <c r="A38" s="96" t="s">
        <v>71</v>
      </c>
      <c r="B38" s="99" t="s">
        <v>75</v>
      </c>
      <c r="C38" s="94" t="s">
        <v>74</v>
      </c>
      <c r="D38" s="93"/>
      <c r="E38" s="91">
        <v>0</v>
      </c>
      <c r="F38" s="92"/>
      <c r="G38" s="91">
        <v>7315791</v>
      </c>
      <c r="H38" s="69"/>
      <c r="I38" s="90">
        <f t="shared" si="1"/>
        <v>7315791</v>
      </c>
    </row>
    <row r="39" spans="1:14" x14ac:dyDescent="0.2">
      <c r="A39" s="96" t="s">
        <v>71</v>
      </c>
      <c r="B39" s="99" t="s">
        <v>73</v>
      </c>
      <c r="C39" s="94" t="s">
        <v>72</v>
      </c>
      <c r="D39" s="93"/>
      <c r="E39" s="91">
        <v>291323</v>
      </c>
      <c r="F39" s="92"/>
      <c r="G39" s="91">
        <v>2500</v>
      </c>
      <c r="H39" s="69"/>
      <c r="I39" s="90">
        <f t="shared" si="1"/>
        <v>293823</v>
      </c>
    </row>
    <row r="40" spans="1:14" x14ac:dyDescent="0.2">
      <c r="A40" s="96" t="s">
        <v>71</v>
      </c>
      <c r="B40" s="99" t="s">
        <v>70</v>
      </c>
      <c r="C40" s="94" t="s">
        <v>69</v>
      </c>
      <c r="D40" s="93"/>
      <c r="E40" s="91">
        <v>159686</v>
      </c>
      <c r="F40" s="92"/>
      <c r="G40" s="91">
        <f>477598-159686</f>
        <v>317912</v>
      </c>
      <c r="H40" s="69"/>
      <c r="I40" s="90">
        <f t="shared" si="1"/>
        <v>477598</v>
      </c>
    </row>
    <row r="41" spans="1:14" x14ac:dyDescent="0.2">
      <c r="A41" s="96" t="s">
        <v>68</v>
      </c>
      <c r="B41" s="95"/>
      <c r="C41" s="94" t="s">
        <v>67</v>
      </c>
      <c r="D41" s="93"/>
      <c r="E41" s="91">
        <v>0</v>
      </c>
      <c r="F41" s="98"/>
      <c r="G41" s="97"/>
      <c r="H41" s="69"/>
      <c r="I41" s="90">
        <f>E41</f>
        <v>0</v>
      </c>
    </row>
    <row r="42" spans="1:14" x14ac:dyDescent="0.2">
      <c r="A42" s="96" t="s">
        <v>66</v>
      </c>
      <c r="B42" s="95"/>
      <c r="C42" s="94" t="s">
        <v>65</v>
      </c>
      <c r="D42" s="93"/>
      <c r="E42" s="91">
        <v>2349846</v>
      </c>
      <c r="F42" s="92"/>
      <c r="G42" s="91">
        <v>12351022</v>
      </c>
      <c r="H42" s="69"/>
      <c r="I42" s="90">
        <f>E42+G42</f>
        <v>14700868</v>
      </c>
    </row>
    <row r="43" spans="1:14" x14ac:dyDescent="0.2">
      <c r="A43" s="89"/>
      <c r="B43" s="88"/>
      <c r="C43" s="74"/>
      <c r="D43" s="87"/>
      <c r="E43" s="86" t="str">
        <f>IF(E44=E23,"     ","Out of Balance")</f>
        <v xml:space="preserve">     </v>
      </c>
      <c r="F43" s="85"/>
      <c r="G43" s="84" t="str">
        <f>IF(G44=G23,"     ","Out of Balance")</f>
        <v xml:space="preserve">     </v>
      </c>
      <c r="H43" s="69"/>
      <c r="I43" s="83" t="str">
        <f>IF(I44=I23,"     ","Out of Balance")</f>
        <v xml:space="preserve">     </v>
      </c>
    </row>
    <row r="44" spans="1:14" x14ac:dyDescent="0.2">
      <c r="A44" s="82" t="s">
        <v>5</v>
      </c>
      <c r="B44" s="81"/>
      <c r="C44" s="80" t="s">
        <v>64</v>
      </c>
      <c r="D44" s="79" t="s">
        <v>63</v>
      </c>
      <c r="E44" s="77">
        <f>SUM(E33:E42)</f>
        <v>58715334</v>
      </c>
      <c r="F44" s="78" t="s">
        <v>63</v>
      </c>
      <c r="G44" s="77">
        <f>SUM(G33:G42)</f>
        <v>64537476</v>
      </c>
      <c r="H44" s="69" t="s">
        <v>63</v>
      </c>
      <c r="I44" s="76">
        <f>SUM(I33:I42)</f>
        <v>123252810</v>
      </c>
    </row>
    <row r="45" spans="1:14" x14ac:dyDescent="0.2">
      <c r="A45" s="75"/>
      <c r="B45" s="74"/>
      <c r="C45" s="74"/>
      <c r="D45" s="73"/>
      <c r="E45" s="72"/>
      <c r="F45" s="71"/>
      <c r="G45" s="70" t="s">
        <v>5</v>
      </c>
      <c r="H45" s="69"/>
      <c r="I45" s="68"/>
      <c r="J45" s="48"/>
    </row>
    <row r="46" spans="1:14" ht="15.75" x14ac:dyDescent="0.2">
      <c r="A46" s="67" t="s">
        <v>62</v>
      </c>
      <c r="B46" s="66"/>
      <c r="C46" s="66"/>
      <c r="D46" s="65"/>
      <c r="E46" s="64"/>
      <c r="F46" s="63"/>
      <c r="G46" s="62" t="str">
        <f>IF(I21=I40,"     ","Transfers do not net to Zero")</f>
        <v xml:space="preserve">     </v>
      </c>
      <c r="H46" s="61"/>
      <c r="I46" s="60"/>
    </row>
    <row r="47" spans="1:14" ht="15" x14ac:dyDescent="0.2">
      <c r="A47" s="616" t="s">
        <v>61</v>
      </c>
      <c r="B47" s="617"/>
      <c r="C47" s="617"/>
      <c r="D47" s="617"/>
      <c r="E47" s="617"/>
      <c r="F47" s="56"/>
      <c r="G47" s="59" t="str">
        <f>IF((E44*0.05)&gt;=E41,"     ","Contingency Overstated")</f>
        <v xml:space="preserve">     </v>
      </c>
      <c r="H47" s="54"/>
      <c r="I47" s="53"/>
    </row>
    <row r="48" spans="1:14" x14ac:dyDescent="0.2">
      <c r="A48" s="58"/>
      <c r="B48" s="57"/>
      <c r="C48" s="57"/>
      <c r="D48" s="57"/>
      <c r="E48" s="57"/>
      <c r="F48" s="56"/>
      <c r="G48" s="55"/>
      <c r="H48" s="54"/>
      <c r="I48" s="53"/>
    </row>
    <row r="49" spans="1:10" s="48" customFormat="1" x14ac:dyDescent="0.2">
      <c r="A49" s="52" t="s">
        <v>60</v>
      </c>
      <c r="B49" s="50"/>
      <c r="C49" s="50"/>
      <c r="D49" s="50"/>
      <c r="E49" s="50"/>
      <c r="F49" s="50"/>
      <c r="G49" s="51"/>
      <c r="H49" s="50"/>
      <c r="I49" s="49"/>
      <c r="J49" s="43"/>
    </row>
    <row r="50" spans="1:10" ht="13.5" thickBot="1" x14ac:dyDescent="0.25">
      <c r="A50" s="47"/>
      <c r="B50" s="46"/>
      <c r="C50" s="46" t="s">
        <v>5</v>
      </c>
      <c r="D50" s="46"/>
      <c r="E50" s="46"/>
      <c r="F50" s="46"/>
      <c r="G50" s="46"/>
      <c r="H50" s="46"/>
      <c r="I50" s="45"/>
    </row>
    <row r="52" spans="1:10" x14ac:dyDescent="0.2">
      <c r="A52" s="44" t="str">
        <f ca="1">CELL("fILENAME",A52)</f>
        <v>R:\Finance\Annual Budget\Amended 2016-2017\[2016-2017 Amended Budget.xlsx]SDE Summary</v>
      </c>
    </row>
  </sheetData>
  <mergeCells count="3">
    <mergeCell ref="A2:I2"/>
    <mergeCell ref="A4:I4"/>
    <mergeCell ref="A47:E47"/>
  </mergeCells>
  <printOptions horizontalCentered="1" verticalCentered="1"/>
  <pageMargins left="0.1" right="0.1" top="1" bottom="1" header="0.5" footer="0.5"/>
  <pageSetup orientation="portrait" r:id="rId1"/>
  <headerFooter>
    <oddHeader xml:space="preserve">&amp;C&amp;"Arial,Bold"&amp;12TWIN FALLS SCHOOL DISTRICT 411
</oddHeader>
    <oddFooter>&amp;L&amp;"Arial,Bold"&amp;12&amp;Z&amp;F&amp;F&amp;R&amp;"Arial,Bold"&amp;12&amp;P of &amp;N</oddFooter>
  </headerFooter>
</worksheet>
</file>

<file path=xl/worksheets/sheet1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45"/>
  <sheetViews>
    <sheetView zoomScaleNormal="100" workbookViewId="0">
      <pane xSplit="3" ySplit="7" topLeftCell="D8" activePane="bottomRight" state="frozen"/>
      <selection activeCell="G41" sqref="G41"/>
      <selection pane="topRight" activeCell="G41" sqref="G41"/>
      <selection pane="bottomLeft" activeCell="G41" sqref="G41"/>
      <selection pane="bottomRight" activeCell="G41" sqref="G41"/>
    </sheetView>
  </sheetViews>
  <sheetFormatPr defaultRowHeight="15" x14ac:dyDescent="0.2"/>
  <cols>
    <col min="1" max="1" width="3.77734375" customWidth="1"/>
    <col min="2" max="2" width="6.77734375" customWidth="1"/>
    <col min="3" max="3" width="30.77734375" customWidth="1"/>
    <col min="4" max="10" width="14.77734375" customWidth="1"/>
    <col min="11" max="14" width="10.77734375" customWidth="1"/>
  </cols>
  <sheetData>
    <row r="1" spans="1:12" ht="15.75" x14ac:dyDescent="0.25">
      <c r="A1" s="31" t="s">
        <v>47</v>
      </c>
      <c r="B1" s="26"/>
      <c r="C1" s="30"/>
      <c r="D1" s="28"/>
      <c r="E1" s="29" t="s">
        <v>46</v>
      </c>
      <c r="F1" s="28"/>
      <c r="G1" s="28"/>
      <c r="H1" s="26"/>
      <c r="I1" s="26"/>
      <c r="J1" s="27" t="s">
        <v>45</v>
      </c>
      <c r="K1" s="26"/>
      <c r="L1" s="26"/>
    </row>
    <row r="2" spans="1:12" x14ac:dyDescent="0.2">
      <c r="D2" s="24" t="str">
        <f>[1]Form!E3</f>
        <v>July 1, 2016 - June 30, 2017</v>
      </c>
      <c r="E2" s="25"/>
      <c r="F2" s="24"/>
      <c r="G2" s="24"/>
      <c r="H2" s="24"/>
    </row>
    <row r="4" spans="1:12" x14ac:dyDescent="0.2">
      <c r="A4" s="23"/>
      <c r="B4" s="23"/>
      <c r="C4" s="23"/>
      <c r="D4" s="22" t="s">
        <v>44</v>
      </c>
      <c r="E4" s="22" t="s">
        <v>32</v>
      </c>
      <c r="F4" s="22" t="s">
        <v>43</v>
      </c>
      <c r="G4" s="22" t="s">
        <v>43</v>
      </c>
      <c r="H4" s="22" t="s">
        <v>43</v>
      </c>
      <c r="I4" s="22" t="s">
        <v>42</v>
      </c>
      <c r="J4" s="22" t="s">
        <v>41</v>
      </c>
    </row>
    <row r="5" spans="1:12" x14ac:dyDescent="0.2">
      <c r="A5" s="21"/>
      <c r="B5" s="21"/>
      <c r="C5" s="21"/>
      <c r="D5" s="20" t="s">
        <v>40</v>
      </c>
      <c r="E5" s="20" t="s">
        <v>39</v>
      </c>
      <c r="F5" s="20" t="s">
        <v>38</v>
      </c>
      <c r="G5" s="20" t="s">
        <v>38</v>
      </c>
      <c r="H5" s="20" t="s">
        <v>38</v>
      </c>
      <c r="I5" s="20" t="s">
        <v>37</v>
      </c>
      <c r="J5" s="20" t="s">
        <v>36</v>
      </c>
    </row>
    <row r="6" spans="1:12" x14ac:dyDescent="0.2">
      <c r="A6" s="21"/>
      <c r="B6" s="21"/>
      <c r="C6" s="21"/>
      <c r="D6" s="20"/>
      <c r="E6" s="20" t="s">
        <v>35</v>
      </c>
      <c r="F6" s="20" t="s">
        <v>34</v>
      </c>
      <c r="G6" s="20" t="s">
        <v>33</v>
      </c>
      <c r="H6" s="20" t="s">
        <v>32</v>
      </c>
      <c r="I6" s="20"/>
      <c r="J6" s="20"/>
    </row>
    <row r="7" spans="1:12" ht="12.95" customHeight="1" x14ac:dyDescent="0.2">
      <c r="A7" s="19" t="s">
        <v>31</v>
      </c>
      <c r="B7" s="19" t="s">
        <v>30</v>
      </c>
      <c r="C7" s="19" t="s">
        <v>29</v>
      </c>
      <c r="D7" s="19">
        <v>100</v>
      </c>
      <c r="E7" s="19">
        <v>200</v>
      </c>
      <c r="F7" s="19" t="s">
        <v>28</v>
      </c>
      <c r="G7" s="19" t="s">
        <v>27</v>
      </c>
      <c r="H7" s="19" t="s">
        <v>26</v>
      </c>
      <c r="I7" s="19">
        <v>290</v>
      </c>
      <c r="J7" s="19">
        <v>310</v>
      </c>
    </row>
    <row r="8" spans="1:12" ht="16.899999999999999" customHeight="1" x14ac:dyDescent="0.2">
      <c r="A8" s="10">
        <v>1</v>
      </c>
      <c r="B8" s="10"/>
      <c r="C8" s="9" t="s">
        <v>25</v>
      </c>
      <c r="D8" s="8"/>
      <c r="E8" s="8"/>
      <c r="F8" s="8"/>
      <c r="G8" s="8"/>
      <c r="H8" s="8"/>
      <c r="I8" s="8"/>
      <c r="J8" s="8"/>
    </row>
    <row r="9" spans="1:12" ht="16.899999999999999" customHeight="1" x14ac:dyDescent="0.2">
      <c r="A9" s="10">
        <v>2</v>
      </c>
      <c r="B9" s="10">
        <v>410000</v>
      </c>
      <c r="C9" s="9" t="s">
        <v>24</v>
      </c>
      <c r="D9" s="35">
        <f>7755280+1077267</f>
        <v>8832547</v>
      </c>
      <c r="E9" s="35"/>
      <c r="F9" s="35">
        <v>1622988</v>
      </c>
      <c r="G9" s="35">
        <v>38023</v>
      </c>
      <c r="H9" s="35">
        <v>333</v>
      </c>
      <c r="I9" s="35">
        <v>768256</v>
      </c>
      <c r="J9" s="35">
        <v>7533600</v>
      </c>
      <c r="L9" s="39"/>
    </row>
    <row r="10" spans="1:12" ht="16.899999999999999" customHeight="1" x14ac:dyDescent="0.2">
      <c r="A10" s="10">
        <v>3</v>
      </c>
      <c r="B10" s="10">
        <v>420000</v>
      </c>
      <c r="C10" s="9" t="s">
        <v>23</v>
      </c>
      <c r="D10" s="35"/>
      <c r="E10" s="35"/>
      <c r="F10" s="35"/>
      <c r="G10" s="35"/>
      <c r="H10" s="35"/>
      <c r="I10" s="35"/>
      <c r="J10" s="35"/>
    </row>
    <row r="11" spans="1:12" ht="16.899999999999999" customHeight="1" x14ac:dyDescent="0.2">
      <c r="A11" s="10">
        <v>4</v>
      </c>
      <c r="B11" s="10">
        <v>430000</v>
      </c>
      <c r="C11" s="9" t="s">
        <v>22</v>
      </c>
      <c r="D11" s="35">
        <v>45715859</v>
      </c>
      <c r="E11" s="35"/>
      <c r="F11" s="35"/>
      <c r="G11" s="35">
        <f>3411106-2639</f>
        <v>3408467</v>
      </c>
      <c r="H11" s="35"/>
      <c r="I11" s="35"/>
      <c r="J11" s="35">
        <v>969893</v>
      </c>
      <c r="L11" s="39"/>
    </row>
    <row r="12" spans="1:12" ht="16.899999999999999" customHeight="1" x14ac:dyDescent="0.2">
      <c r="A12" s="10">
        <v>5</v>
      </c>
      <c r="B12" s="10">
        <v>440000</v>
      </c>
      <c r="C12" s="9" t="s">
        <v>21</v>
      </c>
      <c r="D12" s="35">
        <v>111088</v>
      </c>
      <c r="E12" s="35">
        <v>2909</v>
      </c>
      <c r="F12" s="35"/>
      <c r="G12" s="35"/>
      <c r="H12" s="35">
        <v>5224287</v>
      </c>
      <c r="I12" s="35">
        <v>4250675</v>
      </c>
      <c r="J12" s="35"/>
      <c r="L12" s="39"/>
    </row>
    <row r="13" spans="1:12" ht="16.899999999999999" customHeight="1" x14ac:dyDescent="0.2">
      <c r="A13" s="10">
        <v>6</v>
      </c>
      <c r="B13" s="10">
        <v>450000</v>
      </c>
      <c r="C13" s="9" t="s">
        <v>20</v>
      </c>
      <c r="D13" s="35">
        <v>128751</v>
      </c>
      <c r="E13" s="35"/>
      <c r="F13" s="35"/>
      <c r="G13" s="35"/>
      <c r="H13" s="35"/>
      <c r="I13" s="35"/>
      <c r="J13" s="35"/>
      <c r="L13" s="39"/>
    </row>
    <row r="14" spans="1:12" ht="16.899999999999999" customHeight="1" x14ac:dyDescent="0.2">
      <c r="A14" s="10">
        <v>7</v>
      </c>
      <c r="B14" s="10"/>
      <c r="C14" s="9" t="s">
        <v>19</v>
      </c>
      <c r="D14" s="36">
        <f t="shared" ref="D14:J14" si="0">SUBTOTAL(9,D9:D13)</f>
        <v>54788245</v>
      </c>
      <c r="E14" s="36">
        <f t="shared" si="0"/>
        <v>2909</v>
      </c>
      <c r="F14" s="36">
        <f t="shared" si="0"/>
        <v>1622988</v>
      </c>
      <c r="G14" s="36">
        <f t="shared" si="0"/>
        <v>3446490</v>
      </c>
      <c r="H14" s="36">
        <f t="shared" si="0"/>
        <v>5224620</v>
      </c>
      <c r="I14" s="36">
        <f t="shared" si="0"/>
        <v>5018931</v>
      </c>
      <c r="J14" s="36">
        <f t="shared" si="0"/>
        <v>8503493</v>
      </c>
    </row>
    <row r="15" spans="1:12" ht="16.899999999999999" customHeight="1" x14ac:dyDescent="0.2">
      <c r="A15" s="10">
        <v>8</v>
      </c>
      <c r="B15" s="10">
        <v>460000</v>
      </c>
      <c r="C15" s="9" t="s">
        <v>18</v>
      </c>
      <c r="D15" s="35">
        <v>142093</v>
      </c>
      <c r="E15" s="35"/>
      <c r="F15" s="35">
        <v>1600</v>
      </c>
      <c r="G15" s="35">
        <v>300000</v>
      </c>
      <c r="H15" s="35"/>
      <c r="I15" s="35">
        <v>33905</v>
      </c>
      <c r="J15" s="35"/>
      <c r="L15" s="39"/>
    </row>
    <row r="16" spans="1:12" ht="16.899999999999999" customHeight="1" x14ac:dyDescent="0.2">
      <c r="A16" s="10">
        <v>9</v>
      </c>
      <c r="B16" s="10"/>
      <c r="C16" s="9" t="s">
        <v>17</v>
      </c>
      <c r="D16" s="37">
        <f t="shared" ref="D16:J16" si="1">SUM(D14:D15)</f>
        <v>54930338</v>
      </c>
      <c r="E16" s="37">
        <f t="shared" si="1"/>
        <v>2909</v>
      </c>
      <c r="F16" s="37">
        <f t="shared" si="1"/>
        <v>1624588</v>
      </c>
      <c r="G16" s="37">
        <f t="shared" si="1"/>
        <v>3746490</v>
      </c>
      <c r="H16" s="37">
        <f t="shared" si="1"/>
        <v>5224620</v>
      </c>
      <c r="I16" s="37">
        <f t="shared" si="1"/>
        <v>5052836</v>
      </c>
      <c r="J16" s="37">
        <f t="shared" si="1"/>
        <v>8503493</v>
      </c>
    </row>
    <row r="17" spans="1:12" ht="16.899999999999999" customHeight="1" x14ac:dyDescent="0.2">
      <c r="A17" s="10">
        <v>10</v>
      </c>
      <c r="B17" s="10"/>
      <c r="C17" s="9"/>
      <c r="D17" s="17"/>
      <c r="E17" s="17"/>
      <c r="F17" s="17"/>
      <c r="G17" s="17"/>
      <c r="H17" s="17"/>
      <c r="I17" s="17"/>
      <c r="J17" s="17"/>
    </row>
    <row r="18" spans="1:12" ht="16.899999999999999" customHeight="1" x14ac:dyDescent="0.2">
      <c r="A18" s="10">
        <v>11</v>
      </c>
      <c r="B18" s="10"/>
      <c r="C18" s="9" t="s">
        <v>16</v>
      </c>
      <c r="D18" s="17"/>
      <c r="E18" s="17"/>
      <c r="F18" s="18"/>
      <c r="G18" s="17"/>
      <c r="H18" s="17"/>
      <c r="I18" s="17"/>
      <c r="J18" s="17"/>
    </row>
    <row r="19" spans="1:12" ht="16.899999999999999" customHeight="1" x14ac:dyDescent="0.2">
      <c r="A19" s="10">
        <v>12</v>
      </c>
      <c r="B19" s="10">
        <v>500000</v>
      </c>
      <c r="C19" s="9" t="s">
        <v>15</v>
      </c>
      <c r="D19" s="35">
        <v>31414873</v>
      </c>
      <c r="E19" s="35"/>
      <c r="F19" s="35">
        <v>1592070</v>
      </c>
      <c r="G19" s="35">
        <v>367969</v>
      </c>
      <c r="H19" s="35">
        <v>3003208</v>
      </c>
      <c r="I19" s="35"/>
      <c r="J19" s="35"/>
    </row>
    <row r="20" spans="1:12" ht="16.899999999999999" customHeight="1" x14ac:dyDescent="0.2">
      <c r="A20" s="10">
        <v>13</v>
      </c>
      <c r="B20" s="10">
        <v>600000</v>
      </c>
      <c r="C20" s="9" t="s">
        <v>14</v>
      </c>
      <c r="D20" s="35">
        <v>24245604</v>
      </c>
      <c r="E20" s="35"/>
      <c r="F20" s="35">
        <f>1107642-21044-65538</f>
        <v>1021060</v>
      </c>
      <c r="G20" s="35">
        <v>3422800</v>
      </c>
      <c r="H20" s="35">
        <v>2188121</v>
      </c>
      <c r="I20" s="35">
        <v>12500</v>
      </c>
      <c r="J20" s="35">
        <v>1500</v>
      </c>
    </row>
    <row r="21" spans="1:12" ht="16.899999999999999" customHeight="1" x14ac:dyDescent="0.2">
      <c r="A21" s="10">
        <v>14</v>
      </c>
      <c r="B21" s="10">
        <v>700000</v>
      </c>
      <c r="C21" s="9" t="s">
        <v>13</v>
      </c>
      <c r="D21" s="35">
        <v>116143</v>
      </c>
      <c r="E21" s="35"/>
      <c r="F21" s="35"/>
      <c r="G21" s="35"/>
      <c r="H21" s="35">
        <v>28700</v>
      </c>
      <c r="I21" s="35">
        <v>4834140</v>
      </c>
      <c r="J21" s="35"/>
    </row>
    <row r="22" spans="1:12" ht="16.899999999999999" customHeight="1" x14ac:dyDescent="0.2">
      <c r="A22" s="10">
        <v>15</v>
      </c>
      <c r="B22" s="10">
        <v>800000</v>
      </c>
      <c r="C22" s="9" t="s">
        <v>12</v>
      </c>
      <c r="D22" s="35">
        <v>429182</v>
      </c>
      <c r="E22" s="35"/>
      <c r="F22" s="35">
        <v>46236</v>
      </c>
      <c r="G22" s="35">
        <v>40590</v>
      </c>
      <c r="H22" s="35"/>
      <c r="I22" s="35"/>
      <c r="J22" s="35"/>
    </row>
    <row r="23" spans="1:12" ht="16.899999999999999" customHeight="1" x14ac:dyDescent="0.2">
      <c r="A23" s="10">
        <v>16</v>
      </c>
      <c r="B23" s="10">
        <v>910000</v>
      </c>
      <c r="C23" s="9" t="s">
        <v>11</v>
      </c>
      <c r="D23" s="35"/>
      <c r="E23" s="35"/>
      <c r="F23" s="35"/>
      <c r="G23" s="35"/>
      <c r="H23" s="35"/>
      <c r="I23" s="35"/>
      <c r="J23" s="35">
        <v>6440931</v>
      </c>
    </row>
    <row r="24" spans="1:12" ht="16.899999999999999" customHeight="1" x14ac:dyDescent="0.2">
      <c r="A24" s="10">
        <v>17</v>
      </c>
      <c r="B24" s="10"/>
      <c r="C24" s="9" t="s">
        <v>10</v>
      </c>
      <c r="D24" s="35">
        <f t="shared" ref="D24:J24" si="2">SUM(D19:D23)</f>
        <v>56205802</v>
      </c>
      <c r="E24" s="35">
        <f t="shared" si="2"/>
        <v>0</v>
      </c>
      <c r="F24" s="35">
        <f t="shared" si="2"/>
        <v>2659366</v>
      </c>
      <c r="G24" s="35">
        <f t="shared" si="2"/>
        <v>3831359</v>
      </c>
      <c r="H24" s="35">
        <f t="shared" si="2"/>
        <v>5220029</v>
      </c>
      <c r="I24" s="35">
        <f t="shared" si="2"/>
        <v>4846640</v>
      </c>
      <c r="J24" s="35">
        <f t="shared" si="2"/>
        <v>6442431</v>
      </c>
    </row>
    <row r="25" spans="1:12" ht="16.899999999999999" customHeight="1" x14ac:dyDescent="0.2">
      <c r="A25" s="10">
        <v>18</v>
      </c>
      <c r="B25" s="10"/>
      <c r="C25" s="9" t="s">
        <v>9</v>
      </c>
      <c r="D25" s="35">
        <v>159686</v>
      </c>
      <c r="E25" s="35">
        <v>2909</v>
      </c>
      <c r="F25" s="35">
        <v>2178</v>
      </c>
      <c r="G25" s="35"/>
      <c r="H25" s="35">
        <f>11497+1328</f>
        <v>12825</v>
      </c>
      <c r="I25" s="35"/>
      <c r="J25" s="35"/>
      <c r="L25" s="39"/>
    </row>
    <row r="26" spans="1:12" ht="16.899999999999999" customHeight="1" x14ac:dyDescent="0.2">
      <c r="A26" s="10">
        <v>19</v>
      </c>
      <c r="B26" s="10"/>
      <c r="C26" s="9" t="s">
        <v>8</v>
      </c>
      <c r="D26" s="35">
        <f>D24+D25</f>
        <v>56365488</v>
      </c>
      <c r="E26" s="35">
        <f t="shared" ref="E26:J26" si="3">SUM(E24:E25)</f>
        <v>2909</v>
      </c>
      <c r="F26" s="35">
        <f t="shared" si="3"/>
        <v>2661544</v>
      </c>
      <c r="G26" s="35">
        <f t="shared" si="3"/>
        <v>3831359</v>
      </c>
      <c r="H26" s="35">
        <f t="shared" si="3"/>
        <v>5232854</v>
      </c>
      <c r="I26" s="35">
        <f t="shared" si="3"/>
        <v>4846640</v>
      </c>
      <c r="J26" s="35">
        <f t="shared" si="3"/>
        <v>6442431</v>
      </c>
    </row>
    <row r="27" spans="1:12" ht="16.899999999999999" customHeight="1" x14ac:dyDescent="0.2">
      <c r="A27" s="10">
        <v>20</v>
      </c>
      <c r="B27" s="10"/>
      <c r="C27" s="9" t="s">
        <v>7</v>
      </c>
      <c r="D27" s="35">
        <v>0</v>
      </c>
      <c r="E27" s="16"/>
      <c r="F27" s="16"/>
      <c r="G27" s="16"/>
      <c r="H27" s="16"/>
      <c r="I27" s="16"/>
      <c r="J27" s="16"/>
    </row>
    <row r="28" spans="1:12" ht="16.899999999999999" customHeight="1" x14ac:dyDescent="0.2">
      <c r="A28" s="10">
        <v>21</v>
      </c>
      <c r="B28" s="10"/>
      <c r="C28" s="9" t="s">
        <v>6</v>
      </c>
      <c r="D28" s="35">
        <f t="shared" ref="D28:J28" si="4">D26+D27</f>
        <v>56365488</v>
      </c>
      <c r="E28" s="35">
        <f t="shared" si="4"/>
        <v>2909</v>
      </c>
      <c r="F28" s="35">
        <f t="shared" si="4"/>
        <v>2661544</v>
      </c>
      <c r="G28" s="35">
        <f t="shared" si="4"/>
        <v>3831359</v>
      </c>
      <c r="H28" s="35">
        <f t="shared" si="4"/>
        <v>5232854</v>
      </c>
      <c r="I28" s="35">
        <f t="shared" si="4"/>
        <v>4846640</v>
      </c>
      <c r="J28" s="35">
        <f t="shared" si="4"/>
        <v>6442431</v>
      </c>
    </row>
    <row r="29" spans="1:12" s="11" customFormat="1" ht="26.25" customHeight="1" x14ac:dyDescent="0.2">
      <c r="A29" s="14">
        <v>22</v>
      </c>
      <c r="B29" s="14"/>
      <c r="C29" s="13" t="s">
        <v>5</v>
      </c>
      <c r="D29" s="38" t="str">
        <f t="shared" ref="D29:J29" si="5">IF(D15-D25=0,"  ","Transfers do not balance")</f>
        <v>Transfers do not balance</v>
      </c>
      <c r="E29" s="38" t="str">
        <f t="shared" si="5"/>
        <v>Transfers do not balance</v>
      </c>
      <c r="F29" s="38" t="str">
        <f t="shared" si="5"/>
        <v>Transfers do not balance</v>
      </c>
      <c r="G29" s="38" t="str">
        <f t="shared" si="5"/>
        <v>Transfers do not balance</v>
      </c>
      <c r="H29" s="38" t="str">
        <f t="shared" si="5"/>
        <v>Transfers do not balance</v>
      </c>
      <c r="I29" s="38" t="str">
        <f t="shared" si="5"/>
        <v>Transfers do not balance</v>
      </c>
      <c r="J29" s="38" t="str">
        <f t="shared" si="5"/>
        <v xml:space="preserve">  </v>
      </c>
    </row>
    <row r="30" spans="1:12" ht="16.899999999999999" customHeight="1" x14ac:dyDescent="0.2">
      <c r="A30" s="10">
        <v>23</v>
      </c>
      <c r="B30" s="10"/>
      <c r="C30" s="9" t="s">
        <v>4</v>
      </c>
      <c r="D30" s="35">
        <v>3784996</v>
      </c>
      <c r="E30" s="35"/>
      <c r="F30" s="35">
        <v>1041195</v>
      </c>
      <c r="G30" s="35">
        <v>124321</v>
      </c>
      <c r="H30" s="35">
        <v>23852</v>
      </c>
      <c r="I30" s="35">
        <v>76900</v>
      </c>
      <c r="J30" s="35">
        <v>7649063</v>
      </c>
      <c r="L30" s="40"/>
    </row>
    <row r="31" spans="1:12" ht="16.899999999999999" customHeight="1" x14ac:dyDescent="0.2">
      <c r="A31" s="10">
        <v>24</v>
      </c>
      <c r="B31" s="10"/>
      <c r="C31" s="9" t="s">
        <v>3</v>
      </c>
      <c r="D31" s="35">
        <f t="shared" ref="D31:J31" si="6">+D16</f>
        <v>54930338</v>
      </c>
      <c r="E31" s="35">
        <f t="shared" si="6"/>
        <v>2909</v>
      </c>
      <c r="F31" s="35">
        <f t="shared" si="6"/>
        <v>1624588</v>
      </c>
      <c r="G31" s="35">
        <f t="shared" si="6"/>
        <v>3746490</v>
      </c>
      <c r="H31" s="35">
        <f t="shared" si="6"/>
        <v>5224620</v>
      </c>
      <c r="I31" s="35">
        <f t="shared" si="6"/>
        <v>5052836</v>
      </c>
      <c r="J31" s="35">
        <f t="shared" si="6"/>
        <v>8503493</v>
      </c>
    </row>
    <row r="32" spans="1:12" ht="16.899999999999999" customHeight="1" x14ac:dyDescent="0.2">
      <c r="A32" s="10">
        <v>25</v>
      </c>
      <c r="B32" s="10"/>
      <c r="C32" s="9" t="s">
        <v>2</v>
      </c>
      <c r="D32" s="35">
        <f t="shared" ref="D32:J32" si="7">+D28</f>
        <v>56365488</v>
      </c>
      <c r="E32" s="35">
        <f t="shared" si="7"/>
        <v>2909</v>
      </c>
      <c r="F32" s="35">
        <f t="shared" si="7"/>
        <v>2661544</v>
      </c>
      <c r="G32" s="35">
        <f t="shared" si="7"/>
        <v>3831359</v>
      </c>
      <c r="H32" s="35">
        <f t="shared" si="7"/>
        <v>5232854</v>
      </c>
      <c r="I32" s="35">
        <f t="shared" si="7"/>
        <v>4846640</v>
      </c>
      <c r="J32" s="35">
        <f t="shared" si="7"/>
        <v>6442431</v>
      </c>
    </row>
    <row r="33" spans="1:13" ht="16.899999999999999" customHeight="1" x14ac:dyDescent="0.2">
      <c r="A33" s="10">
        <v>26</v>
      </c>
      <c r="B33" s="10"/>
      <c r="C33" s="9" t="s">
        <v>1</v>
      </c>
      <c r="D33" s="35">
        <f t="shared" ref="D33:J33" si="8">D30+D31-D32</f>
        <v>2349846</v>
      </c>
      <c r="E33" s="35">
        <f t="shared" si="8"/>
        <v>0</v>
      </c>
      <c r="F33" s="35">
        <f t="shared" si="8"/>
        <v>4239</v>
      </c>
      <c r="G33" s="35">
        <f t="shared" si="8"/>
        <v>39452</v>
      </c>
      <c r="H33" s="35">
        <f t="shared" si="8"/>
        <v>15618</v>
      </c>
      <c r="I33" s="35">
        <f t="shared" si="8"/>
        <v>283096</v>
      </c>
      <c r="J33" s="35">
        <f t="shared" si="8"/>
        <v>9710125</v>
      </c>
      <c r="L33" s="41"/>
      <c r="M33" s="42"/>
    </row>
    <row r="34" spans="1:13" ht="16.899999999999999" customHeight="1" x14ac:dyDescent="0.2">
      <c r="A34" s="9"/>
      <c r="B34" s="10"/>
      <c r="C34" s="9"/>
      <c r="D34" s="8"/>
      <c r="E34" s="8"/>
      <c r="F34" s="8"/>
      <c r="G34" s="8"/>
      <c r="H34" s="8"/>
      <c r="I34" s="8"/>
      <c r="J34" s="8"/>
    </row>
    <row r="35" spans="1:13" ht="9.9499999999999993" customHeight="1" x14ac:dyDescent="0.2">
      <c r="A35" s="5"/>
      <c r="B35" s="5"/>
      <c r="C35" s="5"/>
      <c r="D35" s="5"/>
      <c r="E35" s="5"/>
      <c r="F35" s="5"/>
      <c r="G35" s="5"/>
      <c r="H35" s="5"/>
      <c r="I35" s="5"/>
      <c r="J35" s="5"/>
    </row>
    <row r="36" spans="1:13" ht="15.75" x14ac:dyDescent="0.25">
      <c r="A36" s="5"/>
      <c r="B36" s="5"/>
      <c r="C36" s="7" t="s">
        <v>0</v>
      </c>
      <c r="D36" s="5"/>
      <c r="E36" s="5"/>
      <c r="F36" s="5"/>
      <c r="G36" s="5"/>
      <c r="H36" s="5"/>
      <c r="I36" s="5"/>
      <c r="J36" s="5"/>
    </row>
    <row r="37" spans="1:13" ht="6.95" customHeight="1" x14ac:dyDescent="0.2">
      <c r="A37" s="5"/>
      <c r="B37" s="5"/>
      <c r="C37" s="5"/>
      <c r="D37" s="5"/>
      <c r="E37" s="5"/>
      <c r="F37" s="5"/>
      <c r="G37" s="5"/>
      <c r="H37" s="5"/>
      <c r="I37" s="5"/>
      <c r="J37" s="33"/>
    </row>
    <row r="38" spans="1:13" ht="9.9499999999999993" customHeight="1" x14ac:dyDescent="0.2">
      <c r="A38" s="6" t="str">
        <f ca="1">CELL("filename",A38)</f>
        <v>R:\Finance\Annual Budget\Amended 2016-2017\[2016-2017 Amended Budget.xlsx]smwksht pg1</v>
      </c>
      <c r="B38" s="5"/>
      <c r="C38" s="5"/>
      <c r="D38" s="5"/>
      <c r="E38" s="5"/>
      <c r="F38" s="5"/>
      <c r="G38" s="5"/>
      <c r="H38" s="5"/>
      <c r="I38" s="5"/>
      <c r="J38" s="34"/>
    </row>
    <row r="39" spans="1:13" x14ac:dyDescent="0.2">
      <c r="B39" s="5"/>
      <c r="C39" s="5"/>
      <c r="D39" s="5"/>
      <c r="E39" s="5"/>
      <c r="F39" s="5"/>
      <c r="G39" s="5"/>
      <c r="H39" s="5"/>
      <c r="I39" s="5"/>
      <c r="J39" s="5"/>
    </row>
    <row r="40" spans="1:13" x14ac:dyDescent="0.2">
      <c r="A40" s="4"/>
      <c r="B40" s="4"/>
      <c r="C40" s="4"/>
      <c r="D40" s="4"/>
      <c r="E40" s="4"/>
      <c r="F40" s="4"/>
      <c r="G40" s="4"/>
      <c r="H40" s="4"/>
      <c r="I40" s="4"/>
      <c r="J40" s="4"/>
    </row>
    <row r="42" spans="1:13" x14ac:dyDescent="0.2">
      <c r="D42" s="3">
        <f>D30+D31</f>
        <v>58715334</v>
      </c>
    </row>
    <row r="43" spans="1:13" x14ac:dyDescent="0.2">
      <c r="F43" s="5"/>
      <c r="K43" s="2"/>
    </row>
    <row r="44" spans="1:13" x14ac:dyDescent="0.2">
      <c r="F44" s="5"/>
    </row>
    <row r="45" spans="1:13" x14ac:dyDescent="0.2">
      <c r="F45" s="5"/>
    </row>
  </sheetData>
  <printOptions horizontalCentered="1" verticalCentered="1"/>
  <pageMargins left="0.1" right="0.1" top="0.5" bottom="0.4" header="0.1" footer="0.1"/>
  <pageSetup scale="78" orientation="landscape" r:id="rId1"/>
  <headerFooter>
    <oddHeader>&amp;C&amp;"Arial,Bold"TWIN FALLS SCHOOL DISTRICT 411</oddHeader>
    <oddFooter>&amp;L&amp;"Arial,Bold"&amp;Z&amp;F&amp;R&amp;"Arial,Bold"Page &amp;P of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441"/>
  <sheetViews>
    <sheetView zoomScaleNormal="100" workbookViewId="0">
      <pane xSplit="3" ySplit="6" topLeftCell="D7" activePane="bottomRight" state="frozen"/>
      <selection activeCell="P31" sqref="P31"/>
      <selection pane="topRight" activeCell="P31" sqref="P31"/>
      <selection pane="bottomLeft" activeCell="P31" sqref="P31"/>
      <selection pane="bottomRight" activeCell="D7" sqref="D7"/>
    </sheetView>
  </sheetViews>
  <sheetFormatPr defaultColWidth="9.77734375" defaultRowHeight="11.25" x14ac:dyDescent="0.2"/>
  <cols>
    <col min="1" max="1" width="3.77734375" style="321" customWidth="1"/>
    <col min="2" max="2" width="6.77734375" style="321" customWidth="1"/>
    <col min="3" max="3" width="27.77734375" style="322" customWidth="1"/>
    <col min="4" max="6" width="10.77734375" style="321" customWidth="1"/>
    <col min="7" max="7" width="3.77734375" style="321" customWidth="1"/>
    <col min="8" max="8" width="6.77734375" style="321" customWidth="1"/>
    <col min="9" max="9" width="27.77734375" style="322" customWidth="1"/>
    <col min="10" max="12" width="10.77734375" style="321" customWidth="1"/>
    <col min="13" max="16384" width="9.77734375" style="321"/>
  </cols>
  <sheetData>
    <row r="1" spans="1:12" ht="20.25" x14ac:dyDescent="0.3">
      <c r="A1" s="596" t="s">
        <v>47</v>
      </c>
      <c r="B1" s="596"/>
      <c r="C1" s="596"/>
      <c r="D1" s="393"/>
      <c r="E1" s="394" t="s">
        <v>510</v>
      </c>
      <c r="F1" s="394"/>
      <c r="G1" s="390"/>
      <c r="H1" s="390"/>
      <c r="I1" s="396"/>
      <c r="J1" s="393"/>
      <c r="L1" s="395" t="s">
        <v>509</v>
      </c>
    </row>
    <row r="2" spans="1:12" ht="15.75" x14ac:dyDescent="0.25">
      <c r="A2" s="393"/>
      <c r="B2" s="393"/>
      <c r="C2" s="389"/>
      <c r="D2" s="393"/>
      <c r="E2" s="394" t="s">
        <v>504</v>
      </c>
      <c r="F2" s="392"/>
      <c r="G2" s="390"/>
      <c r="H2" s="390"/>
      <c r="I2" s="389"/>
      <c r="J2" s="599" t="s">
        <v>508</v>
      </c>
      <c r="K2" s="599"/>
      <c r="L2" s="599"/>
    </row>
    <row r="3" spans="1:12" ht="15.75" x14ac:dyDescent="0.25">
      <c r="A3" s="393"/>
      <c r="B3" s="393"/>
      <c r="C3" s="389"/>
      <c r="D3" s="393"/>
      <c r="E3" s="392" t="s">
        <v>507</v>
      </c>
      <c r="F3" s="391"/>
      <c r="G3" s="390"/>
      <c r="H3" s="390"/>
      <c r="I3" s="389"/>
      <c r="J3" s="599" t="s">
        <v>506</v>
      </c>
      <c r="K3" s="599"/>
      <c r="L3" s="599"/>
    </row>
    <row r="4" spans="1:12" ht="13.9" customHeight="1" x14ac:dyDescent="0.2">
      <c r="A4" s="597" t="s">
        <v>505</v>
      </c>
      <c r="B4" s="597"/>
      <c r="C4" s="597"/>
      <c r="D4" s="597"/>
      <c r="E4" s="324"/>
      <c r="F4" s="324"/>
      <c r="G4" s="324"/>
      <c r="H4" s="324"/>
      <c r="I4" s="325"/>
      <c r="J4" s="324"/>
      <c r="K4" s="324"/>
      <c r="L4" s="324"/>
    </row>
    <row r="5" spans="1:12" ht="12.75" x14ac:dyDescent="0.2">
      <c r="A5" s="388"/>
      <c r="B5" s="387"/>
      <c r="C5" s="386" t="s">
        <v>504</v>
      </c>
      <c r="D5" s="385" t="s">
        <v>503</v>
      </c>
      <c r="E5" s="384" t="s">
        <v>502</v>
      </c>
      <c r="F5" s="383" t="s">
        <v>501</v>
      </c>
      <c r="G5" s="382"/>
      <c r="H5" s="381"/>
      <c r="I5" s="380" t="s">
        <v>504</v>
      </c>
      <c r="J5" s="379" t="s">
        <v>503</v>
      </c>
      <c r="K5" s="378" t="s">
        <v>502</v>
      </c>
      <c r="L5" s="377" t="s">
        <v>501</v>
      </c>
    </row>
    <row r="6" spans="1:12" ht="12.75" x14ac:dyDescent="0.2">
      <c r="A6" s="351" t="s">
        <v>87</v>
      </c>
      <c r="B6" s="334" t="s">
        <v>500</v>
      </c>
      <c r="C6" s="328" t="s">
        <v>499</v>
      </c>
      <c r="D6" s="334" t="s">
        <v>88</v>
      </c>
      <c r="E6" s="334" t="s">
        <v>498</v>
      </c>
      <c r="F6" s="376" t="s">
        <v>497</v>
      </c>
      <c r="G6" s="355" t="s">
        <v>87</v>
      </c>
      <c r="H6" s="375" t="s">
        <v>500</v>
      </c>
      <c r="I6" s="374" t="s">
        <v>499</v>
      </c>
      <c r="J6" s="351" t="s">
        <v>88</v>
      </c>
      <c r="K6" s="334" t="s">
        <v>498</v>
      </c>
      <c r="L6" s="334" t="s">
        <v>497</v>
      </c>
    </row>
    <row r="7" spans="1:12" ht="12.75" x14ac:dyDescent="0.2">
      <c r="A7" s="351" t="s">
        <v>496</v>
      </c>
      <c r="B7" s="334" t="s">
        <v>495</v>
      </c>
      <c r="C7" s="333" t="s">
        <v>494</v>
      </c>
      <c r="D7" s="354">
        <f>'100'!D7+'101'!D7+'102'!D7+'103'!D7+'104'!D7+'106'!D7+'109'!D7+'110'!D7+'111'!D7+'112'!D7+'121'!D7+'122'!D7+'131'!D7+'132'!D7+'133'!D7+'141'!D7+'143'!D7+'150'!D7+'155'!D7+'156'!D7+'170'!D7+'181'!D7+'191'!D7</f>
        <v>2337272.09</v>
      </c>
      <c r="E7" s="373" t="s">
        <v>346</v>
      </c>
      <c r="F7" s="372">
        <f>'100'!F7+'101'!F7+'102'!F7+'103'!F7+'104'!F7+'106'!F7+'109'!F7+'110'!F7+'111'!F7+'112'!F7+'121'!F7+'122'!F7+'131'!F7+'132'!F7+'133'!F7+'141'!F7+'143'!F7+'150'!F7+'155'!F7+'156'!F7+'170'!F7+'181'!F7+'191'!F7</f>
        <v>3784996</v>
      </c>
      <c r="G7" s="348" t="s">
        <v>493</v>
      </c>
      <c r="H7" s="351" t="s">
        <v>492</v>
      </c>
      <c r="I7" s="333" t="s">
        <v>170</v>
      </c>
      <c r="J7" s="353">
        <v>0</v>
      </c>
      <c r="K7" s="353">
        <v>0</v>
      </c>
      <c r="L7" s="357"/>
    </row>
    <row r="8" spans="1:12" ht="12.75" x14ac:dyDescent="0.2">
      <c r="A8" s="351" t="s">
        <v>491</v>
      </c>
      <c r="B8" s="334"/>
      <c r="C8" s="333"/>
      <c r="D8" s="360"/>
      <c r="E8" s="353"/>
      <c r="F8" s="356"/>
      <c r="G8" s="355" t="s">
        <v>490</v>
      </c>
      <c r="H8" s="351" t="s">
        <v>489</v>
      </c>
      <c r="I8" s="365" t="s">
        <v>488</v>
      </c>
      <c r="J8" s="352">
        <f>J7</f>
        <v>0</v>
      </c>
      <c r="K8" s="358" t="s">
        <v>346</v>
      </c>
      <c r="L8" s="352">
        <f>K7</f>
        <v>0</v>
      </c>
    </row>
    <row r="9" spans="1:12" ht="12.75" x14ac:dyDescent="0.2">
      <c r="A9" s="351" t="s">
        <v>487</v>
      </c>
      <c r="B9" s="334" t="s">
        <v>486</v>
      </c>
      <c r="C9" s="333" t="s">
        <v>171</v>
      </c>
      <c r="D9" s="353">
        <f>'100'!D9+'101'!D9+'102'!D9+'103'!D9+'104'!D9+'106'!D9+'109'!D9+'110'!D9+'111'!D9+'112'!D9+'121'!D9+'122'!D9+'131'!D9+'132'!D9+'133'!D9+'141'!D9+'143'!D9+'150'!D9+'155'!D9+'156'!D9+'170'!D9+'181'!D9+'191'!D9</f>
        <v>0</v>
      </c>
      <c r="E9" s="353">
        <f>'100'!E9+'101'!E9+'102'!E9+'103'!E9+'104'!E9+'106'!E9+'109'!E9+'110'!E9+'111'!E9+'112'!E9+'121'!E9+'122'!E9+'131'!E9+'132'!E9+'133'!E9+'141'!E9+'143'!E9+'150'!E9+'155'!E9+'156'!E9+'170'!E9+'181'!E9+'191'!E9</f>
        <v>0</v>
      </c>
      <c r="F9" s="356"/>
      <c r="G9" s="355" t="s">
        <v>485</v>
      </c>
      <c r="H9" s="335"/>
      <c r="I9" s="333"/>
      <c r="J9" s="347"/>
      <c r="K9" s="347"/>
      <c r="L9" s="357"/>
    </row>
    <row r="10" spans="1:12" ht="12.75" x14ac:dyDescent="0.2">
      <c r="A10" s="351" t="s">
        <v>484</v>
      </c>
      <c r="B10" s="334" t="s">
        <v>483</v>
      </c>
      <c r="C10" s="333" t="s">
        <v>169</v>
      </c>
      <c r="D10" s="353">
        <f>'100'!D10+'101'!D10+'102'!D10+'103'!D10+'104'!D10+'106'!D10+'109'!D10+'110'!D10+'111'!D10+'112'!D10+'121'!D10+'122'!D10+'131'!D10+'132'!D10+'133'!D10+'141'!D10+'143'!D10+'150'!D10+'155'!D10+'156'!D10+'170'!D10+'181'!D10+'191'!D10</f>
        <v>4500000</v>
      </c>
      <c r="E10" s="353">
        <f>'100'!E10+'101'!E10+'102'!E10+'103'!E10+'104'!E10+'106'!E10+'109'!E10+'110'!E10+'111'!E10+'112'!E10+'121'!E10+'122'!E10+'131'!E10+'132'!E10+'133'!E10+'141'!E10+'143'!E10+'150'!E10+'155'!E10+'156'!E10+'170'!E10+'181'!E10+'191'!E10</f>
        <v>4500000</v>
      </c>
      <c r="F10" s="356"/>
      <c r="G10" s="355" t="s">
        <v>482</v>
      </c>
      <c r="H10" s="351" t="s">
        <v>481</v>
      </c>
      <c r="I10" s="333" t="s">
        <v>165</v>
      </c>
      <c r="J10" s="353">
        <f>'100'!J10+'101'!J10+'102'!J10+'103'!J10+'104'!J10+'106'!J10+'109'!J10+'110'!J10+'111'!J10+'112'!J10+'121'!J10+'122'!J10+'131'!J10+'132'!J10+'133'!J10+'141'!J10+'143'!J10+'150'!J10+'155'!J10+'156'!J10+'170'!J10+'181'!J10+'191'!J10</f>
        <v>34084128</v>
      </c>
      <c r="K10" s="353">
        <f>'100'!K10+'101'!K10+'102'!K10+'103'!K10+'104'!K10+'106'!K10+'109'!K10+'110'!K10+'111'!K10+'112'!K10+'121'!K10+'122'!K10+'131'!K10+'132'!K10+'133'!K10+'141'!K10+'143'!K10+'150'!K10+'155'!K10+'156'!K10+'170'!K10+'181'!K10+'191'!K10</f>
        <v>36600182</v>
      </c>
      <c r="L10" s="357"/>
    </row>
    <row r="11" spans="1:12" ht="12.75" x14ac:dyDescent="0.2">
      <c r="A11" s="351" t="s">
        <v>480</v>
      </c>
      <c r="B11" s="334" t="s">
        <v>479</v>
      </c>
      <c r="C11" s="333" t="s">
        <v>168</v>
      </c>
      <c r="D11" s="353">
        <f>'100'!D11+'101'!D11+'102'!D11+'103'!D11+'104'!D11+'106'!D11+'109'!D11+'110'!D11+'111'!D11+'112'!D11+'121'!D11+'122'!D11+'131'!D11+'132'!D11+'133'!D11+'141'!D11+'143'!D11+'150'!D11+'155'!D11+'156'!D11+'170'!D11+'181'!D11+'191'!D11</f>
        <v>1683738</v>
      </c>
      <c r="E11" s="353">
        <f>'100'!E11+'101'!E11+'102'!E11+'103'!E11+'104'!E11+'106'!E11+'109'!E11+'110'!E11+'111'!E11+'112'!E11+'121'!E11+'122'!E11+'131'!E11+'132'!E11+'133'!E11+'141'!E11+'143'!E11+'150'!E11+'155'!E11+'156'!E11+'170'!E11+'181'!E11+'191'!E11</f>
        <v>3185230</v>
      </c>
      <c r="F11" s="356"/>
      <c r="G11" s="355" t="s">
        <v>478</v>
      </c>
      <c r="H11" s="351" t="s">
        <v>477</v>
      </c>
      <c r="I11" s="333" t="s">
        <v>163</v>
      </c>
      <c r="J11" s="353">
        <f>'100'!J11+'101'!J11+'102'!J11+'103'!J11+'104'!J11+'106'!J11+'109'!J11+'110'!J11+'111'!J11+'112'!J11+'121'!J11+'122'!J11+'131'!J11+'132'!J11+'133'!J11+'141'!J11+'143'!J11+'150'!J11+'155'!J11+'156'!J11+'170'!J11+'181'!J11+'191'!J11</f>
        <v>1157177</v>
      </c>
      <c r="K11" s="353">
        <f>'100'!K11+'101'!K11+'102'!K11+'103'!K11+'104'!K11+'106'!K11+'109'!K11+'110'!K11+'111'!K11+'112'!K11+'121'!K11+'122'!K11+'131'!K11+'132'!K11+'133'!K11+'141'!K11+'143'!K11+'150'!K11+'155'!K11+'156'!K11+'170'!K11+'181'!K11+'191'!K11</f>
        <v>1221650</v>
      </c>
      <c r="L11" s="357"/>
    </row>
    <row r="12" spans="1:12" ht="12.75" x14ac:dyDescent="0.2">
      <c r="A12" s="351" t="s">
        <v>476</v>
      </c>
      <c r="B12" s="334" t="s">
        <v>475</v>
      </c>
      <c r="C12" s="333" t="s">
        <v>166</v>
      </c>
      <c r="D12" s="353">
        <f>'100'!D12+'101'!D12+'102'!D12+'103'!D12+'104'!D12+'106'!D12+'109'!D12+'110'!D12+'111'!D12+'112'!D12+'121'!D12+'122'!D12+'131'!D12+'132'!D12+'133'!D12+'141'!D12+'143'!D12+'150'!D12+'155'!D12+'156'!D12+'170'!D12+'181'!D12+'191'!D12</f>
        <v>35000</v>
      </c>
      <c r="E12" s="353">
        <f>'100'!E12+'101'!E12+'102'!E12+'103'!E12+'104'!E12+'106'!E12+'109'!E12+'110'!E12+'111'!E12+'112'!E12+'121'!E12+'122'!E12+'131'!E12+'132'!E12+'133'!E12+'141'!E12+'143'!E12+'150'!E12+'155'!E12+'156'!E12+'170'!E12+'181'!E12+'191'!E12</f>
        <v>40050</v>
      </c>
      <c r="F12" s="356"/>
      <c r="G12" s="355" t="s">
        <v>474</v>
      </c>
      <c r="H12" s="351" t="s">
        <v>473</v>
      </c>
      <c r="I12" s="333" t="s">
        <v>472</v>
      </c>
      <c r="J12" s="353">
        <f>'100'!J12+'101'!J12+'102'!J12+'103'!J12+'104'!J12+'106'!J12+'109'!J12+'110'!J12+'111'!J12+'112'!J12+'121'!J12+'122'!J12+'131'!J12+'132'!J12+'133'!J12+'141'!J12+'143'!J12+'150'!J12+'155'!J12+'156'!J12+'170'!J12+'181'!J12+'191'!J12</f>
        <v>0</v>
      </c>
      <c r="K12" s="353">
        <f>'100'!K12+'101'!K12+'102'!K12+'103'!K12+'104'!K12+'106'!K12+'109'!K12+'110'!K12+'111'!K12+'112'!K12+'121'!K12+'122'!K12+'131'!K12+'132'!K12+'133'!K12+'141'!K12+'143'!K12+'150'!K12+'155'!K12+'156'!K12+'170'!K12+'181'!K12+'191'!K12</f>
        <v>0</v>
      </c>
      <c r="L12" s="357"/>
    </row>
    <row r="13" spans="1:12" ht="12.75" x14ac:dyDescent="0.2">
      <c r="A13" s="351" t="s">
        <v>471</v>
      </c>
      <c r="B13" s="334" t="s">
        <v>470</v>
      </c>
      <c r="C13" s="333" t="s">
        <v>164</v>
      </c>
      <c r="D13" s="353">
        <f>'100'!D13+'101'!D13+'102'!D13+'103'!D13+'104'!D13+'106'!D13+'109'!D13+'110'!D13+'111'!D13+'112'!D13+'121'!D13+'122'!D13+'131'!D13+'132'!D13+'133'!D13+'141'!D13+'143'!D13+'150'!D13+'155'!D13+'156'!D13+'170'!D13+'181'!D13+'191'!D13</f>
        <v>0</v>
      </c>
      <c r="E13" s="353">
        <f>'100'!E13+'101'!E13+'102'!E13+'103'!E13+'104'!E13+'106'!E13+'109'!E13+'110'!E13+'111'!E13+'112'!E13+'121'!E13+'122'!E13+'131'!E13+'132'!E13+'133'!E13+'141'!E13+'143'!E13+'150'!E13+'155'!E13+'156'!E13+'170'!E13+'181'!E13+'191'!E13</f>
        <v>0</v>
      </c>
      <c r="F13" s="356"/>
      <c r="G13" s="355" t="s">
        <v>469</v>
      </c>
      <c r="H13" s="351" t="s">
        <v>468</v>
      </c>
      <c r="I13" s="333" t="s">
        <v>159</v>
      </c>
      <c r="J13" s="353">
        <f>'100'!J13+'101'!J13+'102'!J13+'103'!J13+'104'!J13+'106'!J13+'109'!J13+'110'!J13+'111'!J13+'112'!J13+'121'!J13+'122'!J13+'131'!J13+'132'!J13+'133'!J13+'141'!J13+'143'!J13+'150'!J13+'155'!J13+'156'!J13+'170'!J13+'181'!J13+'191'!J13</f>
        <v>0</v>
      </c>
      <c r="K13" s="353">
        <f>'100'!K13+'101'!K13+'102'!K13+'103'!K13+'104'!K13+'106'!K13+'109'!K13+'110'!K13+'111'!K13+'112'!K13+'121'!K13+'122'!K13+'131'!K13+'132'!K13+'133'!K13+'141'!K13+'143'!K13+'150'!K13+'155'!K13+'156'!K13+'170'!K13+'181'!K13+'191'!K13</f>
        <v>0</v>
      </c>
      <c r="L13" s="357"/>
    </row>
    <row r="14" spans="1:12" ht="12.75" x14ac:dyDescent="0.2">
      <c r="A14" s="351" t="s">
        <v>467</v>
      </c>
      <c r="B14" s="334" t="s">
        <v>466</v>
      </c>
      <c r="C14" s="333" t="s">
        <v>162</v>
      </c>
      <c r="D14" s="353">
        <f>'100'!D14+'101'!D14+'102'!D14+'103'!D14+'104'!D14+'106'!D14+'109'!D14+'110'!D14+'111'!D14+'112'!D14+'121'!D14+'122'!D14+'131'!D14+'132'!D14+'133'!D14+'141'!D14+'143'!D14+'150'!D14+'155'!D14+'156'!D14+'170'!D14+'181'!D14+'191'!D14</f>
        <v>0</v>
      </c>
      <c r="E14" s="353">
        <f>'100'!E14+'101'!E14+'102'!E14+'103'!E14+'104'!E14+'106'!E14+'109'!E14+'110'!E14+'111'!E14+'112'!E14+'121'!E14+'122'!E14+'131'!E14+'132'!E14+'133'!E14+'141'!E14+'143'!E14+'150'!E14+'155'!E14+'156'!E14+'170'!E14+'181'!E14+'191'!E14</f>
        <v>0</v>
      </c>
      <c r="F14" s="356"/>
      <c r="G14" s="355" t="s">
        <v>465</v>
      </c>
      <c r="H14" s="351" t="s">
        <v>464</v>
      </c>
      <c r="I14" s="333" t="s">
        <v>157</v>
      </c>
      <c r="J14" s="353">
        <f>'100'!J14+'101'!J14+'102'!J14+'103'!J14+'104'!J14+'106'!J14+'109'!J14+'110'!J14+'111'!J14+'112'!J14+'121'!J14+'122'!J14+'131'!J14+'132'!J14+'133'!J14+'141'!J14+'143'!J14+'150'!J14+'155'!J14+'156'!J14+'170'!J14+'181'!J14+'191'!J14</f>
        <v>473438</v>
      </c>
      <c r="K14" s="353">
        <f>'100'!K14+'101'!K14+'102'!K14+'103'!K14+'104'!K14+'106'!K14+'109'!K14+'110'!K14+'111'!K14+'112'!K14+'121'!K14+'122'!K14+'131'!K14+'132'!K14+'133'!K14+'141'!K14+'143'!K14+'150'!K14+'155'!K14+'156'!K14+'170'!K14+'181'!K14+'191'!K14</f>
        <v>378850</v>
      </c>
      <c r="L14" s="357"/>
    </row>
    <row r="15" spans="1:12" ht="12.75" x14ac:dyDescent="0.2">
      <c r="A15" s="351" t="s">
        <v>463</v>
      </c>
      <c r="B15" s="334" t="s">
        <v>462</v>
      </c>
      <c r="C15" s="333" t="s">
        <v>160</v>
      </c>
      <c r="D15" s="353">
        <f>'100'!D15+'101'!D15+'102'!D15+'103'!D15+'104'!D15+'106'!D15+'109'!D15+'110'!D15+'111'!D15+'112'!D15+'121'!D15+'122'!D15+'131'!D15+'132'!D15+'133'!D15+'141'!D15+'143'!D15+'150'!D15+'155'!D15+'156'!D15+'170'!D15+'181'!D15+'191'!D15</f>
        <v>0</v>
      </c>
      <c r="E15" s="353">
        <f>'100'!E15+'101'!E15+'102'!E15+'103'!E15+'104'!E15+'106'!E15+'109'!E15+'110'!E15+'111'!E15+'112'!E15+'121'!E15+'122'!E15+'131'!E15+'132'!E15+'133'!E15+'141'!E15+'143'!E15+'150'!E15+'155'!E15+'156'!E15+'170'!E15+'181'!E15+'191'!E15</f>
        <v>0</v>
      </c>
      <c r="F15" s="356"/>
      <c r="G15" s="355" t="s">
        <v>461</v>
      </c>
      <c r="H15" s="351" t="s">
        <v>460</v>
      </c>
      <c r="I15" s="333" t="s">
        <v>155</v>
      </c>
      <c r="J15" s="353">
        <f>'100'!J15+'101'!J15+'102'!J15+'103'!J15+'104'!J15+'106'!J15+'109'!J15+'110'!J15+'111'!J15+'112'!J15+'121'!J15+'122'!J15+'131'!J15+'132'!J15+'133'!J15+'141'!J15+'143'!J15+'150'!J15+'155'!J15+'156'!J15+'170'!J15+'181'!J15+'191'!J15</f>
        <v>4515133</v>
      </c>
      <c r="K15" s="353">
        <f>'100'!K15+'101'!K15+'102'!K15+'103'!K15+'104'!K15+'106'!K15+'109'!K15+'110'!K15+'111'!K15+'112'!K15+'121'!K15+'122'!K15+'131'!K15+'132'!K15+'133'!K15+'141'!K15+'143'!K15+'150'!K15+'155'!K15+'156'!K15+'170'!K15+'181'!K15+'191'!K15</f>
        <v>4791370</v>
      </c>
      <c r="L15" s="357"/>
    </row>
    <row r="16" spans="1:12" ht="12.75" x14ac:dyDescent="0.2">
      <c r="A16" s="351" t="s">
        <v>459</v>
      </c>
      <c r="B16" s="334" t="s">
        <v>458</v>
      </c>
      <c r="C16" s="333" t="s">
        <v>158</v>
      </c>
      <c r="D16" s="353">
        <f>'100'!D16+'101'!D16+'102'!D16+'103'!D16+'104'!D16+'106'!D16+'109'!D16+'110'!D16+'111'!D16+'112'!D16+'121'!D16+'122'!D16+'131'!D16+'132'!D16+'133'!D16+'141'!D16+'143'!D16+'150'!D16+'155'!D16+'156'!D16+'170'!D16+'181'!D16+'191'!D16</f>
        <v>0</v>
      </c>
      <c r="E16" s="353">
        <f>'100'!E16+'101'!E16+'102'!E16+'103'!E16+'104'!E16+'106'!E16+'109'!E16+'110'!E16+'111'!E16+'112'!E16+'121'!E16+'122'!E16+'131'!E16+'132'!E16+'133'!E16+'141'!E16+'143'!E16+'150'!E16+'155'!E16+'156'!E16+'170'!E16+'181'!E16+'191'!E16</f>
        <v>30000</v>
      </c>
      <c r="F16" s="356"/>
      <c r="G16" s="355" t="s">
        <v>457</v>
      </c>
      <c r="H16" s="351" t="s">
        <v>456</v>
      </c>
      <c r="I16" s="333" t="s">
        <v>153</v>
      </c>
      <c r="J16" s="353">
        <f>'100'!J16+'101'!J16+'102'!J16+'103'!J16+'104'!J16+'106'!J16+'109'!J16+'110'!J16+'111'!J16+'112'!J16+'121'!J16+'122'!J16+'131'!J16+'132'!J16+'133'!J16+'141'!J16+'143'!J16+'150'!J16+'155'!J16+'156'!J16+'170'!J16+'181'!J16+'191'!J16</f>
        <v>1350170</v>
      </c>
      <c r="K16" s="353">
        <f>'100'!K16+'101'!K16+'102'!K16+'103'!K16+'104'!K16+'106'!K16+'109'!K16+'110'!K16+'111'!K16+'112'!K16+'121'!K16+'122'!K16+'131'!K16+'132'!K16+'133'!K16+'141'!K16+'143'!K16+'150'!K16+'155'!K16+'156'!K16+'170'!K16+'181'!K16+'191'!K16</f>
        <v>1959961</v>
      </c>
      <c r="L16" s="357"/>
    </row>
    <row r="17" spans="1:12" ht="12.75" x14ac:dyDescent="0.2">
      <c r="A17" s="351" t="s">
        <v>455</v>
      </c>
      <c r="B17" s="334" t="s">
        <v>454</v>
      </c>
      <c r="C17" s="333" t="s">
        <v>156</v>
      </c>
      <c r="D17" s="353">
        <f>'100'!D17+'101'!D17+'102'!D17+'103'!D17+'104'!D17+'106'!D17+'109'!D17+'110'!D17+'111'!D17+'112'!D17+'121'!D17+'122'!D17+'131'!D17+'132'!D17+'133'!D17+'141'!D17+'143'!D17+'150'!D17+'155'!D17+'156'!D17+'170'!D17+'181'!D17+'191'!D17</f>
        <v>0</v>
      </c>
      <c r="E17" s="353">
        <f>'100'!E17+'101'!E17+'102'!E17+'103'!E17+'104'!E17+'106'!E17+'109'!E17+'110'!E17+'111'!E17+'112'!E17+'121'!E17+'122'!E17+'131'!E17+'132'!E17+'133'!E17+'141'!E17+'143'!E17+'150'!E17+'155'!E17+'156'!E17+'170'!E17+'181'!E17+'191'!E17</f>
        <v>0</v>
      </c>
      <c r="F17" s="356"/>
      <c r="G17" s="355" t="s">
        <v>453</v>
      </c>
      <c r="H17" s="351" t="s">
        <v>452</v>
      </c>
      <c r="I17" s="333" t="s">
        <v>152</v>
      </c>
      <c r="J17" s="353">
        <f>'100'!J17+'101'!J17+'102'!J17+'103'!J17+'104'!J17+'106'!J17+'109'!J17+'110'!J17+'111'!J17+'112'!J17+'121'!J17+'122'!J17+'131'!J17+'132'!J17+'133'!J17+'141'!J17+'143'!J17+'150'!J17+'155'!J17+'156'!J17+'170'!J17+'181'!J17+'191'!J17</f>
        <v>0</v>
      </c>
      <c r="K17" s="353">
        <f>'100'!K17+'101'!K17+'102'!K17+'103'!K17+'104'!K17+'106'!K17+'109'!K17+'110'!K17+'111'!K17+'112'!K17+'121'!K17+'122'!K17+'131'!K17+'132'!K17+'133'!K17+'141'!K17+'143'!K17+'150'!K17+'155'!K17+'156'!K17+'170'!K17+'181'!K17+'191'!K17</f>
        <v>0</v>
      </c>
      <c r="L17" s="357"/>
    </row>
    <row r="18" spans="1:12" ht="12.75" x14ac:dyDescent="0.2">
      <c r="A18" s="351" t="s">
        <v>451</v>
      </c>
      <c r="B18" s="334" t="s">
        <v>450</v>
      </c>
      <c r="C18" s="365" t="s">
        <v>154</v>
      </c>
      <c r="D18" s="353">
        <f>'100'!D18+'101'!D18+'102'!D18+'103'!D18+'104'!D18+'106'!D18+'109'!D18+'110'!D18+'111'!D18+'112'!D18+'121'!D18+'122'!D18+'131'!D18+'132'!D18+'133'!D18+'141'!D18+'143'!D18+'150'!D18+'155'!D18+'156'!D18+'170'!D18+'181'!D18+'191'!D18</f>
        <v>0</v>
      </c>
      <c r="E18" s="353">
        <f>'100'!E18+'101'!E18+'102'!E18+'103'!E18+'104'!E18+'106'!E18+'109'!E18+'110'!E18+'111'!E18+'112'!E18+'121'!E18+'122'!E18+'131'!E18+'132'!E18+'133'!E18+'141'!E18+'143'!E18+'150'!E18+'155'!E18+'156'!E18+'170'!E18+'181'!E18+'191'!E18</f>
        <v>0</v>
      </c>
      <c r="F18" s="356"/>
      <c r="G18" s="355" t="s">
        <v>449</v>
      </c>
      <c r="H18" s="351" t="s">
        <v>448</v>
      </c>
      <c r="I18" s="333" t="s">
        <v>150</v>
      </c>
      <c r="J18" s="353">
        <f>'100'!J18+'101'!J18+'102'!J18+'103'!J18+'104'!J18+'106'!J18+'109'!J18+'110'!J18+'111'!J18+'112'!J18+'121'!J18+'122'!J18+'131'!J18+'132'!J18+'133'!J18+'141'!J18+'143'!J18+'150'!J18+'155'!J18+'156'!J18+'170'!J18+'181'!J18+'191'!J18</f>
        <v>12638</v>
      </c>
      <c r="K18" s="353">
        <f>'100'!K18+'101'!K18+'102'!K18+'103'!K18+'104'!K18+'106'!K18+'109'!K18+'110'!K18+'111'!K18+'112'!K18+'121'!K18+'122'!K18+'131'!K18+'132'!K18+'133'!K18+'141'!K18+'143'!K18+'150'!K18+'155'!K18+'156'!K18+'170'!K18+'181'!K18+'191'!K18</f>
        <v>17794</v>
      </c>
      <c r="L18" s="357"/>
    </row>
    <row r="19" spans="1:12" ht="12.75" x14ac:dyDescent="0.2">
      <c r="A19" s="351" t="s">
        <v>447</v>
      </c>
      <c r="B19" s="334"/>
      <c r="C19" s="371" t="s">
        <v>446</v>
      </c>
      <c r="D19" s="370">
        <f>SUBTOTAL(9,D9:D18)</f>
        <v>6218738</v>
      </c>
      <c r="E19" s="369" t="s">
        <v>346</v>
      </c>
      <c r="F19" s="349">
        <f>SUBTOTAL(9,E8:E18)</f>
        <v>7755280</v>
      </c>
      <c r="G19" s="368" t="s">
        <v>445</v>
      </c>
      <c r="H19" s="367">
        <v>437000</v>
      </c>
      <c r="I19" s="366" t="s">
        <v>149</v>
      </c>
      <c r="J19" s="353">
        <f>'100'!J19+'101'!J19+'102'!J19+'103'!J19+'104'!J19+'106'!J19+'109'!J19+'110'!J19+'111'!J19+'112'!J19+'121'!J19+'122'!J19+'131'!J19+'132'!J19+'133'!J19+'141'!J19+'143'!J19+'150'!J19+'155'!J19+'156'!J19+'170'!J19+'181'!J19+'191'!J19</f>
        <v>525380</v>
      </c>
      <c r="K19" s="353">
        <f>'100'!K19+'101'!K19+'102'!K19+'103'!K19+'104'!K19+'106'!K19+'109'!K19+'110'!K19+'111'!K19+'112'!K19+'121'!K19+'122'!K19+'131'!K19+'132'!K19+'133'!K19+'141'!K19+'143'!K19+'150'!K19+'155'!K19+'156'!K19+'170'!K19+'181'!K19+'191'!K19</f>
        <v>554597</v>
      </c>
      <c r="L19" s="357"/>
    </row>
    <row r="20" spans="1:12" ht="12.75" x14ac:dyDescent="0.2">
      <c r="A20" s="351" t="s">
        <v>444</v>
      </c>
      <c r="B20" s="334" t="s">
        <v>443</v>
      </c>
      <c r="C20" s="333" t="s">
        <v>151</v>
      </c>
      <c r="D20" s="353">
        <f>'100'!D20+'101'!D20+'102'!D20+'103'!D20+'104'!D20+'106'!D20+'109'!D20+'110'!D20+'111'!D20+'112'!D20+'121'!D20+'122'!D20+'131'!D20+'132'!D20+'133'!D20+'141'!D20+'143'!D20+'150'!D20+'155'!D20+'156'!D20+'170'!D20+'181'!D20+'191'!D20</f>
        <v>29000</v>
      </c>
      <c r="E20" s="353">
        <f>'100'!E20+'101'!E20+'102'!E20+'103'!E20+'104'!E20+'106'!E20+'109'!E20+'110'!E20+'111'!E20+'112'!E20+'121'!E20+'122'!E20+'131'!E20+'132'!E20+'133'!E20+'141'!E20+'143'!E20+'150'!E20+'155'!E20+'156'!E20+'170'!E20+'181'!E20+'191'!E20</f>
        <v>31500</v>
      </c>
      <c r="F20" s="356"/>
      <c r="G20" s="361" t="s">
        <v>442</v>
      </c>
      <c r="H20" s="364" t="s">
        <v>441</v>
      </c>
      <c r="I20" s="333" t="s">
        <v>440</v>
      </c>
      <c r="J20" s="353">
        <f>'100'!J20+'101'!J20+'102'!J20+'103'!J20+'104'!J20+'106'!J20+'109'!J20+'110'!J20+'111'!J20+'112'!J20+'121'!J20+'122'!J20+'131'!J20+'132'!J20+'133'!J20+'141'!J20+'143'!J20+'150'!J20+'155'!J20+'156'!J20+'170'!J20+'181'!J20+'191'!J20</f>
        <v>190788</v>
      </c>
      <c r="K20" s="353">
        <f>'100'!K20+'101'!K20+'102'!K20+'103'!K20+'104'!K20+'106'!K20+'109'!K20+'110'!K20+'111'!K20+'112'!K20+'121'!K20+'122'!K20+'131'!K20+'132'!K20+'133'!K20+'141'!K20+'143'!K20+'150'!K20+'155'!K20+'156'!K20+'170'!K20+'181'!K20+'191'!K20</f>
        <v>190788</v>
      </c>
      <c r="L20" s="357"/>
    </row>
    <row r="21" spans="1:12" ht="12.75" x14ac:dyDescent="0.2">
      <c r="A21" s="351" t="s">
        <v>439</v>
      </c>
      <c r="B21" s="364"/>
      <c r="C21" s="363"/>
      <c r="D21" s="362"/>
      <c r="E21" s="362"/>
      <c r="F21" s="356"/>
      <c r="G21" s="361" t="s">
        <v>438</v>
      </c>
      <c r="H21" s="351" t="s">
        <v>437</v>
      </c>
      <c r="I21" s="333" t="s">
        <v>145</v>
      </c>
      <c r="J21" s="353">
        <f>'100'!J21+'101'!J21+'102'!J21+'103'!J21+'104'!J21+'106'!J21+'109'!J21+'110'!J21+'111'!J21+'112'!J21+'121'!J21+'122'!J21+'131'!J21+'132'!J21+'133'!J21+'141'!J21+'143'!J21+'150'!J21+'155'!J21+'156'!J21+'170'!J21+'181'!J21+'191'!J21</f>
        <v>0</v>
      </c>
      <c r="K21" s="353">
        <f>'100'!K21+'101'!K21+'102'!K21+'103'!K21+'104'!K21+'106'!K21+'109'!K21+'110'!K21+'111'!K21+'112'!K21+'121'!K21+'122'!K21+'131'!K21+'132'!K21+'133'!K21+'141'!K21+'143'!K21+'150'!K21+'155'!K21+'156'!K21+'170'!K21+'181'!K21+'191'!K21</f>
        <v>667</v>
      </c>
      <c r="L21" s="357"/>
    </row>
    <row r="22" spans="1:12" ht="12.75" x14ac:dyDescent="0.2">
      <c r="A22" s="351" t="s">
        <v>436</v>
      </c>
      <c r="B22" s="334" t="s">
        <v>435</v>
      </c>
      <c r="C22" s="333" t="s">
        <v>148</v>
      </c>
      <c r="D22" s="353">
        <f>'100'!D22+'101'!D22+'102'!D22+'103'!D22+'104'!D22+'106'!D22+'109'!D22+'110'!D22+'111'!D22+'112'!D22+'121'!D22+'122'!D22+'131'!D22+'132'!D22+'133'!D22+'141'!D22+'143'!D22+'150'!D22+'155'!D22+'156'!D22+'170'!D22+'181'!D22+'191'!D22</f>
        <v>20425</v>
      </c>
      <c r="E22" s="353">
        <f>'100'!E22+'101'!E22+'102'!E22+'103'!E22+'104'!E22+'106'!E22+'109'!E22+'110'!E22+'111'!E22+'112'!E22+'121'!E22+'122'!E22+'131'!E22+'132'!E22+'133'!E22+'141'!E22+'143'!E22+'150'!E22+'155'!E22+'156'!E22+'170'!E22+'181'!E22+'191'!E22</f>
        <v>10000</v>
      </c>
      <c r="F22" s="356"/>
      <c r="G22" s="355" t="s">
        <v>434</v>
      </c>
      <c r="H22" s="351" t="s">
        <v>433</v>
      </c>
      <c r="I22" s="365" t="s">
        <v>432</v>
      </c>
      <c r="J22" s="352">
        <f>SUBTOTAL(9,J10:J21)</f>
        <v>42308852</v>
      </c>
      <c r="K22" s="358" t="s">
        <v>346</v>
      </c>
      <c r="L22" s="352">
        <f>SUBTOTAL(9,K10:K21)</f>
        <v>45715859</v>
      </c>
    </row>
    <row r="23" spans="1:12" ht="12.75" x14ac:dyDescent="0.2">
      <c r="A23" s="351" t="s">
        <v>431</v>
      </c>
      <c r="B23" s="334" t="s">
        <v>430</v>
      </c>
      <c r="C23" s="333" t="s">
        <v>146</v>
      </c>
      <c r="D23" s="353">
        <f>'100'!D23+'101'!D23+'102'!D23+'103'!D23+'104'!D23+'106'!D23+'109'!D23+'110'!D23+'111'!D23+'112'!D23+'121'!D23+'122'!D23+'131'!D23+'132'!D23+'133'!D23+'141'!D23+'143'!D23+'150'!D23+'155'!D23+'156'!D23+'170'!D23+'181'!D23+'191'!D23</f>
        <v>0</v>
      </c>
      <c r="E23" s="353">
        <f>'100'!E23+'101'!E23+'102'!E23+'103'!E23+'104'!E23+'106'!E23+'109'!E23+'110'!E23+'111'!E23+'112'!E23+'121'!E23+'122'!E23+'131'!E23+'132'!E23+'133'!E23+'141'!E23+'143'!E23+'150'!E23+'155'!E23+'156'!E23+'170'!E23+'181'!E23+'191'!E23</f>
        <v>0</v>
      </c>
      <c r="F23" s="356"/>
      <c r="G23" s="355" t="s">
        <v>429</v>
      </c>
      <c r="H23" s="335"/>
      <c r="I23" s="333"/>
      <c r="J23" s="347"/>
      <c r="K23" s="347"/>
      <c r="L23" s="357"/>
    </row>
    <row r="24" spans="1:12" ht="12.75" x14ac:dyDescent="0.2">
      <c r="A24" s="351" t="s">
        <v>428</v>
      </c>
      <c r="B24" s="334" t="s">
        <v>427</v>
      </c>
      <c r="C24" s="333" t="s">
        <v>144</v>
      </c>
      <c r="D24" s="353">
        <f>'100'!D24+'101'!D24+'102'!D24+'103'!D24+'104'!D24+'106'!D24+'109'!D24+'110'!D24+'111'!D24+'112'!D24+'121'!D24+'122'!D24+'131'!D24+'132'!D24+'133'!D24+'141'!D24+'143'!D24+'150'!D24+'155'!D24+'156'!D24+'170'!D24+'181'!D24+'191'!D24</f>
        <v>0</v>
      </c>
      <c r="E24" s="353">
        <f>'100'!E24+'101'!E24+'102'!E24+'103'!E24+'104'!E24+'106'!E24+'109'!E24+'110'!E24+'111'!E24+'112'!E24+'121'!E24+'122'!E24+'131'!E24+'132'!E24+'133'!E24+'141'!E24+'143'!E24+'150'!E24+'155'!E24+'156'!E24+'170'!E24+'181'!E24+'191'!E24</f>
        <v>0</v>
      </c>
      <c r="F24" s="356"/>
      <c r="G24" s="355" t="s">
        <v>426</v>
      </c>
      <c r="H24" s="335"/>
      <c r="I24" s="333"/>
      <c r="J24" s="347"/>
      <c r="K24" s="347"/>
      <c r="L24" s="357"/>
    </row>
    <row r="25" spans="1:12" ht="12.75" x14ac:dyDescent="0.2">
      <c r="A25" s="351" t="s">
        <v>425</v>
      </c>
      <c r="B25" s="364"/>
      <c r="C25" s="363"/>
      <c r="D25" s="362"/>
      <c r="E25" s="360"/>
      <c r="F25" s="356"/>
      <c r="G25" s="355" t="s">
        <v>424</v>
      </c>
      <c r="H25" s="351" t="s">
        <v>423</v>
      </c>
      <c r="I25" s="333" t="s">
        <v>141</v>
      </c>
      <c r="J25" s="353">
        <f>'100'!J25+'101'!J25+'102'!J25+'103'!J25+'104'!J25+'106'!J25+'109'!J25+'110'!J25+'111'!J25+'112'!J25+'121'!J25+'122'!J25+'131'!J25+'132'!J25+'133'!J25+'141'!J25+'143'!J25+'150'!J25+'155'!J25+'156'!J25+'170'!J25+'181'!J25+'191'!J25</f>
        <v>0</v>
      </c>
      <c r="K25" s="353">
        <f>'100'!K25+'101'!K25+'102'!K25+'103'!K25+'104'!K25+'106'!K25+'109'!K25+'110'!K25+'111'!K25+'112'!K25+'121'!K25+'122'!K25+'131'!K25+'132'!K25+'133'!K25+'141'!K25+'143'!K25+'150'!K25+'155'!K25+'156'!K25+'170'!K25+'181'!K25+'191'!K25</f>
        <v>0</v>
      </c>
      <c r="L25" s="357"/>
    </row>
    <row r="26" spans="1:12" ht="12.75" x14ac:dyDescent="0.2">
      <c r="A26" s="351" t="s">
        <v>422</v>
      </c>
      <c r="B26" s="334" t="s">
        <v>421</v>
      </c>
      <c r="C26" s="333" t="s">
        <v>142</v>
      </c>
      <c r="D26" s="353">
        <f>'100'!D26+'101'!D26+'102'!D26+'103'!D26+'104'!D26+'106'!D26+'109'!D26+'110'!D26+'111'!D26+'112'!D26+'121'!D26+'122'!D26+'131'!D26+'132'!D26+'133'!D26+'141'!D26+'143'!D26+'150'!D26+'155'!D26+'156'!D26+'170'!D26+'181'!D26+'191'!D26</f>
        <v>4500</v>
      </c>
      <c r="E26" s="353">
        <f>'100'!E26+'101'!E26+'102'!E26+'103'!E26+'104'!E26+'106'!E26+'109'!E26+'110'!E26+'111'!E26+'112'!E26+'121'!E26+'122'!E26+'131'!E26+'132'!E26+'133'!E26+'141'!E26+'143'!E26+'150'!E26+'155'!E26+'156'!E26+'170'!E26+'181'!E26+'191'!E26</f>
        <v>4850</v>
      </c>
      <c r="F26" s="356"/>
      <c r="G26" s="355" t="s">
        <v>420</v>
      </c>
      <c r="H26" s="351" t="s">
        <v>419</v>
      </c>
      <c r="I26" s="333" t="s">
        <v>140</v>
      </c>
      <c r="J26" s="353">
        <f>'100'!J26+'101'!J26+'102'!J26+'103'!J26+'104'!J26+'106'!J26+'109'!J26+'110'!J26+'111'!J26+'112'!J26+'121'!J26+'122'!J26+'131'!J26+'132'!J26+'133'!J26+'141'!J26+'143'!J26+'150'!J26+'155'!J26+'156'!J26+'170'!J26+'181'!J26+'191'!J26</f>
        <v>0</v>
      </c>
      <c r="K26" s="353">
        <f>'100'!K26+'101'!K26+'102'!K26+'103'!K26+'104'!K26+'106'!K26+'109'!K26+'110'!K26+'111'!K26+'112'!K26+'121'!K26+'122'!K26+'131'!K26+'132'!K26+'133'!K26+'141'!K26+'143'!K26+'150'!K26+'155'!K26+'156'!K26+'170'!K26+'181'!K26+'191'!K26</f>
        <v>0</v>
      </c>
      <c r="L26" s="357"/>
    </row>
    <row r="27" spans="1:12" ht="12.75" x14ac:dyDescent="0.2">
      <c r="A27" s="351" t="s">
        <v>418</v>
      </c>
      <c r="B27" s="334"/>
      <c r="C27" s="333"/>
      <c r="D27" s="360"/>
      <c r="E27" s="360"/>
      <c r="F27" s="356"/>
      <c r="G27" s="355" t="s">
        <v>417</v>
      </c>
      <c r="H27" s="351" t="s">
        <v>416</v>
      </c>
      <c r="I27" s="333" t="s">
        <v>138</v>
      </c>
      <c r="J27" s="353">
        <f>'100'!J27+'101'!J27+'102'!J27+'103'!J27+'104'!J27+'106'!J27+'109'!J27+'110'!J27+'111'!J27+'112'!J27+'121'!J27+'122'!J27+'131'!J27+'132'!J27+'133'!J27+'141'!J27+'143'!J27+'150'!J27+'155'!J27+'156'!J27+'170'!J27+'181'!J27+'191'!J27</f>
        <v>0</v>
      </c>
      <c r="K27" s="353">
        <f>'100'!K27+'101'!K27+'102'!K27+'103'!K27+'104'!K27+'106'!K27+'109'!K27+'110'!K27+'111'!K27+'112'!K27+'121'!K27+'122'!K27+'131'!K27+'132'!K27+'133'!K27+'141'!K27+'143'!K27+'150'!K27+'155'!K27+'156'!K27+'170'!K27+'181'!K27+'191'!K27</f>
        <v>0</v>
      </c>
      <c r="L27" s="357"/>
    </row>
    <row r="28" spans="1:12" ht="25.5" x14ac:dyDescent="0.2">
      <c r="A28" s="351" t="s">
        <v>415</v>
      </c>
      <c r="B28" s="334" t="s">
        <v>414</v>
      </c>
      <c r="C28" s="333" t="s">
        <v>139</v>
      </c>
      <c r="D28" s="353">
        <f>'100'!D28+'101'!D28+'102'!D28+'103'!D28+'104'!D28+'106'!D28+'109'!D28+'110'!D28+'111'!D28+'112'!D28+'121'!D28+'122'!D28+'131'!D28+'132'!D28+'133'!D28+'141'!D28+'143'!D28+'150'!D28+'155'!D28+'156'!D28+'170'!D28+'181'!D28+'191'!D28</f>
        <v>0</v>
      </c>
      <c r="E28" s="353">
        <f>'100'!E28+'101'!E28+'102'!E28+'103'!E28+'104'!E28+'106'!E28+'109'!E28+'110'!E28+'111'!E28+'112'!E28+'121'!E28+'122'!E28+'131'!E28+'132'!E28+'133'!E28+'141'!E28+'143'!E28+'150'!E28+'155'!E28+'156'!E28+'170'!E28+'181'!E28+'191'!E28</f>
        <v>0</v>
      </c>
      <c r="F28" s="356"/>
      <c r="G28" s="355" t="s">
        <v>413</v>
      </c>
      <c r="H28" s="351" t="s">
        <v>412</v>
      </c>
      <c r="I28" s="333" t="s">
        <v>411</v>
      </c>
      <c r="J28" s="353">
        <f>'100'!J28+'101'!J28+'102'!J28+'103'!J28+'104'!J28+'106'!J28+'109'!J28+'110'!J28+'111'!J28+'112'!J28+'121'!J28+'122'!J28+'131'!J28+'132'!J28+'133'!J28+'141'!J28+'143'!J28+'150'!J28+'155'!J28+'156'!J28+'170'!J28+'181'!J28+'191'!J28</f>
        <v>0</v>
      </c>
      <c r="K28" s="353">
        <f>'100'!K28+'101'!K28+'102'!K28+'103'!K28+'104'!K28+'106'!K28+'109'!K28+'110'!K28+'111'!K28+'112'!K28+'121'!K28+'122'!K28+'131'!K28+'132'!K28+'133'!K28+'141'!K28+'143'!K28+'150'!K28+'155'!K28+'156'!K28+'170'!K28+'181'!K28+'191'!K28</f>
        <v>0</v>
      </c>
      <c r="L28" s="357"/>
    </row>
    <row r="29" spans="1:12" ht="12.75" x14ac:dyDescent="0.2">
      <c r="A29" s="351" t="s">
        <v>410</v>
      </c>
      <c r="B29" s="334" t="s">
        <v>409</v>
      </c>
      <c r="C29" s="333" t="s">
        <v>408</v>
      </c>
      <c r="D29" s="353">
        <f>'100'!D29+'101'!D29+'102'!D29+'103'!D29+'104'!D29+'106'!D29+'109'!D29+'110'!D29+'111'!D29+'112'!D29+'121'!D29+'122'!D29+'131'!D29+'132'!D29+'133'!D29+'141'!D29+'143'!D29+'150'!D29+'155'!D29+'156'!D29+'170'!D29+'181'!D29+'191'!D29</f>
        <v>0</v>
      </c>
      <c r="E29" s="353">
        <f>'100'!E29+'101'!E29+'102'!E29+'103'!E29+'104'!E29+'106'!E29+'109'!E29+'110'!E29+'111'!E29+'112'!E29+'121'!E29+'122'!E29+'131'!E29+'132'!E29+'133'!E29+'141'!E29+'143'!E29+'150'!E29+'155'!E29+'156'!E29+'170'!E29+'181'!E29+'191'!E29</f>
        <v>0</v>
      </c>
      <c r="F29" s="356"/>
      <c r="G29" s="355" t="s">
        <v>407</v>
      </c>
      <c r="H29" s="351" t="s">
        <v>406</v>
      </c>
      <c r="I29" s="333" t="s">
        <v>134</v>
      </c>
      <c r="J29" s="353">
        <f>'100'!J29+'101'!J29+'102'!J29+'103'!J29+'104'!J29+'106'!J29+'109'!J29+'110'!J29+'111'!J29+'112'!J29+'121'!J29+'122'!J29+'131'!J29+'132'!J29+'133'!J29+'141'!J29+'143'!J29+'150'!J29+'155'!J29+'156'!J29+'170'!J29+'181'!J29+'191'!J29</f>
        <v>0</v>
      </c>
      <c r="K29" s="353">
        <f>'100'!K29+'101'!K29+'102'!K29+'103'!K29+'104'!K29+'106'!K29+'109'!K29+'110'!K29+'111'!K29+'112'!K29+'121'!K29+'122'!K29+'131'!K29+'132'!K29+'133'!K29+'141'!K29+'143'!K29+'150'!K29+'155'!K29+'156'!K29+'170'!K29+'181'!K29+'191'!K29</f>
        <v>0</v>
      </c>
      <c r="L29" s="357"/>
    </row>
    <row r="30" spans="1:12" ht="12.75" x14ac:dyDescent="0.2">
      <c r="A30" s="351" t="s">
        <v>405</v>
      </c>
      <c r="B30" s="334" t="s">
        <v>404</v>
      </c>
      <c r="C30" s="333" t="s">
        <v>135</v>
      </c>
      <c r="D30" s="353">
        <f>'100'!D30+'101'!D30+'102'!D30+'103'!D30+'104'!D30+'106'!D30+'109'!D30+'110'!D30+'111'!D30+'112'!D30+'121'!D30+'122'!D30+'131'!D30+'132'!D30+'133'!D30+'141'!D30+'143'!D30+'150'!D30+'155'!D30+'156'!D30+'170'!D30+'181'!D30+'191'!D30</f>
        <v>0</v>
      </c>
      <c r="E30" s="353">
        <f>'100'!E30+'101'!E30+'102'!E30+'103'!E30+'104'!E30+'106'!E30+'109'!E30+'110'!E30+'111'!E30+'112'!E30+'121'!E30+'122'!E30+'131'!E30+'132'!E30+'133'!E30+'141'!E30+'143'!E30+'150'!E30+'155'!E30+'156'!E30+'170'!E30+'181'!E30+'191'!E30</f>
        <v>0</v>
      </c>
      <c r="F30" s="356"/>
      <c r="G30" s="355" t="s">
        <v>403</v>
      </c>
      <c r="H30" s="351" t="s">
        <v>402</v>
      </c>
      <c r="I30" s="333" t="s">
        <v>133</v>
      </c>
      <c r="J30" s="353">
        <f>'100'!J30+'101'!J30+'102'!J30+'103'!J30+'104'!J30+'106'!J30+'109'!J30+'110'!J30+'111'!J30+'112'!J30+'121'!J30+'122'!J30+'131'!J30+'132'!J30+'133'!J30+'141'!J30+'143'!J30+'150'!J30+'155'!J30+'156'!J30+'170'!J30+'181'!J30+'191'!J30</f>
        <v>0</v>
      </c>
      <c r="K30" s="353">
        <f>'100'!K30+'101'!K30+'102'!K30+'103'!K30+'104'!K30+'106'!K30+'109'!K30+'110'!K30+'111'!K30+'112'!K30+'121'!K30+'122'!K30+'131'!K30+'132'!K30+'133'!K30+'141'!K30+'143'!K30+'150'!K30+'155'!K30+'156'!K30+'170'!K30+'181'!K30+'191'!K30</f>
        <v>0</v>
      </c>
      <c r="L30" s="357"/>
    </row>
    <row r="31" spans="1:12" ht="12.75" x14ac:dyDescent="0.2">
      <c r="A31" s="351" t="s">
        <v>401</v>
      </c>
      <c r="B31" s="334"/>
      <c r="C31" s="333"/>
      <c r="D31" s="360"/>
      <c r="E31" s="360"/>
      <c r="F31" s="356"/>
      <c r="G31" s="355" t="s">
        <v>400</v>
      </c>
      <c r="H31" s="351" t="s">
        <v>399</v>
      </c>
      <c r="I31" s="333" t="s">
        <v>131</v>
      </c>
      <c r="J31" s="353">
        <f>'100'!J31+'101'!J31+'102'!J31+'103'!J31+'104'!J31+'106'!J31+'109'!J31+'110'!J31+'111'!J31+'112'!J31+'121'!J31+'122'!J31+'131'!J31+'132'!J31+'133'!J31+'141'!J31+'143'!J31+'150'!J31+'155'!J31+'156'!J31+'170'!J31+'181'!J31+'191'!J31</f>
        <v>0</v>
      </c>
      <c r="K31" s="353">
        <f>'100'!K31+'101'!K31+'102'!K31+'103'!K31+'104'!K31+'106'!K31+'109'!K31+'110'!K31+'111'!K31+'112'!K31+'121'!K31+'122'!K31+'131'!K31+'132'!K31+'133'!K31+'141'!K31+'143'!K31+'150'!K31+'155'!K31+'156'!K31+'170'!K31+'181'!K31+'191'!K31</f>
        <v>0</v>
      </c>
      <c r="L31" s="357"/>
    </row>
    <row r="32" spans="1:12" ht="12.75" x14ac:dyDescent="0.2">
      <c r="A32" s="351" t="s">
        <v>398</v>
      </c>
      <c r="B32" s="334">
        <v>417100</v>
      </c>
      <c r="C32" s="333" t="s">
        <v>132</v>
      </c>
      <c r="D32" s="353">
        <f>'100'!D32+'101'!D32+'102'!D32+'103'!D32+'104'!D32+'106'!D32+'109'!D32+'110'!D32+'111'!D32+'112'!D32+'121'!D32+'122'!D32+'131'!D32+'132'!D32+'133'!D32+'141'!D32+'143'!D32+'150'!D32+'155'!D32+'156'!D32+'170'!D32+'181'!D32+'191'!D32</f>
        <v>0</v>
      </c>
      <c r="E32" s="353">
        <f>'100'!E32+'101'!E32+'102'!E32+'103'!E32+'104'!E32+'106'!E32+'109'!E32+'110'!E32+'111'!E32+'112'!E32+'121'!E32+'122'!E32+'131'!E32+'132'!E32+'133'!E32+'141'!E32+'143'!E32+'150'!E32+'155'!E32+'156'!E32+'170'!E32+'181'!E32+'191'!E32</f>
        <v>0</v>
      </c>
      <c r="F32" s="356"/>
      <c r="G32" s="355" t="s">
        <v>397</v>
      </c>
      <c r="H32" s="351" t="s">
        <v>396</v>
      </c>
      <c r="I32" s="333" t="s">
        <v>395</v>
      </c>
      <c r="J32" s="353">
        <f>'100'!J32+'101'!J32+'102'!J32+'103'!J32+'104'!J32+'106'!J32+'109'!J32+'110'!J32+'111'!J32+'112'!J32+'121'!J32+'122'!J32+'131'!J32+'132'!J32+'133'!J32+'141'!J32+'143'!J32+'150'!J32+'155'!J32+'156'!J32+'170'!J32+'181'!J32+'191'!J32</f>
        <v>0</v>
      </c>
      <c r="K32" s="353">
        <f>'100'!K32+'101'!K32+'102'!K32+'103'!K32+'104'!K32+'106'!K32+'109'!K32+'110'!K32+'111'!K32+'112'!K32+'121'!K32+'122'!K32+'131'!K32+'132'!K32+'133'!K32+'141'!K32+'143'!K32+'150'!K32+'155'!K32+'156'!K32+'170'!K32+'181'!K32+'191'!K32</f>
        <v>0</v>
      </c>
      <c r="L32" s="357"/>
    </row>
    <row r="33" spans="1:12" ht="12.75" x14ac:dyDescent="0.2">
      <c r="A33" s="351" t="s">
        <v>394</v>
      </c>
      <c r="B33" s="334">
        <v>417200</v>
      </c>
      <c r="C33" s="333" t="s">
        <v>130</v>
      </c>
      <c r="D33" s="353">
        <f>'100'!D33+'101'!D33+'102'!D33+'103'!D33+'104'!D33+'106'!D33+'109'!D33+'110'!D33+'111'!D33+'112'!D33+'121'!D33+'122'!D33+'131'!D33+'132'!D33+'133'!D33+'141'!D33+'143'!D33+'150'!D33+'155'!D33+'156'!D33+'170'!D33+'181'!D33+'191'!D33</f>
        <v>0</v>
      </c>
      <c r="E33" s="353">
        <f>'100'!E33+'101'!E33+'102'!E33+'103'!E33+'104'!E33+'106'!E33+'109'!E33+'110'!E33+'111'!E33+'112'!E33+'121'!E33+'122'!E33+'131'!E33+'132'!E33+'133'!E33+'141'!E33+'143'!E33+'150'!E33+'155'!E33+'156'!E33+'170'!E33+'181'!E33+'191'!E33</f>
        <v>0</v>
      </c>
      <c r="F33" s="356"/>
      <c r="G33" s="361" t="s">
        <v>393</v>
      </c>
      <c r="H33" s="334" t="s">
        <v>392</v>
      </c>
      <c r="I33" s="333" t="s">
        <v>391</v>
      </c>
      <c r="J33" s="353">
        <f>'100'!J33+'101'!J33+'102'!J33+'103'!J33+'104'!J33+'106'!J33+'109'!J33+'110'!J33+'111'!J33+'112'!J33+'121'!J33+'122'!J33+'131'!J33+'132'!J33+'133'!J33+'141'!J33+'143'!J33+'150'!J33+'155'!J33+'156'!J33+'170'!J33+'181'!J33+'191'!J33</f>
        <v>103501</v>
      </c>
      <c r="K33" s="353">
        <f>'100'!K33+'101'!K33+'102'!K33+'103'!K33+'104'!K33+'106'!K33+'109'!K33+'110'!K33+'111'!K33+'112'!K33+'121'!K33+'122'!K33+'131'!K33+'132'!K33+'133'!K33+'141'!K33+'143'!K33+'150'!K33+'155'!K33+'156'!K33+'170'!K33+'181'!K33+'191'!K33</f>
        <v>111088</v>
      </c>
      <c r="L33" s="357"/>
    </row>
    <row r="34" spans="1:12" ht="12.75" x14ac:dyDescent="0.2">
      <c r="A34" s="351" t="s">
        <v>390</v>
      </c>
      <c r="B34" s="334">
        <v>417300</v>
      </c>
      <c r="C34" s="333" t="s">
        <v>389</v>
      </c>
      <c r="D34" s="353">
        <f>'100'!D34+'101'!D34+'102'!D34+'103'!D34+'104'!D34+'106'!D34+'109'!D34+'110'!D34+'111'!D34+'112'!D34+'121'!D34+'122'!D34+'131'!D34+'132'!D34+'133'!D34+'141'!D34+'143'!D34+'150'!D34+'155'!D34+'156'!D34+'170'!D34+'181'!D34+'191'!D34</f>
        <v>0</v>
      </c>
      <c r="E34" s="353">
        <f>'100'!E34+'101'!E34+'102'!E34+'103'!E34+'104'!E34+'106'!E34+'109'!E34+'110'!E34+'111'!E34+'112'!E34+'121'!E34+'122'!E34+'131'!E34+'132'!E34+'133'!E34+'141'!E34+'143'!E34+'150'!E34+'155'!E34+'156'!E34+'170'!E34+'181'!E34+'191'!E34</f>
        <v>0</v>
      </c>
      <c r="F34" s="356"/>
      <c r="G34" s="355" t="s">
        <v>388</v>
      </c>
      <c r="H34" s="351" t="s">
        <v>387</v>
      </c>
      <c r="I34" s="333" t="s">
        <v>386</v>
      </c>
      <c r="J34" s="353">
        <f>'100'!J34+'101'!J34+'102'!J34+'103'!J34+'104'!J34+'106'!J34+'109'!J34+'110'!J34+'111'!J34+'112'!J34+'121'!J34+'122'!J34+'131'!J34+'132'!J34+'133'!J34+'141'!J34+'143'!J34+'150'!J34+'155'!J34+'156'!J34+'170'!J34+'181'!J34+'191'!J34</f>
        <v>0</v>
      </c>
      <c r="K34" s="353">
        <f>'100'!K34+'101'!K34+'102'!K34+'103'!K34+'104'!K34+'106'!K34+'109'!K34+'110'!K34+'111'!K34+'112'!K34+'121'!K34+'122'!K34+'131'!K34+'132'!K34+'133'!K34+'141'!K34+'143'!K34+'150'!K34+'155'!K34+'156'!K34+'170'!K34+'181'!K34+'191'!K34</f>
        <v>0</v>
      </c>
      <c r="L34" s="357"/>
    </row>
    <row r="35" spans="1:12" ht="12.75" x14ac:dyDescent="0.2">
      <c r="A35" s="351" t="s">
        <v>385</v>
      </c>
      <c r="B35" s="334">
        <v>417400</v>
      </c>
      <c r="C35" s="333" t="s">
        <v>384</v>
      </c>
      <c r="D35" s="353">
        <f>'100'!D35+'101'!D35+'102'!D35+'103'!D35+'104'!D35+'106'!D35+'109'!D35+'110'!D35+'111'!D35+'112'!D35+'121'!D35+'122'!D35+'131'!D35+'132'!D35+'133'!D35+'141'!D35+'143'!D35+'150'!D35+'155'!D35+'156'!D35+'170'!D35+'181'!D35+'191'!D35</f>
        <v>1350</v>
      </c>
      <c r="E35" s="353">
        <f>'100'!E35+'101'!E35+'102'!E35+'103'!E35+'104'!E35+'106'!E35+'109'!E35+'110'!E35+'111'!E35+'112'!E35+'121'!E35+'122'!E35+'131'!E35+'132'!E35+'133'!E35+'141'!E35+'143'!E35+'150'!E35+'155'!E35+'156'!E35+'170'!E35+'181'!E35+'191'!E35</f>
        <v>2000</v>
      </c>
      <c r="F35" s="356"/>
      <c r="G35" s="355" t="s">
        <v>383</v>
      </c>
      <c r="H35" s="351" t="s">
        <v>382</v>
      </c>
      <c r="I35" s="333" t="s">
        <v>381</v>
      </c>
      <c r="J35" s="359">
        <f>SUBTOTAL(9,J25:J34)</f>
        <v>103501</v>
      </c>
      <c r="K35" s="358" t="s">
        <v>346</v>
      </c>
      <c r="L35" s="352">
        <f>SUBTOTAL(9,K25:K34)</f>
        <v>111088</v>
      </c>
    </row>
    <row r="36" spans="1:12" ht="12.75" x14ac:dyDescent="0.2">
      <c r="A36" s="351" t="s">
        <v>380</v>
      </c>
      <c r="B36" s="334">
        <v>417900</v>
      </c>
      <c r="C36" s="333" t="s">
        <v>124</v>
      </c>
      <c r="D36" s="353">
        <f>'100'!D36+'101'!D36+'102'!D36+'103'!D36+'104'!D36+'106'!D36+'109'!D36+'110'!D36+'111'!D36+'112'!D36+'121'!D36+'122'!D36+'131'!D36+'132'!D36+'133'!D36+'141'!D36+'143'!D36+'150'!D36+'155'!D36+'156'!D36+'170'!D36+'181'!D36+'191'!D36</f>
        <v>9722</v>
      </c>
      <c r="E36" s="353">
        <f>'100'!E36+'101'!E36+'102'!E36+'103'!E36+'104'!E36+'106'!E36+'109'!E36+'110'!E36+'111'!E36+'112'!E36+'121'!E36+'122'!E36+'131'!E36+'132'!E36+'133'!E36+'141'!E36+'143'!E36+'150'!E36+'155'!E36+'156'!E36+'170'!E36+'181'!E36+'191'!E36</f>
        <v>0</v>
      </c>
      <c r="F36" s="356"/>
      <c r="G36" s="355" t="s">
        <v>379</v>
      </c>
      <c r="H36" s="335"/>
      <c r="I36" s="333" t="s">
        <v>378</v>
      </c>
      <c r="J36" s="347"/>
      <c r="K36" s="347"/>
      <c r="L36" s="357"/>
    </row>
    <row r="37" spans="1:12" ht="25.5" x14ac:dyDescent="0.2">
      <c r="A37" s="351" t="s">
        <v>377</v>
      </c>
      <c r="B37" s="334"/>
      <c r="C37" s="333"/>
      <c r="D37" s="360"/>
      <c r="E37" s="360"/>
      <c r="F37" s="356"/>
      <c r="G37" s="355" t="s">
        <v>376</v>
      </c>
      <c r="H37" s="351" t="s">
        <v>375</v>
      </c>
      <c r="I37" s="333" t="s">
        <v>374</v>
      </c>
      <c r="J37" s="353">
        <f>'100'!J37+'101'!J37+'102'!J37+'103'!J37+'104'!J37+'106'!J37+'109'!J37+'110'!J37+'111'!J37+'112'!J37+'121'!J37+'122'!J37+'131'!J37+'132'!J37+'133'!J37+'141'!J37+'143'!J37+'150'!J37+'155'!J37+'156'!J37+'170'!J37+'181'!J37+'191'!J37</f>
        <v>0</v>
      </c>
      <c r="K37" s="353">
        <f>'100'!K37+'101'!K37+'102'!K37+'103'!K37+'104'!K37+'106'!K37+'109'!K37+'110'!K37+'111'!K37+'112'!K37+'121'!K37+'122'!K37+'131'!K37+'132'!K37+'133'!K37+'141'!K37+'143'!K37+'150'!K37+'155'!K37+'156'!K37+'170'!K37+'181'!K37+'191'!K37</f>
        <v>128751</v>
      </c>
      <c r="L37" s="357"/>
    </row>
    <row r="38" spans="1:12" ht="12.75" x14ac:dyDescent="0.2">
      <c r="A38" s="351" t="s">
        <v>373</v>
      </c>
      <c r="B38" s="334">
        <v>418100</v>
      </c>
      <c r="C38" s="333" t="s">
        <v>123</v>
      </c>
      <c r="D38" s="353">
        <f>'100'!D38+'101'!D38+'102'!D38+'103'!D38+'104'!D38+'106'!D38+'109'!D38+'110'!D38+'111'!D38+'112'!D38+'121'!D38+'122'!D38+'131'!D38+'132'!D38+'133'!D38+'141'!D38+'143'!D38+'150'!D38+'155'!D38+'156'!D38+'170'!D38+'181'!D38+'191'!D38</f>
        <v>0</v>
      </c>
      <c r="E38" s="353">
        <f>'100'!E38+'101'!E38+'102'!E38+'103'!E38+'104'!E38+'106'!E38+'109'!E38+'110'!E38+'111'!E38+'112'!E38+'121'!E38+'122'!E38+'131'!E38+'132'!E38+'133'!E38+'141'!E38+'143'!E38+'150'!E38+'155'!E38+'156'!E38+'170'!E38+'181'!E38+'191'!E38</f>
        <v>0</v>
      </c>
      <c r="F38" s="356"/>
      <c r="G38" s="355" t="s">
        <v>372</v>
      </c>
      <c r="H38" s="351" t="s">
        <v>371</v>
      </c>
      <c r="I38" s="333" t="s">
        <v>370</v>
      </c>
      <c r="J38" s="353">
        <f>'100'!J38+'101'!J38+'102'!J38+'103'!J38+'104'!J38+'106'!J38+'109'!J38+'110'!J38+'111'!J38+'112'!J38+'121'!J38+'122'!J38+'131'!J38+'132'!J38+'133'!J38+'141'!J38+'143'!J38+'150'!J38+'155'!J38+'156'!J38+'170'!J38+'181'!J38+'191'!J38</f>
        <v>0</v>
      </c>
      <c r="K38" s="353">
        <f>'100'!K38+'101'!K38+'102'!K38+'103'!K38+'104'!K38+'106'!K38+'109'!K38+'110'!K38+'111'!K38+'112'!K38+'121'!K38+'122'!K38+'131'!K38+'132'!K38+'133'!K38+'141'!K38+'143'!K38+'150'!K38+'155'!K38+'156'!K38+'170'!K38+'181'!K38+'191'!K38</f>
        <v>0</v>
      </c>
      <c r="L38" s="357"/>
    </row>
    <row r="39" spans="1:12" ht="12.75" x14ac:dyDescent="0.2">
      <c r="A39" s="351" t="s">
        <v>369</v>
      </c>
      <c r="B39" s="334"/>
      <c r="C39" s="333"/>
      <c r="D39" s="360"/>
      <c r="E39" s="353"/>
      <c r="F39" s="356"/>
      <c r="G39" s="355" t="s">
        <v>368</v>
      </c>
      <c r="H39" s="351" t="s">
        <v>367</v>
      </c>
      <c r="I39" s="333" t="s">
        <v>366</v>
      </c>
      <c r="J39" s="359">
        <f>SUBTOTAL(9,J37:J38)</f>
        <v>0</v>
      </c>
      <c r="K39" s="358" t="s">
        <v>346</v>
      </c>
      <c r="L39" s="352">
        <f>SUBTOTAL(9,K37:K38)</f>
        <v>128751</v>
      </c>
    </row>
    <row r="40" spans="1:12" ht="12.75" x14ac:dyDescent="0.2">
      <c r="A40" s="351" t="s">
        <v>365</v>
      </c>
      <c r="B40" s="334">
        <v>419100</v>
      </c>
      <c r="C40" s="333" t="s">
        <v>120</v>
      </c>
      <c r="D40" s="353">
        <f>'100'!D40+'101'!D40+'102'!D40+'103'!D40+'104'!D40+'106'!D40+'109'!D40+'110'!D40+'111'!D40+'112'!D40+'121'!D40+'122'!D40+'131'!D40+'132'!D40+'133'!D40+'141'!D40+'143'!D40+'150'!D40+'155'!D40+'156'!D40+'170'!D40+'181'!D40+'191'!D40</f>
        <v>70000</v>
      </c>
      <c r="E40" s="353">
        <f>'100'!E40+'101'!E40+'102'!E40+'103'!E40+'104'!E40+'106'!E40+'109'!E40+'110'!E40+'111'!E40+'112'!E40+'121'!E40+'122'!E40+'131'!E40+'132'!E40+'133'!E40+'141'!E40+'143'!E40+'150'!E40+'155'!E40+'156'!E40+'170'!E40+'181'!E40+'191'!E40</f>
        <v>50000</v>
      </c>
      <c r="F40" s="356"/>
      <c r="G40" s="355" t="s">
        <v>364</v>
      </c>
      <c r="H40" s="351" t="s">
        <v>363</v>
      </c>
      <c r="I40" s="333"/>
      <c r="J40" s="347"/>
      <c r="K40" s="357"/>
      <c r="L40" s="357"/>
    </row>
    <row r="41" spans="1:12" ht="12.75" x14ac:dyDescent="0.2">
      <c r="A41" s="351" t="s">
        <v>362</v>
      </c>
      <c r="B41" s="334">
        <v>419200</v>
      </c>
      <c r="C41" s="333" t="s">
        <v>118</v>
      </c>
      <c r="D41" s="353">
        <f>'100'!D41+'101'!D41+'102'!D41+'103'!D41+'104'!D41+'106'!D41+'109'!D41+'110'!D41+'111'!D41+'112'!D41+'121'!D41+'122'!D41+'131'!D41+'132'!D41+'133'!D41+'141'!D41+'143'!D41+'150'!D41+'155'!D41+'156'!D41+'170'!D41+'181'!D41+'191'!D41</f>
        <v>172743</v>
      </c>
      <c r="E41" s="353">
        <f>'100'!E41+'101'!E41+'102'!E41+'103'!E41+'104'!E41+'106'!E41+'109'!E41+'110'!E41+'111'!E41+'112'!E41+'121'!E41+'122'!E41+'131'!E41+'132'!E41+'133'!E41+'141'!E41+'143'!E41+'150'!E41+'155'!E41+'156'!E41+'170'!E41+'181'!E41+'191'!E41</f>
        <v>206203</v>
      </c>
      <c r="F41" s="356"/>
      <c r="G41" s="355" t="s">
        <v>361</v>
      </c>
      <c r="H41" s="335"/>
      <c r="I41" s="333" t="s">
        <v>360</v>
      </c>
      <c r="J41" s="359">
        <f>SUM(D46,J8,J22,J35,J39)</f>
        <v>49413689</v>
      </c>
      <c r="K41" s="358" t="s">
        <v>346</v>
      </c>
      <c r="L41" s="352">
        <f>SUM(F46,L8,L22,L35,L39)</f>
        <v>54788245</v>
      </c>
    </row>
    <row r="42" spans="1:12" ht="12.75" x14ac:dyDescent="0.2">
      <c r="A42" s="351" t="s">
        <v>359</v>
      </c>
      <c r="B42" s="334">
        <v>419300</v>
      </c>
      <c r="C42" s="333" t="s">
        <v>116</v>
      </c>
      <c r="D42" s="353">
        <f>'100'!D42+'101'!D42+'102'!D42+'103'!D42+'104'!D42+'106'!D42+'109'!D42+'110'!D42+'111'!D42+'112'!D42+'121'!D42+'122'!D42+'131'!D42+'132'!D42+'133'!D42+'141'!D42+'143'!D42+'150'!D42+'155'!D42+'156'!D42+'170'!D42+'181'!D42+'191'!D42</f>
        <v>0</v>
      </c>
      <c r="E42" s="353">
        <f>'100'!E42+'101'!E42+'102'!E42+'103'!E42+'104'!E42+'106'!E42+'109'!E42+'110'!E42+'111'!E42+'112'!E42+'121'!E42+'122'!E42+'131'!E42+'132'!E42+'133'!E42+'141'!E42+'143'!E42+'150'!E42+'155'!E42+'156'!E42+'170'!E42+'181'!E42+'191'!E42</f>
        <v>0</v>
      </c>
      <c r="F42" s="356"/>
      <c r="G42" s="355" t="s">
        <v>358</v>
      </c>
      <c r="H42" s="335"/>
      <c r="I42" s="333"/>
      <c r="J42" s="347"/>
      <c r="K42" s="347"/>
      <c r="L42" s="357"/>
    </row>
    <row r="43" spans="1:12" ht="12.75" x14ac:dyDescent="0.2">
      <c r="A43" s="351" t="s">
        <v>357</v>
      </c>
      <c r="B43" s="334">
        <v>419900</v>
      </c>
      <c r="C43" s="333" t="s">
        <v>115</v>
      </c>
      <c r="D43" s="353">
        <f>'100'!D43+'101'!D43+'102'!D43+'103'!D43+'104'!D43+'106'!D43+'109'!D43+'110'!D43+'111'!D43+'112'!D43+'121'!D43+'122'!D43+'131'!D43+'132'!D43+'133'!D43+'141'!D43+'143'!D43+'150'!D43+'155'!D43+'156'!D43+'170'!D43+'181'!D43+'191'!D43</f>
        <v>474858</v>
      </c>
      <c r="E43" s="353">
        <f>'100'!E43+'101'!E43+'102'!E43+'103'!E43+'104'!E43+'106'!E43+'109'!E43+'110'!E43+'111'!E43+'112'!E43+'121'!E43+'122'!E43+'131'!E43+'132'!E43+'133'!E43+'141'!E43+'143'!E43+'150'!E43+'155'!E43+'156'!E43+'170'!E43+'181'!E43+'191'!E43</f>
        <v>772714</v>
      </c>
      <c r="F43" s="356"/>
      <c r="G43" s="355" t="s">
        <v>356</v>
      </c>
      <c r="H43" s="351" t="s">
        <v>355</v>
      </c>
      <c r="I43" s="333" t="s">
        <v>354</v>
      </c>
      <c r="J43" s="354">
        <f>'100'!J43+'101'!J43+'102'!J43+'103'!J43+'104'!J43+'106'!J43+'109'!J43+'110'!J43+'111'!J43+'112'!J43+'121'!J43+'122'!J43+'131'!J43+'132'!J43+'133'!J43+'141'!J43+'143'!J43+'150'!J43+'155'!J43+'156'!J43+'170'!J43+'181'!J43+'191'!J43</f>
        <v>564058</v>
      </c>
      <c r="K43" s="353">
        <f>'100'!K43+'101'!K43+'102'!K43+'103'!K43+'104'!K43+'106'!K43+'109'!K43+'110'!K43+'111'!K43+'112'!K43+'121'!K43+'122'!K43+'131'!K43+'132'!K43+'133'!K43+'141'!K43+'143'!K43+'150'!K43+'155'!K43+'156'!K43+'170'!K43+'181'!K43+'191'!K43</f>
        <v>142093</v>
      </c>
      <c r="L43" s="352">
        <f>+K43</f>
        <v>142093</v>
      </c>
    </row>
    <row r="44" spans="1:12" ht="12.75" x14ac:dyDescent="0.2">
      <c r="A44" s="351" t="s">
        <v>353</v>
      </c>
      <c r="B44" s="334"/>
      <c r="C44" s="333" t="s">
        <v>352</v>
      </c>
      <c r="D44" s="332">
        <f>SUBTOTAL(9,D19:D43)</f>
        <v>782598</v>
      </c>
      <c r="E44" s="350" t="s">
        <v>346</v>
      </c>
      <c r="F44" s="349">
        <f>SUBTOTAL(9,E20:E43)</f>
        <v>1077267</v>
      </c>
      <c r="G44" s="348" t="s">
        <v>351</v>
      </c>
      <c r="H44" s="335"/>
      <c r="I44" s="333"/>
      <c r="J44" s="347"/>
      <c r="K44" s="347"/>
      <c r="L44" s="347"/>
    </row>
    <row r="45" spans="1:12" ht="24" x14ac:dyDescent="0.2">
      <c r="A45" s="346" t="s">
        <v>350</v>
      </c>
      <c r="B45" s="340">
        <v>410000</v>
      </c>
      <c r="C45" s="345" t="s">
        <v>349</v>
      </c>
      <c r="D45" s="344"/>
      <c r="E45" s="343" t="s">
        <v>346</v>
      </c>
      <c r="F45" s="342"/>
      <c r="G45" s="341"/>
      <c r="H45" s="340" t="s">
        <v>348</v>
      </c>
      <c r="I45" s="339" t="s">
        <v>347</v>
      </c>
      <c r="J45" s="338"/>
      <c r="K45" s="337" t="s">
        <v>346</v>
      </c>
      <c r="L45" s="336"/>
    </row>
    <row r="46" spans="1:12" ht="12.75" x14ac:dyDescent="0.2">
      <c r="A46" s="335"/>
      <c r="B46" s="334"/>
      <c r="C46" s="333"/>
      <c r="D46" s="332">
        <f>(D19+D44)</f>
        <v>7001336</v>
      </c>
      <c r="E46" s="332"/>
      <c r="F46" s="331">
        <f>SUM(F19+F44)</f>
        <v>8832547</v>
      </c>
      <c r="G46" s="330"/>
      <c r="H46" s="329"/>
      <c r="I46" s="328" t="s">
        <v>345</v>
      </c>
      <c r="J46" s="326">
        <f>(D7+J41+J43)</f>
        <v>52315019.090000004</v>
      </c>
      <c r="K46" s="327"/>
      <c r="L46" s="326">
        <f>(F7+L41+K43)</f>
        <v>58715334</v>
      </c>
    </row>
    <row r="47" spans="1:12" ht="12.95" customHeight="1" x14ac:dyDescent="0.2">
      <c r="A47" s="598" t="str">
        <f ca="1">CELL("FILENAME",A1)</f>
        <v>R:\Finance\Annual Budget\Amended 2016-2017\[2016-2017 Amended Budget.xlsx]100-191 Summary</v>
      </c>
      <c r="B47" s="598"/>
      <c r="C47" s="598"/>
      <c r="D47" s="324"/>
      <c r="E47" s="324"/>
      <c r="F47" s="324"/>
      <c r="G47" s="324"/>
      <c r="H47" s="324"/>
      <c r="I47" s="325"/>
      <c r="J47" s="324"/>
      <c r="K47" s="324"/>
      <c r="L47" s="324"/>
    </row>
    <row r="48" spans="1:12" x14ac:dyDescent="0.2">
      <c r="D48" s="323"/>
      <c r="E48" s="323"/>
      <c r="F48" s="323"/>
    </row>
    <row r="49" spans="4:6" x14ac:dyDescent="0.2">
      <c r="D49" s="323"/>
      <c r="E49" s="323"/>
      <c r="F49" s="323"/>
    </row>
    <row r="50" spans="4:6" x14ac:dyDescent="0.2">
      <c r="D50" s="323"/>
      <c r="E50" s="323"/>
      <c r="F50" s="323"/>
    </row>
    <row r="51" spans="4:6" x14ac:dyDescent="0.2">
      <c r="D51" s="323"/>
      <c r="E51" s="323"/>
      <c r="F51" s="323"/>
    </row>
    <row r="52" spans="4:6" x14ac:dyDescent="0.2">
      <c r="D52" s="323"/>
      <c r="E52" s="323"/>
      <c r="F52" s="323"/>
    </row>
    <row r="53" spans="4:6" x14ac:dyDescent="0.2">
      <c r="D53" s="323"/>
      <c r="E53" s="323"/>
      <c r="F53" s="323"/>
    </row>
    <row r="54" spans="4:6" x14ac:dyDescent="0.2">
      <c r="D54" s="323"/>
      <c r="E54" s="323"/>
      <c r="F54" s="323"/>
    </row>
    <row r="55" spans="4:6" x14ac:dyDescent="0.2">
      <c r="D55" s="323"/>
      <c r="E55" s="323"/>
      <c r="F55" s="323"/>
    </row>
    <row r="56" spans="4:6" x14ac:dyDescent="0.2">
      <c r="D56" s="323"/>
      <c r="E56" s="323"/>
      <c r="F56" s="323"/>
    </row>
    <row r="57" spans="4:6" x14ac:dyDescent="0.2">
      <c r="D57" s="323"/>
      <c r="E57" s="323"/>
      <c r="F57" s="323"/>
    </row>
    <row r="58" spans="4:6" x14ac:dyDescent="0.2">
      <c r="D58" s="323"/>
      <c r="E58" s="323"/>
      <c r="F58" s="323"/>
    </row>
    <row r="59" spans="4:6" x14ac:dyDescent="0.2">
      <c r="D59" s="323"/>
      <c r="E59" s="323"/>
      <c r="F59" s="323"/>
    </row>
    <row r="60" spans="4:6" x14ac:dyDescent="0.2">
      <c r="D60" s="323"/>
      <c r="E60" s="323"/>
      <c r="F60" s="323"/>
    </row>
    <row r="61" spans="4:6" x14ac:dyDescent="0.2">
      <c r="D61" s="323"/>
      <c r="E61" s="323"/>
      <c r="F61" s="323"/>
    </row>
    <row r="62" spans="4:6" x14ac:dyDescent="0.2">
      <c r="D62" s="323"/>
      <c r="E62" s="323"/>
      <c r="F62" s="323"/>
    </row>
    <row r="63" spans="4:6" x14ac:dyDescent="0.2">
      <c r="D63" s="323"/>
      <c r="E63" s="323"/>
      <c r="F63" s="323"/>
    </row>
    <row r="64" spans="4:6" x14ac:dyDescent="0.2">
      <c r="D64" s="323"/>
      <c r="E64" s="323"/>
      <c r="F64" s="323"/>
    </row>
    <row r="65" spans="4:6" x14ac:dyDescent="0.2">
      <c r="D65" s="323"/>
      <c r="E65" s="323"/>
      <c r="F65" s="323"/>
    </row>
    <row r="66" spans="4:6" x14ac:dyDescent="0.2">
      <c r="D66" s="323"/>
      <c r="E66" s="323"/>
      <c r="F66" s="323"/>
    </row>
    <row r="67" spans="4:6" x14ac:dyDescent="0.2">
      <c r="D67" s="323"/>
      <c r="E67" s="323"/>
      <c r="F67" s="323"/>
    </row>
    <row r="68" spans="4:6" x14ac:dyDescent="0.2">
      <c r="D68" s="323"/>
      <c r="E68" s="323"/>
      <c r="F68" s="323"/>
    </row>
    <row r="69" spans="4:6" x14ac:dyDescent="0.2">
      <c r="D69" s="323"/>
      <c r="E69" s="323"/>
      <c r="F69" s="323"/>
    </row>
    <row r="70" spans="4:6" x14ac:dyDescent="0.2">
      <c r="D70" s="323"/>
      <c r="E70" s="323"/>
      <c r="F70" s="323"/>
    </row>
    <row r="71" spans="4:6" x14ac:dyDescent="0.2">
      <c r="D71" s="323"/>
      <c r="E71" s="323"/>
      <c r="F71" s="323"/>
    </row>
    <row r="72" spans="4:6" x14ac:dyDescent="0.2">
      <c r="D72" s="323"/>
      <c r="E72" s="323"/>
      <c r="F72" s="323"/>
    </row>
    <row r="73" spans="4:6" x14ac:dyDescent="0.2">
      <c r="D73" s="323"/>
      <c r="E73" s="323"/>
      <c r="F73" s="323"/>
    </row>
    <row r="74" spans="4:6" x14ac:dyDescent="0.2">
      <c r="D74" s="323"/>
      <c r="E74" s="323"/>
      <c r="F74" s="323"/>
    </row>
    <row r="75" spans="4:6" x14ac:dyDescent="0.2">
      <c r="D75" s="323"/>
      <c r="E75" s="323"/>
      <c r="F75" s="323"/>
    </row>
    <row r="76" spans="4:6" x14ac:dyDescent="0.2">
      <c r="D76" s="323"/>
      <c r="E76" s="323"/>
      <c r="F76" s="323"/>
    </row>
    <row r="77" spans="4:6" x14ac:dyDescent="0.2">
      <c r="D77" s="323"/>
      <c r="E77" s="323"/>
      <c r="F77" s="323"/>
    </row>
    <row r="78" spans="4:6" x14ac:dyDescent="0.2">
      <c r="D78" s="323"/>
      <c r="E78" s="323"/>
      <c r="F78" s="323"/>
    </row>
    <row r="79" spans="4:6" x14ac:dyDescent="0.2">
      <c r="D79" s="323"/>
      <c r="E79" s="323"/>
      <c r="F79" s="323"/>
    </row>
    <row r="80" spans="4:6" x14ac:dyDescent="0.2">
      <c r="D80" s="323"/>
      <c r="E80" s="323"/>
      <c r="F80" s="323"/>
    </row>
    <row r="81" spans="4:6" x14ac:dyDescent="0.2">
      <c r="D81" s="323"/>
      <c r="E81" s="323"/>
      <c r="F81" s="323"/>
    </row>
    <row r="82" spans="4:6" x14ac:dyDescent="0.2">
      <c r="D82" s="323"/>
      <c r="E82" s="323"/>
      <c r="F82" s="323"/>
    </row>
    <row r="83" spans="4:6" x14ac:dyDescent="0.2">
      <c r="D83" s="323"/>
      <c r="E83" s="323"/>
      <c r="F83" s="323"/>
    </row>
    <row r="84" spans="4:6" x14ac:dyDescent="0.2">
      <c r="D84" s="323"/>
      <c r="E84" s="323"/>
      <c r="F84" s="323"/>
    </row>
    <row r="85" spans="4:6" x14ac:dyDescent="0.2">
      <c r="D85" s="323"/>
      <c r="E85" s="323"/>
      <c r="F85" s="323"/>
    </row>
    <row r="86" spans="4:6" x14ac:dyDescent="0.2">
      <c r="D86" s="323"/>
      <c r="E86" s="323"/>
      <c r="F86" s="323"/>
    </row>
    <row r="87" spans="4:6" x14ac:dyDescent="0.2">
      <c r="D87" s="323"/>
      <c r="E87" s="323"/>
      <c r="F87" s="323"/>
    </row>
    <row r="88" spans="4:6" x14ac:dyDescent="0.2">
      <c r="D88" s="323"/>
      <c r="E88" s="323"/>
      <c r="F88" s="323"/>
    </row>
    <row r="89" spans="4:6" x14ac:dyDescent="0.2">
      <c r="D89" s="323"/>
      <c r="E89" s="323"/>
      <c r="F89" s="323"/>
    </row>
    <row r="90" spans="4:6" x14ac:dyDescent="0.2">
      <c r="D90" s="323"/>
      <c r="E90" s="323"/>
      <c r="F90" s="323"/>
    </row>
    <row r="91" spans="4:6" x14ac:dyDescent="0.2">
      <c r="D91" s="323"/>
      <c r="E91" s="323"/>
      <c r="F91" s="323"/>
    </row>
    <row r="92" spans="4:6" x14ac:dyDescent="0.2">
      <c r="D92" s="323"/>
      <c r="E92" s="323"/>
      <c r="F92" s="323"/>
    </row>
    <row r="93" spans="4:6" x14ac:dyDescent="0.2">
      <c r="D93" s="323"/>
      <c r="E93" s="323"/>
      <c r="F93" s="323"/>
    </row>
    <row r="94" spans="4:6" x14ac:dyDescent="0.2">
      <c r="D94" s="323"/>
      <c r="E94" s="323"/>
      <c r="F94" s="323"/>
    </row>
    <row r="95" spans="4:6" x14ac:dyDescent="0.2">
      <c r="D95" s="323"/>
      <c r="E95" s="323"/>
      <c r="F95" s="323"/>
    </row>
    <row r="96" spans="4:6" x14ac:dyDescent="0.2">
      <c r="D96" s="323"/>
      <c r="E96" s="323"/>
      <c r="F96" s="323"/>
    </row>
    <row r="97" spans="4:6" x14ac:dyDescent="0.2">
      <c r="D97" s="323"/>
      <c r="E97" s="323"/>
      <c r="F97" s="323"/>
    </row>
    <row r="98" spans="4:6" x14ac:dyDescent="0.2">
      <c r="D98" s="323"/>
      <c r="E98" s="323"/>
      <c r="F98" s="323"/>
    </row>
    <row r="99" spans="4:6" x14ac:dyDescent="0.2">
      <c r="D99" s="323"/>
      <c r="E99" s="323"/>
      <c r="F99" s="323"/>
    </row>
    <row r="100" spans="4:6" x14ac:dyDescent="0.2">
      <c r="D100" s="323"/>
      <c r="E100" s="323"/>
      <c r="F100" s="323"/>
    </row>
    <row r="101" spans="4:6" x14ac:dyDescent="0.2">
      <c r="D101" s="323"/>
      <c r="E101" s="323"/>
      <c r="F101" s="323"/>
    </row>
    <row r="102" spans="4:6" x14ac:dyDescent="0.2">
      <c r="D102" s="323"/>
      <c r="E102" s="323"/>
      <c r="F102" s="323"/>
    </row>
    <row r="103" spans="4:6" x14ac:dyDescent="0.2">
      <c r="D103" s="323"/>
      <c r="E103" s="323"/>
      <c r="F103" s="323"/>
    </row>
    <row r="104" spans="4:6" x14ac:dyDescent="0.2">
      <c r="D104" s="323"/>
      <c r="E104" s="323"/>
      <c r="F104" s="323"/>
    </row>
    <row r="105" spans="4:6" x14ac:dyDescent="0.2">
      <c r="D105" s="323"/>
      <c r="E105" s="323"/>
      <c r="F105" s="323"/>
    </row>
    <row r="106" spans="4:6" x14ac:dyDescent="0.2">
      <c r="D106" s="323"/>
      <c r="E106" s="323"/>
      <c r="F106" s="323"/>
    </row>
    <row r="107" spans="4:6" x14ac:dyDescent="0.2">
      <c r="D107" s="323"/>
      <c r="E107" s="323"/>
      <c r="F107" s="323"/>
    </row>
    <row r="108" spans="4:6" x14ac:dyDescent="0.2">
      <c r="D108" s="323"/>
      <c r="E108" s="323"/>
      <c r="F108" s="323"/>
    </row>
    <row r="109" spans="4:6" x14ac:dyDescent="0.2">
      <c r="D109" s="323"/>
      <c r="E109" s="323"/>
      <c r="F109" s="323"/>
    </row>
    <row r="110" spans="4:6" x14ac:dyDescent="0.2">
      <c r="D110" s="323"/>
      <c r="E110" s="323"/>
      <c r="F110" s="323"/>
    </row>
    <row r="111" spans="4:6" x14ac:dyDescent="0.2">
      <c r="D111" s="323"/>
      <c r="E111" s="323"/>
      <c r="F111" s="323"/>
    </row>
    <row r="112" spans="4:6" x14ac:dyDescent="0.2">
      <c r="D112" s="323"/>
      <c r="E112" s="323"/>
      <c r="F112" s="323"/>
    </row>
    <row r="113" spans="4:6" x14ac:dyDescent="0.2">
      <c r="D113" s="323"/>
      <c r="E113" s="323"/>
      <c r="F113" s="323"/>
    </row>
    <row r="114" spans="4:6" x14ac:dyDescent="0.2">
      <c r="D114" s="323"/>
      <c r="E114" s="323"/>
      <c r="F114" s="323"/>
    </row>
    <row r="115" spans="4:6" x14ac:dyDescent="0.2">
      <c r="D115" s="323"/>
      <c r="E115" s="323"/>
      <c r="F115" s="323"/>
    </row>
    <row r="116" spans="4:6" x14ac:dyDescent="0.2">
      <c r="D116" s="323"/>
      <c r="E116" s="323"/>
      <c r="F116" s="323"/>
    </row>
    <row r="117" spans="4:6" x14ac:dyDescent="0.2">
      <c r="D117" s="323"/>
      <c r="E117" s="323"/>
      <c r="F117" s="323"/>
    </row>
    <row r="118" spans="4:6" x14ac:dyDescent="0.2">
      <c r="D118" s="323"/>
      <c r="E118" s="323"/>
      <c r="F118" s="323"/>
    </row>
    <row r="119" spans="4:6" x14ac:dyDescent="0.2">
      <c r="D119" s="323"/>
      <c r="E119" s="323"/>
      <c r="F119" s="323"/>
    </row>
    <row r="120" spans="4:6" x14ac:dyDescent="0.2">
      <c r="D120" s="323"/>
      <c r="E120" s="323"/>
      <c r="F120" s="323"/>
    </row>
    <row r="121" spans="4:6" x14ac:dyDescent="0.2">
      <c r="D121" s="323"/>
      <c r="E121" s="323"/>
      <c r="F121" s="323"/>
    </row>
    <row r="122" spans="4:6" x14ac:dyDescent="0.2">
      <c r="D122" s="323"/>
      <c r="E122" s="323"/>
      <c r="F122" s="323"/>
    </row>
    <row r="123" spans="4:6" x14ac:dyDescent="0.2">
      <c r="D123" s="323"/>
      <c r="E123" s="323"/>
      <c r="F123" s="323"/>
    </row>
    <row r="124" spans="4:6" x14ac:dyDescent="0.2">
      <c r="D124" s="323"/>
      <c r="E124" s="323"/>
      <c r="F124" s="323"/>
    </row>
    <row r="125" spans="4:6" x14ac:dyDescent="0.2">
      <c r="D125" s="323"/>
      <c r="E125" s="323"/>
      <c r="F125" s="323"/>
    </row>
    <row r="126" spans="4:6" x14ac:dyDescent="0.2">
      <c r="D126" s="323"/>
      <c r="E126" s="323"/>
      <c r="F126" s="323"/>
    </row>
    <row r="127" spans="4:6" x14ac:dyDescent="0.2">
      <c r="D127" s="323"/>
      <c r="E127" s="323"/>
      <c r="F127" s="323"/>
    </row>
    <row r="128" spans="4:6" x14ac:dyDescent="0.2">
      <c r="D128" s="323"/>
      <c r="E128" s="323"/>
      <c r="F128" s="323"/>
    </row>
    <row r="129" spans="4:6" x14ac:dyDescent="0.2">
      <c r="D129" s="323"/>
      <c r="E129" s="323"/>
      <c r="F129" s="323"/>
    </row>
    <row r="130" spans="4:6" x14ac:dyDescent="0.2">
      <c r="D130" s="323"/>
      <c r="E130" s="323"/>
      <c r="F130" s="323"/>
    </row>
    <row r="131" spans="4:6" x14ac:dyDescent="0.2">
      <c r="D131" s="323"/>
      <c r="E131" s="323"/>
      <c r="F131" s="323"/>
    </row>
    <row r="132" spans="4:6" x14ac:dyDescent="0.2">
      <c r="D132" s="323"/>
      <c r="E132" s="323"/>
      <c r="F132" s="323"/>
    </row>
    <row r="133" spans="4:6" x14ac:dyDescent="0.2">
      <c r="D133" s="323"/>
      <c r="E133" s="323"/>
      <c r="F133" s="323"/>
    </row>
    <row r="134" spans="4:6" x14ac:dyDescent="0.2">
      <c r="D134" s="323"/>
      <c r="E134" s="323"/>
      <c r="F134" s="323"/>
    </row>
    <row r="135" spans="4:6" x14ac:dyDescent="0.2">
      <c r="D135" s="323"/>
      <c r="E135" s="323"/>
      <c r="F135" s="323"/>
    </row>
    <row r="136" spans="4:6" x14ac:dyDescent="0.2">
      <c r="D136" s="323"/>
      <c r="E136" s="323"/>
      <c r="F136" s="323"/>
    </row>
    <row r="137" spans="4:6" x14ac:dyDescent="0.2">
      <c r="D137" s="323"/>
      <c r="E137" s="323"/>
      <c r="F137" s="323"/>
    </row>
    <row r="138" spans="4:6" x14ac:dyDescent="0.2">
      <c r="D138" s="323"/>
      <c r="E138" s="323"/>
      <c r="F138" s="323"/>
    </row>
    <row r="139" spans="4:6" x14ac:dyDescent="0.2">
      <c r="D139" s="323"/>
      <c r="E139" s="323"/>
      <c r="F139" s="323"/>
    </row>
    <row r="140" spans="4:6" x14ac:dyDescent="0.2">
      <c r="D140" s="323"/>
      <c r="E140" s="323"/>
      <c r="F140" s="323"/>
    </row>
    <row r="141" spans="4:6" x14ac:dyDescent="0.2">
      <c r="D141" s="323"/>
      <c r="E141" s="323"/>
      <c r="F141" s="323"/>
    </row>
    <row r="142" spans="4:6" x14ac:dyDescent="0.2">
      <c r="D142" s="323"/>
      <c r="E142" s="323"/>
      <c r="F142" s="323"/>
    </row>
    <row r="143" spans="4:6" x14ac:dyDescent="0.2">
      <c r="D143" s="323"/>
      <c r="E143" s="323"/>
      <c r="F143" s="323"/>
    </row>
    <row r="144" spans="4:6" x14ac:dyDescent="0.2">
      <c r="D144" s="323"/>
      <c r="E144" s="323"/>
      <c r="F144" s="323"/>
    </row>
    <row r="145" spans="4:6" x14ac:dyDescent="0.2">
      <c r="D145" s="323"/>
      <c r="E145" s="323"/>
      <c r="F145" s="323"/>
    </row>
    <row r="146" spans="4:6" x14ac:dyDescent="0.2">
      <c r="D146" s="323"/>
      <c r="E146" s="323"/>
      <c r="F146" s="323"/>
    </row>
    <row r="147" spans="4:6" x14ac:dyDescent="0.2">
      <c r="D147" s="323"/>
      <c r="E147" s="323"/>
      <c r="F147" s="323"/>
    </row>
    <row r="148" spans="4:6" x14ac:dyDescent="0.2">
      <c r="D148" s="323"/>
      <c r="E148" s="323"/>
      <c r="F148" s="323"/>
    </row>
    <row r="149" spans="4:6" x14ac:dyDescent="0.2">
      <c r="D149" s="323"/>
      <c r="E149" s="323"/>
      <c r="F149" s="323"/>
    </row>
    <row r="150" spans="4:6" x14ac:dyDescent="0.2">
      <c r="D150" s="323"/>
      <c r="E150" s="323"/>
      <c r="F150" s="323"/>
    </row>
    <row r="151" spans="4:6" x14ac:dyDescent="0.2">
      <c r="D151" s="323"/>
      <c r="E151" s="323"/>
      <c r="F151" s="323"/>
    </row>
    <row r="152" spans="4:6" x14ac:dyDescent="0.2">
      <c r="D152" s="323"/>
      <c r="E152" s="323"/>
      <c r="F152" s="323"/>
    </row>
    <row r="153" spans="4:6" x14ac:dyDescent="0.2">
      <c r="D153" s="323"/>
      <c r="E153" s="323"/>
      <c r="F153" s="323"/>
    </row>
    <row r="154" spans="4:6" x14ac:dyDescent="0.2">
      <c r="D154" s="323"/>
      <c r="E154" s="323"/>
      <c r="F154" s="323"/>
    </row>
    <row r="155" spans="4:6" x14ac:dyDescent="0.2">
      <c r="D155" s="323"/>
      <c r="E155" s="323"/>
      <c r="F155" s="323"/>
    </row>
    <row r="156" spans="4:6" x14ac:dyDescent="0.2">
      <c r="D156" s="323"/>
      <c r="E156" s="323"/>
      <c r="F156" s="323"/>
    </row>
    <row r="157" spans="4:6" x14ac:dyDescent="0.2">
      <c r="D157" s="323"/>
      <c r="E157" s="323"/>
      <c r="F157" s="323"/>
    </row>
    <row r="158" spans="4:6" x14ac:dyDescent="0.2">
      <c r="D158" s="323"/>
      <c r="E158" s="323"/>
      <c r="F158" s="323"/>
    </row>
    <row r="159" spans="4:6" x14ac:dyDescent="0.2">
      <c r="D159" s="323"/>
      <c r="E159" s="323"/>
      <c r="F159" s="323"/>
    </row>
    <row r="160" spans="4:6" x14ac:dyDescent="0.2">
      <c r="D160" s="323"/>
      <c r="E160" s="323"/>
      <c r="F160" s="323"/>
    </row>
    <row r="161" spans="4:6" x14ac:dyDescent="0.2">
      <c r="D161" s="323"/>
      <c r="E161" s="323"/>
      <c r="F161" s="323"/>
    </row>
    <row r="162" spans="4:6" x14ac:dyDescent="0.2">
      <c r="D162" s="323"/>
      <c r="E162" s="323"/>
      <c r="F162" s="323"/>
    </row>
    <row r="163" spans="4:6" x14ac:dyDescent="0.2">
      <c r="D163" s="323"/>
      <c r="E163" s="323"/>
      <c r="F163" s="323"/>
    </row>
    <row r="164" spans="4:6" x14ac:dyDescent="0.2">
      <c r="D164" s="323"/>
      <c r="E164" s="323"/>
      <c r="F164" s="323"/>
    </row>
    <row r="165" spans="4:6" x14ac:dyDescent="0.2">
      <c r="D165" s="323"/>
      <c r="E165" s="323"/>
      <c r="F165" s="323"/>
    </row>
    <row r="166" spans="4:6" x14ac:dyDescent="0.2">
      <c r="D166" s="323"/>
      <c r="E166" s="323"/>
      <c r="F166" s="323"/>
    </row>
    <row r="167" spans="4:6" x14ac:dyDescent="0.2">
      <c r="D167" s="323"/>
      <c r="E167" s="323"/>
      <c r="F167" s="323"/>
    </row>
    <row r="168" spans="4:6" x14ac:dyDescent="0.2">
      <c r="D168" s="323"/>
      <c r="E168" s="323"/>
      <c r="F168" s="323"/>
    </row>
    <row r="169" spans="4:6" x14ac:dyDescent="0.2">
      <c r="D169" s="323"/>
      <c r="E169" s="323"/>
      <c r="F169" s="323"/>
    </row>
    <row r="170" spans="4:6" x14ac:dyDescent="0.2">
      <c r="D170" s="323"/>
      <c r="E170" s="323"/>
      <c r="F170" s="323"/>
    </row>
    <row r="171" spans="4:6" x14ac:dyDescent="0.2">
      <c r="D171" s="323"/>
      <c r="E171" s="323"/>
      <c r="F171" s="323"/>
    </row>
    <row r="172" spans="4:6" x14ac:dyDescent="0.2">
      <c r="D172" s="323"/>
      <c r="E172" s="323"/>
      <c r="F172" s="323"/>
    </row>
    <row r="173" spans="4:6" x14ac:dyDescent="0.2">
      <c r="D173" s="323"/>
      <c r="E173" s="323"/>
      <c r="F173" s="323"/>
    </row>
    <row r="174" spans="4:6" x14ac:dyDescent="0.2">
      <c r="D174" s="323"/>
      <c r="E174" s="323"/>
      <c r="F174" s="323"/>
    </row>
    <row r="175" spans="4:6" x14ac:dyDescent="0.2">
      <c r="D175" s="323"/>
      <c r="E175" s="323"/>
      <c r="F175" s="323"/>
    </row>
    <row r="176" spans="4:6" x14ac:dyDescent="0.2">
      <c r="D176" s="323"/>
      <c r="E176" s="323"/>
      <c r="F176" s="323"/>
    </row>
    <row r="177" spans="4:6" x14ac:dyDescent="0.2">
      <c r="D177" s="323"/>
      <c r="E177" s="323"/>
      <c r="F177" s="323"/>
    </row>
    <row r="178" spans="4:6" x14ac:dyDescent="0.2">
      <c r="D178" s="323"/>
      <c r="E178" s="323"/>
      <c r="F178" s="323"/>
    </row>
    <row r="179" spans="4:6" x14ac:dyDescent="0.2">
      <c r="D179" s="323"/>
      <c r="E179" s="323"/>
      <c r="F179" s="323"/>
    </row>
    <row r="180" spans="4:6" x14ac:dyDescent="0.2">
      <c r="D180" s="323"/>
      <c r="E180" s="323"/>
      <c r="F180" s="323"/>
    </row>
    <row r="181" spans="4:6" x14ac:dyDescent="0.2">
      <c r="D181" s="323"/>
      <c r="E181" s="323"/>
      <c r="F181" s="323"/>
    </row>
    <row r="182" spans="4:6" x14ac:dyDescent="0.2">
      <c r="D182" s="323"/>
      <c r="E182" s="323"/>
      <c r="F182" s="323"/>
    </row>
    <row r="183" spans="4:6" x14ac:dyDescent="0.2">
      <c r="D183" s="323"/>
      <c r="E183" s="323"/>
      <c r="F183" s="323"/>
    </row>
    <row r="184" spans="4:6" x14ac:dyDescent="0.2">
      <c r="D184" s="323"/>
      <c r="E184" s="323"/>
      <c r="F184" s="323"/>
    </row>
    <row r="185" spans="4:6" x14ac:dyDescent="0.2">
      <c r="D185" s="323"/>
      <c r="E185" s="323"/>
      <c r="F185" s="323"/>
    </row>
    <row r="186" spans="4:6" x14ac:dyDescent="0.2">
      <c r="D186" s="323"/>
      <c r="E186" s="323"/>
      <c r="F186" s="323"/>
    </row>
    <row r="187" spans="4:6" x14ac:dyDescent="0.2">
      <c r="D187" s="323"/>
      <c r="E187" s="323"/>
      <c r="F187" s="323"/>
    </row>
    <row r="188" spans="4:6" x14ac:dyDescent="0.2">
      <c r="D188" s="323"/>
      <c r="E188" s="323"/>
      <c r="F188" s="323"/>
    </row>
    <row r="189" spans="4:6" x14ac:dyDescent="0.2">
      <c r="D189" s="323"/>
      <c r="E189" s="323"/>
      <c r="F189" s="323"/>
    </row>
    <row r="190" spans="4:6" x14ac:dyDescent="0.2">
      <c r="D190" s="323"/>
      <c r="E190" s="323"/>
      <c r="F190" s="323"/>
    </row>
    <row r="191" spans="4:6" x14ac:dyDescent="0.2">
      <c r="D191" s="323"/>
      <c r="E191" s="323"/>
      <c r="F191" s="323"/>
    </row>
    <row r="192" spans="4:6" x14ac:dyDescent="0.2">
      <c r="D192" s="323"/>
      <c r="E192" s="323"/>
      <c r="F192" s="323"/>
    </row>
    <row r="193" spans="4:6" x14ac:dyDescent="0.2">
      <c r="D193" s="323"/>
      <c r="E193" s="323"/>
      <c r="F193" s="323"/>
    </row>
    <row r="194" spans="4:6" x14ac:dyDescent="0.2">
      <c r="D194" s="323"/>
      <c r="E194" s="323"/>
      <c r="F194" s="323"/>
    </row>
    <row r="195" spans="4:6" x14ac:dyDescent="0.2">
      <c r="D195" s="323"/>
      <c r="E195" s="323"/>
      <c r="F195" s="323"/>
    </row>
    <row r="196" spans="4:6" x14ac:dyDescent="0.2">
      <c r="D196" s="323"/>
      <c r="E196" s="323"/>
      <c r="F196" s="323"/>
    </row>
    <row r="197" spans="4:6" x14ac:dyDescent="0.2">
      <c r="D197" s="323"/>
      <c r="E197" s="323"/>
      <c r="F197" s="323"/>
    </row>
    <row r="198" spans="4:6" x14ac:dyDescent="0.2">
      <c r="D198" s="323"/>
      <c r="E198" s="323"/>
      <c r="F198" s="323"/>
    </row>
    <row r="199" spans="4:6" x14ac:dyDescent="0.2">
      <c r="D199" s="323"/>
      <c r="E199" s="323"/>
      <c r="F199" s="323"/>
    </row>
    <row r="200" spans="4:6" x14ac:dyDescent="0.2">
      <c r="D200" s="323"/>
      <c r="E200" s="323"/>
      <c r="F200" s="323"/>
    </row>
    <row r="201" spans="4:6" x14ac:dyDescent="0.2">
      <c r="D201" s="323"/>
      <c r="E201" s="323"/>
      <c r="F201" s="323"/>
    </row>
    <row r="202" spans="4:6" x14ac:dyDescent="0.2">
      <c r="D202" s="323"/>
      <c r="E202" s="323"/>
      <c r="F202" s="323"/>
    </row>
    <row r="203" spans="4:6" x14ac:dyDescent="0.2">
      <c r="D203" s="323"/>
      <c r="E203" s="323"/>
      <c r="F203" s="323"/>
    </row>
    <row r="204" spans="4:6" x14ac:dyDescent="0.2">
      <c r="D204" s="323"/>
      <c r="E204" s="323"/>
      <c r="F204" s="323"/>
    </row>
    <row r="205" spans="4:6" x14ac:dyDescent="0.2">
      <c r="D205" s="323"/>
      <c r="E205" s="323"/>
      <c r="F205" s="323"/>
    </row>
    <row r="206" spans="4:6" x14ac:dyDescent="0.2">
      <c r="D206" s="323"/>
      <c r="E206" s="323"/>
      <c r="F206" s="323"/>
    </row>
    <row r="207" spans="4:6" x14ac:dyDescent="0.2">
      <c r="D207" s="323"/>
      <c r="E207" s="323"/>
      <c r="F207" s="323"/>
    </row>
    <row r="208" spans="4:6" x14ac:dyDescent="0.2">
      <c r="D208" s="323"/>
      <c r="E208" s="323"/>
      <c r="F208" s="323"/>
    </row>
    <row r="209" spans="4:6" x14ac:dyDescent="0.2">
      <c r="D209" s="323"/>
      <c r="E209" s="323"/>
      <c r="F209" s="323"/>
    </row>
    <row r="210" spans="4:6" x14ac:dyDescent="0.2">
      <c r="D210" s="323"/>
      <c r="E210" s="323"/>
      <c r="F210" s="323"/>
    </row>
    <row r="211" spans="4:6" x14ac:dyDescent="0.2">
      <c r="D211" s="323"/>
      <c r="E211" s="323"/>
      <c r="F211" s="323"/>
    </row>
    <row r="212" spans="4:6" x14ac:dyDescent="0.2">
      <c r="D212" s="323"/>
      <c r="E212" s="323"/>
      <c r="F212" s="323"/>
    </row>
    <row r="213" spans="4:6" x14ac:dyDescent="0.2">
      <c r="D213" s="323"/>
      <c r="E213" s="323"/>
      <c r="F213" s="323"/>
    </row>
    <row r="214" spans="4:6" x14ac:dyDescent="0.2">
      <c r="D214" s="323"/>
      <c r="E214" s="323"/>
      <c r="F214" s="323"/>
    </row>
    <row r="215" spans="4:6" x14ac:dyDescent="0.2">
      <c r="D215" s="323"/>
      <c r="E215" s="323"/>
      <c r="F215" s="323"/>
    </row>
    <row r="216" spans="4:6" x14ac:dyDescent="0.2">
      <c r="D216" s="323"/>
      <c r="E216" s="323"/>
      <c r="F216" s="323"/>
    </row>
    <row r="217" spans="4:6" x14ac:dyDescent="0.2">
      <c r="D217" s="323"/>
      <c r="E217" s="323"/>
      <c r="F217" s="323"/>
    </row>
    <row r="218" spans="4:6" x14ac:dyDescent="0.2">
      <c r="D218" s="323"/>
      <c r="E218" s="323"/>
      <c r="F218" s="323"/>
    </row>
    <row r="219" spans="4:6" x14ac:dyDescent="0.2">
      <c r="D219" s="323"/>
      <c r="E219" s="323"/>
      <c r="F219" s="323"/>
    </row>
    <row r="220" spans="4:6" x14ac:dyDescent="0.2">
      <c r="D220" s="323"/>
      <c r="E220" s="323"/>
      <c r="F220" s="323"/>
    </row>
    <row r="221" spans="4:6" x14ac:dyDescent="0.2">
      <c r="D221" s="323"/>
      <c r="E221" s="323"/>
      <c r="F221" s="323"/>
    </row>
    <row r="222" spans="4:6" x14ac:dyDescent="0.2">
      <c r="D222" s="323"/>
      <c r="E222" s="323"/>
      <c r="F222" s="323"/>
    </row>
    <row r="223" spans="4:6" x14ac:dyDescent="0.2">
      <c r="D223" s="323"/>
      <c r="E223" s="323"/>
      <c r="F223" s="323"/>
    </row>
    <row r="224" spans="4:6" x14ac:dyDescent="0.2">
      <c r="D224" s="323"/>
      <c r="E224" s="323"/>
      <c r="F224" s="323"/>
    </row>
    <row r="225" spans="4:6" x14ac:dyDescent="0.2">
      <c r="D225" s="323"/>
      <c r="E225" s="323"/>
      <c r="F225" s="323"/>
    </row>
    <row r="226" spans="4:6" x14ac:dyDescent="0.2">
      <c r="D226" s="323"/>
      <c r="E226" s="323"/>
      <c r="F226" s="323"/>
    </row>
    <row r="227" spans="4:6" x14ac:dyDescent="0.2">
      <c r="D227" s="323"/>
      <c r="E227" s="323"/>
      <c r="F227" s="323"/>
    </row>
    <row r="228" spans="4:6" x14ac:dyDescent="0.2">
      <c r="D228" s="323"/>
      <c r="E228" s="323"/>
      <c r="F228" s="323"/>
    </row>
    <row r="229" spans="4:6" x14ac:dyDescent="0.2">
      <c r="D229" s="323"/>
      <c r="E229" s="323"/>
      <c r="F229" s="323"/>
    </row>
    <row r="230" spans="4:6" x14ac:dyDescent="0.2">
      <c r="D230" s="323"/>
      <c r="E230" s="323"/>
      <c r="F230" s="323"/>
    </row>
    <row r="231" spans="4:6" x14ac:dyDescent="0.2">
      <c r="D231" s="323"/>
      <c r="E231" s="323"/>
      <c r="F231" s="323"/>
    </row>
    <row r="232" spans="4:6" x14ac:dyDescent="0.2">
      <c r="D232" s="323"/>
      <c r="E232" s="323"/>
      <c r="F232" s="323"/>
    </row>
    <row r="233" spans="4:6" x14ac:dyDescent="0.2">
      <c r="D233" s="323"/>
      <c r="E233" s="323"/>
      <c r="F233" s="323"/>
    </row>
    <row r="234" spans="4:6" x14ac:dyDescent="0.2">
      <c r="D234" s="323"/>
      <c r="E234" s="323"/>
      <c r="F234" s="323"/>
    </row>
    <row r="235" spans="4:6" x14ac:dyDescent="0.2">
      <c r="D235" s="323"/>
      <c r="E235" s="323"/>
      <c r="F235" s="323"/>
    </row>
    <row r="236" spans="4:6" x14ac:dyDescent="0.2">
      <c r="D236" s="323"/>
      <c r="E236" s="323"/>
      <c r="F236" s="323"/>
    </row>
    <row r="237" spans="4:6" x14ac:dyDescent="0.2">
      <c r="D237" s="323"/>
      <c r="E237" s="323"/>
      <c r="F237" s="323"/>
    </row>
    <row r="238" spans="4:6" x14ac:dyDescent="0.2">
      <c r="D238" s="323"/>
      <c r="E238" s="323"/>
      <c r="F238" s="323"/>
    </row>
    <row r="239" spans="4:6" x14ac:dyDescent="0.2">
      <c r="D239" s="323"/>
      <c r="E239" s="323"/>
      <c r="F239" s="323"/>
    </row>
    <row r="240" spans="4:6" x14ac:dyDescent="0.2">
      <c r="D240" s="323"/>
      <c r="E240" s="323"/>
      <c r="F240" s="323"/>
    </row>
    <row r="241" spans="4:6" x14ac:dyDescent="0.2">
      <c r="D241" s="323"/>
      <c r="E241" s="323"/>
      <c r="F241" s="323"/>
    </row>
    <row r="242" spans="4:6" x14ac:dyDescent="0.2">
      <c r="D242" s="323"/>
      <c r="E242" s="323"/>
      <c r="F242" s="323"/>
    </row>
    <row r="243" spans="4:6" x14ac:dyDescent="0.2">
      <c r="D243" s="323"/>
      <c r="E243" s="323"/>
      <c r="F243" s="323"/>
    </row>
    <row r="244" spans="4:6" x14ac:dyDescent="0.2">
      <c r="D244" s="323"/>
      <c r="E244" s="323"/>
      <c r="F244" s="323"/>
    </row>
    <row r="245" spans="4:6" x14ac:dyDescent="0.2">
      <c r="D245" s="323"/>
      <c r="E245" s="323"/>
      <c r="F245" s="323"/>
    </row>
    <row r="246" spans="4:6" x14ac:dyDescent="0.2">
      <c r="D246" s="323"/>
      <c r="E246" s="323"/>
      <c r="F246" s="323"/>
    </row>
    <row r="247" spans="4:6" x14ac:dyDescent="0.2">
      <c r="D247" s="323"/>
      <c r="E247" s="323"/>
      <c r="F247" s="323"/>
    </row>
    <row r="248" spans="4:6" x14ac:dyDescent="0.2">
      <c r="D248" s="323"/>
      <c r="E248" s="323"/>
      <c r="F248" s="323"/>
    </row>
    <row r="249" spans="4:6" x14ac:dyDescent="0.2">
      <c r="D249" s="323"/>
      <c r="E249" s="323"/>
      <c r="F249" s="323"/>
    </row>
    <row r="250" spans="4:6" x14ac:dyDescent="0.2">
      <c r="D250" s="323"/>
      <c r="E250" s="323"/>
      <c r="F250" s="323"/>
    </row>
    <row r="251" spans="4:6" x14ac:dyDescent="0.2">
      <c r="D251" s="323"/>
      <c r="E251" s="323"/>
      <c r="F251" s="323"/>
    </row>
    <row r="252" spans="4:6" x14ac:dyDescent="0.2">
      <c r="D252" s="323"/>
      <c r="E252" s="323"/>
      <c r="F252" s="323"/>
    </row>
    <row r="253" spans="4:6" x14ac:dyDescent="0.2">
      <c r="D253" s="323"/>
      <c r="E253" s="323"/>
      <c r="F253" s="323"/>
    </row>
    <row r="254" spans="4:6" x14ac:dyDescent="0.2">
      <c r="D254" s="323"/>
      <c r="E254" s="323"/>
      <c r="F254" s="323"/>
    </row>
    <row r="255" spans="4:6" x14ac:dyDescent="0.2">
      <c r="D255" s="323"/>
      <c r="E255" s="323"/>
      <c r="F255" s="323"/>
    </row>
    <row r="256" spans="4:6" x14ac:dyDescent="0.2">
      <c r="D256" s="323"/>
      <c r="E256" s="323"/>
      <c r="F256" s="323"/>
    </row>
    <row r="257" spans="4:6" x14ac:dyDescent="0.2">
      <c r="D257" s="323"/>
      <c r="E257" s="323"/>
      <c r="F257" s="323"/>
    </row>
    <row r="258" spans="4:6" x14ac:dyDescent="0.2">
      <c r="D258" s="323"/>
      <c r="E258" s="323"/>
      <c r="F258" s="323"/>
    </row>
    <row r="259" spans="4:6" x14ac:dyDescent="0.2">
      <c r="D259" s="323"/>
      <c r="E259" s="323"/>
      <c r="F259" s="323"/>
    </row>
    <row r="260" spans="4:6" x14ac:dyDescent="0.2">
      <c r="D260" s="323"/>
      <c r="E260" s="323"/>
      <c r="F260" s="323"/>
    </row>
    <row r="261" spans="4:6" x14ac:dyDescent="0.2">
      <c r="D261" s="323"/>
      <c r="E261" s="323"/>
      <c r="F261" s="323"/>
    </row>
    <row r="262" spans="4:6" x14ac:dyDescent="0.2">
      <c r="D262" s="323"/>
      <c r="E262" s="323"/>
      <c r="F262" s="323"/>
    </row>
    <row r="263" spans="4:6" x14ac:dyDescent="0.2">
      <c r="D263" s="323"/>
      <c r="E263" s="323"/>
      <c r="F263" s="323"/>
    </row>
    <row r="264" spans="4:6" x14ac:dyDescent="0.2">
      <c r="D264" s="323"/>
      <c r="E264" s="323"/>
      <c r="F264" s="323"/>
    </row>
    <row r="265" spans="4:6" x14ac:dyDescent="0.2">
      <c r="D265" s="323"/>
      <c r="E265" s="323"/>
      <c r="F265" s="323"/>
    </row>
    <row r="266" spans="4:6" x14ac:dyDescent="0.2">
      <c r="D266" s="323"/>
      <c r="E266" s="323"/>
      <c r="F266" s="323"/>
    </row>
    <row r="267" spans="4:6" x14ac:dyDescent="0.2">
      <c r="D267" s="323"/>
      <c r="E267" s="323"/>
      <c r="F267" s="323"/>
    </row>
    <row r="268" spans="4:6" x14ac:dyDescent="0.2">
      <c r="D268" s="323"/>
      <c r="E268" s="323"/>
      <c r="F268" s="323"/>
    </row>
    <row r="269" spans="4:6" x14ac:dyDescent="0.2">
      <c r="D269" s="323"/>
      <c r="E269" s="323"/>
      <c r="F269" s="323"/>
    </row>
    <row r="270" spans="4:6" x14ac:dyDescent="0.2">
      <c r="D270" s="323"/>
      <c r="E270" s="323"/>
      <c r="F270" s="323"/>
    </row>
    <row r="271" spans="4:6" x14ac:dyDescent="0.2">
      <c r="D271" s="323"/>
      <c r="E271" s="323"/>
      <c r="F271" s="323"/>
    </row>
    <row r="272" spans="4:6" x14ac:dyDescent="0.2">
      <c r="D272" s="323"/>
      <c r="E272" s="323"/>
      <c r="F272" s="323"/>
    </row>
    <row r="273" spans="4:6" x14ac:dyDescent="0.2">
      <c r="D273" s="323"/>
      <c r="E273" s="323"/>
      <c r="F273" s="323"/>
    </row>
    <row r="274" spans="4:6" x14ac:dyDescent="0.2">
      <c r="D274" s="323"/>
      <c r="E274" s="323"/>
      <c r="F274" s="323"/>
    </row>
    <row r="275" spans="4:6" x14ac:dyDescent="0.2">
      <c r="D275" s="323"/>
      <c r="E275" s="323"/>
      <c r="F275" s="323"/>
    </row>
    <row r="276" spans="4:6" x14ac:dyDescent="0.2">
      <c r="D276" s="323"/>
      <c r="E276" s="323"/>
      <c r="F276" s="323"/>
    </row>
    <row r="277" spans="4:6" x14ac:dyDescent="0.2">
      <c r="D277" s="323"/>
      <c r="E277" s="323"/>
      <c r="F277" s="323"/>
    </row>
    <row r="278" spans="4:6" x14ac:dyDescent="0.2">
      <c r="D278" s="323"/>
      <c r="E278" s="323"/>
      <c r="F278" s="323"/>
    </row>
    <row r="279" spans="4:6" x14ac:dyDescent="0.2">
      <c r="D279" s="323"/>
      <c r="E279" s="323"/>
      <c r="F279" s="323"/>
    </row>
    <row r="280" spans="4:6" x14ac:dyDescent="0.2">
      <c r="D280" s="323"/>
      <c r="E280" s="323"/>
      <c r="F280" s="323"/>
    </row>
    <row r="281" spans="4:6" x14ac:dyDescent="0.2">
      <c r="D281" s="323"/>
      <c r="E281" s="323"/>
      <c r="F281" s="323"/>
    </row>
    <row r="282" spans="4:6" x14ac:dyDescent="0.2">
      <c r="D282" s="323"/>
      <c r="E282" s="323"/>
      <c r="F282" s="323"/>
    </row>
    <row r="283" spans="4:6" x14ac:dyDescent="0.2">
      <c r="D283" s="323"/>
      <c r="E283" s="323"/>
      <c r="F283" s="323"/>
    </row>
    <row r="284" spans="4:6" x14ac:dyDescent="0.2">
      <c r="D284" s="323"/>
      <c r="E284" s="323"/>
      <c r="F284" s="323"/>
    </row>
    <row r="285" spans="4:6" x14ac:dyDescent="0.2">
      <c r="D285" s="323"/>
      <c r="E285" s="323"/>
      <c r="F285" s="323"/>
    </row>
    <row r="286" spans="4:6" x14ac:dyDescent="0.2">
      <c r="D286" s="323"/>
      <c r="E286" s="323"/>
      <c r="F286" s="323"/>
    </row>
    <row r="287" spans="4:6" x14ac:dyDescent="0.2">
      <c r="D287" s="323"/>
      <c r="E287" s="323"/>
      <c r="F287" s="323"/>
    </row>
    <row r="288" spans="4:6" x14ac:dyDescent="0.2">
      <c r="D288" s="323"/>
      <c r="E288" s="323"/>
      <c r="F288" s="323"/>
    </row>
    <row r="289" spans="4:6" x14ac:dyDescent="0.2">
      <c r="D289" s="323"/>
      <c r="E289" s="323"/>
      <c r="F289" s="323"/>
    </row>
    <row r="290" spans="4:6" x14ac:dyDescent="0.2">
      <c r="D290" s="323"/>
      <c r="E290" s="323"/>
      <c r="F290" s="323"/>
    </row>
    <row r="291" spans="4:6" x14ac:dyDescent="0.2">
      <c r="D291" s="323"/>
      <c r="E291" s="323"/>
      <c r="F291" s="323"/>
    </row>
    <row r="292" spans="4:6" x14ac:dyDescent="0.2">
      <c r="D292" s="323"/>
      <c r="E292" s="323"/>
      <c r="F292" s="323"/>
    </row>
    <row r="293" spans="4:6" x14ac:dyDescent="0.2">
      <c r="D293" s="323"/>
      <c r="E293" s="323"/>
      <c r="F293" s="323"/>
    </row>
    <row r="294" spans="4:6" x14ac:dyDescent="0.2">
      <c r="D294" s="323"/>
      <c r="E294" s="323"/>
      <c r="F294" s="323"/>
    </row>
    <row r="295" spans="4:6" x14ac:dyDescent="0.2">
      <c r="D295" s="323"/>
      <c r="E295" s="323"/>
      <c r="F295" s="323"/>
    </row>
    <row r="296" spans="4:6" x14ac:dyDescent="0.2">
      <c r="D296" s="323"/>
      <c r="E296" s="323"/>
      <c r="F296" s="323"/>
    </row>
    <row r="297" spans="4:6" x14ac:dyDescent="0.2">
      <c r="D297" s="323"/>
      <c r="E297" s="323"/>
      <c r="F297" s="323"/>
    </row>
    <row r="298" spans="4:6" x14ac:dyDescent="0.2">
      <c r="D298" s="323"/>
      <c r="E298" s="323"/>
      <c r="F298" s="323"/>
    </row>
    <row r="299" spans="4:6" x14ac:dyDescent="0.2">
      <c r="D299" s="323"/>
      <c r="E299" s="323"/>
      <c r="F299" s="323"/>
    </row>
    <row r="300" spans="4:6" x14ac:dyDescent="0.2">
      <c r="D300" s="323"/>
      <c r="E300" s="323"/>
      <c r="F300" s="323"/>
    </row>
    <row r="301" spans="4:6" x14ac:dyDescent="0.2">
      <c r="D301" s="323"/>
      <c r="E301" s="323"/>
      <c r="F301" s="323"/>
    </row>
    <row r="302" spans="4:6" x14ac:dyDescent="0.2">
      <c r="D302" s="323"/>
      <c r="E302" s="323"/>
      <c r="F302" s="323"/>
    </row>
    <row r="303" spans="4:6" x14ac:dyDescent="0.2">
      <c r="D303" s="323"/>
      <c r="E303" s="323"/>
      <c r="F303" s="323"/>
    </row>
    <row r="304" spans="4:6" x14ac:dyDescent="0.2">
      <c r="D304" s="323"/>
      <c r="E304" s="323"/>
      <c r="F304" s="323"/>
    </row>
    <row r="305" spans="4:6" x14ac:dyDescent="0.2">
      <c r="D305" s="323"/>
      <c r="E305" s="323"/>
      <c r="F305" s="323"/>
    </row>
    <row r="306" spans="4:6" x14ac:dyDescent="0.2">
      <c r="D306" s="323"/>
      <c r="E306" s="323"/>
      <c r="F306" s="323"/>
    </row>
    <row r="307" spans="4:6" x14ac:dyDescent="0.2">
      <c r="D307" s="323"/>
      <c r="E307" s="323"/>
      <c r="F307" s="323"/>
    </row>
    <row r="308" spans="4:6" x14ac:dyDescent="0.2">
      <c r="D308" s="323"/>
      <c r="E308" s="323"/>
      <c r="F308" s="323"/>
    </row>
    <row r="309" spans="4:6" x14ac:dyDescent="0.2">
      <c r="D309" s="323"/>
      <c r="E309" s="323"/>
      <c r="F309" s="323"/>
    </row>
    <row r="310" spans="4:6" x14ac:dyDescent="0.2">
      <c r="D310" s="323"/>
      <c r="E310" s="323"/>
      <c r="F310" s="323"/>
    </row>
    <row r="311" spans="4:6" x14ac:dyDescent="0.2">
      <c r="D311" s="323"/>
      <c r="E311" s="323"/>
      <c r="F311" s="323"/>
    </row>
    <row r="312" spans="4:6" x14ac:dyDescent="0.2">
      <c r="D312" s="323"/>
      <c r="E312" s="323"/>
      <c r="F312" s="323"/>
    </row>
    <row r="313" spans="4:6" x14ac:dyDescent="0.2">
      <c r="D313" s="323"/>
      <c r="E313" s="323"/>
      <c r="F313" s="323"/>
    </row>
    <row r="314" spans="4:6" x14ac:dyDescent="0.2">
      <c r="D314" s="323"/>
      <c r="E314" s="323"/>
      <c r="F314" s="323"/>
    </row>
    <row r="315" spans="4:6" x14ac:dyDescent="0.2">
      <c r="D315" s="323"/>
      <c r="E315" s="323"/>
      <c r="F315" s="323"/>
    </row>
    <row r="316" spans="4:6" x14ac:dyDescent="0.2">
      <c r="D316" s="323"/>
      <c r="E316" s="323"/>
      <c r="F316" s="323"/>
    </row>
    <row r="317" spans="4:6" x14ac:dyDescent="0.2">
      <c r="D317" s="323"/>
      <c r="E317" s="323"/>
      <c r="F317" s="323"/>
    </row>
    <row r="318" spans="4:6" x14ac:dyDescent="0.2">
      <c r="D318" s="323"/>
      <c r="E318" s="323"/>
      <c r="F318" s="323"/>
    </row>
    <row r="319" spans="4:6" x14ac:dyDescent="0.2">
      <c r="D319" s="323"/>
      <c r="E319" s="323"/>
      <c r="F319" s="323"/>
    </row>
    <row r="320" spans="4:6" x14ac:dyDescent="0.2">
      <c r="D320" s="323"/>
      <c r="E320" s="323"/>
      <c r="F320" s="323"/>
    </row>
    <row r="321" spans="4:6" x14ac:dyDescent="0.2">
      <c r="D321" s="323"/>
      <c r="E321" s="323"/>
      <c r="F321" s="323"/>
    </row>
    <row r="322" spans="4:6" x14ac:dyDescent="0.2">
      <c r="D322" s="323"/>
      <c r="E322" s="323"/>
      <c r="F322" s="323"/>
    </row>
    <row r="323" spans="4:6" x14ac:dyDescent="0.2">
      <c r="D323" s="323"/>
      <c r="E323" s="323"/>
      <c r="F323" s="323"/>
    </row>
    <row r="324" spans="4:6" x14ac:dyDescent="0.2">
      <c r="D324" s="323"/>
      <c r="E324" s="323"/>
      <c r="F324" s="323"/>
    </row>
    <row r="325" spans="4:6" x14ac:dyDescent="0.2">
      <c r="D325" s="323"/>
      <c r="E325" s="323"/>
      <c r="F325" s="323"/>
    </row>
    <row r="326" spans="4:6" x14ac:dyDescent="0.2">
      <c r="D326" s="323"/>
      <c r="E326" s="323"/>
      <c r="F326" s="323"/>
    </row>
    <row r="327" spans="4:6" x14ac:dyDescent="0.2">
      <c r="D327" s="323"/>
      <c r="E327" s="323"/>
      <c r="F327" s="323"/>
    </row>
    <row r="328" spans="4:6" x14ac:dyDescent="0.2">
      <c r="D328" s="323"/>
      <c r="E328" s="323"/>
      <c r="F328" s="323"/>
    </row>
    <row r="329" spans="4:6" x14ac:dyDescent="0.2">
      <c r="D329" s="323"/>
      <c r="E329" s="323"/>
      <c r="F329" s="323"/>
    </row>
    <row r="330" spans="4:6" x14ac:dyDescent="0.2">
      <c r="D330" s="323"/>
      <c r="E330" s="323"/>
      <c r="F330" s="323"/>
    </row>
    <row r="331" spans="4:6" x14ac:dyDescent="0.2">
      <c r="D331" s="323"/>
      <c r="E331" s="323"/>
      <c r="F331" s="323"/>
    </row>
    <row r="332" spans="4:6" x14ac:dyDescent="0.2">
      <c r="D332" s="323"/>
      <c r="E332" s="323"/>
      <c r="F332" s="323"/>
    </row>
    <row r="333" spans="4:6" x14ac:dyDescent="0.2">
      <c r="D333" s="323"/>
      <c r="E333" s="323"/>
      <c r="F333" s="323"/>
    </row>
    <row r="334" spans="4:6" x14ac:dyDescent="0.2">
      <c r="D334" s="323"/>
      <c r="E334" s="323"/>
      <c r="F334" s="323"/>
    </row>
    <row r="335" spans="4:6" x14ac:dyDescent="0.2">
      <c r="D335" s="323"/>
      <c r="E335" s="323"/>
      <c r="F335" s="323"/>
    </row>
    <row r="336" spans="4:6" x14ac:dyDescent="0.2">
      <c r="D336" s="323"/>
      <c r="E336" s="323"/>
      <c r="F336" s="323"/>
    </row>
    <row r="337" spans="4:6" x14ac:dyDescent="0.2">
      <c r="D337" s="323"/>
      <c r="E337" s="323"/>
      <c r="F337" s="323"/>
    </row>
    <row r="338" spans="4:6" x14ac:dyDescent="0.2">
      <c r="D338" s="323"/>
      <c r="E338" s="323"/>
      <c r="F338" s="323"/>
    </row>
    <row r="339" spans="4:6" x14ac:dyDescent="0.2">
      <c r="D339" s="323"/>
      <c r="E339" s="323"/>
      <c r="F339" s="323"/>
    </row>
    <row r="340" spans="4:6" x14ac:dyDescent="0.2">
      <c r="D340" s="323"/>
      <c r="E340" s="323"/>
      <c r="F340" s="323"/>
    </row>
    <row r="341" spans="4:6" x14ac:dyDescent="0.2">
      <c r="D341" s="323"/>
      <c r="E341" s="323"/>
      <c r="F341" s="323"/>
    </row>
    <row r="342" spans="4:6" x14ac:dyDescent="0.2">
      <c r="D342" s="323"/>
      <c r="E342" s="323"/>
      <c r="F342" s="323"/>
    </row>
    <row r="343" spans="4:6" x14ac:dyDescent="0.2">
      <c r="D343" s="323"/>
      <c r="E343" s="323"/>
      <c r="F343" s="323"/>
    </row>
    <row r="344" spans="4:6" x14ac:dyDescent="0.2">
      <c r="D344" s="323"/>
      <c r="E344" s="323"/>
      <c r="F344" s="323"/>
    </row>
    <row r="345" spans="4:6" x14ac:dyDescent="0.2">
      <c r="D345" s="323"/>
      <c r="E345" s="323"/>
      <c r="F345" s="323"/>
    </row>
    <row r="346" spans="4:6" x14ac:dyDescent="0.2">
      <c r="D346" s="323"/>
      <c r="E346" s="323"/>
      <c r="F346" s="323"/>
    </row>
    <row r="347" spans="4:6" x14ac:dyDescent="0.2">
      <c r="D347" s="323"/>
      <c r="E347" s="323"/>
      <c r="F347" s="323"/>
    </row>
    <row r="348" spans="4:6" x14ac:dyDescent="0.2">
      <c r="D348" s="323"/>
      <c r="E348" s="323"/>
      <c r="F348" s="323"/>
    </row>
    <row r="349" spans="4:6" x14ac:dyDescent="0.2">
      <c r="D349" s="323"/>
      <c r="E349" s="323"/>
      <c r="F349" s="323"/>
    </row>
    <row r="350" spans="4:6" x14ac:dyDescent="0.2">
      <c r="D350" s="323"/>
      <c r="E350" s="323"/>
      <c r="F350" s="323"/>
    </row>
    <row r="351" spans="4:6" x14ac:dyDescent="0.2">
      <c r="D351" s="323"/>
      <c r="E351" s="323"/>
      <c r="F351" s="323"/>
    </row>
    <row r="352" spans="4:6" x14ac:dyDescent="0.2">
      <c r="D352" s="323"/>
      <c r="E352" s="323"/>
      <c r="F352" s="323"/>
    </row>
    <row r="353" spans="4:6" x14ac:dyDescent="0.2">
      <c r="D353" s="323"/>
      <c r="E353" s="323"/>
      <c r="F353" s="323"/>
    </row>
    <row r="354" spans="4:6" x14ac:dyDescent="0.2">
      <c r="D354" s="323"/>
      <c r="E354" s="323"/>
      <c r="F354" s="323"/>
    </row>
    <row r="355" spans="4:6" x14ac:dyDescent="0.2">
      <c r="D355" s="323"/>
      <c r="E355" s="323"/>
      <c r="F355" s="323"/>
    </row>
    <row r="356" spans="4:6" x14ac:dyDescent="0.2">
      <c r="D356" s="323"/>
      <c r="E356" s="323"/>
      <c r="F356" s="323"/>
    </row>
    <row r="357" spans="4:6" x14ac:dyDescent="0.2">
      <c r="D357" s="323"/>
      <c r="E357" s="323"/>
      <c r="F357" s="323"/>
    </row>
    <row r="358" spans="4:6" x14ac:dyDescent="0.2">
      <c r="D358" s="323"/>
      <c r="E358" s="323"/>
      <c r="F358" s="323"/>
    </row>
    <row r="359" spans="4:6" x14ac:dyDescent="0.2">
      <c r="D359" s="323"/>
      <c r="E359" s="323"/>
      <c r="F359" s="323"/>
    </row>
    <row r="360" spans="4:6" x14ac:dyDescent="0.2">
      <c r="D360" s="323"/>
      <c r="E360" s="323"/>
      <c r="F360" s="323"/>
    </row>
    <row r="361" spans="4:6" x14ac:dyDescent="0.2">
      <c r="D361" s="323"/>
      <c r="E361" s="323"/>
      <c r="F361" s="323"/>
    </row>
    <row r="362" spans="4:6" x14ac:dyDescent="0.2">
      <c r="D362" s="323"/>
      <c r="E362" s="323"/>
      <c r="F362" s="323"/>
    </row>
    <row r="363" spans="4:6" x14ac:dyDescent="0.2">
      <c r="D363" s="323"/>
      <c r="E363" s="323"/>
      <c r="F363" s="323"/>
    </row>
    <row r="364" spans="4:6" x14ac:dyDescent="0.2">
      <c r="D364" s="323"/>
      <c r="E364" s="323"/>
      <c r="F364" s="323"/>
    </row>
    <row r="365" spans="4:6" x14ac:dyDescent="0.2">
      <c r="D365" s="323"/>
      <c r="E365" s="323"/>
      <c r="F365" s="323"/>
    </row>
    <row r="366" spans="4:6" x14ac:dyDescent="0.2">
      <c r="D366" s="323"/>
      <c r="E366" s="323"/>
      <c r="F366" s="323"/>
    </row>
    <row r="367" spans="4:6" x14ac:dyDescent="0.2">
      <c r="D367" s="323"/>
      <c r="E367" s="323"/>
      <c r="F367" s="323"/>
    </row>
    <row r="368" spans="4:6" x14ac:dyDescent="0.2">
      <c r="D368" s="323"/>
      <c r="E368" s="323"/>
      <c r="F368" s="323"/>
    </row>
    <row r="369" spans="4:6" x14ac:dyDescent="0.2">
      <c r="D369" s="323"/>
      <c r="E369" s="323"/>
      <c r="F369" s="323"/>
    </row>
    <row r="370" spans="4:6" x14ac:dyDescent="0.2">
      <c r="D370" s="323"/>
      <c r="E370" s="323"/>
      <c r="F370" s="323"/>
    </row>
    <row r="371" spans="4:6" x14ac:dyDescent="0.2">
      <c r="D371" s="323"/>
      <c r="E371" s="323"/>
      <c r="F371" s="323"/>
    </row>
    <row r="372" spans="4:6" x14ac:dyDescent="0.2">
      <c r="D372" s="323"/>
      <c r="E372" s="323"/>
      <c r="F372" s="323"/>
    </row>
    <row r="373" spans="4:6" x14ac:dyDescent="0.2">
      <c r="D373" s="323"/>
      <c r="E373" s="323"/>
      <c r="F373" s="323"/>
    </row>
    <row r="374" spans="4:6" x14ac:dyDescent="0.2">
      <c r="D374" s="323"/>
      <c r="E374" s="323"/>
      <c r="F374" s="323"/>
    </row>
    <row r="375" spans="4:6" x14ac:dyDescent="0.2">
      <c r="D375" s="323"/>
      <c r="E375" s="323"/>
      <c r="F375" s="323"/>
    </row>
    <row r="376" spans="4:6" x14ac:dyDescent="0.2">
      <c r="D376" s="323"/>
      <c r="E376" s="323"/>
      <c r="F376" s="323"/>
    </row>
    <row r="377" spans="4:6" x14ac:dyDescent="0.2">
      <c r="D377" s="323"/>
      <c r="E377" s="323"/>
      <c r="F377" s="323"/>
    </row>
    <row r="378" spans="4:6" x14ac:dyDescent="0.2">
      <c r="D378" s="323"/>
      <c r="E378" s="323"/>
      <c r="F378" s="323"/>
    </row>
    <row r="379" spans="4:6" x14ac:dyDescent="0.2">
      <c r="D379" s="323"/>
      <c r="E379" s="323"/>
      <c r="F379" s="323"/>
    </row>
    <row r="380" spans="4:6" x14ac:dyDescent="0.2">
      <c r="D380" s="323"/>
      <c r="E380" s="323"/>
      <c r="F380" s="323"/>
    </row>
    <row r="381" spans="4:6" x14ac:dyDescent="0.2">
      <c r="D381" s="323"/>
      <c r="E381" s="323"/>
      <c r="F381" s="323"/>
    </row>
    <row r="382" spans="4:6" x14ac:dyDescent="0.2">
      <c r="D382" s="323"/>
      <c r="E382" s="323"/>
      <c r="F382" s="323"/>
    </row>
    <row r="383" spans="4:6" x14ac:dyDescent="0.2">
      <c r="D383" s="323"/>
      <c r="E383" s="323"/>
      <c r="F383" s="323"/>
    </row>
    <row r="384" spans="4:6" x14ac:dyDescent="0.2">
      <c r="D384" s="323"/>
      <c r="E384" s="323"/>
      <c r="F384" s="323"/>
    </row>
    <row r="385" spans="4:6" x14ac:dyDescent="0.2">
      <c r="D385" s="323"/>
      <c r="E385" s="323"/>
      <c r="F385" s="323"/>
    </row>
    <row r="386" spans="4:6" x14ac:dyDescent="0.2">
      <c r="D386" s="323"/>
      <c r="E386" s="323"/>
      <c r="F386" s="323"/>
    </row>
    <row r="387" spans="4:6" x14ac:dyDescent="0.2">
      <c r="D387" s="323"/>
      <c r="E387" s="323"/>
      <c r="F387" s="323"/>
    </row>
    <row r="388" spans="4:6" x14ac:dyDescent="0.2">
      <c r="D388" s="323"/>
      <c r="E388" s="323"/>
      <c r="F388" s="323"/>
    </row>
    <row r="389" spans="4:6" x14ac:dyDescent="0.2">
      <c r="D389" s="323"/>
      <c r="E389" s="323"/>
      <c r="F389" s="323"/>
    </row>
    <row r="390" spans="4:6" x14ac:dyDescent="0.2">
      <c r="D390" s="323"/>
      <c r="E390" s="323"/>
      <c r="F390" s="323"/>
    </row>
    <row r="391" spans="4:6" x14ac:dyDescent="0.2">
      <c r="D391" s="323"/>
      <c r="E391" s="323"/>
      <c r="F391" s="323"/>
    </row>
    <row r="392" spans="4:6" x14ac:dyDescent="0.2">
      <c r="D392" s="323"/>
      <c r="E392" s="323"/>
      <c r="F392" s="323"/>
    </row>
    <row r="393" spans="4:6" x14ac:dyDescent="0.2">
      <c r="D393" s="323"/>
      <c r="E393" s="323"/>
      <c r="F393" s="323"/>
    </row>
    <row r="394" spans="4:6" x14ac:dyDescent="0.2">
      <c r="D394" s="323"/>
      <c r="E394" s="323"/>
      <c r="F394" s="323"/>
    </row>
    <row r="395" spans="4:6" x14ac:dyDescent="0.2">
      <c r="D395" s="323"/>
      <c r="E395" s="323"/>
      <c r="F395" s="323"/>
    </row>
    <row r="396" spans="4:6" x14ac:dyDescent="0.2">
      <c r="D396" s="323"/>
      <c r="E396" s="323"/>
      <c r="F396" s="323"/>
    </row>
    <row r="397" spans="4:6" x14ac:dyDescent="0.2">
      <c r="D397" s="323"/>
      <c r="E397" s="323"/>
      <c r="F397" s="323"/>
    </row>
    <row r="398" spans="4:6" x14ac:dyDescent="0.2">
      <c r="D398" s="323"/>
      <c r="E398" s="323"/>
      <c r="F398" s="323"/>
    </row>
    <row r="399" spans="4:6" x14ac:dyDescent="0.2">
      <c r="D399" s="323"/>
      <c r="E399" s="323"/>
      <c r="F399" s="323"/>
    </row>
    <row r="400" spans="4:6" x14ac:dyDescent="0.2">
      <c r="D400" s="323"/>
      <c r="E400" s="323"/>
      <c r="F400" s="323"/>
    </row>
    <row r="401" spans="4:6" x14ac:dyDescent="0.2">
      <c r="D401" s="323"/>
      <c r="E401" s="323"/>
      <c r="F401" s="323"/>
    </row>
    <row r="402" spans="4:6" x14ac:dyDescent="0.2">
      <c r="D402" s="323"/>
      <c r="E402" s="323"/>
      <c r="F402" s="323"/>
    </row>
    <row r="403" spans="4:6" x14ac:dyDescent="0.2">
      <c r="D403" s="323"/>
      <c r="E403" s="323"/>
      <c r="F403" s="323"/>
    </row>
    <row r="404" spans="4:6" x14ac:dyDescent="0.2">
      <c r="D404" s="323"/>
      <c r="E404" s="323"/>
      <c r="F404" s="323"/>
    </row>
    <row r="405" spans="4:6" x14ac:dyDescent="0.2">
      <c r="D405" s="323"/>
      <c r="E405" s="323"/>
      <c r="F405" s="323"/>
    </row>
    <row r="406" spans="4:6" x14ac:dyDescent="0.2">
      <c r="D406" s="323"/>
      <c r="E406" s="323"/>
      <c r="F406" s="323"/>
    </row>
    <row r="407" spans="4:6" x14ac:dyDescent="0.2">
      <c r="D407" s="323"/>
      <c r="E407" s="323"/>
      <c r="F407" s="323"/>
    </row>
    <row r="408" spans="4:6" x14ac:dyDescent="0.2">
      <c r="D408" s="323"/>
      <c r="E408" s="323"/>
      <c r="F408" s="323"/>
    </row>
    <row r="409" spans="4:6" x14ac:dyDescent="0.2">
      <c r="D409" s="323"/>
      <c r="E409" s="323"/>
      <c r="F409" s="323"/>
    </row>
    <row r="410" spans="4:6" x14ac:dyDescent="0.2">
      <c r="D410" s="323"/>
      <c r="E410" s="323"/>
      <c r="F410" s="323"/>
    </row>
    <row r="411" spans="4:6" x14ac:dyDescent="0.2">
      <c r="D411" s="323"/>
      <c r="E411" s="323"/>
      <c r="F411" s="323"/>
    </row>
    <row r="412" spans="4:6" x14ac:dyDescent="0.2">
      <c r="D412" s="323"/>
      <c r="E412" s="323"/>
      <c r="F412" s="323"/>
    </row>
    <row r="413" spans="4:6" x14ac:dyDescent="0.2">
      <c r="D413" s="323"/>
      <c r="E413" s="323"/>
      <c r="F413" s="323"/>
    </row>
    <row r="414" spans="4:6" x14ac:dyDescent="0.2">
      <c r="D414" s="323"/>
      <c r="E414" s="323"/>
      <c r="F414" s="323"/>
    </row>
    <row r="415" spans="4:6" x14ac:dyDescent="0.2">
      <c r="D415" s="323"/>
      <c r="E415" s="323"/>
      <c r="F415" s="323"/>
    </row>
    <row r="416" spans="4:6" x14ac:dyDescent="0.2">
      <c r="D416" s="323"/>
      <c r="E416" s="323"/>
      <c r="F416" s="323"/>
    </row>
    <row r="417" spans="4:6" x14ac:dyDescent="0.2">
      <c r="D417" s="323"/>
      <c r="E417" s="323"/>
      <c r="F417" s="323"/>
    </row>
    <row r="418" spans="4:6" x14ac:dyDescent="0.2">
      <c r="D418" s="323"/>
      <c r="E418" s="323"/>
      <c r="F418" s="323"/>
    </row>
    <row r="419" spans="4:6" x14ac:dyDescent="0.2">
      <c r="D419" s="323"/>
      <c r="E419" s="323"/>
      <c r="F419" s="323"/>
    </row>
    <row r="420" spans="4:6" x14ac:dyDescent="0.2">
      <c r="D420" s="323"/>
      <c r="E420" s="323"/>
      <c r="F420" s="323"/>
    </row>
    <row r="421" spans="4:6" x14ac:dyDescent="0.2">
      <c r="D421" s="323"/>
      <c r="E421" s="323"/>
      <c r="F421" s="323"/>
    </row>
    <row r="422" spans="4:6" x14ac:dyDescent="0.2">
      <c r="D422" s="323"/>
      <c r="E422" s="323"/>
      <c r="F422" s="323"/>
    </row>
    <row r="423" spans="4:6" x14ac:dyDescent="0.2">
      <c r="D423" s="323"/>
      <c r="E423" s="323"/>
      <c r="F423" s="323"/>
    </row>
    <row r="424" spans="4:6" x14ac:dyDescent="0.2">
      <c r="D424" s="323"/>
      <c r="E424" s="323"/>
      <c r="F424" s="323"/>
    </row>
    <row r="425" spans="4:6" x14ac:dyDescent="0.2">
      <c r="D425" s="323"/>
      <c r="E425" s="323"/>
      <c r="F425" s="323"/>
    </row>
    <row r="426" spans="4:6" x14ac:dyDescent="0.2">
      <c r="D426" s="323"/>
      <c r="E426" s="323"/>
      <c r="F426" s="323"/>
    </row>
    <row r="427" spans="4:6" x14ac:dyDescent="0.2">
      <c r="D427" s="323"/>
      <c r="E427" s="323"/>
      <c r="F427" s="323"/>
    </row>
    <row r="428" spans="4:6" x14ac:dyDescent="0.2">
      <c r="D428" s="323"/>
      <c r="E428" s="323"/>
      <c r="F428" s="323"/>
    </row>
    <row r="429" spans="4:6" x14ac:dyDescent="0.2">
      <c r="D429" s="323"/>
      <c r="E429" s="323"/>
      <c r="F429" s="323"/>
    </row>
    <row r="430" spans="4:6" x14ac:dyDescent="0.2">
      <c r="D430" s="323"/>
      <c r="E430" s="323"/>
      <c r="F430" s="323"/>
    </row>
    <row r="431" spans="4:6" x14ac:dyDescent="0.2">
      <c r="D431" s="323"/>
      <c r="E431" s="323"/>
      <c r="F431" s="323"/>
    </row>
    <row r="432" spans="4:6" x14ac:dyDescent="0.2">
      <c r="D432" s="323"/>
      <c r="E432" s="323"/>
      <c r="F432" s="323"/>
    </row>
    <row r="433" spans="4:6" x14ac:dyDescent="0.2">
      <c r="D433" s="323"/>
      <c r="E433" s="323"/>
      <c r="F433" s="323"/>
    </row>
    <row r="434" spans="4:6" x14ac:dyDescent="0.2">
      <c r="D434" s="323"/>
      <c r="E434" s="323"/>
      <c r="F434" s="323"/>
    </row>
    <row r="435" spans="4:6" x14ac:dyDescent="0.2">
      <c r="D435" s="323"/>
      <c r="E435" s="323"/>
      <c r="F435" s="323"/>
    </row>
    <row r="436" spans="4:6" x14ac:dyDescent="0.2">
      <c r="D436" s="323"/>
      <c r="E436" s="323"/>
      <c r="F436" s="323"/>
    </row>
    <row r="437" spans="4:6" x14ac:dyDescent="0.2">
      <c r="D437" s="323"/>
      <c r="E437" s="323"/>
      <c r="F437" s="323"/>
    </row>
    <row r="438" spans="4:6" x14ac:dyDescent="0.2">
      <c r="D438" s="323"/>
      <c r="E438" s="323"/>
      <c r="F438" s="323"/>
    </row>
    <row r="439" spans="4:6" x14ac:dyDescent="0.2">
      <c r="D439" s="323"/>
      <c r="E439" s="323"/>
      <c r="F439" s="323"/>
    </row>
    <row r="440" spans="4:6" x14ac:dyDescent="0.2">
      <c r="D440" s="323"/>
      <c r="E440" s="323"/>
      <c r="F440" s="323"/>
    </row>
    <row r="441" spans="4:6" x14ac:dyDescent="0.2">
      <c r="D441" s="323"/>
      <c r="E441" s="323"/>
      <c r="F441" s="323"/>
    </row>
  </sheetData>
  <mergeCells count="5">
    <mergeCell ref="A1:C1"/>
    <mergeCell ref="A4:D4"/>
    <mergeCell ref="A47:C47"/>
    <mergeCell ref="J2:L2"/>
    <mergeCell ref="J3:L3"/>
  </mergeCells>
  <printOptions horizontalCentered="1" verticalCentered="1"/>
  <pageMargins left="0.1" right="0.1" top="0.5" bottom="0.4" header="0.1" footer="0.1"/>
  <pageSetup scale="80" orientation="landscape" r:id="rId1"/>
  <headerFooter>
    <oddHeader>&amp;C&amp;"Arial,Bold"TWIN FALLS SCHOOL DISTRICT 411</oddHeader>
    <oddFooter>&amp;L&amp;"Arial,Bold"&amp;Z&amp;F&amp;R&amp;"Arial,Bold"Page &amp;P of &amp;N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441"/>
  <sheetViews>
    <sheetView zoomScaleNormal="100" workbookViewId="0">
      <pane xSplit="3" ySplit="6" topLeftCell="D19" activePane="bottomRight" state="frozen"/>
      <selection activeCell="P31" sqref="P31"/>
      <selection pane="topRight" activeCell="P31" sqref="P31"/>
      <selection pane="bottomLeft" activeCell="P31" sqref="P31"/>
      <selection pane="bottomRight" activeCell="P31" sqref="P31"/>
    </sheetView>
  </sheetViews>
  <sheetFormatPr defaultColWidth="9.77734375" defaultRowHeight="11.25" x14ac:dyDescent="0.2"/>
  <cols>
    <col min="1" max="1" width="3.77734375" style="321" customWidth="1"/>
    <col min="2" max="2" width="6.77734375" style="321" customWidth="1"/>
    <col min="3" max="3" width="27.77734375" style="322" customWidth="1"/>
    <col min="4" max="6" width="10.77734375" style="321" customWidth="1"/>
    <col min="7" max="7" width="3.77734375" style="321" customWidth="1"/>
    <col min="8" max="8" width="6.77734375" style="321" customWidth="1"/>
    <col min="9" max="9" width="27.77734375" style="322" customWidth="1"/>
    <col min="10" max="12" width="10.77734375" style="321" customWidth="1"/>
    <col min="13" max="16384" width="9.77734375" style="321"/>
  </cols>
  <sheetData>
    <row r="1" spans="1:12" ht="20.25" x14ac:dyDescent="0.3">
      <c r="A1" s="596" t="s">
        <v>47</v>
      </c>
      <c r="B1" s="596"/>
      <c r="C1" s="596"/>
      <c r="D1" s="393"/>
      <c r="E1" s="394" t="s">
        <v>510</v>
      </c>
      <c r="F1" s="394"/>
      <c r="G1" s="390"/>
      <c r="H1" s="390"/>
      <c r="I1" s="396"/>
      <c r="J1" s="393"/>
      <c r="L1" s="395" t="s">
        <v>509</v>
      </c>
    </row>
    <row r="2" spans="1:12" ht="15.75" x14ac:dyDescent="0.25">
      <c r="A2" s="393"/>
      <c r="B2" s="393"/>
      <c r="C2" s="389"/>
      <c r="D2" s="393"/>
      <c r="E2" s="394" t="s">
        <v>504</v>
      </c>
      <c r="F2" s="392"/>
      <c r="G2" s="390"/>
      <c r="H2" s="390"/>
      <c r="I2" s="389"/>
      <c r="J2" s="599" t="s">
        <v>616</v>
      </c>
      <c r="K2" s="599"/>
      <c r="L2" s="599"/>
    </row>
    <row r="3" spans="1:12" ht="15.75" x14ac:dyDescent="0.25">
      <c r="A3" s="393"/>
      <c r="B3" s="393"/>
      <c r="C3" s="389"/>
      <c r="D3" s="393"/>
      <c r="E3" s="392" t="s">
        <v>507</v>
      </c>
      <c r="F3" s="391"/>
      <c r="G3" s="390"/>
      <c r="H3" s="390"/>
      <c r="I3" s="389"/>
      <c r="J3" s="599" t="s">
        <v>615</v>
      </c>
      <c r="K3" s="599"/>
      <c r="L3" s="599"/>
    </row>
    <row r="4" spans="1:12" ht="13.9" customHeight="1" x14ac:dyDescent="0.2">
      <c r="A4" s="597" t="s">
        <v>505</v>
      </c>
      <c r="B4" s="597"/>
      <c r="C4" s="597"/>
      <c r="D4" s="597"/>
      <c r="E4" s="324"/>
      <c r="F4" s="324"/>
      <c r="G4" s="324"/>
      <c r="H4" s="324"/>
      <c r="I4" s="325"/>
      <c r="J4" s="324"/>
      <c r="K4" s="324"/>
      <c r="L4" s="324"/>
    </row>
    <row r="5" spans="1:12" ht="12.75" x14ac:dyDescent="0.2">
      <c r="A5" s="388"/>
      <c r="B5" s="387"/>
      <c r="C5" s="386" t="s">
        <v>504</v>
      </c>
      <c r="D5" s="385" t="s">
        <v>503</v>
      </c>
      <c r="E5" s="384" t="s">
        <v>502</v>
      </c>
      <c r="F5" s="383" t="s">
        <v>501</v>
      </c>
      <c r="G5" s="382"/>
      <c r="H5" s="381"/>
      <c r="I5" s="380" t="s">
        <v>504</v>
      </c>
      <c r="J5" s="379" t="s">
        <v>503</v>
      </c>
      <c r="K5" s="378" t="s">
        <v>502</v>
      </c>
      <c r="L5" s="377" t="s">
        <v>501</v>
      </c>
    </row>
    <row r="6" spans="1:12" ht="12.75" x14ac:dyDescent="0.2">
      <c r="A6" s="351" t="s">
        <v>87</v>
      </c>
      <c r="B6" s="334" t="s">
        <v>500</v>
      </c>
      <c r="C6" s="328" t="s">
        <v>499</v>
      </c>
      <c r="D6" s="334" t="s">
        <v>88</v>
      </c>
      <c r="E6" s="334" t="s">
        <v>498</v>
      </c>
      <c r="F6" s="376" t="s">
        <v>497</v>
      </c>
      <c r="G6" s="355" t="s">
        <v>87</v>
      </c>
      <c r="H6" s="375" t="s">
        <v>500</v>
      </c>
      <c r="I6" s="374" t="s">
        <v>499</v>
      </c>
      <c r="J6" s="351" t="s">
        <v>88</v>
      </c>
      <c r="K6" s="334" t="s">
        <v>498</v>
      </c>
      <c r="L6" s="334" t="s">
        <v>497</v>
      </c>
    </row>
    <row r="7" spans="1:12" ht="12.75" x14ac:dyDescent="0.2">
      <c r="A7" s="351" t="s">
        <v>496</v>
      </c>
      <c r="B7" s="334" t="s">
        <v>495</v>
      </c>
      <c r="C7" s="333" t="s">
        <v>494</v>
      </c>
      <c r="D7" s="354">
        <v>7349</v>
      </c>
      <c r="E7" s="373" t="s">
        <v>346</v>
      </c>
      <c r="F7" s="372">
        <v>7755</v>
      </c>
      <c r="G7" s="348" t="s">
        <v>493</v>
      </c>
      <c r="H7" s="351" t="s">
        <v>492</v>
      </c>
      <c r="I7" s="333" t="s">
        <v>170</v>
      </c>
      <c r="J7" s="353">
        <v>0</v>
      </c>
      <c r="K7" s="353">
        <v>0</v>
      </c>
      <c r="L7" s="357"/>
    </row>
    <row r="8" spans="1:12" ht="12.75" x14ac:dyDescent="0.2">
      <c r="A8" s="351" t="s">
        <v>491</v>
      </c>
      <c r="B8" s="334"/>
      <c r="C8" s="333"/>
      <c r="D8" s="360"/>
      <c r="E8" s="353"/>
      <c r="F8" s="356"/>
      <c r="G8" s="355" t="s">
        <v>490</v>
      </c>
      <c r="H8" s="351" t="s">
        <v>489</v>
      </c>
      <c r="I8" s="365" t="s">
        <v>488</v>
      </c>
      <c r="J8" s="352">
        <f>J7</f>
        <v>0</v>
      </c>
      <c r="K8" s="358" t="s">
        <v>346</v>
      </c>
      <c r="L8" s="352">
        <f>K7</f>
        <v>0</v>
      </c>
    </row>
    <row r="9" spans="1:12" ht="12.75" x14ac:dyDescent="0.2">
      <c r="A9" s="351" t="s">
        <v>487</v>
      </c>
      <c r="B9" s="334" t="s">
        <v>486</v>
      </c>
      <c r="C9" s="333" t="s">
        <v>171</v>
      </c>
      <c r="D9" s="353">
        <v>0</v>
      </c>
      <c r="E9" s="353">
        <v>0</v>
      </c>
      <c r="F9" s="356"/>
      <c r="G9" s="355" t="s">
        <v>485</v>
      </c>
      <c r="H9" s="335"/>
      <c r="I9" s="333"/>
      <c r="J9" s="347"/>
      <c r="K9" s="347"/>
      <c r="L9" s="357"/>
    </row>
    <row r="10" spans="1:12" ht="12.75" x14ac:dyDescent="0.2">
      <c r="A10" s="351" t="s">
        <v>484</v>
      </c>
      <c r="B10" s="334" t="s">
        <v>483</v>
      </c>
      <c r="C10" s="333" t="s">
        <v>169</v>
      </c>
      <c r="D10" s="353">
        <v>0</v>
      </c>
      <c r="E10" s="353">
        <v>0</v>
      </c>
      <c r="F10" s="356"/>
      <c r="G10" s="355" t="s">
        <v>482</v>
      </c>
      <c r="H10" s="351" t="s">
        <v>481</v>
      </c>
      <c r="I10" s="333" t="s">
        <v>165</v>
      </c>
      <c r="J10" s="353">
        <v>0</v>
      </c>
      <c r="K10" s="353">
        <v>0</v>
      </c>
      <c r="L10" s="357"/>
    </row>
    <row r="11" spans="1:12" ht="12.75" x14ac:dyDescent="0.2">
      <c r="A11" s="351" t="s">
        <v>480</v>
      </c>
      <c r="B11" s="334" t="s">
        <v>479</v>
      </c>
      <c r="C11" s="333" t="s">
        <v>168</v>
      </c>
      <c r="D11" s="353">
        <v>0</v>
      </c>
      <c r="E11" s="353">
        <v>0</v>
      </c>
      <c r="F11" s="356"/>
      <c r="G11" s="355" t="s">
        <v>478</v>
      </c>
      <c r="H11" s="351" t="s">
        <v>477</v>
      </c>
      <c r="I11" s="333" t="s">
        <v>163</v>
      </c>
      <c r="J11" s="353">
        <v>0</v>
      </c>
      <c r="K11" s="353">
        <v>0</v>
      </c>
      <c r="L11" s="357"/>
    </row>
    <row r="12" spans="1:12" ht="12.75" x14ac:dyDescent="0.2">
      <c r="A12" s="351" t="s">
        <v>476</v>
      </c>
      <c r="B12" s="334" t="s">
        <v>475</v>
      </c>
      <c r="C12" s="333" t="s">
        <v>166</v>
      </c>
      <c r="D12" s="353">
        <v>0</v>
      </c>
      <c r="E12" s="353">
        <v>0</v>
      </c>
      <c r="F12" s="356"/>
      <c r="G12" s="355" t="s">
        <v>474</v>
      </c>
      <c r="H12" s="351" t="s">
        <v>473</v>
      </c>
      <c r="I12" s="333" t="s">
        <v>472</v>
      </c>
      <c r="J12" s="353">
        <v>0</v>
      </c>
      <c r="K12" s="353">
        <v>0</v>
      </c>
      <c r="L12" s="357"/>
    </row>
    <row r="13" spans="1:12" ht="12.75" x14ac:dyDescent="0.2">
      <c r="A13" s="351" t="s">
        <v>471</v>
      </c>
      <c r="B13" s="334" t="s">
        <v>470</v>
      </c>
      <c r="C13" s="333" t="s">
        <v>164</v>
      </c>
      <c r="D13" s="353">
        <v>0</v>
      </c>
      <c r="E13" s="353">
        <v>0</v>
      </c>
      <c r="F13" s="356"/>
      <c r="G13" s="355" t="s">
        <v>469</v>
      </c>
      <c r="H13" s="351" t="s">
        <v>468</v>
      </c>
      <c r="I13" s="333" t="s">
        <v>159</v>
      </c>
      <c r="J13" s="353">
        <v>0</v>
      </c>
      <c r="K13" s="353">
        <v>0</v>
      </c>
      <c r="L13" s="357"/>
    </row>
    <row r="14" spans="1:12" ht="12.75" x14ac:dyDescent="0.2">
      <c r="A14" s="351" t="s">
        <v>467</v>
      </c>
      <c r="B14" s="334" t="s">
        <v>466</v>
      </c>
      <c r="C14" s="333" t="s">
        <v>162</v>
      </c>
      <c r="D14" s="353">
        <v>0</v>
      </c>
      <c r="E14" s="353">
        <v>0</v>
      </c>
      <c r="F14" s="356"/>
      <c r="G14" s="355" t="s">
        <v>465</v>
      </c>
      <c r="H14" s="351" t="s">
        <v>464</v>
      </c>
      <c r="I14" s="333" t="s">
        <v>157</v>
      </c>
      <c r="J14" s="353">
        <v>0</v>
      </c>
      <c r="K14" s="353">
        <v>0</v>
      </c>
      <c r="L14" s="357"/>
    </row>
    <row r="15" spans="1:12" ht="12.75" x14ac:dyDescent="0.2">
      <c r="A15" s="351" t="s">
        <v>463</v>
      </c>
      <c r="B15" s="334" t="s">
        <v>462</v>
      </c>
      <c r="C15" s="333" t="s">
        <v>160</v>
      </c>
      <c r="D15" s="353">
        <v>0</v>
      </c>
      <c r="E15" s="353">
        <v>0</v>
      </c>
      <c r="F15" s="356"/>
      <c r="G15" s="355" t="s">
        <v>461</v>
      </c>
      <c r="H15" s="351" t="s">
        <v>460</v>
      </c>
      <c r="I15" s="333" t="s">
        <v>155</v>
      </c>
      <c r="J15" s="353">
        <v>0</v>
      </c>
      <c r="K15" s="353">
        <v>0</v>
      </c>
      <c r="L15" s="357"/>
    </row>
    <row r="16" spans="1:12" ht="12.75" x14ac:dyDescent="0.2">
      <c r="A16" s="351" t="s">
        <v>459</v>
      </c>
      <c r="B16" s="334" t="s">
        <v>458</v>
      </c>
      <c r="C16" s="333" t="s">
        <v>158</v>
      </c>
      <c r="D16" s="353">
        <v>0</v>
      </c>
      <c r="E16" s="353">
        <v>0</v>
      </c>
      <c r="F16" s="356"/>
      <c r="G16" s="355" t="s">
        <v>457</v>
      </c>
      <c r="H16" s="351" t="s">
        <v>456</v>
      </c>
      <c r="I16" s="333" t="s">
        <v>153</v>
      </c>
      <c r="J16" s="353">
        <v>0</v>
      </c>
      <c r="K16" s="353">
        <v>5000</v>
      </c>
      <c r="L16" s="357"/>
    </row>
    <row r="17" spans="1:12" ht="12.75" x14ac:dyDescent="0.2">
      <c r="A17" s="351" t="s">
        <v>455</v>
      </c>
      <c r="B17" s="334" t="s">
        <v>454</v>
      </c>
      <c r="C17" s="333" t="s">
        <v>156</v>
      </c>
      <c r="D17" s="537">
        <v>0</v>
      </c>
      <c r="E17" s="536">
        <v>0</v>
      </c>
      <c r="F17" s="356"/>
      <c r="G17" s="355" t="s">
        <v>453</v>
      </c>
      <c r="H17" s="351" t="s">
        <v>452</v>
      </c>
      <c r="I17" s="333" t="s">
        <v>152</v>
      </c>
      <c r="J17" s="353">
        <v>0</v>
      </c>
      <c r="K17" s="353">
        <v>0</v>
      </c>
      <c r="L17" s="357"/>
    </row>
    <row r="18" spans="1:12" ht="12.75" x14ac:dyDescent="0.2">
      <c r="A18" s="351" t="s">
        <v>451</v>
      </c>
      <c r="B18" s="334" t="s">
        <v>450</v>
      </c>
      <c r="C18" s="365" t="s">
        <v>154</v>
      </c>
      <c r="D18" s="534">
        <v>0</v>
      </c>
      <c r="E18" s="535">
        <v>0</v>
      </c>
      <c r="F18" s="356"/>
      <c r="G18" s="355" t="s">
        <v>449</v>
      </c>
      <c r="H18" s="351" t="s">
        <v>448</v>
      </c>
      <c r="I18" s="333" t="s">
        <v>150</v>
      </c>
      <c r="J18" s="536">
        <v>0</v>
      </c>
      <c r="K18" s="536">
        <v>0</v>
      </c>
      <c r="L18" s="357"/>
    </row>
    <row r="19" spans="1:12" ht="12.75" x14ac:dyDescent="0.2">
      <c r="A19" s="351" t="s">
        <v>447</v>
      </c>
      <c r="B19" s="334"/>
      <c r="C19" s="371" t="s">
        <v>446</v>
      </c>
      <c r="D19" s="370">
        <f>SUBTOTAL(9,D9:D18)</f>
        <v>0</v>
      </c>
      <c r="E19" s="369" t="s">
        <v>346</v>
      </c>
      <c r="F19" s="349">
        <f>SUBTOTAL(9,E8:E18)</f>
        <v>0</v>
      </c>
      <c r="G19" s="368" t="s">
        <v>445</v>
      </c>
      <c r="H19" s="367">
        <v>437000</v>
      </c>
      <c r="I19" s="366" t="s">
        <v>149</v>
      </c>
      <c r="J19" s="535">
        <v>0</v>
      </c>
      <c r="K19" s="535">
        <v>0</v>
      </c>
      <c r="L19" s="357"/>
    </row>
    <row r="20" spans="1:12" ht="12.75" x14ac:dyDescent="0.2">
      <c r="A20" s="351" t="s">
        <v>444</v>
      </c>
      <c r="B20" s="334" t="s">
        <v>443</v>
      </c>
      <c r="C20" s="333" t="s">
        <v>151</v>
      </c>
      <c r="D20" s="353">
        <v>0</v>
      </c>
      <c r="E20" s="353">
        <v>0</v>
      </c>
      <c r="F20" s="356"/>
      <c r="G20" s="361" t="s">
        <v>442</v>
      </c>
      <c r="H20" s="364" t="s">
        <v>441</v>
      </c>
      <c r="I20" s="333" t="s">
        <v>440</v>
      </c>
      <c r="J20" s="353">
        <v>0</v>
      </c>
      <c r="K20" s="353">
        <v>0</v>
      </c>
      <c r="L20" s="357"/>
    </row>
    <row r="21" spans="1:12" ht="12.75" x14ac:dyDescent="0.2">
      <c r="A21" s="351" t="s">
        <v>439</v>
      </c>
      <c r="B21" s="364"/>
      <c r="C21" s="363"/>
      <c r="D21" s="362"/>
      <c r="E21" s="362"/>
      <c r="F21" s="356"/>
      <c r="G21" s="361" t="s">
        <v>438</v>
      </c>
      <c r="H21" s="351" t="s">
        <v>437</v>
      </c>
      <c r="I21" s="333" t="s">
        <v>145</v>
      </c>
      <c r="J21" s="353">
        <v>0</v>
      </c>
      <c r="K21" s="353">
        <v>0</v>
      </c>
      <c r="L21" s="357"/>
    </row>
    <row r="22" spans="1:12" ht="12.75" x14ac:dyDescent="0.2">
      <c r="A22" s="351" t="s">
        <v>436</v>
      </c>
      <c r="B22" s="334" t="s">
        <v>435</v>
      </c>
      <c r="C22" s="333" t="s">
        <v>148</v>
      </c>
      <c r="D22" s="353">
        <v>0</v>
      </c>
      <c r="E22" s="353">
        <v>0</v>
      </c>
      <c r="F22" s="356"/>
      <c r="G22" s="355" t="s">
        <v>434</v>
      </c>
      <c r="H22" s="351" t="s">
        <v>433</v>
      </c>
      <c r="I22" s="365" t="s">
        <v>432</v>
      </c>
      <c r="J22" s="352">
        <f>SUBTOTAL(9,J10:J21)</f>
        <v>0</v>
      </c>
      <c r="K22" s="358" t="s">
        <v>346</v>
      </c>
      <c r="L22" s="352">
        <f>SUBTOTAL(9,K10:K21)</f>
        <v>5000</v>
      </c>
    </row>
    <row r="23" spans="1:12" ht="12.75" x14ac:dyDescent="0.2">
      <c r="A23" s="351" t="s">
        <v>431</v>
      </c>
      <c r="B23" s="334" t="s">
        <v>430</v>
      </c>
      <c r="C23" s="333" t="s">
        <v>146</v>
      </c>
      <c r="D23" s="353">
        <v>0</v>
      </c>
      <c r="E23" s="353">
        <v>0</v>
      </c>
      <c r="F23" s="356"/>
      <c r="G23" s="355" t="s">
        <v>429</v>
      </c>
      <c r="H23" s="335"/>
      <c r="I23" s="333"/>
      <c r="J23" s="347"/>
      <c r="K23" s="347"/>
      <c r="L23" s="357"/>
    </row>
    <row r="24" spans="1:12" ht="12.75" x14ac:dyDescent="0.2">
      <c r="A24" s="351" t="s">
        <v>428</v>
      </c>
      <c r="B24" s="334" t="s">
        <v>427</v>
      </c>
      <c r="C24" s="333" t="s">
        <v>144</v>
      </c>
      <c r="D24" s="353">
        <v>0</v>
      </c>
      <c r="E24" s="353">
        <v>0</v>
      </c>
      <c r="F24" s="356"/>
      <c r="G24" s="355" t="s">
        <v>426</v>
      </c>
      <c r="H24" s="335"/>
      <c r="I24" s="333"/>
      <c r="J24" s="347"/>
      <c r="K24" s="347"/>
      <c r="L24" s="357"/>
    </row>
    <row r="25" spans="1:12" ht="12.75" x14ac:dyDescent="0.2">
      <c r="A25" s="351" t="s">
        <v>425</v>
      </c>
      <c r="B25" s="364"/>
      <c r="C25" s="363"/>
      <c r="D25" s="362"/>
      <c r="E25" s="360"/>
      <c r="F25" s="356"/>
      <c r="G25" s="355" t="s">
        <v>424</v>
      </c>
      <c r="H25" s="351" t="s">
        <v>423</v>
      </c>
      <c r="I25" s="333" t="s">
        <v>141</v>
      </c>
      <c r="J25" s="353">
        <v>0</v>
      </c>
      <c r="K25" s="353">
        <v>0</v>
      </c>
      <c r="L25" s="357"/>
    </row>
    <row r="26" spans="1:12" ht="12.75" x14ac:dyDescent="0.2">
      <c r="A26" s="351" t="s">
        <v>422</v>
      </c>
      <c r="B26" s="334" t="s">
        <v>421</v>
      </c>
      <c r="C26" s="333" t="s">
        <v>142</v>
      </c>
      <c r="D26" s="353">
        <v>0</v>
      </c>
      <c r="E26" s="353">
        <v>0</v>
      </c>
      <c r="F26" s="356"/>
      <c r="G26" s="355" t="s">
        <v>420</v>
      </c>
      <c r="H26" s="351" t="s">
        <v>419</v>
      </c>
      <c r="I26" s="333" t="s">
        <v>140</v>
      </c>
      <c r="J26" s="353">
        <v>0</v>
      </c>
      <c r="K26" s="353">
        <v>0</v>
      </c>
      <c r="L26" s="357"/>
    </row>
    <row r="27" spans="1:12" ht="12.75" x14ac:dyDescent="0.2">
      <c r="A27" s="351" t="s">
        <v>418</v>
      </c>
      <c r="B27" s="334"/>
      <c r="C27" s="333"/>
      <c r="D27" s="360"/>
      <c r="E27" s="360"/>
      <c r="F27" s="356"/>
      <c r="G27" s="355" t="s">
        <v>417</v>
      </c>
      <c r="H27" s="351" t="s">
        <v>416</v>
      </c>
      <c r="I27" s="333" t="s">
        <v>138</v>
      </c>
      <c r="J27" s="353">
        <v>0</v>
      </c>
      <c r="K27" s="353">
        <v>0</v>
      </c>
      <c r="L27" s="357"/>
    </row>
    <row r="28" spans="1:12" ht="25.5" x14ac:dyDescent="0.2">
      <c r="A28" s="351" t="s">
        <v>415</v>
      </c>
      <c r="B28" s="334" t="s">
        <v>414</v>
      </c>
      <c r="C28" s="333" t="s">
        <v>139</v>
      </c>
      <c r="D28" s="353">
        <v>0</v>
      </c>
      <c r="E28" s="353">
        <v>0</v>
      </c>
      <c r="F28" s="356"/>
      <c r="G28" s="355" t="s">
        <v>413</v>
      </c>
      <c r="H28" s="351" t="s">
        <v>412</v>
      </c>
      <c r="I28" s="333" t="s">
        <v>411</v>
      </c>
      <c r="J28" s="353">
        <v>0</v>
      </c>
      <c r="K28" s="353">
        <v>0</v>
      </c>
      <c r="L28" s="357"/>
    </row>
    <row r="29" spans="1:12" ht="12.75" x14ac:dyDescent="0.2">
      <c r="A29" s="351" t="s">
        <v>410</v>
      </c>
      <c r="B29" s="334" t="s">
        <v>409</v>
      </c>
      <c r="C29" s="333" t="s">
        <v>408</v>
      </c>
      <c r="D29" s="353">
        <v>0</v>
      </c>
      <c r="E29" s="353">
        <v>0</v>
      </c>
      <c r="F29" s="356"/>
      <c r="G29" s="355" t="s">
        <v>407</v>
      </c>
      <c r="H29" s="351" t="s">
        <v>406</v>
      </c>
      <c r="I29" s="333" t="s">
        <v>134</v>
      </c>
      <c r="J29" s="353">
        <v>0</v>
      </c>
      <c r="K29" s="353">
        <v>0</v>
      </c>
      <c r="L29" s="357"/>
    </row>
    <row r="30" spans="1:12" ht="12.75" x14ac:dyDescent="0.2">
      <c r="A30" s="351" t="s">
        <v>405</v>
      </c>
      <c r="B30" s="334" t="s">
        <v>404</v>
      </c>
      <c r="C30" s="333" t="s">
        <v>135</v>
      </c>
      <c r="D30" s="353">
        <v>0</v>
      </c>
      <c r="E30" s="353">
        <v>0</v>
      </c>
      <c r="F30" s="356"/>
      <c r="G30" s="355" t="s">
        <v>403</v>
      </c>
      <c r="H30" s="351" t="s">
        <v>402</v>
      </c>
      <c r="I30" s="333" t="s">
        <v>133</v>
      </c>
      <c r="J30" s="353">
        <v>0</v>
      </c>
      <c r="K30" s="353">
        <v>0</v>
      </c>
      <c r="L30" s="357"/>
    </row>
    <row r="31" spans="1:12" ht="12.75" x14ac:dyDescent="0.2">
      <c r="A31" s="351" t="s">
        <v>401</v>
      </c>
      <c r="B31" s="334"/>
      <c r="C31" s="333"/>
      <c r="D31" s="360"/>
      <c r="E31" s="360"/>
      <c r="F31" s="356"/>
      <c r="G31" s="355" t="s">
        <v>400</v>
      </c>
      <c r="H31" s="351" t="s">
        <v>399</v>
      </c>
      <c r="I31" s="333" t="s">
        <v>131</v>
      </c>
      <c r="J31" s="353">
        <v>0</v>
      </c>
      <c r="K31" s="353">
        <v>0</v>
      </c>
      <c r="L31" s="357"/>
    </row>
    <row r="32" spans="1:12" ht="12.75" x14ac:dyDescent="0.2">
      <c r="A32" s="351" t="s">
        <v>398</v>
      </c>
      <c r="B32" s="334">
        <v>417100</v>
      </c>
      <c r="C32" s="333" t="s">
        <v>132</v>
      </c>
      <c r="D32" s="353">
        <v>0</v>
      </c>
      <c r="E32" s="353">
        <v>0</v>
      </c>
      <c r="F32" s="356"/>
      <c r="G32" s="355" t="s">
        <v>397</v>
      </c>
      <c r="H32" s="351" t="s">
        <v>396</v>
      </c>
      <c r="I32" s="333" t="s">
        <v>395</v>
      </c>
      <c r="J32" s="353">
        <v>0</v>
      </c>
      <c r="K32" s="353">
        <v>0</v>
      </c>
      <c r="L32" s="357"/>
    </row>
    <row r="33" spans="1:12" ht="12.75" x14ac:dyDescent="0.2">
      <c r="A33" s="351" t="s">
        <v>394</v>
      </c>
      <c r="B33" s="334">
        <v>417200</v>
      </c>
      <c r="C33" s="333" t="s">
        <v>130</v>
      </c>
      <c r="D33" s="353">
        <v>0</v>
      </c>
      <c r="E33" s="353">
        <v>0</v>
      </c>
      <c r="F33" s="356"/>
      <c r="G33" s="361" t="s">
        <v>393</v>
      </c>
      <c r="H33" s="334" t="s">
        <v>392</v>
      </c>
      <c r="I33" s="333" t="s">
        <v>391</v>
      </c>
      <c r="J33" s="353">
        <v>0</v>
      </c>
      <c r="K33" s="353">
        <v>0</v>
      </c>
      <c r="L33" s="357"/>
    </row>
    <row r="34" spans="1:12" ht="12.75" x14ac:dyDescent="0.2">
      <c r="A34" s="351" t="s">
        <v>390</v>
      </c>
      <c r="B34" s="334">
        <v>417300</v>
      </c>
      <c r="C34" s="333" t="s">
        <v>389</v>
      </c>
      <c r="D34" s="353">
        <v>0</v>
      </c>
      <c r="E34" s="353">
        <v>0</v>
      </c>
      <c r="F34" s="356"/>
      <c r="G34" s="355" t="s">
        <v>388</v>
      </c>
      <c r="H34" s="351" t="s">
        <v>387</v>
      </c>
      <c r="I34" s="333" t="s">
        <v>386</v>
      </c>
      <c r="J34" s="353">
        <v>0</v>
      </c>
      <c r="K34" s="353">
        <v>0</v>
      </c>
      <c r="L34" s="357"/>
    </row>
    <row r="35" spans="1:12" ht="12.75" x14ac:dyDescent="0.2">
      <c r="A35" s="351" t="s">
        <v>385</v>
      </c>
      <c r="B35" s="334">
        <v>417400</v>
      </c>
      <c r="C35" s="333" t="s">
        <v>384</v>
      </c>
      <c r="D35" s="353">
        <v>0</v>
      </c>
      <c r="E35" s="353">
        <v>0</v>
      </c>
      <c r="F35" s="356"/>
      <c r="G35" s="355" t="s">
        <v>383</v>
      </c>
      <c r="H35" s="351" t="s">
        <v>382</v>
      </c>
      <c r="I35" s="333" t="s">
        <v>381</v>
      </c>
      <c r="J35" s="359">
        <f>SUBTOTAL(9,J25:J34)</f>
        <v>0</v>
      </c>
      <c r="K35" s="358" t="s">
        <v>346</v>
      </c>
      <c r="L35" s="352">
        <f>SUBTOTAL(9,K25:K34)</f>
        <v>0</v>
      </c>
    </row>
    <row r="36" spans="1:12" ht="12.75" x14ac:dyDescent="0.2">
      <c r="A36" s="351" t="s">
        <v>380</v>
      </c>
      <c r="B36" s="334">
        <v>417900</v>
      </c>
      <c r="C36" s="333" t="s">
        <v>124</v>
      </c>
      <c r="D36" s="353">
        <v>0</v>
      </c>
      <c r="E36" s="353">
        <v>0</v>
      </c>
      <c r="F36" s="356"/>
      <c r="G36" s="355" t="s">
        <v>379</v>
      </c>
      <c r="H36" s="335"/>
      <c r="I36" s="333" t="s">
        <v>378</v>
      </c>
      <c r="J36" s="347"/>
      <c r="K36" s="347"/>
      <c r="L36" s="357"/>
    </row>
    <row r="37" spans="1:12" ht="25.5" x14ac:dyDescent="0.2">
      <c r="A37" s="351" t="s">
        <v>377</v>
      </c>
      <c r="B37" s="334"/>
      <c r="C37" s="333"/>
      <c r="D37" s="360"/>
      <c r="E37" s="360"/>
      <c r="F37" s="356"/>
      <c r="G37" s="355" t="s">
        <v>376</v>
      </c>
      <c r="H37" s="351" t="s">
        <v>375</v>
      </c>
      <c r="I37" s="333" t="s">
        <v>374</v>
      </c>
      <c r="J37" s="353">
        <v>0</v>
      </c>
      <c r="K37" s="353">
        <v>0</v>
      </c>
      <c r="L37" s="357"/>
    </row>
    <row r="38" spans="1:12" ht="12.75" x14ac:dyDescent="0.2">
      <c r="A38" s="351" t="s">
        <v>373</v>
      </c>
      <c r="B38" s="334">
        <v>418100</v>
      </c>
      <c r="C38" s="333" t="s">
        <v>123</v>
      </c>
      <c r="D38" s="353">
        <v>0</v>
      </c>
      <c r="E38" s="353">
        <v>0</v>
      </c>
      <c r="F38" s="356"/>
      <c r="G38" s="355" t="s">
        <v>372</v>
      </c>
      <c r="H38" s="351" t="s">
        <v>371</v>
      </c>
      <c r="I38" s="333" t="s">
        <v>370</v>
      </c>
      <c r="J38" s="353">
        <v>0</v>
      </c>
      <c r="K38" s="353">
        <v>0</v>
      </c>
      <c r="L38" s="357"/>
    </row>
    <row r="39" spans="1:12" ht="12.75" x14ac:dyDescent="0.2">
      <c r="A39" s="351" t="s">
        <v>369</v>
      </c>
      <c r="B39" s="334"/>
      <c r="C39" s="333"/>
      <c r="D39" s="360"/>
      <c r="E39" s="353"/>
      <c r="F39" s="356"/>
      <c r="G39" s="355" t="s">
        <v>368</v>
      </c>
      <c r="H39" s="351" t="s">
        <v>367</v>
      </c>
      <c r="I39" s="333" t="s">
        <v>366</v>
      </c>
      <c r="J39" s="359">
        <f>SUBTOTAL(9,J37:J38)</f>
        <v>0</v>
      </c>
      <c r="K39" s="358" t="s">
        <v>346</v>
      </c>
      <c r="L39" s="352">
        <f>SUBTOTAL(9,K37:K38)</f>
        <v>0</v>
      </c>
    </row>
    <row r="40" spans="1:12" ht="12.75" x14ac:dyDescent="0.2">
      <c r="A40" s="351" t="s">
        <v>365</v>
      </c>
      <c r="B40" s="334">
        <v>419100</v>
      </c>
      <c r="C40" s="333" t="s">
        <v>120</v>
      </c>
      <c r="D40" s="353">
        <v>0</v>
      </c>
      <c r="E40" s="353">
        <v>0</v>
      </c>
      <c r="F40" s="356"/>
      <c r="G40" s="355" t="s">
        <v>364</v>
      </c>
      <c r="H40" s="351" t="s">
        <v>363</v>
      </c>
      <c r="I40" s="333"/>
      <c r="J40" s="347"/>
      <c r="K40" s="357"/>
      <c r="L40" s="357"/>
    </row>
    <row r="41" spans="1:12" ht="12.75" x14ac:dyDescent="0.2">
      <c r="A41" s="351" t="s">
        <v>362</v>
      </c>
      <c r="B41" s="334">
        <v>419200</v>
      </c>
      <c r="C41" s="333" t="s">
        <v>118</v>
      </c>
      <c r="D41" s="353">
        <v>9020</v>
      </c>
      <c r="E41" s="353">
        <v>7330</v>
      </c>
      <c r="F41" s="356"/>
      <c r="G41" s="355" t="s">
        <v>361</v>
      </c>
      <c r="H41" s="335"/>
      <c r="I41" s="333" t="s">
        <v>360</v>
      </c>
      <c r="J41" s="359">
        <f>SUM(D46,J8,J22,J35,J39)</f>
        <v>9020</v>
      </c>
      <c r="K41" s="358" t="s">
        <v>346</v>
      </c>
      <c r="L41" s="352">
        <f>SUM(F46,L8,L22,L35,L39)</f>
        <v>12821</v>
      </c>
    </row>
    <row r="42" spans="1:12" ht="12.75" x14ac:dyDescent="0.2">
      <c r="A42" s="351" t="s">
        <v>359</v>
      </c>
      <c r="B42" s="334">
        <v>419300</v>
      </c>
      <c r="C42" s="333" t="s">
        <v>116</v>
      </c>
      <c r="D42" s="353">
        <v>0</v>
      </c>
      <c r="E42" s="353">
        <v>0</v>
      </c>
      <c r="F42" s="356"/>
      <c r="G42" s="355" t="s">
        <v>358</v>
      </c>
      <c r="H42" s="335"/>
      <c r="I42" s="333"/>
      <c r="J42" s="347"/>
      <c r="K42" s="347"/>
      <c r="L42" s="357"/>
    </row>
    <row r="43" spans="1:12" ht="12.75" x14ac:dyDescent="0.2">
      <c r="A43" s="351" t="s">
        <v>357</v>
      </c>
      <c r="B43" s="334">
        <v>419900</v>
      </c>
      <c r="C43" s="333" t="s">
        <v>115</v>
      </c>
      <c r="D43" s="353">
        <v>0</v>
      </c>
      <c r="E43" s="534">
        <v>491</v>
      </c>
      <c r="F43" s="356"/>
      <c r="G43" s="355" t="s">
        <v>356</v>
      </c>
      <c r="H43" s="351" t="s">
        <v>355</v>
      </c>
      <c r="I43" s="333" t="s">
        <v>354</v>
      </c>
      <c r="J43" s="533">
        <v>0</v>
      </c>
      <c r="K43" s="532">
        <v>0</v>
      </c>
      <c r="L43" s="352">
        <f>+K43</f>
        <v>0</v>
      </c>
    </row>
    <row r="44" spans="1:12" ht="12.75" x14ac:dyDescent="0.2">
      <c r="A44" s="351" t="s">
        <v>353</v>
      </c>
      <c r="B44" s="334"/>
      <c r="C44" s="333" t="s">
        <v>352</v>
      </c>
      <c r="D44" s="332">
        <f>SUBTOTAL(9,D19:D43)</f>
        <v>9020</v>
      </c>
      <c r="E44" s="350" t="s">
        <v>346</v>
      </c>
      <c r="F44" s="349">
        <f>SUBTOTAL(9,E20:E43)</f>
        <v>7821</v>
      </c>
      <c r="G44" s="348" t="s">
        <v>351</v>
      </c>
      <c r="H44" s="335"/>
      <c r="I44" s="333"/>
      <c r="J44" s="347"/>
      <c r="K44" s="347"/>
      <c r="L44" s="347"/>
    </row>
    <row r="45" spans="1:12" ht="24" x14ac:dyDescent="0.2">
      <c r="A45" s="346" t="s">
        <v>350</v>
      </c>
      <c r="B45" s="340">
        <v>410000</v>
      </c>
      <c r="C45" s="345" t="s">
        <v>349</v>
      </c>
      <c r="D45" s="344"/>
      <c r="E45" s="343" t="s">
        <v>346</v>
      </c>
      <c r="F45" s="342"/>
      <c r="G45" s="341"/>
      <c r="H45" s="340" t="s">
        <v>348</v>
      </c>
      <c r="I45" s="339" t="s">
        <v>347</v>
      </c>
      <c r="J45" s="338"/>
      <c r="K45" s="337" t="s">
        <v>346</v>
      </c>
      <c r="L45" s="336"/>
    </row>
    <row r="46" spans="1:12" ht="12.75" x14ac:dyDescent="0.2">
      <c r="A46" s="335"/>
      <c r="B46" s="334"/>
      <c r="C46" s="333"/>
      <c r="D46" s="332">
        <f>(D19+D44)</f>
        <v>9020</v>
      </c>
      <c r="E46" s="332"/>
      <c r="F46" s="331">
        <f>SUM(F19+F44)</f>
        <v>7821</v>
      </c>
      <c r="G46" s="330"/>
      <c r="H46" s="329"/>
      <c r="I46" s="328" t="s">
        <v>345</v>
      </c>
      <c r="J46" s="326">
        <f>(D7+J41+J43)</f>
        <v>16369</v>
      </c>
      <c r="K46" s="327"/>
      <c r="L46" s="326">
        <f>(F7+L41+K43)</f>
        <v>20576</v>
      </c>
    </row>
    <row r="47" spans="1:12" ht="12.95" customHeight="1" x14ac:dyDescent="0.2">
      <c r="A47" s="598" t="str">
        <f ca="1">CELL("FILENAME",A1)</f>
        <v>R:\Finance\Annual Budget\Amended 2016-2017\[2016-2017 Amended Budget.xlsx]106</v>
      </c>
      <c r="B47" s="598"/>
      <c r="C47" s="598"/>
      <c r="D47" s="324"/>
      <c r="E47" s="324"/>
      <c r="F47" s="324"/>
      <c r="G47" s="324"/>
      <c r="H47" s="324"/>
      <c r="I47" s="325"/>
      <c r="J47" s="324"/>
      <c r="K47" s="324"/>
      <c r="L47" s="324"/>
    </row>
    <row r="48" spans="1:12" x14ac:dyDescent="0.2">
      <c r="D48" s="323"/>
      <c r="E48" s="323"/>
      <c r="F48" s="323"/>
    </row>
    <row r="49" spans="4:6" x14ac:dyDescent="0.2">
      <c r="D49" s="323"/>
      <c r="E49" s="323"/>
      <c r="F49" s="323"/>
    </row>
    <row r="50" spans="4:6" x14ac:dyDescent="0.2">
      <c r="D50" s="323"/>
      <c r="E50" s="323"/>
      <c r="F50" s="323"/>
    </row>
    <row r="51" spans="4:6" x14ac:dyDescent="0.2">
      <c r="D51" s="323"/>
      <c r="E51" s="323"/>
      <c r="F51" s="323"/>
    </row>
    <row r="52" spans="4:6" x14ac:dyDescent="0.2">
      <c r="D52" s="323"/>
      <c r="E52" s="323"/>
      <c r="F52" s="323"/>
    </row>
    <row r="53" spans="4:6" x14ac:dyDescent="0.2">
      <c r="D53" s="323"/>
      <c r="E53" s="323"/>
      <c r="F53" s="323"/>
    </row>
    <row r="54" spans="4:6" x14ac:dyDescent="0.2">
      <c r="D54" s="323"/>
      <c r="E54" s="323"/>
      <c r="F54" s="323"/>
    </row>
    <row r="55" spans="4:6" x14ac:dyDescent="0.2">
      <c r="D55" s="323"/>
      <c r="E55" s="323"/>
      <c r="F55" s="323"/>
    </row>
    <row r="56" spans="4:6" x14ac:dyDescent="0.2">
      <c r="D56" s="323"/>
      <c r="E56" s="323"/>
      <c r="F56" s="323"/>
    </row>
    <row r="57" spans="4:6" x14ac:dyDescent="0.2">
      <c r="D57" s="323"/>
      <c r="E57" s="323"/>
      <c r="F57" s="323"/>
    </row>
    <row r="58" spans="4:6" x14ac:dyDescent="0.2">
      <c r="D58" s="323"/>
      <c r="E58" s="323"/>
      <c r="F58" s="323"/>
    </row>
    <row r="59" spans="4:6" x14ac:dyDescent="0.2">
      <c r="D59" s="323"/>
      <c r="E59" s="323"/>
      <c r="F59" s="323"/>
    </row>
    <row r="60" spans="4:6" x14ac:dyDescent="0.2">
      <c r="D60" s="323"/>
      <c r="E60" s="323"/>
      <c r="F60" s="323"/>
    </row>
    <row r="61" spans="4:6" x14ac:dyDescent="0.2">
      <c r="D61" s="323"/>
      <c r="E61" s="323"/>
      <c r="F61" s="323"/>
    </row>
    <row r="62" spans="4:6" x14ac:dyDescent="0.2">
      <c r="D62" s="323"/>
      <c r="E62" s="323"/>
      <c r="F62" s="323"/>
    </row>
    <row r="63" spans="4:6" x14ac:dyDescent="0.2">
      <c r="D63" s="323"/>
      <c r="E63" s="323"/>
      <c r="F63" s="323"/>
    </row>
    <row r="64" spans="4:6" x14ac:dyDescent="0.2">
      <c r="D64" s="323"/>
      <c r="E64" s="323"/>
      <c r="F64" s="323"/>
    </row>
    <row r="65" spans="4:6" x14ac:dyDescent="0.2">
      <c r="D65" s="323"/>
      <c r="E65" s="323"/>
      <c r="F65" s="323"/>
    </row>
    <row r="66" spans="4:6" x14ac:dyDescent="0.2">
      <c r="D66" s="323"/>
      <c r="E66" s="323"/>
      <c r="F66" s="323"/>
    </row>
    <row r="67" spans="4:6" x14ac:dyDescent="0.2">
      <c r="D67" s="323"/>
      <c r="E67" s="323"/>
      <c r="F67" s="323"/>
    </row>
    <row r="68" spans="4:6" x14ac:dyDescent="0.2">
      <c r="D68" s="323"/>
      <c r="E68" s="323"/>
      <c r="F68" s="323"/>
    </row>
    <row r="69" spans="4:6" x14ac:dyDescent="0.2">
      <c r="D69" s="323"/>
      <c r="E69" s="323"/>
      <c r="F69" s="323"/>
    </row>
    <row r="70" spans="4:6" x14ac:dyDescent="0.2">
      <c r="D70" s="323"/>
      <c r="E70" s="323"/>
      <c r="F70" s="323"/>
    </row>
    <row r="71" spans="4:6" x14ac:dyDescent="0.2">
      <c r="D71" s="323"/>
      <c r="E71" s="323"/>
      <c r="F71" s="323"/>
    </row>
    <row r="72" spans="4:6" x14ac:dyDescent="0.2">
      <c r="D72" s="323"/>
      <c r="E72" s="323"/>
      <c r="F72" s="323"/>
    </row>
    <row r="73" spans="4:6" x14ac:dyDescent="0.2">
      <c r="D73" s="323"/>
      <c r="E73" s="323"/>
      <c r="F73" s="323"/>
    </row>
    <row r="74" spans="4:6" x14ac:dyDescent="0.2">
      <c r="D74" s="323"/>
      <c r="E74" s="323"/>
      <c r="F74" s="323"/>
    </row>
    <row r="75" spans="4:6" x14ac:dyDescent="0.2">
      <c r="D75" s="323"/>
      <c r="E75" s="323"/>
      <c r="F75" s="323"/>
    </row>
    <row r="76" spans="4:6" x14ac:dyDescent="0.2">
      <c r="D76" s="323"/>
      <c r="E76" s="323"/>
      <c r="F76" s="323"/>
    </row>
    <row r="77" spans="4:6" x14ac:dyDescent="0.2">
      <c r="D77" s="323"/>
      <c r="E77" s="323"/>
      <c r="F77" s="323"/>
    </row>
    <row r="78" spans="4:6" x14ac:dyDescent="0.2">
      <c r="D78" s="323"/>
      <c r="E78" s="323"/>
      <c r="F78" s="323"/>
    </row>
    <row r="79" spans="4:6" x14ac:dyDescent="0.2">
      <c r="D79" s="323"/>
      <c r="E79" s="323"/>
      <c r="F79" s="323"/>
    </row>
    <row r="80" spans="4:6" x14ac:dyDescent="0.2">
      <c r="D80" s="323"/>
      <c r="E80" s="323"/>
      <c r="F80" s="323"/>
    </row>
    <row r="81" spans="4:6" x14ac:dyDescent="0.2">
      <c r="D81" s="323"/>
      <c r="E81" s="323"/>
      <c r="F81" s="323"/>
    </row>
    <row r="82" spans="4:6" x14ac:dyDescent="0.2">
      <c r="D82" s="323"/>
      <c r="E82" s="323"/>
      <c r="F82" s="323"/>
    </row>
    <row r="83" spans="4:6" x14ac:dyDescent="0.2">
      <c r="D83" s="323"/>
      <c r="E83" s="323"/>
      <c r="F83" s="323"/>
    </row>
    <row r="84" spans="4:6" x14ac:dyDescent="0.2">
      <c r="D84" s="323"/>
      <c r="E84" s="323"/>
      <c r="F84" s="323"/>
    </row>
    <row r="85" spans="4:6" x14ac:dyDescent="0.2">
      <c r="D85" s="323"/>
      <c r="E85" s="323"/>
      <c r="F85" s="323"/>
    </row>
    <row r="86" spans="4:6" x14ac:dyDescent="0.2">
      <c r="D86" s="323"/>
      <c r="E86" s="323"/>
      <c r="F86" s="323"/>
    </row>
    <row r="87" spans="4:6" x14ac:dyDescent="0.2">
      <c r="D87" s="323"/>
      <c r="E87" s="323"/>
      <c r="F87" s="323"/>
    </row>
    <row r="88" spans="4:6" x14ac:dyDescent="0.2">
      <c r="D88" s="323"/>
      <c r="E88" s="323"/>
      <c r="F88" s="323"/>
    </row>
    <row r="89" spans="4:6" x14ac:dyDescent="0.2">
      <c r="D89" s="323"/>
      <c r="E89" s="323"/>
      <c r="F89" s="323"/>
    </row>
    <row r="90" spans="4:6" x14ac:dyDescent="0.2">
      <c r="D90" s="323"/>
      <c r="E90" s="323"/>
      <c r="F90" s="323"/>
    </row>
    <row r="91" spans="4:6" x14ac:dyDescent="0.2">
      <c r="D91" s="323"/>
      <c r="E91" s="323"/>
      <c r="F91" s="323"/>
    </row>
    <row r="92" spans="4:6" x14ac:dyDescent="0.2">
      <c r="D92" s="323"/>
      <c r="E92" s="323"/>
      <c r="F92" s="323"/>
    </row>
    <row r="93" spans="4:6" x14ac:dyDescent="0.2">
      <c r="D93" s="323"/>
      <c r="E93" s="323"/>
      <c r="F93" s="323"/>
    </row>
    <row r="94" spans="4:6" x14ac:dyDescent="0.2">
      <c r="D94" s="323"/>
      <c r="E94" s="323"/>
      <c r="F94" s="323"/>
    </row>
    <row r="95" spans="4:6" x14ac:dyDescent="0.2">
      <c r="D95" s="323"/>
      <c r="E95" s="323"/>
      <c r="F95" s="323"/>
    </row>
    <row r="96" spans="4:6" x14ac:dyDescent="0.2">
      <c r="D96" s="323"/>
      <c r="E96" s="323"/>
      <c r="F96" s="323"/>
    </row>
    <row r="97" spans="4:6" x14ac:dyDescent="0.2">
      <c r="D97" s="323"/>
      <c r="E97" s="323"/>
      <c r="F97" s="323"/>
    </row>
    <row r="98" spans="4:6" x14ac:dyDescent="0.2">
      <c r="D98" s="323"/>
      <c r="E98" s="323"/>
      <c r="F98" s="323"/>
    </row>
    <row r="99" spans="4:6" x14ac:dyDescent="0.2">
      <c r="D99" s="323"/>
      <c r="E99" s="323"/>
      <c r="F99" s="323"/>
    </row>
    <row r="100" spans="4:6" x14ac:dyDescent="0.2">
      <c r="D100" s="323"/>
      <c r="E100" s="323"/>
      <c r="F100" s="323"/>
    </row>
    <row r="101" spans="4:6" x14ac:dyDescent="0.2">
      <c r="D101" s="323"/>
      <c r="E101" s="323"/>
      <c r="F101" s="323"/>
    </row>
    <row r="102" spans="4:6" x14ac:dyDescent="0.2">
      <c r="D102" s="323"/>
      <c r="E102" s="323"/>
      <c r="F102" s="323"/>
    </row>
    <row r="103" spans="4:6" x14ac:dyDescent="0.2">
      <c r="D103" s="323"/>
      <c r="E103" s="323"/>
      <c r="F103" s="323"/>
    </row>
    <row r="104" spans="4:6" x14ac:dyDescent="0.2">
      <c r="D104" s="323"/>
      <c r="E104" s="323"/>
      <c r="F104" s="323"/>
    </row>
    <row r="105" spans="4:6" x14ac:dyDescent="0.2">
      <c r="D105" s="323"/>
      <c r="E105" s="323"/>
      <c r="F105" s="323"/>
    </row>
    <row r="106" spans="4:6" x14ac:dyDescent="0.2">
      <c r="D106" s="323"/>
      <c r="E106" s="323"/>
      <c r="F106" s="323"/>
    </row>
    <row r="107" spans="4:6" x14ac:dyDescent="0.2">
      <c r="D107" s="323"/>
      <c r="E107" s="323"/>
      <c r="F107" s="323"/>
    </row>
    <row r="108" spans="4:6" x14ac:dyDescent="0.2">
      <c r="D108" s="323"/>
      <c r="E108" s="323"/>
      <c r="F108" s="323"/>
    </row>
    <row r="109" spans="4:6" x14ac:dyDescent="0.2">
      <c r="D109" s="323"/>
      <c r="E109" s="323"/>
      <c r="F109" s="323"/>
    </row>
    <row r="110" spans="4:6" x14ac:dyDescent="0.2">
      <c r="D110" s="323"/>
      <c r="E110" s="323"/>
      <c r="F110" s="323"/>
    </row>
    <row r="111" spans="4:6" x14ac:dyDescent="0.2">
      <c r="D111" s="323"/>
      <c r="E111" s="323"/>
      <c r="F111" s="323"/>
    </row>
    <row r="112" spans="4:6" x14ac:dyDescent="0.2">
      <c r="D112" s="323"/>
      <c r="E112" s="323"/>
      <c r="F112" s="323"/>
    </row>
    <row r="113" spans="4:6" x14ac:dyDescent="0.2">
      <c r="D113" s="323"/>
      <c r="E113" s="323"/>
      <c r="F113" s="323"/>
    </row>
    <row r="114" spans="4:6" x14ac:dyDescent="0.2">
      <c r="D114" s="323"/>
      <c r="E114" s="323"/>
      <c r="F114" s="323"/>
    </row>
    <row r="115" spans="4:6" x14ac:dyDescent="0.2">
      <c r="D115" s="323"/>
      <c r="E115" s="323"/>
      <c r="F115" s="323"/>
    </row>
    <row r="116" spans="4:6" x14ac:dyDescent="0.2">
      <c r="D116" s="323"/>
      <c r="E116" s="323"/>
      <c r="F116" s="323"/>
    </row>
    <row r="117" spans="4:6" x14ac:dyDescent="0.2">
      <c r="D117" s="323"/>
      <c r="E117" s="323"/>
      <c r="F117" s="323"/>
    </row>
    <row r="118" spans="4:6" x14ac:dyDescent="0.2">
      <c r="D118" s="323"/>
      <c r="E118" s="323"/>
      <c r="F118" s="323"/>
    </row>
    <row r="119" spans="4:6" x14ac:dyDescent="0.2">
      <c r="D119" s="323"/>
      <c r="E119" s="323"/>
      <c r="F119" s="323"/>
    </row>
    <row r="120" spans="4:6" x14ac:dyDescent="0.2">
      <c r="D120" s="323"/>
      <c r="E120" s="323"/>
      <c r="F120" s="323"/>
    </row>
    <row r="121" spans="4:6" x14ac:dyDescent="0.2">
      <c r="D121" s="323"/>
      <c r="E121" s="323"/>
      <c r="F121" s="323"/>
    </row>
    <row r="122" spans="4:6" x14ac:dyDescent="0.2">
      <c r="D122" s="323"/>
      <c r="E122" s="323"/>
      <c r="F122" s="323"/>
    </row>
    <row r="123" spans="4:6" x14ac:dyDescent="0.2">
      <c r="D123" s="323"/>
      <c r="E123" s="323"/>
      <c r="F123" s="323"/>
    </row>
    <row r="124" spans="4:6" x14ac:dyDescent="0.2">
      <c r="D124" s="323"/>
      <c r="E124" s="323"/>
      <c r="F124" s="323"/>
    </row>
    <row r="125" spans="4:6" x14ac:dyDescent="0.2">
      <c r="D125" s="323"/>
      <c r="E125" s="323"/>
      <c r="F125" s="323"/>
    </row>
    <row r="126" spans="4:6" x14ac:dyDescent="0.2">
      <c r="D126" s="323"/>
      <c r="E126" s="323"/>
      <c r="F126" s="323"/>
    </row>
    <row r="127" spans="4:6" x14ac:dyDescent="0.2">
      <c r="D127" s="323"/>
      <c r="E127" s="323"/>
      <c r="F127" s="323"/>
    </row>
    <row r="128" spans="4:6" x14ac:dyDescent="0.2">
      <c r="D128" s="323"/>
      <c r="E128" s="323"/>
      <c r="F128" s="323"/>
    </row>
    <row r="129" spans="4:6" x14ac:dyDescent="0.2">
      <c r="D129" s="323"/>
      <c r="E129" s="323"/>
      <c r="F129" s="323"/>
    </row>
    <row r="130" spans="4:6" x14ac:dyDescent="0.2">
      <c r="D130" s="323"/>
      <c r="E130" s="323"/>
      <c r="F130" s="323"/>
    </row>
    <row r="131" spans="4:6" x14ac:dyDescent="0.2">
      <c r="D131" s="323"/>
      <c r="E131" s="323"/>
      <c r="F131" s="323"/>
    </row>
    <row r="132" spans="4:6" x14ac:dyDescent="0.2">
      <c r="D132" s="323"/>
      <c r="E132" s="323"/>
      <c r="F132" s="323"/>
    </row>
    <row r="133" spans="4:6" x14ac:dyDescent="0.2">
      <c r="D133" s="323"/>
      <c r="E133" s="323"/>
      <c r="F133" s="323"/>
    </row>
    <row r="134" spans="4:6" x14ac:dyDescent="0.2">
      <c r="D134" s="323"/>
      <c r="E134" s="323"/>
      <c r="F134" s="323"/>
    </row>
    <row r="135" spans="4:6" x14ac:dyDescent="0.2">
      <c r="D135" s="323"/>
      <c r="E135" s="323"/>
      <c r="F135" s="323"/>
    </row>
    <row r="136" spans="4:6" x14ac:dyDescent="0.2">
      <c r="D136" s="323"/>
      <c r="E136" s="323"/>
      <c r="F136" s="323"/>
    </row>
    <row r="137" spans="4:6" x14ac:dyDescent="0.2">
      <c r="D137" s="323"/>
      <c r="E137" s="323"/>
      <c r="F137" s="323"/>
    </row>
    <row r="138" spans="4:6" x14ac:dyDescent="0.2">
      <c r="D138" s="323"/>
      <c r="E138" s="323"/>
      <c r="F138" s="323"/>
    </row>
    <row r="139" spans="4:6" x14ac:dyDescent="0.2">
      <c r="D139" s="323"/>
      <c r="E139" s="323"/>
      <c r="F139" s="323"/>
    </row>
    <row r="140" spans="4:6" x14ac:dyDescent="0.2">
      <c r="D140" s="323"/>
      <c r="E140" s="323"/>
      <c r="F140" s="323"/>
    </row>
    <row r="141" spans="4:6" x14ac:dyDescent="0.2">
      <c r="D141" s="323"/>
      <c r="E141" s="323"/>
      <c r="F141" s="323"/>
    </row>
    <row r="142" spans="4:6" x14ac:dyDescent="0.2">
      <c r="D142" s="323"/>
      <c r="E142" s="323"/>
      <c r="F142" s="323"/>
    </row>
    <row r="143" spans="4:6" x14ac:dyDescent="0.2">
      <c r="D143" s="323"/>
      <c r="E143" s="323"/>
      <c r="F143" s="323"/>
    </row>
    <row r="144" spans="4:6" x14ac:dyDescent="0.2">
      <c r="D144" s="323"/>
      <c r="E144" s="323"/>
      <c r="F144" s="323"/>
    </row>
    <row r="145" spans="4:6" x14ac:dyDescent="0.2">
      <c r="D145" s="323"/>
      <c r="E145" s="323"/>
      <c r="F145" s="323"/>
    </row>
    <row r="146" spans="4:6" x14ac:dyDescent="0.2">
      <c r="D146" s="323"/>
      <c r="E146" s="323"/>
      <c r="F146" s="323"/>
    </row>
    <row r="147" spans="4:6" x14ac:dyDescent="0.2">
      <c r="D147" s="323"/>
      <c r="E147" s="323"/>
      <c r="F147" s="323"/>
    </row>
    <row r="148" spans="4:6" x14ac:dyDescent="0.2">
      <c r="D148" s="323"/>
      <c r="E148" s="323"/>
      <c r="F148" s="323"/>
    </row>
    <row r="149" spans="4:6" x14ac:dyDescent="0.2">
      <c r="D149" s="323"/>
      <c r="E149" s="323"/>
      <c r="F149" s="323"/>
    </row>
    <row r="150" spans="4:6" x14ac:dyDescent="0.2">
      <c r="D150" s="323"/>
      <c r="E150" s="323"/>
      <c r="F150" s="323"/>
    </row>
    <row r="151" spans="4:6" x14ac:dyDescent="0.2">
      <c r="D151" s="323"/>
      <c r="E151" s="323"/>
      <c r="F151" s="323"/>
    </row>
    <row r="152" spans="4:6" x14ac:dyDescent="0.2">
      <c r="D152" s="323"/>
      <c r="E152" s="323"/>
      <c r="F152" s="323"/>
    </row>
    <row r="153" spans="4:6" x14ac:dyDescent="0.2">
      <c r="D153" s="323"/>
      <c r="E153" s="323"/>
      <c r="F153" s="323"/>
    </row>
    <row r="154" spans="4:6" x14ac:dyDescent="0.2">
      <c r="D154" s="323"/>
      <c r="E154" s="323"/>
      <c r="F154" s="323"/>
    </row>
    <row r="155" spans="4:6" x14ac:dyDescent="0.2">
      <c r="D155" s="323"/>
      <c r="E155" s="323"/>
      <c r="F155" s="323"/>
    </row>
    <row r="156" spans="4:6" x14ac:dyDescent="0.2">
      <c r="D156" s="323"/>
      <c r="E156" s="323"/>
      <c r="F156" s="323"/>
    </row>
    <row r="157" spans="4:6" x14ac:dyDescent="0.2">
      <c r="D157" s="323"/>
      <c r="E157" s="323"/>
      <c r="F157" s="323"/>
    </row>
    <row r="158" spans="4:6" x14ac:dyDescent="0.2">
      <c r="D158" s="323"/>
      <c r="E158" s="323"/>
      <c r="F158" s="323"/>
    </row>
    <row r="159" spans="4:6" x14ac:dyDescent="0.2">
      <c r="D159" s="323"/>
      <c r="E159" s="323"/>
      <c r="F159" s="323"/>
    </row>
    <row r="160" spans="4:6" x14ac:dyDescent="0.2">
      <c r="D160" s="323"/>
      <c r="E160" s="323"/>
      <c r="F160" s="323"/>
    </row>
    <row r="161" spans="4:6" x14ac:dyDescent="0.2">
      <c r="D161" s="323"/>
      <c r="E161" s="323"/>
      <c r="F161" s="323"/>
    </row>
    <row r="162" spans="4:6" x14ac:dyDescent="0.2">
      <c r="D162" s="323"/>
      <c r="E162" s="323"/>
      <c r="F162" s="323"/>
    </row>
    <row r="163" spans="4:6" x14ac:dyDescent="0.2">
      <c r="D163" s="323"/>
      <c r="E163" s="323"/>
      <c r="F163" s="323"/>
    </row>
    <row r="164" spans="4:6" x14ac:dyDescent="0.2">
      <c r="D164" s="323"/>
      <c r="E164" s="323"/>
      <c r="F164" s="323"/>
    </row>
    <row r="165" spans="4:6" x14ac:dyDescent="0.2">
      <c r="D165" s="323"/>
      <c r="E165" s="323"/>
      <c r="F165" s="323"/>
    </row>
    <row r="166" spans="4:6" x14ac:dyDescent="0.2">
      <c r="D166" s="323"/>
      <c r="E166" s="323"/>
      <c r="F166" s="323"/>
    </row>
    <row r="167" spans="4:6" x14ac:dyDescent="0.2">
      <c r="D167" s="323"/>
      <c r="E167" s="323"/>
      <c r="F167" s="323"/>
    </row>
    <row r="168" spans="4:6" x14ac:dyDescent="0.2">
      <c r="D168" s="323"/>
      <c r="E168" s="323"/>
      <c r="F168" s="323"/>
    </row>
    <row r="169" spans="4:6" x14ac:dyDescent="0.2">
      <c r="D169" s="323"/>
      <c r="E169" s="323"/>
      <c r="F169" s="323"/>
    </row>
    <row r="170" spans="4:6" x14ac:dyDescent="0.2">
      <c r="D170" s="323"/>
      <c r="E170" s="323"/>
      <c r="F170" s="323"/>
    </row>
    <row r="171" spans="4:6" x14ac:dyDescent="0.2">
      <c r="D171" s="323"/>
      <c r="E171" s="323"/>
      <c r="F171" s="323"/>
    </row>
    <row r="172" spans="4:6" x14ac:dyDescent="0.2">
      <c r="D172" s="323"/>
      <c r="E172" s="323"/>
      <c r="F172" s="323"/>
    </row>
    <row r="173" spans="4:6" x14ac:dyDescent="0.2">
      <c r="D173" s="323"/>
      <c r="E173" s="323"/>
      <c r="F173" s="323"/>
    </row>
    <row r="174" spans="4:6" x14ac:dyDescent="0.2">
      <c r="D174" s="323"/>
      <c r="E174" s="323"/>
      <c r="F174" s="323"/>
    </row>
    <row r="175" spans="4:6" x14ac:dyDescent="0.2">
      <c r="D175" s="323"/>
      <c r="E175" s="323"/>
      <c r="F175" s="323"/>
    </row>
    <row r="176" spans="4:6" x14ac:dyDescent="0.2">
      <c r="D176" s="323"/>
      <c r="E176" s="323"/>
      <c r="F176" s="323"/>
    </row>
    <row r="177" spans="4:6" x14ac:dyDescent="0.2">
      <c r="D177" s="323"/>
      <c r="E177" s="323"/>
      <c r="F177" s="323"/>
    </row>
    <row r="178" spans="4:6" x14ac:dyDescent="0.2">
      <c r="D178" s="323"/>
      <c r="E178" s="323"/>
      <c r="F178" s="323"/>
    </row>
    <row r="179" spans="4:6" x14ac:dyDescent="0.2">
      <c r="D179" s="323"/>
      <c r="E179" s="323"/>
      <c r="F179" s="323"/>
    </row>
    <row r="180" spans="4:6" x14ac:dyDescent="0.2">
      <c r="D180" s="323"/>
      <c r="E180" s="323"/>
      <c r="F180" s="323"/>
    </row>
    <row r="181" spans="4:6" x14ac:dyDescent="0.2">
      <c r="D181" s="323"/>
      <c r="E181" s="323"/>
      <c r="F181" s="323"/>
    </row>
    <row r="182" spans="4:6" x14ac:dyDescent="0.2">
      <c r="D182" s="323"/>
      <c r="E182" s="323"/>
      <c r="F182" s="323"/>
    </row>
    <row r="183" spans="4:6" x14ac:dyDescent="0.2">
      <c r="D183" s="323"/>
      <c r="E183" s="323"/>
      <c r="F183" s="323"/>
    </row>
    <row r="184" spans="4:6" x14ac:dyDescent="0.2">
      <c r="D184" s="323"/>
      <c r="E184" s="323"/>
      <c r="F184" s="323"/>
    </row>
    <row r="185" spans="4:6" x14ac:dyDescent="0.2">
      <c r="D185" s="323"/>
      <c r="E185" s="323"/>
      <c r="F185" s="323"/>
    </row>
    <row r="186" spans="4:6" x14ac:dyDescent="0.2">
      <c r="D186" s="323"/>
      <c r="E186" s="323"/>
      <c r="F186" s="323"/>
    </row>
    <row r="187" spans="4:6" x14ac:dyDescent="0.2">
      <c r="D187" s="323"/>
      <c r="E187" s="323"/>
      <c r="F187" s="323"/>
    </row>
    <row r="188" spans="4:6" x14ac:dyDescent="0.2">
      <c r="D188" s="323"/>
      <c r="E188" s="323"/>
      <c r="F188" s="323"/>
    </row>
    <row r="189" spans="4:6" x14ac:dyDescent="0.2">
      <c r="D189" s="323"/>
      <c r="E189" s="323"/>
      <c r="F189" s="323"/>
    </row>
    <row r="190" spans="4:6" x14ac:dyDescent="0.2">
      <c r="D190" s="323"/>
      <c r="E190" s="323"/>
      <c r="F190" s="323"/>
    </row>
    <row r="191" spans="4:6" x14ac:dyDescent="0.2">
      <c r="D191" s="323"/>
      <c r="E191" s="323"/>
      <c r="F191" s="323"/>
    </row>
    <row r="192" spans="4:6" x14ac:dyDescent="0.2">
      <c r="D192" s="323"/>
      <c r="E192" s="323"/>
      <c r="F192" s="323"/>
    </row>
    <row r="193" spans="4:6" x14ac:dyDescent="0.2">
      <c r="D193" s="323"/>
      <c r="E193" s="323"/>
      <c r="F193" s="323"/>
    </row>
    <row r="194" spans="4:6" x14ac:dyDescent="0.2">
      <c r="D194" s="323"/>
      <c r="E194" s="323"/>
      <c r="F194" s="323"/>
    </row>
    <row r="195" spans="4:6" x14ac:dyDescent="0.2">
      <c r="D195" s="323"/>
      <c r="E195" s="323"/>
      <c r="F195" s="323"/>
    </row>
    <row r="196" spans="4:6" x14ac:dyDescent="0.2">
      <c r="D196" s="323"/>
      <c r="E196" s="323"/>
      <c r="F196" s="323"/>
    </row>
    <row r="197" spans="4:6" x14ac:dyDescent="0.2">
      <c r="D197" s="323"/>
      <c r="E197" s="323"/>
      <c r="F197" s="323"/>
    </row>
    <row r="198" spans="4:6" x14ac:dyDescent="0.2">
      <c r="D198" s="323"/>
      <c r="E198" s="323"/>
      <c r="F198" s="323"/>
    </row>
    <row r="199" spans="4:6" x14ac:dyDescent="0.2">
      <c r="D199" s="323"/>
      <c r="E199" s="323"/>
      <c r="F199" s="323"/>
    </row>
    <row r="200" spans="4:6" x14ac:dyDescent="0.2">
      <c r="D200" s="323"/>
      <c r="E200" s="323"/>
      <c r="F200" s="323"/>
    </row>
    <row r="201" spans="4:6" x14ac:dyDescent="0.2">
      <c r="D201" s="323"/>
      <c r="E201" s="323"/>
      <c r="F201" s="323"/>
    </row>
    <row r="202" spans="4:6" x14ac:dyDescent="0.2">
      <c r="D202" s="323"/>
      <c r="E202" s="323"/>
      <c r="F202" s="323"/>
    </row>
    <row r="203" spans="4:6" x14ac:dyDescent="0.2">
      <c r="D203" s="323"/>
      <c r="E203" s="323"/>
      <c r="F203" s="323"/>
    </row>
    <row r="204" spans="4:6" x14ac:dyDescent="0.2">
      <c r="D204" s="323"/>
      <c r="E204" s="323"/>
      <c r="F204" s="323"/>
    </row>
    <row r="205" spans="4:6" x14ac:dyDescent="0.2">
      <c r="D205" s="323"/>
      <c r="E205" s="323"/>
      <c r="F205" s="323"/>
    </row>
    <row r="206" spans="4:6" x14ac:dyDescent="0.2">
      <c r="D206" s="323"/>
      <c r="E206" s="323"/>
      <c r="F206" s="323"/>
    </row>
    <row r="207" spans="4:6" x14ac:dyDescent="0.2">
      <c r="D207" s="323"/>
      <c r="E207" s="323"/>
      <c r="F207" s="323"/>
    </row>
    <row r="208" spans="4:6" x14ac:dyDescent="0.2">
      <c r="D208" s="323"/>
      <c r="E208" s="323"/>
      <c r="F208" s="323"/>
    </row>
    <row r="209" spans="4:6" x14ac:dyDescent="0.2">
      <c r="D209" s="323"/>
      <c r="E209" s="323"/>
      <c r="F209" s="323"/>
    </row>
    <row r="210" spans="4:6" x14ac:dyDescent="0.2">
      <c r="D210" s="323"/>
      <c r="E210" s="323"/>
      <c r="F210" s="323"/>
    </row>
    <row r="211" spans="4:6" x14ac:dyDescent="0.2">
      <c r="D211" s="323"/>
      <c r="E211" s="323"/>
      <c r="F211" s="323"/>
    </row>
    <row r="212" spans="4:6" x14ac:dyDescent="0.2">
      <c r="D212" s="323"/>
      <c r="E212" s="323"/>
      <c r="F212" s="323"/>
    </row>
    <row r="213" spans="4:6" x14ac:dyDescent="0.2">
      <c r="D213" s="323"/>
      <c r="E213" s="323"/>
      <c r="F213" s="323"/>
    </row>
    <row r="214" spans="4:6" x14ac:dyDescent="0.2">
      <c r="D214" s="323"/>
      <c r="E214" s="323"/>
      <c r="F214" s="323"/>
    </row>
    <row r="215" spans="4:6" x14ac:dyDescent="0.2">
      <c r="D215" s="323"/>
      <c r="E215" s="323"/>
      <c r="F215" s="323"/>
    </row>
    <row r="216" spans="4:6" x14ac:dyDescent="0.2">
      <c r="D216" s="323"/>
      <c r="E216" s="323"/>
      <c r="F216" s="323"/>
    </row>
    <row r="217" spans="4:6" x14ac:dyDescent="0.2">
      <c r="D217" s="323"/>
      <c r="E217" s="323"/>
      <c r="F217" s="323"/>
    </row>
    <row r="218" spans="4:6" x14ac:dyDescent="0.2">
      <c r="D218" s="323"/>
      <c r="E218" s="323"/>
      <c r="F218" s="323"/>
    </row>
    <row r="219" spans="4:6" x14ac:dyDescent="0.2">
      <c r="D219" s="323"/>
      <c r="E219" s="323"/>
      <c r="F219" s="323"/>
    </row>
    <row r="220" spans="4:6" x14ac:dyDescent="0.2">
      <c r="D220" s="323"/>
      <c r="E220" s="323"/>
      <c r="F220" s="323"/>
    </row>
    <row r="221" spans="4:6" x14ac:dyDescent="0.2">
      <c r="D221" s="323"/>
      <c r="E221" s="323"/>
      <c r="F221" s="323"/>
    </row>
    <row r="222" spans="4:6" x14ac:dyDescent="0.2">
      <c r="D222" s="323"/>
      <c r="E222" s="323"/>
      <c r="F222" s="323"/>
    </row>
    <row r="223" spans="4:6" x14ac:dyDescent="0.2">
      <c r="D223" s="323"/>
      <c r="E223" s="323"/>
      <c r="F223" s="323"/>
    </row>
    <row r="224" spans="4:6" x14ac:dyDescent="0.2">
      <c r="D224" s="323"/>
      <c r="E224" s="323"/>
      <c r="F224" s="323"/>
    </row>
    <row r="225" spans="4:6" x14ac:dyDescent="0.2">
      <c r="D225" s="323"/>
      <c r="E225" s="323"/>
      <c r="F225" s="323"/>
    </row>
    <row r="226" spans="4:6" x14ac:dyDescent="0.2">
      <c r="D226" s="323"/>
      <c r="E226" s="323"/>
      <c r="F226" s="323"/>
    </row>
    <row r="227" spans="4:6" x14ac:dyDescent="0.2">
      <c r="D227" s="323"/>
      <c r="E227" s="323"/>
      <c r="F227" s="323"/>
    </row>
    <row r="228" spans="4:6" x14ac:dyDescent="0.2">
      <c r="D228" s="323"/>
      <c r="E228" s="323"/>
      <c r="F228" s="323"/>
    </row>
    <row r="229" spans="4:6" x14ac:dyDescent="0.2">
      <c r="D229" s="323"/>
      <c r="E229" s="323"/>
      <c r="F229" s="323"/>
    </row>
    <row r="230" spans="4:6" x14ac:dyDescent="0.2">
      <c r="D230" s="323"/>
      <c r="E230" s="323"/>
      <c r="F230" s="323"/>
    </row>
    <row r="231" spans="4:6" x14ac:dyDescent="0.2">
      <c r="D231" s="323"/>
      <c r="E231" s="323"/>
      <c r="F231" s="323"/>
    </row>
    <row r="232" spans="4:6" x14ac:dyDescent="0.2">
      <c r="D232" s="323"/>
      <c r="E232" s="323"/>
      <c r="F232" s="323"/>
    </row>
    <row r="233" spans="4:6" x14ac:dyDescent="0.2">
      <c r="D233" s="323"/>
      <c r="E233" s="323"/>
      <c r="F233" s="323"/>
    </row>
    <row r="234" spans="4:6" x14ac:dyDescent="0.2">
      <c r="D234" s="323"/>
      <c r="E234" s="323"/>
      <c r="F234" s="323"/>
    </row>
    <row r="235" spans="4:6" x14ac:dyDescent="0.2">
      <c r="D235" s="323"/>
      <c r="E235" s="323"/>
      <c r="F235" s="323"/>
    </row>
    <row r="236" spans="4:6" x14ac:dyDescent="0.2">
      <c r="D236" s="323"/>
      <c r="E236" s="323"/>
      <c r="F236" s="323"/>
    </row>
    <row r="237" spans="4:6" x14ac:dyDescent="0.2">
      <c r="D237" s="323"/>
      <c r="E237" s="323"/>
      <c r="F237" s="323"/>
    </row>
    <row r="238" spans="4:6" x14ac:dyDescent="0.2">
      <c r="D238" s="323"/>
      <c r="E238" s="323"/>
      <c r="F238" s="323"/>
    </row>
    <row r="239" spans="4:6" x14ac:dyDescent="0.2">
      <c r="D239" s="323"/>
      <c r="E239" s="323"/>
      <c r="F239" s="323"/>
    </row>
    <row r="240" spans="4:6" x14ac:dyDescent="0.2">
      <c r="D240" s="323"/>
      <c r="E240" s="323"/>
      <c r="F240" s="323"/>
    </row>
    <row r="241" spans="4:6" x14ac:dyDescent="0.2">
      <c r="D241" s="323"/>
      <c r="E241" s="323"/>
      <c r="F241" s="323"/>
    </row>
    <row r="242" spans="4:6" x14ac:dyDescent="0.2">
      <c r="D242" s="323"/>
      <c r="E242" s="323"/>
      <c r="F242" s="323"/>
    </row>
    <row r="243" spans="4:6" x14ac:dyDescent="0.2">
      <c r="D243" s="323"/>
      <c r="E243" s="323"/>
      <c r="F243" s="323"/>
    </row>
    <row r="244" spans="4:6" x14ac:dyDescent="0.2">
      <c r="D244" s="323"/>
      <c r="E244" s="323"/>
      <c r="F244" s="323"/>
    </row>
    <row r="245" spans="4:6" x14ac:dyDescent="0.2">
      <c r="D245" s="323"/>
      <c r="E245" s="323"/>
      <c r="F245" s="323"/>
    </row>
    <row r="246" spans="4:6" x14ac:dyDescent="0.2">
      <c r="D246" s="323"/>
      <c r="E246" s="323"/>
      <c r="F246" s="323"/>
    </row>
    <row r="247" spans="4:6" x14ac:dyDescent="0.2">
      <c r="D247" s="323"/>
      <c r="E247" s="323"/>
      <c r="F247" s="323"/>
    </row>
    <row r="248" spans="4:6" x14ac:dyDescent="0.2">
      <c r="D248" s="323"/>
      <c r="E248" s="323"/>
      <c r="F248" s="323"/>
    </row>
    <row r="249" spans="4:6" x14ac:dyDescent="0.2">
      <c r="D249" s="323"/>
      <c r="E249" s="323"/>
      <c r="F249" s="323"/>
    </row>
    <row r="250" spans="4:6" x14ac:dyDescent="0.2">
      <c r="D250" s="323"/>
      <c r="E250" s="323"/>
      <c r="F250" s="323"/>
    </row>
    <row r="251" spans="4:6" x14ac:dyDescent="0.2">
      <c r="D251" s="323"/>
      <c r="E251" s="323"/>
      <c r="F251" s="323"/>
    </row>
    <row r="252" spans="4:6" x14ac:dyDescent="0.2">
      <c r="D252" s="323"/>
      <c r="E252" s="323"/>
      <c r="F252" s="323"/>
    </row>
    <row r="253" spans="4:6" x14ac:dyDescent="0.2">
      <c r="D253" s="323"/>
      <c r="E253" s="323"/>
      <c r="F253" s="323"/>
    </row>
    <row r="254" spans="4:6" x14ac:dyDescent="0.2">
      <c r="D254" s="323"/>
      <c r="E254" s="323"/>
      <c r="F254" s="323"/>
    </row>
    <row r="255" spans="4:6" x14ac:dyDescent="0.2">
      <c r="D255" s="323"/>
      <c r="E255" s="323"/>
      <c r="F255" s="323"/>
    </row>
    <row r="256" spans="4:6" x14ac:dyDescent="0.2">
      <c r="D256" s="323"/>
      <c r="E256" s="323"/>
      <c r="F256" s="323"/>
    </row>
    <row r="257" spans="4:6" x14ac:dyDescent="0.2">
      <c r="D257" s="323"/>
      <c r="E257" s="323"/>
      <c r="F257" s="323"/>
    </row>
    <row r="258" spans="4:6" x14ac:dyDescent="0.2">
      <c r="D258" s="323"/>
      <c r="E258" s="323"/>
      <c r="F258" s="323"/>
    </row>
    <row r="259" spans="4:6" x14ac:dyDescent="0.2">
      <c r="D259" s="323"/>
      <c r="E259" s="323"/>
      <c r="F259" s="323"/>
    </row>
    <row r="260" spans="4:6" x14ac:dyDescent="0.2">
      <c r="D260" s="323"/>
      <c r="E260" s="323"/>
      <c r="F260" s="323"/>
    </row>
    <row r="261" spans="4:6" x14ac:dyDescent="0.2">
      <c r="D261" s="323"/>
      <c r="E261" s="323"/>
      <c r="F261" s="323"/>
    </row>
    <row r="262" spans="4:6" x14ac:dyDescent="0.2">
      <c r="D262" s="323"/>
      <c r="E262" s="323"/>
      <c r="F262" s="323"/>
    </row>
    <row r="263" spans="4:6" x14ac:dyDescent="0.2">
      <c r="D263" s="323"/>
      <c r="E263" s="323"/>
      <c r="F263" s="323"/>
    </row>
    <row r="264" spans="4:6" x14ac:dyDescent="0.2">
      <c r="D264" s="323"/>
      <c r="E264" s="323"/>
      <c r="F264" s="323"/>
    </row>
    <row r="265" spans="4:6" x14ac:dyDescent="0.2">
      <c r="D265" s="323"/>
      <c r="E265" s="323"/>
      <c r="F265" s="323"/>
    </row>
    <row r="266" spans="4:6" x14ac:dyDescent="0.2">
      <c r="D266" s="323"/>
      <c r="E266" s="323"/>
      <c r="F266" s="323"/>
    </row>
    <row r="267" spans="4:6" x14ac:dyDescent="0.2">
      <c r="D267" s="323"/>
      <c r="E267" s="323"/>
      <c r="F267" s="323"/>
    </row>
    <row r="268" spans="4:6" x14ac:dyDescent="0.2">
      <c r="D268" s="323"/>
      <c r="E268" s="323"/>
      <c r="F268" s="323"/>
    </row>
    <row r="269" spans="4:6" x14ac:dyDescent="0.2">
      <c r="D269" s="323"/>
      <c r="E269" s="323"/>
      <c r="F269" s="323"/>
    </row>
    <row r="270" spans="4:6" x14ac:dyDescent="0.2">
      <c r="D270" s="323"/>
      <c r="E270" s="323"/>
      <c r="F270" s="323"/>
    </row>
    <row r="271" spans="4:6" x14ac:dyDescent="0.2">
      <c r="D271" s="323"/>
      <c r="E271" s="323"/>
      <c r="F271" s="323"/>
    </row>
    <row r="272" spans="4:6" x14ac:dyDescent="0.2">
      <c r="D272" s="323"/>
      <c r="E272" s="323"/>
      <c r="F272" s="323"/>
    </row>
    <row r="273" spans="4:6" x14ac:dyDescent="0.2">
      <c r="D273" s="323"/>
      <c r="E273" s="323"/>
      <c r="F273" s="323"/>
    </row>
    <row r="274" spans="4:6" x14ac:dyDescent="0.2">
      <c r="D274" s="323"/>
      <c r="E274" s="323"/>
      <c r="F274" s="323"/>
    </row>
    <row r="275" spans="4:6" x14ac:dyDescent="0.2">
      <c r="D275" s="323"/>
      <c r="E275" s="323"/>
      <c r="F275" s="323"/>
    </row>
    <row r="276" spans="4:6" x14ac:dyDescent="0.2">
      <c r="D276" s="323"/>
      <c r="E276" s="323"/>
      <c r="F276" s="323"/>
    </row>
    <row r="277" spans="4:6" x14ac:dyDescent="0.2">
      <c r="D277" s="323"/>
      <c r="E277" s="323"/>
      <c r="F277" s="323"/>
    </row>
    <row r="278" spans="4:6" x14ac:dyDescent="0.2">
      <c r="D278" s="323"/>
      <c r="E278" s="323"/>
      <c r="F278" s="323"/>
    </row>
    <row r="279" spans="4:6" x14ac:dyDescent="0.2">
      <c r="D279" s="323"/>
      <c r="E279" s="323"/>
      <c r="F279" s="323"/>
    </row>
    <row r="280" spans="4:6" x14ac:dyDescent="0.2">
      <c r="D280" s="323"/>
      <c r="E280" s="323"/>
      <c r="F280" s="323"/>
    </row>
    <row r="281" spans="4:6" x14ac:dyDescent="0.2">
      <c r="D281" s="323"/>
      <c r="E281" s="323"/>
      <c r="F281" s="323"/>
    </row>
    <row r="282" spans="4:6" x14ac:dyDescent="0.2">
      <c r="D282" s="323"/>
      <c r="E282" s="323"/>
      <c r="F282" s="323"/>
    </row>
    <row r="283" spans="4:6" x14ac:dyDescent="0.2">
      <c r="D283" s="323"/>
      <c r="E283" s="323"/>
      <c r="F283" s="323"/>
    </row>
    <row r="284" spans="4:6" x14ac:dyDescent="0.2">
      <c r="D284" s="323"/>
      <c r="E284" s="323"/>
      <c r="F284" s="323"/>
    </row>
    <row r="285" spans="4:6" x14ac:dyDescent="0.2">
      <c r="D285" s="323"/>
      <c r="E285" s="323"/>
      <c r="F285" s="323"/>
    </row>
    <row r="286" spans="4:6" x14ac:dyDescent="0.2">
      <c r="D286" s="323"/>
      <c r="E286" s="323"/>
      <c r="F286" s="323"/>
    </row>
    <row r="287" spans="4:6" x14ac:dyDescent="0.2">
      <c r="D287" s="323"/>
      <c r="E287" s="323"/>
      <c r="F287" s="323"/>
    </row>
    <row r="288" spans="4:6" x14ac:dyDescent="0.2">
      <c r="D288" s="323"/>
      <c r="E288" s="323"/>
      <c r="F288" s="323"/>
    </row>
    <row r="289" spans="4:6" x14ac:dyDescent="0.2">
      <c r="D289" s="323"/>
      <c r="E289" s="323"/>
      <c r="F289" s="323"/>
    </row>
    <row r="290" spans="4:6" x14ac:dyDescent="0.2">
      <c r="D290" s="323"/>
      <c r="E290" s="323"/>
      <c r="F290" s="323"/>
    </row>
    <row r="291" spans="4:6" x14ac:dyDescent="0.2">
      <c r="D291" s="323"/>
      <c r="E291" s="323"/>
      <c r="F291" s="323"/>
    </row>
    <row r="292" spans="4:6" x14ac:dyDescent="0.2">
      <c r="D292" s="323"/>
      <c r="E292" s="323"/>
      <c r="F292" s="323"/>
    </row>
    <row r="293" spans="4:6" x14ac:dyDescent="0.2">
      <c r="D293" s="323"/>
      <c r="E293" s="323"/>
      <c r="F293" s="323"/>
    </row>
    <row r="294" spans="4:6" x14ac:dyDescent="0.2">
      <c r="D294" s="323"/>
      <c r="E294" s="323"/>
      <c r="F294" s="323"/>
    </row>
    <row r="295" spans="4:6" x14ac:dyDescent="0.2">
      <c r="D295" s="323"/>
      <c r="E295" s="323"/>
      <c r="F295" s="323"/>
    </row>
    <row r="296" spans="4:6" x14ac:dyDescent="0.2">
      <c r="D296" s="323"/>
      <c r="E296" s="323"/>
      <c r="F296" s="323"/>
    </row>
    <row r="297" spans="4:6" x14ac:dyDescent="0.2">
      <c r="D297" s="323"/>
      <c r="E297" s="323"/>
      <c r="F297" s="323"/>
    </row>
    <row r="298" spans="4:6" x14ac:dyDescent="0.2">
      <c r="D298" s="323"/>
      <c r="E298" s="323"/>
      <c r="F298" s="323"/>
    </row>
    <row r="299" spans="4:6" x14ac:dyDescent="0.2">
      <c r="D299" s="323"/>
      <c r="E299" s="323"/>
      <c r="F299" s="323"/>
    </row>
    <row r="300" spans="4:6" x14ac:dyDescent="0.2">
      <c r="D300" s="323"/>
      <c r="E300" s="323"/>
      <c r="F300" s="323"/>
    </row>
    <row r="301" spans="4:6" x14ac:dyDescent="0.2">
      <c r="D301" s="323"/>
      <c r="E301" s="323"/>
      <c r="F301" s="323"/>
    </row>
    <row r="302" spans="4:6" x14ac:dyDescent="0.2">
      <c r="D302" s="323"/>
      <c r="E302" s="323"/>
      <c r="F302" s="323"/>
    </row>
    <row r="303" spans="4:6" x14ac:dyDescent="0.2">
      <c r="D303" s="323"/>
      <c r="E303" s="323"/>
      <c r="F303" s="323"/>
    </row>
    <row r="304" spans="4:6" x14ac:dyDescent="0.2">
      <c r="D304" s="323"/>
      <c r="E304" s="323"/>
      <c r="F304" s="323"/>
    </row>
    <row r="305" spans="4:6" x14ac:dyDescent="0.2">
      <c r="D305" s="323"/>
      <c r="E305" s="323"/>
      <c r="F305" s="323"/>
    </row>
    <row r="306" spans="4:6" x14ac:dyDescent="0.2">
      <c r="D306" s="323"/>
      <c r="E306" s="323"/>
      <c r="F306" s="323"/>
    </row>
    <row r="307" spans="4:6" x14ac:dyDescent="0.2">
      <c r="D307" s="323"/>
      <c r="E307" s="323"/>
      <c r="F307" s="323"/>
    </row>
    <row r="308" spans="4:6" x14ac:dyDescent="0.2">
      <c r="D308" s="323"/>
      <c r="E308" s="323"/>
      <c r="F308" s="323"/>
    </row>
    <row r="309" spans="4:6" x14ac:dyDescent="0.2">
      <c r="D309" s="323"/>
      <c r="E309" s="323"/>
      <c r="F309" s="323"/>
    </row>
    <row r="310" spans="4:6" x14ac:dyDescent="0.2">
      <c r="D310" s="323"/>
      <c r="E310" s="323"/>
      <c r="F310" s="323"/>
    </row>
    <row r="311" spans="4:6" x14ac:dyDescent="0.2">
      <c r="D311" s="323"/>
      <c r="E311" s="323"/>
      <c r="F311" s="323"/>
    </row>
    <row r="312" spans="4:6" x14ac:dyDescent="0.2">
      <c r="D312" s="323"/>
      <c r="E312" s="323"/>
      <c r="F312" s="323"/>
    </row>
    <row r="313" spans="4:6" x14ac:dyDescent="0.2">
      <c r="D313" s="323"/>
      <c r="E313" s="323"/>
      <c r="F313" s="323"/>
    </row>
    <row r="314" spans="4:6" x14ac:dyDescent="0.2">
      <c r="D314" s="323"/>
      <c r="E314" s="323"/>
      <c r="F314" s="323"/>
    </row>
    <row r="315" spans="4:6" x14ac:dyDescent="0.2">
      <c r="D315" s="323"/>
      <c r="E315" s="323"/>
      <c r="F315" s="323"/>
    </row>
    <row r="316" spans="4:6" x14ac:dyDescent="0.2">
      <c r="D316" s="323"/>
      <c r="E316" s="323"/>
      <c r="F316" s="323"/>
    </row>
    <row r="317" spans="4:6" x14ac:dyDescent="0.2">
      <c r="D317" s="323"/>
      <c r="E317" s="323"/>
      <c r="F317" s="323"/>
    </row>
    <row r="318" spans="4:6" x14ac:dyDescent="0.2">
      <c r="D318" s="323"/>
      <c r="E318" s="323"/>
      <c r="F318" s="323"/>
    </row>
    <row r="319" spans="4:6" x14ac:dyDescent="0.2">
      <c r="D319" s="323"/>
      <c r="E319" s="323"/>
      <c r="F319" s="323"/>
    </row>
    <row r="320" spans="4:6" x14ac:dyDescent="0.2">
      <c r="D320" s="323"/>
      <c r="E320" s="323"/>
      <c r="F320" s="323"/>
    </row>
    <row r="321" spans="4:6" x14ac:dyDescent="0.2">
      <c r="D321" s="323"/>
      <c r="E321" s="323"/>
      <c r="F321" s="323"/>
    </row>
    <row r="322" spans="4:6" x14ac:dyDescent="0.2">
      <c r="D322" s="323"/>
      <c r="E322" s="323"/>
      <c r="F322" s="323"/>
    </row>
    <row r="323" spans="4:6" x14ac:dyDescent="0.2">
      <c r="D323" s="323"/>
      <c r="E323" s="323"/>
      <c r="F323" s="323"/>
    </row>
    <row r="324" spans="4:6" x14ac:dyDescent="0.2">
      <c r="D324" s="323"/>
      <c r="E324" s="323"/>
      <c r="F324" s="323"/>
    </row>
    <row r="325" spans="4:6" x14ac:dyDescent="0.2">
      <c r="D325" s="323"/>
      <c r="E325" s="323"/>
      <c r="F325" s="323"/>
    </row>
    <row r="326" spans="4:6" x14ac:dyDescent="0.2">
      <c r="D326" s="323"/>
      <c r="E326" s="323"/>
      <c r="F326" s="323"/>
    </row>
    <row r="327" spans="4:6" x14ac:dyDescent="0.2">
      <c r="D327" s="323"/>
      <c r="E327" s="323"/>
      <c r="F327" s="323"/>
    </row>
    <row r="328" spans="4:6" x14ac:dyDescent="0.2">
      <c r="D328" s="323"/>
      <c r="E328" s="323"/>
      <c r="F328" s="323"/>
    </row>
    <row r="329" spans="4:6" x14ac:dyDescent="0.2">
      <c r="D329" s="323"/>
      <c r="E329" s="323"/>
      <c r="F329" s="323"/>
    </row>
    <row r="330" spans="4:6" x14ac:dyDescent="0.2">
      <c r="D330" s="323"/>
      <c r="E330" s="323"/>
      <c r="F330" s="323"/>
    </row>
    <row r="331" spans="4:6" x14ac:dyDescent="0.2">
      <c r="D331" s="323"/>
      <c r="E331" s="323"/>
      <c r="F331" s="323"/>
    </row>
    <row r="332" spans="4:6" x14ac:dyDescent="0.2">
      <c r="D332" s="323"/>
      <c r="E332" s="323"/>
      <c r="F332" s="323"/>
    </row>
    <row r="333" spans="4:6" x14ac:dyDescent="0.2">
      <c r="D333" s="323"/>
      <c r="E333" s="323"/>
      <c r="F333" s="323"/>
    </row>
    <row r="334" spans="4:6" x14ac:dyDescent="0.2">
      <c r="D334" s="323"/>
      <c r="E334" s="323"/>
      <c r="F334" s="323"/>
    </row>
    <row r="335" spans="4:6" x14ac:dyDescent="0.2">
      <c r="D335" s="323"/>
      <c r="E335" s="323"/>
      <c r="F335" s="323"/>
    </row>
    <row r="336" spans="4:6" x14ac:dyDescent="0.2">
      <c r="D336" s="323"/>
      <c r="E336" s="323"/>
      <c r="F336" s="323"/>
    </row>
    <row r="337" spans="4:6" x14ac:dyDescent="0.2">
      <c r="D337" s="323"/>
      <c r="E337" s="323"/>
      <c r="F337" s="323"/>
    </row>
    <row r="338" spans="4:6" x14ac:dyDescent="0.2">
      <c r="D338" s="323"/>
      <c r="E338" s="323"/>
      <c r="F338" s="323"/>
    </row>
    <row r="339" spans="4:6" x14ac:dyDescent="0.2">
      <c r="D339" s="323"/>
      <c r="E339" s="323"/>
      <c r="F339" s="323"/>
    </row>
    <row r="340" spans="4:6" x14ac:dyDescent="0.2">
      <c r="D340" s="323"/>
      <c r="E340" s="323"/>
      <c r="F340" s="323"/>
    </row>
    <row r="341" spans="4:6" x14ac:dyDescent="0.2">
      <c r="D341" s="323"/>
      <c r="E341" s="323"/>
      <c r="F341" s="323"/>
    </row>
    <row r="342" spans="4:6" x14ac:dyDescent="0.2">
      <c r="D342" s="323"/>
      <c r="E342" s="323"/>
      <c r="F342" s="323"/>
    </row>
    <row r="343" spans="4:6" x14ac:dyDescent="0.2">
      <c r="D343" s="323"/>
      <c r="E343" s="323"/>
      <c r="F343" s="323"/>
    </row>
    <row r="344" spans="4:6" x14ac:dyDescent="0.2">
      <c r="D344" s="323"/>
      <c r="E344" s="323"/>
      <c r="F344" s="323"/>
    </row>
    <row r="345" spans="4:6" x14ac:dyDescent="0.2">
      <c r="D345" s="323"/>
      <c r="E345" s="323"/>
      <c r="F345" s="323"/>
    </row>
    <row r="346" spans="4:6" x14ac:dyDescent="0.2">
      <c r="D346" s="323"/>
      <c r="E346" s="323"/>
      <c r="F346" s="323"/>
    </row>
    <row r="347" spans="4:6" x14ac:dyDescent="0.2">
      <c r="D347" s="323"/>
      <c r="E347" s="323"/>
      <c r="F347" s="323"/>
    </row>
    <row r="348" spans="4:6" x14ac:dyDescent="0.2">
      <c r="D348" s="323"/>
      <c r="E348" s="323"/>
      <c r="F348" s="323"/>
    </row>
    <row r="349" spans="4:6" x14ac:dyDescent="0.2">
      <c r="D349" s="323"/>
      <c r="E349" s="323"/>
      <c r="F349" s="323"/>
    </row>
    <row r="350" spans="4:6" x14ac:dyDescent="0.2">
      <c r="D350" s="323"/>
      <c r="E350" s="323"/>
      <c r="F350" s="323"/>
    </row>
    <row r="351" spans="4:6" x14ac:dyDescent="0.2">
      <c r="D351" s="323"/>
      <c r="E351" s="323"/>
      <c r="F351" s="323"/>
    </row>
    <row r="352" spans="4:6" x14ac:dyDescent="0.2">
      <c r="D352" s="323"/>
      <c r="E352" s="323"/>
      <c r="F352" s="323"/>
    </row>
    <row r="353" spans="4:6" x14ac:dyDescent="0.2">
      <c r="D353" s="323"/>
      <c r="E353" s="323"/>
      <c r="F353" s="323"/>
    </row>
    <row r="354" spans="4:6" x14ac:dyDescent="0.2">
      <c r="D354" s="323"/>
      <c r="E354" s="323"/>
      <c r="F354" s="323"/>
    </row>
    <row r="355" spans="4:6" x14ac:dyDescent="0.2">
      <c r="D355" s="323"/>
      <c r="E355" s="323"/>
      <c r="F355" s="323"/>
    </row>
    <row r="356" spans="4:6" x14ac:dyDescent="0.2">
      <c r="D356" s="323"/>
      <c r="E356" s="323"/>
      <c r="F356" s="323"/>
    </row>
    <row r="357" spans="4:6" x14ac:dyDescent="0.2">
      <c r="D357" s="323"/>
      <c r="E357" s="323"/>
      <c r="F357" s="323"/>
    </row>
    <row r="358" spans="4:6" x14ac:dyDescent="0.2">
      <c r="D358" s="323"/>
      <c r="E358" s="323"/>
      <c r="F358" s="323"/>
    </row>
    <row r="359" spans="4:6" x14ac:dyDescent="0.2">
      <c r="D359" s="323"/>
      <c r="E359" s="323"/>
      <c r="F359" s="323"/>
    </row>
    <row r="360" spans="4:6" x14ac:dyDescent="0.2">
      <c r="D360" s="323"/>
      <c r="E360" s="323"/>
      <c r="F360" s="323"/>
    </row>
    <row r="361" spans="4:6" x14ac:dyDescent="0.2">
      <c r="D361" s="323"/>
      <c r="E361" s="323"/>
      <c r="F361" s="323"/>
    </row>
    <row r="362" spans="4:6" x14ac:dyDescent="0.2">
      <c r="D362" s="323"/>
      <c r="E362" s="323"/>
      <c r="F362" s="323"/>
    </row>
    <row r="363" spans="4:6" x14ac:dyDescent="0.2">
      <c r="D363" s="323"/>
      <c r="E363" s="323"/>
      <c r="F363" s="323"/>
    </row>
    <row r="364" spans="4:6" x14ac:dyDescent="0.2">
      <c r="D364" s="323"/>
      <c r="E364" s="323"/>
      <c r="F364" s="323"/>
    </row>
    <row r="365" spans="4:6" x14ac:dyDescent="0.2">
      <c r="D365" s="323"/>
      <c r="E365" s="323"/>
      <c r="F365" s="323"/>
    </row>
    <row r="366" spans="4:6" x14ac:dyDescent="0.2">
      <c r="D366" s="323"/>
      <c r="E366" s="323"/>
      <c r="F366" s="323"/>
    </row>
    <row r="367" spans="4:6" x14ac:dyDescent="0.2">
      <c r="D367" s="323"/>
      <c r="E367" s="323"/>
      <c r="F367" s="323"/>
    </row>
    <row r="368" spans="4:6" x14ac:dyDescent="0.2">
      <c r="D368" s="323"/>
      <c r="E368" s="323"/>
      <c r="F368" s="323"/>
    </row>
    <row r="369" spans="4:6" x14ac:dyDescent="0.2">
      <c r="D369" s="323"/>
      <c r="E369" s="323"/>
      <c r="F369" s="323"/>
    </row>
    <row r="370" spans="4:6" x14ac:dyDescent="0.2">
      <c r="D370" s="323"/>
      <c r="E370" s="323"/>
      <c r="F370" s="323"/>
    </row>
    <row r="371" spans="4:6" x14ac:dyDescent="0.2">
      <c r="D371" s="323"/>
      <c r="E371" s="323"/>
      <c r="F371" s="323"/>
    </row>
    <row r="372" spans="4:6" x14ac:dyDescent="0.2">
      <c r="D372" s="323"/>
      <c r="E372" s="323"/>
      <c r="F372" s="323"/>
    </row>
    <row r="373" spans="4:6" x14ac:dyDescent="0.2">
      <c r="D373" s="323"/>
      <c r="E373" s="323"/>
      <c r="F373" s="323"/>
    </row>
    <row r="374" spans="4:6" x14ac:dyDescent="0.2">
      <c r="D374" s="323"/>
      <c r="E374" s="323"/>
      <c r="F374" s="323"/>
    </row>
    <row r="375" spans="4:6" x14ac:dyDescent="0.2">
      <c r="D375" s="323"/>
      <c r="E375" s="323"/>
      <c r="F375" s="323"/>
    </row>
    <row r="376" spans="4:6" x14ac:dyDescent="0.2">
      <c r="D376" s="323"/>
      <c r="E376" s="323"/>
      <c r="F376" s="323"/>
    </row>
    <row r="377" spans="4:6" x14ac:dyDescent="0.2">
      <c r="D377" s="323"/>
      <c r="E377" s="323"/>
      <c r="F377" s="323"/>
    </row>
    <row r="378" spans="4:6" x14ac:dyDescent="0.2">
      <c r="D378" s="323"/>
      <c r="E378" s="323"/>
      <c r="F378" s="323"/>
    </row>
    <row r="379" spans="4:6" x14ac:dyDescent="0.2">
      <c r="D379" s="323"/>
      <c r="E379" s="323"/>
      <c r="F379" s="323"/>
    </row>
    <row r="380" spans="4:6" x14ac:dyDescent="0.2">
      <c r="D380" s="323"/>
      <c r="E380" s="323"/>
      <c r="F380" s="323"/>
    </row>
    <row r="381" spans="4:6" x14ac:dyDescent="0.2">
      <c r="D381" s="323"/>
      <c r="E381" s="323"/>
      <c r="F381" s="323"/>
    </row>
    <row r="382" spans="4:6" x14ac:dyDescent="0.2">
      <c r="D382" s="323"/>
      <c r="E382" s="323"/>
      <c r="F382" s="323"/>
    </row>
    <row r="383" spans="4:6" x14ac:dyDescent="0.2">
      <c r="D383" s="323"/>
      <c r="E383" s="323"/>
      <c r="F383" s="323"/>
    </row>
    <row r="384" spans="4:6" x14ac:dyDescent="0.2">
      <c r="D384" s="323"/>
      <c r="E384" s="323"/>
      <c r="F384" s="323"/>
    </row>
    <row r="385" spans="4:6" x14ac:dyDescent="0.2">
      <c r="D385" s="323"/>
      <c r="E385" s="323"/>
      <c r="F385" s="323"/>
    </row>
    <row r="386" spans="4:6" x14ac:dyDescent="0.2">
      <c r="D386" s="323"/>
      <c r="E386" s="323"/>
      <c r="F386" s="323"/>
    </row>
    <row r="387" spans="4:6" x14ac:dyDescent="0.2">
      <c r="D387" s="323"/>
      <c r="E387" s="323"/>
      <c r="F387" s="323"/>
    </row>
    <row r="388" spans="4:6" x14ac:dyDescent="0.2">
      <c r="D388" s="323"/>
      <c r="E388" s="323"/>
      <c r="F388" s="323"/>
    </row>
    <row r="389" spans="4:6" x14ac:dyDescent="0.2">
      <c r="D389" s="323"/>
      <c r="E389" s="323"/>
      <c r="F389" s="323"/>
    </row>
    <row r="390" spans="4:6" x14ac:dyDescent="0.2">
      <c r="D390" s="323"/>
      <c r="E390" s="323"/>
      <c r="F390" s="323"/>
    </row>
    <row r="391" spans="4:6" x14ac:dyDescent="0.2">
      <c r="D391" s="323"/>
      <c r="E391" s="323"/>
      <c r="F391" s="323"/>
    </row>
    <row r="392" spans="4:6" x14ac:dyDescent="0.2">
      <c r="D392" s="323"/>
      <c r="E392" s="323"/>
      <c r="F392" s="323"/>
    </row>
    <row r="393" spans="4:6" x14ac:dyDescent="0.2">
      <c r="D393" s="323"/>
      <c r="E393" s="323"/>
      <c r="F393" s="323"/>
    </row>
    <row r="394" spans="4:6" x14ac:dyDescent="0.2">
      <c r="D394" s="323"/>
      <c r="E394" s="323"/>
      <c r="F394" s="323"/>
    </row>
    <row r="395" spans="4:6" x14ac:dyDescent="0.2">
      <c r="D395" s="323"/>
      <c r="E395" s="323"/>
      <c r="F395" s="323"/>
    </row>
    <row r="396" spans="4:6" x14ac:dyDescent="0.2">
      <c r="D396" s="323"/>
      <c r="E396" s="323"/>
      <c r="F396" s="323"/>
    </row>
    <row r="397" spans="4:6" x14ac:dyDescent="0.2">
      <c r="D397" s="323"/>
      <c r="E397" s="323"/>
      <c r="F397" s="323"/>
    </row>
    <row r="398" spans="4:6" x14ac:dyDescent="0.2">
      <c r="D398" s="323"/>
      <c r="E398" s="323"/>
      <c r="F398" s="323"/>
    </row>
    <row r="399" spans="4:6" x14ac:dyDescent="0.2">
      <c r="D399" s="323"/>
      <c r="E399" s="323"/>
      <c r="F399" s="323"/>
    </row>
    <row r="400" spans="4:6" x14ac:dyDescent="0.2">
      <c r="D400" s="323"/>
      <c r="E400" s="323"/>
      <c r="F400" s="323"/>
    </row>
    <row r="401" spans="4:6" x14ac:dyDescent="0.2">
      <c r="D401" s="323"/>
      <c r="E401" s="323"/>
      <c r="F401" s="323"/>
    </row>
    <row r="402" spans="4:6" x14ac:dyDescent="0.2">
      <c r="D402" s="323"/>
      <c r="E402" s="323"/>
      <c r="F402" s="323"/>
    </row>
    <row r="403" spans="4:6" x14ac:dyDescent="0.2">
      <c r="D403" s="323"/>
      <c r="E403" s="323"/>
      <c r="F403" s="323"/>
    </row>
    <row r="404" spans="4:6" x14ac:dyDescent="0.2">
      <c r="D404" s="323"/>
      <c r="E404" s="323"/>
      <c r="F404" s="323"/>
    </row>
    <row r="405" spans="4:6" x14ac:dyDescent="0.2">
      <c r="D405" s="323"/>
      <c r="E405" s="323"/>
      <c r="F405" s="323"/>
    </row>
    <row r="406" spans="4:6" x14ac:dyDescent="0.2">
      <c r="D406" s="323"/>
      <c r="E406" s="323"/>
      <c r="F406" s="323"/>
    </row>
    <row r="407" spans="4:6" x14ac:dyDescent="0.2">
      <c r="D407" s="323"/>
      <c r="E407" s="323"/>
      <c r="F407" s="323"/>
    </row>
    <row r="408" spans="4:6" x14ac:dyDescent="0.2">
      <c r="D408" s="323"/>
      <c r="E408" s="323"/>
      <c r="F408" s="323"/>
    </row>
    <row r="409" spans="4:6" x14ac:dyDescent="0.2">
      <c r="D409" s="323"/>
      <c r="E409" s="323"/>
      <c r="F409" s="323"/>
    </row>
    <row r="410" spans="4:6" x14ac:dyDescent="0.2">
      <c r="D410" s="323"/>
      <c r="E410" s="323"/>
      <c r="F410" s="323"/>
    </row>
    <row r="411" spans="4:6" x14ac:dyDescent="0.2">
      <c r="D411" s="323"/>
      <c r="E411" s="323"/>
      <c r="F411" s="323"/>
    </row>
    <row r="412" spans="4:6" x14ac:dyDescent="0.2">
      <c r="D412" s="323"/>
      <c r="E412" s="323"/>
      <c r="F412" s="323"/>
    </row>
    <row r="413" spans="4:6" x14ac:dyDescent="0.2">
      <c r="D413" s="323"/>
      <c r="E413" s="323"/>
      <c r="F413" s="323"/>
    </row>
    <row r="414" spans="4:6" x14ac:dyDescent="0.2">
      <c r="D414" s="323"/>
      <c r="E414" s="323"/>
      <c r="F414" s="323"/>
    </row>
    <row r="415" spans="4:6" x14ac:dyDescent="0.2">
      <c r="D415" s="323"/>
      <c r="E415" s="323"/>
      <c r="F415" s="323"/>
    </row>
    <row r="416" spans="4:6" x14ac:dyDescent="0.2">
      <c r="D416" s="323"/>
      <c r="E416" s="323"/>
      <c r="F416" s="323"/>
    </row>
    <row r="417" spans="4:6" x14ac:dyDescent="0.2">
      <c r="D417" s="323"/>
      <c r="E417" s="323"/>
      <c r="F417" s="323"/>
    </row>
    <row r="418" spans="4:6" x14ac:dyDescent="0.2">
      <c r="D418" s="323"/>
      <c r="E418" s="323"/>
      <c r="F418" s="323"/>
    </row>
    <row r="419" spans="4:6" x14ac:dyDescent="0.2">
      <c r="D419" s="323"/>
      <c r="E419" s="323"/>
      <c r="F419" s="323"/>
    </row>
    <row r="420" spans="4:6" x14ac:dyDescent="0.2">
      <c r="D420" s="323"/>
      <c r="E420" s="323"/>
      <c r="F420" s="323"/>
    </row>
    <row r="421" spans="4:6" x14ac:dyDescent="0.2">
      <c r="D421" s="323"/>
      <c r="E421" s="323"/>
      <c r="F421" s="323"/>
    </row>
    <row r="422" spans="4:6" x14ac:dyDescent="0.2">
      <c r="D422" s="323"/>
      <c r="E422" s="323"/>
      <c r="F422" s="323"/>
    </row>
    <row r="423" spans="4:6" x14ac:dyDescent="0.2">
      <c r="D423" s="323"/>
      <c r="E423" s="323"/>
      <c r="F423" s="323"/>
    </row>
    <row r="424" spans="4:6" x14ac:dyDescent="0.2">
      <c r="D424" s="323"/>
      <c r="E424" s="323"/>
      <c r="F424" s="323"/>
    </row>
    <row r="425" spans="4:6" x14ac:dyDescent="0.2">
      <c r="D425" s="323"/>
      <c r="E425" s="323"/>
      <c r="F425" s="323"/>
    </row>
    <row r="426" spans="4:6" x14ac:dyDescent="0.2">
      <c r="D426" s="323"/>
      <c r="E426" s="323"/>
      <c r="F426" s="323"/>
    </row>
    <row r="427" spans="4:6" x14ac:dyDescent="0.2">
      <c r="D427" s="323"/>
      <c r="E427" s="323"/>
      <c r="F427" s="323"/>
    </row>
    <row r="428" spans="4:6" x14ac:dyDescent="0.2">
      <c r="D428" s="323"/>
      <c r="E428" s="323"/>
      <c r="F428" s="323"/>
    </row>
    <row r="429" spans="4:6" x14ac:dyDescent="0.2">
      <c r="D429" s="323"/>
      <c r="E429" s="323"/>
      <c r="F429" s="323"/>
    </row>
    <row r="430" spans="4:6" x14ac:dyDescent="0.2">
      <c r="D430" s="323"/>
      <c r="E430" s="323"/>
      <c r="F430" s="323"/>
    </row>
    <row r="431" spans="4:6" x14ac:dyDescent="0.2">
      <c r="D431" s="323"/>
      <c r="E431" s="323"/>
      <c r="F431" s="323"/>
    </row>
    <row r="432" spans="4:6" x14ac:dyDescent="0.2">
      <c r="D432" s="323"/>
      <c r="E432" s="323"/>
      <c r="F432" s="323"/>
    </row>
    <row r="433" spans="4:6" x14ac:dyDescent="0.2">
      <c r="D433" s="323"/>
      <c r="E433" s="323"/>
      <c r="F433" s="323"/>
    </row>
    <row r="434" spans="4:6" x14ac:dyDescent="0.2">
      <c r="D434" s="323"/>
      <c r="E434" s="323"/>
      <c r="F434" s="323"/>
    </row>
    <row r="435" spans="4:6" x14ac:dyDescent="0.2">
      <c r="D435" s="323"/>
      <c r="E435" s="323"/>
      <c r="F435" s="323"/>
    </row>
    <row r="436" spans="4:6" x14ac:dyDescent="0.2">
      <c r="D436" s="323"/>
      <c r="E436" s="323"/>
      <c r="F436" s="323"/>
    </row>
    <row r="437" spans="4:6" x14ac:dyDescent="0.2">
      <c r="D437" s="323"/>
      <c r="E437" s="323"/>
      <c r="F437" s="323"/>
    </row>
    <row r="438" spans="4:6" x14ac:dyDescent="0.2">
      <c r="D438" s="323"/>
      <c r="E438" s="323"/>
      <c r="F438" s="323"/>
    </row>
    <row r="439" spans="4:6" x14ac:dyDescent="0.2">
      <c r="D439" s="323"/>
      <c r="E439" s="323"/>
      <c r="F439" s="323"/>
    </row>
    <row r="440" spans="4:6" x14ac:dyDescent="0.2">
      <c r="D440" s="323"/>
      <c r="E440" s="323"/>
      <c r="F440" s="323"/>
    </row>
    <row r="441" spans="4:6" x14ac:dyDescent="0.2">
      <c r="D441" s="323"/>
      <c r="E441" s="323"/>
      <c r="F441" s="323"/>
    </row>
  </sheetData>
  <mergeCells count="5">
    <mergeCell ref="A1:C1"/>
    <mergeCell ref="A4:D4"/>
    <mergeCell ref="A47:C47"/>
    <mergeCell ref="J2:L2"/>
    <mergeCell ref="J3:L3"/>
  </mergeCells>
  <printOptions horizontalCentered="1" verticalCentered="1"/>
  <pageMargins left="0.1" right="0.1" top="0.5" bottom="0.4" header="0.1" footer="0.1"/>
  <pageSetup scale="80" orientation="landscape" r:id="rId1"/>
  <headerFooter>
    <oddHeader>&amp;C&amp;"Arial,Bold"TWIN FALLS SCHOOL DISTRICT 411</oddHeader>
    <oddFooter>&amp;L&amp;"Arial,Bold"&amp;Z&amp;F&amp;R&amp;"Arial,Bold"Page &amp;P of &amp;N</oddFooter>
  </headerFooter>
</worksheet>
</file>

<file path=xl/worksheets/sheet2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44"/>
  <sheetViews>
    <sheetView zoomScaleNormal="100" workbookViewId="0">
      <pane xSplit="3" ySplit="7" topLeftCell="D8" activePane="bottomRight" state="frozen"/>
      <selection activeCell="G41" sqref="G41"/>
      <selection pane="topRight" activeCell="G41" sqref="G41"/>
      <selection pane="bottomLeft" activeCell="G41" sqref="G41"/>
      <selection pane="bottomRight" activeCell="G41" sqref="G41"/>
    </sheetView>
  </sheetViews>
  <sheetFormatPr defaultRowHeight="15" x14ac:dyDescent="0.2"/>
  <cols>
    <col min="1" max="1" width="3.77734375" customWidth="1"/>
    <col min="2" max="2" width="6.77734375" customWidth="1"/>
    <col min="3" max="3" width="30.77734375" customWidth="1"/>
    <col min="4" max="9" width="14.77734375" customWidth="1"/>
    <col min="10" max="10" width="10.77734375" customWidth="1"/>
    <col min="11" max="13" width="14" bestFit="1" customWidth="1"/>
    <col min="14" max="14" width="11" bestFit="1" customWidth="1"/>
  </cols>
  <sheetData>
    <row r="1" spans="1:14" ht="15.75" x14ac:dyDescent="0.25">
      <c r="A1" s="31" t="s">
        <v>47</v>
      </c>
      <c r="B1" s="26"/>
      <c r="C1" s="30"/>
      <c r="D1" s="29" t="s">
        <v>46</v>
      </c>
      <c r="E1" s="28"/>
      <c r="F1" s="28"/>
      <c r="G1" s="28"/>
      <c r="H1" s="26"/>
      <c r="I1" s="27" t="s">
        <v>59</v>
      </c>
    </row>
    <row r="2" spans="1:14" x14ac:dyDescent="0.2">
      <c r="D2" s="24" t="str">
        <f>[1]Form!E3</f>
        <v>July 1, 2016 - June 30, 2017</v>
      </c>
      <c r="E2" s="25"/>
      <c r="F2" s="24"/>
      <c r="G2" s="24"/>
    </row>
    <row r="4" spans="1:14" x14ac:dyDescent="0.2">
      <c r="A4" s="23"/>
      <c r="B4" s="23"/>
      <c r="C4" s="23"/>
      <c r="D4" s="22" t="s">
        <v>58</v>
      </c>
      <c r="E4" s="22" t="s">
        <v>57</v>
      </c>
      <c r="F4" s="22" t="s">
        <v>56</v>
      </c>
      <c r="G4" s="22" t="s">
        <v>55</v>
      </c>
      <c r="H4" s="22" t="s">
        <v>54</v>
      </c>
      <c r="I4" s="22" t="s">
        <v>53</v>
      </c>
    </row>
    <row r="5" spans="1:14" x14ac:dyDescent="0.2">
      <c r="A5" s="21"/>
      <c r="B5" s="21"/>
      <c r="C5" s="21"/>
      <c r="D5" s="20" t="s">
        <v>38</v>
      </c>
      <c r="E5" s="20" t="s">
        <v>52</v>
      </c>
      <c r="F5" s="20" t="s">
        <v>50</v>
      </c>
      <c r="G5" s="20" t="s">
        <v>51</v>
      </c>
      <c r="H5" s="20" t="s">
        <v>50</v>
      </c>
      <c r="I5" s="20" t="s">
        <v>50</v>
      </c>
    </row>
    <row r="6" spans="1:14" ht="9.9499999999999993" customHeight="1" x14ac:dyDescent="0.2">
      <c r="A6" s="21"/>
      <c r="B6" s="21"/>
      <c r="C6" s="21"/>
      <c r="D6" s="20"/>
      <c r="E6" s="20"/>
      <c r="F6" s="20"/>
      <c r="G6" s="20"/>
      <c r="H6" s="20"/>
      <c r="I6" s="20"/>
    </row>
    <row r="7" spans="1:14" x14ac:dyDescent="0.2">
      <c r="A7" s="19" t="s">
        <v>31</v>
      </c>
      <c r="B7" s="19" t="s">
        <v>30</v>
      </c>
      <c r="C7" s="19" t="s">
        <v>29</v>
      </c>
      <c r="D7" s="19">
        <v>410</v>
      </c>
      <c r="E7" s="19" t="s">
        <v>49</v>
      </c>
      <c r="F7" s="19">
        <v>490</v>
      </c>
      <c r="G7" s="19">
        <v>610</v>
      </c>
      <c r="H7" s="19" t="s">
        <v>48</v>
      </c>
      <c r="I7" s="19"/>
    </row>
    <row r="8" spans="1:14" ht="16.899999999999999" customHeight="1" x14ac:dyDescent="0.2">
      <c r="A8" s="10">
        <v>1</v>
      </c>
      <c r="B8" s="10"/>
      <c r="C8" s="9" t="s">
        <v>25</v>
      </c>
      <c r="D8" s="17"/>
      <c r="E8" s="17"/>
      <c r="F8" s="17"/>
      <c r="G8" s="17"/>
      <c r="H8" s="17"/>
      <c r="I8" s="15"/>
    </row>
    <row r="9" spans="1:14" ht="16.899999999999999" customHeight="1" x14ac:dyDescent="0.2">
      <c r="A9" s="10">
        <v>2</v>
      </c>
      <c r="B9" s="10">
        <v>410000</v>
      </c>
      <c r="C9" s="9" t="s">
        <v>24</v>
      </c>
      <c r="D9" s="35">
        <v>669202</v>
      </c>
      <c r="E9" s="35">
        <v>3320903</v>
      </c>
      <c r="F9" s="35"/>
      <c r="G9" s="35"/>
      <c r="H9" s="35"/>
      <c r="I9" s="37">
        <f>SUM(D9:H9)+SUM('smwksht pg1'!D9:J9)</f>
        <v>22785852</v>
      </c>
      <c r="K9" s="42"/>
      <c r="L9" s="39"/>
      <c r="M9" s="39"/>
      <c r="N9" s="40"/>
    </row>
    <row r="10" spans="1:14" ht="16.899999999999999" customHeight="1" x14ac:dyDescent="0.2">
      <c r="A10" s="10">
        <v>3</v>
      </c>
      <c r="B10" s="10">
        <v>420000</v>
      </c>
      <c r="C10" s="9" t="s">
        <v>23</v>
      </c>
      <c r="D10" s="35"/>
      <c r="E10" s="35"/>
      <c r="F10" s="35"/>
      <c r="G10" s="35"/>
      <c r="H10" s="35"/>
      <c r="I10" s="37">
        <f>SUM(D10:H10)+SUM('smwksht pg1'!D10:J10)</f>
        <v>0</v>
      </c>
      <c r="K10" s="42"/>
      <c r="L10" s="39"/>
      <c r="M10" s="39"/>
    </row>
    <row r="11" spans="1:14" ht="16.899999999999999" customHeight="1" x14ac:dyDescent="0.2">
      <c r="A11" s="10">
        <v>4</v>
      </c>
      <c r="B11" s="10">
        <v>430000</v>
      </c>
      <c r="C11" s="9" t="s">
        <v>22</v>
      </c>
      <c r="D11" s="35"/>
      <c r="E11" s="35"/>
      <c r="F11" s="35"/>
      <c r="G11" s="35"/>
      <c r="H11" s="35"/>
      <c r="I11" s="37">
        <f>SUM(D11:H11)+SUM('smwksht pg1'!D11:J11)</f>
        <v>50094219</v>
      </c>
      <c r="K11" s="42"/>
      <c r="L11" s="39"/>
      <c r="M11" s="39"/>
    </row>
    <row r="12" spans="1:14" ht="16.899999999999999" customHeight="1" x14ac:dyDescent="0.2">
      <c r="A12" s="10">
        <v>5</v>
      </c>
      <c r="B12" s="10">
        <v>440000</v>
      </c>
      <c r="C12" s="9" t="s">
        <v>21</v>
      </c>
      <c r="D12" s="35"/>
      <c r="E12" s="35"/>
      <c r="F12" s="35"/>
      <c r="G12" s="35"/>
      <c r="H12" s="35"/>
      <c r="I12" s="37">
        <f>SUM(D12:H12)+SUM('smwksht pg1'!D12:J12)</f>
        <v>9588959</v>
      </c>
      <c r="K12" s="42"/>
      <c r="L12" s="39"/>
      <c r="M12" s="39"/>
    </row>
    <row r="13" spans="1:14" ht="16.899999999999999" customHeight="1" x14ac:dyDescent="0.2">
      <c r="A13" s="10">
        <v>6</v>
      </c>
      <c r="B13" s="10">
        <v>450000</v>
      </c>
      <c r="C13" s="9" t="s">
        <v>20</v>
      </c>
      <c r="D13" s="35"/>
      <c r="E13" s="35">
        <v>615</v>
      </c>
      <c r="F13" s="35">
        <v>382784</v>
      </c>
      <c r="G13" s="35"/>
      <c r="H13" s="35"/>
      <c r="I13" s="37">
        <f>SUM(D13:H13)+SUM('smwksht pg1'!D13:J13)</f>
        <v>512150</v>
      </c>
      <c r="K13" s="42"/>
      <c r="L13" s="39"/>
      <c r="M13" s="39"/>
    </row>
    <row r="14" spans="1:14" ht="16.899999999999999" customHeight="1" x14ac:dyDescent="0.2">
      <c r="A14" s="10">
        <v>7</v>
      </c>
      <c r="B14" s="10"/>
      <c r="C14" s="9" t="s">
        <v>19</v>
      </c>
      <c r="D14" s="36">
        <f t="shared" ref="D14:I14" si="0">SUBTOTAL(9,D9:D13)</f>
        <v>669202</v>
      </c>
      <c r="E14" s="36">
        <f t="shared" si="0"/>
        <v>3321518</v>
      </c>
      <c r="F14" s="36">
        <f t="shared" si="0"/>
        <v>382784</v>
      </c>
      <c r="G14" s="36">
        <f t="shared" si="0"/>
        <v>0</v>
      </c>
      <c r="H14" s="36">
        <f t="shared" si="0"/>
        <v>0</v>
      </c>
      <c r="I14" s="36">
        <f t="shared" si="0"/>
        <v>82981180</v>
      </c>
      <c r="K14" s="42"/>
      <c r="L14" s="39"/>
      <c r="M14" s="39"/>
    </row>
    <row r="15" spans="1:14" ht="16.899999999999999" customHeight="1" x14ac:dyDescent="0.2">
      <c r="A15" s="10">
        <v>8</v>
      </c>
      <c r="B15" s="10">
        <v>460000</v>
      </c>
      <c r="C15" s="9" t="s">
        <v>18</v>
      </c>
      <c r="D15" s="35"/>
      <c r="E15" s="35"/>
      <c r="F15" s="35"/>
      <c r="G15" s="35"/>
      <c r="H15" s="35"/>
      <c r="I15" s="37">
        <f>SUM(D15:H15)+SUM('smwksht pg1'!D15:J15)</f>
        <v>477598</v>
      </c>
      <c r="K15" s="39"/>
      <c r="L15" s="39"/>
      <c r="M15" s="39"/>
    </row>
    <row r="16" spans="1:14" ht="16.899999999999999" customHeight="1" x14ac:dyDescent="0.2">
      <c r="A16" s="10">
        <v>9</v>
      </c>
      <c r="B16" s="10"/>
      <c r="C16" s="9" t="s">
        <v>17</v>
      </c>
      <c r="D16" s="37">
        <f t="shared" ref="D16:I16" si="1">SUM(D14:D15)</f>
        <v>669202</v>
      </c>
      <c r="E16" s="37">
        <f t="shared" si="1"/>
        <v>3321518</v>
      </c>
      <c r="F16" s="37">
        <f t="shared" si="1"/>
        <v>382784</v>
      </c>
      <c r="G16" s="37">
        <f t="shared" si="1"/>
        <v>0</v>
      </c>
      <c r="H16" s="37">
        <f t="shared" si="1"/>
        <v>0</v>
      </c>
      <c r="I16" s="37">
        <f t="shared" si="1"/>
        <v>83458778</v>
      </c>
      <c r="K16" s="39"/>
      <c r="L16" s="39"/>
      <c r="M16" s="39"/>
    </row>
    <row r="17" spans="1:13" ht="16.899999999999999" customHeight="1" x14ac:dyDescent="0.2">
      <c r="A17" s="10">
        <v>10</v>
      </c>
      <c r="B17" s="10"/>
      <c r="C17" s="9"/>
      <c r="D17" s="15"/>
      <c r="E17" s="15"/>
      <c r="F17" s="15"/>
      <c r="G17" s="15"/>
      <c r="H17" s="15"/>
      <c r="I17" s="15"/>
    </row>
    <row r="18" spans="1:13" ht="16.899999999999999" customHeight="1" x14ac:dyDescent="0.2">
      <c r="A18" s="10">
        <v>11</v>
      </c>
      <c r="B18" s="10"/>
      <c r="C18" s="9" t="s">
        <v>16</v>
      </c>
      <c r="D18" s="15"/>
      <c r="E18" s="15"/>
      <c r="F18" s="32"/>
      <c r="G18" s="15"/>
      <c r="H18" s="15"/>
      <c r="I18" s="15"/>
    </row>
    <row r="19" spans="1:13" ht="16.899999999999999" customHeight="1" x14ac:dyDescent="0.2">
      <c r="A19" s="10">
        <v>12</v>
      </c>
      <c r="B19" s="10">
        <v>500000</v>
      </c>
      <c r="C19" s="9" t="s">
        <v>15</v>
      </c>
      <c r="D19" s="35"/>
      <c r="E19" s="35">
        <v>58610</v>
      </c>
      <c r="F19" s="35"/>
      <c r="G19" s="35"/>
      <c r="H19" s="35"/>
      <c r="I19" s="35">
        <f>SUM(D19:H19)+SUM('smwksht pg1'!D19:J19)</f>
        <v>36436730</v>
      </c>
      <c r="K19" s="42"/>
    </row>
    <row r="20" spans="1:13" ht="16.899999999999999" customHeight="1" x14ac:dyDescent="0.2">
      <c r="A20" s="10">
        <v>13</v>
      </c>
      <c r="B20" s="10">
        <v>600000</v>
      </c>
      <c r="C20" s="9" t="s">
        <v>14</v>
      </c>
      <c r="D20" s="35"/>
      <c r="E20" s="35">
        <v>1032575</v>
      </c>
      <c r="F20" s="35"/>
      <c r="G20" s="35"/>
      <c r="H20" s="35"/>
      <c r="I20" s="35">
        <f>SUM(D20:H20)+SUM('smwksht pg1'!D20:J20)</f>
        <v>31924160</v>
      </c>
      <c r="K20" s="42"/>
    </row>
    <row r="21" spans="1:13" ht="16.899999999999999" customHeight="1" x14ac:dyDescent="0.2">
      <c r="A21" s="10">
        <v>14</v>
      </c>
      <c r="B21" s="10">
        <v>700000</v>
      </c>
      <c r="C21" s="9" t="s">
        <v>13</v>
      </c>
      <c r="D21" s="35"/>
      <c r="E21" s="35"/>
      <c r="F21" s="35"/>
      <c r="G21" s="35"/>
      <c r="H21" s="35"/>
      <c r="I21" s="35">
        <f>SUM(D21:H21)+SUM('smwksht pg1'!D21:J21)</f>
        <v>4978983</v>
      </c>
      <c r="K21" s="42"/>
    </row>
    <row r="22" spans="1:13" ht="16.899999999999999" customHeight="1" x14ac:dyDescent="0.2">
      <c r="A22" s="10">
        <v>15</v>
      </c>
      <c r="B22" s="10">
        <v>800000</v>
      </c>
      <c r="C22" s="9" t="s">
        <v>12</v>
      </c>
      <c r="D22" s="35">
        <v>25441838</v>
      </c>
      <c r="E22" s="35">
        <v>1075100</v>
      </c>
      <c r="F22" s="35">
        <v>382784</v>
      </c>
      <c r="G22" s="35"/>
      <c r="H22" s="35"/>
      <c r="I22" s="35">
        <f>SUM(D22:H22)+SUM('smwksht pg1'!D22:J22)</f>
        <v>27415730</v>
      </c>
      <c r="K22" s="42"/>
    </row>
    <row r="23" spans="1:13" ht="16.899999999999999" customHeight="1" x14ac:dyDescent="0.2">
      <c r="A23" s="10">
        <v>16</v>
      </c>
      <c r="B23" s="10">
        <v>910000</v>
      </c>
      <c r="C23" s="9" t="s">
        <v>11</v>
      </c>
      <c r="D23" s="35"/>
      <c r="E23" s="35">
        <v>877810</v>
      </c>
      <c r="F23" s="35"/>
      <c r="G23" s="35"/>
      <c r="H23" s="35"/>
      <c r="I23" s="35">
        <f>SUM(D23:H23)+SUM('smwksht pg1'!D23:J23)</f>
        <v>7318741</v>
      </c>
      <c r="K23" s="42"/>
    </row>
    <row r="24" spans="1:13" ht="16.899999999999999" customHeight="1" x14ac:dyDescent="0.2">
      <c r="A24" s="10">
        <v>17</v>
      </c>
      <c r="B24" s="10"/>
      <c r="C24" s="9" t="s">
        <v>10</v>
      </c>
      <c r="D24" s="35">
        <f>SUM(D19:D23)</f>
        <v>25441838</v>
      </c>
      <c r="E24" s="35">
        <f>SUM(E19:E23)</f>
        <v>3044095</v>
      </c>
      <c r="F24" s="35">
        <f>SUM(F19:F23)</f>
        <v>382784</v>
      </c>
      <c r="G24" s="35">
        <f>SUM(G19:G23)</f>
        <v>0</v>
      </c>
      <c r="H24" s="35">
        <f>SUM(H19:H23)</f>
        <v>0</v>
      </c>
      <c r="I24" s="35">
        <f>SUM(D24:H24)+SUM('smwksht pg1'!D24:J24)</f>
        <v>108074344</v>
      </c>
      <c r="K24" s="42"/>
      <c r="L24" s="42"/>
    </row>
    <row r="25" spans="1:13" ht="16.899999999999999" customHeight="1" x14ac:dyDescent="0.2">
      <c r="A25" s="10">
        <v>18</v>
      </c>
      <c r="B25" s="10"/>
      <c r="C25" s="9" t="s">
        <v>9</v>
      </c>
      <c r="D25" s="35"/>
      <c r="E25" s="35">
        <v>300000</v>
      </c>
      <c r="F25" s="35"/>
      <c r="G25" s="35"/>
      <c r="H25" s="35"/>
      <c r="I25" s="35">
        <f>SUM(D25:H25)+SUM('smwksht pg1'!D25:J25)</f>
        <v>477598</v>
      </c>
      <c r="L25" s="42"/>
    </row>
    <row r="26" spans="1:13" ht="16.899999999999999" customHeight="1" x14ac:dyDescent="0.2">
      <c r="A26" s="10">
        <v>19</v>
      </c>
      <c r="B26" s="10"/>
      <c r="C26" s="9" t="s">
        <v>8</v>
      </c>
      <c r="D26" s="35">
        <f t="shared" ref="D26:I26" si="2">D24+D25</f>
        <v>25441838</v>
      </c>
      <c r="E26" s="35">
        <f t="shared" si="2"/>
        <v>3344095</v>
      </c>
      <c r="F26" s="35">
        <f t="shared" si="2"/>
        <v>382784</v>
      </c>
      <c r="G26" s="35">
        <f t="shared" si="2"/>
        <v>0</v>
      </c>
      <c r="H26" s="35">
        <f t="shared" si="2"/>
        <v>0</v>
      </c>
      <c r="I26" s="35">
        <f t="shared" si="2"/>
        <v>108551942</v>
      </c>
    </row>
    <row r="27" spans="1:13" ht="16.899999999999999" customHeight="1" x14ac:dyDescent="0.2">
      <c r="A27" s="10">
        <v>20</v>
      </c>
      <c r="B27" s="10"/>
      <c r="C27" s="9" t="s">
        <v>7</v>
      </c>
      <c r="D27" s="16"/>
      <c r="E27" s="16"/>
      <c r="F27" s="16"/>
      <c r="G27" s="16"/>
      <c r="H27" s="16"/>
      <c r="I27" s="16"/>
    </row>
    <row r="28" spans="1:13" ht="16.899999999999999" customHeight="1" x14ac:dyDescent="0.2">
      <c r="A28" s="10">
        <v>21</v>
      </c>
      <c r="B28" s="10"/>
      <c r="C28" s="9" t="s">
        <v>6</v>
      </c>
      <c r="D28" s="35">
        <f t="shared" ref="D28:I28" si="3">D26+D27</f>
        <v>25441838</v>
      </c>
      <c r="E28" s="35">
        <f t="shared" si="3"/>
        <v>3344095</v>
      </c>
      <c r="F28" s="35">
        <f t="shared" si="3"/>
        <v>382784</v>
      </c>
      <c r="G28" s="35">
        <f t="shared" si="3"/>
        <v>0</v>
      </c>
      <c r="H28" s="35">
        <f t="shared" si="3"/>
        <v>0</v>
      </c>
      <c r="I28" s="35">
        <f t="shared" si="3"/>
        <v>108551942</v>
      </c>
    </row>
    <row r="29" spans="1:13" ht="23.25" customHeight="1" x14ac:dyDescent="0.2">
      <c r="A29" s="10">
        <v>22</v>
      </c>
      <c r="B29" s="10"/>
      <c r="C29" s="9"/>
      <c r="D29" s="38" t="str">
        <f t="shared" ref="D29:J29" si="4">IF(D15-D25=0,"  ","Transfers do not balance")</f>
        <v xml:space="preserve">  </v>
      </c>
      <c r="E29" s="38" t="str">
        <f t="shared" si="4"/>
        <v>Transfers do not balance</v>
      </c>
      <c r="F29" s="38" t="str">
        <f t="shared" si="4"/>
        <v xml:space="preserve">  </v>
      </c>
      <c r="G29" s="38" t="str">
        <f t="shared" si="4"/>
        <v xml:space="preserve">  </v>
      </c>
      <c r="H29" s="38" t="str">
        <f t="shared" si="4"/>
        <v xml:space="preserve">  </v>
      </c>
      <c r="I29" s="38" t="str">
        <f t="shared" si="4"/>
        <v xml:space="preserve">  </v>
      </c>
      <c r="J29" s="12" t="str">
        <f t="shared" si="4"/>
        <v xml:space="preserve">  </v>
      </c>
    </row>
    <row r="30" spans="1:13" ht="16.899999999999999" customHeight="1" x14ac:dyDescent="0.2">
      <c r="A30" s="10">
        <v>23</v>
      </c>
      <c r="B30" s="10"/>
      <c r="C30" s="9" t="s">
        <v>4</v>
      </c>
      <c r="D30" s="35">
        <v>24779797</v>
      </c>
      <c r="E30" s="35">
        <v>2313908</v>
      </c>
      <c r="F30" s="35"/>
      <c r="G30" s="35"/>
      <c r="H30" s="35"/>
      <c r="I30" s="35">
        <f>SUM(D30:H30)+SUM('smwksht pg1'!D30:J30)</f>
        <v>39794032</v>
      </c>
      <c r="K30" s="42"/>
    </row>
    <row r="31" spans="1:13" ht="16.899999999999999" customHeight="1" x14ac:dyDescent="0.2">
      <c r="A31" s="10">
        <v>24</v>
      </c>
      <c r="B31" s="10"/>
      <c r="C31" s="9" t="s">
        <v>3</v>
      </c>
      <c r="D31" s="35">
        <f t="shared" ref="D31:I31" si="5">+D16</f>
        <v>669202</v>
      </c>
      <c r="E31" s="35">
        <f t="shared" si="5"/>
        <v>3321518</v>
      </c>
      <c r="F31" s="35">
        <f t="shared" si="5"/>
        <v>382784</v>
      </c>
      <c r="G31" s="35">
        <f t="shared" si="5"/>
        <v>0</v>
      </c>
      <c r="H31" s="35">
        <f t="shared" si="5"/>
        <v>0</v>
      </c>
      <c r="I31" s="35">
        <f t="shared" si="5"/>
        <v>83458778</v>
      </c>
      <c r="K31" s="39"/>
      <c r="M31" s="39"/>
    </row>
    <row r="32" spans="1:13" ht="16.899999999999999" customHeight="1" x14ac:dyDescent="0.2">
      <c r="A32" s="10">
        <v>25</v>
      </c>
      <c r="B32" s="10"/>
      <c r="C32" s="9" t="s">
        <v>2</v>
      </c>
      <c r="D32" s="35">
        <f t="shared" ref="D32:I32" si="6">+D28</f>
        <v>25441838</v>
      </c>
      <c r="E32" s="35">
        <f t="shared" si="6"/>
        <v>3344095</v>
      </c>
      <c r="F32" s="35">
        <f t="shared" si="6"/>
        <v>382784</v>
      </c>
      <c r="G32" s="35">
        <f t="shared" si="6"/>
        <v>0</v>
      </c>
      <c r="H32" s="35">
        <f t="shared" si="6"/>
        <v>0</v>
      </c>
      <c r="I32" s="35">
        <f t="shared" si="6"/>
        <v>108551942</v>
      </c>
      <c r="K32" s="42"/>
    </row>
    <row r="33" spans="1:12" ht="16.899999999999999" customHeight="1" x14ac:dyDescent="0.2">
      <c r="A33" s="10">
        <v>26</v>
      </c>
      <c r="B33" s="10"/>
      <c r="C33" s="9" t="s">
        <v>1</v>
      </c>
      <c r="D33" s="35">
        <f t="shared" ref="D33:I33" si="7">D30+D31-D32</f>
        <v>7161</v>
      </c>
      <c r="E33" s="35">
        <f t="shared" si="7"/>
        <v>2291331</v>
      </c>
      <c r="F33" s="35">
        <f t="shared" si="7"/>
        <v>0</v>
      </c>
      <c r="G33" s="35">
        <f t="shared" si="7"/>
        <v>0</v>
      </c>
      <c r="H33" s="35">
        <f t="shared" si="7"/>
        <v>0</v>
      </c>
      <c r="I33" s="35">
        <f t="shared" si="7"/>
        <v>14700868</v>
      </c>
      <c r="K33" s="41"/>
      <c r="L33" s="42"/>
    </row>
    <row r="34" spans="1:12" ht="6.95" customHeight="1" x14ac:dyDescent="0.2">
      <c r="A34" s="9"/>
      <c r="B34" s="10"/>
      <c r="C34" s="9"/>
      <c r="D34" s="9"/>
      <c r="E34" s="9"/>
      <c r="F34" s="9"/>
      <c r="G34" s="9"/>
      <c r="H34" s="9"/>
      <c r="I34" s="9"/>
    </row>
    <row r="35" spans="1:12" ht="6.95" customHeight="1" x14ac:dyDescent="0.2">
      <c r="A35" s="5"/>
      <c r="B35" s="5"/>
      <c r="C35" s="5"/>
      <c r="D35" s="5"/>
      <c r="E35" s="5"/>
      <c r="F35" s="5"/>
      <c r="G35" s="5"/>
      <c r="H35" s="5"/>
      <c r="I35" s="5"/>
    </row>
    <row r="36" spans="1:12" ht="15.75" x14ac:dyDescent="0.25">
      <c r="A36" s="5"/>
      <c r="B36" s="5"/>
      <c r="C36" s="7" t="s">
        <v>0</v>
      </c>
      <c r="D36" s="5"/>
      <c r="E36" s="5"/>
      <c r="F36" s="5"/>
      <c r="G36" s="5"/>
      <c r="H36" s="5"/>
      <c r="I36" s="5"/>
    </row>
    <row r="37" spans="1:12" ht="2.1" customHeight="1" x14ac:dyDescent="0.2">
      <c r="A37" s="5"/>
      <c r="B37" s="5"/>
      <c r="C37" s="5"/>
      <c r="D37" s="5"/>
      <c r="E37" s="5"/>
      <c r="F37" s="5"/>
      <c r="G37" s="5"/>
      <c r="H37" s="5"/>
      <c r="I37" s="5"/>
    </row>
    <row r="38" spans="1:12" ht="9.9499999999999993" customHeight="1" x14ac:dyDescent="0.2">
      <c r="A38" s="6" t="str">
        <f ca="1">CELL("filename",A38)</f>
        <v>R:\Finance\Annual Budget\Amended 2016-2017\[2016-2017 Amended Budget.xlsx]smwksht pg2</v>
      </c>
      <c r="B38" s="5"/>
      <c r="C38" s="5"/>
      <c r="D38" s="5"/>
      <c r="E38" s="5"/>
      <c r="F38" s="5"/>
      <c r="G38" s="5"/>
      <c r="H38" s="5"/>
      <c r="I38" s="5"/>
    </row>
    <row r="43" spans="1:12" x14ac:dyDescent="0.2">
      <c r="K43" s="2"/>
    </row>
    <row r="44" spans="1:12" x14ac:dyDescent="0.2">
      <c r="F44" s="1"/>
    </row>
  </sheetData>
  <printOptions horizontalCentered="1" verticalCentered="1"/>
  <pageMargins left="0.1" right="0.1" top="0.5" bottom="0.4" header="0.1" footer="0.1"/>
  <pageSetup scale="80" orientation="landscape" r:id="rId1"/>
  <headerFooter>
    <oddHeader>&amp;C&amp;"Arial,Bold"TWIN FALLS SCHOOL DISTRICT 411</oddHeader>
    <oddFooter>&amp;L&amp;"Arial,Bold"&amp;Z&amp;F&amp;R&amp;"Arial,Bold"Page &amp;P of &amp;N</oddFooter>
  </headerFooter>
</worksheet>
</file>

<file path=xl/worksheets/sheet2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>
    <pageSetUpPr fitToPage="1"/>
  </sheetPr>
  <dimension ref="A1:H49"/>
  <sheetViews>
    <sheetView defaultGridColor="0" colorId="22" zoomScale="87" workbookViewId="0">
      <selection activeCell="C1" sqref="C1"/>
    </sheetView>
  </sheetViews>
  <sheetFormatPr defaultColWidth="9.77734375" defaultRowHeight="15" x14ac:dyDescent="0.2"/>
  <cols>
    <col min="1" max="1" width="7.77734375" style="188" customWidth="1"/>
    <col min="2" max="2" width="2.77734375" style="188" customWidth="1"/>
    <col min="3" max="3" width="31.77734375" style="188" customWidth="1"/>
    <col min="4" max="4" width="1.77734375" style="188" customWidth="1"/>
    <col min="5" max="5" width="7.77734375" style="188" customWidth="1"/>
    <col min="6" max="6" width="2.77734375" style="188" customWidth="1"/>
    <col min="7" max="7" width="29.77734375" style="188" customWidth="1"/>
    <col min="8" max="8" width="4.77734375" style="188" customWidth="1"/>
    <col min="9" max="16384" width="9.77734375" style="188"/>
  </cols>
  <sheetData>
    <row r="1" spans="1:8" ht="26.25" x14ac:dyDescent="0.4">
      <c r="A1" s="203" t="s">
        <v>174</v>
      </c>
      <c r="B1" s="200"/>
      <c r="C1" s="200"/>
      <c r="D1" s="200"/>
      <c r="E1" s="200"/>
      <c r="F1" s="200"/>
      <c r="G1" s="200"/>
    </row>
    <row r="2" spans="1:8" ht="24" customHeight="1" x14ac:dyDescent="0.4">
      <c r="A2" s="203"/>
      <c r="B2" s="200"/>
      <c r="C2" s="200"/>
      <c r="D2" s="200"/>
      <c r="E2" s="200"/>
      <c r="F2" s="200"/>
      <c r="G2" s="200"/>
    </row>
    <row r="3" spans="1:8" ht="8.1" customHeight="1" x14ac:dyDescent="0.25">
      <c r="A3" s="199"/>
      <c r="B3" s="202"/>
      <c r="C3" s="201"/>
      <c r="D3" s="200"/>
      <c r="E3" s="200"/>
      <c r="F3" s="200"/>
      <c r="G3" s="200"/>
    </row>
    <row r="4" spans="1:8" ht="18" customHeight="1" x14ac:dyDescent="0.25">
      <c r="A4" s="618" t="s">
        <v>173</v>
      </c>
      <c r="B4" s="618"/>
      <c r="C4" s="618"/>
      <c r="D4" s="200"/>
      <c r="E4" s="618" t="s">
        <v>172</v>
      </c>
      <c r="F4" s="618"/>
      <c r="G4" s="618"/>
      <c r="H4" s="199"/>
    </row>
    <row r="5" spans="1:8" ht="18" customHeight="1" x14ac:dyDescent="0.2">
      <c r="A5" s="190">
        <v>411100</v>
      </c>
      <c r="B5" s="190" t="s">
        <v>5</v>
      </c>
      <c r="C5" s="192" t="s">
        <v>171</v>
      </c>
      <c r="D5" s="192"/>
      <c r="E5" s="192">
        <v>429000</v>
      </c>
      <c r="F5" s="192"/>
      <c r="G5" s="192" t="s">
        <v>170</v>
      </c>
    </row>
    <row r="6" spans="1:8" ht="18" customHeight="1" x14ac:dyDescent="0.2">
      <c r="A6" s="190">
        <v>411200</v>
      </c>
      <c r="B6" s="190"/>
      <c r="C6" s="192" t="s">
        <v>169</v>
      </c>
      <c r="D6" s="192"/>
      <c r="E6" s="192"/>
      <c r="F6" s="192"/>
      <c r="G6" s="192"/>
    </row>
    <row r="7" spans="1:8" ht="18" customHeight="1" x14ac:dyDescent="0.2">
      <c r="A7" s="190">
        <v>411300</v>
      </c>
      <c r="B7" s="190"/>
      <c r="C7" s="192" t="s">
        <v>168</v>
      </c>
      <c r="D7" s="192"/>
      <c r="E7" s="619" t="s">
        <v>167</v>
      </c>
      <c r="F7" s="619"/>
      <c r="G7" s="619"/>
    </row>
    <row r="8" spans="1:8" ht="18" customHeight="1" x14ac:dyDescent="0.2">
      <c r="A8" s="190">
        <v>411400</v>
      </c>
      <c r="B8" s="190"/>
      <c r="C8" s="192" t="s">
        <v>166</v>
      </c>
      <c r="D8" s="192"/>
      <c r="E8" s="192">
        <v>431100</v>
      </c>
      <c r="F8" s="192"/>
      <c r="G8" s="192" t="s">
        <v>165</v>
      </c>
    </row>
    <row r="9" spans="1:8" ht="18" customHeight="1" x14ac:dyDescent="0.2">
      <c r="A9" s="190">
        <v>411500</v>
      </c>
      <c r="B9" s="190"/>
      <c r="C9" s="192" t="s">
        <v>164</v>
      </c>
      <c r="D9" s="192"/>
      <c r="E9" s="192">
        <v>431200</v>
      </c>
      <c r="F9" s="192"/>
      <c r="G9" s="192" t="s">
        <v>163</v>
      </c>
    </row>
    <row r="10" spans="1:8" ht="18" customHeight="1" x14ac:dyDescent="0.2">
      <c r="A10" s="190">
        <v>411600</v>
      </c>
      <c r="B10" s="190"/>
      <c r="C10" s="192" t="s">
        <v>162</v>
      </c>
      <c r="D10" s="192"/>
      <c r="E10" s="192">
        <v>431400</v>
      </c>
      <c r="F10" s="192"/>
      <c r="G10" s="192" t="s">
        <v>161</v>
      </c>
    </row>
    <row r="11" spans="1:8" ht="18" customHeight="1" x14ac:dyDescent="0.2">
      <c r="A11" s="190">
        <v>411700</v>
      </c>
      <c r="B11" s="190"/>
      <c r="C11" s="192" t="s">
        <v>160</v>
      </c>
      <c r="D11" s="192"/>
      <c r="E11" s="192">
        <v>431500</v>
      </c>
      <c r="F11" s="192"/>
      <c r="G11" s="192" t="s">
        <v>159</v>
      </c>
    </row>
    <row r="12" spans="1:8" ht="18" customHeight="1" x14ac:dyDescent="0.2">
      <c r="A12" s="190">
        <v>411900</v>
      </c>
      <c r="B12" s="190"/>
      <c r="C12" s="192" t="s">
        <v>158</v>
      </c>
      <c r="D12" s="192"/>
      <c r="E12" s="192">
        <v>431600</v>
      </c>
      <c r="F12" s="192"/>
      <c r="G12" s="192" t="s">
        <v>157</v>
      </c>
    </row>
    <row r="13" spans="1:8" ht="18" customHeight="1" x14ac:dyDescent="0.2">
      <c r="A13" s="190">
        <v>412100</v>
      </c>
      <c r="B13" s="190"/>
      <c r="C13" s="192" t="s">
        <v>156</v>
      </c>
      <c r="D13" s="192"/>
      <c r="E13" s="192">
        <v>431800</v>
      </c>
      <c r="F13" s="192"/>
      <c r="G13" s="192" t="s">
        <v>155</v>
      </c>
    </row>
    <row r="14" spans="1:8" ht="18" customHeight="1" x14ac:dyDescent="0.2">
      <c r="A14" s="190">
        <v>412500</v>
      </c>
      <c r="B14" s="190"/>
      <c r="C14" s="192" t="s">
        <v>154</v>
      </c>
      <c r="D14" s="192"/>
      <c r="E14" s="192">
        <v>431900</v>
      </c>
      <c r="F14" s="192"/>
      <c r="G14" s="192" t="s">
        <v>153</v>
      </c>
    </row>
    <row r="15" spans="1:8" ht="18" customHeight="1" x14ac:dyDescent="0.2">
      <c r="A15" s="190"/>
      <c r="B15" s="190"/>
      <c r="C15" s="192"/>
      <c r="D15" s="192"/>
      <c r="E15" s="192">
        <v>432100</v>
      </c>
      <c r="F15" s="192"/>
      <c r="G15" s="192" t="s">
        <v>152</v>
      </c>
    </row>
    <row r="16" spans="1:8" ht="18" customHeight="1" x14ac:dyDescent="0.2">
      <c r="A16" s="190">
        <v>413000</v>
      </c>
      <c r="B16" s="190"/>
      <c r="C16" s="192" t="s">
        <v>151</v>
      </c>
      <c r="D16" s="192"/>
      <c r="E16" s="190">
        <v>432400</v>
      </c>
      <c r="F16" s="190"/>
      <c r="G16" s="190" t="s">
        <v>150</v>
      </c>
    </row>
    <row r="17" spans="1:8" s="196" customFormat="1" ht="18" customHeight="1" x14ac:dyDescent="0.25">
      <c r="A17" s="198"/>
      <c r="B17" s="198"/>
      <c r="C17" s="197"/>
      <c r="D17" s="197"/>
      <c r="E17" s="190">
        <v>437000</v>
      </c>
      <c r="F17" s="190"/>
      <c r="G17" s="190" t="s">
        <v>149</v>
      </c>
    </row>
    <row r="18" spans="1:8" ht="18" customHeight="1" x14ac:dyDescent="0.2">
      <c r="A18" s="190">
        <v>414100</v>
      </c>
      <c r="B18" s="190"/>
      <c r="C18" s="192" t="s">
        <v>148</v>
      </c>
      <c r="D18" s="192"/>
      <c r="E18" s="192">
        <v>438000</v>
      </c>
      <c r="F18" s="192"/>
      <c r="G18" s="195" t="s">
        <v>147</v>
      </c>
    </row>
    <row r="19" spans="1:8" ht="18" customHeight="1" x14ac:dyDescent="0.2">
      <c r="A19" s="190">
        <v>414200</v>
      </c>
      <c r="B19" s="190"/>
      <c r="C19" s="192" t="s">
        <v>146</v>
      </c>
      <c r="D19" s="192"/>
      <c r="E19" s="192">
        <v>439000</v>
      </c>
      <c r="F19" s="192"/>
      <c r="G19" s="192" t="s">
        <v>145</v>
      </c>
      <c r="H19" s="194"/>
    </row>
    <row r="20" spans="1:8" ht="18" customHeight="1" x14ac:dyDescent="0.2">
      <c r="A20" s="190">
        <v>414300</v>
      </c>
      <c r="B20" s="190"/>
      <c r="C20" s="192" t="s">
        <v>144</v>
      </c>
      <c r="D20" s="192"/>
      <c r="E20" s="192"/>
      <c r="F20" s="192"/>
      <c r="G20" s="192"/>
    </row>
    <row r="21" spans="1:8" ht="18" customHeight="1" x14ac:dyDescent="0.2">
      <c r="A21" s="190"/>
      <c r="B21" s="190"/>
      <c r="C21" s="192"/>
      <c r="D21" s="192"/>
      <c r="E21" s="619" t="s">
        <v>143</v>
      </c>
      <c r="F21" s="619"/>
      <c r="G21" s="619"/>
    </row>
    <row r="22" spans="1:8" ht="18" customHeight="1" x14ac:dyDescent="0.2">
      <c r="A22" s="190">
        <v>415000</v>
      </c>
      <c r="B22" s="190"/>
      <c r="C22" s="192" t="s">
        <v>142</v>
      </c>
      <c r="D22" s="192"/>
      <c r="E22" s="192">
        <v>442000</v>
      </c>
      <c r="F22" s="192"/>
      <c r="G22" s="192" t="s">
        <v>141</v>
      </c>
    </row>
    <row r="23" spans="1:8" ht="18" customHeight="1" x14ac:dyDescent="0.2">
      <c r="A23" s="190"/>
      <c r="B23" s="190"/>
      <c r="C23" s="192"/>
      <c r="D23" s="192"/>
      <c r="E23" s="192">
        <v>443000</v>
      </c>
      <c r="F23" s="192"/>
      <c r="G23" s="192" t="s">
        <v>140</v>
      </c>
    </row>
    <row r="24" spans="1:8" ht="18" customHeight="1" x14ac:dyDescent="0.2">
      <c r="A24" s="190">
        <v>416100</v>
      </c>
      <c r="B24" s="190"/>
      <c r="C24" s="192" t="s">
        <v>139</v>
      </c>
      <c r="D24" s="192"/>
      <c r="E24" s="192">
        <v>445100</v>
      </c>
      <c r="F24" s="192"/>
      <c r="G24" s="192" t="s">
        <v>138</v>
      </c>
    </row>
    <row r="25" spans="1:8" ht="18" customHeight="1" x14ac:dyDescent="0.2">
      <c r="A25" s="190">
        <v>416200</v>
      </c>
      <c r="B25" s="190"/>
      <c r="C25" s="192" t="s">
        <v>137</v>
      </c>
      <c r="D25" s="192"/>
      <c r="E25" s="192">
        <v>445200</v>
      </c>
      <c r="F25" s="192"/>
      <c r="G25" s="192" t="s">
        <v>136</v>
      </c>
    </row>
    <row r="26" spans="1:8" ht="18" customHeight="1" x14ac:dyDescent="0.2">
      <c r="A26" s="190">
        <v>416900</v>
      </c>
      <c r="B26" s="190"/>
      <c r="C26" s="192" t="s">
        <v>135</v>
      </c>
      <c r="D26" s="192"/>
      <c r="E26" s="192">
        <v>445300</v>
      </c>
      <c r="F26" s="192"/>
      <c r="G26" s="192" t="s">
        <v>134</v>
      </c>
    </row>
    <row r="27" spans="1:8" ht="18" customHeight="1" x14ac:dyDescent="0.2">
      <c r="A27" s="190"/>
      <c r="B27" s="190"/>
      <c r="C27" s="192"/>
      <c r="D27" s="192"/>
      <c r="E27" s="192">
        <v>445400</v>
      </c>
      <c r="F27" s="192"/>
      <c r="G27" s="192" t="s">
        <v>133</v>
      </c>
    </row>
    <row r="28" spans="1:8" ht="18" customHeight="1" x14ac:dyDescent="0.2">
      <c r="A28" s="190">
        <v>417100</v>
      </c>
      <c r="B28" s="190"/>
      <c r="C28" s="192" t="s">
        <v>132</v>
      </c>
      <c r="D28" s="192"/>
      <c r="E28" s="192">
        <v>445500</v>
      </c>
      <c r="F28" s="192"/>
      <c r="G28" s="192" t="s">
        <v>131</v>
      </c>
    </row>
    <row r="29" spans="1:8" ht="18" customHeight="1" x14ac:dyDescent="0.2">
      <c r="A29" s="190">
        <v>417200</v>
      </c>
      <c r="B29" s="190"/>
      <c r="C29" s="192" t="s">
        <v>130</v>
      </c>
      <c r="D29" s="192"/>
      <c r="E29" s="192">
        <v>445600</v>
      </c>
      <c r="F29" s="192"/>
      <c r="G29" s="192" t="s">
        <v>129</v>
      </c>
    </row>
    <row r="30" spans="1:8" ht="18" customHeight="1" x14ac:dyDescent="0.2">
      <c r="A30" s="190">
        <v>417300</v>
      </c>
      <c r="B30" s="190"/>
      <c r="C30" s="192" t="s">
        <v>128</v>
      </c>
      <c r="D30" s="192"/>
      <c r="E30" s="192">
        <v>445900</v>
      </c>
      <c r="F30" s="192"/>
      <c r="G30" s="192" t="s">
        <v>127</v>
      </c>
    </row>
    <row r="31" spans="1:8" ht="18" customHeight="1" x14ac:dyDescent="0.2">
      <c r="A31" s="190">
        <v>417400</v>
      </c>
      <c r="B31" s="190"/>
      <c r="C31" s="192" t="s">
        <v>126</v>
      </c>
      <c r="D31" s="192"/>
      <c r="E31" s="192">
        <v>448200</v>
      </c>
      <c r="F31" s="192"/>
      <c r="G31" s="192" t="s">
        <v>125</v>
      </c>
    </row>
    <row r="32" spans="1:8" ht="18" customHeight="1" x14ac:dyDescent="0.2">
      <c r="A32" s="190">
        <v>417900</v>
      </c>
      <c r="B32" s="190"/>
      <c r="C32" s="192" t="s">
        <v>124</v>
      </c>
      <c r="D32" s="192"/>
      <c r="E32" s="192"/>
      <c r="F32" s="192"/>
      <c r="G32" s="192"/>
    </row>
    <row r="33" spans="1:8" ht="18" customHeight="1" x14ac:dyDescent="0.2">
      <c r="A33" s="190"/>
      <c r="B33" s="190"/>
      <c r="C33" s="192"/>
      <c r="D33" s="192"/>
      <c r="E33" s="192"/>
      <c r="F33" s="192"/>
      <c r="G33" s="192"/>
      <c r="H33" s="194"/>
    </row>
    <row r="34" spans="1:8" ht="18" customHeight="1" x14ac:dyDescent="0.2">
      <c r="A34" s="190">
        <v>418100</v>
      </c>
      <c r="B34" s="190"/>
      <c r="C34" s="192" t="s">
        <v>123</v>
      </c>
      <c r="D34" s="192"/>
      <c r="E34" s="619" t="s">
        <v>122</v>
      </c>
      <c r="F34" s="619"/>
      <c r="G34" s="619"/>
    </row>
    <row r="35" spans="1:8" ht="18" customHeight="1" x14ac:dyDescent="0.2">
      <c r="A35" s="190"/>
      <c r="B35" s="190"/>
      <c r="C35" s="192"/>
      <c r="D35" s="192"/>
      <c r="E35" s="192">
        <v>451000</v>
      </c>
      <c r="F35" s="192"/>
      <c r="G35" s="192" t="s">
        <v>121</v>
      </c>
    </row>
    <row r="36" spans="1:8" ht="18" customHeight="1" x14ac:dyDescent="0.2">
      <c r="A36" s="190">
        <v>419100</v>
      </c>
      <c r="B36" s="190"/>
      <c r="C36" s="192" t="s">
        <v>120</v>
      </c>
      <c r="D36" s="192"/>
      <c r="E36" s="192">
        <v>453000</v>
      </c>
      <c r="F36" s="192"/>
      <c r="G36" s="192" t="s">
        <v>119</v>
      </c>
    </row>
    <row r="37" spans="1:8" ht="18" customHeight="1" x14ac:dyDescent="0.2">
      <c r="A37" s="190">
        <v>419200</v>
      </c>
      <c r="B37" s="190"/>
      <c r="C37" s="192" t="s">
        <v>118</v>
      </c>
      <c r="D37" s="192"/>
      <c r="E37" s="192"/>
      <c r="F37" s="192"/>
      <c r="G37" s="192" t="s">
        <v>117</v>
      </c>
    </row>
    <row r="38" spans="1:8" ht="18" customHeight="1" x14ac:dyDescent="0.2">
      <c r="A38" s="190">
        <v>419300</v>
      </c>
      <c r="B38" s="190"/>
      <c r="C38" s="192" t="s">
        <v>116</v>
      </c>
      <c r="D38" s="192"/>
      <c r="E38" s="193"/>
      <c r="F38" s="193"/>
      <c r="G38" s="193"/>
    </row>
    <row r="39" spans="1:8" ht="18" customHeight="1" x14ac:dyDescent="0.2">
      <c r="A39" s="190">
        <v>419900</v>
      </c>
      <c r="B39" s="190"/>
      <c r="C39" s="192" t="s">
        <v>115</v>
      </c>
      <c r="D39" s="192"/>
      <c r="E39" s="192">
        <v>460000</v>
      </c>
      <c r="F39" s="192"/>
      <c r="G39" s="192" t="s">
        <v>114</v>
      </c>
    </row>
    <row r="40" spans="1:8" x14ac:dyDescent="0.2">
      <c r="A40" s="189"/>
      <c r="B40" s="189"/>
      <c r="C40" s="189"/>
      <c r="D40" s="189"/>
      <c r="E40" s="189"/>
      <c r="F40" s="189"/>
      <c r="G40" s="189"/>
    </row>
    <row r="41" spans="1:8" x14ac:dyDescent="0.2">
      <c r="A41" s="191" t="str">
        <f ca="1">CELL("filename",A41)</f>
        <v>R:\Finance\Annual Budget\Amended 2016-2017\[2016-2017 Amended Budget.xlsx]FY 2017 Revenue Codes</v>
      </c>
      <c r="B41" s="189"/>
      <c r="C41" s="189"/>
      <c r="D41" s="189"/>
    </row>
    <row r="42" spans="1:8" x14ac:dyDescent="0.2">
      <c r="A42" s="190"/>
      <c r="B42" s="190"/>
      <c r="C42" s="190"/>
      <c r="D42" s="190"/>
      <c r="E42" s="190"/>
      <c r="F42" s="190"/>
      <c r="G42" s="190"/>
    </row>
    <row r="43" spans="1:8" x14ac:dyDescent="0.2">
      <c r="A43" s="190"/>
      <c r="B43" s="190"/>
      <c r="C43" s="190"/>
      <c r="D43" s="190"/>
      <c r="E43" s="190"/>
      <c r="F43" s="190"/>
      <c r="G43" s="190"/>
    </row>
    <row r="44" spans="1:8" x14ac:dyDescent="0.2">
      <c r="A44" s="190"/>
      <c r="B44" s="190"/>
      <c r="C44" s="190"/>
      <c r="D44" s="190"/>
      <c r="E44" s="190"/>
      <c r="F44" s="190"/>
      <c r="G44" s="190"/>
    </row>
    <row r="45" spans="1:8" x14ac:dyDescent="0.2">
      <c r="A45" s="190"/>
      <c r="B45" s="190"/>
      <c r="C45" s="190"/>
      <c r="D45" s="190"/>
      <c r="E45" s="190"/>
      <c r="F45" s="190"/>
      <c r="G45" s="190"/>
    </row>
    <row r="46" spans="1:8" x14ac:dyDescent="0.2">
      <c r="A46" s="190"/>
      <c r="B46" s="190"/>
      <c r="C46" s="190"/>
      <c r="D46" s="190"/>
      <c r="E46" s="190"/>
      <c r="F46" s="190"/>
      <c r="G46" s="190"/>
    </row>
    <row r="47" spans="1:8" x14ac:dyDescent="0.2">
      <c r="A47" s="190"/>
      <c r="B47" s="190"/>
      <c r="C47" s="190"/>
      <c r="D47" s="190"/>
      <c r="E47" s="190"/>
      <c r="F47" s="190"/>
      <c r="G47" s="190"/>
    </row>
    <row r="48" spans="1:8" x14ac:dyDescent="0.2">
      <c r="A48" s="190"/>
      <c r="B48" s="190"/>
      <c r="C48" s="190"/>
      <c r="D48" s="190"/>
      <c r="E48" s="190"/>
      <c r="F48" s="190"/>
      <c r="G48" s="190"/>
    </row>
    <row r="49" spans="1:4" x14ac:dyDescent="0.2">
      <c r="A49" s="189"/>
      <c r="B49" s="189"/>
      <c r="C49" s="189"/>
      <c r="D49" s="189"/>
    </row>
  </sheetData>
  <mergeCells count="5">
    <mergeCell ref="A4:C4"/>
    <mergeCell ref="E4:G4"/>
    <mergeCell ref="E7:G7"/>
    <mergeCell ref="E21:G21"/>
    <mergeCell ref="E34:G34"/>
  </mergeCells>
  <printOptions horizontalCentered="1" verticalCentered="1"/>
  <pageMargins left="0.25" right="0.25" top="0.45" bottom="0.75" header="0.5" footer="0.5"/>
  <pageSetup orientation="portrait" r:id="rId1"/>
  <headerFooter alignWithMargins="0"/>
</worksheet>
</file>

<file path=xl/worksheets/sheet2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2184"/>
  <sheetViews>
    <sheetView workbookViewId="0">
      <selection activeCell="H39" sqref="H39"/>
    </sheetView>
  </sheetViews>
  <sheetFormatPr defaultColWidth="9.77734375" defaultRowHeight="15" x14ac:dyDescent="0.2"/>
  <cols>
    <col min="1" max="1" width="6.109375" style="204" customWidth="1"/>
    <col min="2" max="2" width="1.109375" style="204" customWidth="1"/>
    <col min="3" max="3" width="5.77734375" style="204" customWidth="1"/>
    <col min="4" max="4" width="36.33203125" style="204" customWidth="1"/>
    <col min="5" max="5" width="0.6640625" style="204" customWidth="1"/>
    <col min="6" max="6" width="4.33203125" style="204" customWidth="1"/>
    <col min="7" max="7" width="1.109375" style="204" customWidth="1"/>
    <col min="8" max="8" width="44.88671875" style="204" customWidth="1"/>
    <col min="9" max="9" width="5.77734375" style="204" customWidth="1"/>
    <col min="10" max="16384" width="9.77734375" style="204"/>
  </cols>
  <sheetData>
    <row r="1" spans="1:8" ht="19.5" x14ac:dyDescent="0.3">
      <c r="A1" s="620" t="s">
        <v>287</v>
      </c>
      <c r="B1" s="620"/>
      <c r="C1" s="620"/>
      <c r="D1" s="620"/>
      <c r="E1" s="620"/>
      <c r="F1" s="620"/>
      <c r="G1" s="620"/>
      <c r="H1" s="620"/>
    </row>
    <row r="2" spans="1:8" s="235" customFormat="1" ht="18" x14ac:dyDescent="0.25">
      <c r="A2" s="621" t="s">
        <v>286</v>
      </c>
      <c r="B2" s="621"/>
      <c r="C2" s="621"/>
      <c r="D2" s="621"/>
      <c r="E2" s="621"/>
      <c r="F2" s="621"/>
      <c r="G2" s="621"/>
      <c r="H2" s="621"/>
    </row>
    <row r="3" spans="1:8" s="235" customFormat="1" ht="12" customHeight="1" x14ac:dyDescent="0.25">
      <c r="A3" s="240"/>
      <c r="B3" s="238"/>
      <c r="C3" s="238"/>
      <c r="D3" s="238"/>
      <c r="E3" s="238"/>
      <c r="F3" s="238"/>
      <c r="G3" s="238"/>
      <c r="H3" s="238"/>
    </row>
    <row r="4" spans="1:8" s="235" customFormat="1" ht="18" x14ac:dyDescent="0.25">
      <c r="A4" s="239" t="s">
        <v>5</v>
      </c>
      <c r="B4" s="238"/>
      <c r="C4" s="238"/>
      <c r="E4" s="238"/>
      <c r="F4" s="238"/>
      <c r="G4" s="238"/>
      <c r="H4" s="238"/>
    </row>
    <row r="5" spans="1:8" s="235" customFormat="1" ht="18" customHeight="1" x14ac:dyDescent="0.25">
      <c r="A5" s="237" t="s">
        <v>285</v>
      </c>
      <c r="B5" s="237"/>
      <c r="C5" s="237"/>
      <c r="D5" s="237"/>
      <c r="E5" s="236"/>
      <c r="F5" s="622" t="s">
        <v>284</v>
      </c>
      <c r="G5" s="622"/>
      <c r="H5" s="622"/>
    </row>
    <row r="6" spans="1:8" ht="6" customHeight="1" x14ac:dyDescent="0.25">
      <c r="A6" s="206"/>
      <c r="B6" s="234"/>
      <c r="C6" s="233"/>
      <c r="D6" s="233"/>
      <c r="E6" s="232"/>
      <c r="H6" s="232"/>
    </row>
    <row r="7" spans="1:8" s="205" customFormat="1" ht="13.35" customHeight="1" x14ac:dyDescent="0.2">
      <c r="A7" s="220">
        <v>100</v>
      </c>
      <c r="C7" s="208" t="s">
        <v>283</v>
      </c>
      <c r="D7" s="208"/>
      <c r="E7" s="208"/>
      <c r="F7" s="219">
        <v>512</v>
      </c>
      <c r="G7" s="210"/>
      <c r="H7" s="215" t="s">
        <v>282</v>
      </c>
    </row>
    <row r="8" spans="1:8" s="205" customFormat="1" ht="13.35" customHeight="1" x14ac:dyDescent="0.2">
      <c r="A8" s="220"/>
      <c r="C8" s="231" t="s">
        <v>281</v>
      </c>
      <c r="D8" s="212"/>
      <c r="E8" s="208"/>
      <c r="F8" s="219">
        <v>515</v>
      </c>
      <c r="G8" s="210"/>
      <c r="H8" s="215" t="s">
        <v>280</v>
      </c>
    </row>
    <row r="9" spans="1:8" s="205" customFormat="1" ht="13.35" customHeight="1" x14ac:dyDescent="0.2">
      <c r="A9" s="219"/>
      <c r="B9" s="210"/>
      <c r="C9" s="215"/>
      <c r="D9" s="229" t="s">
        <v>279</v>
      </c>
      <c r="E9" s="208"/>
      <c r="F9" s="219">
        <v>517</v>
      </c>
      <c r="G9" s="210"/>
      <c r="H9" s="215" t="s">
        <v>278</v>
      </c>
    </row>
    <row r="10" spans="1:8" s="205" customFormat="1" ht="13.35" customHeight="1" x14ac:dyDescent="0.2">
      <c r="A10" s="219"/>
      <c r="B10" s="210"/>
      <c r="C10" s="215"/>
      <c r="D10" s="229" t="s">
        <v>277</v>
      </c>
      <c r="E10" s="208"/>
      <c r="F10" s="219">
        <v>519</v>
      </c>
      <c r="G10" s="210"/>
      <c r="H10" s="215" t="s">
        <v>276</v>
      </c>
    </row>
    <row r="11" spans="1:8" s="205" customFormat="1" ht="13.35" customHeight="1" x14ac:dyDescent="0.2">
      <c r="A11" s="219"/>
      <c r="B11" s="210"/>
      <c r="C11" s="215"/>
      <c r="D11" s="229" t="s">
        <v>275</v>
      </c>
      <c r="E11" s="208"/>
      <c r="F11" s="219">
        <v>521</v>
      </c>
      <c r="G11" s="210"/>
      <c r="H11" s="208" t="s">
        <v>274</v>
      </c>
    </row>
    <row r="12" spans="1:8" s="205" customFormat="1" ht="13.35" customHeight="1" x14ac:dyDescent="0.2">
      <c r="A12" s="219">
        <v>220</v>
      </c>
      <c r="B12" s="210"/>
      <c r="C12" s="215" t="s">
        <v>273</v>
      </c>
      <c r="D12" s="215"/>
      <c r="E12" s="208"/>
      <c r="F12" s="219">
        <v>522</v>
      </c>
      <c r="G12" s="210"/>
      <c r="H12" s="208" t="s">
        <v>272</v>
      </c>
    </row>
    <row r="13" spans="1:8" s="205" customFormat="1" ht="13.35" customHeight="1" x14ac:dyDescent="0.2">
      <c r="A13" s="218" t="s">
        <v>28</v>
      </c>
      <c r="B13" s="210"/>
      <c r="C13" s="215" t="s">
        <v>271</v>
      </c>
      <c r="D13" s="215"/>
      <c r="E13" s="208"/>
      <c r="F13" s="219">
        <v>524</v>
      </c>
      <c r="G13" s="210"/>
      <c r="H13" s="208" t="s">
        <v>270</v>
      </c>
    </row>
    <row r="14" spans="1:8" s="205" customFormat="1" ht="13.35" customHeight="1" x14ac:dyDescent="0.2">
      <c r="A14" s="205">
        <v>240</v>
      </c>
      <c r="C14" s="205" t="s">
        <v>269</v>
      </c>
      <c r="D14" s="230"/>
      <c r="E14" s="208"/>
      <c r="F14" s="219">
        <v>531</v>
      </c>
      <c r="G14" s="210"/>
      <c r="H14" s="215" t="s">
        <v>268</v>
      </c>
    </row>
    <row r="15" spans="1:8" s="205" customFormat="1" ht="13.35" customHeight="1" x14ac:dyDescent="0.2">
      <c r="A15" s="219">
        <v>241</v>
      </c>
      <c r="B15" s="210"/>
      <c r="C15" s="215" t="s">
        <v>267</v>
      </c>
      <c r="D15" s="215"/>
      <c r="E15" s="208"/>
      <c r="F15" s="219">
        <v>532</v>
      </c>
      <c r="G15" s="210"/>
      <c r="H15" s="215" t="s">
        <v>266</v>
      </c>
    </row>
    <row r="16" spans="1:8" s="205" customFormat="1" ht="13.35" customHeight="1" x14ac:dyDescent="0.2">
      <c r="A16" s="219">
        <v>243</v>
      </c>
      <c r="B16" s="210"/>
      <c r="C16" s="215" t="s">
        <v>265</v>
      </c>
      <c r="D16" s="215"/>
      <c r="E16" s="208"/>
      <c r="F16" s="219">
        <v>541</v>
      </c>
      <c r="G16" s="210"/>
      <c r="H16" s="215" t="s">
        <v>264</v>
      </c>
    </row>
    <row r="17" spans="1:8" s="205" customFormat="1" ht="13.35" customHeight="1" x14ac:dyDescent="0.2">
      <c r="A17" s="219">
        <v>245</v>
      </c>
      <c r="B17" s="210"/>
      <c r="C17" s="215" t="s">
        <v>263</v>
      </c>
      <c r="D17" s="215"/>
      <c r="E17" s="208"/>
      <c r="F17" s="219">
        <v>542</v>
      </c>
      <c r="G17" s="210"/>
      <c r="H17" s="215" t="s">
        <v>262</v>
      </c>
    </row>
    <row r="18" spans="1:8" s="205" customFormat="1" ht="13.35" customHeight="1" x14ac:dyDescent="0.2">
      <c r="A18" s="219">
        <v>246</v>
      </c>
      <c r="B18" s="210"/>
      <c r="C18" s="215" t="s">
        <v>261</v>
      </c>
      <c r="D18" s="215"/>
      <c r="E18" s="208"/>
      <c r="F18" s="219">
        <v>546</v>
      </c>
      <c r="G18" s="210"/>
      <c r="H18" s="215" t="s">
        <v>260</v>
      </c>
    </row>
    <row r="19" spans="1:8" s="205" customFormat="1" ht="13.35" customHeight="1" x14ac:dyDescent="0.2">
      <c r="A19" s="225" t="s">
        <v>27</v>
      </c>
      <c r="C19" s="208" t="s">
        <v>259</v>
      </c>
      <c r="D19" s="208"/>
      <c r="E19" s="208"/>
      <c r="F19" s="219">
        <v>611</v>
      </c>
      <c r="G19" s="210"/>
      <c r="H19" s="215" t="s">
        <v>258</v>
      </c>
    </row>
    <row r="20" spans="1:8" s="205" customFormat="1" ht="13.35" customHeight="1" x14ac:dyDescent="0.2">
      <c r="A20" s="219">
        <v>251</v>
      </c>
      <c r="B20" s="228"/>
      <c r="C20" s="215" t="s">
        <v>257</v>
      </c>
      <c r="D20" s="215"/>
      <c r="E20" s="208"/>
      <c r="F20" s="219">
        <v>616</v>
      </c>
      <c r="G20" s="210"/>
      <c r="H20" s="208" t="s">
        <v>256</v>
      </c>
    </row>
    <row r="21" spans="1:8" s="205" customFormat="1" ht="13.35" customHeight="1" x14ac:dyDescent="0.2">
      <c r="A21" s="219"/>
      <c r="B21" s="210"/>
      <c r="C21" s="215"/>
      <c r="D21" s="229" t="s">
        <v>255</v>
      </c>
      <c r="E21" s="208"/>
      <c r="F21" s="219">
        <v>621</v>
      </c>
      <c r="G21" s="210"/>
      <c r="H21" s="215" t="s">
        <v>254</v>
      </c>
    </row>
    <row r="22" spans="1:8" s="205" customFormat="1" ht="13.35" customHeight="1" x14ac:dyDescent="0.2">
      <c r="A22" s="219"/>
      <c r="B22" s="210"/>
      <c r="C22" s="229"/>
      <c r="D22" s="229" t="s">
        <v>253</v>
      </c>
      <c r="E22" s="208"/>
      <c r="F22" s="219">
        <v>622</v>
      </c>
      <c r="G22" s="210"/>
      <c r="H22" s="215" t="s">
        <v>252</v>
      </c>
    </row>
    <row r="23" spans="1:8" s="205" customFormat="1" ht="13.35" customHeight="1" x14ac:dyDescent="0.2">
      <c r="A23" s="219">
        <v>252</v>
      </c>
      <c r="B23" s="228"/>
      <c r="C23" s="215" t="s">
        <v>251</v>
      </c>
      <c r="D23" s="215"/>
      <c r="E23" s="208"/>
      <c r="F23" s="219">
        <v>623</v>
      </c>
      <c r="G23" s="210"/>
      <c r="H23" s="215" t="s">
        <v>250</v>
      </c>
    </row>
    <row r="24" spans="1:8" s="205" customFormat="1" ht="13.35" customHeight="1" x14ac:dyDescent="0.2">
      <c r="A24" s="219">
        <v>253</v>
      </c>
      <c r="B24" s="228"/>
      <c r="C24" s="215" t="s">
        <v>249</v>
      </c>
      <c r="D24" s="215"/>
      <c r="E24" s="208"/>
      <c r="F24" s="219">
        <v>631</v>
      </c>
      <c r="G24" s="210"/>
      <c r="H24" s="215" t="s">
        <v>248</v>
      </c>
    </row>
    <row r="25" spans="1:8" s="205" customFormat="1" ht="13.35" customHeight="1" x14ac:dyDescent="0.2">
      <c r="A25" s="219">
        <v>255</v>
      </c>
      <c r="B25" s="228"/>
      <c r="C25" s="215" t="s">
        <v>247</v>
      </c>
      <c r="D25" s="215"/>
      <c r="E25" s="212"/>
      <c r="F25" s="219">
        <v>632</v>
      </c>
      <c r="G25" s="210"/>
      <c r="H25" s="215" t="s">
        <v>246</v>
      </c>
    </row>
    <row r="26" spans="1:8" s="205" customFormat="1" ht="13.35" customHeight="1" x14ac:dyDescent="0.2">
      <c r="A26" s="219">
        <v>256</v>
      </c>
      <c r="B26" s="228"/>
      <c r="C26" s="208" t="s">
        <v>245</v>
      </c>
      <c r="D26" s="208"/>
      <c r="E26" s="212"/>
      <c r="F26" s="219">
        <v>641</v>
      </c>
      <c r="G26" s="210"/>
      <c r="H26" s="215" t="s">
        <v>244</v>
      </c>
    </row>
    <row r="27" spans="1:8" s="205" customFormat="1" ht="13.35" customHeight="1" x14ac:dyDescent="0.2">
      <c r="A27" s="219">
        <v>257</v>
      </c>
      <c r="B27" s="228"/>
      <c r="C27" s="208" t="s">
        <v>243</v>
      </c>
      <c r="D27" s="208"/>
      <c r="E27" s="208"/>
      <c r="F27" s="219">
        <v>651</v>
      </c>
      <c r="G27" s="210"/>
      <c r="H27" s="215" t="s">
        <v>242</v>
      </c>
    </row>
    <row r="28" spans="1:8" s="205" customFormat="1" ht="13.35" customHeight="1" x14ac:dyDescent="0.2">
      <c r="A28" s="219">
        <v>258</v>
      </c>
      <c r="B28" s="228"/>
      <c r="C28" s="208" t="s">
        <v>241</v>
      </c>
      <c r="D28" s="208"/>
      <c r="E28" s="212"/>
      <c r="F28" s="219">
        <v>655</v>
      </c>
      <c r="G28" s="210"/>
      <c r="H28" s="215" t="s">
        <v>240</v>
      </c>
    </row>
    <row r="29" spans="1:8" s="205" customFormat="1" ht="13.35" customHeight="1" x14ac:dyDescent="0.2">
      <c r="A29" s="219">
        <v>261</v>
      </c>
      <c r="B29" s="228"/>
      <c r="C29" s="208" t="s">
        <v>239</v>
      </c>
      <c r="D29" s="215"/>
      <c r="E29" s="212"/>
      <c r="F29" s="219">
        <v>656</v>
      </c>
      <c r="G29" s="210"/>
      <c r="H29" s="215" t="s">
        <v>238</v>
      </c>
    </row>
    <row r="30" spans="1:8" s="205" customFormat="1" ht="13.35" customHeight="1" x14ac:dyDescent="0.2">
      <c r="A30" s="219">
        <v>262</v>
      </c>
      <c r="B30" s="228"/>
      <c r="C30" s="215" t="s">
        <v>237</v>
      </c>
      <c r="D30" s="215"/>
      <c r="E30" s="212"/>
      <c r="F30" s="220">
        <v>661</v>
      </c>
      <c r="H30" s="208" t="s">
        <v>236</v>
      </c>
    </row>
    <row r="31" spans="1:8" s="205" customFormat="1" ht="13.35" customHeight="1" x14ac:dyDescent="0.2">
      <c r="A31" s="219"/>
      <c r="B31" s="210"/>
      <c r="C31" s="215"/>
      <c r="D31" s="229" t="s">
        <v>235</v>
      </c>
      <c r="E31" s="212"/>
      <c r="F31" s="220">
        <v>663</v>
      </c>
      <c r="H31" s="208" t="s">
        <v>234</v>
      </c>
    </row>
    <row r="32" spans="1:8" s="205" customFormat="1" ht="13.35" customHeight="1" x14ac:dyDescent="0.2">
      <c r="A32" s="219"/>
      <c r="B32" s="210"/>
      <c r="C32" s="215"/>
      <c r="D32" s="229" t="s">
        <v>233</v>
      </c>
      <c r="E32" s="212"/>
      <c r="F32" s="220">
        <v>664</v>
      </c>
      <c r="H32" s="208" t="s">
        <v>232</v>
      </c>
    </row>
    <row r="33" spans="1:8" s="205" customFormat="1" ht="13.35" customHeight="1" x14ac:dyDescent="0.2">
      <c r="A33" s="219">
        <v>263</v>
      </c>
      <c r="B33" s="210"/>
      <c r="C33" s="215" t="s">
        <v>231</v>
      </c>
      <c r="D33" s="215"/>
      <c r="E33" s="212"/>
      <c r="F33" s="220">
        <v>665</v>
      </c>
      <c r="H33" s="208" t="s">
        <v>230</v>
      </c>
    </row>
    <row r="34" spans="1:8" s="205" customFormat="1" ht="13.35" customHeight="1" x14ac:dyDescent="0.2">
      <c r="A34" s="219">
        <v>267</v>
      </c>
      <c r="B34" s="210"/>
      <c r="C34" s="215" t="s">
        <v>229</v>
      </c>
      <c r="D34" s="215"/>
      <c r="E34" s="208"/>
      <c r="F34" s="220">
        <v>667</v>
      </c>
      <c r="H34" s="208" t="s">
        <v>228</v>
      </c>
    </row>
    <row r="35" spans="1:8" s="205" customFormat="1" ht="13.35" customHeight="1" x14ac:dyDescent="0.2">
      <c r="A35" s="219">
        <v>269</v>
      </c>
      <c r="B35" s="210"/>
      <c r="C35" s="215" t="s">
        <v>227</v>
      </c>
      <c r="D35" s="215"/>
      <c r="E35" s="212"/>
      <c r="F35" s="220">
        <v>681</v>
      </c>
      <c r="H35" s="208" t="s">
        <v>226</v>
      </c>
    </row>
    <row r="36" spans="1:8" s="205" customFormat="1" ht="13.35" customHeight="1" x14ac:dyDescent="0.2">
      <c r="A36" s="219">
        <v>270</v>
      </c>
      <c r="B36" s="228"/>
      <c r="C36" s="215" t="s">
        <v>225</v>
      </c>
      <c r="D36" s="215"/>
      <c r="E36" s="208"/>
      <c r="F36" s="220">
        <v>682</v>
      </c>
      <c r="H36" s="208" t="s">
        <v>224</v>
      </c>
    </row>
    <row r="37" spans="1:8" s="205" customFormat="1" ht="13.35" customHeight="1" x14ac:dyDescent="0.2">
      <c r="A37" s="220"/>
      <c r="C37" s="227" t="s">
        <v>223</v>
      </c>
      <c r="E37" s="208"/>
      <c r="F37" s="220">
        <v>683</v>
      </c>
      <c r="H37" s="208" t="s">
        <v>222</v>
      </c>
    </row>
    <row r="38" spans="1:8" s="205" customFormat="1" ht="13.35" customHeight="1" x14ac:dyDescent="0.2">
      <c r="A38" s="220">
        <v>271</v>
      </c>
      <c r="B38" s="226"/>
      <c r="C38" s="208" t="s">
        <v>221</v>
      </c>
      <c r="D38" s="208"/>
      <c r="E38" s="208"/>
      <c r="F38" s="220">
        <v>691</v>
      </c>
      <c r="H38" s="208" t="s">
        <v>220</v>
      </c>
    </row>
    <row r="39" spans="1:8" s="205" customFormat="1" ht="13.35" customHeight="1" x14ac:dyDescent="0.2">
      <c r="A39" s="220">
        <v>273</v>
      </c>
      <c r="B39" s="226"/>
      <c r="C39" s="208" t="s">
        <v>219</v>
      </c>
      <c r="D39" s="208"/>
      <c r="E39" s="208"/>
      <c r="F39" s="220">
        <v>710</v>
      </c>
      <c r="H39" s="208" t="s">
        <v>218</v>
      </c>
    </row>
    <row r="40" spans="1:8" s="205" customFormat="1" ht="13.35" customHeight="1" x14ac:dyDescent="0.2">
      <c r="A40" s="220"/>
      <c r="C40" s="208"/>
      <c r="D40" s="212" t="s">
        <v>217</v>
      </c>
      <c r="E40" s="208"/>
      <c r="F40" s="220">
        <v>720</v>
      </c>
      <c r="H40" s="208" t="s">
        <v>216</v>
      </c>
    </row>
    <row r="41" spans="1:8" s="205" customFormat="1" ht="13.35" customHeight="1" x14ac:dyDescent="0.2">
      <c r="A41" s="220">
        <v>282</v>
      </c>
      <c r="B41" s="226"/>
      <c r="C41" s="208" t="s">
        <v>215</v>
      </c>
      <c r="D41" s="208"/>
      <c r="E41" s="208"/>
      <c r="F41" s="220">
        <v>730</v>
      </c>
      <c r="H41" s="208" t="s">
        <v>214</v>
      </c>
    </row>
    <row r="42" spans="1:8" s="205" customFormat="1" ht="13.35" customHeight="1" x14ac:dyDescent="0.2">
      <c r="A42" s="225" t="s">
        <v>213</v>
      </c>
      <c r="C42" s="208" t="s">
        <v>212</v>
      </c>
      <c r="D42" s="208"/>
      <c r="E42" s="212"/>
      <c r="F42" s="220">
        <v>810</v>
      </c>
      <c r="H42" s="208" t="s">
        <v>211</v>
      </c>
    </row>
    <row r="43" spans="1:8" s="205" customFormat="1" ht="13.35" customHeight="1" x14ac:dyDescent="0.2">
      <c r="A43" s="220">
        <v>290</v>
      </c>
      <c r="B43" s="210"/>
      <c r="C43" s="215" t="s">
        <v>210</v>
      </c>
      <c r="D43" s="215"/>
      <c r="E43" s="208"/>
      <c r="F43" s="220">
        <v>811</v>
      </c>
      <c r="H43" s="224" t="s">
        <v>209</v>
      </c>
    </row>
    <row r="44" spans="1:8" s="205" customFormat="1" ht="13.35" customHeight="1" x14ac:dyDescent="0.2">
      <c r="A44" s="220">
        <v>300</v>
      </c>
      <c r="B44" s="223" t="s">
        <v>176</v>
      </c>
      <c r="C44" s="208" t="s">
        <v>208</v>
      </c>
      <c r="D44" s="208"/>
      <c r="E44" s="212"/>
      <c r="H44" s="205" t="s">
        <v>207</v>
      </c>
    </row>
    <row r="45" spans="1:8" s="205" customFormat="1" ht="13.35" customHeight="1" x14ac:dyDescent="0.2">
      <c r="A45" s="220">
        <v>310</v>
      </c>
      <c r="C45" s="208" t="s">
        <v>206</v>
      </c>
      <c r="D45" s="208"/>
      <c r="E45" s="208"/>
      <c r="F45" s="219">
        <v>911</v>
      </c>
      <c r="G45" s="210"/>
      <c r="H45" s="215" t="s">
        <v>205</v>
      </c>
    </row>
    <row r="46" spans="1:8" s="205" customFormat="1" ht="13.35" customHeight="1" x14ac:dyDescent="0.2">
      <c r="A46" s="220">
        <v>400</v>
      </c>
      <c r="B46" s="223" t="s">
        <v>176</v>
      </c>
      <c r="C46" s="208" t="s">
        <v>204</v>
      </c>
      <c r="E46" s="208"/>
      <c r="F46" s="219">
        <v>912</v>
      </c>
      <c r="G46" s="210"/>
      <c r="H46" s="215" t="s">
        <v>203</v>
      </c>
    </row>
    <row r="47" spans="1:8" s="205" customFormat="1" ht="13.35" customHeight="1" x14ac:dyDescent="0.2">
      <c r="A47" s="220">
        <v>410</v>
      </c>
      <c r="C47" s="208" t="s">
        <v>202</v>
      </c>
      <c r="E47" s="208"/>
      <c r="F47" s="219">
        <v>913</v>
      </c>
      <c r="G47" s="210"/>
      <c r="H47" s="215" t="s">
        <v>201</v>
      </c>
    </row>
    <row r="48" spans="1:8" s="205" customFormat="1" ht="13.35" customHeight="1" x14ac:dyDescent="0.2">
      <c r="A48" s="205">
        <v>420</v>
      </c>
      <c r="C48" s="205" t="s">
        <v>200</v>
      </c>
      <c r="E48" s="208"/>
      <c r="F48" s="219">
        <v>920</v>
      </c>
      <c r="G48" s="210"/>
      <c r="H48" s="215" t="s">
        <v>199</v>
      </c>
    </row>
    <row r="49" spans="1:9" s="205" customFormat="1" ht="13.35" customHeight="1" x14ac:dyDescent="0.2">
      <c r="A49" s="220">
        <v>424</v>
      </c>
      <c r="C49" s="208" t="s">
        <v>198</v>
      </c>
      <c r="E49" s="208"/>
      <c r="F49" s="219"/>
      <c r="G49" s="210"/>
      <c r="H49" s="215"/>
    </row>
    <row r="50" spans="1:9" s="205" customFormat="1" ht="16.5" customHeight="1" x14ac:dyDescent="0.25">
      <c r="A50" s="220">
        <v>425</v>
      </c>
      <c r="C50" s="208" t="s">
        <v>197</v>
      </c>
      <c r="E50" s="208"/>
      <c r="F50" s="222" t="s">
        <v>196</v>
      </c>
      <c r="G50" s="221"/>
      <c r="H50" s="221"/>
    </row>
    <row r="51" spans="1:9" s="205" customFormat="1" ht="13.35" customHeight="1" x14ac:dyDescent="0.2">
      <c r="A51" s="220">
        <v>427</v>
      </c>
      <c r="C51" s="208" t="s">
        <v>195</v>
      </c>
      <c r="E51" s="208"/>
      <c r="F51" s="218">
        <v>100</v>
      </c>
      <c r="G51" s="210"/>
      <c r="H51" s="215" t="s">
        <v>84</v>
      </c>
    </row>
    <row r="52" spans="1:9" s="205" customFormat="1" ht="13.35" customHeight="1" x14ac:dyDescent="0.2">
      <c r="A52" s="205">
        <v>430</v>
      </c>
      <c r="C52" s="215" t="s">
        <v>194</v>
      </c>
      <c r="E52" s="208"/>
      <c r="F52" s="218">
        <v>200</v>
      </c>
      <c r="G52" s="210"/>
      <c r="H52" s="215" t="s">
        <v>82</v>
      </c>
    </row>
    <row r="53" spans="1:9" s="205" customFormat="1" ht="13.35" customHeight="1" x14ac:dyDescent="0.2">
      <c r="A53" s="219">
        <v>490</v>
      </c>
      <c r="B53" s="210"/>
      <c r="C53" s="215" t="s">
        <v>193</v>
      </c>
      <c r="E53" s="208"/>
      <c r="F53" s="218">
        <v>300</v>
      </c>
      <c r="G53" s="210"/>
      <c r="H53" s="215" t="s">
        <v>80</v>
      </c>
    </row>
    <row r="54" spans="1:9" s="205" customFormat="1" ht="13.35" customHeight="1" x14ac:dyDescent="0.2">
      <c r="A54" s="219">
        <v>500</v>
      </c>
      <c r="B54" s="216" t="s">
        <v>176</v>
      </c>
      <c r="C54" s="215" t="s">
        <v>192</v>
      </c>
      <c r="E54" s="208"/>
      <c r="F54" s="218">
        <v>400</v>
      </c>
      <c r="G54" s="210"/>
      <c r="H54" s="215" t="s">
        <v>191</v>
      </c>
    </row>
    <row r="55" spans="1:9" s="205" customFormat="1" ht="13.35" customHeight="1" x14ac:dyDescent="0.2">
      <c r="A55" s="219">
        <v>510</v>
      </c>
      <c r="B55" s="210"/>
      <c r="C55" s="215" t="s">
        <v>190</v>
      </c>
      <c r="E55" s="208"/>
      <c r="F55" s="218">
        <v>500</v>
      </c>
      <c r="G55" s="210"/>
      <c r="H55" s="215" t="s">
        <v>189</v>
      </c>
    </row>
    <row r="56" spans="1:9" s="205" customFormat="1" ht="13.35" customHeight="1" x14ac:dyDescent="0.2">
      <c r="A56" s="219">
        <v>600</v>
      </c>
      <c r="B56" s="216" t="s">
        <v>176</v>
      </c>
      <c r="C56" s="215" t="s">
        <v>188</v>
      </c>
      <c r="E56" s="208"/>
      <c r="F56" s="218">
        <v>600</v>
      </c>
      <c r="G56" s="210"/>
      <c r="H56" s="215" t="s">
        <v>74</v>
      </c>
    </row>
    <row r="57" spans="1:9" s="205" customFormat="1" ht="13.35" customHeight="1" x14ac:dyDescent="0.2">
      <c r="A57" s="219">
        <v>610</v>
      </c>
      <c r="B57" s="210"/>
      <c r="C57" s="215" t="s">
        <v>187</v>
      </c>
      <c r="E57" s="208"/>
      <c r="F57" s="218">
        <v>700</v>
      </c>
      <c r="G57" s="210"/>
      <c r="H57" s="215" t="s">
        <v>186</v>
      </c>
    </row>
    <row r="58" spans="1:9" s="205" customFormat="1" ht="13.35" customHeight="1" x14ac:dyDescent="0.2">
      <c r="A58" s="219">
        <v>700</v>
      </c>
      <c r="B58" s="216" t="s">
        <v>176</v>
      </c>
      <c r="C58" s="215" t="s">
        <v>185</v>
      </c>
      <c r="E58" s="208"/>
      <c r="F58" s="218">
        <v>800</v>
      </c>
      <c r="G58" s="210"/>
      <c r="H58" s="215" t="s">
        <v>184</v>
      </c>
      <c r="I58" s="208"/>
    </row>
    <row r="59" spans="1:9" s="205" customFormat="1" ht="13.35" customHeight="1" x14ac:dyDescent="0.2">
      <c r="A59" s="218" t="s">
        <v>183</v>
      </c>
      <c r="B59" s="210"/>
      <c r="C59" s="215" t="s">
        <v>182</v>
      </c>
      <c r="E59" s="212"/>
      <c r="I59" s="208"/>
    </row>
    <row r="60" spans="1:9" s="205" customFormat="1" ht="13.35" customHeight="1" x14ac:dyDescent="0.2">
      <c r="A60" s="217" t="s">
        <v>181</v>
      </c>
      <c r="B60" s="210"/>
      <c r="C60" s="215" t="s">
        <v>180</v>
      </c>
      <c r="E60" s="212"/>
    </row>
    <row r="61" spans="1:9" s="205" customFormat="1" ht="13.35" customHeight="1" x14ac:dyDescent="0.2">
      <c r="A61" s="217">
        <v>750</v>
      </c>
      <c r="B61" s="216" t="s">
        <v>176</v>
      </c>
      <c r="C61" s="215" t="s">
        <v>179</v>
      </c>
      <c r="E61" s="212"/>
      <c r="I61" s="208"/>
    </row>
    <row r="62" spans="1:9" s="205" customFormat="1" ht="13.35" customHeight="1" x14ac:dyDescent="0.2">
      <c r="A62" s="217">
        <v>810</v>
      </c>
      <c r="B62" s="216" t="s">
        <v>176</v>
      </c>
      <c r="C62" s="215" t="s">
        <v>178</v>
      </c>
      <c r="E62" s="212"/>
      <c r="I62" s="208"/>
    </row>
    <row r="63" spans="1:9" s="205" customFormat="1" ht="13.35" customHeight="1" x14ac:dyDescent="0.2">
      <c r="A63" s="217">
        <v>910</v>
      </c>
      <c r="B63" s="216" t="s">
        <v>176</v>
      </c>
      <c r="C63" s="215" t="s">
        <v>177</v>
      </c>
      <c r="E63" s="208"/>
      <c r="I63" s="208"/>
    </row>
    <row r="64" spans="1:9" s="205" customFormat="1" ht="13.15" customHeight="1" x14ac:dyDescent="0.2">
      <c r="D64" s="208"/>
      <c r="E64" s="208"/>
      <c r="I64" s="208"/>
    </row>
    <row r="65" spans="1:9" s="205" customFormat="1" ht="13.15" customHeight="1" x14ac:dyDescent="0.2">
      <c r="A65" s="214" t="s">
        <v>176</v>
      </c>
      <c r="B65" s="204"/>
      <c r="C65" s="211" t="s">
        <v>175</v>
      </c>
      <c r="E65" s="208"/>
    </row>
    <row r="66" spans="1:9" s="205" customFormat="1" ht="13.15" customHeight="1" x14ac:dyDescent="0.2">
      <c r="E66" s="212"/>
      <c r="F66" s="210"/>
      <c r="G66" s="210"/>
      <c r="H66" s="213" t="s">
        <v>5</v>
      </c>
    </row>
    <row r="67" spans="1:9" s="205" customFormat="1" ht="13.15" customHeight="1" x14ac:dyDescent="0.2">
      <c r="E67" s="212"/>
    </row>
    <row r="68" spans="1:9" s="205" customFormat="1" ht="13.15" customHeight="1" x14ac:dyDescent="0.2">
      <c r="D68"/>
      <c r="E68" s="208"/>
    </row>
    <row r="69" spans="1:9" s="205" customFormat="1" ht="13.15" customHeight="1" x14ac:dyDescent="0.2">
      <c r="D69"/>
    </row>
    <row r="70" spans="1:9" s="205" customFormat="1" ht="12.75" customHeight="1" x14ac:dyDescent="0.2">
      <c r="E70" s="208"/>
    </row>
    <row r="71" spans="1:9" s="205" customFormat="1" ht="12.75" customHeight="1" x14ac:dyDescent="0.2">
      <c r="E71" s="208"/>
      <c r="F71" s="210"/>
      <c r="G71" s="210"/>
      <c r="H71" s="210"/>
    </row>
    <row r="72" spans="1:9" s="205" customFormat="1" ht="12.75" customHeight="1" x14ac:dyDescent="0.2">
      <c r="E72" s="208"/>
      <c r="F72" s="210"/>
      <c r="G72" s="210"/>
      <c r="H72" s="210"/>
    </row>
    <row r="73" spans="1:9" s="205" customFormat="1" ht="12.75" customHeight="1" x14ac:dyDescent="0.2">
      <c r="E73" s="208"/>
      <c r="F73" s="210"/>
      <c r="G73" s="210"/>
      <c r="H73" s="210"/>
      <c r="I73" s="208"/>
    </row>
    <row r="74" spans="1:9" s="205" customFormat="1" ht="12.75" customHeight="1" x14ac:dyDescent="0.2">
      <c r="E74" s="208"/>
      <c r="F74" s="210"/>
      <c r="G74" s="210"/>
      <c r="H74" s="210"/>
      <c r="I74" s="208"/>
    </row>
    <row r="75" spans="1:9" s="205" customFormat="1" ht="12.75" customHeight="1" x14ac:dyDescent="0.2">
      <c r="E75" s="208"/>
      <c r="F75" s="210"/>
      <c r="G75" s="210"/>
      <c r="H75" s="210"/>
      <c r="I75" s="208"/>
    </row>
    <row r="76" spans="1:9" s="205" customFormat="1" ht="12.75" customHeight="1" x14ac:dyDescent="0.2">
      <c r="B76" s="204"/>
      <c r="C76" s="204"/>
      <c r="D76" s="204"/>
      <c r="E76" s="208"/>
      <c r="F76" s="210"/>
      <c r="G76" s="210"/>
      <c r="H76" s="210"/>
      <c r="I76" s="208"/>
    </row>
    <row r="77" spans="1:9" s="205" customFormat="1" ht="12.75" customHeight="1" x14ac:dyDescent="0.2">
      <c r="B77" s="204"/>
      <c r="C77" s="204"/>
      <c r="D77" s="204"/>
      <c r="E77" s="208"/>
      <c r="F77" s="210"/>
      <c r="G77" s="210"/>
      <c r="H77" s="210"/>
      <c r="I77" s="208"/>
    </row>
    <row r="78" spans="1:9" s="205" customFormat="1" ht="12.75" customHeight="1" x14ac:dyDescent="0.2">
      <c r="B78" s="204"/>
      <c r="C78" s="204"/>
      <c r="D78" s="204"/>
      <c r="E78" s="208"/>
      <c r="F78" s="210"/>
      <c r="G78" s="210"/>
      <c r="H78" s="210"/>
    </row>
    <row r="79" spans="1:9" s="205" customFormat="1" ht="12.75" customHeight="1" x14ac:dyDescent="0.2">
      <c r="B79" s="204"/>
      <c r="C79" s="204"/>
      <c r="D79" s="204"/>
      <c r="E79" s="208"/>
      <c r="F79" s="210"/>
      <c r="G79" s="210"/>
      <c r="H79" s="210"/>
      <c r="I79" s="211"/>
    </row>
    <row r="80" spans="1:9" s="205" customFormat="1" ht="12.75" customHeight="1" x14ac:dyDescent="0.2">
      <c r="B80" s="204"/>
      <c r="C80" s="204"/>
      <c r="D80" s="204"/>
      <c r="E80" s="208"/>
      <c r="F80" s="210"/>
      <c r="G80" s="210"/>
      <c r="H80" s="210"/>
      <c r="I80" s="206"/>
    </row>
    <row r="81" spans="1:8" s="205" customFormat="1" ht="12.75" customHeight="1" x14ac:dyDescent="0.2">
      <c r="B81" s="204"/>
      <c r="C81" s="204"/>
      <c r="D81" s="204"/>
      <c r="E81" s="208"/>
      <c r="F81" s="210"/>
      <c r="G81" s="210"/>
      <c r="H81" s="210"/>
    </row>
    <row r="82" spans="1:8" s="205" customFormat="1" ht="12.75" customHeight="1" x14ac:dyDescent="0.2">
      <c r="B82" s="204"/>
      <c r="C82" s="204"/>
      <c r="D82" s="204"/>
      <c r="E82" s="208"/>
      <c r="F82" s="210"/>
      <c r="G82" s="210"/>
      <c r="H82" s="210"/>
    </row>
    <row r="83" spans="1:8" s="205" customFormat="1" ht="12.75" customHeight="1" x14ac:dyDescent="0.2">
      <c r="B83" s="204"/>
      <c r="C83" s="204"/>
      <c r="D83" s="204"/>
      <c r="E83" s="208"/>
      <c r="F83" s="210"/>
      <c r="G83" s="210"/>
      <c r="H83" s="210"/>
    </row>
    <row r="84" spans="1:8" s="205" customFormat="1" ht="12.75" customHeight="1" x14ac:dyDescent="0.2">
      <c r="B84" s="204"/>
      <c r="C84" s="204"/>
      <c r="D84" s="204"/>
      <c r="E84" s="208"/>
      <c r="F84" s="210"/>
      <c r="G84" s="210"/>
      <c r="H84" s="210"/>
    </row>
    <row r="85" spans="1:8" s="205" customFormat="1" ht="12.75" customHeight="1" x14ac:dyDescent="0.2">
      <c r="B85" s="204"/>
      <c r="C85" s="204"/>
      <c r="D85" s="204"/>
      <c r="E85" s="208"/>
      <c r="F85" s="210"/>
      <c r="G85" s="210"/>
      <c r="H85" s="210"/>
    </row>
    <row r="86" spans="1:8" s="205" customFormat="1" ht="12.75" customHeight="1" x14ac:dyDescent="0.2">
      <c r="B86" s="204"/>
      <c r="C86" s="204"/>
      <c r="D86" s="204"/>
      <c r="E86" s="208"/>
      <c r="F86" s="210"/>
      <c r="G86" s="210"/>
      <c r="H86" s="210"/>
    </row>
    <row r="87" spans="1:8" s="205" customFormat="1" ht="12.75" customHeight="1" x14ac:dyDescent="0.2">
      <c r="B87" s="204"/>
      <c r="C87" s="204"/>
      <c r="D87" s="204"/>
      <c r="E87" s="208"/>
      <c r="F87" s="209"/>
      <c r="G87" s="209"/>
      <c r="H87" s="209"/>
    </row>
    <row r="88" spans="1:8" s="205" customFormat="1" ht="12.75" customHeight="1" x14ac:dyDescent="0.2">
      <c r="B88" s="204"/>
      <c r="C88" s="204"/>
      <c r="D88" s="204"/>
      <c r="E88" s="208"/>
      <c r="F88" s="210"/>
      <c r="G88" s="210"/>
      <c r="H88" s="210"/>
    </row>
    <row r="89" spans="1:8" s="205" customFormat="1" ht="12.75" customHeight="1" x14ac:dyDescent="0.2">
      <c r="B89" s="204"/>
      <c r="C89" s="204"/>
      <c r="D89" s="204"/>
      <c r="E89" s="208"/>
      <c r="F89" s="209"/>
      <c r="G89" s="209"/>
      <c r="H89" s="209"/>
    </row>
    <row r="90" spans="1:8" s="205" customFormat="1" ht="12.75" customHeight="1" x14ac:dyDescent="0.2">
      <c r="B90" s="204"/>
      <c r="C90" s="204"/>
      <c r="D90" s="204"/>
      <c r="E90" s="208"/>
      <c r="F90" s="209"/>
      <c r="G90" s="209"/>
      <c r="H90" s="209"/>
    </row>
    <row r="91" spans="1:8" s="205" customFormat="1" ht="12.75" customHeight="1" x14ac:dyDescent="0.2">
      <c r="B91" s="204"/>
      <c r="C91" s="204"/>
      <c r="D91" s="204"/>
      <c r="E91" s="208"/>
      <c r="F91" s="204"/>
      <c r="G91" s="204"/>
      <c r="H91" s="204"/>
    </row>
    <row r="92" spans="1:8" s="205" customFormat="1" ht="12.75" customHeight="1" x14ac:dyDescent="0.2">
      <c r="B92" s="204"/>
      <c r="C92" s="204"/>
      <c r="D92" s="204"/>
      <c r="E92" s="208"/>
      <c r="F92" s="204"/>
      <c r="G92" s="204"/>
      <c r="H92" s="204"/>
    </row>
    <row r="93" spans="1:8" s="205" customFormat="1" ht="12.75" customHeight="1" x14ac:dyDescent="0.2">
      <c r="B93" s="204"/>
      <c r="C93" s="204"/>
      <c r="D93" s="204"/>
    </row>
    <row r="94" spans="1:8" ht="12.75" customHeight="1" x14ac:dyDescent="0.25">
      <c r="A94" s="205"/>
      <c r="E94" s="207"/>
    </row>
    <row r="95" spans="1:8" ht="12.75" customHeight="1" x14ac:dyDescent="0.2">
      <c r="A95" s="205"/>
      <c r="E95" s="206"/>
    </row>
    <row r="96" spans="1:8" ht="12.75" customHeight="1" x14ac:dyDescent="0.2">
      <c r="A96" s="205"/>
      <c r="E96" s="205"/>
    </row>
    <row r="97" spans="1:1" ht="12.75" customHeight="1" x14ac:dyDescent="0.2">
      <c r="A97" s="205"/>
    </row>
    <row r="98" spans="1:1" ht="12.75" customHeight="1" x14ac:dyDescent="0.2">
      <c r="A98" s="205"/>
    </row>
    <row r="99" spans="1:1" ht="12.75" customHeight="1" x14ac:dyDescent="0.2">
      <c r="A99" s="205"/>
    </row>
    <row r="100" spans="1:1" ht="12.75" customHeight="1" x14ac:dyDescent="0.2">
      <c r="A100" s="205"/>
    </row>
    <row r="101" spans="1:1" ht="12.75" customHeight="1" x14ac:dyDescent="0.2">
      <c r="A101" s="205"/>
    </row>
    <row r="102" spans="1:1" x14ac:dyDescent="0.2">
      <c r="A102" s="205"/>
    </row>
    <row r="103" spans="1:1" x14ac:dyDescent="0.2">
      <c r="A103" s="205"/>
    </row>
    <row r="104" spans="1:1" x14ac:dyDescent="0.2">
      <c r="A104" s="205"/>
    </row>
    <row r="113" spans="1:1" x14ac:dyDescent="0.2">
      <c r="A113" s="205"/>
    </row>
    <row r="114" spans="1:1" x14ac:dyDescent="0.2">
      <c r="A114" s="205"/>
    </row>
    <row r="115" spans="1:1" x14ac:dyDescent="0.2">
      <c r="A115" s="205"/>
    </row>
    <row r="116" spans="1:1" x14ac:dyDescent="0.2">
      <c r="A116" s="205"/>
    </row>
    <row r="117" spans="1:1" x14ac:dyDescent="0.2">
      <c r="A117" s="205"/>
    </row>
    <row r="118" spans="1:1" x14ac:dyDescent="0.2">
      <c r="A118" s="205"/>
    </row>
    <row r="119" spans="1:1" x14ac:dyDescent="0.2">
      <c r="A119" s="205"/>
    </row>
    <row r="120" spans="1:1" x14ac:dyDescent="0.2">
      <c r="A120" s="205"/>
    </row>
    <row r="121" spans="1:1" x14ac:dyDescent="0.2">
      <c r="A121" s="205"/>
    </row>
    <row r="122" spans="1:1" x14ac:dyDescent="0.2">
      <c r="A122" s="205"/>
    </row>
    <row r="123" spans="1:1" x14ac:dyDescent="0.2">
      <c r="A123" s="205"/>
    </row>
    <row r="124" spans="1:1" x14ac:dyDescent="0.2">
      <c r="A124" s="205"/>
    </row>
    <row r="125" spans="1:1" x14ac:dyDescent="0.2">
      <c r="A125" s="205"/>
    </row>
    <row r="126" spans="1:1" x14ac:dyDescent="0.2">
      <c r="A126" s="205"/>
    </row>
    <row r="127" spans="1:1" x14ac:dyDescent="0.2">
      <c r="A127" s="205"/>
    </row>
    <row r="128" spans="1:1" x14ac:dyDescent="0.2">
      <c r="A128" s="205"/>
    </row>
    <row r="129" spans="1:1" x14ac:dyDescent="0.2">
      <c r="A129" s="205"/>
    </row>
    <row r="130" spans="1:1" x14ac:dyDescent="0.2">
      <c r="A130" s="205"/>
    </row>
    <row r="131" spans="1:1" x14ac:dyDescent="0.2">
      <c r="A131" s="205"/>
    </row>
    <row r="132" spans="1:1" x14ac:dyDescent="0.2">
      <c r="A132" s="205"/>
    </row>
    <row r="133" spans="1:1" x14ac:dyDescent="0.2">
      <c r="A133" s="205"/>
    </row>
    <row r="134" spans="1:1" x14ac:dyDescent="0.2">
      <c r="A134" s="205"/>
    </row>
    <row r="135" spans="1:1" x14ac:dyDescent="0.2">
      <c r="A135" s="205"/>
    </row>
    <row r="136" spans="1:1" x14ac:dyDescent="0.2">
      <c r="A136" s="205"/>
    </row>
    <row r="137" spans="1:1" x14ac:dyDescent="0.2">
      <c r="A137" s="205"/>
    </row>
    <row r="138" spans="1:1" x14ac:dyDescent="0.2">
      <c r="A138" s="205"/>
    </row>
    <row r="139" spans="1:1" x14ac:dyDescent="0.2">
      <c r="A139" s="205"/>
    </row>
    <row r="140" spans="1:1" x14ac:dyDescent="0.2">
      <c r="A140" s="205"/>
    </row>
    <row r="141" spans="1:1" x14ac:dyDescent="0.2">
      <c r="A141" s="205"/>
    </row>
    <row r="142" spans="1:1" x14ac:dyDescent="0.2">
      <c r="A142" s="205"/>
    </row>
    <row r="143" spans="1:1" x14ac:dyDescent="0.2">
      <c r="A143" s="205"/>
    </row>
    <row r="144" spans="1:1" x14ac:dyDescent="0.2">
      <c r="A144" s="205"/>
    </row>
    <row r="145" spans="1:1" x14ac:dyDescent="0.2">
      <c r="A145" s="205"/>
    </row>
    <row r="146" spans="1:1" x14ac:dyDescent="0.2">
      <c r="A146" s="205"/>
    </row>
    <row r="147" spans="1:1" x14ac:dyDescent="0.2">
      <c r="A147" s="205"/>
    </row>
    <row r="148" spans="1:1" x14ac:dyDescent="0.2">
      <c r="A148" s="205"/>
    </row>
    <row r="149" spans="1:1" x14ac:dyDescent="0.2">
      <c r="A149" s="205"/>
    </row>
    <row r="150" spans="1:1" x14ac:dyDescent="0.2">
      <c r="A150" s="205"/>
    </row>
    <row r="151" spans="1:1" x14ac:dyDescent="0.2">
      <c r="A151" s="205"/>
    </row>
    <row r="152" spans="1:1" x14ac:dyDescent="0.2">
      <c r="A152" s="205"/>
    </row>
    <row r="153" spans="1:1" x14ac:dyDescent="0.2">
      <c r="A153" s="205"/>
    </row>
    <row r="154" spans="1:1" x14ac:dyDescent="0.2">
      <c r="A154" s="205"/>
    </row>
    <row r="155" spans="1:1" x14ac:dyDescent="0.2">
      <c r="A155" s="205"/>
    </row>
    <row r="156" spans="1:1" x14ac:dyDescent="0.2">
      <c r="A156" s="205"/>
    </row>
    <row r="157" spans="1:1" x14ac:dyDescent="0.2">
      <c r="A157" s="205"/>
    </row>
    <row r="158" spans="1:1" x14ac:dyDescent="0.2">
      <c r="A158" s="205"/>
    </row>
    <row r="159" spans="1:1" x14ac:dyDescent="0.2">
      <c r="A159" s="205"/>
    </row>
    <row r="160" spans="1:1" x14ac:dyDescent="0.2">
      <c r="A160" s="205"/>
    </row>
    <row r="161" spans="1:1" x14ac:dyDescent="0.2">
      <c r="A161" s="205"/>
    </row>
    <row r="162" spans="1:1" x14ac:dyDescent="0.2">
      <c r="A162" s="205"/>
    </row>
    <row r="163" spans="1:1" x14ac:dyDescent="0.2">
      <c r="A163" s="205"/>
    </row>
    <row r="164" spans="1:1" x14ac:dyDescent="0.2">
      <c r="A164" s="205"/>
    </row>
    <row r="165" spans="1:1" x14ac:dyDescent="0.2">
      <c r="A165" s="205"/>
    </row>
    <row r="166" spans="1:1" x14ac:dyDescent="0.2">
      <c r="A166" s="205"/>
    </row>
    <row r="167" spans="1:1" x14ac:dyDescent="0.2">
      <c r="A167" s="205"/>
    </row>
    <row r="168" spans="1:1" x14ac:dyDescent="0.2">
      <c r="A168" s="205"/>
    </row>
    <row r="169" spans="1:1" x14ac:dyDescent="0.2">
      <c r="A169" s="205"/>
    </row>
    <row r="170" spans="1:1" x14ac:dyDescent="0.2">
      <c r="A170" s="205"/>
    </row>
    <row r="171" spans="1:1" x14ac:dyDescent="0.2">
      <c r="A171" s="205"/>
    </row>
    <row r="172" spans="1:1" x14ac:dyDescent="0.2">
      <c r="A172" s="205"/>
    </row>
    <row r="173" spans="1:1" x14ac:dyDescent="0.2">
      <c r="A173" s="205"/>
    </row>
    <row r="174" spans="1:1" x14ac:dyDescent="0.2">
      <c r="A174" s="205"/>
    </row>
    <row r="175" spans="1:1" x14ac:dyDescent="0.2">
      <c r="A175" s="205"/>
    </row>
    <row r="176" spans="1:1" x14ac:dyDescent="0.2">
      <c r="A176" s="205"/>
    </row>
    <row r="177" spans="1:1" x14ac:dyDescent="0.2">
      <c r="A177" s="205"/>
    </row>
    <row r="178" spans="1:1" x14ac:dyDescent="0.2">
      <c r="A178" s="205"/>
    </row>
    <row r="179" spans="1:1" x14ac:dyDescent="0.2">
      <c r="A179" s="205"/>
    </row>
    <row r="180" spans="1:1" x14ac:dyDescent="0.2">
      <c r="A180" s="205"/>
    </row>
    <row r="181" spans="1:1" x14ac:dyDescent="0.2">
      <c r="A181" s="205"/>
    </row>
    <row r="182" spans="1:1" x14ac:dyDescent="0.2">
      <c r="A182" s="205"/>
    </row>
    <row r="183" spans="1:1" x14ac:dyDescent="0.2">
      <c r="A183" s="205"/>
    </row>
    <row r="184" spans="1:1" x14ac:dyDescent="0.2">
      <c r="A184" s="205"/>
    </row>
    <row r="185" spans="1:1" x14ac:dyDescent="0.2">
      <c r="A185" s="205"/>
    </row>
    <row r="186" spans="1:1" x14ac:dyDescent="0.2">
      <c r="A186" s="205"/>
    </row>
    <row r="187" spans="1:1" x14ac:dyDescent="0.2">
      <c r="A187" s="205"/>
    </row>
    <row r="188" spans="1:1" x14ac:dyDescent="0.2">
      <c r="A188" s="205"/>
    </row>
    <row r="189" spans="1:1" x14ac:dyDescent="0.2">
      <c r="A189" s="205"/>
    </row>
    <row r="190" spans="1:1" x14ac:dyDescent="0.2">
      <c r="A190" s="205"/>
    </row>
    <row r="191" spans="1:1" x14ac:dyDescent="0.2">
      <c r="A191" s="205"/>
    </row>
    <row r="192" spans="1:1" x14ac:dyDescent="0.2">
      <c r="A192" s="205"/>
    </row>
    <row r="193" spans="1:1" x14ac:dyDescent="0.2">
      <c r="A193" s="205"/>
    </row>
    <row r="194" spans="1:1" x14ac:dyDescent="0.2">
      <c r="A194" s="205"/>
    </row>
    <row r="195" spans="1:1" x14ac:dyDescent="0.2">
      <c r="A195" s="205"/>
    </row>
    <row r="196" spans="1:1" x14ac:dyDescent="0.2">
      <c r="A196" s="205"/>
    </row>
    <row r="197" spans="1:1" x14ac:dyDescent="0.2">
      <c r="A197" s="205"/>
    </row>
    <row r="198" spans="1:1" x14ac:dyDescent="0.2">
      <c r="A198" s="205"/>
    </row>
    <row r="199" spans="1:1" x14ac:dyDescent="0.2">
      <c r="A199" s="205"/>
    </row>
    <row r="200" spans="1:1" x14ac:dyDescent="0.2">
      <c r="A200" s="205"/>
    </row>
    <row r="201" spans="1:1" x14ac:dyDescent="0.2">
      <c r="A201" s="205"/>
    </row>
    <row r="202" spans="1:1" x14ac:dyDescent="0.2">
      <c r="A202" s="205"/>
    </row>
    <row r="203" spans="1:1" x14ac:dyDescent="0.2">
      <c r="A203" s="205"/>
    </row>
    <row r="204" spans="1:1" x14ac:dyDescent="0.2">
      <c r="A204" s="205"/>
    </row>
    <row r="205" spans="1:1" x14ac:dyDescent="0.2">
      <c r="A205" s="205"/>
    </row>
    <row r="206" spans="1:1" x14ac:dyDescent="0.2">
      <c r="A206" s="205"/>
    </row>
    <row r="207" spans="1:1" x14ac:dyDescent="0.2">
      <c r="A207" s="205"/>
    </row>
    <row r="208" spans="1:1" x14ac:dyDescent="0.2">
      <c r="A208" s="205"/>
    </row>
    <row r="209" spans="1:1" x14ac:dyDescent="0.2">
      <c r="A209" s="205"/>
    </row>
    <row r="210" spans="1:1" x14ac:dyDescent="0.2">
      <c r="A210" s="205"/>
    </row>
    <row r="211" spans="1:1" x14ac:dyDescent="0.2">
      <c r="A211" s="205"/>
    </row>
    <row r="212" spans="1:1" x14ac:dyDescent="0.2">
      <c r="A212" s="205"/>
    </row>
    <row r="213" spans="1:1" x14ac:dyDescent="0.2">
      <c r="A213" s="205"/>
    </row>
    <row r="214" spans="1:1" x14ac:dyDescent="0.2">
      <c r="A214" s="205"/>
    </row>
    <row r="215" spans="1:1" x14ac:dyDescent="0.2">
      <c r="A215" s="205"/>
    </row>
    <row r="216" spans="1:1" x14ac:dyDescent="0.2">
      <c r="A216" s="205"/>
    </row>
    <row r="217" spans="1:1" x14ac:dyDescent="0.2">
      <c r="A217" s="205"/>
    </row>
    <row r="218" spans="1:1" x14ac:dyDescent="0.2">
      <c r="A218" s="205"/>
    </row>
    <row r="219" spans="1:1" x14ac:dyDescent="0.2">
      <c r="A219" s="205"/>
    </row>
    <row r="220" spans="1:1" x14ac:dyDescent="0.2">
      <c r="A220" s="205"/>
    </row>
    <row r="221" spans="1:1" x14ac:dyDescent="0.2">
      <c r="A221" s="205"/>
    </row>
    <row r="222" spans="1:1" x14ac:dyDescent="0.2">
      <c r="A222" s="205"/>
    </row>
    <row r="223" spans="1:1" x14ac:dyDescent="0.2">
      <c r="A223" s="205"/>
    </row>
    <row r="224" spans="1:1" x14ac:dyDescent="0.2">
      <c r="A224" s="205"/>
    </row>
    <row r="225" spans="1:1" x14ac:dyDescent="0.2">
      <c r="A225" s="205"/>
    </row>
    <row r="226" spans="1:1" x14ac:dyDescent="0.2">
      <c r="A226" s="205"/>
    </row>
    <row r="227" spans="1:1" x14ac:dyDescent="0.2">
      <c r="A227" s="205"/>
    </row>
    <row r="228" spans="1:1" x14ac:dyDescent="0.2">
      <c r="A228" s="205"/>
    </row>
    <row r="229" spans="1:1" x14ac:dyDescent="0.2">
      <c r="A229" s="205"/>
    </row>
    <row r="230" spans="1:1" x14ac:dyDescent="0.2">
      <c r="A230" s="205"/>
    </row>
    <row r="231" spans="1:1" x14ac:dyDescent="0.2">
      <c r="A231" s="205"/>
    </row>
    <row r="232" spans="1:1" x14ac:dyDescent="0.2">
      <c r="A232" s="205"/>
    </row>
    <row r="233" spans="1:1" x14ac:dyDescent="0.2">
      <c r="A233" s="205"/>
    </row>
    <row r="234" spans="1:1" x14ac:dyDescent="0.2">
      <c r="A234" s="205"/>
    </row>
    <row r="235" spans="1:1" x14ac:dyDescent="0.2">
      <c r="A235" s="205"/>
    </row>
    <row r="236" spans="1:1" x14ac:dyDescent="0.2">
      <c r="A236" s="205"/>
    </row>
    <row r="237" spans="1:1" x14ac:dyDescent="0.2">
      <c r="A237" s="205"/>
    </row>
    <row r="238" spans="1:1" x14ac:dyDescent="0.2">
      <c r="A238" s="205"/>
    </row>
    <row r="239" spans="1:1" x14ac:dyDescent="0.2">
      <c r="A239" s="205"/>
    </row>
    <row r="240" spans="1:1" x14ac:dyDescent="0.2">
      <c r="A240" s="205"/>
    </row>
    <row r="241" spans="1:1" x14ac:dyDescent="0.2">
      <c r="A241" s="205"/>
    </row>
    <row r="242" spans="1:1" x14ac:dyDescent="0.2">
      <c r="A242" s="205"/>
    </row>
    <row r="243" spans="1:1" x14ac:dyDescent="0.2">
      <c r="A243" s="205"/>
    </row>
    <row r="244" spans="1:1" x14ac:dyDescent="0.2">
      <c r="A244" s="205"/>
    </row>
    <row r="245" spans="1:1" x14ac:dyDescent="0.2">
      <c r="A245" s="205"/>
    </row>
    <row r="246" spans="1:1" x14ac:dyDescent="0.2">
      <c r="A246" s="205"/>
    </row>
    <row r="247" spans="1:1" x14ac:dyDescent="0.2">
      <c r="A247" s="205"/>
    </row>
    <row r="248" spans="1:1" x14ac:dyDescent="0.2">
      <c r="A248" s="205"/>
    </row>
    <row r="249" spans="1:1" x14ac:dyDescent="0.2">
      <c r="A249" s="205"/>
    </row>
    <row r="250" spans="1:1" x14ac:dyDescent="0.2">
      <c r="A250" s="205"/>
    </row>
    <row r="251" spans="1:1" x14ac:dyDescent="0.2">
      <c r="A251" s="205"/>
    </row>
    <row r="252" spans="1:1" x14ac:dyDescent="0.2">
      <c r="A252" s="205"/>
    </row>
    <row r="253" spans="1:1" x14ac:dyDescent="0.2">
      <c r="A253" s="205"/>
    </row>
    <row r="254" spans="1:1" x14ac:dyDescent="0.2">
      <c r="A254" s="205"/>
    </row>
    <row r="255" spans="1:1" x14ac:dyDescent="0.2">
      <c r="A255" s="205"/>
    </row>
    <row r="256" spans="1:1" x14ac:dyDescent="0.2">
      <c r="A256" s="205"/>
    </row>
    <row r="257" spans="1:1" x14ac:dyDescent="0.2">
      <c r="A257" s="205"/>
    </row>
    <row r="258" spans="1:1" x14ac:dyDescent="0.2">
      <c r="A258" s="205"/>
    </row>
    <row r="259" spans="1:1" x14ac:dyDescent="0.2">
      <c r="A259" s="205"/>
    </row>
    <row r="260" spans="1:1" x14ac:dyDescent="0.2">
      <c r="A260" s="205"/>
    </row>
    <row r="261" spans="1:1" x14ac:dyDescent="0.2">
      <c r="A261" s="205"/>
    </row>
    <row r="262" spans="1:1" x14ac:dyDescent="0.2">
      <c r="A262" s="205"/>
    </row>
    <row r="263" spans="1:1" x14ac:dyDescent="0.2">
      <c r="A263" s="205"/>
    </row>
    <row r="264" spans="1:1" x14ac:dyDescent="0.2">
      <c r="A264" s="205"/>
    </row>
    <row r="265" spans="1:1" x14ac:dyDescent="0.2">
      <c r="A265" s="205"/>
    </row>
    <row r="266" spans="1:1" x14ac:dyDescent="0.2">
      <c r="A266" s="205"/>
    </row>
    <row r="267" spans="1:1" x14ac:dyDescent="0.2">
      <c r="A267" s="205"/>
    </row>
    <row r="268" spans="1:1" x14ac:dyDescent="0.2">
      <c r="A268" s="205"/>
    </row>
    <row r="269" spans="1:1" x14ac:dyDescent="0.2">
      <c r="A269" s="205"/>
    </row>
    <row r="270" spans="1:1" x14ac:dyDescent="0.2">
      <c r="A270" s="205"/>
    </row>
    <row r="271" spans="1:1" x14ac:dyDescent="0.2">
      <c r="A271" s="205"/>
    </row>
    <row r="272" spans="1:1" x14ac:dyDescent="0.2">
      <c r="A272" s="205"/>
    </row>
    <row r="273" spans="1:1" x14ac:dyDescent="0.2">
      <c r="A273" s="205"/>
    </row>
    <row r="274" spans="1:1" x14ac:dyDescent="0.2">
      <c r="A274" s="205"/>
    </row>
    <row r="275" spans="1:1" x14ac:dyDescent="0.2">
      <c r="A275" s="205"/>
    </row>
    <row r="276" spans="1:1" x14ac:dyDescent="0.2">
      <c r="A276" s="205"/>
    </row>
    <row r="277" spans="1:1" x14ac:dyDescent="0.2">
      <c r="A277" s="205"/>
    </row>
    <row r="278" spans="1:1" x14ac:dyDescent="0.2">
      <c r="A278" s="205"/>
    </row>
    <row r="279" spans="1:1" x14ac:dyDescent="0.2">
      <c r="A279" s="205"/>
    </row>
    <row r="280" spans="1:1" x14ac:dyDescent="0.2">
      <c r="A280" s="205"/>
    </row>
    <row r="281" spans="1:1" x14ac:dyDescent="0.2">
      <c r="A281" s="205"/>
    </row>
    <row r="282" spans="1:1" x14ac:dyDescent="0.2">
      <c r="A282" s="205"/>
    </row>
    <row r="283" spans="1:1" x14ac:dyDescent="0.2">
      <c r="A283" s="205"/>
    </row>
    <row r="284" spans="1:1" x14ac:dyDescent="0.2">
      <c r="A284" s="205"/>
    </row>
    <row r="285" spans="1:1" x14ac:dyDescent="0.2">
      <c r="A285" s="205"/>
    </row>
    <row r="286" spans="1:1" x14ac:dyDescent="0.2">
      <c r="A286" s="205"/>
    </row>
    <row r="287" spans="1:1" x14ac:dyDescent="0.2">
      <c r="A287" s="205"/>
    </row>
    <row r="288" spans="1:1" x14ac:dyDescent="0.2">
      <c r="A288" s="205"/>
    </row>
    <row r="289" spans="1:1" x14ac:dyDescent="0.2">
      <c r="A289" s="205"/>
    </row>
    <row r="290" spans="1:1" x14ac:dyDescent="0.2">
      <c r="A290" s="205"/>
    </row>
    <row r="291" spans="1:1" x14ac:dyDescent="0.2">
      <c r="A291" s="205"/>
    </row>
    <row r="292" spans="1:1" x14ac:dyDescent="0.2">
      <c r="A292" s="205"/>
    </row>
    <row r="293" spans="1:1" x14ac:dyDescent="0.2">
      <c r="A293" s="205"/>
    </row>
    <row r="294" spans="1:1" x14ac:dyDescent="0.2">
      <c r="A294" s="205"/>
    </row>
    <row r="295" spans="1:1" x14ac:dyDescent="0.2">
      <c r="A295" s="205"/>
    </row>
    <row r="296" spans="1:1" x14ac:dyDescent="0.2">
      <c r="A296" s="205"/>
    </row>
    <row r="297" spans="1:1" x14ac:dyDescent="0.2">
      <c r="A297" s="205"/>
    </row>
    <row r="298" spans="1:1" x14ac:dyDescent="0.2">
      <c r="A298" s="205"/>
    </row>
    <row r="299" spans="1:1" x14ac:dyDescent="0.2">
      <c r="A299" s="205"/>
    </row>
    <row r="300" spans="1:1" x14ac:dyDescent="0.2">
      <c r="A300" s="205"/>
    </row>
    <row r="301" spans="1:1" x14ac:dyDescent="0.2">
      <c r="A301" s="205"/>
    </row>
    <row r="302" spans="1:1" x14ac:dyDescent="0.2">
      <c r="A302" s="205"/>
    </row>
    <row r="303" spans="1:1" x14ac:dyDescent="0.2">
      <c r="A303" s="205"/>
    </row>
    <row r="304" spans="1:1" x14ac:dyDescent="0.2">
      <c r="A304" s="205"/>
    </row>
    <row r="305" spans="1:1" x14ac:dyDescent="0.2">
      <c r="A305" s="205"/>
    </row>
    <row r="306" spans="1:1" x14ac:dyDescent="0.2">
      <c r="A306" s="205"/>
    </row>
    <row r="307" spans="1:1" x14ac:dyDescent="0.2">
      <c r="A307" s="205"/>
    </row>
    <row r="308" spans="1:1" x14ac:dyDescent="0.2">
      <c r="A308" s="205"/>
    </row>
    <row r="309" spans="1:1" x14ac:dyDescent="0.2">
      <c r="A309" s="205"/>
    </row>
    <row r="310" spans="1:1" x14ac:dyDescent="0.2">
      <c r="A310" s="205"/>
    </row>
    <row r="311" spans="1:1" x14ac:dyDescent="0.2">
      <c r="A311" s="205"/>
    </row>
    <row r="312" spans="1:1" x14ac:dyDescent="0.2">
      <c r="A312" s="205"/>
    </row>
    <row r="313" spans="1:1" x14ac:dyDescent="0.2">
      <c r="A313" s="205"/>
    </row>
    <row r="314" spans="1:1" x14ac:dyDescent="0.2">
      <c r="A314" s="205"/>
    </row>
    <row r="315" spans="1:1" x14ac:dyDescent="0.2">
      <c r="A315" s="205"/>
    </row>
    <row r="316" spans="1:1" x14ac:dyDescent="0.2">
      <c r="A316" s="205"/>
    </row>
    <row r="317" spans="1:1" x14ac:dyDescent="0.2">
      <c r="A317" s="205"/>
    </row>
    <row r="318" spans="1:1" x14ac:dyDescent="0.2">
      <c r="A318" s="205"/>
    </row>
    <row r="319" spans="1:1" x14ac:dyDescent="0.2">
      <c r="A319" s="205"/>
    </row>
    <row r="320" spans="1:1" x14ac:dyDescent="0.2">
      <c r="A320" s="205"/>
    </row>
    <row r="321" spans="1:1" x14ac:dyDescent="0.2">
      <c r="A321" s="205"/>
    </row>
    <row r="322" spans="1:1" x14ac:dyDescent="0.2">
      <c r="A322" s="205"/>
    </row>
    <row r="323" spans="1:1" x14ac:dyDescent="0.2">
      <c r="A323" s="205"/>
    </row>
    <row r="324" spans="1:1" x14ac:dyDescent="0.2">
      <c r="A324" s="205"/>
    </row>
    <row r="325" spans="1:1" x14ac:dyDescent="0.2">
      <c r="A325" s="205"/>
    </row>
    <row r="326" spans="1:1" x14ac:dyDescent="0.2">
      <c r="A326" s="205"/>
    </row>
    <row r="327" spans="1:1" x14ac:dyDescent="0.2">
      <c r="A327" s="205"/>
    </row>
    <row r="328" spans="1:1" x14ac:dyDescent="0.2">
      <c r="A328" s="205"/>
    </row>
    <row r="329" spans="1:1" x14ac:dyDescent="0.2">
      <c r="A329" s="205"/>
    </row>
    <row r="330" spans="1:1" x14ac:dyDescent="0.2">
      <c r="A330" s="205"/>
    </row>
    <row r="331" spans="1:1" x14ac:dyDescent="0.2">
      <c r="A331" s="205"/>
    </row>
    <row r="332" spans="1:1" x14ac:dyDescent="0.2">
      <c r="A332" s="205"/>
    </row>
    <row r="333" spans="1:1" x14ac:dyDescent="0.2">
      <c r="A333" s="205"/>
    </row>
    <row r="334" spans="1:1" x14ac:dyDescent="0.2">
      <c r="A334" s="205"/>
    </row>
    <row r="335" spans="1:1" x14ac:dyDescent="0.2">
      <c r="A335" s="205"/>
    </row>
    <row r="336" spans="1:1" x14ac:dyDescent="0.2">
      <c r="A336" s="205"/>
    </row>
    <row r="337" spans="1:1" x14ac:dyDescent="0.2">
      <c r="A337" s="205"/>
    </row>
    <row r="338" spans="1:1" x14ac:dyDescent="0.2">
      <c r="A338" s="205"/>
    </row>
    <row r="339" spans="1:1" x14ac:dyDescent="0.2">
      <c r="A339" s="205"/>
    </row>
    <row r="340" spans="1:1" x14ac:dyDescent="0.2">
      <c r="A340" s="205"/>
    </row>
    <row r="341" spans="1:1" x14ac:dyDescent="0.2">
      <c r="A341" s="205"/>
    </row>
    <row r="342" spans="1:1" x14ac:dyDescent="0.2">
      <c r="A342" s="205"/>
    </row>
    <row r="343" spans="1:1" x14ac:dyDescent="0.2">
      <c r="A343" s="205"/>
    </row>
    <row r="344" spans="1:1" x14ac:dyDescent="0.2">
      <c r="A344" s="205"/>
    </row>
    <row r="345" spans="1:1" x14ac:dyDescent="0.2">
      <c r="A345" s="205"/>
    </row>
    <row r="346" spans="1:1" x14ac:dyDescent="0.2">
      <c r="A346" s="205"/>
    </row>
    <row r="347" spans="1:1" x14ac:dyDescent="0.2">
      <c r="A347" s="205"/>
    </row>
    <row r="348" spans="1:1" x14ac:dyDescent="0.2">
      <c r="A348" s="205"/>
    </row>
    <row r="349" spans="1:1" x14ac:dyDescent="0.2">
      <c r="A349" s="205"/>
    </row>
    <row r="350" spans="1:1" x14ac:dyDescent="0.2">
      <c r="A350" s="205"/>
    </row>
    <row r="351" spans="1:1" x14ac:dyDescent="0.2">
      <c r="A351" s="205"/>
    </row>
    <row r="352" spans="1:1" x14ac:dyDescent="0.2">
      <c r="A352" s="205"/>
    </row>
    <row r="353" spans="1:1" x14ac:dyDescent="0.2">
      <c r="A353" s="205"/>
    </row>
    <row r="354" spans="1:1" x14ac:dyDescent="0.2">
      <c r="A354" s="205"/>
    </row>
    <row r="355" spans="1:1" x14ac:dyDescent="0.2">
      <c r="A355" s="205"/>
    </row>
    <row r="356" spans="1:1" x14ac:dyDescent="0.2">
      <c r="A356" s="205"/>
    </row>
    <row r="357" spans="1:1" x14ac:dyDescent="0.2">
      <c r="A357" s="205"/>
    </row>
    <row r="358" spans="1:1" x14ac:dyDescent="0.2">
      <c r="A358" s="205"/>
    </row>
    <row r="359" spans="1:1" x14ac:dyDescent="0.2">
      <c r="A359" s="205"/>
    </row>
    <row r="360" spans="1:1" x14ac:dyDescent="0.2">
      <c r="A360" s="205"/>
    </row>
    <row r="361" spans="1:1" x14ac:dyDescent="0.2">
      <c r="A361" s="205"/>
    </row>
    <row r="362" spans="1:1" x14ac:dyDescent="0.2">
      <c r="A362" s="205"/>
    </row>
    <row r="363" spans="1:1" x14ac:dyDescent="0.2">
      <c r="A363" s="205"/>
    </row>
    <row r="364" spans="1:1" x14ac:dyDescent="0.2">
      <c r="A364" s="205"/>
    </row>
    <row r="365" spans="1:1" x14ac:dyDescent="0.2">
      <c r="A365" s="205"/>
    </row>
    <row r="366" spans="1:1" x14ac:dyDescent="0.2">
      <c r="A366" s="205"/>
    </row>
    <row r="367" spans="1:1" x14ac:dyDescent="0.2">
      <c r="A367" s="205"/>
    </row>
    <row r="368" spans="1:1" x14ac:dyDescent="0.2">
      <c r="A368" s="205"/>
    </row>
    <row r="369" spans="1:1" x14ac:dyDescent="0.2">
      <c r="A369" s="205"/>
    </row>
    <row r="370" spans="1:1" x14ac:dyDescent="0.2">
      <c r="A370" s="205"/>
    </row>
    <row r="371" spans="1:1" x14ac:dyDescent="0.2">
      <c r="A371" s="205"/>
    </row>
    <row r="372" spans="1:1" x14ac:dyDescent="0.2">
      <c r="A372" s="205"/>
    </row>
    <row r="373" spans="1:1" x14ac:dyDescent="0.2">
      <c r="A373" s="205"/>
    </row>
    <row r="374" spans="1:1" x14ac:dyDescent="0.2">
      <c r="A374" s="205"/>
    </row>
    <row r="375" spans="1:1" x14ac:dyDescent="0.2">
      <c r="A375" s="205"/>
    </row>
    <row r="376" spans="1:1" x14ac:dyDescent="0.2">
      <c r="A376" s="205"/>
    </row>
    <row r="377" spans="1:1" x14ac:dyDescent="0.2">
      <c r="A377" s="205"/>
    </row>
    <row r="378" spans="1:1" x14ac:dyDescent="0.2">
      <c r="A378" s="205"/>
    </row>
    <row r="379" spans="1:1" x14ac:dyDescent="0.2">
      <c r="A379" s="205"/>
    </row>
    <row r="380" spans="1:1" x14ac:dyDescent="0.2">
      <c r="A380" s="205"/>
    </row>
    <row r="381" spans="1:1" x14ac:dyDescent="0.2">
      <c r="A381" s="205"/>
    </row>
    <row r="382" spans="1:1" x14ac:dyDescent="0.2">
      <c r="A382" s="205"/>
    </row>
    <row r="383" spans="1:1" x14ac:dyDescent="0.2">
      <c r="A383" s="205"/>
    </row>
    <row r="384" spans="1:1" x14ac:dyDescent="0.2">
      <c r="A384" s="205"/>
    </row>
    <row r="385" spans="1:1" x14ac:dyDescent="0.2">
      <c r="A385" s="205"/>
    </row>
    <row r="386" spans="1:1" x14ac:dyDescent="0.2">
      <c r="A386" s="205"/>
    </row>
    <row r="387" spans="1:1" x14ac:dyDescent="0.2">
      <c r="A387" s="205"/>
    </row>
    <row r="388" spans="1:1" x14ac:dyDescent="0.2">
      <c r="A388" s="205"/>
    </row>
    <row r="389" spans="1:1" x14ac:dyDescent="0.2">
      <c r="A389" s="205"/>
    </row>
    <row r="390" spans="1:1" x14ac:dyDescent="0.2">
      <c r="A390" s="205"/>
    </row>
    <row r="391" spans="1:1" x14ac:dyDescent="0.2">
      <c r="A391" s="205"/>
    </row>
    <row r="392" spans="1:1" x14ac:dyDescent="0.2">
      <c r="A392" s="205"/>
    </row>
    <row r="393" spans="1:1" x14ac:dyDescent="0.2">
      <c r="A393" s="205"/>
    </row>
    <row r="394" spans="1:1" x14ac:dyDescent="0.2">
      <c r="A394" s="205"/>
    </row>
    <row r="395" spans="1:1" x14ac:dyDescent="0.2">
      <c r="A395" s="205"/>
    </row>
    <row r="396" spans="1:1" x14ac:dyDescent="0.2">
      <c r="A396" s="205"/>
    </row>
    <row r="397" spans="1:1" x14ac:dyDescent="0.2">
      <c r="A397" s="205"/>
    </row>
    <row r="398" spans="1:1" x14ac:dyDescent="0.2">
      <c r="A398" s="205"/>
    </row>
    <row r="399" spans="1:1" x14ac:dyDescent="0.2">
      <c r="A399" s="205"/>
    </row>
    <row r="400" spans="1:1" x14ac:dyDescent="0.2">
      <c r="A400" s="205"/>
    </row>
    <row r="401" spans="1:1" x14ac:dyDescent="0.2">
      <c r="A401" s="205"/>
    </row>
    <row r="402" spans="1:1" x14ac:dyDescent="0.2">
      <c r="A402" s="205"/>
    </row>
    <row r="403" spans="1:1" x14ac:dyDescent="0.2">
      <c r="A403" s="205"/>
    </row>
    <row r="404" spans="1:1" x14ac:dyDescent="0.2">
      <c r="A404" s="205"/>
    </row>
    <row r="405" spans="1:1" x14ac:dyDescent="0.2">
      <c r="A405" s="205"/>
    </row>
    <row r="406" spans="1:1" x14ac:dyDescent="0.2">
      <c r="A406" s="205"/>
    </row>
    <row r="407" spans="1:1" x14ac:dyDescent="0.2">
      <c r="A407" s="205"/>
    </row>
    <row r="408" spans="1:1" x14ac:dyDescent="0.2">
      <c r="A408" s="205"/>
    </row>
    <row r="409" spans="1:1" x14ac:dyDescent="0.2">
      <c r="A409" s="205"/>
    </row>
    <row r="410" spans="1:1" x14ac:dyDescent="0.2">
      <c r="A410" s="205"/>
    </row>
    <row r="411" spans="1:1" x14ac:dyDescent="0.2">
      <c r="A411" s="205"/>
    </row>
    <row r="412" spans="1:1" x14ac:dyDescent="0.2">
      <c r="A412" s="205"/>
    </row>
    <row r="413" spans="1:1" x14ac:dyDescent="0.2">
      <c r="A413" s="205"/>
    </row>
    <row r="414" spans="1:1" x14ac:dyDescent="0.2">
      <c r="A414" s="205"/>
    </row>
    <row r="415" spans="1:1" x14ac:dyDescent="0.2">
      <c r="A415" s="205"/>
    </row>
    <row r="416" spans="1:1" x14ac:dyDescent="0.2">
      <c r="A416" s="205"/>
    </row>
    <row r="417" spans="1:1" x14ac:dyDescent="0.2">
      <c r="A417" s="205"/>
    </row>
    <row r="418" spans="1:1" x14ac:dyDescent="0.2">
      <c r="A418" s="205"/>
    </row>
    <row r="419" spans="1:1" x14ac:dyDescent="0.2">
      <c r="A419" s="205"/>
    </row>
    <row r="420" spans="1:1" x14ac:dyDescent="0.2">
      <c r="A420" s="205"/>
    </row>
    <row r="421" spans="1:1" x14ac:dyDescent="0.2">
      <c r="A421" s="205"/>
    </row>
    <row r="422" spans="1:1" x14ac:dyDescent="0.2">
      <c r="A422" s="205"/>
    </row>
    <row r="423" spans="1:1" x14ac:dyDescent="0.2">
      <c r="A423" s="205"/>
    </row>
    <row r="424" spans="1:1" x14ac:dyDescent="0.2">
      <c r="A424" s="205"/>
    </row>
    <row r="425" spans="1:1" x14ac:dyDescent="0.2">
      <c r="A425" s="205"/>
    </row>
    <row r="426" spans="1:1" x14ac:dyDescent="0.2">
      <c r="A426" s="205"/>
    </row>
    <row r="427" spans="1:1" x14ac:dyDescent="0.2">
      <c r="A427" s="205"/>
    </row>
    <row r="428" spans="1:1" x14ac:dyDescent="0.2">
      <c r="A428" s="205"/>
    </row>
    <row r="429" spans="1:1" x14ac:dyDescent="0.2">
      <c r="A429" s="205"/>
    </row>
    <row r="430" spans="1:1" x14ac:dyDescent="0.2">
      <c r="A430" s="205"/>
    </row>
    <row r="431" spans="1:1" x14ac:dyDescent="0.2">
      <c r="A431" s="205"/>
    </row>
    <row r="432" spans="1:1" x14ac:dyDescent="0.2">
      <c r="A432" s="205"/>
    </row>
    <row r="433" spans="1:1" x14ac:dyDescent="0.2">
      <c r="A433" s="205"/>
    </row>
    <row r="434" spans="1:1" x14ac:dyDescent="0.2">
      <c r="A434" s="205"/>
    </row>
    <row r="435" spans="1:1" x14ac:dyDescent="0.2">
      <c r="A435" s="205"/>
    </row>
    <row r="436" spans="1:1" x14ac:dyDescent="0.2">
      <c r="A436" s="205"/>
    </row>
    <row r="437" spans="1:1" x14ac:dyDescent="0.2">
      <c r="A437" s="205"/>
    </row>
    <row r="438" spans="1:1" x14ac:dyDescent="0.2">
      <c r="A438" s="205"/>
    </row>
    <row r="439" spans="1:1" x14ac:dyDescent="0.2">
      <c r="A439" s="205"/>
    </row>
    <row r="440" spans="1:1" x14ac:dyDescent="0.2">
      <c r="A440" s="205"/>
    </row>
    <row r="441" spans="1:1" x14ac:dyDescent="0.2">
      <c r="A441" s="205"/>
    </row>
    <row r="442" spans="1:1" x14ac:dyDescent="0.2">
      <c r="A442" s="205"/>
    </row>
    <row r="443" spans="1:1" x14ac:dyDescent="0.2">
      <c r="A443" s="205"/>
    </row>
    <row r="444" spans="1:1" x14ac:dyDescent="0.2">
      <c r="A444" s="205"/>
    </row>
    <row r="445" spans="1:1" x14ac:dyDescent="0.2">
      <c r="A445" s="205"/>
    </row>
    <row r="446" spans="1:1" x14ac:dyDescent="0.2">
      <c r="A446" s="205"/>
    </row>
    <row r="447" spans="1:1" x14ac:dyDescent="0.2">
      <c r="A447" s="205"/>
    </row>
    <row r="448" spans="1:1" x14ac:dyDescent="0.2">
      <c r="A448" s="205"/>
    </row>
    <row r="449" spans="1:1" x14ac:dyDescent="0.2">
      <c r="A449" s="205"/>
    </row>
    <row r="450" spans="1:1" x14ac:dyDescent="0.2">
      <c r="A450" s="205"/>
    </row>
    <row r="451" spans="1:1" x14ac:dyDescent="0.2">
      <c r="A451" s="205"/>
    </row>
    <row r="452" spans="1:1" x14ac:dyDescent="0.2">
      <c r="A452" s="205"/>
    </row>
    <row r="453" spans="1:1" x14ac:dyDescent="0.2">
      <c r="A453" s="205"/>
    </row>
    <row r="454" spans="1:1" x14ac:dyDescent="0.2">
      <c r="A454" s="205"/>
    </row>
    <row r="455" spans="1:1" x14ac:dyDescent="0.2">
      <c r="A455" s="205"/>
    </row>
    <row r="456" spans="1:1" x14ac:dyDescent="0.2">
      <c r="A456" s="205"/>
    </row>
    <row r="457" spans="1:1" x14ac:dyDescent="0.2">
      <c r="A457" s="205"/>
    </row>
    <row r="458" spans="1:1" x14ac:dyDescent="0.2">
      <c r="A458" s="205"/>
    </row>
    <row r="459" spans="1:1" x14ac:dyDescent="0.2">
      <c r="A459" s="205"/>
    </row>
    <row r="460" spans="1:1" x14ac:dyDescent="0.2">
      <c r="A460" s="205"/>
    </row>
    <row r="461" spans="1:1" x14ac:dyDescent="0.2">
      <c r="A461" s="205"/>
    </row>
    <row r="462" spans="1:1" x14ac:dyDescent="0.2">
      <c r="A462" s="205"/>
    </row>
    <row r="463" spans="1:1" x14ac:dyDescent="0.2">
      <c r="A463" s="205"/>
    </row>
    <row r="464" spans="1:1" x14ac:dyDescent="0.2">
      <c r="A464" s="205"/>
    </row>
    <row r="465" spans="1:1" x14ac:dyDescent="0.2">
      <c r="A465" s="205"/>
    </row>
    <row r="466" spans="1:1" x14ac:dyDescent="0.2">
      <c r="A466" s="205"/>
    </row>
    <row r="467" spans="1:1" x14ac:dyDescent="0.2">
      <c r="A467" s="205"/>
    </row>
    <row r="468" spans="1:1" x14ac:dyDescent="0.2">
      <c r="A468" s="205"/>
    </row>
    <row r="469" spans="1:1" x14ac:dyDescent="0.2">
      <c r="A469" s="205"/>
    </row>
    <row r="470" spans="1:1" x14ac:dyDescent="0.2">
      <c r="A470" s="205"/>
    </row>
    <row r="471" spans="1:1" x14ac:dyDescent="0.2">
      <c r="A471" s="205"/>
    </row>
    <row r="472" spans="1:1" x14ac:dyDescent="0.2">
      <c r="A472" s="205"/>
    </row>
    <row r="473" spans="1:1" x14ac:dyDescent="0.2">
      <c r="A473" s="205"/>
    </row>
    <row r="474" spans="1:1" x14ac:dyDescent="0.2">
      <c r="A474" s="205"/>
    </row>
    <row r="475" spans="1:1" x14ac:dyDescent="0.2">
      <c r="A475" s="205"/>
    </row>
    <row r="476" spans="1:1" x14ac:dyDescent="0.2">
      <c r="A476" s="205"/>
    </row>
    <row r="477" spans="1:1" x14ac:dyDescent="0.2">
      <c r="A477" s="205"/>
    </row>
    <row r="478" spans="1:1" x14ac:dyDescent="0.2">
      <c r="A478" s="205"/>
    </row>
    <row r="479" spans="1:1" x14ac:dyDescent="0.2">
      <c r="A479" s="205"/>
    </row>
    <row r="480" spans="1:1" x14ac:dyDescent="0.2">
      <c r="A480" s="205"/>
    </row>
    <row r="481" spans="1:1" x14ac:dyDescent="0.2">
      <c r="A481" s="205"/>
    </row>
    <row r="482" spans="1:1" x14ac:dyDescent="0.2">
      <c r="A482" s="205"/>
    </row>
    <row r="483" spans="1:1" x14ac:dyDescent="0.2">
      <c r="A483" s="205"/>
    </row>
    <row r="484" spans="1:1" x14ac:dyDescent="0.2">
      <c r="A484" s="205"/>
    </row>
    <row r="485" spans="1:1" x14ac:dyDescent="0.2">
      <c r="A485" s="205"/>
    </row>
    <row r="486" spans="1:1" x14ac:dyDescent="0.2">
      <c r="A486" s="205"/>
    </row>
    <row r="487" spans="1:1" x14ac:dyDescent="0.2">
      <c r="A487" s="205"/>
    </row>
    <row r="488" spans="1:1" x14ac:dyDescent="0.2">
      <c r="A488" s="205"/>
    </row>
    <row r="489" spans="1:1" x14ac:dyDescent="0.2">
      <c r="A489" s="205"/>
    </row>
    <row r="490" spans="1:1" x14ac:dyDescent="0.2">
      <c r="A490" s="205"/>
    </row>
    <row r="491" spans="1:1" x14ac:dyDescent="0.2">
      <c r="A491" s="205"/>
    </row>
    <row r="492" spans="1:1" x14ac:dyDescent="0.2">
      <c r="A492" s="205"/>
    </row>
    <row r="493" spans="1:1" x14ac:dyDescent="0.2">
      <c r="A493" s="205"/>
    </row>
    <row r="494" spans="1:1" x14ac:dyDescent="0.2">
      <c r="A494" s="205"/>
    </row>
    <row r="495" spans="1:1" x14ac:dyDescent="0.2">
      <c r="A495" s="205"/>
    </row>
    <row r="496" spans="1:1" x14ac:dyDescent="0.2">
      <c r="A496" s="205"/>
    </row>
    <row r="497" spans="1:1" x14ac:dyDescent="0.2">
      <c r="A497" s="205"/>
    </row>
    <row r="498" spans="1:1" x14ac:dyDescent="0.2">
      <c r="A498" s="205"/>
    </row>
    <row r="499" spans="1:1" x14ac:dyDescent="0.2">
      <c r="A499" s="205"/>
    </row>
    <row r="500" spans="1:1" x14ac:dyDescent="0.2">
      <c r="A500" s="205"/>
    </row>
    <row r="501" spans="1:1" x14ac:dyDescent="0.2">
      <c r="A501" s="205"/>
    </row>
    <row r="502" spans="1:1" x14ac:dyDescent="0.2">
      <c r="A502" s="205"/>
    </row>
    <row r="503" spans="1:1" x14ac:dyDescent="0.2">
      <c r="A503" s="205"/>
    </row>
    <row r="504" spans="1:1" x14ac:dyDescent="0.2">
      <c r="A504" s="205"/>
    </row>
    <row r="505" spans="1:1" x14ac:dyDescent="0.2">
      <c r="A505" s="205"/>
    </row>
    <row r="506" spans="1:1" x14ac:dyDescent="0.2">
      <c r="A506" s="205"/>
    </row>
    <row r="507" spans="1:1" x14ac:dyDescent="0.2">
      <c r="A507" s="205"/>
    </row>
    <row r="508" spans="1:1" x14ac:dyDescent="0.2">
      <c r="A508" s="205"/>
    </row>
    <row r="509" spans="1:1" x14ac:dyDescent="0.2">
      <c r="A509" s="205"/>
    </row>
    <row r="510" spans="1:1" x14ac:dyDescent="0.2">
      <c r="A510" s="205"/>
    </row>
    <row r="511" spans="1:1" x14ac:dyDescent="0.2">
      <c r="A511" s="205"/>
    </row>
    <row r="512" spans="1:1" x14ac:dyDescent="0.2">
      <c r="A512" s="205"/>
    </row>
    <row r="513" spans="1:1" x14ac:dyDescent="0.2">
      <c r="A513" s="205"/>
    </row>
    <row r="514" spans="1:1" x14ac:dyDescent="0.2">
      <c r="A514" s="205"/>
    </row>
    <row r="515" spans="1:1" x14ac:dyDescent="0.2">
      <c r="A515" s="205"/>
    </row>
    <row r="516" spans="1:1" x14ac:dyDescent="0.2">
      <c r="A516" s="205"/>
    </row>
    <row r="517" spans="1:1" x14ac:dyDescent="0.2">
      <c r="A517" s="205"/>
    </row>
    <row r="518" spans="1:1" x14ac:dyDescent="0.2">
      <c r="A518" s="205"/>
    </row>
    <row r="519" spans="1:1" x14ac:dyDescent="0.2">
      <c r="A519" s="205"/>
    </row>
    <row r="520" spans="1:1" x14ac:dyDescent="0.2">
      <c r="A520" s="205"/>
    </row>
    <row r="521" spans="1:1" x14ac:dyDescent="0.2">
      <c r="A521" s="205"/>
    </row>
    <row r="522" spans="1:1" x14ac:dyDescent="0.2">
      <c r="A522" s="205"/>
    </row>
    <row r="523" spans="1:1" x14ac:dyDescent="0.2">
      <c r="A523" s="205"/>
    </row>
    <row r="524" spans="1:1" x14ac:dyDescent="0.2">
      <c r="A524" s="205"/>
    </row>
    <row r="525" spans="1:1" x14ac:dyDescent="0.2">
      <c r="A525" s="205"/>
    </row>
    <row r="526" spans="1:1" x14ac:dyDescent="0.2">
      <c r="A526" s="205"/>
    </row>
    <row r="527" spans="1:1" x14ac:dyDescent="0.2">
      <c r="A527" s="205"/>
    </row>
    <row r="528" spans="1:1" x14ac:dyDescent="0.2">
      <c r="A528" s="205"/>
    </row>
    <row r="529" spans="1:1" x14ac:dyDescent="0.2">
      <c r="A529" s="205"/>
    </row>
    <row r="530" spans="1:1" x14ac:dyDescent="0.2">
      <c r="A530" s="205"/>
    </row>
    <row r="531" spans="1:1" x14ac:dyDescent="0.2">
      <c r="A531" s="205"/>
    </row>
    <row r="532" spans="1:1" x14ac:dyDescent="0.2">
      <c r="A532" s="205"/>
    </row>
    <row r="533" spans="1:1" x14ac:dyDescent="0.2">
      <c r="A533" s="205"/>
    </row>
    <row r="534" spans="1:1" x14ac:dyDescent="0.2">
      <c r="A534" s="205"/>
    </row>
    <row r="535" spans="1:1" x14ac:dyDescent="0.2">
      <c r="A535" s="205"/>
    </row>
    <row r="536" spans="1:1" x14ac:dyDescent="0.2">
      <c r="A536" s="205"/>
    </row>
    <row r="537" spans="1:1" x14ac:dyDescent="0.2">
      <c r="A537" s="205"/>
    </row>
    <row r="538" spans="1:1" x14ac:dyDescent="0.2">
      <c r="A538" s="205"/>
    </row>
    <row r="539" spans="1:1" x14ac:dyDescent="0.2">
      <c r="A539" s="205"/>
    </row>
    <row r="540" spans="1:1" x14ac:dyDescent="0.2">
      <c r="A540" s="205"/>
    </row>
    <row r="541" spans="1:1" x14ac:dyDescent="0.2">
      <c r="A541" s="205"/>
    </row>
    <row r="542" spans="1:1" x14ac:dyDescent="0.2">
      <c r="A542" s="205"/>
    </row>
    <row r="543" spans="1:1" x14ac:dyDescent="0.2">
      <c r="A543" s="205"/>
    </row>
    <row r="544" spans="1:1" x14ac:dyDescent="0.2">
      <c r="A544" s="205"/>
    </row>
    <row r="545" spans="1:1" x14ac:dyDescent="0.2">
      <c r="A545" s="205"/>
    </row>
    <row r="546" spans="1:1" x14ac:dyDescent="0.2">
      <c r="A546" s="205"/>
    </row>
    <row r="547" spans="1:1" x14ac:dyDescent="0.2">
      <c r="A547" s="205"/>
    </row>
    <row r="548" spans="1:1" x14ac:dyDescent="0.2">
      <c r="A548" s="205"/>
    </row>
    <row r="549" spans="1:1" x14ac:dyDescent="0.2">
      <c r="A549" s="205"/>
    </row>
    <row r="550" spans="1:1" x14ac:dyDescent="0.2">
      <c r="A550" s="205"/>
    </row>
    <row r="551" spans="1:1" x14ac:dyDescent="0.2">
      <c r="A551" s="205"/>
    </row>
    <row r="552" spans="1:1" x14ac:dyDescent="0.2">
      <c r="A552" s="205"/>
    </row>
    <row r="553" spans="1:1" x14ac:dyDescent="0.2">
      <c r="A553" s="205"/>
    </row>
    <row r="554" spans="1:1" x14ac:dyDescent="0.2">
      <c r="A554" s="205"/>
    </row>
    <row r="555" spans="1:1" x14ac:dyDescent="0.2">
      <c r="A555" s="205"/>
    </row>
    <row r="556" spans="1:1" x14ac:dyDescent="0.2">
      <c r="A556" s="205"/>
    </row>
    <row r="557" spans="1:1" x14ac:dyDescent="0.2">
      <c r="A557" s="205"/>
    </row>
    <row r="558" spans="1:1" x14ac:dyDescent="0.2">
      <c r="A558" s="205"/>
    </row>
    <row r="559" spans="1:1" x14ac:dyDescent="0.2">
      <c r="A559" s="205"/>
    </row>
    <row r="560" spans="1:1" x14ac:dyDescent="0.2">
      <c r="A560" s="205"/>
    </row>
    <row r="561" spans="1:1" x14ac:dyDescent="0.2">
      <c r="A561" s="205"/>
    </row>
    <row r="562" spans="1:1" x14ac:dyDescent="0.2">
      <c r="A562" s="205"/>
    </row>
    <row r="563" spans="1:1" x14ac:dyDescent="0.2">
      <c r="A563" s="205"/>
    </row>
    <row r="564" spans="1:1" x14ac:dyDescent="0.2">
      <c r="A564" s="205"/>
    </row>
    <row r="565" spans="1:1" x14ac:dyDescent="0.2">
      <c r="A565" s="205"/>
    </row>
    <row r="566" spans="1:1" x14ac:dyDescent="0.2">
      <c r="A566" s="205"/>
    </row>
    <row r="567" spans="1:1" x14ac:dyDescent="0.2">
      <c r="A567" s="205"/>
    </row>
    <row r="568" spans="1:1" x14ac:dyDescent="0.2">
      <c r="A568" s="205"/>
    </row>
    <row r="569" spans="1:1" x14ac:dyDescent="0.2">
      <c r="A569" s="205"/>
    </row>
    <row r="570" spans="1:1" x14ac:dyDescent="0.2">
      <c r="A570" s="205"/>
    </row>
    <row r="571" spans="1:1" x14ac:dyDescent="0.2">
      <c r="A571" s="205"/>
    </row>
    <row r="572" spans="1:1" x14ac:dyDescent="0.2">
      <c r="A572" s="205"/>
    </row>
    <row r="573" spans="1:1" x14ac:dyDescent="0.2">
      <c r="A573" s="205"/>
    </row>
    <row r="574" spans="1:1" x14ac:dyDescent="0.2">
      <c r="A574" s="205"/>
    </row>
    <row r="575" spans="1:1" x14ac:dyDescent="0.2">
      <c r="A575" s="205"/>
    </row>
    <row r="576" spans="1:1" x14ac:dyDescent="0.2">
      <c r="A576" s="205"/>
    </row>
    <row r="577" spans="1:1" x14ac:dyDescent="0.2">
      <c r="A577" s="205"/>
    </row>
    <row r="578" spans="1:1" x14ac:dyDescent="0.2">
      <c r="A578" s="205"/>
    </row>
    <row r="579" spans="1:1" x14ac:dyDescent="0.2">
      <c r="A579" s="205"/>
    </row>
    <row r="580" spans="1:1" x14ac:dyDescent="0.2">
      <c r="A580" s="205"/>
    </row>
    <row r="581" spans="1:1" x14ac:dyDescent="0.2">
      <c r="A581" s="205"/>
    </row>
    <row r="582" spans="1:1" x14ac:dyDescent="0.2">
      <c r="A582" s="205"/>
    </row>
    <row r="583" spans="1:1" x14ac:dyDescent="0.2">
      <c r="A583" s="205"/>
    </row>
    <row r="584" spans="1:1" x14ac:dyDescent="0.2">
      <c r="A584" s="205"/>
    </row>
    <row r="585" spans="1:1" x14ac:dyDescent="0.2">
      <c r="A585" s="205"/>
    </row>
    <row r="586" spans="1:1" x14ac:dyDescent="0.2">
      <c r="A586" s="205"/>
    </row>
    <row r="587" spans="1:1" x14ac:dyDescent="0.2">
      <c r="A587" s="205"/>
    </row>
    <row r="588" spans="1:1" x14ac:dyDescent="0.2">
      <c r="A588" s="205"/>
    </row>
    <row r="589" spans="1:1" x14ac:dyDescent="0.2">
      <c r="A589" s="205"/>
    </row>
    <row r="590" spans="1:1" x14ac:dyDescent="0.2">
      <c r="A590" s="205"/>
    </row>
    <row r="591" spans="1:1" x14ac:dyDescent="0.2">
      <c r="A591" s="205"/>
    </row>
    <row r="592" spans="1:1" x14ac:dyDescent="0.2">
      <c r="A592" s="205"/>
    </row>
    <row r="593" spans="1:1" x14ac:dyDescent="0.2">
      <c r="A593" s="205"/>
    </row>
    <row r="594" spans="1:1" x14ac:dyDescent="0.2">
      <c r="A594" s="205"/>
    </row>
    <row r="595" spans="1:1" x14ac:dyDescent="0.2">
      <c r="A595" s="205"/>
    </row>
    <row r="596" spans="1:1" x14ac:dyDescent="0.2">
      <c r="A596" s="205"/>
    </row>
    <row r="597" spans="1:1" x14ac:dyDescent="0.2">
      <c r="A597" s="205"/>
    </row>
    <row r="598" spans="1:1" x14ac:dyDescent="0.2">
      <c r="A598" s="205"/>
    </row>
    <row r="599" spans="1:1" x14ac:dyDescent="0.2">
      <c r="A599" s="205"/>
    </row>
    <row r="600" spans="1:1" x14ac:dyDescent="0.2">
      <c r="A600" s="205"/>
    </row>
    <row r="601" spans="1:1" x14ac:dyDescent="0.2">
      <c r="A601" s="205"/>
    </row>
    <row r="602" spans="1:1" x14ac:dyDescent="0.2">
      <c r="A602" s="205"/>
    </row>
    <row r="603" spans="1:1" x14ac:dyDescent="0.2">
      <c r="A603" s="205"/>
    </row>
    <row r="604" spans="1:1" x14ac:dyDescent="0.2">
      <c r="A604" s="205"/>
    </row>
    <row r="605" spans="1:1" x14ac:dyDescent="0.2">
      <c r="A605" s="205"/>
    </row>
    <row r="606" spans="1:1" x14ac:dyDescent="0.2">
      <c r="A606" s="205"/>
    </row>
    <row r="607" spans="1:1" x14ac:dyDescent="0.2">
      <c r="A607" s="205"/>
    </row>
    <row r="608" spans="1:1" x14ac:dyDescent="0.2">
      <c r="A608" s="205"/>
    </row>
    <row r="609" spans="1:1" x14ac:dyDescent="0.2">
      <c r="A609" s="205"/>
    </row>
    <row r="610" spans="1:1" x14ac:dyDescent="0.2">
      <c r="A610" s="205"/>
    </row>
    <row r="611" spans="1:1" x14ac:dyDescent="0.2">
      <c r="A611" s="205"/>
    </row>
    <row r="612" spans="1:1" x14ac:dyDescent="0.2">
      <c r="A612" s="205"/>
    </row>
    <row r="613" spans="1:1" x14ac:dyDescent="0.2">
      <c r="A613" s="205"/>
    </row>
    <row r="614" spans="1:1" x14ac:dyDescent="0.2">
      <c r="A614" s="205"/>
    </row>
    <row r="615" spans="1:1" x14ac:dyDescent="0.2">
      <c r="A615" s="205"/>
    </row>
    <row r="616" spans="1:1" x14ac:dyDescent="0.2">
      <c r="A616" s="205"/>
    </row>
    <row r="617" spans="1:1" x14ac:dyDescent="0.2">
      <c r="A617" s="205"/>
    </row>
    <row r="618" spans="1:1" x14ac:dyDescent="0.2">
      <c r="A618" s="205"/>
    </row>
    <row r="619" spans="1:1" x14ac:dyDescent="0.2">
      <c r="A619" s="205"/>
    </row>
    <row r="620" spans="1:1" x14ac:dyDescent="0.2">
      <c r="A620" s="205"/>
    </row>
    <row r="621" spans="1:1" x14ac:dyDescent="0.2">
      <c r="A621" s="205"/>
    </row>
    <row r="622" spans="1:1" x14ac:dyDescent="0.2">
      <c r="A622" s="205"/>
    </row>
    <row r="623" spans="1:1" x14ac:dyDescent="0.2">
      <c r="A623" s="205"/>
    </row>
    <row r="624" spans="1:1" x14ac:dyDescent="0.2">
      <c r="A624" s="205"/>
    </row>
    <row r="625" spans="1:1" x14ac:dyDescent="0.2">
      <c r="A625" s="205"/>
    </row>
    <row r="626" spans="1:1" x14ac:dyDescent="0.2">
      <c r="A626" s="205"/>
    </row>
    <row r="627" spans="1:1" x14ac:dyDescent="0.2">
      <c r="A627" s="205"/>
    </row>
    <row r="628" spans="1:1" x14ac:dyDescent="0.2">
      <c r="A628" s="205"/>
    </row>
    <row r="629" spans="1:1" x14ac:dyDescent="0.2">
      <c r="A629" s="205"/>
    </row>
    <row r="630" spans="1:1" x14ac:dyDescent="0.2">
      <c r="A630" s="205"/>
    </row>
    <row r="631" spans="1:1" x14ac:dyDescent="0.2">
      <c r="A631" s="205"/>
    </row>
    <row r="632" spans="1:1" x14ac:dyDescent="0.2">
      <c r="A632" s="205"/>
    </row>
    <row r="633" spans="1:1" x14ac:dyDescent="0.2">
      <c r="A633" s="205"/>
    </row>
    <row r="634" spans="1:1" x14ac:dyDescent="0.2">
      <c r="A634" s="205"/>
    </row>
    <row r="635" spans="1:1" x14ac:dyDescent="0.2">
      <c r="A635" s="205"/>
    </row>
    <row r="636" spans="1:1" x14ac:dyDescent="0.2">
      <c r="A636" s="205"/>
    </row>
    <row r="637" spans="1:1" x14ac:dyDescent="0.2">
      <c r="A637" s="205"/>
    </row>
    <row r="638" spans="1:1" x14ac:dyDescent="0.2">
      <c r="A638" s="205"/>
    </row>
    <row r="639" spans="1:1" x14ac:dyDescent="0.2">
      <c r="A639" s="205"/>
    </row>
    <row r="640" spans="1:1" x14ac:dyDescent="0.2">
      <c r="A640" s="205"/>
    </row>
    <row r="641" spans="1:1" x14ac:dyDescent="0.2">
      <c r="A641" s="205"/>
    </row>
    <row r="642" spans="1:1" x14ac:dyDescent="0.2">
      <c r="A642" s="205"/>
    </row>
    <row r="643" spans="1:1" x14ac:dyDescent="0.2">
      <c r="A643" s="205"/>
    </row>
    <row r="644" spans="1:1" x14ac:dyDescent="0.2">
      <c r="A644" s="205"/>
    </row>
    <row r="645" spans="1:1" x14ac:dyDescent="0.2">
      <c r="A645" s="205"/>
    </row>
    <row r="646" spans="1:1" x14ac:dyDescent="0.2">
      <c r="A646" s="205"/>
    </row>
    <row r="647" spans="1:1" x14ac:dyDescent="0.2">
      <c r="A647" s="205"/>
    </row>
    <row r="648" spans="1:1" x14ac:dyDescent="0.2">
      <c r="A648" s="205"/>
    </row>
    <row r="649" spans="1:1" x14ac:dyDescent="0.2">
      <c r="A649" s="205"/>
    </row>
    <row r="650" spans="1:1" x14ac:dyDescent="0.2">
      <c r="A650" s="205"/>
    </row>
    <row r="651" spans="1:1" x14ac:dyDescent="0.2">
      <c r="A651" s="205"/>
    </row>
    <row r="652" spans="1:1" x14ac:dyDescent="0.2">
      <c r="A652" s="205"/>
    </row>
    <row r="653" spans="1:1" x14ac:dyDescent="0.2">
      <c r="A653" s="205"/>
    </row>
    <row r="654" spans="1:1" x14ac:dyDescent="0.2">
      <c r="A654" s="205"/>
    </row>
    <row r="655" spans="1:1" x14ac:dyDescent="0.2">
      <c r="A655" s="205"/>
    </row>
    <row r="656" spans="1:1" x14ac:dyDescent="0.2">
      <c r="A656" s="205"/>
    </row>
    <row r="657" spans="1:1" x14ac:dyDescent="0.2">
      <c r="A657" s="205"/>
    </row>
    <row r="658" spans="1:1" x14ac:dyDescent="0.2">
      <c r="A658" s="205"/>
    </row>
    <row r="659" spans="1:1" x14ac:dyDescent="0.2">
      <c r="A659" s="205"/>
    </row>
    <row r="660" spans="1:1" x14ac:dyDescent="0.2">
      <c r="A660" s="205"/>
    </row>
    <row r="661" spans="1:1" x14ac:dyDescent="0.2">
      <c r="A661" s="205"/>
    </row>
    <row r="662" spans="1:1" x14ac:dyDescent="0.2">
      <c r="A662" s="205"/>
    </row>
    <row r="663" spans="1:1" x14ac:dyDescent="0.2">
      <c r="A663" s="205"/>
    </row>
    <row r="664" spans="1:1" x14ac:dyDescent="0.2">
      <c r="A664" s="205"/>
    </row>
    <row r="665" spans="1:1" x14ac:dyDescent="0.2">
      <c r="A665" s="205"/>
    </row>
    <row r="666" spans="1:1" x14ac:dyDescent="0.2">
      <c r="A666" s="205"/>
    </row>
    <row r="667" spans="1:1" x14ac:dyDescent="0.2">
      <c r="A667" s="205"/>
    </row>
    <row r="668" spans="1:1" x14ac:dyDescent="0.2">
      <c r="A668" s="205"/>
    </row>
    <row r="669" spans="1:1" x14ac:dyDescent="0.2">
      <c r="A669" s="205"/>
    </row>
    <row r="670" spans="1:1" x14ac:dyDescent="0.2">
      <c r="A670" s="205"/>
    </row>
    <row r="671" spans="1:1" x14ac:dyDescent="0.2">
      <c r="A671" s="205"/>
    </row>
    <row r="672" spans="1:1" x14ac:dyDescent="0.2">
      <c r="A672" s="205"/>
    </row>
    <row r="673" spans="1:1" x14ac:dyDescent="0.2">
      <c r="A673" s="205"/>
    </row>
    <row r="674" spans="1:1" x14ac:dyDescent="0.2">
      <c r="A674" s="205"/>
    </row>
    <row r="675" spans="1:1" x14ac:dyDescent="0.2">
      <c r="A675" s="205"/>
    </row>
    <row r="676" spans="1:1" x14ac:dyDescent="0.2">
      <c r="A676" s="205"/>
    </row>
    <row r="677" spans="1:1" x14ac:dyDescent="0.2">
      <c r="A677" s="205"/>
    </row>
    <row r="678" spans="1:1" x14ac:dyDescent="0.2">
      <c r="A678" s="205"/>
    </row>
    <row r="679" spans="1:1" x14ac:dyDescent="0.2">
      <c r="A679" s="205"/>
    </row>
    <row r="680" spans="1:1" x14ac:dyDescent="0.2">
      <c r="A680" s="205"/>
    </row>
    <row r="681" spans="1:1" x14ac:dyDescent="0.2">
      <c r="A681" s="205"/>
    </row>
    <row r="682" spans="1:1" x14ac:dyDescent="0.2">
      <c r="A682" s="205"/>
    </row>
    <row r="683" spans="1:1" x14ac:dyDescent="0.2">
      <c r="A683" s="205"/>
    </row>
    <row r="684" spans="1:1" x14ac:dyDescent="0.2">
      <c r="A684" s="205"/>
    </row>
    <row r="685" spans="1:1" x14ac:dyDescent="0.2">
      <c r="A685" s="205"/>
    </row>
    <row r="686" spans="1:1" x14ac:dyDescent="0.2">
      <c r="A686" s="205"/>
    </row>
    <row r="687" spans="1:1" x14ac:dyDescent="0.2">
      <c r="A687" s="205"/>
    </row>
    <row r="688" spans="1:1" x14ac:dyDescent="0.2">
      <c r="A688" s="205"/>
    </row>
    <row r="689" spans="1:1" x14ac:dyDescent="0.2">
      <c r="A689" s="205"/>
    </row>
    <row r="690" spans="1:1" x14ac:dyDescent="0.2">
      <c r="A690" s="205"/>
    </row>
    <row r="691" spans="1:1" x14ac:dyDescent="0.2">
      <c r="A691" s="205"/>
    </row>
    <row r="692" spans="1:1" x14ac:dyDescent="0.2">
      <c r="A692" s="205"/>
    </row>
    <row r="693" spans="1:1" x14ac:dyDescent="0.2">
      <c r="A693" s="205"/>
    </row>
    <row r="694" spans="1:1" x14ac:dyDescent="0.2">
      <c r="A694" s="205"/>
    </row>
    <row r="695" spans="1:1" x14ac:dyDescent="0.2">
      <c r="A695" s="205"/>
    </row>
    <row r="696" spans="1:1" x14ac:dyDescent="0.2">
      <c r="A696" s="205"/>
    </row>
    <row r="697" spans="1:1" x14ac:dyDescent="0.2">
      <c r="A697" s="205"/>
    </row>
    <row r="698" spans="1:1" x14ac:dyDescent="0.2">
      <c r="A698" s="205"/>
    </row>
    <row r="699" spans="1:1" x14ac:dyDescent="0.2">
      <c r="A699" s="205"/>
    </row>
    <row r="700" spans="1:1" x14ac:dyDescent="0.2">
      <c r="A700" s="205"/>
    </row>
    <row r="701" spans="1:1" x14ac:dyDescent="0.2">
      <c r="A701" s="205"/>
    </row>
    <row r="702" spans="1:1" x14ac:dyDescent="0.2">
      <c r="A702" s="205"/>
    </row>
    <row r="703" spans="1:1" x14ac:dyDescent="0.2">
      <c r="A703" s="205"/>
    </row>
    <row r="704" spans="1:1" x14ac:dyDescent="0.2">
      <c r="A704" s="205"/>
    </row>
    <row r="705" spans="1:1" x14ac:dyDescent="0.2">
      <c r="A705" s="205"/>
    </row>
    <row r="706" spans="1:1" x14ac:dyDescent="0.2">
      <c r="A706" s="205"/>
    </row>
    <row r="707" spans="1:1" x14ac:dyDescent="0.2">
      <c r="A707" s="205"/>
    </row>
    <row r="708" spans="1:1" x14ac:dyDescent="0.2">
      <c r="A708" s="205"/>
    </row>
    <row r="709" spans="1:1" x14ac:dyDescent="0.2">
      <c r="A709" s="205"/>
    </row>
    <row r="710" spans="1:1" x14ac:dyDescent="0.2">
      <c r="A710" s="205"/>
    </row>
    <row r="711" spans="1:1" x14ac:dyDescent="0.2">
      <c r="A711" s="205"/>
    </row>
    <row r="712" spans="1:1" x14ac:dyDescent="0.2">
      <c r="A712" s="205"/>
    </row>
    <row r="713" spans="1:1" x14ac:dyDescent="0.2">
      <c r="A713" s="205"/>
    </row>
    <row r="714" spans="1:1" x14ac:dyDescent="0.2">
      <c r="A714" s="205"/>
    </row>
    <row r="715" spans="1:1" x14ac:dyDescent="0.2">
      <c r="A715" s="205"/>
    </row>
    <row r="716" spans="1:1" x14ac:dyDescent="0.2">
      <c r="A716" s="205"/>
    </row>
    <row r="717" spans="1:1" x14ac:dyDescent="0.2">
      <c r="A717" s="205"/>
    </row>
    <row r="718" spans="1:1" x14ac:dyDescent="0.2">
      <c r="A718" s="205"/>
    </row>
    <row r="719" spans="1:1" x14ac:dyDescent="0.2">
      <c r="A719" s="205"/>
    </row>
    <row r="720" spans="1:1" x14ac:dyDescent="0.2">
      <c r="A720" s="205"/>
    </row>
    <row r="721" spans="1:1" x14ac:dyDescent="0.2">
      <c r="A721" s="205"/>
    </row>
    <row r="722" spans="1:1" x14ac:dyDescent="0.2">
      <c r="A722" s="205"/>
    </row>
    <row r="723" spans="1:1" x14ac:dyDescent="0.2">
      <c r="A723" s="205"/>
    </row>
    <row r="724" spans="1:1" x14ac:dyDescent="0.2">
      <c r="A724" s="205"/>
    </row>
    <row r="725" spans="1:1" x14ac:dyDescent="0.2">
      <c r="A725" s="205"/>
    </row>
    <row r="726" spans="1:1" x14ac:dyDescent="0.2">
      <c r="A726" s="205"/>
    </row>
    <row r="727" spans="1:1" x14ac:dyDescent="0.2">
      <c r="A727" s="205"/>
    </row>
    <row r="728" spans="1:1" x14ac:dyDescent="0.2">
      <c r="A728" s="205"/>
    </row>
    <row r="729" spans="1:1" x14ac:dyDescent="0.2">
      <c r="A729" s="205"/>
    </row>
    <row r="730" spans="1:1" x14ac:dyDescent="0.2">
      <c r="A730" s="205"/>
    </row>
    <row r="731" spans="1:1" x14ac:dyDescent="0.2">
      <c r="A731" s="205"/>
    </row>
    <row r="732" spans="1:1" x14ac:dyDescent="0.2">
      <c r="A732" s="205"/>
    </row>
    <row r="733" spans="1:1" x14ac:dyDescent="0.2">
      <c r="A733" s="205"/>
    </row>
    <row r="734" spans="1:1" x14ac:dyDescent="0.2">
      <c r="A734" s="205"/>
    </row>
    <row r="735" spans="1:1" x14ac:dyDescent="0.2">
      <c r="A735" s="205"/>
    </row>
    <row r="736" spans="1:1" x14ac:dyDescent="0.2">
      <c r="A736" s="205"/>
    </row>
    <row r="737" spans="1:1" x14ac:dyDescent="0.2">
      <c r="A737" s="205"/>
    </row>
    <row r="738" spans="1:1" x14ac:dyDescent="0.2">
      <c r="A738" s="205"/>
    </row>
    <row r="739" spans="1:1" x14ac:dyDescent="0.2">
      <c r="A739" s="205"/>
    </row>
    <row r="740" spans="1:1" x14ac:dyDescent="0.2">
      <c r="A740" s="205"/>
    </row>
    <row r="741" spans="1:1" x14ac:dyDescent="0.2">
      <c r="A741" s="205"/>
    </row>
    <row r="742" spans="1:1" x14ac:dyDescent="0.2">
      <c r="A742" s="205"/>
    </row>
    <row r="743" spans="1:1" x14ac:dyDescent="0.2">
      <c r="A743" s="205"/>
    </row>
    <row r="744" spans="1:1" x14ac:dyDescent="0.2">
      <c r="A744" s="205"/>
    </row>
    <row r="745" spans="1:1" x14ac:dyDescent="0.2">
      <c r="A745" s="205"/>
    </row>
    <row r="746" spans="1:1" x14ac:dyDescent="0.2">
      <c r="A746" s="205"/>
    </row>
    <row r="747" spans="1:1" x14ac:dyDescent="0.2">
      <c r="A747" s="205"/>
    </row>
    <row r="748" spans="1:1" x14ac:dyDescent="0.2">
      <c r="A748" s="205"/>
    </row>
    <row r="749" spans="1:1" x14ac:dyDescent="0.2">
      <c r="A749" s="205"/>
    </row>
    <row r="750" spans="1:1" x14ac:dyDescent="0.2">
      <c r="A750" s="205"/>
    </row>
    <row r="751" spans="1:1" x14ac:dyDescent="0.2">
      <c r="A751" s="205"/>
    </row>
    <row r="752" spans="1:1" x14ac:dyDescent="0.2">
      <c r="A752" s="205"/>
    </row>
    <row r="753" spans="1:1" x14ac:dyDescent="0.2">
      <c r="A753" s="205"/>
    </row>
    <row r="754" spans="1:1" x14ac:dyDescent="0.2">
      <c r="A754" s="205"/>
    </row>
    <row r="755" spans="1:1" x14ac:dyDescent="0.2">
      <c r="A755" s="205"/>
    </row>
    <row r="756" spans="1:1" x14ac:dyDescent="0.2">
      <c r="A756" s="205"/>
    </row>
    <row r="757" spans="1:1" x14ac:dyDescent="0.2">
      <c r="A757" s="205"/>
    </row>
    <row r="758" spans="1:1" x14ac:dyDescent="0.2">
      <c r="A758" s="205"/>
    </row>
    <row r="759" spans="1:1" x14ac:dyDescent="0.2">
      <c r="A759" s="205"/>
    </row>
    <row r="760" spans="1:1" x14ac:dyDescent="0.2">
      <c r="A760" s="205"/>
    </row>
    <row r="761" spans="1:1" x14ac:dyDescent="0.2">
      <c r="A761" s="205"/>
    </row>
    <row r="762" spans="1:1" x14ac:dyDescent="0.2">
      <c r="A762" s="205"/>
    </row>
    <row r="763" spans="1:1" x14ac:dyDescent="0.2">
      <c r="A763" s="205"/>
    </row>
    <row r="764" spans="1:1" x14ac:dyDescent="0.2">
      <c r="A764" s="205"/>
    </row>
    <row r="765" spans="1:1" x14ac:dyDescent="0.2">
      <c r="A765" s="205"/>
    </row>
    <row r="766" spans="1:1" x14ac:dyDescent="0.2">
      <c r="A766" s="205"/>
    </row>
    <row r="767" spans="1:1" x14ac:dyDescent="0.2">
      <c r="A767" s="205"/>
    </row>
    <row r="768" spans="1:1" x14ac:dyDescent="0.2">
      <c r="A768" s="205"/>
    </row>
    <row r="769" spans="1:1" x14ac:dyDescent="0.2">
      <c r="A769" s="205"/>
    </row>
    <row r="770" spans="1:1" x14ac:dyDescent="0.2">
      <c r="A770" s="205"/>
    </row>
    <row r="771" spans="1:1" x14ac:dyDescent="0.2">
      <c r="A771" s="205"/>
    </row>
    <row r="772" spans="1:1" x14ac:dyDescent="0.2">
      <c r="A772" s="205"/>
    </row>
    <row r="773" spans="1:1" x14ac:dyDescent="0.2">
      <c r="A773" s="205"/>
    </row>
    <row r="774" spans="1:1" x14ac:dyDescent="0.2">
      <c r="A774" s="205"/>
    </row>
    <row r="775" spans="1:1" x14ac:dyDescent="0.2">
      <c r="A775" s="205"/>
    </row>
    <row r="776" spans="1:1" x14ac:dyDescent="0.2">
      <c r="A776" s="205"/>
    </row>
    <row r="777" spans="1:1" x14ac:dyDescent="0.2">
      <c r="A777" s="205"/>
    </row>
    <row r="778" spans="1:1" x14ac:dyDescent="0.2">
      <c r="A778" s="205"/>
    </row>
    <row r="779" spans="1:1" x14ac:dyDescent="0.2">
      <c r="A779" s="205"/>
    </row>
    <row r="780" spans="1:1" x14ac:dyDescent="0.2">
      <c r="A780" s="205"/>
    </row>
    <row r="781" spans="1:1" x14ac:dyDescent="0.2">
      <c r="A781" s="205"/>
    </row>
    <row r="782" spans="1:1" x14ac:dyDescent="0.2">
      <c r="A782" s="205"/>
    </row>
    <row r="783" spans="1:1" x14ac:dyDescent="0.2">
      <c r="A783" s="205"/>
    </row>
    <row r="784" spans="1:1" x14ac:dyDescent="0.2">
      <c r="A784" s="205"/>
    </row>
    <row r="785" spans="1:1" x14ac:dyDescent="0.2">
      <c r="A785" s="205"/>
    </row>
    <row r="786" spans="1:1" x14ac:dyDescent="0.2">
      <c r="A786" s="205"/>
    </row>
    <row r="787" spans="1:1" x14ac:dyDescent="0.2">
      <c r="A787" s="205"/>
    </row>
    <row r="788" spans="1:1" x14ac:dyDescent="0.2">
      <c r="A788" s="205"/>
    </row>
    <row r="789" spans="1:1" x14ac:dyDescent="0.2">
      <c r="A789" s="205"/>
    </row>
    <row r="790" spans="1:1" x14ac:dyDescent="0.2">
      <c r="A790" s="205"/>
    </row>
    <row r="791" spans="1:1" x14ac:dyDescent="0.2">
      <c r="A791" s="205"/>
    </row>
    <row r="792" spans="1:1" x14ac:dyDescent="0.2">
      <c r="A792" s="205"/>
    </row>
    <row r="793" spans="1:1" x14ac:dyDescent="0.2">
      <c r="A793" s="205"/>
    </row>
    <row r="794" spans="1:1" x14ac:dyDescent="0.2">
      <c r="A794" s="205"/>
    </row>
    <row r="795" spans="1:1" x14ac:dyDescent="0.2">
      <c r="A795" s="205"/>
    </row>
    <row r="796" spans="1:1" x14ac:dyDescent="0.2">
      <c r="A796" s="205"/>
    </row>
    <row r="797" spans="1:1" x14ac:dyDescent="0.2">
      <c r="A797" s="205"/>
    </row>
    <row r="798" spans="1:1" x14ac:dyDescent="0.2">
      <c r="A798" s="205"/>
    </row>
    <row r="799" spans="1:1" x14ac:dyDescent="0.2">
      <c r="A799" s="205"/>
    </row>
    <row r="800" spans="1:1" x14ac:dyDescent="0.2">
      <c r="A800" s="205"/>
    </row>
    <row r="801" spans="1:1" x14ac:dyDescent="0.2">
      <c r="A801" s="205"/>
    </row>
    <row r="802" spans="1:1" x14ac:dyDescent="0.2">
      <c r="A802" s="205"/>
    </row>
    <row r="803" spans="1:1" x14ac:dyDescent="0.2">
      <c r="A803" s="205"/>
    </row>
    <row r="804" spans="1:1" x14ac:dyDescent="0.2">
      <c r="A804" s="205"/>
    </row>
    <row r="805" spans="1:1" x14ac:dyDescent="0.2">
      <c r="A805" s="205"/>
    </row>
    <row r="806" spans="1:1" x14ac:dyDescent="0.2">
      <c r="A806" s="205"/>
    </row>
    <row r="807" spans="1:1" x14ac:dyDescent="0.2">
      <c r="A807" s="205"/>
    </row>
    <row r="808" spans="1:1" x14ac:dyDescent="0.2">
      <c r="A808" s="205"/>
    </row>
    <row r="809" spans="1:1" x14ac:dyDescent="0.2">
      <c r="A809" s="205"/>
    </row>
    <row r="810" spans="1:1" x14ac:dyDescent="0.2">
      <c r="A810" s="205"/>
    </row>
    <row r="811" spans="1:1" x14ac:dyDescent="0.2">
      <c r="A811" s="205"/>
    </row>
    <row r="812" spans="1:1" x14ac:dyDescent="0.2">
      <c r="A812" s="205"/>
    </row>
    <row r="813" spans="1:1" x14ac:dyDescent="0.2">
      <c r="A813" s="205"/>
    </row>
    <row r="814" spans="1:1" x14ac:dyDescent="0.2">
      <c r="A814" s="205"/>
    </row>
    <row r="815" spans="1:1" x14ac:dyDescent="0.2">
      <c r="A815" s="205"/>
    </row>
    <row r="816" spans="1:1" x14ac:dyDescent="0.2">
      <c r="A816" s="205"/>
    </row>
    <row r="817" spans="1:1" x14ac:dyDescent="0.2">
      <c r="A817" s="205"/>
    </row>
    <row r="818" spans="1:1" x14ac:dyDescent="0.2">
      <c r="A818" s="205"/>
    </row>
    <row r="819" spans="1:1" x14ac:dyDescent="0.2">
      <c r="A819" s="205"/>
    </row>
    <row r="820" spans="1:1" x14ac:dyDescent="0.2">
      <c r="A820" s="205"/>
    </row>
    <row r="821" spans="1:1" x14ac:dyDescent="0.2">
      <c r="A821" s="205"/>
    </row>
    <row r="822" spans="1:1" x14ac:dyDescent="0.2">
      <c r="A822" s="205"/>
    </row>
    <row r="823" spans="1:1" x14ac:dyDescent="0.2">
      <c r="A823" s="205"/>
    </row>
    <row r="824" spans="1:1" x14ac:dyDescent="0.2">
      <c r="A824" s="205"/>
    </row>
    <row r="825" spans="1:1" x14ac:dyDescent="0.2">
      <c r="A825" s="205"/>
    </row>
    <row r="826" spans="1:1" x14ac:dyDescent="0.2">
      <c r="A826" s="205"/>
    </row>
    <row r="827" spans="1:1" x14ac:dyDescent="0.2">
      <c r="A827" s="205"/>
    </row>
    <row r="828" spans="1:1" x14ac:dyDescent="0.2">
      <c r="A828" s="205"/>
    </row>
    <row r="829" spans="1:1" x14ac:dyDescent="0.2">
      <c r="A829" s="205"/>
    </row>
    <row r="830" spans="1:1" x14ac:dyDescent="0.2">
      <c r="A830" s="205"/>
    </row>
    <row r="831" spans="1:1" x14ac:dyDescent="0.2">
      <c r="A831" s="205"/>
    </row>
    <row r="832" spans="1:1" x14ac:dyDescent="0.2">
      <c r="A832" s="205"/>
    </row>
    <row r="833" spans="1:1" x14ac:dyDescent="0.2">
      <c r="A833" s="205"/>
    </row>
    <row r="834" spans="1:1" x14ac:dyDescent="0.2">
      <c r="A834" s="205"/>
    </row>
    <row r="835" spans="1:1" x14ac:dyDescent="0.2">
      <c r="A835" s="205"/>
    </row>
    <row r="836" spans="1:1" x14ac:dyDescent="0.2">
      <c r="A836" s="205"/>
    </row>
    <row r="837" spans="1:1" x14ac:dyDescent="0.2">
      <c r="A837" s="205"/>
    </row>
    <row r="838" spans="1:1" x14ac:dyDescent="0.2">
      <c r="A838" s="205"/>
    </row>
    <row r="839" spans="1:1" x14ac:dyDescent="0.2">
      <c r="A839" s="205"/>
    </row>
    <row r="840" spans="1:1" x14ac:dyDescent="0.2">
      <c r="A840" s="205"/>
    </row>
    <row r="841" spans="1:1" x14ac:dyDescent="0.2">
      <c r="A841" s="205"/>
    </row>
    <row r="842" spans="1:1" x14ac:dyDescent="0.2">
      <c r="A842" s="205"/>
    </row>
    <row r="843" spans="1:1" x14ac:dyDescent="0.2">
      <c r="A843" s="205"/>
    </row>
    <row r="844" spans="1:1" x14ac:dyDescent="0.2">
      <c r="A844" s="205"/>
    </row>
    <row r="845" spans="1:1" x14ac:dyDescent="0.2">
      <c r="A845" s="205"/>
    </row>
    <row r="846" spans="1:1" x14ac:dyDescent="0.2">
      <c r="A846" s="205"/>
    </row>
    <row r="847" spans="1:1" x14ac:dyDescent="0.2">
      <c r="A847" s="205"/>
    </row>
    <row r="848" spans="1:1" x14ac:dyDescent="0.2">
      <c r="A848" s="205"/>
    </row>
    <row r="849" spans="1:1" x14ac:dyDescent="0.2">
      <c r="A849" s="205"/>
    </row>
    <row r="850" spans="1:1" x14ac:dyDescent="0.2">
      <c r="A850" s="205"/>
    </row>
    <row r="851" spans="1:1" x14ac:dyDescent="0.2">
      <c r="A851" s="205"/>
    </row>
    <row r="852" spans="1:1" x14ac:dyDescent="0.2">
      <c r="A852" s="205"/>
    </row>
    <row r="853" spans="1:1" x14ac:dyDescent="0.2">
      <c r="A853" s="205"/>
    </row>
    <row r="854" spans="1:1" x14ac:dyDescent="0.2">
      <c r="A854" s="205"/>
    </row>
    <row r="855" spans="1:1" x14ac:dyDescent="0.2">
      <c r="A855" s="205"/>
    </row>
    <row r="856" spans="1:1" x14ac:dyDescent="0.2">
      <c r="A856" s="205"/>
    </row>
    <row r="857" spans="1:1" x14ac:dyDescent="0.2">
      <c r="A857" s="205"/>
    </row>
    <row r="858" spans="1:1" x14ac:dyDescent="0.2">
      <c r="A858" s="205"/>
    </row>
    <row r="859" spans="1:1" x14ac:dyDescent="0.2">
      <c r="A859" s="205"/>
    </row>
    <row r="860" spans="1:1" x14ac:dyDescent="0.2">
      <c r="A860" s="205"/>
    </row>
    <row r="861" spans="1:1" x14ac:dyDescent="0.2">
      <c r="A861" s="205"/>
    </row>
    <row r="862" spans="1:1" x14ac:dyDescent="0.2">
      <c r="A862" s="205"/>
    </row>
    <row r="863" spans="1:1" x14ac:dyDescent="0.2">
      <c r="A863" s="205"/>
    </row>
    <row r="864" spans="1:1" x14ac:dyDescent="0.2">
      <c r="A864" s="205"/>
    </row>
    <row r="865" spans="1:1" x14ac:dyDescent="0.2">
      <c r="A865" s="205"/>
    </row>
    <row r="866" spans="1:1" x14ac:dyDescent="0.2">
      <c r="A866" s="205"/>
    </row>
    <row r="867" spans="1:1" x14ac:dyDescent="0.2">
      <c r="A867" s="205"/>
    </row>
    <row r="868" spans="1:1" x14ac:dyDescent="0.2">
      <c r="A868" s="205"/>
    </row>
    <row r="869" spans="1:1" x14ac:dyDescent="0.2">
      <c r="A869" s="205"/>
    </row>
    <row r="870" spans="1:1" x14ac:dyDescent="0.2">
      <c r="A870" s="205"/>
    </row>
    <row r="871" spans="1:1" x14ac:dyDescent="0.2">
      <c r="A871" s="205"/>
    </row>
    <row r="872" spans="1:1" x14ac:dyDescent="0.2">
      <c r="A872" s="205"/>
    </row>
    <row r="873" spans="1:1" x14ac:dyDescent="0.2">
      <c r="A873" s="205"/>
    </row>
    <row r="874" spans="1:1" x14ac:dyDescent="0.2">
      <c r="A874" s="205"/>
    </row>
    <row r="875" spans="1:1" x14ac:dyDescent="0.2">
      <c r="A875" s="205"/>
    </row>
    <row r="876" spans="1:1" x14ac:dyDescent="0.2">
      <c r="A876" s="205"/>
    </row>
    <row r="877" spans="1:1" x14ac:dyDescent="0.2">
      <c r="A877" s="205"/>
    </row>
    <row r="878" spans="1:1" x14ac:dyDescent="0.2">
      <c r="A878" s="205"/>
    </row>
    <row r="879" spans="1:1" x14ac:dyDescent="0.2">
      <c r="A879" s="205"/>
    </row>
    <row r="880" spans="1:1" x14ac:dyDescent="0.2">
      <c r="A880" s="205"/>
    </row>
    <row r="881" spans="1:1" x14ac:dyDescent="0.2">
      <c r="A881" s="205"/>
    </row>
    <row r="882" spans="1:1" x14ac:dyDescent="0.2">
      <c r="A882" s="205"/>
    </row>
    <row r="883" spans="1:1" x14ac:dyDescent="0.2">
      <c r="A883" s="205"/>
    </row>
    <row r="884" spans="1:1" x14ac:dyDescent="0.2">
      <c r="A884" s="205"/>
    </row>
    <row r="885" spans="1:1" x14ac:dyDescent="0.2">
      <c r="A885" s="205"/>
    </row>
    <row r="886" spans="1:1" x14ac:dyDescent="0.2">
      <c r="A886" s="205"/>
    </row>
    <row r="887" spans="1:1" x14ac:dyDescent="0.2">
      <c r="A887" s="205"/>
    </row>
    <row r="888" spans="1:1" x14ac:dyDescent="0.2">
      <c r="A888" s="205"/>
    </row>
    <row r="889" spans="1:1" x14ac:dyDescent="0.2">
      <c r="A889" s="205"/>
    </row>
    <row r="890" spans="1:1" x14ac:dyDescent="0.2">
      <c r="A890" s="205"/>
    </row>
    <row r="891" spans="1:1" x14ac:dyDescent="0.2">
      <c r="A891" s="205"/>
    </row>
    <row r="892" spans="1:1" x14ac:dyDescent="0.2">
      <c r="A892" s="205"/>
    </row>
    <row r="893" spans="1:1" x14ac:dyDescent="0.2">
      <c r="A893" s="205"/>
    </row>
    <row r="894" spans="1:1" x14ac:dyDescent="0.2">
      <c r="A894" s="205"/>
    </row>
    <row r="895" spans="1:1" x14ac:dyDescent="0.2">
      <c r="A895" s="205"/>
    </row>
    <row r="896" spans="1:1" x14ac:dyDescent="0.2">
      <c r="A896" s="205"/>
    </row>
    <row r="897" spans="1:1" x14ac:dyDescent="0.2">
      <c r="A897" s="205"/>
    </row>
    <row r="898" spans="1:1" x14ac:dyDescent="0.2">
      <c r="A898" s="205"/>
    </row>
    <row r="899" spans="1:1" x14ac:dyDescent="0.2">
      <c r="A899" s="205"/>
    </row>
    <row r="900" spans="1:1" x14ac:dyDescent="0.2">
      <c r="A900" s="205"/>
    </row>
    <row r="901" spans="1:1" x14ac:dyDescent="0.2">
      <c r="A901" s="205"/>
    </row>
    <row r="902" spans="1:1" x14ac:dyDescent="0.2">
      <c r="A902" s="205"/>
    </row>
    <row r="903" spans="1:1" x14ac:dyDescent="0.2">
      <c r="A903" s="205"/>
    </row>
    <row r="904" spans="1:1" x14ac:dyDescent="0.2">
      <c r="A904" s="205"/>
    </row>
    <row r="905" spans="1:1" x14ac:dyDescent="0.2">
      <c r="A905" s="205"/>
    </row>
    <row r="906" spans="1:1" x14ac:dyDescent="0.2">
      <c r="A906" s="205"/>
    </row>
    <row r="907" spans="1:1" x14ac:dyDescent="0.2">
      <c r="A907" s="205"/>
    </row>
    <row r="908" spans="1:1" x14ac:dyDescent="0.2">
      <c r="A908" s="205"/>
    </row>
    <row r="909" spans="1:1" x14ac:dyDescent="0.2">
      <c r="A909" s="205"/>
    </row>
    <row r="910" spans="1:1" x14ac:dyDescent="0.2">
      <c r="A910" s="205"/>
    </row>
    <row r="911" spans="1:1" x14ac:dyDescent="0.2">
      <c r="A911" s="205"/>
    </row>
    <row r="912" spans="1:1" x14ac:dyDescent="0.2">
      <c r="A912" s="205"/>
    </row>
    <row r="913" spans="1:1" x14ac:dyDescent="0.2">
      <c r="A913" s="205"/>
    </row>
    <row r="914" spans="1:1" x14ac:dyDescent="0.2">
      <c r="A914" s="205"/>
    </row>
    <row r="915" spans="1:1" x14ac:dyDescent="0.2">
      <c r="A915" s="205"/>
    </row>
    <row r="916" spans="1:1" x14ac:dyDescent="0.2">
      <c r="A916" s="205"/>
    </row>
    <row r="917" spans="1:1" x14ac:dyDescent="0.2">
      <c r="A917" s="205"/>
    </row>
    <row r="918" spans="1:1" x14ac:dyDescent="0.2">
      <c r="A918" s="205"/>
    </row>
    <row r="919" spans="1:1" x14ac:dyDescent="0.2">
      <c r="A919" s="205"/>
    </row>
    <row r="920" spans="1:1" x14ac:dyDescent="0.2">
      <c r="A920" s="205"/>
    </row>
    <row r="921" spans="1:1" x14ac:dyDescent="0.2">
      <c r="A921" s="205"/>
    </row>
    <row r="922" spans="1:1" x14ac:dyDescent="0.2">
      <c r="A922" s="205"/>
    </row>
    <row r="923" spans="1:1" x14ac:dyDescent="0.2">
      <c r="A923" s="205"/>
    </row>
    <row r="924" spans="1:1" x14ac:dyDescent="0.2">
      <c r="A924" s="205"/>
    </row>
    <row r="925" spans="1:1" x14ac:dyDescent="0.2">
      <c r="A925" s="205"/>
    </row>
    <row r="926" spans="1:1" x14ac:dyDescent="0.2">
      <c r="A926" s="205"/>
    </row>
    <row r="927" spans="1:1" x14ac:dyDescent="0.2">
      <c r="A927" s="205"/>
    </row>
    <row r="928" spans="1:1" x14ac:dyDescent="0.2">
      <c r="A928" s="205"/>
    </row>
    <row r="929" spans="1:1" x14ac:dyDescent="0.2">
      <c r="A929" s="205"/>
    </row>
    <row r="930" spans="1:1" x14ac:dyDescent="0.2">
      <c r="A930" s="205"/>
    </row>
    <row r="931" spans="1:1" x14ac:dyDescent="0.2">
      <c r="A931" s="205"/>
    </row>
    <row r="932" spans="1:1" x14ac:dyDescent="0.2">
      <c r="A932" s="205"/>
    </row>
    <row r="933" spans="1:1" x14ac:dyDescent="0.2">
      <c r="A933" s="205"/>
    </row>
    <row r="934" spans="1:1" x14ac:dyDescent="0.2">
      <c r="A934" s="205"/>
    </row>
    <row r="935" spans="1:1" x14ac:dyDescent="0.2">
      <c r="A935" s="205"/>
    </row>
    <row r="936" spans="1:1" x14ac:dyDescent="0.2">
      <c r="A936" s="205"/>
    </row>
    <row r="937" spans="1:1" x14ac:dyDescent="0.2">
      <c r="A937" s="205"/>
    </row>
    <row r="938" spans="1:1" x14ac:dyDescent="0.2">
      <c r="A938" s="205"/>
    </row>
    <row r="939" spans="1:1" x14ac:dyDescent="0.2">
      <c r="A939" s="205"/>
    </row>
    <row r="940" spans="1:1" x14ac:dyDescent="0.2">
      <c r="A940" s="205"/>
    </row>
    <row r="941" spans="1:1" x14ac:dyDescent="0.2">
      <c r="A941" s="205"/>
    </row>
    <row r="942" spans="1:1" x14ac:dyDescent="0.2">
      <c r="A942" s="205"/>
    </row>
    <row r="943" spans="1:1" x14ac:dyDescent="0.2">
      <c r="A943" s="205"/>
    </row>
    <row r="944" spans="1:1" x14ac:dyDescent="0.2">
      <c r="A944" s="205"/>
    </row>
    <row r="945" spans="1:1" x14ac:dyDescent="0.2">
      <c r="A945" s="205"/>
    </row>
    <row r="946" spans="1:1" x14ac:dyDescent="0.2">
      <c r="A946" s="205"/>
    </row>
    <row r="947" spans="1:1" x14ac:dyDescent="0.2">
      <c r="A947" s="205"/>
    </row>
    <row r="948" spans="1:1" x14ac:dyDescent="0.2">
      <c r="A948" s="205"/>
    </row>
    <row r="949" spans="1:1" x14ac:dyDescent="0.2">
      <c r="A949" s="205"/>
    </row>
    <row r="950" spans="1:1" x14ac:dyDescent="0.2">
      <c r="A950" s="205"/>
    </row>
    <row r="951" spans="1:1" x14ac:dyDescent="0.2">
      <c r="A951" s="205"/>
    </row>
    <row r="952" spans="1:1" x14ac:dyDescent="0.2">
      <c r="A952" s="205"/>
    </row>
    <row r="953" spans="1:1" x14ac:dyDescent="0.2">
      <c r="A953" s="205"/>
    </row>
    <row r="954" spans="1:1" x14ac:dyDescent="0.2">
      <c r="A954" s="205"/>
    </row>
    <row r="955" spans="1:1" x14ac:dyDescent="0.2">
      <c r="A955" s="205"/>
    </row>
    <row r="956" spans="1:1" x14ac:dyDescent="0.2">
      <c r="A956" s="205"/>
    </row>
    <row r="957" spans="1:1" x14ac:dyDescent="0.2">
      <c r="A957" s="205"/>
    </row>
    <row r="958" spans="1:1" x14ac:dyDescent="0.2">
      <c r="A958" s="205"/>
    </row>
    <row r="959" spans="1:1" x14ac:dyDescent="0.2">
      <c r="A959" s="205"/>
    </row>
    <row r="960" spans="1:1" x14ac:dyDescent="0.2">
      <c r="A960" s="205"/>
    </row>
    <row r="961" spans="1:1" x14ac:dyDescent="0.2">
      <c r="A961" s="205"/>
    </row>
    <row r="962" spans="1:1" x14ac:dyDescent="0.2">
      <c r="A962" s="205"/>
    </row>
    <row r="963" spans="1:1" x14ac:dyDescent="0.2">
      <c r="A963" s="205"/>
    </row>
    <row r="964" spans="1:1" x14ac:dyDescent="0.2">
      <c r="A964" s="205"/>
    </row>
    <row r="965" spans="1:1" x14ac:dyDescent="0.2">
      <c r="A965" s="205"/>
    </row>
    <row r="966" spans="1:1" x14ac:dyDescent="0.2">
      <c r="A966" s="205"/>
    </row>
    <row r="967" spans="1:1" x14ac:dyDescent="0.2">
      <c r="A967" s="205"/>
    </row>
    <row r="968" spans="1:1" x14ac:dyDescent="0.2">
      <c r="A968" s="205"/>
    </row>
    <row r="969" spans="1:1" x14ac:dyDescent="0.2">
      <c r="A969" s="205"/>
    </row>
    <row r="970" spans="1:1" x14ac:dyDescent="0.2">
      <c r="A970" s="205"/>
    </row>
    <row r="971" spans="1:1" x14ac:dyDescent="0.2">
      <c r="A971" s="205"/>
    </row>
    <row r="972" spans="1:1" x14ac:dyDescent="0.2">
      <c r="A972" s="205"/>
    </row>
    <row r="973" spans="1:1" x14ac:dyDescent="0.2">
      <c r="A973" s="205"/>
    </row>
    <row r="974" spans="1:1" x14ac:dyDescent="0.2">
      <c r="A974" s="205"/>
    </row>
    <row r="975" spans="1:1" x14ac:dyDescent="0.2">
      <c r="A975" s="205"/>
    </row>
    <row r="976" spans="1:1" x14ac:dyDescent="0.2">
      <c r="A976" s="205"/>
    </row>
    <row r="977" spans="1:1" x14ac:dyDescent="0.2">
      <c r="A977" s="205"/>
    </row>
    <row r="978" spans="1:1" x14ac:dyDescent="0.2">
      <c r="A978" s="205"/>
    </row>
    <row r="979" spans="1:1" x14ac:dyDescent="0.2">
      <c r="A979" s="205"/>
    </row>
    <row r="980" spans="1:1" x14ac:dyDescent="0.2">
      <c r="A980" s="205"/>
    </row>
    <row r="981" spans="1:1" x14ac:dyDescent="0.2">
      <c r="A981" s="205"/>
    </row>
    <row r="982" spans="1:1" x14ac:dyDescent="0.2">
      <c r="A982" s="205"/>
    </row>
    <row r="983" spans="1:1" x14ac:dyDescent="0.2">
      <c r="A983" s="205"/>
    </row>
    <row r="984" spans="1:1" x14ac:dyDescent="0.2">
      <c r="A984" s="205"/>
    </row>
    <row r="985" spans="1:1" x14ac:dyDescent="0.2">
      <c r="A985" s="205"/>
    </row>
    <row r="986" spans="1:1" x14ac:dyDescent="0.2">
      <c r="A986" s="205"/>
    </row>
    <row r="987" spans="1:1" x14ac:dyDescent="0.2">
      <c r="A987" s="205"/>
    </row>
    <row r="988" spans="1:1" x14ac:dyDescent="0.2">
      <c r="A988" s="205"/>
    </row>
    <row r="989" spans="1:1" x14ac:dyDescent="0.2">
      <c r="A989" s="205"/>
    </row>
    <row r="990" spans="1:1" x14ac:dyDescent="0.2">
      <c r="A990" s="205"/>
    </row>
    <row r="991" spans="1:1" x14ac:dyDescent="0.2">
      <c r="A991" s="205"/>
    </row>
    <row r="992" spans="1:1" x14ac:dyDescent="0.2">
      <c r="A992" s="205"/>
    </row>
    <row r="993" spans="1:1" x14ac:dyDescent="0.2">
      <c r="A993" s="205"/>
    </row>
    <row r="994" spans="1:1" x14ac:dyDescent="0.2">
      <c r="A994" s="205"/>
    </row>
    <row r="995" spans="1:1" x14ac:dyDescent="0.2">
      <c r="A995" s="205"/>
    </row>
    <row r="996" spans="1:1" x14ac:dyDescent="0.2">
      <c r="A996" s="205"/>
    </row>
    <row r="997" spans="1:1" x14ac:dyDescent="0.2">
      <c r="A997" s="205"/>
    </row>
    <row r="998" spans="1:1" x14ac:dyDescent="0.2">
      <c r="A998" s="205"/>
    </row>
    <row r="999" spans="1:1" x14ac:dyDescent="0.2">
      <c r="A999" s="205"/>
    </row>
    <row r="1000" spans="1:1" x14ac:dyDescent="0.2">
      <c r="A1000" s="205"/>
    </row>
    <row r="1001" spans="1:1" x14ac:dyDescent="0.2">
      <c r="A1001" s="205"/>
    </row>
    <row r="1002" spans="1:1" x14ac:dyDescent="0.2">
      <c r="A1002" s="205"/>
    </row>
    <row r="1003" spans="1:1" x14ac:dyDescent="0.2">
      <c r="A1003" s="205"/>
    </row>
    <row r="1004" spans="1:1" x14ac:dyDescent="0.2">
      <c r="A1004" s="205"/>
    </row>
    <row r="1005" spans="1:1" x14ac:dyDescent="0.2">
      <c r="A1005" s="205"/>
    </row>
    <row r="1006" spans="1:1" x14ac:dyDescent="0.2">
      <c r="A1006" s="205"/>
    </row>
    <row r="1007" spans="1:1" x14ac:dyDescent="0.2">
      <c r="A1007" s="205"/>
    </row>
    <row r="1008" spans="1:1" x14ac:dyDescent="0.2">
      <c r="A1008" s="205"/>
    </row>
    <row r="1009" spans="1:1" x14ac:dyDescent="0.2">
      <c r="A1009" s="205"/>
    </row>
    <row r="1010" spans="1:1" x14ac:dyDescent="0.2">
      <c r="A1010" s="205"/>
    </row>
    <row r="1011" spans="1:1" x14ac:dyDescent="0.2">
      <c r="A1011" s="205"/>
    </row>
    <row r="1012" spans="1:1" x14ac:dyDescent="0.2">
      <c r="A1012" s="205"/>
    </row>
    <row r="1013" spans="1:1" x14ac:dyDescent="0.2">
      <c r="A1013" s="205"/>
    </row>
    <row r="1014" spans="1:1" x14ac:dyDescent="0.2">
      <c r="A1014" s="205"/>
    </row>
    <row r="1015" spans="1:1" x14ac:dyDescent="0.2">
      <c r="A1015" s="205"/>
    </row>
    <row r="1016" spans="1:1" x14ac:dyDescent="0.2">
      <c r="A1016" s="205"/>
    </row>
    <row r="1017" spans="1:1" x14ac:dyDescent="0.2">
      <c r="A1017" s="205"/>
    </row>
    <row r="1018" spans="1:1" x14ac:dyDescent="0.2">
      <c r="A1018" s="205"/>
    </row>
    <row r="1019" spans="1:1" x14ac:dyDescent="0.2">
      <c r="A1019" s="205"/>
    </row>
    <row r="1020" spans="1:1" x14ac:dyDescent="0.2">
      <c r="A1020" s="205"/>
    </row>
    <row r="1021" spans="1:1" x14ac:dyDescent="0.2">
      <c r="A1021" s="205"/>
    </row>
    <row r="1022" spans="1:1" x14ac:dyDescent="0.2">
      <c r="A1022" s="205"/>
    </row>
    <row r="1023" spans="1:1" x14ac:dyDescent="0.2">
      <c r="A1023" s="205"/>
    </row>
    <row r="1024" spans="1:1" x14ac:dyDescent="0.2">
      <c r="A1024" s="205"/>
    </row>
    <row r="1025" spans="1:1" x14ac:dyDescent="0.2">
      <c r="A1025" s="205"/>
    </row>
    <row r="1026" spans="1:1" x14ac:dyDescent="0.2">
      <c r="A1026" s="205"/>
    </row>
    <row r="1027" spans="1:1" x14ac:dyDescent="0.2">
      <c r="A1027" s="205"/>
    </row>
    <row r="1028" spans="1:1" x14ac:dyDescent="0.2">
      <c r="A1028" s="205"/>
    </row>
    <row r="1029" spans="1:1" x14ac:dyDescent="0.2">
      <c r="A1029" s="205"/>
    </row>
    <row r="1030" spans="1:1" x14ac:dyDescent="0.2">
      <c r="A1030" s="205"/>
    </row>
    <row r="1031" spans="1:1" x14ac:dyDescent="0.2">
      <c r="A1031" s="205"/>
    </row>
    <row r="1032" spans="1:1" x14ac:dyDescent="0.2">
      <c r="A1032" s="205"/>
    </row>
    <row r="1033" spans="1:1" x14ac:dyDescent="0.2">
      <c r="A1033" s="205"/>
    </row>
    <row r="1034" spans="1:1" x14ac:dyDescent="0.2">
      <c r="A1034" s="205"/>
    </row>
    <row r="1035" spans="1:1" x14ac:dyDescent="0.2">
      <c r="A1035" s="205"/>
    </row>
    <row r="1036" spans="1:1" x14ac:dyDescent="0.2">
      <c r="A1036" s="205"/>
    </row>
    <row r="1037" spans="1:1" x14ac:dyDescent="0.2">
      <c r="A1037" s="205"/>
    </row>
    <row r="1038" spans="1:1" x14ac:dyDescent="0.2">
      <c r="A1038" s="205"/>
    </row>
    <row r="1039" spans="1:1" x14ac:dyDescent="0.2">
      <c r="A1039" s="205"/>
    </row>
    <row r="1040" spans="1:1" x14ac:dyDescent="0.2">
      <c r="A1040" s="205"/>
    </row>
    <row r="1041" spans="1:1" x14ac:dyDescent="0.2">
      <c r="A1041" s="205"/>
    </row>
    <row r="1042" spans="1:1" x14ac:dyDescent="0.2">
      <c r="A1042" s="205"/>
    </row>
    <row r="1043" spans="1:1" x14ac:dyDescent="0.2">
      <c r="A1043" s="205"/>
    </row>
    <row r="1044" spans="1:1" x14ac:dyDescent="0.2">
      <c r="A1044" s="205"/>
    </row>
    <row r="1045" spans="1:1" x14ac:dyDescent="0.2">
      <c r="A1045" s="205"/>
    </row>
    <row r="1046" spans="1:1" x14ac:dyDescent="0.2">
      <c r="A1046" s="205"/>
    </row>
    <row r="1047" spans="1:1" x14ac:dyDescent="0.2">
      <c r="A1047" s="205"/>
    </row>
    <row r="1048" spans="1:1" x14ac:dyDescent="0.2">
      <c r="A1048" s="205"/>
    </row>
    <row r="1049" spans="1:1" x14ac:dyDescent="0.2">
      <c r="A1049" s="205"/>
    </row>
    <row r="1050" spans="1:1" x14ac:dyDescent="0.2">
      <c r="A1050" s="205"/>
    </row>
    <row r="1051" spans="1:1" x14ac:dyDescent="0.2">
      <c r="A1051" s="205"/>
    </row>
    <row r="1052" spans="1:1" x14ac:dyDescent="0.2">
      <c r="A1052" s="205"/>
    </row>
    <row r="1053" spans="1:1" x14ac:dyDescent="0.2">
      <c r="A1053" s="205"/>
    </row>
    <row r="1054" spans="1:1" x14ac:dyDescent="0.2">
      <c r="A1054" s="205"/>
    </row>
    <row r="1055" spans="1:1" x14ac:dyDescent="0.2">
      <c r="A1055" s="205"/>
    </row>
    <row r="1056" spans="1:1" x14ac:dyDescent="0.2">
      <c r="A1056" s="205"/>
    </row>
    <row r="1057" spans="1:1" x14ac:dyDescent="0.2">
      <c r="A1057" s="205"/>
    </row>
    <row r="1058" spans="1:1" x14ac:dyDescent="0.2">
      <c r="A1058" s="205"/>
    </row>
    <row r="1059" spans="1:1" x14ac:dyDescent="0.2">
      <c r="A1059" s="205"/>
    </row>
    <row r="1060" spans="1:1" x14ac:dyDescent="0.2">
      <c r="A1060" s="205"/>
    </row>
    <row r="1061" spans="1:1" x14ac:dyDescent="0.2">
      <c r="A1061" s="205"/>
    </row>
    <row r="1062" spans="1:1" x14ac:dyDescent="0.2">
      <c r="A1062" s="205"/>
    </row>
    <row r="1063" spans="1:1" x14ac:dyDescent="0.2">
      <c r="A1063" s="205"/>
    </row>
    <row r="1064" spans="1:1" x14ac:dyDescent="0.2">
      <c r="A1064" s="205"/>
    </row>
    <row r="1065" spans="1:1" x14ac:dyDescent="0.2">
      <c r="A1065" s="205"/>
    </row>
    <row r="1066" spans="1:1" x14ac:dyDescent="0.2">
      <c r="A1066" s="205"/>
    </row>
    <row r="1067" spans="1:1" x14ac:dyDescent="0.2">
      <c r="A1067" s="205"/>
    </row>
    <row r="1068" spans="1:1" x14ac:dyDescent="0.2">
      <c r="A1068" s="205"/>
    </row>
    <row r="1069" spans="1:1" x14ac:dyDescent="0.2">
      <c r="A1069" s="205"/>
    </row>
    <row r="1070" spans="1:1" x14ac:dyDescent="0.2">
      <c r="A1070" s="205"/>
    </row>
    <row r="1071" spans="1:1" x14ac:dyDescent="0.2">
      <c r="A1071" s="205"/>
    </row>
    <row r="1072" spans="1:1" x14ac:dyDescent="0.2">
      <c r="A1072" s="205"/>
    </row>
    <row r="1073" spans="1:1" x14ac:dyDescent="0.2">
      <c r="A1073" s="205"/>
    </row>
    <row r="1074" spans="1:1" x14ac:dyDescent="0.2">
      <c r="A1074" s="205"/>
    </row>
    <row r="1075" spans="1:1" x14ac:dyDescent="0.2">
      <c r="A1075" s="205"/>
    </row>
    <row r="1076" spans="1:1" x14ac:dyDescent="0.2">
      <c r="A1076" s="205"/>
    </row>
    <row r="1077" spans="1:1" x14ac:dyDescent="0.2">
      <c r="A1077" s="205"/>
    </row>
    <row r="1078" spans="1:1" x14ac:dyDescent="0.2">
      <c r="A1078" s="205"/>
    </row>
    <row r="1079" spans="1:1" x14ac:dyDescent="0.2">
      <c r="A1079" s="205"/>
    </row>
    <row r="1080" spans="1:1" x14ac:dyDescent="0.2">
      <c r="A1080" s="205"/>
    </row>
    <row r="1081" spans="1:1" x14ac:dyDescent="0.2">
      <c r="A1081" s="205"/>
    </row>
    <row r="1082" spans="1:1" x14ac:dyDescent="0.2">
      <c r="A1082" s="205"/>
    </row>
    <row r="1083" spans="1:1" x14ac:dyDescent="0.2">
      <c r="A1083" s="205"/>
    </row>
    <row r="1084" spans="1:1" x14ac:dyDescent="0.2">
      <c r="A1084" s="205"/>
    </row>
    <row r="1085" spans="1:1" x14ac:dyDescent="0.2">
      <c r="A1085" s="205"/>
    </row>
    <row r="1086" spans="1:1" x14ac:dyDescent="0.2">
      <c r="A1086" s="205"/>
    </row>
    <row r="1087" spans="1:1" x14ac:dyDescent="0.2">
      <c r="A1087" s="205"/>
    </row>
    <row r="1088" spans="1:1" x14ac:dyDescent="0.2">
      <c r="A1088" s="205"/>
    </row>
    <row r="1089" spans="1:1" x14ac:dyDescent="0.2">
      <c r="A1089" s="205"/>
    </row>
    <row r="1090" spans="1:1" x14ac:dyDescent="0.2">
      <c r="A1090" s="205"/>
    </row>
    <row r="1091" spans="1:1" x14ac:dyDescent="0.2">
      <c r="A1091" s="205"/>
    </row>
    <row r="1092" spans="1:1" x14ac:dyDescent="0.2">
      <c r="A1092" s="205"/>
    </row>
    <row r="1093" spans="1:1" x14ac:dyDescent="0.2">
      <c r="A1093" s="205"/>
    </row>
    <row r="1094" spans="1:1" x14ac:dyDescent="0.2">
      <c r="A1094" s="205"/>
    </row>
    <row r="1095" spans="1:1" x14ac:dyDescent="0.2">
      <c r="A1095" s="205"/>
    </row>
    <row r="1096" spans="1:1" x14ac:dyDescent="0.2">
      <c r="A1096" s="205"/>
    </row>
    <row r="1097" spans="1:1" x14ac:dyDescent="0.2">
      <c r="A1097" s="205"/>
    </row>
    <row r="1098" spans="1:1" x14ac:dyDescent="0.2">
      <c r="A1098" s="205"/>
    </row>
    <row r="1099" spans="1:1" x14ac:dyDescent="0.2">
      <c r="A1099" s="205"/>
    </row>
    <row r="1100" spans="1:1" x14ac:dyDescent="0.2">
      <c r="A1100" s="205"/>
    </row>
    <row r="1101" spans="1:1" x14ac:dyDescent="0.2">
      <c r="A1101" s="205"/>
    </row>
    <row r="1102" spans="1:1" x14ac:dyDescent="0.2">
      <c r="A1102" s="205"/>
    </row>
    <row r="1103" spans="1:1" x14ac:dyDescent="0.2">
      <c r="A1103" s="205"/>
    </row>
    <row r="1104" spans="1:1" x14ac:dyDescent="0.2">
      <c r="A1104" s="205"/>
    </row>
    <row r="1105" spans="1:1" x14ac:dyDescent="0.2">
      <c r="A1105" s="205"/>
    </row>
    <row r="1106" spans="1:1" x14ac:dyDescent="0.2">
      <c r="A1106" s="205"/>
    </row>
    <row r="1107" spans="1:1" x14ac:dyDescent="0.2">
      <c r="A1107" s="205"/>
    </row>
    <row r="1108" spans="1:1" x14ac:dyDescent="0.2">
      <c r="A1108" s="205"/>
    </row>
    <row r="1109" spans="1:1" x14ac:dyDescent="0.2">
      <c r="A1109" s="205"/>
    </row>
    <row r="1110" spans="1:1" x14ac:dyDescent="0.2">
      <c r="A1110" s="205"/>
    </row>
    <row r="1111" spans="1:1" x14ac:dyDescent="0.2">
      <c r="A1111" s="205"/>
    </row>
    <row r="1112" spans="1:1" x14ac:dyDescent="0.2">
      <c r="A1112" s="205"/>
    </row>
    <row r="1113" spans="1:1" x14ac:dyDescent="0.2">
      <c r="A1113" s="205"/>
    </row>
    <row r="1114" spans="1:1" x14ac:dyDescent="0.2">
      <c r="A1114" s="205"/>
    </row>
    <row r="1115" spans="1:1" x14ac:dyDescent="0.2">
      <c r="A1115" s="205"/>
    </row>
    <row r="1116" spans="1:1" x14ac:dyDescent="0.2">
      <c r="A1116" s="205"/>
    </row>
    <row r="1117" spans="1:1" x14ac:dyDescent="0.2">
      <c r="A1117" s="205"/>
    </row>
    <row r="1118" spans="1:1" x14ac:dyDescent="0.2">
      <c r="A1118" s="205"/>
    </row>
    <row r="1119" spans="1:1" x14ac:dyDescent="0.2">
      <c r="A1119" s="205"/>
    </row>
    <row r="1120" spans="1:1" x14ac:dyDescent="0.2">
      <c r="A1120" s="205"/>
    </row>
    <row r="1121" spans="1:1" x14ac:dyDescent="0.2">
      <c r="A1121" s="205"/>
    </row>
    <row r="1122" spans="1:1" x14ac:dyDescent="0.2">
      <c r="A1122" s="205"/>
    </row>
    <row r="1123" spans="1:1" x14ac:dyDescent="0.2">
      <c r="A1123" s="205"/>
    </row>
    <row r="1124" spans="1:1" x14ac:dyDescent="0.2">
      <c r="A1124" s="205"/>
    </row>
    <row r="1125" spans="1:1" x14ac:dyDescent="0.2">
      <c r="A1125" s="205"/>
    </row>
    <row r="1126" spans="1:1" x14ac:dyDescent="0.2">
      <c r="A1126" s="205"/>
    </row>
    <row r="1127" spans="1:1" x14ac:dyDescent="0.2">
      <c r="A1127" s="205"/>
    </row>
    <row r="1128" spans="1:1" x14ac:dyDescent="0.2">
      <c r="A1128" s="205"/>
    </row>
    <row r="1129" spans="1:1" x14ac:dyDescent="0.2">
      <c r="A1129" s="205"/>
    </row>
    <row r="1130" spans="1:1" x14ac:dyDescent="0.2">
      <c r="A1130" s="205"/>
    </row>
    <row r="1131" spans="1:1" x14ac:dyDescent="0.2">
      <c r="A1131" s="205"/>
    </row>
    <row r="1132" spans="1:1" x14ac:dyDescent="0.2">
      <c r="A1132" s="205"/>
    </row>
    <row r="1133" spans="1:1" x14ac:dyDescent="0.2">
      <c r="A1133" s="205"/>
    </row>
    <row r="1134" spans="1:1" x14ac:dyDescent="0.2">
      <c r="A1134" s="205"/>
    </row>
    <row r="1135" spans="1:1" x14ac:dyDescent="0.2">
      <c r="A1135" s="205"/>
    </row>
    <row r="1136" spans="1:1" x14ac:dyDescent="0.2">
      <c r="A1136" s="205"/>
    </row>
    <row r="1137" spans="1:1" x14ac:dyDescent="0.2">
      <c r="A1137" s="205"/>
    </row>
    <row r="1138" spans="1:1" x14ac:dyDescent="0.2">
      <c r="A1138" s="205"/>
    </row>
    <row r="1139" spans="1:1" x14ac:dyDescent="0.2">
      <c r="A1139" s="205"/>
    </row>
    <row r="1140" spans="1:1" x14ac:dyDescent="0.2">
      <c r="A1140" s="205"/>
    </row>
    <row r="1141" spans="1:1" x14ac:dyDescent="0.2">
      <c r="A1141" s="205"/>
    </row>
    <row r="1142" spans="1:1" x14ac:dyDescent="0.2">
      <c r="A1142" s="205"/>
    </row>
    <row r="1143" spans="1:1" x14ac:dyDescent="0.2">
      <c r="A1143" s="205"/>
    </row>
    <row r="1144" spans="1:1" x14ac:dyDescent="0.2">
      <c r="A1144" s="205"/>
    </row>
    <row r="1145" spans="1:1" x14ac:dyDescent="0.2">
      <c r="A1145" s="205"/>
    </row>
    <row r="1146" spans="1:1" x14ac:dyDescent="0.2">
      <c r="A1146" s="205"/>
    </row>
    <row r="1147" spans="1:1" x14ac:dyDescent="0.2">
      <c r="A1147" s="205"/>
    </row>
    <row r="1148" spans="1:1" x14ac:dyDescent="0.2">
      <c r="A1148" s="205"/>
    </row>
    <row r="1149" spans="1:1" x14ac:dyDescent="0.2">
      <c r="A1149" s="205"/>
    </row>
    <row r="1150" spans="1:1" x14ac:dyDescent="0.2">
      <c r="A1150" s="205"/>
    </row>
    <row r="1151" spans="1:1" x14ac:dyDescent="0.2">
      <c r="A1151" s="205"/>
    </row>
    <row r="1152" spans="1:1" x14ac:dyDescent="0.2">
      <c r="A1152" s="205"/>
    </row>
    <row r="1153" spans="1:1" x14ac:dyDescent="0.2">
      <c r="A1153" s="205"/>
    </row>
    <row r="1154" spans="1:1" x14ac:dyDescent="0.2">
      <c r="A1154" s="205"/>
    </row>
    <row r="1155" spans="1:1" x14ac:dyDescent="0.2">
      <c r="A1155" s="205"/>
    </row>
    <row r="1156" spans="1:1" x14ac:dyDescent="0.2">
      <c r="A1156" s="205"/>
    </row>
    <row r="1157" spans="1:1" x14ac:dyDescent="0.2">
      <c r="A1157" s="205"/>
    </row>
    <row r="1158" spans="1:1" x14ac:dyDescent="0.2">
      <c r="A1158" s="205"/>
    </row>
    <row r="1159" spans="1:1" x14ac:dyDescent="0.2">
      <c r="A1159" s="205"/>
    </row>
    <row r="1160" spans="1:1" x14ac:dyDescent="0.2">
      <c r="A1160" s="205"/>
    </row>
    <row r="1161" spans="1:1" x14ac:dyDescent="0.2">
      <c r="A1161" s="205"/>
    </row>
    <row r="1162" spans="1:1" x14ac:dyDescent="0.2">
      <c r="A1162" s="205"/>
    </row>
    <row r="1163" spans="1:1" x14ac:dyDescent="0.2">
      <c r="A1163" s="205"/>
    </row>
    <row r="1164" spans="1:1" x14ac:dyDescent="0.2">
      <c r="A1164" s="205"/>
    </row>
    <row r="1165" spans="1:1" x14ac:dyDescent="0.2">
      <c r="A1165" s="205"/>
    </row>
    <row r="1166" spans="1:1" x14ac:dyDescent="0.2">
      <c r="A1166" s="205"/>
    </row>
    <row r="1167" spans="1:1" x14ac:dyDescent="0.2">
      <c r="A1167" s="205"/>
    </row>
    <row r="1168" spans="1:1" x14ac:dyDescent="0.2">
      <c r="A1168" s="205"/>
    </row>
    <row r="1169" spans="1:1" x14ac:dyDescent="0.2">
      <c r="A1169" s="205"/>
    </row>
    <row r="1170" spans="1:1" x14ac:dyDescent="0.2">
      <c r="A1170" s="205"/>
    </row>
    <row r="1171" spans="1:1" x14ac:dyDescent="0.2">
      <c r="A1171" s="205"/>
    </row>
    <row r="1172" spans="1:1" x14ac:dyDescent="0.2">
      <c r="A1172" s="205"/>
    </row>
    <row r="1173" spans="1:1" x14ac:dyDescent="0.2">
      <c r="A1173" s="205"/>
    </row>
    <row r="1174" spans="1:1" x14ac:dyDescent="0.2">
      <c r="A1174" s="205"/>
    </row>
    <row r="1175" spans="1:1" x14ac:dyDescent="0.2">
      <c r="A1175" s="205"/>
    </row>
    <row r="1176" spans="1:1" x14ac:dyDescent="0.2">
      <c r="A1176" s="205"/>
    </row>
    <row r="1177" spans="1:1" x14ac:dyDescent="0.2">
      <c r="A1177" s="205"/>
    </row>
    <row r="1178" spans="1:1" x14ac:dyDescent="0.2">
      <c r="A1178" s="205"/>
    </row>
    <row r="1179" spans="1:1" x14ac:dyDescent="0.2">
      <c r="A1179" s="205"/>
    </row>
    <row r="1180" spans="1:1" x14ac:dyDescent="0.2">
      <c r="A1180" s="205"/>
    </row>
    <row r="1181" spans="1:1" x14ac:dyDescent="0.2">
      <c r="A1181" s="205"/>
    </row>
    <row r="1182" spans="1:1" x14ac:dyDescent="0.2">
      <c r="A1182" s="205"/>
    </row>
    <row r="1183" spans="1:1" x14ac:dyDescent="0.2">
      <c r="A1183" s="205"/>
    </row>
    <row r="1184" spans="1:1" x14ac:dyDescent="0.2">
      <c r="A1184" s="205"/>
    </row>
    <row r="1185" spans="1:1" x14ac:dyDescent="0.2">
      <c r="A1185" s="205"/>
    </row>
    <row r="1186" spans="1:1" x14ac:dyDescent="0.2">
      <c r="A1186" s="205"/>
    </row>
    <row r="1187" spans="1:1" x14ac:dyDescent="0.2">
      <c r="A1187" s="205"/>
    </row>
    <row r="1188" spans="1:1" x14ac:dyDescent="0.2">
      <c r="A1188" s="205"/>
    </row>
    <row r="1189" spans="1:1" x14ac:dyDescent="0.2">
      <c r="A1189" s="205"/>
    </row>
    <row r="1190" spans="1:1" x14ac:dyDescent="0.2">
      <c r="A1190" s="205"/>
    </row>
    <row r="1191" spans="1:1" x14ac:dyDescent="0.2">
      <c r="A1191" s="205"/>
    </row>
    <row r="1192" spans="1:1" x14ac:dyDescent="0.2">
      <c r="A1192" s="205"/>
    </row>
    <row r="1193" spans="1:1" x14ac:dyDescent="0.2">
      <c r="A1193" s="205"/>
    </row>
    <row r="1194" spans="1:1" x14ac:dyDescent="0.2">
      <c r="A1194" s="205"/>
    </row>
    <row r="1195" spans="1:1" x14ac:dyDescent="0.2">
      <c r="A1195" s="205"/>
    </row>
    <row r="1196" spans="1:1" x14ac:dyDescent="0.2">
      <c r="A1196" s="205"/>
    </row>
    <row r="1197" spans="1:1" x14ac:dyDescent="0.2">
      <c r="A1197" s="205"/>
    </row>
    <row r="1198" spans="1:1" x14ac:dyDescent="0.2">
      <c r="A1198" s="205"/>
    </row>
    <row r="1199" spans="1:1" x14ac:dyDescent="0.2">
      <c r="A1199" s="205"/>
    </row>
    <row r="1200" spans="1:1" x14ac:dyDescent="0.2">
      <c r="A1200" s="205"/>
    </row>
    <row r="1201" spans="1:1" x14ac:dyDescent="0.2">
      <c r="A1201" s="205"/>
    </row>
    <row r="1202" spans="1:1" x14ac:dyDescent="0.2">
      <c r="A1202" s="205"/>
    </row>
    <row r="1203" spans="1:1" x14ac:dyDescent="0.2">
      <c r="A1203" s="205"/>
    </row>
    <row r="1204" spans="1:1" x14ac:dyDescent="0.2">
      <c r="A1204" s="205"/>
    </row>
    <row r="1205" spans="1:1" x14ac:dyDescent="0.2">
      <c r="A1205" s="205"/>
    </row>
    <row r="1206" spans="1:1" x14ac:dyDescent="0.2">
      <c r="A1206" s="205"/>
    </row>
    <row r="1207" spans="1:1" x14ac:dyDescent="0.2">
      <c r="A1207" s="205"/>
    </row>
    <row r="1208" spans="1:1" x14ac:dyDescent="0.2">
      <c r="A1208" s="205"/>
    </row>
    <row r="1209" spans="1:1" x14ac:dyDescent="0.2">
      <c r="A1209" s="205"/>
    </row>
    <row r="1210" spans="1:1" x14ac:dyDescent="0.2">
      <c r="A1210" s="205"/>
    </row>
    <row r="1211" spans="1:1" x14ac:dyDescent="0.2">
      <c r="A1211" s="205"/>
    </row>
    <row r="1212" spans="1:1" x14ac:dyDescent="0.2">
      <c r="A1212" s="205"/>
    </row>
    <row r="1213" spans="1:1" x14ac:dyDescent="0.2">
      <c r="A1213" s="205"/>
    </row>
    <row r="1214" spans="1:1" x14ac:dyDescent="0.2">
      <c r="A1214" s="205"/>
    </row>
    <row r="1215" spans="1:1" x14ac:dyDescent="0.2">
      <c r="A1215" s="205"/>
    </row>
    <row r="1216" spans="1:1" x14ac:dyDescent="0.2">
      <c r="A1216" s="205"/>
    </row>
    <row r="1217" spans="1:1" x14ac:dyDescent="0.2">
      <c r="A1217" s="205"/>
    </row>
    <row r="1218" spans="1:1" x14ac:dyDescent="0.2">
      <c r="A1218" s="205"/>
    </row>
    <row r="1219" spans="1:1" x14ac:dyDescent="0.2">
      <c r="A1219" s="205"/>
    </row>
    <row r="1220" spans="1:1" x14ac:dyDescent="0.2">
      <c r="A1220" s="205"/>
    </row>
    <row r="1221" spans="1:1" x14ac:dyDescent="0.2">
      <c r="A1221" s="205"/>
    </row>
    <row r="1222" spans="1:1" x14ac:dyDescent="0.2">
      <c r="A1222" s="205"/>
    </row>
    <row r="1223" spans="1:1" x14ac:dyDescent="0.2">
      <c r="A1223" s="205"/>
    </row>
    <row r="1224" spans="1:1" x14ac:dyDescent="0.2">
      <c r="A1224" s="205"/>
    </row>
    <row r="1225" spans="1:1" x14ac:dyDescent="0.2">
      <c r="A1225" s="205"/>
    </row>
    <row r="1226" spans="1:1" x14ac:dyDescent="0.2">
      <c r="A1226" s="205"/>
    </row>
    <row r="1227" spans="1:1" x14ac:dyDescent="0.2">
      <c r="A1227" s="205"/>
    </row>
    <row r="1228" spans="1:1" x14ac:dyDescent="0.2">
      <c r="A1228" s="205"/>
    </row>
    <row r="1229" spans="1:1" x14ac:dyDescent="0.2">
      <c r="A1229" s="205"/>
    </row>
    <row r="1230" spans="1:1" x14ac:dyDescent="0.2">
      <c r="A1230" s="205"/>
    </row>
    <row r="1231" spans="1:1" x14ac:dyDescent="0.2">
      <c r="A1231" s="205"/>
    </row>
    <row r="1232" spans="1:1" x14ac:dyDescent="0.2">
      <c r="A1232" s="205"/>
    </row>
    <row r="1233" spans="1:1" x14ac:dyDescent="0.2">
      <c r="A1233" s="205"/>
    </row>
    <row r="1234" spans="1:1" x14ac:dyDescent="0.2">
      <c r="A1234" s="205"/>
    </row>
    <row r="1235" spans="1:1" x14ac:dyDescent="0.2">
      <c r="A1235" s="205"/>
    </row>
    <row r="1236" spans="1:1" x14ac:dyDescent="0.2">
      <c r="A1236" s="205"/>
    </row>
    <row r="1237" spans="1:1" x14ac:dyDescent="0.2">
      <c r="A1237" s="205"/>
    </row>
    <row r="1238" spans="1:1" x14ac:dyDescent="0.2">
      <c r="A1238" s="205"/>
    </row>
    <row r="1239" spans="1:1" x14ac:dyDescent="0.2">
      <c r="A1239" s="205"/>
    </row>
    <row r="1240" spans="1:1" x14ac:dyDescent="0.2">
      <c r="A1240" s="205"/>
    </row>
    <row r="1241" spans="1:1" x14ac:dyDescent="0.2">
      <c r="A1241" s="205"/>
    </row>
    <row r="1242" spans="1:1" x14ac:dyDescent="0.2">
      <c r="A1242" s="205"/>
    </row>
    <row r="1243" spans="1:1" x14ac:dyDescent="0.2">
      <c r="A1243" s="205"/>
    </row>
    <row r="1244" spans="1:1" x14ac:dyDescent="0.2">
      <c r="A1244" s="205"/>
    </row>
    <row r="1245" spans="1:1" x14ac:dyDescent="0.2">
      <c r="A1245" s="205"/>
    </row>
    <row r="1246" spans="1:1" x14ac:dyDescent="0.2">
      <c r="A1246" s="205"/>
    </row>
    <row r="1247" spans="1:1" x14ac:dyDescent="0.2">
      <c r="A1247" s="205"/>
    </row>
    <row r="1248" spans="1:1" x14ac:dyDescent="0.2">
      <c r="A1248" s="205"/>
    </row>
    <row r="1249" spans="1:1" x14ac:dyDescent="0.2">
      <c r="A1249" s="205"/>
    </row>
    <row r="1250" spans="1:1" x14ac:dyDescent="0.2">
      <c r="A1250" s="205"/>
    </row>
    <row r="1251" spans="1:1" x14ac:dyDescent="0.2">
      <c r="A1251" s="205"/>
    </row>
    <row r="1252" spans="1:1" x14ac:dyDescent="0.2">
      <c r="A1252" s="205"/>
    </row>
    <row r="1253" spans="1:1" x14ac:dyDescent="0.2">
      <c r="A1253" s="205"/>
    </row>
    <row r="1254" spans="1:1" x14ac:dyDescent="0.2">
      <c r="A1254" s="205"/>
    </row>
    <row r="1255" spans="1:1" x14ac:dyDescent="0.2">
      <c r="A1255" s="205"/>
    </row>
    <row r="1256" spans="1:1" x14ac:dyDescent="0.2">
      <c r="A1256" s="205"/>
    </row>
    <row r="1257" spans="1:1" x14ac:dyDescent="0.2">
      <c r="A1257" s="205"/>
    </row>
    <row r="1258" spans="1:1" x14ac:dyDescent="0.2">
      <c r="A1258" s="205"/>
    </row>
    <row r="1259" spans="1:1" x14ac:dyDescent="0.2">
      <c r="A1259" s="205"/>
    </row>
    <row r="1260" spans="1:1" x14ac:dyDescent="0.2">
      <c r="A1260" s="205"/>
    </row>
    <row r="1261" spans="1:1" x14ac:dyDescent="0.2">
      <c r="A1261" s="205"/>
    </row>
    <row r="1262" spans="1:1" x14ac:dyDescent="0.2">
      <c r="A1262" s="205"/>
    </row>
    <row r="1263" spans="1:1" x14ac:dyDescent="0.2">
      <c r="A1263" s="205"/>
    </row>
    <row r="1264" spans="1:1" x14ac:dyDescent="0.2">
      <c r="A1264" s="205"/>
    </row>
    <row r="1265" spans="1:1" x14ac:dyDescent="0.2">
      <c r="A1265" s="205"/>
    </row>
    <row r="1266" spans="1:1" x14ac:dyDescent="0.2">
      <c r="A1266" s="205"/>
    </row>
    <row r="1267" spans="1:1" x14ac:dyDescent="0.2">
      <c r="A1267" s="205"/>
    </row>
    <row r="1268" spans="1:1" x14ac:dyDescent="0.2">
      <c r="A1268" s="205"/>
    </row>
    <row r="1269" spans="1:1" x14ac:dyDescent="0.2">
      <c r="A1269" s="205"/>
    </row>
    <row r="1270" spans="1:1" x14ac:dyDescent="0.2">
      <c r="A1270" s="205"/>
    </row>
    <row r="1271" spans="1:1" x14ac:dyDescent="0.2">
      <c r="A1271" s="205"/>
    </row>
    <row r="1272" spans="1:1" x14ac:dyDescent="0.2">
      <c r="A1272" s="205"/>
    </row>
    <row r="1273" spans="1:1" x14ac:dyDescent="0.2">
      <c r="A1273" s="205"/>
    </row>
    <row r="1274" spans="1:1" x14ac:dyDescent="0.2">
      <c r="A1274" s="205"/>
    </row>
    <row r="1275" spans="1:1" x14ac:dyDescent="0.2">
      <c r="A1275" s="205"/>
    </row>
    <row r="1276" spans="1:1" x14ac:dyDescent="0.2">
      <c r="A1276" s="205"/>
    </row>
    <row r="1277" spans="1:1" x14ac:dyDescent="0.2">
      <c r="A1277" s="205"/>
    </row>
    <row r="1278" spans="1:1" x14ac:dyDescent="0.2">
      <c r="A1278" s="205"/>
    </row>
    <row r="1279" spans="1:1" x14ac:dyDescent="0.2">
      <c r="A1279" s="205"/>
    </row>
    <row r="1280" spans="1:1" x14ac:dyDescent="0.2">
      <c r="A1280" s="205"/>
    </row>
    <row r="1281" spans="1:1" x14ac:dyDescent="0.2">
      <c r="A1281" s="205"/>
    </row>
    <row r="1282" spans="1:1" x14ac:dyDescent="0.2">
      <c r="A1282" s="205"/>
    </row>
    <row r="1283" spans="1:1" x14ac:dyDescent="0.2">
      <c r="A1283" s="205"/>
    </row>
    <row r="1284" spans="1:1" x14ac:dyDescent="0.2">
      <c r="A1284" s="205"/>
    </row>
    <row r="1285" spans="1:1" x14ac:dyDescent="0.2">
      <c r="A1285" s="205"/>
    </row>
    <row r="1286" spans="1:1" x14ac:dyDescent="0.2">
      <c r="A1286" s="205"/>
    </row>
    <row r="1287" spans="1:1" x14ac:dyDescent="0.2">
      <c r="A1287" s="205"/>
    </row>
    <row r="1288" spans="1:1" x14ac:dyDescent="0.2">
      <c r="A1288" s="205"/>
    </row>
    <row r="1289" spans="1:1" x14ac:dyDescent="0.2">
      <c r="A1289" s="205"/>
    </row>
    <row r="1290" spans="1:1" x14ac:dyDescent="0.2">
      <c r="A1290" s="205"/>
    </row>
    <row r="1291" spans="1:1" x14ac:dyDescent="0.2">
      <c r="A1291" s="205"/>
    </row>
    <row r="1292" spans="1:1" x14ac:dyDescent="0.2">
      <c r="A1292" s="205"/>
    </row>
    <row r="1293" spans="1:1" x14ac:dyDescent="0.2">
      <c r="A1293" s="205"/>
    </row>
    <row r="1294" spans="1:1" x14ac:dyDescent="0.2">
      <c r="A1294" s="205"/>
    </row>
    <row r="1295" spans="1:1" x14ac:dyDescent="0.2">
      <c r="A1295" s="205"/>
    </row>
    <row r="1296" spans="1:1" x14ac:dyDescent="0.2">
      <c r="A1296" s="205"/>
    </row>
    <row r="1297" spans="1:1" x14ac:dyDescent="0.2">
      <c r="A1297" s="205"/>
    </row>
    <row r="1298" spans="1:1" x14ac:dyDescent="0.2">
      <c r="A1298" s="205"/>
    </row>
    <row r="1299" spans="1:1" x14ac:dyDescent="0.2">
      <c r="A1299" s="205"/>
    </row>
    <row r="1300" spans="1:1" x14ac:dyDescent="0.2">
      <c r="A1300" s="205"/>
    </row>
    <row r="1301" spans="1:1" x14ac:dyDescent="0.2">
      <c r="A1301" s="205"/>
    </row>
    <row r="1302" spans="1:1" x14ac:dyDescent="0.2">
      <c r="A1302" s="205"/>
    </row>
    <row r="1303" spans="1:1" x14ac:dyDescent="0.2">
      <c r="A1303" s="205"/>
    </row>
    <row r="1304" spans="1:1" x14ac:dyDescent="0.2">
      <c r="A1304" s="205"/>
    </row>
    <row r="1305" spans="1:1" x14ac:dyDescent="0.2">
      <c r="A1305" s="205"/>
    </row>
    <row r="1306" spans="1:1" x14ac:dyDescent="0.2">
      <c r="A1306" s="205"/>
    </row>
    <row r="1307" spans="1:1" x14ac:dyDescent="0.2">
      <c r="A1307" s="205"/>
    </row>
    <row r="1308" spans="1:1" x14ac:dyDescent="0.2">
      <c r="A1308" s="205"/>
    </row>
    <row r="1309" spans="1:1" x14ac:dyDescent="0.2">
      <c r="A1309" s="205"/>
    </row>
    <row r="1310" spans="1:1" x14ac:dyDescent="0.2">
      <c r="A1310" s="205"/>
    </row>
    <row r="1311" spans="1:1" x14ac:dyDescent="0.2">
      <c r="A1311" s="205"/>
    </row>
    <row r="1312" spans="1:1" x14ac:dyDescent="0.2">
      <c r="A1312" s="205"/>
    </row>
    <row r="1313" spans="1:1" x14ac:dyDescent="0.2">
      <c r="A1313" s="205"/>
    </row>
    <row r="1314" spans="1:1" x14ac:dyDescent="0.2">
      <c r="A1314" s="205"/>
    </row>
    <row r="1315" spans="1:1" x14ac:dyDescent="0.2">
      <c r="A1315" s="205"/>
    </row>
    <row r="1316" spans="1:1" x14ac:dyDescent="0.2">
      <c r="A1316" s="205"/>
    </row>
    <row r="1317" spans="1:1" x14ac:dyDescent="0.2">
      <c r="A1317" s="205"/>
    </row>
    <row r="1318" spans="1:1" x14ac:dyDescent="0.2">
      <c r="A1318" s="205"/>
    </row>
    <row r="1319" spans="1:1" x14ac:dyDescent="0.2">
      <c r="A1319" s="205"/>
    </row>
    <row r="1320" spans="1:1" x14ac:dyDescent="0.2">
      <c r="A1320" s="205"/>
    </row>
    <row r="1321" spans="1:1" x14ac:dyDescent="0.2">
      <c r="A1321" s="205"/>
    </row>
    <row r="1322" spans="1:1" x14ac:dyDescent="0.2">
      <c r="A1322" s="205"/>
    </row>
    <row r="1323" spans="1:1" x14ac:dyDescent="0.2">
      <c r="A1323" s="205"/>
    </row>
    <row r="1324" spans="1:1" x14ac:dyDescent="0.2">
      <c r="A1324" s="205"/>
    </row>
    <row r="1325" spans="1:1" x14ac:dyDescent="0.2">
      <c r="A1325" s="205"/>
    </row>
    <row r="1326" spans="1:1" x14ac:dyDescent="0.2">
      <c r="A1326" s="205"/>
    </row>
    <row r="1327" spans="1:1" x14ac:dyDescent="0.2">
      <c r="A1327" s="205"/>
    </row>
    <row r="1328" spans="1:1" x14ac:dyDescent="0.2">
      <c r="A1328" s="205"/>
    </row>
    <row r="1329" spans="1:1" x14ac:dyDescent="0.2">
      <c r="A1329" s="205"/>
    </row>
    <row r="1330" spans="1:1" x14ac:dyDescent="0.2">
      <c r="A1330" s="205"/>
    </row>
    <row r="1331" spans="1:1" x14ac:dyDescent="0.2">
      <c r="A1331" s="205"/>
    </row>
    <row r="1332" spans="1:1" x14ac:dyDescent="0.2">
      <c r="A1332" s="205"/>
    </row>
    <row r="1333" spans="1:1" x14ac:dyDescent="0.2">
      <c r="A1333" s="205"/>
    </row>
    <row r="1334" spans="1:1" x14ac:dyDescent="0.2">
      <c r="A1334" s="205"/>
    </row>
    <row r="1335" spans="1:1" x14ac:dyDescent="0.2">
      <c r="A1335" s="205"/>
    </row>
    <row r="1336" spans="1:1" x14ac:dyDescent="0.2">
      <c r="A1336" s="205"/>
    </row>
    <row r="1337" spans="1:1" x14ac:dyDescent="0.2">
      <c r="A1337" s="205"/>
    </row>
    <row r="1338" spans="1:1" x14ac:dyDescent="0.2">
      <c r="A1338" s="205"/>
    </row>
    <row r="1339" spans="1:1" x14ac:dyDescent="0.2">
      <c r="A1339" s="205"/>
    </row>
    <row r="1340" spans="1:1" x14ac:dyDescent="0.2">
      <c r="A1340" s="205"/>
    </row>
    <row r="1341" spans="1:1" x14ac:dyDescent="0.2">
      <c r="A1341" s="205"/>
    </row>
    <row r="1342" spans="1:1" x14ac:dyDescent="0.2">
      <c r="A1342" s="205"/>
    </row>
    <row r="1343" spans="1:1" x14ac:dyDescent="0.2">
      <c r="A1343" s="205"/>
    </row>
    <row r="1344" spans="1:1" x14ac:dyDescent="0.2">
      <c r="A1344" s="205"/>
    </row>
    <row r="1345" spans="1:1" x14ac:dyDescent="0.2">
      <c r="A1345" s="205"/>
    </row>
    <row r="1346" spans="1:1" x14ac:dyDescent="0.2">
      <c r="A1346" s="205"/>
    </row>
    <row r="1347" spans="1:1" x14ac:dyDescent="0.2">
      <c r="A1347" s="205"/>
    </row>
    <row r="1348" spans="1:1" x14ac:dyDescent="0.2">
      <c r="A1348" s="205"/>
    </row>
    <row r="1349" spans="1:1" x14ac:dyDescent="0.2">
      <c r="A1349" s="205"/>
    </row>
    <row r="1350" spans="1:1" x14ac:dyDescent="0.2">
      <c r="A1350" s="205"/>
    </row>
    <row r="1351" spans="1:1" x14ac:dyDescent="0.2">
      <c r="A1351" s="205"/>
    </row>
    <row r="1352" spans="1:1" x14ac:dyDescent="0.2">
      <c r="A1352" s="205"/>
    </row>
    <row r="1353" spans="1:1" x14ac:dyDescent="0.2">
      <c r="A1353" s="205"/>
    </row>
    <row r="1354" spans="1:1" x14ac:dyDescent="0.2">
      <c r="A1354" s="205"/>
    </row>
    <row r="1355" spans="1:1" x14ac:dyDescent="0.2">
      <c r="A1355" s="205"/>
    </row>
    <row r="1356" spans="1:1" x14ac:dyDescent="0.2">
      <c r="A1356" s="205"/>
    </row>
    <row r="1357" spans="1:1" x14ac:dyDescent="0.2">
      <c r="A1357" s="205"/>
    </row>
    <row r="1358" spans="1:1" x14ac:dyDescent="0.2">
      <c r="A1358" s="205"/>
    </row>
    <row r="1359" spans="1:1" x14ac:dyDescent="0.2">
      <c r="A1359" s="205"/>
    </row>
    <row r="1360" spans="1:1" x14ac:dyDescent="0.2">
      <c r="A1360" s="205"/>
    </row>
    <row r="1361" spans="1:1" x14ac:dyDescent="0.2">
      <c r="A1361" s="205"/>
    </row>
    <row r="1362" spans="1:1" x14ac:dyDescent="0.2">
      <c r="A1362" s="205"/>
    </row>
    <row r="1363" spans="1:1" x14ac:dyDescent="0.2">
      <c r="A1363" s="205"/>
    </row>
    <row r="1364" spans="1:1" x14ac:dyDescent="0.2">
      <c r="A1364" s="205"/>
    </row>
    <row r="1365" spans="1:1" x14ac:dyDescent="0.2">
      <c r="A1365" s="205"/>
    </row>
    <row r="1366" spans="1:1" x14ac:dyDescent="0.2">
      <c r="A1366" s="205"/>
    </row>
    <row r="1367" spans="1:1" x14ac:dyDescent="0.2">
      <c r="A1367" s="205"/>
    </row>
    <row r="1368" spans="1:1" x14ac:dyDescent="0.2">
      <c r="A1368" s="205"/>
    </row>
    <row r="1369" spans="1:1" x14ac:dyDescent="0.2">
      <c r="A1369" s="205"/>
    </row>
    <row r="1370" spans="1:1" x14ac:dyDescent="0.2">
      <c r="A1370" s="205"/>
    </row>
    <row r="1371" spans="1:1" x14ac:dyDescent="0.2">
      <c r="A1371" s="205"/>
    </row>
    <row r="1372" spans="1:1" x14ac:dyDescent="0.2">
      <c r="A1372" s="205"/>
    </row>
    <row r="1373" spans="1:1" x14ac:dyDescent="0.2">
      <c r="A1373" s="205"/>
    </row>
    <row r="1374" spans="1:1" x14ac:dyDescent="0.2">
      <c r="A1374" s="205"/>
    </row>
    <row r="1375" spans="1:1" x14ac:dyDescent="0.2">
      <c r="A1375" s="205"/>
    </row>
    <row r="1376" spans="1:1" x14ac:dyDescent="0.2">
      <c r="A1376" s="205"/>
    </row>
    <row r="1377" spans="1:1" x14ac:dyDescent="0.2">
      <c r="A1377" s="205"/>
    </row>
    <row r="1378" spans="1:1" x14ac:dyDescent="0.2">
      <c r="A1378" s="205"/>
    </row>
    <row r="1379" spans="1:1" x14ac:dyDescent="0.2">
      <c r="A1379" s="205"/>
    </row>
    <row r="1380" spans="1:1" x14ac:dyDescent="0.2">
      <c r="A1380" s="205"/>
    </row>
    <row r="1381" spans="1:1" x14ac:dyDescent="0.2">
      <c r="A1381" s="205"/>
    </row>
    <row r="1382" spans="1:1" x14ac:dyDescent="0.2">
      <c r="A1382" s="205"/>
    </row>
    <row r="1383" spans="1:1" x14ac:dyDescent="0.2">
      <c r="A1383" s="205"/>
    </row>
    <row r="1384" spans="1:1" x14ac:dyDescent="0.2">
      <c r="A1384" s="205"/>
    </row>
    <row r="1385" spans="1:1" x14ac:dyDescent="0.2">
      <c r="A1385" s="205"/>
    </row>
    <row r="1386" spans="1:1" x14ac:dyDescent="0.2">
      <c r="A1386" s="205"/>
    </row>
    <row r="1387" spans="1:1" x14ac:dyDescent="0.2">
      <c r="A1387" s="205"/>
    </row>
    <row r="1388" spans="1:1" x14ac:dyDescent="0.2">
      <c r="A1388" s="205"/>
    </row>
    <row r="1389" spans="1:1" x14ac:dyDescent="0.2">
      <c r="A1389" s="205"/>
    </row>
    <row r="1390" spans="1:1" x14ac:dyDescent="0.2">
      <c r="A1390" s="205"/>
    </row>
    <row r="1391" spans="1:1" x14ac:dyDescent="0.2">
      <c r="A1391" s="205"/>
    </row>
    <row r="1392" spans="1:1" x14ac:dyDescent="0.2">
      <c r="A1392" s="205"/>
    </row>
    <row r="1393" spans="1:1" x14ac:dyDescent="0.2">
      <c r="A1393" s="205"/>
    </row>
    <row r="1394" spans="1:1" x14ac:dyDescent="0.2">
      <c r="A1394" s="205"/>
    </row>
    <row r="1395" spans="1:1" x14ac:dyDescent="0.2">
      <c r="A1395" s="205"/>
    </row>
    <row r="1396" spans="1:1" x14ac:dyDescent="0.2">
      <c r="A1396" s="205"/>
    </row>
    <row r="1397" spans="1:1" x14ac:dyDescent="0.2">
      <c r="A1397" s="205"/>
    </row>
    <row r="1398" spans="1:1" x14ac:dyDescent="0.2">
      <c r="A1398" s="205"/>
    </row>
    <row r="1399" spans="1:1" x14ac:dyDescent="0.2">
      <c r="A1399" s="205"/>
    </row>
    <row r="1400" spans="1:1" x14ac:dyDescent="0.2">
      <c r="A1400" s="205"/>
    </row>
    <row r="1401" spans="1:1" x14ac:dyDescent="0.2">
      <c r="A1401" s="205"/>
    </row>
    <row r="1402" spans="1:1" x14ac:dyDescent="0.2">
      <c r="A1402" s="205"/>
    </row>
    <row r="1403" spans="1:1" x14ac:dyDescent="0.2">
      <c r="A1403" s="205"/>
    </row>
    <row r="1404" spans="1:1" x14ac:dyDescent="0.2">
      <c r="A1404" s="205"/>
    </row>
    <row r="1405" spans="1:1" x14ac:dyDescent="0.2">
      <c r="A1405" s="205"/>
    </row>
    <row r="1406" spans="1:1" x14ac:dyDescent="0.2">
      <c r="A1406" s="205"/>
    </row>
    <row r="1407" spans="1:1" x14ac:dyDescent="0.2">
      <c r="A1407" s="205"/>
    </row>
    <row r="1408" spans="1:1" x14ac:dyDescent="0.2">
      <c r="A1408" s="205"/>
    </row>
    <row r="1409" spans="1:1" x14ac:dyDescent="0.2">
      <c r="A1409" s="205"/>
    </row>
    <row r="1410" spans="1:1" x14ac:dyDescent="0.2">
      <c r="A1410" s="205"/>
    </row>
    <row r="1411" spans="1:1" x14ac:dyDescent="0.2">
      <c r="A1411" s="205"/>
    </row>
    <row r="1412" spans="1:1" x14ac:dyDescent="0.2">
      <c r="A1412" s="205"/>
    </row>
    <row r="1413" spans="1:1" x14ac:dyDescent="0.2">
      <c r="A1413" s="205"/>
    </row>
    <row r="1414" spans="1:1" x14ac:dyDescent="0.2">
      <c r="A1414" s="205"/>
    </row>
    <row r="1415" spans="1:1" x14ac:dyDescent="0.2">
      <c r="A1415" s="205"/>
    </row>
    <row r="1416" spans="1:1" x14ac:dyDescent="0.2">
      <c r="A1416" s="205"/>
    </row>
    <row r="1417" spans="1:1" x14ac:dyDescent="0.2">
      <c r="A1417" s="205"/>
    </row>
    <row r="1418" spans="1:1" x14ac:dyDescent="0.2">
      <c r="A1418" s="205"/>
    </row>
    <row r="1419" spans="1:1" x14ac:dyDescent="0.2">
      <c r="A1419" s="205"/>
    </row>
    <row r="1420" spans="1:1" x14ac:dyDescent="0.2">
      <c r="A1420" s="205"/>
    </row>
    <row r="1421" spans="1:1" x14ac:dyDescent="0.2">
      <c r="A1421" s="205"/>
    </row>
    <row r="1422" spans="1:1" x14ac:dyDescent="0.2">
      <c r="A1422" s="205"/>
    </row>
    <row r="1423" spans="1:1" x14ac:dyDescent="0.2">
      <c r="A1423" s="205"/>
    </row>
    <row r="1424" spans="1:1" x14ac:dyDescent="0.2">
      <c r="A1424" s="205"/>
    </row>
    <row r="1425" spans="1:1" x14ac:dyDescent="0.2">
      <c r="A1425" s="205"/>
    </row>
    <row r="1426" spans="1:1" x14ac:dyDescent="0.2">
      <c r="A1426" s="205"/>
    </row>
    <row r="1427" spans="1:1" x14ac:dyDescent="0.2">
      <c r="A1427" s="205"/>
    </row>
    <row r="1428" spans="1:1" x14ac:dyDescent="0.2">
      <c r="A1428" s="205"/>
    </row>
    <row r="1429" spans="1:1" x14ac:dyDescent="0.2">
      <c r="A1429" s="205"/>
    </row>
    <row r="1430" spans="1:1" x14ac:dyDescent="0.2">
      <c r="A1430" s="205"/>
    </row>
    <row r="1431" spans="1:1" x14ac:dyDescent="0.2">
      <c r="A1431" s="205"/>
    </row>
    <row r="1432" spans="1:1" x14ac:dyDescent="0.2">
      <c r="A1432" s="205"/>
    </row>
    <row r="1433" spans="1:1" x14ac:dyDescent="0.2">
      <c r="A1433" s="205"/>
    </row>
    <row r="1434" spans="1:1" x14ac:dyDescent="0.2">
      <c r="A1434" s="205"/>
    </row>
    <row r="1435" spans="1:1" x14ac:dyDescent="0.2">
      <c r="A1435" s="205"/>
    </row>
    <row r="1436" spans="1:1" x14ac:dyDescent="0.2">
      <c r="A1436" s="205"/>
    </row>
    <row r="1437" spans="1:1" x14ac:dyDescent="0.2">
      <c r="A1437" s="205"/>
    </row>
    <row r="1438" spans="1:1" x14ac:dyDescent="0.2">
      <c r="A1438" s="205"/>
    </row>
    <row r="1439" spans="1:1" x14ac:dyDescent="0.2">
      <c r="A1439" s="205"/>
    </row>
    <row r="1440" spans="1:1" x14ac:dyDescent="0.2">
      <c r="A1440" s="205"/>
    </row>
    <row r="1441" spans="1:1" x14ac:dyDescent="0.2">
      <c r="A1441" s="205"/>
    </row>
    <row r="1442" spans="1:1" x14ac:dyDescent="0.2">
      <c r="A1442" s="205"/>
    </row>
    <row r="1443" spans="1:1" x14ac:dyDescent="0.2">
      <c r="A1443" s="205"/>
    </row>
    <row r="1444" spans="1:1" x14ac:dyDescent="0.2">
      <c r="A1444" s="205"/>
    </row>
    <row r="1445" spans="1:1" x14ac:dyDescent="0.2">
      <c r="A1445" s="205"/>
    </row>
    <row r="1446" spans="1:1" x14ac:dyDescent="0.2">
      <c r="A1446" s="205"/>
    </row>
    <row r="1447" spans="1:1" x14ac:dyDescent="0.2">
      <c r="A1447" s="205"/>
    </row>
    <row r="1448" spans="1:1" x14ac:dyDescent="0.2">
      <c r="A1448" s="205"/>
    </row>
    <row r="1449" spans="1:1" x14ac:dyDescent="0.2">
      <c r="A1449" s="205"/>
    </row>
    <row r="1450" spans="1:1" x14ac:dyDescent="0.2">
      <c r="A1450" s="205"/>
    </row>
    <row r="1451" spans="1:1" x14ac:dyDescent="0.2">
      <c r="A1451" s="205"/>
    </row>
    <row r="1452" spans="1:1" x14ac:dyDescent="0.2">
      <c r="A1452" s="205"/>
    </row>
    <row r="1453" spans="1:1" x14ac:dyDescent="0.2">
      <c r="A1453" s="205"/>
    </row>
    <row r="1454" spans="1:1" x14ac:dyDescent="0.2">
      <c r="A1454" s="205"/>
    </row>
    <row r="1455" spans="1:1" x14ac:dyDescent="0.2">
      <c r="A1455" s="205"/>
    </row>
    <row r="1456" spans="1:1" x14ac:dyDescent="0.2">
      <c r="A1456" s="205"/>
    </row>
    <row r="1457" spans="1:1" x14ac:dyDescent="0.2">
      <c r="A1457" s="205"/>
    </row>
    <row r="1458" spans="1:1" x14ac:dyDescent="0.2">
      <c r="A1458" s="205"/>
    </row>
    <row r="1459" spans="1:1" x14ac:dyDescent="0.2">
      <c r="A1459" s="205"/>
    </row>
    <row r="1460" spans="1:1" x14ac:dyDescent="0.2">
      <c r="A1460" s="205"/>
    </row>
    <row r="1461" spans="1:1" x14ac:dyDescent="0.2">
      <c r="A1461" s="205"/>
    </row>
    <row r="1462" spans="1:1" x14ac:dyDescent="0.2">
      <c r="A1462" s="205"/>
    </row>
    <row r="1463" spans="1:1" x14ac:dyDescent="0.2">
      <c r="A1463" s="205"/>
    </row>
    <row r="1464" spans="1:1" x14ac:dyDescent="0.2">
      <c r="A1464" s="205"/>
    </row>
    <row r="1465" spans="1:1" x14ac:dyDescent="0.2">
      <c r="A1465" s="205"/>
    </row>
    <row r="1466" spans="1:1" x14ac:dyDescent="0.2">
      <c r="A1466" s="205"/>
    </row>
    <row r="1467" spans="1:1" x14ac:dyDescent="0.2">
      <c r="A1467" s="205"/>
    </row>
    <row r="1468" spans="1:1" x14ac:dyDescent="0.2">
      <c r="A1468" s="205"/>
    </row>
    <row r="1469" spans="1:1" x14ac:dyDescent="0.2">
      <c r="A1469" s="205"/>
    </row>
    <row r="1470" spans="1:1" x14ac:dyDescent="0.2">
      <c r="A1470" s="205"/>
    </row>
    <row r="1471" spans="1:1" x14ac:dyDescent="0.2">
      <c r="A1471" s="205"/>
    </row>
    <row r="1472" spans="1:1" x14ac:dyDescent="0.2">
      <c r="A1472" s="205"/>
    </row>
    <row r="1473" spans="1:1" x14ac:dyDescent="0.2">
      <c r="A1473" s="205"/>
    </row>
    <row r="1474" spans="1:1" x14ac:dyDescent="0.2">
      <c r="A1474" s="205"/>
    </row>
    <row r="1475" spans="1:1" x14ac:dyDescent="0.2">
      <c r="A1475" s="205"/>
    </row>
    <row r="1476" spans="1:1" x14ac:dyDescent="0.2">
      <c r="A1476" s="205"/>
    </row>
    <row r="1477" spans="1:1" x14ac:dyDescent="0.2">
      <c r="A1477" s="205"/>
    </row>
    <row r="1478" spans="1:1" x14ac:dyDescent="0.2">
      <c r="A1478" s="205"/>
    </row>
    <row r="1479" spans="1:1" x14ac:dyDescent="0.2">
      <c r="A1479" s="205"/>
    </row>
    <row r="1480" spans="1:1" x14ac:dyDescent="0.2">
      <c r="A1480" s="205"/>
    </row>
    <row r="1481" spans="1:1" x14ac:dyDescent="0.2">
      <c r="A1481" s="205"/>
    </row>
    <row r="1482" spans="1:1" x14ac:dyDescent="0.2">
      <c r="A1482" s="205"/>
    </row>
    <row r="1483" spans="1:1" x14ac:dyDescent="0.2">
      <c r="A1483" s="205"/>
    </row>
    <row r="1484" spans="1:1" x14ac:dyDescent="0.2">
      <c r="A1484" s="205"/>
    </row>
    <row r="1485" spans="1:1" x14ac:dyDescent="0.2">
      <c r="A1485" s="205"/>
    </row>
    <row r="1486" spans="1:1" x14ac:dyDescent="0.2">
      <c r="A1486" s="205"/>
    </row>
    <row r="1487" spans="1:1" x14ac:dyDescent="0.2">
      <c r="A1487" s="205"/>
    </row>
    <row r="1488" spans="1:1" x14ac:dyDescent="0.2">
      <c r="A1488" s="205"/>
    </row>
    <row r="1489" spans="1:1" x14ac:dyDescent="0.2">
      <c r="A1489" s="205"/>
    </row>
    <row r="1490" spans="1:1" x14ac:dyDescent="0.2">
      <c r="A1490" s="205"/>
    </row>
    <row r="1491" spans="1:1" x14ac:dyDescent="0.2">
      <c r="A1491" s="205"/>
    </row>
    <row r="1492" spans="1:1" x14ac:dyDescent="0.2">
      <c r="A1492" s="205"/>
    </row>
    <row r="1493" spans="1:1" x14ac:dyDescent="0.2">
      <c r="A1493" s="205"/>
    </row>
    <row r="1494" spans="1:1" x14ac:dyDescent="0.2">
      <c r="A1494" s="205"/>
    </row>
    <row r="1495" spans="1:1" x14ac:dyDescent="0.2">
      <c r="A1495" s="205"/>
    </row>
    <row r="1496" spans="1:1" x14ac:dyDescent="0.2">
      <c r="A1496" s="205"/>
    </row>
    <row r="1497" spans="1:1" x14ac:dyDescent="0.2">
      <c r="A1497" s="205"/>
    </row>
    <row r="1498" spans="1:1" x14ac:dyDescent="0.2">
      <c r="A1498" s="205"/>
    </row>
    <row r="1499" spans="1:1" x14ac:dyDescent="0.2">
      <c r="A1499" s="205"/>
    </row>
    <row r="1500" spans="1:1" x14ac:dyDescent="0.2">
      <c r="A1500" s="205"/>
    </row>
    <row r="1501" spans="1:1" x14ac:dyDescent="0.2">
      <c r="A1501" s="205"/>
    </row>
    <row r="1502" spans="1:1" x14ac:dyDescent="0.2">
      <c r="A1502" s="205"/>
    </row>
    <row r="1503" spans="1:1" x14ac:dyDescent="0.2">
      <c r="A1503" s="205"/>
    </row>
    <row r="1504" spans="1:1" x14ac:dyDescent="0.2">
      <c r="A1504" s="205"/>
    </row>
    <row r="1505" spans="1:1" x14ac:dyDescent="0.2">
      <c r="A1505" s="205"/>
    </row>
    <row r="1506" spans="1:1" x14ac:dyDescent="0.2">
      <c r="A1506" s="205"/>
    </row>
    <row r="1507" spans="1:1" x14ac:dyDescent="0.2">
      <c r="A1507" s="205"/>
    </row>
    <row r="1508" spans="1:1" x14ac:dyDescent="0.2">
      <c r="A1508" s="205"/>
    </row>
    <row r="1509" spans="1:1" x14ac:dyDescent="0.2">
      <c r="A1509" s="205"/>
    </row>
    <row r="1510" spans="1:1" x14ac:dyDescent="0.2">
      <c r="A1510" s="205"/>
    </row>
    <row r="1511" spans="1:1" x14ac:dyDescent="0.2">
      <c r="A1511" s="205"/>
    </row>
    <row r="1512" spans="1:1" x14ac:dyDescent="0.2">
      <c r="A1512" s="205"/>
    </row>
    <row r="1513" spans="1:1" x14ac:dyDescent="0.2">
      <c r="A1513" s="205"/>
    </row>
    <row r="1514" spans="1:1" x14ac:dyDescent="0.2">
      <c r="A1514" s="205"/>
    </row>
    <row r="1515" spans="1:1" x14ac:dyDescent="0.2">
      <c r="A1515" s="205"/>
    </row>
    <row r="1516" spans="1:1" x14ac:dyDescent="0.2">
      <c r="A1516" s="205"/>
    </row>
    <row r="1517" spans="1:1" x14ac:dyDescent="0.2">
      <c r="A1517" s="205"/>
    </row>
    <row r="1518" spans="1:1" x14ac:dyDescent="0.2">
      <c r="A1518" s="205"/>
    </row>
    <row r="1519" spans="1:1" x14ac:dyDescent="0.2">
      <c r="A1519" s="205"/>
    </row>
    <row r="1520" spans="1:1" x14ac:dyDescent="0.2">
      <c r="A1520" s="205"/>
    </row>
    <row r="1521" spans="1:1" x14ac:dyDescent="0.2">
      <c r="A1521" s="205"/>
    </row>
    <row r="1522" spans="1:1" x14ac:dyDescent="0.2">
      <c r="A1522" s="205"/>
    </row>
    <row r="1523" spans="1:1" x14ac:dyDescent="0.2">
      <c r="A1523" s="205"/>
    </row>
    <row r="1524" spans="1:1" x14ac:dyDescent="0.2">
      <c r="A1524" s="205"/>
    </row>
    <row r="1525" spans="1:1" x14ac:dyDescent="0.2">
      <c r="A1525" s="205"/>
    </row>
    <row r="1526" spans="1:1" x14ac:dyDescent="0.2">
      <c r="A1526" s="205"/>
    </row>
    <row r="1527" spans="1:1" x14ac:dyDescent="0.2">
      <c r="A1527" s="205"/>
    </row>
    <row r="1528" spans="1:1" x14ac:dyDescent="0.2">
      <c r="A1528" s="205"/>
    </row>
    <row r="1529" spans="1:1" x14ac:dyDescent="0.2">
      <c r="A1529" s="205"/>
    </row>
    <row r="1530" spans="1:1" x14ac:dyDescent="0.2">
      <c r="A1530" s="205"/>
    </row>
    <row r="1531" spans="1:1" x14ac:dyDescent="0.2">
      <c r="A1531" s="205"/>
    </row>
    <row r="1532" spans="1:1" x14ac:dyDescent="0.2">
      <c r="A1532" s="205"/>
    </row>
    <row r="1533" spans="1:1" x14ac:dyDescent="0.2">
      <c r="A1533" s="205"/>
    </row>
    <row r="1534" spans="1:1" x14ac:dyDescent="0.2">
      <c r="A1534" s="205"/>
    </row>
    <row r="1535" spans="1:1" x14ac:dyDescent="0.2">
      <c r="A1535" s="205"/>
    </row>
    <row r="1536" spans="1:1" x14ac:dyDescent="0.2">
      <c r="A1536" s="205"/>
    </row>
    <row r="1537" spans="1:1" x14ac:dyDescent="0.2">
      <c r="A1537" s="205"/>
    </row>
    <row r="1538" spans="1:1" x14ac:dyDescent="0.2">
      <c r="A1538" s="205"/>
    </row>
    <row r="1539" spans="1:1" x14ac:dyDescent="0.2">
      <c r="A1539" s="205"/>
    </row>
    <row r="1540" spans="1:1" x14ac:dyDescent="0.2">
      <c r="A1540" s="205"/>
    </row>
    <row r="1541" spans="1:1" x14ac:dyDescent="0.2">
      <c r="A1541" s="205"/>
    </row>
    <row r="1542" spans="1:1" x14ac:dyDescent="0.2">
      <c r="A1542" s="205"/>
    </row>
    <row r="1543" spans="1:1" x14ac:dyDescent="0.2">
      <c r="A1543" s="205"/>
    </row>
    <row r="1544" spans="1:1" x14ac:dyDescent="0.2">
      <c r="A1544" s="205"/>
    </row>
    <row r="1545" spans="1:1" x14ac:dyDescent="0.2">
      <c r="A1545" s="205"/>
    </row>
    <row r="1546" spans="1:1" x14ac:dyDescent="0.2">
      <c r="A1546" s="205"/>
    </row>
    <row r="1547" spans="1:1" x14ac:dyDescent="0.2">
      <c r="A1547" s="205"/>
    </row>
    <row r="1548" spans="1:1" x14ac:dyDescent="0.2">
      <c r="A1548" s="205"/>
    </row>
    <row r="1549" spans="1:1" x14ac:dyDescent="0.2">
      <c r="A1549" s="205"/>
    </row>
    <row r="1550" spans="1:1" x14ac:dyDescent="0.2">
      <c r="A1550" s="205"/>
    </row>
    <row r="1551" spans="1:1" x14ac:dyDescent="0.2">
      <c r="A1551" s="205"/>
    </row>
    <row r="1552" spans="1:1" x14ac:dyDescent="0.2">
      <c r="A1552" s="205"/>
    </row>
    <row r="1553" spans="1:1" x14ac:dyDescent="0.2">
      <c r="A1553" s="205"/>
    </row>
    <row r="1554" spans="1:1" x14ac:dyDescent="0.2">
      <c r="A1554" s="205"/>
    </row>
    <row r="1555" spans="1:1" x14ac:dyDescent="0.2">
      <c r="A1555" s="205"/>
    </row>
    <row r="1556" spans="1:1" x14ac:dyDescent="0.2">
      <c r="A1556" s="205"/>
    </row>
    <row r="1557" spans="1:1" x14ac:dyDescent="0.2">
      <c r="A1557" s="205"/>
    </row>
    <row r="1558" spans="1:1" x14ac:dyDescent="0.2">
      <c r="A1558" s="205"/>
    </row>
    <row r="1559" spans="1:1" x14ac:dyDescent="0.2">
      <c r="A1559" s="205"/>
    </row>
    <row r="1560" spans="1:1" x14ac:dyDescent="0.2">
      <c r="A1560" s="205"/>
    </row>
    <row r="1561" spans="1:1" x14ac:dyDescent="0.2">
      <c r="A1561" s="205"/>
    </row>
    <row r="1562" spans="1:1" x14ac:dyDescent="0.2">
      <c r="A1562" s="205"/>
    </row>
    <row r="1563" spans="1:1" x14ac:dyDescent="0.2">
      <c r="A1563" s="205"/>
    </row>
    <row r="1564" spans="1:1" x14ac:dyDescent="0.2">
      <c r="A1564" s="205"/>
    </row>
    <row r="1565" spans="1:1" x14ac:dyDescent="0.2">
      <c r="A1565" s="205"/>
    </row>
    <row r="1566" spans="1:1" x14ac:dyDescent="0.2">
      <c r="A1566" s="205"/>
    </row>
    <row r="1567" spans="1:1" x14ac:dyDescent="0.2">
      <c r="A1567" s="205"/>
    </row>
    <row r="1568" spans="1:1" x14ac:dyDescent="0.2">
      <c r="A1568" s="205"/>
    </row>
    <row r="1569" spans="1:1" x14ac:dyDescent="0.2">
      <c r="A1569" s="205"/>
    </row>
    <row r="1570" spans="1:1" x14ac:dyDescent="0.2">
      <c r="A1570" s="205"/>
    </row>
    <row r="1571" spans="1:1" x14ac:dyDescent="0.2">
      <c r="A1571" s="205"/>
    </row>
    <row r="1572" spans="1:1" x14ac:dyDescent="0.2">
      <c r="A1572" s="205"/>
    </row>
    <row r="1573" spans="1:1" x14ac:dyDescent="0.2">
      <c r="A1573" s="205"/>
    </row>
    <row r="1574" spans="1:1" x14ac:dyDescent="0.2">
      <c r="A1574" s="205"/>
    </row>
    <row r="1575" spans="1:1" x14ac:dyDescent="0.2">
      <c r="A1575" s="205"/>
    </row>
    <row r="1576" spans="1:1" x14ac:dyDescent="0.2">
      <c r="A1576" s="205"/>
    </row>
    <row r="1577" spans="1:1" x14ac:dyDescent="0.2">
      <c r="A1577" s="205"/>
    </row>
    <row r="1578" spans="1:1" x14ac:dyDescent="0.2">
      <c r="A1578" s="205"/>
    </row>
    <row r="1579" spans="1:1" x14ac:dyDescent="0.2">
      <c r="A1579" s="205"/>
    </row>
    <row r="1580" spans="1:1" x14ac:dyDescent="0.2">
      <c r="A1580" s="205"/>
    </row>
    <row r="1581" spans="1:1" x14ac:dyDescent="0.2">
      <c r="A1581" s="205"/>
    </row>
    <row r="1582" spans="1:1" x14ac:dyDescent="0.2">
      <c r="A1582" s="205"/>
    </row>
    <row r="1583" spans="1:1" x14ac:dyDescent="0.2">
      <c r="A1583" s="205"/>
    </row>
    <row r="1584" spans="1:1" x14ac:dyDescent="0.2">
      <c r="A1584" s="205"/>
    </row>
    <row r="1585" spans="1:1" x14ac:dyDescent="0.2">
      <c r="A1585" s="205"/>
    </row>
    <row r="1586" spans="1:1" x14ac:dyDescent="0.2">
      <c r="A1586" s="205"/>
    </row>
    <row r="1587" spans="1:1" x14ac:dyDescent="0.2">
      <c r="A1587" s="205"/>
    </row>
    <row r="1588" spans="1:1" x14ac:dyDescent="0.2">
      <c r="A1588" s="205"/>
    </row>
    <row r="1589" spans="1:1" x14ac:dyDescent="0.2">
      <c r="A1589" s="205"/>
    </row>
    <row r="1590" spans="1:1" x14ac:dyDescent="0.2">
      <c r="A1590" s="205"/>
    </row>
    <row r="1591" spans="1:1" x14ac:dyDescent="0.2">
      <c r="A1591" s="205"/>
    </row>
    <row r="1592" spans="1:1" x14ac:dyDescent="0.2">
      <c r="A1592" s="205"/>
    </row>
    <row r="1593" spans="1:1" x14ac:dyDescent="0.2">
      <c r="A1593" s="205"/>
    </row>
    <row r="1594" spans="1:1" x14ac:dyDescent="0.2">
      <c r="A1594" s="205"/>
    </row>
    <row r="1595" spans="1:1" x14ac:dyDescent="0.2">
      <c r="A1595" s="205"/>
    </row>
    <row r="1596" spans="1:1" x14ac:dyDescent="0.2">
      <c r="A1596" s="205"/>
    </row>
    <row r="1597" spans="1:1" x14ac:dyDescent="0.2">
      <c r="A1597" s="205"/>
    </row>
    <row r="1598" spans="1:1" x14ac:dyDescent="0.2">
      <c r="A1598" s="205"/>
    </row>
    <row r="1599" spans="1:1" x14ac:dyDescent="0.2">
      <c r="A1599" s="205"/>
    </row>
    <row r="1600" spans="1:1" x14ac:dyDescent="0.2">
      <c r="A1600" s="205"/>
    </row>
    <row r="1601" spans="1:1" x14ac:dyDescent="0.2">
      <c r="A1601" s="205"/>
    </row>
    <row r="1602" spans="1:1" x14ac:dyDescent="0.2">
      <c r="A1602" s="205"/>
    </row>
    <row r="1603" spans="1:1" x14ac:dyDescent="0.2">
      <c r="A1603" s="205"/>
    </row>
    <row r="1604" spans="1:1" x14ac:dyDescent="0.2">
      <c r="A1604" s="205"/>
    </row>
    <row r="1605" spans="1:1" x14ac:dyDescent="0.2">
      <c r="A1605" s="205"/>
    </row>
    <row r="1606" spans="1:1" x14ac:dyDescent="0.2">
      <c r="A1606" s="205"/>
    </row>
    <row r="1607" spans="1:1" x14ac:dyDescent="0.2">
      <c r="A1607" s="205"/>
    </row>
    <row r="1608" spans="1:1" x14ac:dyDescent="0.2">
      <c r="A1608" s="205"/>
    </row>
    <row r="1609" spans="1:1" x14ac:dyDescent="0.2">
      <c r="A1609" s="205"/>
    </row>
    <row r="1610" spans="1:1" x14ac:dyDescent="0.2">
      <c r="A1610" s="205"/>
    </row>
    <row r="1611" spans="1:1" x14ac:dyDescent="0.2">
      <c r="A1611" s="205"/>
    </row>
    <row r="1612" spans="1:1" x14ac:dyDescent="0.2">
      <c r="A1612" s="205"/>
    </row>
    <row r="1613" spans="1:1" x14ac:dyDescent="0.2">
      <c r="A1613" s="205"/>
    </row>
    <row r="1614" spans="1:1" x14ac:dyDescent="0.2">
      <c r="A1614" s="205"/>
    </row>
    <row r="1615" spans="1:1" x14ac:dyDescent="0.2">
      <c r="A1615" s="205"/>
    </row>
    <row r="1616" spans="1:1" x14ac:dyDescent="0.2">
      <c r="A1616" s="205"/>
    </row>
    <row r="1617" spans="1:1" x14ac:dyDescent="0.2">
      <c r="A1617" s="205"/>
    </row>
    <row r="1618" spans="1:1" x14ac:dyDescent="0.2">
      <c r="A1618" s="205"/>
    </row>
    <row r="1619" spans="1:1" x14ac:dyDescent="0.2">
      <c r="A1619" s="205"/>
    </row>
    <row r="1620" spans="1:1" x14ac:dyDescent="0.2">
      <c r="A1620" s="205"/>
    </row>
    <row r="1621" spans="1:1" x14ac:dyDescent="0.2">
      <c r="A1621" s="205"/>
    </row>
    <row r="1622" spans="1:1" x14ac:dyDescent="0.2">
      <c r="A1622" s="205"/>
    </row>
    <row r="1623" spans="1:1" x14ac:dyDescent="0.2">
      <c r="A1623" s="205"/>
    </row>
    <row r="1624" spans="1:1" x14ac:dyDescent="0.2">
      <c r="A1624" s="205"/>
    </row>
    <row r="1625" spans="1:1" x14ac:dyDescent="0.2">
      <c r="A1625" s="205"/>
    </row>
    <row r="1626" spans="1:1" x14ac:dyDescent="0.2">
      <c r="A1626" s="205"/>
    </row>
    <row r="1627" spans="1:1" x14ac:dyDescent="0.2">
      <c r="A1627" s="205"/>
    </row>
    <row r="1628" spans="1:1" x14ac:dyDescent="0.2">
      <c r="A1628" s="205"/>
    </row>
    <row r="1629" spans="1:1" x14ac:dyDescent="0.2">
      <c r="A1629" s="205"/>
    </row>
    <row r="1630" spans="1:1" x14ac:dyDescent="0.2">
      <c r="A1630" s="205"/>
    </row>
    <row r="1631" spans="1:1" x14ac:dyDescent="0.2">
      <c r="A1631" s="205"/>
    </row>
    <row r="1632" spans="1:1" x14ac:dyDescent="0.2">
      <c r="A1632" s="205"/>
    </row>
    <row r="1633" spans="1:1" x14ac:dyDescent="0.2">
      <c r="A1633" s="205"/>
    </row>
    <row r="1634" spans="1:1" x14ac:dyDescent="0.2">
      <c r="A1634" s="205"/>
    </row>
    <row r="1635" spans="1:1" x14ac:dyDescent="0.2">
      <c r="A1635" s="205"/>
    </row>
    <row r="1636" spans="1:1" x14ac:dyDescent="0.2">
      <c r="A1636" s="205"/>
    </row>
    <row r="1637" spans="1:1" x14ac:dyDescent="0.2">
      <c r="A1637" s="205"/>
    </row>
    <row r="1638" spans="1:1" x14ac:dyDescent="0.2">
      <c r="A1638" s="205"/>
    </row>
    <row r="1639" spans="1:1" x14ac:dyDescent="0.2">
      <c r="A1639" s="205"/>
    </row>
    <row r="1640" spans="1:1" x14ac:dyDescent="0.2">
      <c r="A1640" s="205"/>
    </row>
    <row r="1641" spans="1:1" x14ac:dyDescent="0.2">
      <c r="A1641" s="205"/>
    </row>
    <row r="1642" spans="1:1" x14ac:dyDescent="0.2">
      <c r="A1642" s="205"/>
    </row>
    <row r="1643" spans="1:1" x14ac:dyDescent="0.2">
      <c r="A1643" s="205"/>
    </row>
    <row r="1644" spans="1:1" x14ac:dyDescent="0.2">
      <c r="A1644" s="205"/>
    </row>
    <row r="1645" spans="1:1" x14ac:dyDescent="0.2">
      <c r="A1645" s="205"/>
    </row>
    <row r="1646" spans="1:1" x14ac:dyDescent="0.2">
      <c r="A1646" s="205"/>
    </row>
    <row r="1647" spans="1:1" x14ac:dyDescent="0.2">
      <c r="A1647" s="205"/>
    </row>
    <row r="1648" spans="1:1" x14ac:dyDescent="0.2">
      <c r="A1648" s="205"/>
    </row>
    <row r="1649" spans="1:1" x14ac:dyDescent="0.2">
      <c r="A1649" s="205"/>
    </row>
    <row r="1650" spans="1:1" x14ac:dyDescent="0.2">
      <c r="A1650" s="205"/>
    </row>
    <row r="1651" spans="1:1" x14ac:dyDescent="0.2">
      <c r="A1651" s="205"/>
    </row>
    <row r="1652" spans="1:1" x14ac:dyDescent="0.2">
      <c r="A1652" s="205"/>
    </row>
    <row r="1653" spans="1:1" x14ac:dyDescent="0.2">
      <c r="A1653" s="205"/>
    </row>
    <row r="1654" spans="1:1" x14ac:dyDescent="0.2">
      <c r="A1654" s="205"/>
    </row>
    <row r="1655" spans="1:1" x14ac:dyDescent="0.2">
      <c r="A1655" s="205"/>
    </row>
    <row r="1656" spans="1:1" x14ac:dyDescent="0.2">
      <c r="A1656" s="205"/>
    </row>
    <row r="1657" spans="1:1" x14ac:dyDescent="0.2">
      <c r="A1657" s="205"/>
    </row>
    <row r="1658" spans="1:1" x14ac:dyDescent="0.2">
      <c r="A1658" s="205"/>
    </row>
    <row r="1659" spans="1:1" x14ac:dyDescent="0.2">
      <c r="A1659" s="205"/>
    </row>
    <row r="1660" spans="1:1" x14ac:dyDescent="0.2">
      <c r="A1660" s="205"/>
    </row>
    <row r="1661" spans="1:1" x14ac:dyDescent="0.2">
      <c r="A1661" s="205"/>
    </row>
    <row r="1662" spans="1:1" x14ac:dyDescent="0.2">
      <c r="A1662" s="205"/>
    </row>
    <row r="1663" spans="1:1" x14ac:dyDescent="0.2">
      <c r="A1663" s="205"/>
    </row>
    <row r="1664" spans="1:1" x14ac:dyDescent="0.2">
      <c r="A1664" s="205"/>
    </row>
    <row r="1665" spans="1:1" x14ac:dyDescent="0.2">
      <c r="A1665" s="205"/>
    </row>
    <row r="1666" spans="1:1" x14ac:dyDescent="0.2">
      <c r="A1666" s="205"/>
    </row>
    <row r="1667" spans="1:1" x14ac:dyDescent="0.2">
      <c r="A1667" s="205"/>
    </row>
    <row r="1668" spans="1:1" x14ac:dyDescent="0.2">
      <c r="A1668" s="205"/>
    </row>
    <row r="1669" spans="1:1" x14ac:dyDescent="0.2">
      <c r="A1669" s="205"/>
    </row>
    <row r="1670" spans="1:1" x14ac:dyDescent="0.2">
      <c r="A1670" s="205"/>
    </row>
    <row r="1671" spans="1:1" x14ac:dyDescent="0.2">
      <c r="A1671" s="205"/>
    </row>
    <row r="1672" spans="1:1" x14ac:dyDescent="0.2">
      <c r="A1672" s="205"/>
    </row>
    <row r="1673" spans="1:1" x14ac:dyDescent="0.2">
      <c r="A1673" s="205"/>
    </row>
    <row r="1674" spans="1:1" x14ac:dyDescent="0.2">
      <c r="A1674" s="205"/>
    </row>
    <row r="1675" spans="1:1" x14ac:dyDescent="0.2">
      <c r="A1675" s="205"/>
    </row>
    <row r="1676" spans="1:1" x14ac:dyDescent="0.2">
      <c r="A1676" s="205"/>
    </row>
    <row r="1677" spans="1:1" x14ac:dyDescent="0.2">
      <c r="A1677" s="205"/>
    </row>
    <row r="1678" spans="1:1" x14ac:dyDescent="0.2">
      <c r="A1678" s="205"/>
    </row>
    <row r="1679" spans="1:1" x14ac:dyDescent="0.2">
      <c r="A1679" s="205"/>
    </row>
    <row r="1680" spans="1:1" x14ac:dyDescent="0.2">
      <c r="A1680" s="205"/>
    </row>
    <row r="1681" spans="1:1" x14ac:dyDescent="0.2">
      <c r="A1681" s="205"/>
    </row>
    <row r="1682" spans="1:1" x14ac:dyDescent="0.2">
      <c r="A1682" s="205"/>
    </row>
    <row r="1683" spans="1:1" x14ac:dyDescent="0.2">
      <c r="A1683" s="205"/>
    </row>
    <row r="1684" spans="1:1" x14ac:dyDescent="0.2">
      <c r="A1684" s="205"/>
    </row>
    <row r="1685" spans="1:1" x14ac:dyDescent="0.2">
      <c r="A1685" s="205"/>
    </row>
    <row r="1686" spans="1:1" x14ac:dyDescent="0.2">
      <c r="A1686" s="205"/>
    </row>
    <row r="1687" spans="1:1" x14ac:dyDescent="0.2">
      <c r="A1687" s="205"/>
    </row>
    <row r="1688" spans="1:1" x14ac:dyDescent="0.2">
      <c r="A1688" s="205"/>
    </row>
    <row r="1689" spans="1:1" x14ac:dyDescent="0.2">
      <c r="A1689" s="205"/>
    </row>
    <row r="1690" spans="1:1" x14ac:dyDescent="0.2">
      <c r="A1690" s="205"/>
    </row>
    <row r="1691" spans="1:1" x14ac:dyDescent="0.2">
      <c r="A1691" s="205"/>
    </row>
    <row r="1692" spans="1:1" x14ac:dyDescent="0.2">
      <c r="A1692" s="205"/>
    </row>
    <row r="1693" spans="1:1" x14ac:dyDescent="0.2">
      <c r="A1693" s="205"/>
    </row>
    <row r="1694" spans="1:1" x14ac:dyDescent="0.2">
      <c r="A1694" s="205"/>
    </row>
    <row r="1695" spans="1:1" x14ac:dyDescent="0.2">
      <c r="A1695" s="205"/>
    </row>
    <row r="1696" spans="1:1" x14ac:dyDescent="0.2">
      <c r="A1696" s="205"/>
    </row>
    <row r="1697" spans="1:1" x14ac:dyDescent="0.2">
      <c r="A1697" s="205"/>
    </row>
    <row r="1698" spans="1:1" x14ac:dyDescent="0.2">
      <c r="A1698" s="205"/>
    </row>
    <row r="1699" spans="1:1" x14ac:dyDescent="0.2">
      <c r="A1699" s="205"/>
    </row>
    <row r="1700" spans="1:1" x14ac:dyDescent="0.2">
      <c r="A1700" s="205"/>
    </row>
    <row r="1701" spans="1:1" x14ac:dyDescent="0.2">
      <c r="A1701" s="205"/>
    </row>
    <row r="1702" spans="1:1" x14ac:dyDescent="0.2">
      <c r="A1702" s="205"/>
    </row>
    <row r="1703" spans="1:1" x14ac:dyDescent="0.2">
      <c r="A1703" s="205"/>
    </row>
    <row r="1704" spans="1:1" x14ac:dyDescent="0.2">
      <c r="A1704" s="205"/>
    </row>
    <row r="1705" spans="1:1" x14ac:dyDescent="0.2">
      <c r="A1705" s="205"/>
    </row>
    <row r="1706" spans="1:1" x14ac:dyDescent="0.2">
      <c r="A1706" s="205"/>
    </row>
    <row r="1707" spans="1:1" x14ac:dyDescent="0.2">
      <c r="A1707" s="205"/>
    </row>
    <row r="1708" spans="1:1" x14ac:dyDescent="0.2">
      <c r="A1708" s="205"/>
    </row>
    <row r="1709" spans="1:1" x14ac:dyDescent="0.2">
      <c r="A1709" s="205"/>
    </row>
    <row r="1710" spans="1:1" x14ac:dyDescent="0.2">
      <c r="A1710" s="205"/>
    </row>
    <row r="1711" spans="1:1" x14ac:dyDescent="0.2">
      <c r="A1711" s="205"/>
    </row>
    <row r="1712" spans="1:1" x14ac:dyDescent="0.2">
      <c r="A1712" s="205"/>
    </row>
    <row r="1713" spans="1:1" x14ac:dyDescent="0.2">
      <c r="A1713" s="205"/>
    </row>
    <row r="1714" spans="1:1" x14ac:dyDescent="0.2">
      <c r="A1714" s="205"/>
    </row>
    <row r="1715" spans="1:1" x14ac:dyDescent="0.2">
      <c r="A1715" s="205"/>
    </row>
    <row r="1716" spans="1:1" x14ac:dyDescent="0.2">
      <c r="A1716" s="205"/>
    </row>
    <row r="1717" spans="1:1" x14ac:dyDescent="0.2">
      <c r="A1717" s="205"/>
    </row>
    <row r="1718" spans="1:1" x14ac:dyDescent="0.2">
      <c r="A1718" s="205"/>
    </row>
    <row r="1719" spans="1:1" x14ac:dyDescent="0.2">
      <c r="A1719" s="205"/>
    </row>
    <row r="1720" spans="1:1" x14ac:dyDescent="0.2">
      <c r="A1720" s="205"/>
    </row>
    <row r="1721" spans="1:1" x14ac:dyDescent="0.2">
      <c r="A1721" s="205"/>
    </row>
    <row r="1722" spans="1:1" x14ac:dyDescent="0.2">
      <c r="A1722" s="205"/>
    </row>
    <row r="1723" spans="1:1" x14ac:dyDescent="0.2">
      <c r="A1723" s="205"/>
    </row>
    <row r="1724" spans="1:1" x14ac:dyDescent="0.2">
      <c r="A1724" s="205"/>
    </row>
    <row r="1725" spans="1:1" x14ac:dyDescent="0.2">
      <c r="A1725" s="205"/>
    </row>
    <row r="1726" spans="1:1" x14ac:dyDescent="0.2">
      <c r="A1726" s="205"/>
    </row>
    <row r="1727" spans="1:1" x14ac:dyDescent="0.2">
      <c r="A1727" s="205"/>
    </row>
    <row r="1728" spans="1:1" x14ac:dyDescent="0.2">
      <c r="A1728" s="205"/>
    </row>
    <row r="1729" spans="1:1" x14ac:dyDescent="0.2">
      <c r="A1729" s="205"/>
    </row>
    <row r="1730" spans="1:1" x14ac:dyDescent="0.2">
      <c r="A1730" s="205"/>
    </row>
    <row r="1731" spans="1:1" x14ac:dyDescent="0.2">
      <c r="A1731" s="205"/>
    </row>
    <row r="1732" spans="1:1" x14ac:dyDescent="0.2">
      <c r="A1732" s="205"/>
    </row>
    <row r="1733" spans="1:1" x14ac:dyDescent="0.2">
      <c r="A1733" s="205"/>
    </row>
    <row r="1734" spans="1:1" x14ac:dyDescent="0.2">
      <c r="A1734" s="205"/>
    </row>
    <row r="1735" spans="1:1" x14ac:dyDescent="0.2">
      <c r="A1735" s="205"/>
    </row>
    <row r="1736" spans="1:1" x14ac:dyDescent="0.2">
      <c r="A1736" s="205"/>
    </row>
    <row r="1737" spans="1:1" x14ac:dyDescent="0.2">
      <c r="A1737" s="205"/>
    </row>
    <row r="1738" spans="1:1" x14ac:dyDescent="0.2">
      <c r="A1738" s="205"/>
    </row>
    <row r="1739" spans="1:1" x14ac:dyDescent="0.2">
      <c r="A1739" s="205"/>
    </row>
    <row r="1740" spans="1:1" x14ac:dyDescent="0.2">
      <c r="A1740" s="205"/>
    </row>
    <row r="1741" spans="1:1" x14ac:dyDescent="0.2">
      <c r="A1741" s="205"/>
    </row>
    <row r="1742" spans="1:1" x14ac:dyDescent="0.2">
      <c r="A1742" s="205"/>
    </row>
    <row r="1743" spans="1:1" x14ac:dyDescent="0.2">
      <c r="A1743" s="205"/>
    </row>
    <row r="1744" spans="1:1" x14ac:dyDescent="0.2">
      <c r="A1744" s="205"/>
    </row>
    <row r="1745" spans="1:1" x14ac:dyDescent="0.2">
      <c r="A1745" s="205"/>
    </row>
    <row r="1746" spans="1:1" x14ac:dyDescent="0.2">
      <c r="A1746" s="205"/>
    </row>
    <row r="1747" spans="1:1" x14ac:dyDescent="0.2">
      <c r="A1747" s="205"/>
    </row>
    <row r="1748" spans="1:1" x14ac:dyDescent="0.2">
      <c r="A1748" s="205"/>
    </row>
    <row r="1749" spans="1:1" x14ac:dyDescent="0.2">
      <c r="A1749" s="205"/>
    </row>
    <row r="1750" spans="1:1" x14ac:dyDescent="0.2">
      <c r="A1750" s="205"/>
    </row>
    <row r="1751" spans="1:1" x14ac:dyDescent="0.2">
      <c r="A1751" s="205"/>
    </row>
    <row r="1752" spans="1:1" x14ac:dyDescent="0.2">
      <c r="A1752" s="205"/>
    </row>
    <row r="1753" spans="1:1" x14ac:dyDescent="0.2">
      <c r="A1753" s="205"/>
    </row>
    <row r="1754" spans="1:1" x14ac:dyDescent="0.2">
      <c r="A1754" s="205"/>
    </row>
    <row r="1755" spans="1:1" x14ac:dyDescent="0.2">
      <c r="A1755" s="205"/>
    </row>
    <row r="1756" spans="1:1" x14ac:dyDescent="0.2">
      <c r="A1756" s="205"/>
    </row>
    <row r="1757" spans="1:1" x14ac:dyDescent="0.2">
      <c r="A1757" s="205"/>
    </row>
    <row r="1758" spans="1:1" x14ac:dyDescent="0.2">
      <c r="A1758" s="205"/>
    </row>
    <row r="1759" spans="1:1" x14ac:dyDescent="0.2">
      <c r="A1759" s="205"/>
    </row>
    <row r="1760" spans="1:1" x14ac:dyDescent="0.2">
      <c r="A1760" s="205"/>
    </row>
    <row r="1761" spans="1:1" x14ac:dyDescent="0.2">
      <c r="A1761" s="205"/>
    </row>
    <row r="1762" spans="1:1" x14ac:dyDescent="0.2">
      <c r="A1762" s="205"/>
    </row>
    <row r="1763" spans="1:1" x14ac:dyDescent="0.2">
      <c r="A1763" s="205"/>
    </row>
    <row r="1764" spans="1:1" x14ac:dyDescent="0.2">
      <c r="A1764" s="205"/>
    </row>
    <row r="1765" spans="1:1" x14ac:dyDescent="0.2">
      <c r="A1765" s="205"/>
    </row>
    <row r="1766" spans="1:1" x14ac:dyDescent="0.2">
      <c r="A1766" s="205"/>
    </row>
    <row r="1767" spans="1:1" x14ac:dyDescent="0.2">
      <c r="A1767" s="205"/>
    </row>
    <row r="1768" spans="1:1" x14ac:dyDescent="0.2">
      <c r="A1768" s="205"/>
    </row>
    <row r="1769" spans="1:1" x14ac:dyDescent="0.2">
      <c r="A1769" s="205"/>
    </row>
    <row r="1770" spans="1:1" x14ac:dyDescent="0.2">
      <c r="A1770" s="205"/>
    </row>
    <row r="1771" spans="1:1" x14ac:dyDescent="0.2">
      <c r="A1771" s="205"/>
    </row>
    <row r="1772" spans="1:1" x14ac:dyDescent="0.2">
      <c r="A1772" s="205"/>
    </row>
    <row r="1773" spans="1:1" x14ac:dyDescent="0.2">
      <c r="A1773" s="205"/>
    </row>
    <row r="1774" spans="1:1" x14ac:dyDescent="0.2">
      <c r="A1774" s="205"/>
    </row>
    <row r="1775" spans="1:1" x14ac:dyDescent="0.2">
      <c r="A1775" s="205"/>
    </row>
    <row r="1776" spans="1:1" x14ac:dyDescent="0.2">
      <c r="A1776" s="205"/>
    </row>
    <row r="1777" spans="1:1" x14ac:dyDescent="0.2">
      <c r="A1777" s="205"/>
    </row>
    <row r="1778" spans="1:1" x14ac:dyDescent="0.2">
      <c r="A1778" s="205"/>
    </row>
    <row r="1779" spans="1:1" x14ac:dyDescent="0.2">
      <c r="A1779" s="205"/>
    </row>
    <row r="1780" spans="1:1" x14ac:dyDescent="0.2">
      <c r="A1780" s="205"/>
    </row>
    <row r="1781" spans="1:1" x14ac:dyDescent="0.2">
      <c r="A1781" s="205"/>
    </row>
    <row r="1782" spans="1:1" x14ac:dyDescent="0.2">
      <c r="A1782" s="205"/>
    </row>
    <row r="1783" spans="1:1" x14ac:dyDescent="0.2">
      <c r="A1783" s="205"/>
    </row>
    <row r="1784" spans="1:1" x14ac:dyDescent="0.2">
      <c r="A1784" s="205"/>
    </row>
    <row r="1785" spans="1:1" x14ac:dyDescent="0.2">
      <c r="A1785" s="205"/>
    </row>
    <row r="1786" spans="1:1" x14ac:dyDescent="0.2">
      <c r="A1786" s="205"/>
    </row>
    <row r="1787" spans="1:1" x14ac:dyDescent="0.2">
      <c r="A1787" s="205"/>
    </row>
    <row r="1788" spans="1:1" x14ac:dyDescent="0.2">
      <c r="A1788" s="205"/>
    </row>
    <row r="1789" spans="1:1" x14ac:dyDescent="0.2">
      <c r="A1789" s="205"/>
    </row>
    <row r="1790" spans="1:1" x14ac:dyDescent="0.2">
      <c r="A1790" s="205"/>
    </row>
    <row r="1791" spans="1:1" x14ac:dyDescent="0.2">
      <c r="A1791" s="205"/>
    </row>
    <row r="1792" spans="1:1" x14ac:dyDescent="0.2">
      <c r="A1792" s="205"/>
    </row>
    <row r="1793" spans="1:1" x14ac:dyDescent="0.2">
      <c r="A1793" s="205"/>
    </row>
    <row r="1794" spans="1:1" x14ac:dyDescent="0.2">
      <c r="A1794" s="205"/>
    </row>
    <row r="1795" spans="1:1" x14ac:dyDescent="0.2">
      <c r="A1795" s="205"/>
    </row>
    <row r="1796" spans="1:1" x14ac:dyDescent="0.2">
      <c r="A1796" s="205"/>
    </row>
    <row r="1797" spans="1:1" x14ac:dyDescent="0.2">
      <c r="A1797" s="205"/>
    </row>
    <row r="1798" spans="1:1" x14ac:dyDescent="0.2">
      <c r="A1798" s="205"/>
    </row>
    <row r="1799" spans="1:1" x14ac:dyDescent="0.2">
      <c r="A1799" s="205"/>
    </row>
    <row r="1800" spans="1:1" x14ac:dyDescent="0.2">
      <c r="A1800" s="205"/>
    </row>
    <row r="1801" spans="1:1" x14ac:dyDescent="0.2">
      <c r="A1801" s="205"/>
    </row>
    <row r="1802" spans="1:1" x14ac:dyDescent="0.2">
      <c r="A1802" s="205"/>
    </row>
    <row r="1803" spans="1:1" x14ac:dyDescent="0.2">
      <c r="A1803" s="205"/>
    </row>
    <row r="1804" spans="1:1" x14ac:dyDescent="0.2">
      <c r="A1804" s="205"/>
    </row>
    <row r="1805" spans="1:1" x14ac:dyDescent="0.2">
      <c r="A1805" s="205"/>
    </row>
    <row r="1806" spans="1:1" x14ac:dyDescent="0.2">
      <c r="A1806" s="205"/>
    </row>
    <row r="1807" spans="1:1" x14ac:dyDescent="0.2">
      <c r="A1807" s="205"/>
    </row>
    <row r="1808" spans="1:1" x14ac:dyDescent="0.2">
      <c r="A1808" s="205"/>
    </row>
    <row r="1809" spans="1:1" x14ac:dyDescent="0.2">
      <c r="A1809" s="205"/>
    </row>
    <row r="1810" spans="1:1" x14ac:dyDescent="0.2">
      <c r="A1810" s="205"/>
    </row>
    <row r="1811" spans="1:1" x14ac:dyDescent="0.2">
      <c r="A1811" s="205"/>
    </row>
    <row r="1812" spans="1:1" x14ac:dyDescent="0.2">
      <c r="A1812" s="205"/>
    </row>
    <row r="1813" spans="1:1" x14ac:dyDescent="0.2">
      <c r="A1813" s="205"/>
    </row>
    <row r="1814" spans="1:1" x14ac:dyDescent="0.2">
      <c r="A1814" s="205"/>
    </row>
    <row r="1815" spans="1:1" x14ac:dyDescent="0.2">
      <c r="A1815" s="205"/>
    </row>
    <row r="1816" spans="1:1" x14ac:dyDescent="0.2">
      <c r="A1816" s="205"/>
    </row>
    <row r="1817" spans="1:1" x14ac:dyDescent="0.2">
      <c r="A1817" s="205"/>
    </row>
    <row r="1818" spans="1:1" x14ac:dyDescent="0.2">
      <c r="A1818" s="205"/>
    </row>
    <row r="1819" spans="1:1" x14ac:dyDescent="0.2">
      <c r="A1819" s="205"/>
    </row>
    <row r="1820" spans="1:1" x14ac:dyDescent="0.2">
      <c r="A1820" s="205"/>
    </row>
    <row r="1821" spans="1:1" x14ac:dyDescent="0.2">
      <c r="A1821" s="205"/>
    </row>
    <row r="1822" spans="1:1" x14ac:dyDescent="0.2">
      <c r="A1822" s="205"/>
    </row>
    <row r="1823" spans="1:1" x14ac:dyDescent="0.2">
      <c r="A1823" s="205"/>
    </row>
    <row r="1824" spans="1:1" x14ac:dyDescent="0.2">
      <c r="A1824" s="205"/>
    </row>
    <row r="1825" spans="1:1" x14ac:dyDescent="0.2">
      <c r="A1825" s="205"/>
    </row>
    <row r="1826" spans="1:1" x14ac:dyDescent="0.2">
      <c r="A1826" s="205"/>
    </row>
    <row r="1827" spans="1:1" x14ac:dyDescent="0.2">
      <c r="A1827" s="205"/>
    </row>
    <row r="1828" spans="1:1" x14ac:dyDescent="0.2">
      <c r="A1828" s="205"/>
    </row>
    <row r="1829" spans="1:1" x14ac:dyDescent="0.2">
      <c r="A1829" s="205"/>
    </row>
    <row r="1830" spans="1:1" x14ac:dyDescent="0.2">
      <c r="A1830" s="205"/>
    </row>
    <row r="1831" spans="1:1" x14ac:dyDescent="0.2">
      <c r="A1831" s="205"/>
    </row>
    <row r="1832" spans="1:1" x14ac:dyDescent="0.2">
      <c r="A1832" s="205"/>
    </row>
    <row r="1833" spans="1:1" x14ac:dyDescent="0.2">
      <c r="A1833" s="205"/>
    </row>
    <row r="1834" spans="1:1" x14ac:dyDescent="0.2">
      <c r="A1834" s="205"/>
    </row>
    <row r="1835" spans="1:1" x14ac:dyDescent="0.2">
      <c r="A1835" s="205"/>
    </row>
    <row r="1836" spans="1:1" x14ac:dyDescent="0.2">
      <c r="A1836" s="205"/>
    </row>
    <row r="1837" spans="1:1" x14ac:dyDescent="0.2">
      <c r="A1837" s="205"/>
    </row>
    <row r="1838" spans="1:1" x14ac:dyDescent="0.2">
      <c r="A1838" s="205"/>
    </row>
    <row r="1839" spans="1:1" x14ac:dyDescent="0.2">
      <c r="A1839" s="205"/>
    </row>
    <row r="1840" spans="1:1" x14ac:dyDescent="0.2">
      <c r="A1840" s="205"/>
    </row>
    <row r="1841" spans="1:1" x14ac:dyDescent="0.2">
      <c r="A1841" s="205"/>
    </row>
    <row r="1842" spans="1:1" x14ac:dyDescent="0.2">
      <c r="A1842" s="205"/>
    </row>
    <row r="1843" spans="1:1" x14ac:dyDescent="0.2">
      <c r="A1843" s="205"/>
    </row>
    <row r="1844" spans="1:1" x14ac:dyDescent="0.2">
      <c r="A1844" s="205"/>
    </row>
    <row r="1845" spans="1:1" x14ac:dyDescent="0.2">
      <c r="A1845" s="205"/>
    </row>
    <row r="1846" spans="1:1" x14ac:dyDescent="0.2">
      <c r="A1846" s="205"/>
    </row>
    <row r="1847" spans="1:1" x14ac:dyDescent="0.2">
      <c r="A1847" s="205"/>
    </row>
    <row r="1848" spans="1:1" x14ac:dyDescent="0.2">
      <c r="A1848" s="205"/>
    </row>
    <row r="1849" spans="1:1" x14ac:dyDescent="0.2">
      <c r="A1849" s="205"/>
    </row>
    <row r="1850" spans="1:1" x14ac:dyDescent="0.2">
      <c r="A1850" s="205"/>
    </row>
    <row r="1851" spans="1:1" x14ac:dyDescent="0.2">
      <c r="A1851" s="205"/>
    </row>
    <row r="1852" spans="1:1" x14ac:dyDescent="0.2">
      <c r="A1852" s="205"/>
    </row>
    <row r="1853" spans="1:1" x14ac:dyDescent="0.2">
      <c r="A1853" s="205"/>
    </row>
    <row r="1854" spans="1:1" x14ac:dyDescent="0.2">
      <c r="A1854" s="205"/>
    </row>
    <row r="1855" spans="1:1" x14ac:dyDescent="0.2">
      <c r="A1855" s="205"/>
    </row>
    <row r="1856" spans="1:1" x14ac:dyDescent="0.2">
      <c r="A1856" s="205"/>
    </row>
    <row r="1857" spans="1:1" x14ac:dyDescent="0.2">
      <c r="A1857" s="205"/>
    </row>
    <row r="1858" spans="1:1" x14ac:dyDescent="0.2">
      <c r="A1858" s="205"/>
    </row>
    <row r="1859" spans="1:1" x14ac:dyDescent="0.2">
      <c r="A1859" s="205"/>
    </row>
    <row r="1860" spans="1:1" x14ac:dyDescent="0.2">
      <c r="A1860" s="205"/>
    </row>
    <row r="1861" spans="1:1" x14ac:dyDescent="0.2">
      <c r="A1861" s="205"/>
    </row>
    <row r="1862" spans="1:1" x14ac:dyDescent="0.2">
      <c r="A1862" s="205"/>
    </row>
    <row r="1863" spans="1:1" x14ac:dyDescent="0.2">
      <c r="A1863" s="205"/>
    </row>
    <row r="1864" spans="1:1" x14ac:dyDescent="0.2">
      <c r="A1864" s="205"/>
    </row>
    <row r="1865" spans="1:1" x14ac:dyDescent="0.2">
      <c r="A1865" s="205"/>
    </row>
    <row r="1866" spans="1:1" x14ac:dyDescent="0.2">
      <c r="A1866" s="205"/>
    </row>
    <row r="1867" spans="1:1" x14ac:dyDescent="0.2">
      <c r="A1867" s="205"/>
    </row>
    <row r="1868" spans="1:1" x14ac:dyDescent="0.2">
      <c r="A1868" s="205"/>
    </row>
    <row r="1869" spans="1:1" x14ac:dyDescent="0.2">
      <c r="A1869" s="205"/>
    </row>
    <row r="1870" spans="1:1" x14ac:dyDescent="0.2">
      <c r="A1870" s="205"/>
    </row>
    <row r="1871" spans="1:1" x14ac:dyDescent="0.2">
      <c r="A1871" s="205"/>
    </row>
    <row r="1872" spans="1:1" x14ac:dyDescent="0.2">
      <c r="A1872" s="205"/>
    </row>
    <row r="1873" spans="1:1" x14ac:dyDescent="0.2">
      <c r="A1873" s="205"/>
    </row>
    <row r="1874" spans="1:1" x14ac:dyDescent="0.2">
      <c r="A1874" s="205"/>
    </row>
    <row r="1875" spans="1:1" x14ac:dyDescent="0.2">
      <c r="A1875" s="205"/>
    </row>
    <row r="1876" spans="1:1" x14ac:dyDescent="0.2">
      <c r="A1876" s="205"/>
    </row>
    <row r="1877" spans="1:1" x14ac:dyDescent="0.2">
      <c r="A1877" s="205"/>
    </row>
    <row r="1878" spans="1:1" x14ac:dyDescent="0.2">
      <c r="A1878" s="205"/>
    </row>
    <row r="1879" spans="1:1" x14ac:dyDescent="0.2">
      <c r="A1879" s="205"/>
    </row>
    <row r="1880" spans="1:1" x14ac:dyDescent="0.2">
      <c r="A1880" s="205"/>
    </row>
    <row r="1881" spans="1:1" x14ac:dyDescent="0.2">
      <c r="A1881" s="205"/>
    </row>
    <row r="1882" spans="1:1" x14ac:dyDescent="0.2">
      <c r="A1882" s="205"/>
    </row>
    <row r="1883" spans="1:1" x14ac:dyDescent="0.2">
      <c r="A1883" s="205"/>
    </row>
    <row r="1884" spans="1:1" x14ac:dyDescent="0.2">
      <c r="A1884" s="205"/>
    </row>
    <row r="1885" spans="1:1" x14ac:dyDescent="0.2">
      <c r="A1885" s="205"/>
    </row>
    <row r="1886" spans="1:1" x14ac:dyDescent="0.2">
      <c r="A1886" s="205"/>
    </row>
    <row r="1887" spans="1:1" x14ac:dyDescent="0.2">
      <c r="A1887" s="205"/>
    </row>
    <row r="1888" spans="1:1" x14ac:dyDescent="0.2">
      <c r="A1888" s="205"/>
    </row>
    <row r="1889" spans="1:1" x14ac:dyDescent="0.2">
      <c r="A1889" s="205"/>
    </row>
    <row r="1890" spans="1:1" x14ac:dyDescent="0.2">
      <c r="A1890" s="205"/>
    </row>
    <row r="1891" spans="1:1" x14ac:dyDescent="0.2">
      <c r="A1891" s="205"/>
    </row>
    <row r="1892" spans="1:1" x14ac:dyDescent="0.2">
      <c r="A1892" s="205"/>
    </row>
    <row r="1893" spans="1:1" x14ac:dyDescent="0.2">
      <c r="A1893" s="205"/>
    </row>
    <row r="1894" spans="1:1" x14ac:dyDescent="0.2">
      <c r="A1894" s="205"/>
    </row>
    <row r="1895" spans="1:1" x14ac:dyDescent="0.2">
      <c r="A1895" s="205"/>
    </row>
    <row r="1896" spans="1:1" x14ac:dyDescent="0.2">
      <c r="A1896" s="205"/>
    </row>
    <row r="1897" spans="1:1" x14ac:dyDescent="0.2">
      <c r="A1897" s="205"/>
    </row>
    <row r="1898" spans="1:1" x14ac:dyDescent="0.2">
      <c r="A1898" s="205"/>
    </row>
    <row r="1899" spans="1:1" x14ac:dyDescent="0.2">
      <c r="A1899" s="205"/>
    </row>
    <row r="1900" spans="1:1" x14ac:dyDescent="0.2">
      <c r="A1900" s="205"/>
    </row>
    <row r="1901" spans="1:1" x14ac:dyDescent="0.2">
      <c r="A1901" s="205"/>
    </row>
    <row r="1902" spans="1:1" x14ac:dyDescent="0.2">
      <c r="A1902" s="205"/>
    </row>
    <row r="1903" spans="1:1" x14ac:dyDescent="0.2">
      <c r="A1903" s="205"/>
    </row>
    <row r="1904" spans="1:1" x14ac:dyDescent="0.2">
      <c r="A1904" s="205"/>
    </row>
    <row r="1905" spans="1:1" x14ac:dyDescent="0.2">
      <c r="A1905" s="205"/>
    </row>
    <row r="1906" spans="1:1" x14ac:dyDescent="0.2">
      <c r="A1906" s="205"/>
    </row>
    <row r="1907" spans="1:1" x14ac:dyDescent="0.2">
      <c r="A1907" s="205"/>
    </row>
    <row r="1908" spans="1:1" x14ac:dyDescent="0.2">
      <c r="A1908" s="205"/>
    </row>
    <row r="1909" spans="1:1" x14ac:dyDescent="0.2">
      <c r="A1909" s="205"/>
    </row>
    <row r="1910" spans="1:1" x14ac:dyDescent="0.2">
      <c r="A1910" s="205"/>
    </row>
    <row r="1911" spans="1:1" x14ac:dyDescent="0.2">
      <c r="A1911" s="205"/>
    </row>
    <row r="1912" spans="1:1" x14ac:dyDescent="0.2">
      <c r="A1912" s="205"/>
    </row>
    <row r="1913" spans="1:1" x14ac:dyDescent="0.2">
      <c r="A1913" s="205"/>
    </row>
    <row r="1914" spans="1:1" x14ac:dyDescent="0.2">
      <c r="A1914" s="205"/>
    </row>
    <row r="1915" spans="1:1" x14ac:dyDescent="0.2">
      <c r="A1915" s="205"/>
    </row>
    <row r="1916" spans="1:1" x14ac:dyDescent="0.2">
      <c r="A1916" s="205"/>
    </row>
    <row r="1917" spans="1:1" x14ac:dyDescent="0.2">
      <c r="A1917" s="205"/>
    </row>
    <row r="1918" spans="1:1" x14ac:dyDescent="0.2">
      <c r="A1918" s="205"/>
    </row>
    <row r="1919" spans="1:1" x14ac:dyDescent="0.2">
      <c r="A1919" s="205"/>
    </row>
    <row r="1920" spans="1:1" x14ac:dyDescent="0.2">
      <c r="A1920" s="205"/>
    </row>
    <row r="1921" spans="1:1" x14ac:dyDescent="0.2">
      <c r="A1921" s="205"/>
    </row>
    <row r="1922" spans="1:1" x14ac:dyDescent="0.2">
      <c r="A1922" s="205"/>
    </row>
    <row r="1923" spans="1:1" x14ac:dyDescent="0.2">
      <c r="A1923" s="205"/>
    </row>
    <row r="1924" spans="1:1" x14ac:dyDescent="0.2">
      <c r="A1924" s="205"/>
    </row>
    <row r="1925" spans="1:1" x14ac:dyDescent="0.2">
      <c r="A1925" s="205"/>
    </row>
    <row r="1926" spans="1:1" x14ac:dyDescent="0.2">
      <c r="A1926" s="205"/>
    </row>
    <row r="1927" spans="1:1" x14ac:dyDescent="0.2">
      <c r="A1927" s="205"/>
    </row>
    <row r="1928" spans="1:1" x14ac:dyDescent="0.2">
      <c r="A1928" s="205"/>
    </row>
    <row r="1929" spans="1:1" x14ac:dyDescent="0.2">
      <c r="A1929" s="205"/>
    </row>
    <row r="1930" spans="1:1" x14ac:dyDescent="0.2">
      <c r="A1930" s="205"/>
    </row>
    <row r="1931" spans="1:1" x14ac:dyDescent="0.2">
      <c r="A1931" s="205"/>
    </row>
    <row r="1932" spans="1:1" x14ac:dyDescent="0.2">
      <c r="A1932" s="205"/>
    </row>
    <row r="1933" spans="1:1" x14ac:dyDescent="0.2">
      <c r="A1933" s="205"/>
    </row>
    <row r="1934" spans="1:1" x14ac:dyDescent="0.2">
      <c r="A1934" s="205"/>
    </row>
    <row r="1935" spans="1:1" x14ac:dyDescent="0.2">
      <c r="A1935" s="205"/>
    </row>
    <row r="1936" spans="1:1" x14ac:dyDescent="0.2">
      <c r="A1936" s="205"/>
    </row>
    <row r="1937" spans="1:1" x14ac:dyDescent="0.2">
      <c r="A1937" s="205"/>
    </row>
    <row r="1938" spans="1:1" x14ac:dyDescent="0.2">
      <c r="A1938" s="205"/>
    </row>
    <row r="1939" spans="1:1" x14ac:dyDescent="0.2">
      <c r="A1939" s="205"/>
    </row>
    <row r="1940" spans="1:1" x14ac:dyDescent="0.2">
      <c r="A1940" s="205"/>
    </row>
    <row r="1941" spans="1:1" x14ac:dyDescent="0.2">
      <c r="A1941" s="205"/>
    </row>
    <row r="1942" spans="1:1" x14ac:dyDescent="0.2">
      <c r="A1942" s="205"/>
    </row>
    <row r="1943" spans="1:1" x14ac:dyDescent="0.2">
      <c r="A1943" s="205"/>
    </row>
    <row r="1944" spans="1:1" x14ac:dyDescent="0.2">
      <c r="A1944" s="205"/>
    </row>
    <row r="1945" spans="1:1" x14ac:dyDescent="0.2">
      <c r="A1945" s="205"/>
    </row>
    <row r="1946" spans="1:1" x14ac:dyDescent="0.2">
      <c r="A1946" s="205"/>
    </row>
    <row r="1947" spans="1:1" x14ac:dyDescent="0.2">
      <c r="A1947" s="205"/>
    </row>
    <row r="1948" spans="1:1" x14ac:dyDescent="0.2">
      <c r="A1948" s="205"/>
    </row>
    <row r="1949" spans="1:1" x14ac:dyDescent="0.2">
      <c r="A1949" s="205"/>
    </row>
    <row r="1950" spans="1:1" x14ac:dyDescent="0.2">
      <c r="A1950" s="205"/>
    </row>
    <row r="1951" spans="1:1" x14ac:dyDescent="0.2">
      <c r="A1951" s="205"/>
    </row>
    <row r="1952" spans="1:1" x14ac:dyDescent="0.2">
      <c r="A1952" s="205"/>
    </row>
    <row r="1953" spans="1:1" x14ac:dyDescent="0.2">
      <c r="A1953" s="205"/>
    </row>
    <row r="1954" spans="1:1" x14ac:dyDescent="0.2">
      <c r="A1954" s="205"/>
    </row>
    <row r="1955" spans="1:1" x14ac:dyDescent="0.2">
      <c r="A1955" s="205"/>
    </row>
    <row r="1956" spans="1:1" x14ac:dyDescent="0.2">
      <c r="A1956" s="205"/>
    </row>
    <row r="1957" spans="1:1" x14ac:dyDescent="0.2">
      <c r="A1957" s="205"/>
    </row>
    <row r="1958" spans="1:1" x14ac:dyDescent="0.2">
      <c r="A1958" s="205"/>
    </row>
    <row r="1959" spans="1:1" x14ac:dyDescent="0.2">
      <c r="A1959" s="205"/>
    </row>
    <row r="1960" spans="1:1" x14ac:dyDescent="0.2">
      <c r="A1960" s="205"/>
    </row>
    <row r="1961" spans="1:1" x14ac:dyDescent="0.2">
      <c r="A1961" s="205"/>
    </row>
    <row r="1962" spans="1:1" x14ac:dyDescent="0.2">
      <c r="A1962" s="205"/>
    </row>
    <row r="1963" spans="1:1" x14ac:dyDescent="0.2">
      <c r="A1963" s="205"/>
    </row>
    <row r="1964" spans="1:1" x14ac:dyDescent="0.2">
      <c r="A1964" s="205"/>
    </row>
    <row r="1965" spans="1:1" x14ac:dyDescent="0.2">
      <c r="A1965" s="205"/>
    </row>
    <row r="1966" spans="1:1" x14ac:dyDescent="0.2">
      <c r="A1966" s="205"/>
    </row>
    <row r="1967" spans="1:1" x14ac:dyDescent="0.2">
      <c r="A1967" s="205"/>
    </row>
    <row r="1968" spans="1:1" x14ac:dyDescent="0.2">
      <c r="A1968" s="205"/>
    </row>
    <row r="1969" spans="1:1" x14ac:dyDescent="0.2">
      <c r="A1969" s="205"/>
    </row>
    <row r="1970" spans="1:1" x14ac:dyDescent="0.2">
      <c r="A1970" s="205"/>
    </row>
    <row r="1971" spans="1:1" x14ac:dyDescent="0.2">
      <c r="A1971" s="205"/>
    </row>
    <row r="1972" spans="1:1" x14ac:dyDescent="0.2">
      <c r="A1972" s="205"/>
    </row>
    <row r="1973" spans="1:1" x14ac:dyDescent="0.2">
      <c r="A1973" s="205"/>
    </row>
    <row r="1974" spans="1:1" x14ac:dyDescent="0.2">
      <c r="A1974" s="205"/>
    </row>
    <row r="1975" spans="1:1" x14ac:dyDescent="0.2">
      <c r="A1975" s="205"/>
    </row>
    <row r="1976" spans="1:1" x14ac:dyDescent="0.2">
      <c r="A1976" s="205"/>
    </row>
    <row r="1977" spans="1:1" x14ac:dyDescent="0.2">
      <c r="A1977" s="205"/>
    </row>
    <row r="1978" spans="1:1" x14ac:dyDescent="0.2">
      <c r="A1978" s="205"/>
    </row>
    <row r="1979" spans="1:1" x14ac:dyDescent="0.2">
      <c r="A1979" s="205"/>
    </row>
    <row r="1980" spans="1:1" x14ac:dyDescent="0.2">
      <c r="A1980" s="205"/>
    </row>
    <row r="1981" spans="1:1" x14ac:dyDescent="0.2">
      <c r="A1981" s="205"/>
    </row>
    <row r="1982" spans="1:1" x14ac:dyDescent="0.2">
      <c r="A1982" s="205"/>
    </row>
    <row r="1983" spans="1:1" x14ac:dyDescent="0.2">
      <c r="A1983" s="205"/>
    </row>
    <row r="1984" spans="1:1" x14ac:dyDescent="0.2">
      <c r="A1984" s="205"/>
    </row>
    <row r="1985" spans="1:1" x14ac:dyDescent="0.2">
      <c r="A1985" s="205"/>
    </row>
    <row r="1986" spans="1:1" x14ac:dyDescent="0.2">
      <c r="A1986" s="205"/>
    </row>
    <row r="1987" spans="1:1" x14ac:dyDescent="0.2">
      <c r="A1987" s="205"/>
    </row>
    <row r="1988" spans="1:1" x14ac:dyDescent="0.2">
      <c r="A1988" s="205"/>
    </row>
    <row r="1989" spans="1:1" x14ac:dyDescent="0.2">
      <c r="A1989" s="205"/>
    </row>
    <row r="1990" spans="1:1" x14ac:dyDescent="0.2">
      <c r="A1990" s="205"/>
    </row>
    <row r="1991" spans="1:1" x14ac:dyDescent="0.2">
      <c r="A1991" s="205"/>
    </row>
    <row r="1992" spans="1:1" x14ac:dyDescent="0.2">
      <c r="A1992" s="205"/>
    </row>
    <row r="1993" spans="1:1" x14ac:dyDescent="0.2">
      <c r="A1993" s="205"/>
    </row>
    <row r="1994" spans="1:1" x14ac:dyDescent="0.2">
      <c r="A1994" s="205"/>
    </row>
    <row r="1995" spans="1:1" x14ac:dyDescent="0.2">
      <c r="A1995" s="205"/>
    </row>
    <row r="1996" spans="1:1" x14ac:dyDescent="0.2">
      <c r="A1996" s="205"/>
    </row>
    <row r="1997" spans="1:1" x14ac:dyDescent="0.2">
      <c r="A1997" s="205"/>
    </row>
    <row r="1998" spans="1:1" x14ac:dyDescent="0.2">
      <c r="A1998" s="205"/>
    </row>
    <row r="1999" spans="1:1" x14ac:dyDescent="0.2">
      <c r="A1999" s="205"/>
    </row>
    <row r="2000" spans="1:1" x14ac:dyDescent="0.2">
      <c r="A2000" s="205"/>
    </row>
    <row r="2001" spans="1:1" x14ac:dyDescent="0.2">
      <c r="A2001" s="205"/>
    </row>
    <row r="2002" spans="1:1" x14ac:dyDescent="0.2">
      <c r="A2002" s="205"/>
    </row>
    <row r="2003" spans="1:1" x14ac:dyDescent="0.2">
      <c r="A2003" s="205"/>
    </row>
    <row r="2004" spans="1:1" x14ac:dyDescent="0.2">
      <c r="A2004" s="205"/>
    </row>
    <row r="2005" spans="1:1" x14ac:dyDescent="0.2">
      <c r="A2005" s="205"/>
    </row>
    <row r="2006" spans="1:1" x14ac:dyDescent="0.2">
      <c r="A2006" s="205"/>
    </row>
    <row r="2007" spans="1:1" x14ac:dyDescent="0.2">
      <c r="A2007" s="205"/>
    </row>
    <row r="2008" spans="1:1" x14ac:dyDescent="0.2">
      <c r="A2008" s="205"/>
    </row>
    <row r="2009" spans="1:1" x14ac:dyDescent="0.2">
      <c r="A2009" s="205"/>
    </row>
    <row r="2010" spans="1:1" x14ac:dyDescent="0.2">
      <c r="A2010" s="205"/>
    </row>
    <row r="2011" spans="1:1" x14ac:dyDescent="0.2">
      <c r="A2011" s="205"/>
    </row>
    <row r="2012" spans="1:1" x14ac:dyDescent="0.2">
      <c r="A2012" s="205"/>
    </row>
    <row r="2013" spans="1:1" x14ac:dyDescent="0.2">
      <c r="A2013" s="205"/>
    </row>
    <row r="2014" spans="1:1" x14ac:dyDescent="0.2">
      <c r="A2014" s="205"/>
    </row>
    <row r="2015" spans="1:1" x14ac:dyDescent="0.2">
      <c r="A2015" s="205"/>
    </row>
    <row r="2016" spans="1:1" x14ac:dyDescent="0.2">
      <c r="A2016" s="205"/>
    </row>
    <row r="2017" spans="1:1" x14ac:dyDescent="0.2">
      <c r="A2017" s="205"/>
    </row>
    <row r="2018" spans="1:1" x14ac:dyDescent="0.2">
      <c r="A2018" s="205"/>
    </row>
    <row r="2019" spans="1:1" x14ac:dyDescent="0.2">
      <c r="A2019" s="205"/>
    </row>
    <row r="2020" spans="1:1" x14ac:dyDescent="0.2">
      <c r="A2020" s="205"/>
    </row>
    <row r="2021" spans="1:1" x14ac:dyDescent="0.2">
      <c r="A2021" s="205"/>
    </row>
    <row r="2022" spans="1:1" x14ac:dyDescent="0.2">
      <c r="A2022" s="205"/>
    </row>
    <row r="2023" spans="1:1" x14ac:dyDescent="0.2">
      <c r="A2023" s="205"/>
    </row>
    <row r="2024" spans="1:1" x14ac:dyDescent="0.2">
      <c r="A2024" s="205"/>
    </row>
    <row r="2025" spans="1:1" x14ac:dyDescent="0.2">
      <c r="A2025" s="205"/>
    </row>
    <row r="2026" spans="1:1" x14ac:dyDescent="0.2">
      <c r="A2026" s="205"/>
    </row>
    <row r="2027" spans="1:1" x14ac:dyDescent="0.2">
      <c r="A2027" s="205"/>
    </row>
    <row r="2028" spans="1:1" x14ac:dyDescent="0.2">
      <c r="A2028" s="205"/>
    </row>
    <row r="2029" spans="1:1" x14ac:dyDescent="0.2">
      <c r="A2029" s="205"/>
    </row>
    <row r="2030" spans="1:1" x14ac:dyDescent="0.2">
      <c r="A2030" s="205"/>
    </row>
    <row r="2031" spans="1:1" x14ac:dyDescent="0.2">
      <c r="A2031" s="205"/>
    </row>
    <row r="2032" spans="1:1" x14ac:dyDescent="0.2">
      <c r="A2032" s="205"/>
    </row>
    <row r="2033" spans="1:1" x14ac:dyDescent="0.2">
      <c r="A2033" s="205"/>
    </row>
    <row r="2034" spans="1:1" x14ac:dyDescent="0.2">
      <c r="A2034" s="205"/>
    </row>
    <row r="2035" spans="1:1" x14ac:dyDescent="0.2">
      <c r="A2035" s="205"/>
    </row>
    <row r="2036" spans="1:1" x14ac:dyDescent="0.2">
      <c r="A2036" s="205"/>
    </row>
    <row r="2037" spans="1:1" x14ac:dyDescent="0.2">
      <c r="A2037" s="205"/>
    </row>
    <row r="2038" spans="1:1" x14ac:dyDescent="0.2">
      <c r="A2038" s="205"/>
    </row>
    <row r="2039" spans="1:1" x14ac:dyDescent="0.2">
      <c r="A2039" s="205"/>
    </row>
    <row r="2040" spans="1:1" x14ac:dyDescent="0.2">
      <c r="A2040" s="205"/>
    </row>
    <row r="2041" spans="1:1" x14ac:dyDescent="0.2">
      <c r="A2041" s="205"/>
    </row>
    <row r="2042" spans="1:1" x14ac:dyDescent="0.2">
      <c r="A2042" s="205"/>
    </row>
    <row r="2043" spans="1:1" x14ac:dyDescent="0.2">
      <c r="A2043" s="205"/>
    </row>
    <row r="2044" spans="1:1" x14ac:dyDescent="0.2">
      <c r="A2044" s="205"/>
    </row>
    <row r="2045" spans="1:1" x14ac:dyDescent="0.2">
      <c r="A2045" s="205"/>
    </row>
    <row r="2046" spans="1:1" x14ac:dyDescent="0.2">
      <c r="A2046" s="205"/>
    </row>
    <row r="2047" spans="1:1" x14ac:dyDescent="0.2">
      <c r="A2047" s="205"/>
    </row>
    <row r="2048" spans="1:1" x14ac:dyDescent="0.2">
      <c r="A2048" s="205"/>
    </row>
    <row r="2049" spans="1:1" x14ac:dyDescent="0.2">
      <c r="A2049" s="205"/>
    </row>
    <row r="2050" spans="1:1" x14ac:dyDescent="0.2">
      <c r="A2050" s="205"/>
    </row>
    <row r="2051" spans="1:1" x14ac:dyDescent="0.2">
      <c r="A2051" s="205"/>
    </row>
    <row r="2052" spans="1:1" x14ac:dyDescent="0.2">
      <c r="A2052" s="205"/>
    </row>
    <row r="2053" spans="1:1" x14ac:dyDescent="0.2">
      <c r="A2053" s="205"/>
    </row>
    <row r="2054" spans="1:1" x14ac:dyDescent="0.2">
      <c r="A2054" s="205"/>
    </row>
    <row r="2055" spans="1:1" x14ac:dyDescent="0.2">
      <c r="A2055" s="205"/>
    </row>
    <row r="2056" spans="1:1" x14ac:dyDescent="0.2">
      <c r="A2056" s="205"/>
    </row>
    <row r="2057" spans="1:1" x14ac:dyDescent="0.2">
      <c r="A2057" s="205"/>
    </row>
    <row r="2058" spans="1:1" x14ac:dyDescent="0.2">
      <c r="A2058" s="205"/>
    </row>
    <row r="2059" spans="1:1" x14ac:dyDescent="0.2">
      <c r="A2059" s="205"/>
    </row>
    <row r="2060" spans="1:1" x14ac:dyDescent="0.2">
      <c r="A2060" s="205"/>
    </row>
    <row r="2061" spans="1:1" x14ac:dyDescent="0.2">
      <c r="A2061" s="205"/>
    </row>
    <row r="2062" spans="1:1" x14ac:dyDescent="0.2">
      <c r="A2062" s="205"/>
    </row>
    <row r="2063" spans="1:1" x14ac:dyDescent="0.2">
      <c r="A2063" s="205"/>
    </row>
    <row r="2064" spans="1:1" x14ac:dyDescent="0.2">
      <c r="A2064" s="205"/>
    </row>
    <row r="2065" spans="1:1" x14ac:dyDescent="0.2">
      <c r="A2065" s="205"/>
    </row>
    <row r="2066" spans="1:1" x14ac:dyDescent="0.2">
      <c r="A2066" s="205"/>
    </row>
    <row r="2067" spans="1:1" x14ac:dyDescent="0.2">
      <c r="A2067" s="205"/>
    </row>
    <row r="2068" spans="1:1" x14ac:dyDescent="0.2">
      <c r="A2068" s="205"/>
    </row>
    <row r="2069" spans="1:1" x14ac:dyDescent="0.2">
      <c r="A2069" s="205"/>
    </row>
    <row r="2070" spans="1:1" x14ac:dyDescent="0.2">
      <c r="A2070" s="205"/>
    </row>
    <row r="2071" spans="1:1" x14ac:dyDescent="0.2">
      <c r="A2071" s="205"/>
    </row>
    <row r="2072" spans="1:1" x14ac:dyDescent="0.2">
      <c r="A2072" s="205"/>
    </row>
    <row r="2073" spans="1:1" x14ac:dyDescent="0.2">
      <c r="A2073" s="205"/>
    </row>
    <row r="2074" spans="1:1" x14ac:dyDescent="0.2">
      <c r="A2074" s="205"/>
    </row>
    <row r="2075" spans="1:1" x14ac:dyDescent="0.2">
      <c r="A2075" s="205"/>
    </row>
    <row r="2076" spans="1:1" x14ac:dyDescent="0.2">
      <c r="A2076" s="205"/>
    </row>
    <row r="2077" spans="1:1" x14ac:dyDescent="0.2">
      <c r="A2077" s="205"/>
    </row>
    <row r="2078" spans="1:1" x14ac:dyDescent="0.2">
      <c r="A2078" s="205"/>
    </row>
    <row r="2079" spans="1:1" x14ac:dyDescent="0.2">
      <c r="A2079" s="205"/>
    </row>
    <row r="2080" spans="1:1" x14ac:dyDescent="0.2">
      <c r="A2080" s="205"/>
    </row>
    <row r="2081" spans="1:1" x14ac:dyDescent="0.2">
      <c r="A2081" s="205"/>
    </row>
    <row r="2082" spans="1:1" x14ac:dyDescent="0.2">
      <c r="A2082" s="205"/>
    </row>
    <row r="2083" spans="1:1" x14ac:dyDescent="0.2">
      <c r="A2083" s="205"/>
    </row>
    <row r="2084" spans="1:1" x14ac:dyDescent="0.2">
      <c r="A2084" s="205"/>
    </row>
    <row r="2085" spans="1:1" x14ac:dyDescent="0.2">
      <c r="A2085" s="205"/>
    </row>
    <row r="2086" spans="1:1" x14ac:dyDescent="0.2">
      <c r="A2086" s="205"/>
    </row>
    <row r="2087" spans="1:1" x14ac:dyDescent="0.2">
      <c r="A2087" s="205"/>
    </row>
    <row r="2088" spans="1:1" x14ac:dyDescent="0.2">
      <c r="A2088" s="205"/>
    </row>
    <row r="2089" spans="1:1" x14ac:dyDescent="0.2">
      <c r="A2089" s="205"/>
    </row>
    <row r="2090" spans="1:1" x14ac:dyDescent="0.2">
      <c r="A2090" s="205"/>
    </row>
    <row r="2091" spans="1:1" x14ac:dyDescent="0.2">
      <c r="A2091" s="205"/>
    </row>
    <row r="2092" spans="1:1" x14ac:dyDescent="0.2">
      <c r="A2092" s="205"/>
    </row>
    <row r="2093" spans="1:1" x14ac:dyDescent="0.2">
      <c r="A2093" s="205"/>
    </row>
    <row r="2094" spans="1:1" x14ac:dyDescent="0.2">
      <c r="A2094" s="205"/>
    </row>
    <row r="2095" spans="1:1" x14ac:dyDescent="0.2">
      <c r="A2095" s="205"/>
    </row>
    <row r="2096" spans="1:1" x14ac:dyDescent="0.2">
      <c r="A2096" s="205"/>
    </row>
    <row r="2097" spans="1:1" x14ac:dyDescent="0.2">
      <c r="A2097" s="205"/>
    </row>
    <row r="2098" spans="1:1" x14ac:dyDescent="0.2">
      <c r="A2098" s="205"/>
    </row>
    <row r="2099" spans="1:1" x14ac:dyDescent="0.2">
      <c r="A2099" s="205"/>
    </row>
    <row r="2100" spans="1:1" x14ac:dyDescent="0.2">
      <c r="A2100" s="205"/>
    </row>
    <row r="2101" spans="1:1" x14ac:dyDescent="0.2">
      <c r="A2101" s="205"/>
    </row>
    <row r="2102" spans="1:1" x14ac:dyDescent="0.2">
      <c r="A2102" s="205"/>
    </row>
    <row r="2103" spans="1:1" x14ac:dyDescent="0.2">
      <c r="A2103" s="205"/>
    </row>
    <row r="2104" spans="1:1" x14ac:dyDescent="0.2">
      <c r="A2104" s="205"/>
    </row>
    <row r="2105" spans="1:1" x14ac:dyDescent="0.2">
      <c r="A2105" s="205"/>
    </row>
    <row r="2106" spans="1:1" x14ac:dyDescent="0.2">
      <c r="A2106" s="205"/>
    </row>
    <row r="2107" spans="1:1" x14ac:dyDescent="0.2">
      <c r="A2107" s="205"/>
    </row>
    <row r="2108" spans="1:1" x14ac:dyDescent="0.2">
      <c r="A2108" s="205"/>
    </row>
    <row r="2109" spans="1:1" x14ac:dyDescent="0.2">
      <c r="A2109" s="205"/>
    </row>
    <row r="2110" spans="1:1" x14ac:dyDescent="0.2">
      <c r="A2110" s="205"/>
    </row>
    <row r="2111" spans="1:1" x14ac:dyDescent="0.2">
      <c r="A2111" s="205"/>
    </row>
    <row r="2112" spans="1:1" x14ac:dyDescent="0.2">
      <c r="A2112" s="205"/>
    </row>
    <row r="2113" spans="1:1" x14ac:dyDescent="0.2">
      <c r="A2113" s="205"/>
    </row>
    <row r="2114" spans="1:1" x14ac:dyDescent="0.2">
      <c r="A2114" s="205"/>
    </row>
    <row r="2115" spans="1:1" x14ac:dyDescent="0.2">
      <c r="A2115" s="205"/>
    </row>
    <row r="2116" spans="1:1" x14ac:dyDescent="0.2">
      <c r="A2116" s="205"/>
    </row>
    <row r="2117" spans="1:1" x14ac:dyDescent="0.2">
      <c r="A2117" s="205"/>
    </row>
    <row r="2118" spans="1:1" x14ac:dyDescent="0.2">
      <c r="A2118" s="205"/>
    </row>
    <row r="2119" spans="1:1" x14ac:dyDescent="0.2">
      <c r="A2119" s="205"/>
    </row>
    <row r="2120" spans="1:1" x14ac:dyDescent="0.2">
      <c r="A2120" s="205"/>
    </row>
    <row r="2121" spans="1:1" x14ac:dyDescent="0.2">
      <c r="A2121" s="205"/>
    </row>
    <row r="2122" spans="1:1" x14ac:dyDescent="0.2">
      <c r="A2122" s="205"/>
    </row>
    <row r="2123" spans="1:1" x14ac:dyDescent="0.2">
      <c r="A2123" s="205"/>
    </row>
    <row r="2124" spans="1:1" x14ac:dyDescent="0.2">
      <c r="A2124" s="205"/>
    </row>
    <row r="2125" spans="1:1" x14ac:dyDescent="0.2">
      <c r="A2125" s="205"/>
    </row>
    <row r="2126" spans="1:1" x14ac:dyDescent="0.2">
      <c r="A2126" s="205"/>
    </row>
    <row r="2127" spans="1:1" x14ac:dyDescent="0.2">
      <c r="A2127" s="205"/>
    </row>
    <row r="2128" spans="1:1" x14ac:dyDescent="0.2">
      <c r="A2128" s="205"/>
    </row>
    <row r="2129" spans="1:1" x14ac:dyDescent="0.2">
      <c r="A2129" s="205"/>
    </row>
    <row r="2130" spans="1:1" x14ac:dyDescent="0.2">
      <c r="A2130" s="205"/>
    </row>
    <row r="2131" spans="1:1" x14ac:dyDescent="0.2">
      <c r="A2131" s="205"/>
    </row>
    <row r="2132" spans="1:1" x14ac:dyDescent="0.2">
      <c r="A2132" s="205"/>
    </row>
    <row r="2133" spans="1:1" x14ac:dyDescent="0.2">
      <c r="A2133" s="205"/>
    </row>
    <row r="2134" spans="1:1" x14ac:dyDescent="0.2">
      <c r="A2134" s="205"/>
    </row>
    <row r="2135" spans="1:1" x14ac:dyDescent="0.2">
      <c r="A2135" s="205"/>
    </row>
    <row r="2136" spans="1:1" x14ac:dyDescent="0.2">
      <c r="A2136" s="205"/>
    </row>
    <row r="2137" spans="1:1" x14ac:dyDescent="0.2">
      <c r="A2137" s="205"/>
    </row>
    <row r="2138" spans="1:1" x14ac:dyDescent="0.2">
      <c r="A2138" s="205"/>
    </row>
    <row r="2139" spans="1:1" x14ac:dyDescent="0.2">
      <c r="A2139" s="205"/>
    </row>
    <row r="2140" spans="1:1" x14ac:dyDescent="0.2">
      <c r="A2140" s="205"/>
    </row>
    <row r="2141" spans="1:1" x14ac:dyDescent="0.2">
      <c r="A2141" s="205"/>
    </row>
    <row r="2142" spans="1:1" x14ac:dyDescent="0.2">
      <c r="A2142" s="205"/>
    </row>
    <row r="2143" spans="1:1" x14ac:dyDescent="0.2">
      <c r="A2143" s="205"/>
    </row>
    <row r="2144" spans="1:1" x14ac:dyDescent="0.2">
      <c r="A2144" s="205"/>
    </row>
    <row r="2145" spans="1:1" x14ac:dyDescent="0.2">
      <c r="A2145" s="205"/>
    </row>
    <row r="2146" spans="1:1" x14ac:dyDescent="0.2">
      <c r="A2146" s="205"/>
    </row>
    <row r="2147" spans="1:1" x14ac:dyDescent="0.2">
      <c r="A2147" s="205"/>
    </row>
    <row r="2148" spans="1:1" x14ac:dyDescent="0.2">
      <c r="A2148" s="205"/>
    </row>
    <row r="2149" spans="1:1" x14ac:dyDescent="0.2">
      <c r="A2149" s="205"/>
    </row>
    <row r="2150" spans="1:1" x14ac:dyDescent="0.2">
      <c r="A2150" s="205"/>
    </row>
    <row r="2151" spans="1:1" x14ac:dyDescent="0.2">
      <c r="A2151" s="205"/>
    </row>
    <row r="2152" spans="1:1" x14ac:dyDescent="0.2">
      <c r="A2152" s="205"/>
    </row>
    <row r="2153" spans="1:1" x14ac:dyDescent="0.2">
      <c r="A2153" s="205"/>
    </row>
    <row r="2154" spans="1:1" x14ac:dyDescent="0.2">
      <c r="A2154" s="205"/>
    </row>
    <row r="2155" spans="1:1" x14ac:dyDescent="0.2">
      <c r="A2155" s="205"/>
    </row>
    <row r="2156" spans="1:1" x14ac:dyDescent="0.2">
      <c r="A2156" s="205"/>
    </row>
    <row r="2157" spans="1:1" x14ac:dyDescent="0.2">
      <c r="A2157" s="205"/>
    </row>
    <row r="2158" spans="1:1" x14ac:dyDescent="0.2">
      <c r="A2158" s="205"/>
    </row>
    <row r="2159" spans="1:1" x14ac:dyDescent="0.2">
      <c r="A2159" s="205"/>
    </row>
    <row r="2160" spans="1:1" x14ac:dyDescent="0.2">
      <c r="A2160" s="205"/>
    </row>
    <row r="2161" spans="1:1" x14ac:dyDescent="0.2">
      <c r="A2161" s="205"/>
    </row>
    <row r="2162" spans="1:1" x14ac:dyDescent="0.2">
      <c r="A2162" s="205"/>
    </row>
    <row r="2163" spans="1:1" x14ac:dyDescent="0.2">
      <c r="A2163" s="205"/>
    </row>
    <row r="2164" spans="1:1" x14ac:dyDescent="0.2">
      <c r="A2164" s="205"/>
    </row>
    <row r="2165" spans="1:1" x14ac:dyDescent="0.2">
      <c r="A2165" s="205"/>
    </row>
    <row r="2166" spans="1:1" x14ac:dyDescent="0.2">
      <c r="A2166" s="205"/>
    </row>
    <row r="2167" spans="1:1" x14ac:dyDescent="0.2">
      <c r="A2167" s="205"/>
    </row>
    <row r="2168" spans="1:1" x14ac:dyDescent="0.2">
      <c r="A2168" s="205"/>
    </row>
    <row r="2169" spans="1:1" x14ac:dyDescent="0.2">
      <c r="A2169" s="205"/>
    </row>
    <row r="2170" spans="1:1" x14ac:dyDescent="0.2">
      <c r="A2170" s="205"/>
    </row>
    <row r="2171" spans="1:1" x14ac:dyDescent="0.2">
      <c r="A2171" s="205"/>
    </row>
    <row r="2172" spans="1:1" x14ac:dyDescent="0.2">
      <c r="A2172" s="205"/>
    </row>
    <row r="2173" spans="1:1" x14ac:dyDescent="0.2">
      <c r="A2173" s="205"/>
    </row>
    <row r="2174" spans="1:1" x14ac:dyDescent="0.2">
      <c r="A2174" s="205"/>
    </row>
    <row r="2175" spans="1:1" x14ac:dyDescent="0.2">
      <c r="A2175" s="205"/>
    </row>
    <row r="2176" spans="1:1" x14ac:dyDescent="0.2">
      <c r="A2176" s="205"/>
    </row>
    <row r="2177" spans="1:1" x14ac:dyDescent="0.2">
      <c r="A2177" s="205"/>
    </row>
    <row r="2178" spans="1:1" x14ac:dyDescent="0.2">
      <c r="A2178" s="205"/>
    </row>
    <row r="2179" spans="1:1" x14ac:dyDescent="0.2">
      <c r="A2179" s="205"/>
    </row>
    <row r="2180" spans="1:1" x14ac:dyDescent="0.2">
      <c r="A2180" s="205"/>
    </row>
    <row r="2181" spans="1:1" x14ac:dyDescent="0.2">
      <c r="A2181" s="205"/>
    </row>
    <row r="2182" spans="1:1" x14ac:dyDescent="0.2">
      <c r="A2182" s="205"/>
    </row>
    <row r="2183" spans="1:1" x14ac:dyDescent="0.2">
      <c r="A2183" s="205"/>
    </row>
    <row r="2184" spans="1:1" x14ac:dyDescent="0.2">
      <c r="A2184" s="205"/>
    </row>
  </sheetData>
  <mergeCells count="3">
    <mergeCell ref="A1:H1"/>
    <mergeCell ref="A2:H2"/>
    <mergeCell ref="F5:H5"/>
  </mergeCells>
  <printOptions horizontalCentered="1"/>
  <pageMargins left="0.24" right="0.06" top="0.3" bottom="0.18" header="0" footer="0"/>
  <pageSetup scale="86" orientation="portrait" r:id="rId1"/>
  <headerFooter alignWithMargins="0"/>
</worksheet>
</file>

<file path=xl/worksheets/sheet2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rgb="FFFF0000"/>
  </sheetPr>
  <dimension ref="A1:AB30"/>
  <sheetViews>
    <sheetView tabSelected="1"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.75" x14ac:dyDescent="0.25"/>
  <cols>
    <col min="1" max="1" width="13.5546875" style="623" bestFit="1" customWidth="1"/>
    <col min="2" max="2" width="11" style="624" bestFit="1" customWidth="1"/>
    <col min="3" max="3" width="7.5546875" style="624" bestFit="1" customWidth="1"/>
    <col min="4" max="4" width="6.5546875" style="624" bestFit="1" customWidth="1"/>
    <col min="5" max="13" width="7.5546875" style="624" bestFit="1" customWidth="1"/>
    <col min="14" max="14" width="8.5546875" style="624" bestFit="1" customWidth="1"/>
    <col min="15" max="15" width="7.5546875" style="624" bestFit="1" customWidth="1"/>
    <col min="16" max="16" width="6.5546875" style="624" bestFit="1" customWidth="1"/>
    <col min="17" max="17" width="8.5546875" style="624" bestFit="1" customWidth="1"/>
    <col min="18" max="18" width="7.5546875" style="624" bestFit="1" customWidth="1"/>
    <col min="19" max="19" width="8.5546875" style="624" bestFit="1" customWidth="1"/>
    <col min="20" max="20" width="10" style="624" bestFit="1" customWidth="1"/>
    <col min="21" max="21" width="6.5546875" style="624" bestFit="1" customWidth="1"/>
    <col min="22" max="22" width="7.5546875" style="624" bestFit="1" customWidth="1"/>
    <col min="23" max="23" width="8.5546875" style="624" bestFit="1" customWidth="1"/>
    <col min="24" max="24" width="10" style="624" bestFit="1" customWidth="1"/>
    <col min="25" max="25" width="2.5546875" style="625" customWidth="1"/>
    <col min="26" max="27" width="11" style="624" bestFit="1" customWidth="1"/>
    <col min="28" max="28" width="8.77734375" style="626" bestFit="1" customWidth="1"/>
    <col min="29" max="16384" width="8.88671875" style="627"/>
  </cols>
  <sheetData>
    <row r="1" spans="1:28" ht="16.5" thickBot="1" x14ac:dyDescent="0.3"/>
    <row r="2" spans="1:28" ht="30.75" thickBot="1" x14ac:dyDescent="0.3">
      <c r="A2" s="628" t="s">
        <v>844</v>
      </c>
      <c r="B2" s="629">
        <v>100</v>
      </c>
      <c r="C2" s="629">
        <v>101</v>
      </c>
      <c r="D2" s="629">
        <v>102</v>
      </c>
      <c r="E2" s="629">
        <v>103</v>
      </c>
      <c r="F2" s="629">
        <v>104</v>
      </c>
      <c r="G2" s="629">
        <v>106</v>
      </c>
      <c r="H2" s="629">
        <v>109</v>
      </c>
      <c r="I2" s="629">
        <v>110</v>
      </c>
      <c r="J2" s="629">
        <v>111</v>
      </c>
      <c r="K2" s="629">
        <v>112</v>
      </c>
      <c r="L2" s="629">
        <v>121</v>
      </c>
      <c r="M2" s="629">
        <v>122</v>
      </c>
      <c r="N2" s="629">
        <v>131</v>
      </c>
      <c r="O2" s="629">
        <v>132</v>
      </c>
      <c r="P2" s="629">
        <v>133</v>
      </c>
      <c r="Q2" s="629">
        <v>141</v>
      </c>
      <c r="R2" s="629">
        <v>143</v>
      </c>
      <c r="S2" s="629">
        <v>150</v>
      </c>
      <c r="T2" s="629">
        <v>155</v>
      </c>
      <c r="U2" s="629">
        <v>156</v>
      </c>
      <c r="V2" s="629">
        <v>170</v>
      </c>
      <c r="W2" s="629">
        <v>181</v>
      </c>
      <c r="X2" s="629">
        <v>191</v>
      </c>
      <c r="Y2" s="626"/>
      <c r="Z2" s="630" t="s">
        <v>845</v>
      </c>
      <c r="AA2" s="631" t="s">
        <v>846</v>
      </c>
      <c r="AB2" s="632" t="s">
        <v>847</v>
      </c>
    </row>
    <row r="3" spans="1:28" x14ac:dyDescent="0.25">
      <c r="A3" s="633" t="s">
        <v>848</v>
      </c>
      <c r="B3" s="634">
        <v>2830672</v>
      </c>
      <c r="C3" s="634">
        <v>9569</v>
      </c>
      <c r="D3" s="634">
        <v>1916</v>
      </c>
      <c r="E3" s="634">
        <v>4129</v>
      </c>
      <c r="F3" s="634">
        <v>13520</v>
      </c>
      <c r="G3" s="634">
        <v>7755</v>
      </c>
      <c r="H3" s="634">
        <v>4281</v>
      </c>
      <c r="I3" s="634">
        <v>635</v>
      </c>
      <c r="J3" s="634">
        <v>500</v>
      </c>
      <c r="K3" s="634">
        <v>500</v>
      </c>
      <c r="L3" s="634">
        <v>14641</v>
      </c>
      <c r="M3" s="634">
        <v>11526</v>
      </c>
      <c r="N3" s="634">
        <v>26499</v>
      </c>
      <c r="O3" s="634">
        <v>3871</v>
      </c>
      <c r="P3" s="634">
        <v>1413</v>
      </c>
      <c r="Q3" s="634">
        <v>60180</v>
      </c>
      <c r="R3" s="634">
        <v>13</v>
      </c>
      <c r="S3" s="634">
        <v>0</v>
      </c>
      <c r="T3" s="634">
        <v>195067</v>
      </c>
      <c r="U3" s="634">
        <v>0</v>
      </c>
      <c r="V3" s="634">
        <v>27049</v>
      </c>
      <c r="W3" s="634">
        <v>60146</v>
      </c>
      <c r="X3" s="634">
        <v>511114</v>
      </c>
      <c r="Y3" s="626"/>
      <c r="Z3" s="635">
        <f t="shared" ref="Z3:Z9" si="0">SUM(B3:Y3)</f>
        <v>3784996</v>
      </c>
      <c r="AA3" s="636">
        <v>3784996</v>
      </c>
      <c r="AB3" s="637">
        <f t="shared" ref="AB3:AB9" si="1">Z3-AA3</f>
        <v>0</v>
      </c>
    </row>
    <row r="4" spans="1:28" x14ac:dyDescent="0.25">
      <c r="A4" s="633" t="s">
        <v>104</v>
      </c>
      <c r="B4" s="638">
        <v>8115056</v>
      </c>
      <c r="C4" s="638">
        <v>21184</v>
      </c>
      <c r="D4" s="638">
        <v>1918</v>
      </c>
      <c r="E4" s="638">
        <v>7593</v>
      </c>
      <c r="F4" s="638">
        <v>11343</v>
      </c>
      <c r="G4" s="638">
        <v>7821</v>
      </c>
      <c r="H4" s="638">
        <v>6951</v>
      </c>
      <c r="I4" s="638">
        <v>14017</v>
      </c>
      <c r="J4" s="638">
        <v>29344</v>
      </c>
      <c r="K4" s="638">
        <v>6671</v>
      </c>
      <c r="L4" s="638">
        <v>12596</v>
      </c>
      <c r="M4" s="638">
        <v>10630</v>
      </c>
      <c r="N4" s="638">
        <v>89146</v>
      </c>
      <c r="O4" s="638">
        <v>4299</v>
      </c>
      <c r="P4" s="638">
        <v>800</v>
      </c>
      <c r="Q4" s="638">
        <v>40578</v>
      </c>
      <c r="R4" s="638">
        <v>3024</v>
      </c>
      <c r="S4" s="638">
        <v>0</v>
      </c>
      <c r="T4" s="638">
        <v>3161</v>
      </c>
      <c r="U4" s="638">
        <v>3123</v>
      </c>
      <c r="V4" s="638">
        <v>2501</v>
      </c>
      <c r="W4" s="638">
        <v>440791</v>
      </c>
      <c r="X4" s="638">
        <v>0</v>
      </c>
      <c r="Y4" s="626"/>
      <c r="Z4" s="639">
        <f t="shared" si="0"/>
        <v>8832547</v>
      </c>
      <c r="AA4" s="640">
        <v>8832547</v>
      </c>
      <c r="AB4" s="641">
        <f t="shared" si="1"/>
        <v>0</v>
      </c>
    </row>
    <row r="5" spans="1:28" x14ac:dyDescent="0.25">
      <c r="A5" s="633" t="s">
        <v>102</v>
      </c>
      <c r="B5" s="634">
        <v>0</v>
      </c>
      <c r="C5" s="634">
        <v>0</v>
      </c>
      <c r="D5" s="634">
        <v>0</v>
      </c>
      <c r="E5" s="634">
        <v>0</v>
      </c>
      <c r="F5" s="634">
        <v>0</v>
      </c>
      <c r="G5" s="634">
        <v>0</v>
      </c>
      <c r="H5" s="634">
        <v>0</v>
      </c>
      <c r="I5" s="634">
        <v>0</v>
      </c>
      <c r="J5" s="634">
        <v>0</v>
      </c>
      <c r="K5" s="634">
        <v>0</v>
      </c>
      <c r="L5" s="634">
        <v>0</v>
      </c>
      <c r="M5" s="634">
        <v>0</v>
      </c>
      <c r="N5" s="634">
        <v>0</v>
      </c>
      <c r="O5" s="634">
        <v>0</v>
      </c>
      <c r="P5" s="634">
        <v>0</v>
      </c>
      <c r="Q5" s="634">
        <v>0</v>
      </c>
      <c r="R5" s="634">
        <v>0</v>
      </c>
      <c r="S5" s="634">
        <v>0</v>
      </c>
      <c r="T5" s="634">
        <v>0</v>
      </c>
      <c r="U5" s="634">
        <v>0</v>
      </c>
      <c r="V5" s="634">
        <v>0</v>
      </c>
      <c r="W5" s="634">
        <v>0</v>
      </c>
      <c r="X5" s="634">
        <v>0</v>
      </c>
      <c r="Y5" s="626"/>
      <c r="Z5" s="639">
        <f t="shared" si="0"/>
        <v>0</v>
      </c>
      <c r="AA5" s="640">
        <v>0</v>
      </c>
      <c r="AB5" s="642">
        <f t="shared" si="1"/>
        <v>0</v>
      </c>
    </row>
    <row r="6" spans="1:28" x14ac:dyDescent="0.25">
      <c r="A6" s="633" t="s">
        <v>100</v>
      </c>
      <c r="B6" s="638">
        <v>42364933</v>
      </c>
      <c r="C6" s="638">
        <v>0</v>
      </c>
      <c r="D6" s="638">
        <v>0</v>
      </c>
      <c r="E6" s="638">
        <v>0</v>
      </c>
      <c r="F6" s="638">
        <v>0</v>
      </c>
      <c r="G6" s="638">
        <v>5000</v>
      </c>
      <c r="H6" s="638">
        <v>0</v>
      </c>
      <c r="I6" s="638">
        <v>0</v>
      </c>
      <c r="J6" s="638">
        <v>0</v>
      </c>
      <c r="K6" s="638">
        <v>5000</v>
      </c>
      <c r="L6" s="638">
        <v>0</v>
      </c>
      <c r="M6" s="638">
        <v>2500</v>
      </c>
      <c r="N6" s="638">
        <v>667</v>
      </c>
      <c r="O6" s="638">
        <v>2800</v>
      </c>
      <c r="P6" s="638">
        <v>0</v>
      </c>
      <c r="Q6" s="638">
        <v>10890</v>
      </c>
      <c r="R6" s="638">
        <v>10380</v>
      </c>
      <c r="S6" s="638">
        <v>16016</v>
      </c>
      <c r="T6" s="638">
        <v>1017632</v>
      </c>
      <c r="U6" s="638">
        <v>0</v>
      </c>
      <c r="V6" s="638">
        <v>0</v>
      </c>
      <c r="W6" s="638">
        <v>17794</v>
      </c>
      <c r="X6" s="638">
        <v>2262247</v>
      </c>
      <c r="Y6" s="626"/>
      <c r="Z6" s="639">
        <f t="shared" si="0"/>
        <v>45715859</v>
      </c>
      <c r="AA6" s="643">
        <v>45715859</v>
      </c>
      <c r="AB6" s="641">
        <f t="shared" si="1"/>
        <v>0</v>
      </c>
    </row>
    <row r="7" spans="1:28" x14ac:dyDescent="0.25">
      <c r="A7" s="633" t="s">
        <v>98</v>
      </c>
      <c r="B7" s="634">
        <v>0</v>
      </c>
      <c r="C7" s="634">
        <v>0</v>
      </c>
      <c r="D7" s="634">
        <v>0</v>
      </c>
      <c r="E7" s="634">
        <v>0</v>
      </c>
      <c r="F7" s="634">
        <v>0</v>
      </c>
      <c r="G7" s="634">
        <v>0</v>
      </c>
      <c r="H7" s="634">
        <v>0</v>
      </c>
      <c r="I7" s="634">
        <v>0</v>
      </c>
      <c r="J7" s="634">
        <v>0</v>
      </c>
      <c r="K7" s="634">
        <v>0</v>
      </c>
      <c r="L7" s="634">
        <v>0</v>
      </c>
      <c r="M7" s="634">
        <v>0</v>
      </c>
      <c r="N7" s="634">
        <v>0</v>
      </c>
      <c r="O7" s="634">
        <v>0</v>
      </c>
      <c r="P7" s="634">
        <v>0</v>
      </c>
      <c r="Q7" s="634">
        <v>0</v>
      </c>
      <c r="R7" s="634">
        <v>0</v>
      </c>
      <c r="S7" s="634">
        <v>111088</v>
      </c>
      <c r="T7" s="634">
        <v>0</v>
      </c>
      <c r="U7" s="634">
        <v>0</v>
      </c>
      <c r="V7" s="634">
        <v>0</v>
      </c>
      <c r="W7" s="634">
        <v>0</v>
      </c>
      <c r="X7" s="634">
        <v>0</v>
      </c>
      <c r="Y7" s="626"/>
      <c r="Z7" s="639">
        <f t="shared" si="0"/>
        <v>111088</v>
      </c>
      <c r="AA7" s="643">
        <v>111088</v>
      </c>
      <c r="AB7" s="642">
        <f t="shared" si="1"/>
        <v>0</v>
      </c>
    </row>
    <row r="8" spans="1:28" x14ac:dyDescent="0.25">
      <c r="A8" s="633" t="s">
        <v>96</v>
      </c>
      <c r="B8" s="638">
        <v>0</v>
      </c>
      <c r="C8" s="638">
        <v>0</v>
      </c>
      <c r="D8" s="638">
        <v>0</v>
      </c>
      <c r="E8" s="638">
        <v>0</v>
      </c>
      <c r="F8" s="638">
        <v>0</v>
      </c>
      <c r="G8" s="638">
        <v>0</v>
      </c>
      <c r="H8" s="638">
        <v>0</v>
      </c>
      <c r="I8" s="638">
        <v>0</v>
      </c>
      <c r="J8" s="638">
        <v>0</v>
      </c>
      <c r="K8" s="638">
        <v>0</v>
      </c>
      <c r="L8" s="638">
        <v>0</v>
      </c>
      <c r="M8" s="638">
        <v>0</v>
      </c>
      <c r="N8" s="638">
        <v>0</v>
      </c>
      <c r="O8" s="638">
        <v>0</v>
      </c>
      <c r="P8" s="638">
        <v>0</v>
      </c>
      <c r="Q8" s="638">
        <v>0</v>
      </c>
      <c r="R8" s="638">
        <v>0</v>
      </c>
      <c r="S8" s="638">
        <v>0</v>
      </c>
      <c r="T8" s="638">
        <v>0</v>
      </c>
      <c r="U8" s="638">
        <v>0</v>
      </c>
      <c r="V8" s="638">
        <v>0</v>
      </c>
      <c r="W8" s="638">
        <v>0</v>
      </c>
      <c r="X8" s="638">
        <v>128751</v>
      </c>
      <c r="Y8" s="626"/>
      <c r="Z8" s="639">
        <f t="shared" si="0"/>
        <v>128751</v>
      </c>
      <c r="AA8" s="643">
        <v>128751</v>
      </c>
      <c r="AB8" s="641">
        <f t="shared" si="1"/>
        <v>0</v>
      </c>
    </row>
    <row r="9" spans="1:28" ht="16.5" thickBot="1" x14ac:dyDescent="0.3">
      <c r="A9" s="644" t="str">
        <f>CONCATENATE("Transfers: ",ROUND(Z9-Z21+'Current All Other Funds'!AJ9-'Current All Other Funds'!AJ21,2))</f>
        <v>Transfers: 0</v>
      </c>
      <c r="B9" s="645">
        <v>15733</v>
      </c>
      <c r="C9" s="645">
        <v>0</v>
      </c>
      <c r="D9" s="645">
        <v>0</v>
      </c>
      <c r="E9" s="645">
        <v>645</v>
      </c>
      <c r="F9" s="645">
        <v>0</v>
      </c>
      <c r="G9" s="645">
        <v>0</v>
      </c>
      <c r="H9" s="645">
        <v>0</v>
      </c>
      <c r="I9" s="645">
        <v>400</v>
      </c>
      <c r="J9" s="645">
        <v>1990</v>
      </c>
      <c r="K9" s="645">
        <v>3307</v>
      </c>
      <c r="L9" s="645">
        <v>0</v>
      </c>
      <c r="M9" s="645">
        <v>0</v>
      </c>
      <c r="N9" s="645">
        <v>2178</v>
      </c>
      <c r="O9" s="645">
        <v>0</v>
      </c>
      <c r="P9" s="645">
        <v>0</v>
      </c>
      <c r="Q9" s="645">
        <v>0</v>
      </c>
      <c r="R9" s="645">
        <v>0</v>
      </c>
      <c r="S9" s="645">
        <v>0</v>
      </c>
      <c r="T9" s="645">
        <v>111343</v>
      </c>
      <c r="U9" s="645">
        <v>6497</v>
      </c>
      <c r="V9" s="645">
        <v>0</v>
      </c>
      <c r="W9" s="645">
        <v>0</v>
      </c>
      <c r="X9" s="645">
        <v>0</v>
      </c>
      <c r="Y9" s="626"/>
      <c r="Z9" s="646">
        <f t="shared" si="0"/>
        <v>142093</v>
      </c>
      <c r="AA9" s="647">
        <v>142093</v>
      </c>
      <c r="AB9" s="648">
        <f t="shared" si="1"/>
        <v>0</v>
      </c>
    </row>
    <row r="10" spans="1:28" ht="16.5" thickBot="1" x14ac:dyDescent="0.3">
      <c r="B10" s="649"/>
      <c r="C10" s="649"/>
      <c r="D10" s="649"/>
      <c r="E10" s="649"/>
      <c r="F10" s="649"/>
      <c r="G10" s="649"/>
      <c r="H10" s="649"/>
      <c r="I10" s="649"/>
      <c r="J10" s="649"/>
      <c r="K10" s="649"/>
      <c r="L10" s="649"/>
      <c r="M10" s="649"/>
      <c r="N10" s="649"/>
      <c r="O10" s="649"/>
      <c r="P10" s="649"/>
      <c r="Q10" s="649"/>
      <c r="R10" s="649"/>
      <c r="S10" s="649"/>
      <c r="T10" s="649"/>
      <c r="U10" s="649"/>
      <c r="V10" s="649"/>
      <c r="W10" s="649"/>
      <c r="X10" s="649"/>
      <c r="Y10" s="626"/>
      <c r="Z10" s="649"/>
      <c r="AA10" s="649"/>
    </row>
    <row r="11" spans="1:28" ht="16.5" thickBot="1" x14ac:dyDescent="0.3">
      <c r="A11" s="650" t="s">
        <v>849</v>
      </c>
      <c r="B11" s="651">
        <v>53326394</v>
      </c>
      <c r="C11" s="651">
        <v>30753</v>
      </c>
      <c r="D11" s="651">
        <v>3834</v>
      </c>
      <c r="E11" s="651">
        <v>12367</v>
      </c>
      <c r="F11" s="651">
        <v>24863</v>
      </c>
      <c r="G11" s="651">
        <v>20576</v>
      </c>
      <c r="H11" s="651">
        <v>11232</v>
      </c>
      <c r="I11" s="651">
        <v>15052</v>
      </c>
      <c r="J11" s="651">
        <v>31834</v>
      </c>
      <c r="K11" s="651">
        <v>15478</v>
      </c>
      <c r="L11" s="651">
        <v>27237</v>
      </c>
      <c r="M11" s="651">
        <v>24656</v>
      </c>
      <c r="N11" s="651">
        <v>118490</v>
      </c>
      <c r="O11" s="651">
        <v>10970</v>
      </c>
      <c r="P11" s="651">
        <v>2213</v>
      </c>
      <c r="Q11" s="651">
        <v>111648</v>
      </c>
      <c r="R11" s="651">
        <v>13417</v>
      </c>
      <c r="S11" s="651">
        <v>127104</v>
      </c>
      <c r="T11" s="651">
        <v>1327203</v>
      </c>
      <c r="U11" s="651">
        <v>9620</v>
      </c>
      <c r="V11" s="651">
        <v>29550</v>
      </c>
      <c r="W11" s="651">
        <v>518731</v>
      </c>
      <c r="X11" s="651">
        <v>2902112</v>
      </c>
      <c r="Y11" s="626"/>
      <c r="Z11" s="652">
        <f>SUM(B11:Y11)</f>
        <v>58715334</v>
      </c>
      <c r="AA11" s="651">
        <v>58715334</v>
      </c>
      <c r="AB11" s="653">
        <f>Z11-AA11</f>
        <v>0</v>
      </c>
    </row>
    <row r="12" spans="1:28" x14ac:dyDescent="0.25">
      <c r="A12" s="623" t="s">
        <v>850</v>
      </c>
      <c r="B12" s="649">
        <f t="shared" ref="B12:C12" si="2">B11-SUM(B3:B9)</f>
        <v>0</v>
      </c>
      <c r="C12" s="649">
        <f t="shared" si="2"/>
        <v>0</v>
      </c>
      <c r="D12" s="649">
        <f t="shared" ref="D12:V12" si="3">D11-SUM(D3:D9)</f>
        <v>0</v>
      </c>
      <c r="E12" s="649">
        <f t="shared" si="3"/>
        <v>0</v>
      </c>
      <c r="F12" s="649">
        <f t="shared" si="3"/>
        <v>0</v>
      </c>
      <c r="G12" s="649">
        <f t="shared" si="3"/>
        <v>0</v>
      </c>
      <c r="H12" s="649">
        <f t="shared" si="3"/>
        <v>0</v>
      </c>
      <c r="I12" s="649">
        <f t="shared" si="3"/>
        <v>0</v>
      </c>
      <c r="J12" s="649">
        <f t="shared" si="3"/>
        <v>0</v>
      </c>
      <c r="K12" s="649">
        <f t="shared" si="3"/>
        <v>0</v>
      </c>
      <c r="L12" s="649">
        <f t="shared" si="3"/>
        <v>0</v>
      </c>
      <c r="M12" s="649">
        <f t="shared" si="3"/>
        <v>0</v>
      </c>
      <c r="N12" s="649">
        <f t="shared" si="3"/>
        <v>0</v>
      </c>
      <c r="O12" s="649">
        <f t="shared" si="3"/>
        <v>0</v>
      </c>
      <c r="P12" s="649">
        <f t="shared" si="3"/>
        <v>0</v>
      </c>
      <c r="Q12" s="649">
        <f t="shared" si="3"/>
        <v>0</v>
      </c>
      <c r="R12" s="649">
        <f t="shared" si="3"/>
        <v>0</v>
      </c>
      <c r="S12" s="649">
        <f t="shared" si="3"/>
        <v>0</v>
      </c>
      <c r="T12" s="649">
        <f t="shared" si="3"/>
        <v>0</v>
      </c>
      <c r="U12" s="649">
        <f t="shared" si="3"/>
        <v>0</v>
      </c>
      <c r="V12" s="649">
        <f t="shared" si="3"/>
        <v>0</v>
      </c>
      <c r="W12" s="649">
        <f t="shared" ref="W12:X12" si="4">W11-SUM(W3:W9)</f>
        <v>0</v>
      </c>
      <c r="X12" s="649">
        <f t="shared" si="4"/>
        <v>0</v>
      </c>
      <c r="Y12" s="626"/>
      <c r="Z12" s="649"/>
      <c r="AA12" s="649"/>
    </row>
    <row r="13" spans="1:28" ht="16.5" thickBot="1" x14ac:dyDescent="0.3">
      <c r="B13" s="649"/>
      <c r="C13" s="649"/>
      <c r="D13" s="649"/>
      <c r="E13" s="649"/>
      <c r="F13" s="649"/>
      <c r="G13" s="649"/>
      <c r="H13" s="649"/>
      <c r="I13" s="649"/>
      <c r="J13" s="649"/>
      <c r="K13" s="649"/>
      <c r="L13" s="649"/>
      <c r="M13" s="649"/>
      <c r="N13" s="649"/>
      <c r="O13" s="649"/>
      <c r="P13" s="649"/>
      <c r="Q13" s="649"/>
      <c r="R13" s="649"/>
      <c r="S13" s="649"/>
      <c r="T13" s="649"/>
      <c r="U13" s="649"/>
      <c r="V13" s="649"/>
      <c r="W13" s="649"/>
      <c r="X13" s="649"/>
      <c r="Y13" s="626"/>
      <c r="Z13" s="649"/>
      <c r="AA13" s="649"/>
    </row>
    <row r="14" spans="1:28" ht="30" customHeight="1" x14ac:dyDescent="0.25">
      <c r="A14" s="654" t="s">
        <v>851</v>
      </c>
      <c r="B14" s="655">
        <v>30726585</v>
      </c>
      <c r="C14" s="655">
        <v>0</v>
      </c>
      <c r="D14" s="655">
        <v>0</v>
      </c>
      <c r="E14" s="655">
        <v>0</v>
      </c>
      <c r="F14" s="655">
        <v>2143</v>
      </c>
      <c r="G14" s="655">
        <v>0</v>
      </c>
      <c r="H14" s="655">
        <v>0</v>
      </c>
      <c r="I14" s="655">
        <v>0</v>
      </c>
      <c r="J14" s="655">
        <v>0</v>
      </c>
      <c r="K14" s="655">
        <v>0</v>
      </c>
      <c r="L14" s="655">
        <v>6454</v>
      </c>
      <c r="M14" s="655">
        <v>5132</v>
      </c>
      <c r="N14" s="655">
        <v>28564</v>
      </c>
      <c r="O14" s="655">
        <v>0</v>
      </c>
      <c r="P14" s="655">
        <v>0</v>
      </c>
      <c r="Q14" s="655">
        <v>21101</v>
      </c>
      <c r="R14" s="655">
        <v>0</v>
      </c>
      <c r="S14" s="655">
        <v>65522</v>
      </c>
      <c r="T14" s="655">
        <v>800877</v>
      </c>
      <c r="U14" s="655">
        <v>0</v>
      </c>
      <c r="V14" s="655">
        <v>0</v>
      </c>
      <c r="W14" s="655">
        <v>187185</v>
      </c>
      <c r="X14" s="655">
        <v>1606650</v>
      </c>
      <c r="Y14" s="626"/>
      <c r="Z14" s="656">
        <f t="shared" ref="Z14:Z23" si="5">SUM(B14:Y14)</f>
        <v>33450213</v>
      </c>
      <c r="AA14" s="657">
        <v>33450213</v>
      </c>
      <c r="AB14" s="658">
        <f t="shared" ref="AB14:AB24" si="6">Z14-AA14</f>
        <v>0</v>
      </c>
    </row>
    <row r="15" spans="1:28" ht="30" customHeight="1" x14ac:dyDescent="0.25">
      <c r="A15" s="659" t="s">
        <v>852</v>
      </c>
      <c r="B15" s="660">
        <v>11698242</v>
      </c>
      <c r="C15" s="660">
        <v>0</v>
      </c>
      <c r="D15" s="660">
        <v>0</v>
      </c>
      <c r="E15" s="660">
        <v>0</v>
      </c>
      <c r="F15" s="660">
        <v>3</v>
      </c>
      <c r="G15" s="660">
        <v>0</v>
      </c>
      <c r="H15" s="660">
        <v>0</v>
      </c>
      <c r="I15" s="660">
        <v>0</v>
      </c>
      <c r="J15" s="660">
        <v>0</v>
      </c>
      <c r="K15" s="660">
        <v>0</v>
      </c>
      <c r="L15" s="660">
        <v>846</v>
      </c>
      <c r="M15" s="660">
        <v>747</v>
      </c>
      <c r="N15" s="660">
        <v>4273</v>
      </c>
      <c r="O15" s="660">
        <v>0</v>
      </c>
      <c r="P15" s="660">
        <v>0</v>
      </c>
      <c r="Q15" s="660">
        <v>3274</v>
      </c>
      <c r="R15" s="660">
        <v>0</v>
      </c>
      <c r="S15" s="660">
        <v>17799</v>
      </c>
      <c r="T15" s="660">
        <v>190501</v>
      </c>
      <c r="U15" s="660">
        <v>0</v>
      </c>
      <c r="V15" s="660">
        <v>0</v>
      </c>
      <c r="W15" s="660">
        <v>71781</v>
      </c>
      <c r="X15" s="660">
        <v>608090</v>
      </c>
      <c r="Y15" s="626"/>
      <c r="Z15" s="639">
        <f t="shared" si="5"/>
        <v>12595556</v>
      </c>
      <c r="AA15" s="643">
        <v>12595556</v>
      </c>
      <c r="AB15" s="642">
        <f t="shared" si="6"/>
        <v>0</v>
      </c>
    </row>
    <row r="16" spans="1:28" ht="30" customHeight="1" x14ac:dyDescent="0.25">
      <c r="A16" s="659" t="s">
        <v>853</v>
      </c>
      <c r="B16" s="638">
        <v>5082147</v>
      </c>
      <c r="C16" s="638">
        <v>398</v>
      </c>
      <c r="D16" s="638">
        <v>130</v>
      </c>
      <c r="E16" s="638">
        <v>869</v>
      </c>
      <c r="F16" s="638">
        <v>0</v>
      </c>
      <c r="G16" s="638">
        <v>282</v>
      </c>
      <c r="H16" s="638">
        <v>0</v>
      </c>
      <c r="I16" s="638">
        <v>11193</v>
      </c>
      <c r="J16" s="638">
        <v>0</v>
      </c>
      <c r="K16" s="638">
        <v>0</v>
      </c>
      <c r="L16" s="638">
        <v>295</v>
      </c>
      <c r="M16" s="638">
        <v>1104</v>
      </c>
      <c r="N16" s="638">
        <v>14287</v>
      </c>
      <c r="O16" s="638">
        <v>2400</v>
      </c>
      <c r="P16" s="638">
        <v>0</v>
      </c>
      <c r="Q16" s="638">
        <v>26456</v>
      </c>
      <c r="R16" s="638">
        <v>3450</v>
      </c>
      <c r="S16" s="638">
        <v>23688</v>
      </c>
      <c r="T16" s="638">
        <v>48995</v>
      </c>
      <c r="U16" s="638">
        <v>3800</v>
      </c>
      <c r="V16" s="638">
        <v>0</v>
      </c>
      <c r="W16" s="638">
        <v>74831</v>
      </c>
      <c r="X16" s="638">
        <v>253354</v>
      </c>
      <c r="Y16" s="626"/>
      <c r="Z16" s="639">
        <f t="shared" si="5"/>
        <v>5547679</v>
      </c>
      <c r="AA16" s="643">
        <v>5547679</v>
      </c>
      <c r="AB16" s="641">
        <f t="shared" si="6"/>
        <v>0</v>
      </c>
    </row>
    <row r="17" spans="1:28" ht="30" customHeight="1" x14ac:dyDescent="0.25">
      <c r="A17" s="659" t="s">
        <v>854</v>
      </c>
      <c r="B17" s="660">
        <v>3013425</v>
      </c>
      <c r="C17" s="660">
        <v>15137</v>
      </c>
      <c r="D17" s="660">
        <v>3704</v>
      </c>
      <c r="E17" s="660">
        <v>11498</v>
      </c>
      <c r="F17" s="660">
        <v>18610</v>
      </c>
      <c r="G17" s="660">
        <v>12704</v>
      </c>
      <c r="H17" s="660">
        <v>11232</v>
      </c>
      <c r="I17" s="660">
        <v>1838</v>
      </c>
      <c r="J17" s="660">
        <v>31834</v>
      </c>
      <c r="K17" s="660">
        <v>15478</v>
      </c>
      <c r="L17" s="660">
        <v>19642</v>
      </c>
      <c r="M17" s="660">
        <v>17673</v>
      </c>
      <c r="N17" s="660">
        <v>71366</v>
      </c>
      <c r="O17" s="660">
        <v>8570</v>
      </c>
      <c r="P17" s="660">
        <v>2213</v>
      </c>
      <c r="Q17" s="660">
        <v>60817</v>
      </c>
      <c r="R17" s="660">
        <v>9967</v>
      </c>
      <c r="S17" s="660">
        <v>20095</v>
      </c>
      <c r="T17" s="660">
        <v>280333</v>
      </c>
      <c r="U17" s="660">
        <v>5820</v>
      </c>
      <c r="V17" s="660">
        <v>29550</v>
      </c>
      <c r="W17" s="660">
        <v>119206</v>
      </c>
      <c r="X17" s="660">
        <v>132733</v>
      </c>
      <c r="Y17" s="626"/>
      <c r="Z17" s="639">
        <f t="shared" si="5"/>
        <v>3913445</v>
      </c>
      <c r="AA17" s="643">
        <v>3913445</v>
      </c>
      <c r="AB17" s="642">
        <f t="shared" si="6"/>
        <v>0</v>
      </c>
    </row>
    <row r="18" spans="1:28" ht="30" customHeight="1" x14ac:dyDescent="0.25">
      <c r="A18" s="659" t="s">
        <v>855</v>
      </c>
      <c r="B18" s="638">
        <v>91410</v>
      </c>
      <c r="C18" s="638">
        <v>14574</v>
      </c>
      <c r="D18" s="638">
        <v>0</v>
      </c>
      <c r="E18" s="638">
        <v>0</v>
      </c>
      <c r="F18" s="638">
        <v>0</v>
      </c>
      <c r="G18" s="638">
        <v>6000</v>
      </c>
      <c r="H18" s="638">
        <v>0</v>
      </c>
      <c r="I18" s="638">
        <v>0</v>
      </c>
      <c r="J18" s="638">
        <v>0</v>
      </c>
      <c r="K18" s="638">
        <v>0</v>
      </c>
      <c r="L18" s="638">
        <v>0</v>
      </c>
      <c r="M18" s="638">
        <v>0</v>
      </c>
      <c r="N18" s="638">
        <v>0</v>
      </c>
      <c r="O18" s="638">
        <v>0</v>
      </c>
      <c r="P18" s="638">
        <v>0</v>
      </c>
      <c r="Q18" s="638">
        <v>0</v>
      </c>
      <c r="R18" s="638">
        <v>0</v>
      </c>
      <c r="S18" s="638">
        <v>0</v>
      </c>
      <c r="T18" s="638">
        <v>0</v>
      </c>
      <c r="U18" s="638">
        <v>0</v>
      </c>
      <c r="V18" s="638">
        <v>0</v>
      </c>
      <c r="W18" s="638">
        <v>0</v>
      </c>
      <c r="X18" s="638">
        <v>295602</v>
      </c>
      <c r="Y18" s="626"/>
      <c r="Z18" s="639">
        <f t="shared" si="5"/>
        <v>407586</v>
      </c>
      <c r="AA18" s="643">
        <v>407586</v>
      </c>
      <c r="AB18" s="641">
        <f t="shared" si="6"/>
        <v>0</v>
      </c>
    </row>
    <row r="19" spans="1:28" ht="30" customHeight="1" x14ac:dyDescent="0.25">
      <c r="A19" s="659" t="s">
        <v>856</v>
      </c>
      <c r="B19" s="660">
        <v>0</v>
      </c>
      <c r="C19" s="660">
        <v>0</v>
      </c>
      <c r="D19" s="660">
        <v>0</v>
      </c>
      <c r="E19" s="660">
        <v>0</v>
      </c>
      <c r="F19" s="660">
        <v>0</v>
      </c>
      <c r="G19" s="660">
        <v>0</v>
      </c>
      <c r="H19" s="660">
        <v>0</v>
      </c>
      <c r="I19" s="660">
        <v>0</v>
      </c>
      <c r="J19" s="660">
        <v>0</v>
      </c>
      <c r="K19" s="660">
        <v>0</v>
      </c>
      <c r="L19" s="660">
        <v>0</v>
      </c>
      <c r="M19" s="660">
        <v>0</v>
      </c>
      <c r="N19" s="660">
        <v>0</v>
      </c>
      <c r="O19" s="660">
        <v>0</v>
      </c>
      <c r="P19" s="660">
        <v>0</v>
      </c>
      <c r="Q19" s="660">
        <v>0</v>
      </c>
      <c r="R19" s="660">
        <v>0</v>
      </c>
      <c r="S19" s="660">
        <v>0</v>
      </c>
      <c r="T19" s="660">
        <v>0</v>
      </c>
      <c r="U19" s="660">
        <v>0</v>
      </c>
      <c r="V19" s="660">
        <v>0</v>
      </c>
      <c r="W19" s="660">
        <v>0</v>
      </c>
      <c r="X19" s="660">
        <v>0</v>
      </c>
      <c r="Y19" s="626"/>
      <c r="Z19" s="639">
        <f t="shared" si="5"/>
        <v>0</v>
      </c>
      <c r="AA19" s="643">
        <v>0</v>
      </c>
      <c r="AB19" s="642">
        <f t="shared" si="6"/>
        <v>0</v>
      </c>
    </row>
    <row r="20" spans="1:28" ht="30" customHeight="1" x14ac:dyDescent="0.25">
      <c r="A20" s="659" t="s">
        <v>857</v>
      </c>
      <c r="B20" s="638">
        <v>290450</v>
      </c>
      <c r="C20" s="638">
        <v>0</v>
      </c>
      <c r="D20" s="638">
        <v>0</v>
      </c>
      <c r="E20" s="638">
        <v>0</v>
      </c>
      <c r="F20" s="638">
        <v>0</v>
      </c>
      <c r="G20" s="638">
        <v>0</v>
      </c>
      <c r="H20" s="638">
        <v>0</v>
      </c>
      <c r="I20" s="638">
        <v>0</v>
      </c>
      <c r="J20" s="638">
        <v>0</v>
      </c>
      <c r="K20" s="638">
        <v>0</v>
      </c>
      <c r="L20" s="638">
        <v>0</v>
      </c>
      <c r="M20" s="638">
        <v>0</v>
      </c>
      <c r="N20" s="638">
        <v>0</v>
      </c>
      <c r="O20" s="638">
        <v>0</v>
      </c>
      <c r="P20" s="638">
        <v>0</v>
      </c>
      <c r="Q20" s="638">
        <v>0</v>
      </c>
      <c r="R20" s="638">
        <v>0</v>
      </c>
      <c r="S20" s="638">
        <v>0</v>
      </c>
      <c r="T20" s="638">
        <v>0</v>
      </c>
      <c r="U20" s="638">
        <v>0</v>
      </c>
      <c r="V20" s="638">
        <v>0</v>
      </c>
      <c r="W20" s="638">
        <v>673</v>
      </c>
      <c r="X20" s="638">
        <v>200</v>
      </c>
      <c r="Y20" s="626"/>
      <c r="Z20" s="639">
        <f t="shared" si="5"/>
        <v>291323</v>
      </c>
      <c r="AA20" s="643">
        <v>291323</v>
      </c>
      <c r="AB20" s="641">
        <f t="shared" si="6"/>
        <v>0</v>
      </c>
    </row>
    <row r="21" spans="1:28" ht="30" customHeight="1" x14ac:dyDescent="0.25">
      <c r="A21" s="659" t="str">
        <f>CONCATENATE("800 Transfers: ",ROUND(Z9-Z21+'Current All Other Funds'!AJ9-'Current All Other Funds'!AJ21,2))</f>
        <v>800 Transfers: 0</v>
      </c>
      <c r="B21" s="661">
        <v>139591</v>
      </c>
      <c r="C21" s="660">
        <v>644</v>
      </c>
      <c r="D21" s="660">
        <v>0</v>
      </c>
      <c r="E21" s="660">
        <v>0</v>
      </c>
      <c r="F21" s="660">
        <v>4107</v>
      </c>
      <c r="G21" s="660">
        <v>1590</v>
      </c>
      <c r="H21" s="660">
        <v>0</v>
      </c>
      <c r="I21" s="660">
        <v>0</v>
      </c>
      <c r="J21" s="660">
        <v>0</v>
      </c>
      <c r="K21" s="660">
        <v>0</v>
      </c>
      <c r="L21" s="660">
        <v>0</v>
      </c>
      <c r="M21" s="660">
        <v>0</v>
      </c>
      <c r="N21" s="660">
        <v>0</v>
      </c>
      <c r="O21" s="660">
        <v>0</v>
      </c>
      <c r="P21" s="660">
        <v>0</v>
      </c>
      <c r="Q21" s="660">
        <v>0</v>
      </c>
      <c r="R21" s="660">
        <v>0</v>
      </c>
      <c r="S21" s="660">
        <v>0</v>
      </c>
      <c r="T21" s="660">
        <v>6497</v>
      </c>
      <c r="U21" s="660">
        <v>0</v>
      </c>
      <c r="V21" s="660">
        <v>0</v>
      </c>
      <c r="W21" s="660">
        <v>7257</v>
      </c>
      <c r="X21" s="660">
        <v>0</v>
      </c>
      <c r="Y21" s="626"/>
      <c r="Z21" s="639">
        <f t="shared" si="5"/>
        <v>159686</v>
      </c>
      <c r="AA21" s="643">
        <v>159686</v>
      </c>
      <c r="AB21" s="642">
        <f t="shared" si="6"/>
        <v>0</v>
      </c>
    </row>
    <row r="22" spans="1:28" ht="30" customHeight="1" x14ac:dyDescent="0.25">
      <c r="A22" s="662" t="str">
        <f>IF(Z25=0,"Contingency Reserve",CONCATENATE("Contingency Reserve ",ROUND((Z22/Z25)*100,2),"%"))</f>
        <v>Contingency Reserve 0%</v>
      </c>
      <c r="B22" s="638">
        <v>0</v>
      </c>
      <c r="C22" s="638">
        <v>0</v>
      </c>
      <c r="D22" s="638">
        <v>0</v>
      </c>
      <c r="E22" s="638">
        <v>0</v>
      </c>
      <c r="F22" s="638">
        <v>0</v>
      </c>
      <c r="G22" s="638">
        <v>0</v>
      </c>
      <c r="H22" s="638">
        <v>0</v>
      </c>
      <c r="I22" s="638">
        <v>0</v>
      </c>
      <c r="J22" s="638">
        <v>0</v>
      </c>
      <c r="K22" s="638">
        <v>0</v>
      </c>
      <c r="L22" s="638">
        <v>0</v>
      </c>
      <c r="M22" s="638">
        <v>0</v>
      </c>
      <c r="N22" s="638">
        <v>0</v>
      </c>
      <c r="O22" s="638">
        <v>0</v>
      </c>
      <c r="P22" s="638">
        <v>0</v>
      </c>
      <c r="Q22" s="638">
        <v>0</v>
      </c>
      <c r="R22" s="638">
        <v>0</v>
      </c>
      <c r="S22" s="638">
        <v>0</v>
      </c>
      <c r="T22" s="638">
        <v>0</v>
      </c>
      <c r="U22" s="638">
        <v>0</v>
      </c>
      <c r="V22" s="638">
        <v>0</v>
      </c>
      <c r="W22" s="638">
        <v>0</v>
      </c>
      <c r="X22" s="638">
        <v>0</v>
      </c>
      <c r="Y22" s="626"/>
      <c r="Z22" s="639">
        <f t="shared" si="5"/>
        <v>0</v>
      </c>
      <c r="AA22" s="643">
        <v>0</v>
      </c>
      <c r="AB22" s="641">
        <f t="shared" si="6"/>
        <v>0</v>
      </c>
    </row>
    <row r="23" spans="1:28" ht="30" customHeight="1" thickBot="1" x14ac:dyDescent="0.3">
      <c r="A23" s="663" t="s">
        <v>65</v>
      </c>
      <c r="B23" s="664">
        <v>2284544</v>
      </c>
      <c r="C23" s="645">
        <v>0</v>
      </c>
      <c r="D23" s="645">
        <v>0</v>
      </c>
      <c r="E23" s="645">
        <v>0</v>
      </c>
      <c r="F23" s="645">
        <v>0</v>
      </c>
      <c r="G23" s="645">
        <v>0</v>
      </c>
      <c r="H23" s="645">
        <v>0</v>
      </c>
      <c r="I23" s="645">
        <v>2021</v>
      </c>
      <c r="J23" s="645">
        <v>0</v>
      </c>
      <c r="K23" s="645">
        <v>0</v>
      </c>
      <c r="L23" s="645">
        <v>0</v>
      </c>
      <c r="M23" s="645">
        <v>0</v>
      </c>
      <c r="N23" s="645">
        <v>0</v>
      </c>
      <c r="O23" s="645">
        <v>0</v>
      </c>
      <c r="P23" s="645">
        <v>0</v>
      </c>
      <c r="Q23" s="645">
        <v>0</v>
      </c>
      <c r="R23" s="645">
        <v>0</v>
      </c>
      <c r="S23" s="645">
        <v>0</v>
      </c>
      <c r="T23" s="645">
        <v>0</v>
      </c>
      <c r="U23" s="645">
        <v>0</v>
      </c>
      <c r="V23" s="645">
        <v>0</v>
      </c>
      <c r="W23" s="645">
        <v>57798</v>
      </c>
      <c r="X23" s="645">
        <v>5483</v>
      </c>
      <c r="Y23" s="626"/>
      <c r="Z23" s="646">
        <f t="shared" si="5"/>
        <v>2349846</v>
      </c>
      <c r="AA23" s="647">
        <v>2349846</v>
      </c>
      <c r="AB23" s="665">
        <f t="shared" si="6"/>
        <v>0</v>
      </c>
    </row>
    <row r="24" spans="1:28" ht="16.5" thickBot="1" x14ac:dyDescent="0.3">
      <c r="B24" s="649"/>
      <c r="C24" s="649"/>
      <c r="D24" s="649"/>
      <c r="E24" s="649"/>
      <c r="F24" s="649"/>
      <c r="G24" s="649"/>
      <c r="H24" s="649"/>
      <c r="I24" s="649"/>
      <c r="J24" s="649"/>
      <c r="K24" s="649"/>
      <c r="L24" s="649"/>
      <c r="M24" s="649"/>
      <c r="N24" s="649"/>
      <c r="O24" s="649"/>
      <c r="P24" s="649"/>
      <c r="Q24" s="649"/>
      <c r="R24" s="649"/>
      <c r="S24" s="649"/>
      <c r="T24" s="649"/>
      <c r="U24" s="649"/>
      <c r="V24" s="649"/>
      <c r="W24" s="649"/>
      <c r="X24" s="649"/>
      <c r="Y24" s="626"/>
      <c r="Z24" s="649"/>
      <c r="AA24" s="649"/>
      <c r="AB24" s="666">
        <f t="shared" si="6"/>
        <v>0</v>
      </c>
    </row>
    <row r="25" spans="1:28" ht="16.5" thickBot="1" x14ac:dyDescent="0.3">
      <c r="A25" s="650" t="s">
        <v>849</v>
      </c>
      <c r="B25" s="651">
        <v>53326394</v>
      </c>
      <c r="C25" s="651">
        <v>30753</v>
      </c>
      <c r="D25" s="651">
        <v>3834</v>
      </c>
      <c r="E25" s="651">
        <v>12367</v>
      </c>
      <c r="F25" s="651">
        <v>24863</v>
      </c>
      <c r="G25" s="651">
        <v>20576</v>
      </c>
      <c r="H25" s="651">
        <v>11232</v>
      </c>
      <c r="I25" s="651">
        <v>15052</v>
      </c>
      <c r="J25" s="651">
        <v>31834</v>
      </c>
      <c r="K25" s="651">
        <v>15478</v>
      </c>
      <c r="L25" s="651">
        <v>27237</v>
      </c>
      <c r="M25" s="651">
        <v>24656</v>
      </c>
      <c r="N25" s="651">
        <v>118490</v>
      </c>
      <c r="O25" s="651">
        <v>10970</v>
      </c>
      <c r="P25" s="651">
        <v>2213</v>
      </c>
      <c r="Q25" s="651">
        <v>111648</v>
      </c>
      <c r="R25" s="651">
        <v>13417</v>
      </c>
      <c r="S25" s="651">
        <v>127104</v>
      </c>
      <c r="T25" s="651">
        <v>1327203</v>
      </c>
      <c r="U25" s="651">
        <v>9620</v>
      </c>
      <c r="V25" s="651">
        <v>29550</v>
      </c>
      <c r="W25" s="651">
        <v>518731</v>
      </c>
      <c r="X25" s="651">
        <v>2902112</v>
      </c>
      <c r="Y25" s="626"/>
      <c r="Z25" s="652">
        <f>SUM(B25:Y25)</f>
        <v>58715334</v>
      </c>
      <c r="AA25" s="651">
        <v>58715334</v>
      </c>
      <c r="AB25" s="653">
        <f>Z25-AA25</f>
        <v>0</v>
      </c>
    </row>
    <row r="26" spans="1:28" x14ac:dyDescent="0.25">
      <c r="A26" s="623" t="s">
        <v>850</v>
      </c>
      <c r="B26" s="624">
        <f>B25-SUM(B14:B23)</f>
        <v>0</v>
      </c>
      <c r="C26" s="624">
        <f t="shared" ref="C26:D26" si="7">C25-SUM(C14:C23)</f>
        <v>0</v>
      </c>
      <c r="D26" s="624">
        <f t="shared" ref="D26:V26" si="8">D25-SUM(D14:D23)</f>
        <v>0</v>
      </c>
      <c r="E26" s="624">
        <f t="shared" si="8"/>
        <v>0</v>
      </c>
      <c r="F26" s="624">
        <f t="shared" si="8"/>
        <v>0</v>
      </c>
      <c r="G26" s="624">
        <f t="shared" si="8"/>
        <v>0</v>
      </c>
      <c r="H26" s="624">
        <f t="shared" si="8"/>
        <v>0</v>
      </c>
      <c r="I26" s="624">
        <f t="shared" si="8"/>
        <v>0</v>
      </c>
      <c r="J26" s="624">
        <f t="shared" si="8"/>
        <v>0</v>
      </c>
      <c r="K26" s="624">
        <f t="shared" si="8"/>
        <v>0</v>
      </c>
      <c r="L26" s="624">
        <f t="shared" si="8"/>
        <v>0</v>
      </c>
      <c r="M26" s="624">
        <f t="shared" si="8"/>
        <v>0</v>
      </c>
      <c r="N26" s="624">
        <f t="shared" si="8"/>
        <v>0</v>
      </c>
      <c r="O26" s="624">
        <f t="shared" si="8"/>
        <v>0</v>
      </c>
      <c r="P26" s="624">
        <f t="shared" si="8"/>
        <v>0</v>
      </c>
      <c r="Q26" s="624">
        <f t="shared" si="8"/>
        <v>0</v>
      </c>
      <c r="R26" s="624">
        <f t="shared" si="8"/>
        <v>0</v>
      </c>
      <c r="S26" s="624">
        <f t="shared" si="8"/>
        <v>0</v>
      </c>
      <c r="T26" s="624">
        <f t="shared" si="8"/>
        <v>0</v>
      </c>
      <c r="U26" s="624">
        <f t="shared" si="8"/>
        <v>0</v>
      </c>
      <c r="V26" s="624">
        <f t="shared" si="8"/>
        <v>0</v>
      </c>
      <c r="W26" s="624">
        <f t="shared" ref="W26:X26" si="9">W25-SUM(W14:W23)</f>
        <v>0</v>
      </c>
      <c r="X26" s="624">
        <f t="shared" si="9"/>
        <v>0</v>
      </c>
    </row>
    <row r="28" spans="1:28" ht="30" x14ac:dyDescent="0.25">
      <c r="A28" s="623" t="s">
        <v>858</v>
      </c>
      <c r="B28" s="624">
        <f t="shared" ref="B28:X28" si="10">B11-B25</f>
        <v>0</v>
      </c>
      <c r="C28" s="624">
        <f t="shared" si="10"/>
        <v>0</v>
      </c>
      <c r="D28" s="624">
        <f t="shared" si="10"/>
        <v>0</v>
      </c>
      <c r="E28" s="624">
        <f t="shared" si="10"/>
        <v>0</v>
      </c>
      <c r="F28" s="624">
        <f t="shared" si="10"/>
        <v>0</v>
      </c>
      <c r="G28" s="624">
        <f t="shared" si="10"/>
        <v>0</v>
      </c>
      <c r="H28" s="624">
        <f t="shared" si="10"/>
        <v>0</v>
      </c>
      <c r="I28" s="624">
        <f t="shared" si="10"/>
        <v>0</v>
      </c>
      <c r="J28" s="624">
        <f t="shared" si="10"/>
        <v>0</v>
      </c>
      <c r="K28" s="624">
        <f t="shared" si="10"/>
        <v>0</v>
      </c>
      <c r="L28" s="624">
        <f t="shared" si="10"/>
        <v>0</v>
      </c>
      <c r="M28" s="624">
        <f t="shared" si="10"/>
        <v>0</v>
      </c>
      <c r="N28" s="624">
        <f t="shared" si="10"/>
        <v>0</v>
      </c>
      <c r="O28" s="624">
        <f t="shared" si="10"/>
        <v>0</v>
      </c>
      <c r="P28" s="624">
        <f t="shared" si="10"/>
        <v>0</v>
      </c>
      <c r="Q28" s="624">
        <f t="shared" si="10"/>
        <v>0</v>
      </c>
      <c r="R28" s="624">
        <f t="shared" si="10"/>
        <v>0</v>
      </c>
      <c r="S28" s="624">
        <f t="shared" si="10"/>
        <v>0</v>
      </c>
      <c r="T28" s="624">
        <f t="shared" si="10"/>
        <v>0</v>
      </c>
      <c r="U28" s="624">
        <f t="shared" si="10"/>
        <v>0</v>
      </c>
      <c r="V28" s="624">
        <f t="shared" si="10"/>
        <v>0</v>
      </c>
      <c r="W28" s="624">
        <f t="shared" si="10"/>
        <v>0</v>
      </c>
      <c r="X28" s="624">
        <f t="shared" si="10"/>
        <v>0</v>
      </c>
      <c r="Z28" s="624">
        <f>Z25-Z11</f>
        <v>0</v>
      </c>
    </row>
    <row r="30" spans="1:28" x14ac:dyDescent="0.25">
      <c r="Z30" s="624">
        <f>Z25-SUM(Z14:Z23)</f>
        <v>0</v>
      </c>
    </row>
  </sheetData>
  <conditionalFormatting sqref="AB3:AB9 AB11 AB14:AB23 AB25">
    <cfRule type="expression" dxfId="13" priority="7">
      <formula>OR($AB3&gt;1,$AB3&lt;-1)</formula>
    </cfRule>
  </conditionalFormatting>
  <conditionalFormatting sqref="A22">
    <cfRule type="expression" dxfId="12" priority="5">
      <formula>ROUND($Z$22/$Z$25,2)&gt;5%</formula>
    </cfRule>
  </conditionalFormatting>
  <conditionalFormatting sqref="AA25">
    <cfRule type="expression" dxfId="11" priority="4">
      <formula>SUM(AA14:AA23)&lt;&gt;AA25</formula>
    </cfRule>
  </conditionalFormatting>
  <conditionalFormatting sqref="AA11">
    <cfRule type="expression" dxfId="10" priority="3">
      <formula>SUM(AA$3:AA$9)&lt;&gt;AA11</formula>
    </cfRule>
  </conditionalFormatting>
  <conditionalFormatting sqref="A21">
    <cfRule type="expression" dxfId="9" priority="2">
      <formula>$A$21&lt;&gt;"800 Transfers: 0"</formula>
    </cfRule>
  </conditionalFormatting>
  <conditionalFormatting sqref="A9">
    <cfRule type="expression" dxfId="8" priority="6">
      <formula>$A$9&lt;&gt;"Transfers: 0"</formula>
    </cfRule>
  </conditionalFormatting>
  <conditionalFormatting sqref="B12:X12 B26:X26 B28:X28">
    <cfRule type="expression" dxfId="7" priority="1">
      <formula>OR(B12&gt;1,B12&lt;-1)</formula>
    </cfRule>
  </conditionalFormatting>
  <pageMargins left="0.7" right="0.7" top="0.75" bottom="0.75" header="0.3" footer="0.3"/>
  <pageSetup orientation="portrait" r:id="rId1"/>
</worksheet>
</file>

<file path=xl/worksheets/sheet2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rgb="FFFFFF00"/>
  </sheetPr>
  <dimension ref="A1:AL27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ColWidth="7.21875" defaultRowHeight="15.75" x14ac:dyDescent="0.25"/>
  <cols>
    <col min="1" max="1" width="13.5546875" style="623" bestFit="1" customWidth="1"/>
    <col min="2" max="2" width="6.5546875" style="624" bestFit="1" customWidth="1"/>
    <col min="3" max="4" width="7.5546875" style="624" bestFit="1" customWidth="1"/>
    <col min="5" max="9" width="8.5546875" style="624" bestFit="1" customWidth="1"/>
    <col min="10" max="11" width="7.5546875" style="624" bestFit="1" customWidth="1"/>
    <col min="12" max="15" width="8.5546875" style="624" bestFit="1" customWidth="1"/>
    <col min="16" max="17" width="10" style="624" bestFit="1" customWidth="1"/>
    <col min="18" max="18" width="8.5546875" style="624" bestFit="1" customWidth="1"/>
    <col min="19" max="20" width="7.5546875" style="624" bestFit="1" customWidth="1"/>
    <col min="21" max="21" width="10" style="624" bestFit="1" customWidth="1"/>
    <col min="22" max="22" width="7.5546875" style="624" bestFit="1" customWidth="1"/>
    <col min="23" max="23" width="8.5546875" style="624" bestFit="1" customWidth="1"/>
    <col min="24" max="25" width="7.5546875" style="624" bestFit="1" customWidth="1"/>
    <col min="26" max="26" width="8.5546875" style="624" bestFit="1" customWidth="1"/>
    <col min="27" max="27" width="7.5546875" style="624" bestFit="1" customWidth="1"/>
    <col min="28" max="29" width="8.5546875" style="624" bestFit="1" customWidth="1"/>
    <col min="30" max="30" width="10" style="624" bestFit="1" customWidth="1"/>
    <col min="31" max="32" width="11" style="624" bestFit="1" customWidth="1"/>
    <col min="33" max="33" width="10" style="624" bestFit="1" customWidth="1"/>
    <col min="34" max="34" width="8.5546875" style="624" bestFit="1" customWidth="1"/>
    <col min="35" max="35" width="7.21875" style="625"/>
    <col min="36" max="37" width="11" style="624" bestFit="1" customWidth="1"/>
    <col min="38" max="38" width="8.109375" style="626" bestFit="1" customWidth="1"/>
    <col min="39" max="16384" width="7.21875" style="627"/>
  </cols>
  <sheetData>
    <row r="1" spans="1:38" ht="16.5" thickBot="1" x14ac:dyDescent="0.3"/>
    <row r="2" spans="1:38" ht="30.75" thickBot="1" x14ac:dyDescent="0.3">
      <c r="A2" s="628" t="s">
        <v>844</v>
      </c>
      <c r="B2" s="629">
        <v>220</v>
      </c>
      <c r="C2" s="629">
        <v>231</v>
      </c>
      <c r="D2" s="629">
        <v>233</v>
      </c>
      <c r="E2" s="629">
        <v>234</v>
      </c>
      <c r="F2" s="629">
        <v>235</v>
      </c>
      <c r="G2" s="629">
        <v>236</v>
      </c>
      <c r="H2" s="629">
        <v>237</v>
      </c>
      <c r="I2" s="629">
        <v>238</v>
      </c>
      <c r="J2" s="629">
        <v>239</v>
      </c>
      <c r="K2" s="629">
        <v>241</v>
      </c>
      <c r="L2" s="629">
        <v>243</v>
      </c>
      <c r="M2" s="629">
        <v>245</v>
      </c>
      <c r="N2" s="629">
        <v>246</v>
      </c>
      <c r="O2" s="629">
        <v>247</v>
      </c>
      <c r="P2" s="629">
        <v>248</v>
      </c>
      <c r="Q2" s="629">
        <v>251</v>
      </c>
      <c r="R2" s="629">
        <v>253</v>
      </c>
      <c r="S2" s="629">
        <v>254</v>
      </c>
      <c r="T2" s="629">
        <v>255</v>
      </c>
      <c r="U2" s="629">
        <v>257</v>
      </c>
      <c r="V2" s="629">
        <v>258</v>
      </c>
      <c r="W2" s="629">
        <v>263</v>
      </c>
      <c r="X2" s="629">
        <v>268</v>
      </c>
      <c r="Y2" s="629">
        <v>270</v>
      </c>
      <c r="Z2" s="629">
        <v>271</v>
      </c>
      <c r="AA2" s="629">
        <v>275</v>
      </c>
      <c r="AB2" s="629">
        <v>277</v>
      </c>
      <c r="AC2" s="629">
        <v>289</v>
      </c>
      <c r="AD2" s="629">
        <v>290</v>
      </c>
      <c r="AE2" s="629">
        <v>310</v>
      </c>
      <c r="AF2" s="629">
        <v>410</v>
      </c>
      <c r="AG2" s="629">
        <v>420</v>
      </c>
      <c r="AH2" s="629">
        <v>490</v>
      </c>
      <c r="AI2" s="626"/>
      <c r="AJ2" s="630" t="s">
        <v>845</v>
      </c>
      <c r="AK2" s="631" t="s">
        <v>846</v>
      </c>
      <c r="AL2" s="632" t="s">
        <v>847</v>
      </c>
    </row>
    <row r="3" spans="1:38" x14ac:dyDescent="0.25">
      <c r="A3" s="633" t="s">
        <v>848</v>
      </c>
      <c r="B3" s="634">
        <v>0</v>
      </c>
      <c r="C3" s="634">
        <v>32043</v>
      </c>
      <c r="D3" s="634">
        <v>26907</v>
      </c>
      <c r="E3" s="634">
        <v>164260</v>
      </c>
      <c r="F3" s="634">
        <v>119743</v>
      </c>
      <c r="G3" s="634">
        <v>201982</v>
      </c>
      <c r="H3" s="634">
        <v>245620</v>
      </c>
      <c r="I3" s="634">
        <v>233746</v>
      </c>
      <c r="J3" s="634">
        <v>16894</v>
      </c>
      <c r="K3" s="634">
        <v>11766</v>
      </c>
      <c r="L3" s="634">
        <v>0</v>
      </c>
      <c r="M3" s="634">
        <v>29762</v>
      </c>
      <c r="N3" s="634">
        <v>60942</v>
      </c>
      <c r="O3" s="634">
        <v>21851</v>
      </c>
      <c r="P3" s="634">
        <v>0</v>
      </c>
      <c r="Q3" s="634">
        <v>0</v>
      </c>
      <c r="R3" s="634">
        <v>0</v>
      </c>
      <c r="S3" s="634">
        <v>0</v>
      </c>
      <c r="T3" s="634">
        <v>0</v>
      </c>
      <c r="U3" s="634">
        <v>0</v>
      </c>
      <c r="V3" s="634">
        <v>0</v>
      </c>
      <c r="W3" s="634">
        <v>0</v>
      </c>
      <c r="X3" s="634">
        <v>0</v>
      </c>
      <c r="Y3" s="634">
        <v>0</v>
      </c>
      <c r="Z3" s="634">
        <v>0</v>
      </c>
      <c r="AA3" s="634">
        <v>0</v>
      </c>
      <c r="AB3" s="634">
        <v>23852</v>
      </c>
      <c r="AC3" s="634">
        <v>0</v>
      </c>
      <c r="AD3" s="634">
        <v>76900</v>
      </c>
      <c r="AE3" s="634">
        <v>7649063</v>
      </c>
      <c r="AF3" s="634">
        <v>24779797</v>
      </c>
      <c r="AG3" s="634">
        <v>2313908</v>
      </c>
      <c r="AH3" s="634">
        <v>0</v>
      </c>
      <c r="AI3" s="626"/>
      <c r="AJ3" s="635">
        <f t="shared" ref="AJ3:AJ9" si="0">SUM(B3:AI3)</f>
        <v>36009036</v>
      </c>
      <c r="AK3" s="636">
        <v>36009036</v>
      </c>
      <c r="AL3" s="637">
        <f t="shared" ref="AL3:AL9" si="1">AJ3-AK3</f>
        <v>0</v>
      </c>
    </row>
    <row r="4" spans="1:38" x14ac:dyDescent="0.25">
      <c r="A4" s="633" t="s">
        <v>104</v>
      </c>
      <c r="B4" s="638">
        <v>0</v>
      </c>
      <c r="C4" s="638">
        <v>5393</v>
      </c>
      <c r="D4" s="638">
        <v>16435</v>
      </c>
      <c r="E4" s="638">
        <v>91603</v>
      </c>
      <c r="F4" s="638">
        <v>117003</v>
      </c>
      <c r="G4" s="638">
        <v>115792</v>
      </c>
      <c r="H4" s="638">
        <v>692370</v>
      </c>
      <c r="I4" s="638">
        <v>575009</v>
      </c>
      <c r="J4" s="638">
        <v>9383</v>
      </c>
      <c r="K4" s="638">
        <v>25531</v>
      </c>
      <c r="L4" s="638">
        <v>0</v>
      </c>
      <c r="M4" s="638">
        <v>9992</v>
      </c>
      <c r="N4" s="638">
        <v>0</v>
      </c>
      <c r="O4" s="638">
        <v>0</v>
      </c>
      <c r="P4" s="638">
        <v>2500</v>
      </c>
      <c r="Q4" s="638">
        <v>300</v>
      </c>
      <c r="R4" s="638">
        <v>0</v>
      </c>
      <c r="S4" s="638">
        <v>0</v>
      </c>
      <c r="T4" s="638">
        <v>0</v>
      </c>
      <c r="U4" s="638">
        <v>0</v>
      </c>
      <c r="V4" s="638">
        <v>0</v>
      </c>
      <c r="W4" s="638">
        <v>0</v>
      </c>
      <c r="X4" s="638">
        <v>0</v>
      </c>
      <c r="Y4" s="638">
        <v>0</v>
      </c>
      <c r="Z4" s="638">
        <v>33</v>
      </c>
      <c r="AA4" s="638">
        <v>0</v>
      </c>
      <c r="AB4" s="638">
        <v>0</v>
      </c>
      <c r="AC4" s="638">
        <v>0</v>
      </c>
      <c r="AD4" s="638">
        <v>768256</v>
      </c>
      <c r="AE4" s="638">
        <v>7533600</v>
      </c>
      <c r="AF4" s="638">
        <v>669202</v>
      </c>
      <c r="AG4" s="638">
        <v>3320903</v>
      </c>
      <c r="AH4" s="638">
        <v>0</v>
      </c>
      <c r="AI4" s="626"/>
      <c r="AJ4" s="639">
        <f t="shared" si="0"/>
        <v>13953305</v>
      </c>
      <c r="AK4" s="640">
        <v>13953305</v>
      </c>
      <c r="AL4" s="641">
        <f t="shared" si="1"/>
        <v>0</v>
      </c>
    </row>
    <row r="5" spans="1:38" x14ac:dyDescent="0.25">
      <c r="A5" s="633" t="s">
        <v>102</v>
      </c>
      <c r="B5" s="634">
        <v>0</v>
      </c>
      <c r="C5" s="634">
        <v>0</v>
      </c>
      <c r="D5" s="634">
        <v>0</v>
      </c>
      <c r="E5" s="634">
        <v>0</v>
      </c>
      <c r="F5" s="634">
        <v>0</v>
      </c>
      <c r="G5" s="634">
        <v>0</v>
      </c>
      <c r="H5" s="634">
        <v>0</v>
      </c>
      <c r="I5" s="634">
        <v>0</v>
      </c>
      <c r="J5" s="634">
        <v>0</v>
      </c>
      <c r="K5" s="634">
        <v>0</v>
      </c>
      <c r="L5" s="634">
        <v>0</v>
      </c>
      <c r="M5" s="634">
        <v>0</v>
      </c>
      <c r="N5" s="634">
        <v>0</v>
      </c>
      <c r="O5" s="634">
        <v>0</v>
      </c>
      <c r="P5" s="634">
        <v>0</v>
      </c>
      <c r="Q5" s="634">
        <v>0</v>
      </c>
      <c r="R5" s="634">
        <v>0</v>
      </c>
      <c r="S5" s="634">
        <v>0</v>
      </c>
      <c r="T5" s="634">
        <v>0</v>
      </c>
      <c r="U5" s="634">
        <v>0</v>
      </c>
      <c r="V5" s="634">
        <v>0</v>
      </c>
      <c r="W5" s="634">
        <v>0</v>
      </c>
      <c r="X5" s="634">
        <v>0</v>
      </c>
      <c r="Y5" s="634">
        <v>0</v>
      </c>
      <c r="Z5" s="634">
        <v>0</v>
      </c>
      <c r="AA5" s="634">
        <v>0</v>
      </c>
      <c r="AB5" s="634">
        <v>0</v>
      </c>
      <c r="AC5" s="634">
        <v>0</v>
      </c>
      <c r="AD5" s="634">
        <v>0</v>
      </c>
      <c r="AE5" s="634">
        <v>0</v>
      </c>
      <c r="AF5" s="634">
        <v>0</v>
      </c>
      <c r="AG5" s="634">
        <v>0</v>
      </c>
      <c r="AH5" s="634">
        <v>0</v>
      </c>
      <c r="AI5" s="626"/>
      <c r="AJ5" s="639">
        <f t="shared" si="0"/>
        <v>0</v>
      </c>
      <c r="AK5" s="640">
        <v>0</v>
      </c>
      <c r="AL5" s="642">
        <f t="shared" si="1"/>
        <v>0</v>
      </c>
    </row>
    <row r="6" spans="1:38" x14ac:dyDescent="0.25">
      <c r="A6" s="633" t="s">
        <v>100</v>
      </c>
      <c r="B6" s="638">
        <v>0</v>
      </c>
      <c r="C6" s="638">
        <v>0</v>
      </c>
      <c r="D6" s="638">
        <v>0</v>
      </c>
      <c r="E6" s="638">
        <v>0</v>
      </c>
      <c r="F6" s="638">
        <v>0</v>
      </c>
      <c r="G6" s="638">
        <v>0</v>
      </c>
      <c r="H6" s="638">
        <v>0</v>
      </c>
      <c r="I6" s="638">
        <v>0</v>
      </c>
      <c r="J6" s="638">
        <v>0</v>
      </c>
      <c r="K6" s="638">
        <v>35000</v>
      </c>
      <c r="L6" s="638">
        <v>180911</v>
      </c>
      <c r="M6" s="638">
        <v>484243</v>
      </c>
      <c r="N6" s="638">
        <v>115229</v>
      </c>
      <c r="O6" s="638">
        <v>103000</v>
      </c>
      <c r="P6" s="638">
        <v>2490084</v>
      </c>
      <c r="Q6" s="638">
        <v>0</v>
      </c>
      <c r="R6" s="638">
        <v>0</v>
      </c>
      <c r="S6" s="638">
        <v>0</v>
      </c>
      <c r="T6" s="638">
        <v>0</v>
      </c>
      <c r="U6" s="638">
        <v>0</v>
      </c>
      <c r="V6" s="638">
        <v>0</v>
      </c>
      <c r="W6" s="638">
        <v>0</v>
      </c>
      <c r="X6" s="638">
        <v>0</v>
      </c>
      <c r="Y6" s="638">
        <v>0</v>
      </c>
      <c r="Z6" s="638">
        <v>0</v>
      </c>
      <c r="AA6" s="638">
        <v>0</v>
      </c>
      <c r="AB6" s="638">
        <v>0</v>
      </c>
      <c r="AC6" s="638">
        <v>0</v>
      </c>
      <c r="AD6" s="638">
        <v>0</v>
      </c>
      <c r="AE6" s="638">
        <v>969893</v>
      </c>
      <c r="AF6" s="638">
        <v>0</v>
      </c>
      <c r="AG6" s="638">
        <v>0</v>
      </c>
      <c r="AH6" s="638">
        <v>0</v>
      </c>
      <c r="AI6" s="626"/>
      <c r="AJ6" s="639">
        <f t="shared" si="0"/>
        <v>4378360</v>
      </c>
      <c r="AK6" s="643">
        <v>4378360</v>
      </c>
      <c r="AL6" s="641">
        <f t="shared" si="1"/>
        <v>0</v>
      </c>
    </row>
    <row r="7" spans="1:38" x14ac:dyDescent="0.25">
      <c r="A7" s="633" t="s">
        <v>98</v>
      </c>
      <c r="B7" s="634">
        <v>2909</v>
      </c>
      <c r="C7" s="634">
        <v>0</v>
      </c>
      <c r="D7" s="634">
        <v>0</v>
      </c>
      <c r="E7" s="634">
        <v>0</v>
      </c>
      <c r="F7" s="634">
        <v>0</v>
      </c>
      <c r="G7" s="634">
        <v>0</v>
      </c>
      <c r="H7" s="634">
        <v>0</v>
      </c>
      <c r="I7" s="634">
        <v>0</v>
      </c>
      <c r="J7" s="634">
        <v>0</v>
      </c>
      <c r="K7" s="634">
        <v>0</v>
      </c>
      <c r="L7" s="634">
        <v>0</v>
      </c>
      <c r="M7" s="634">
        <v>0</v>
      </c>
      <c r="N7" s="634">
        <v>0</v>
      </c>
      <c r="O7" s="634">
        <v>0</v>
      </c>
      <c r="P7" s="634">
        <v>0</v>
      </c>
      <c r="Q7" s="634">
        <v>2058359</v>
      </c>
      <c r="R7" s="634">
        <v>264762</v>
      </c>
      <c r="S7" s="634">
        <v>69398</v>
      </c>
      <c r="T7" s="634">
        <v>92302</v>
      </c>
      <c r="U7" s="634">
        <v>1769245</v>
      </c>
      <c r="V7" s="634">
        <v>68795</v>
      </c>
      <c r="W7" s="634">
        <v>107625</v>
      </c>
      <c r="X7" s="634">
        <v>31490</v>
      </c>
      <c r="Y7" s="634">
        <v>93281</v>
      </c>
      <c r="Z7" s="634">
        <v>343775</v>
      </c>
      <c r="AA7" s="634">
        <v>66392</v>
      </c>
      <c r="AB7" s="634">
        <v>87665</v>
      </c>
      <c r="AC7" s="634">
        <v>171198</v>
      </c>
      <c r="AD7" s="634">
        <v>4250675</v>
      </c>
      <c r="AE7" s="634">
        <v>0</v>
      </c>
      <c r="AF7" s="634">
        <v>0</v>
      </c>
      <c r="AG7" s="634">
        <v>0</v>
      </c>
      <c r="AH7" s="634">
        <v>0</v>
      </c>
      <c r="AI7" s="626"/>
      <c r="AJ7" s="639">
        <f t="shared" si="0"/>
        <v>9477871</v>
      </c>
      <c r="AK7" s="643">
        <v>9477871</v>
      </c>
      <c r="AL7" s="642">
        <f t="shared" si="1"/>
        <v>0</v>
      </c>
    </row>
    <row r="8" spans="1:38" x14ac:dyDescent="0.25">
      <c r="A8" s="633" t="s">
        <v>96</v>
      </c>
      <c r="B8" s="638">
        <v>0</v>
      </c>
      <c r="C8" s="638">
        <v>0</v>
      </c>
      <c r="D8" s="638">
        <v>0</v>
      </c>
      <c r="E8" s="638">
        <v>0</v>
      </c>
      <c r="F8" s="638">
        <v>0</v>
      </c>
      <c r="G8" s="638">
        <v>0</v>
      </c>
      <c r="H8" s="638">
        <v>0</v>
      </c>
      <c r="I8" s="638">
        <v>0</v>
      </c>
      <c r="J8" s="638">
        <v>0</v>
      </c>
      <c r="K8" s="638">
        <v>0</v>
      </c>
      <c r="L8" s="638">
        <v>0</v>
      </c>
      <c r="M8" s="638">
        <v>0</v>
      </c>
      <c r="N8" s="638">
        <v>0</v>
      </c>
      <c r="O8" s="638">
        <v>0</v>
      </c>
      <c r="P8" s="638">
        <v>0</v>
      </c>
      <c r="Q8" s="638">
        <v>0</v>
      </c>
      <c r="R8" s="638">
        <v>0</v>
      </c>
      <c r="S8" s="638">
        <v>0</v>
      </c>
      <c r="T8" s="638">
        <v>0</v>
      </c>
      <c r="U8" s="638">
        <v>0</v>
      </c>
      <c r="V8" s="638">
        <v>0</v>
      </c>
      <c r="W8" s="638">
        <v>0</v>
      </c>
      <c r="X8" s="638">
        <v>0</v>
      </c>
      <c r="Y8" s="638">
        <v>0</v>
      </c>
      <c r="Z8" s="638">
        <v>0</v>
      </c>
      <c r="AA8" s="638">
        <v>0</v>
      </c>
      <c r="AB8" s="638">
        <v>0</v>
      </c>
      <c r="AC8" s="638">
        <v>0</v>
      </c>
      <c r="AD8" s="638">
        <v>0</v>
      </c>
      <c r="AE8" s="638">
        <v>0</v>
      </c>
      <c r="AF8" s="638">
        <v>0</v>
      </c>
      <c r="AG8" s="638">
        <v>615</v>
      </c>
      <c r="AH8" s="638">
        <v>382784</v>
      </c>
      <c r="AI8" s="626"/>
      <c r="AJ8" s="639">
        <f t="shared" si="0"/>
        <v>383399</v>
      </c>
      <c r="AK8" s="643">
        <v>383399</v>
      </c>
      <c r="AL8" s="641">
        <f t="shared" si="1"/>
        <v>0</v>
      </c>
    </row>
    <row r="9" spans="1:38" ht="16.5" thickBot="1" x14ac:dyDescent="0.3">
      <c r="A9" s="644" t="str">
        <f>CONCATENATE("Transfers: ",ROUND(AJ9-AJ21+'Current General Fund'!Z9-'Current General Fund'!Z21,2))</f>
        <v>Transfers: 0</v>
      </c>
      <c r="B9" s="645">
        <v>0</v>
      </c>
      <c r="C9" s="645">
        <v>0</v>
      </c>
      <c r="D9" s="645">
        <v>0</v>
      </c>
      <c r="E9" s="645">
        <v>1600</v>
      </c>
      <c r="F9" s="645">
        <v>0</v>
      </c>
      <c r="G9" s="645">
        <v>0</v>
      </c>
      <c r="H9" s="645">
        <v>0</v>
      </c>
      <c r="I9" s="645">
        <v>0</v>
      </c>
      <c r="J9" s="645">
        <v>0</v>
      </c>
      <c r="K9" s="645">
        <v>0</v>
      </c>
      <c r="L9" s="645">
        <v>0</v>
      </c>
      <c r="M9" s="645">
        <v>300000</v>
      </c>
      <c r="N9" s="645">
        <v>0</v>
      </c>
      <c r="O9" s="645">
        <v>0</v>
      </c>
      <c r="P9" s="645">
        <v>0</v>
      </c>
      <c r="Q9" s="645">
        <v>0</v>
      </c>
      <c r="R9" s="645">
        <v>0</v>
      </c>
      <c r="S9" s="645">
        <v>0</v>
      </c>
      <c r="T9" s="645">
        <v>0</v>
      </c>
      <c r="U9" s="645">
        <v>0</v>
      </c>
      <c r="V9" s="645">
        <v>0</v>
      </c>
      <c r="W9" s="645">
        <v>0</v>
      </c>
      <c r="X9" s="645">
        <v>0</v>
      </c>
      <c r="Y9" s="645">
        <v>0</v>
      </c>
      <c r="Z9" s="645">
        <v>0</v>
      </c>
      <c r="AA9" s="645">
        <v>0</v>
      </c>
      <c r="AB9" s="645">
        <v>0</v>
      </c>
      <c r="AC9" s="645">
        <v>0</v>
      </c>
      <c r="AD9" s="645">
        <v>33905</v>
      </c>
      <c r="AE9" s="645">
        <v>0</v>
      </c>
      <c r="AF9" s="645">
        <v>0</v>
      </c>
      <c r="AG9" s="645">
        <v>0</v>
      </c>
      <c r="AH9" s="645">
        <v>0</v>
      </c>
      <c r="AI9" s="626"/>
      <c r="AJ9" s="646">
        <f t="shared" si="0"/>
        <v>335505</v>
      </c>
      <c r="AK9" s="647">
        <v>335505</v>
      </c>
      <c r="AL9" s="648">
        <f t="shared" si="1"/>
        <v>0</v>
      </c>
    </row>
    <row r="10" spans="1:38" ht="16.5" thickBot="1" x14ac:dyDescent="0.3">
      <c r="B10" s="649"/>
      <c r="C10" s="649"/>
      <c r="D10" s="649"/>
      <c r="E10" s="649"/>
      <c r="F10" s="649"/>
      <c r="G10" s="649"/>
      <c r="H10" s="649"/>
      <c r="I10" s="649"/>
      <c r="J10" s="649"/>
      <c r="K10" s="649"/>
      <c r="L10" s="649"/>
      <c r="M10" s="649"/>
      <c r="N10" s="649"/>
      <c r="O10" s="649"/>
      <c r="P10" s="649"/>
      <c r="Q10" s="649"/>
      <c r="R10" s="649"/>
      <c r="S10" s="649"/>
      <c r="T10" s="649"/>
      <c r="U10" s="649"/>
      <c r="V10" s="649"/>
      <c r="W10" s="649"/>
      <c r="X10" s="649"/>
      <c r="Y10" s="649"/>
      <c r="Z10" s="649"/>
      <c r="AA10" s="649"/>
      <c r="AB10" s="649"/>
      <c r="AC10" s="649"/>
      <c r="AD10" s="649"/>
      <c r="AE10" s="649"/>
      <c r="AF10" s="649"/>
      <c r="AG10" s="649"/>
      <c r="AH10" s="649"/>
      <c r="AI10" s="626"/>
      <c r="AJ10" s="649"/>
      <c r="AK10" s="649"/>
    </row>
    <row r="11" spans="1:38" ht="16.5" thickBot="1" x14ac:dyDescent="0.3">
      <c r="A11" s="650" t="s">
        <v>849</v>
      </c>
      <c r="B11" s="667">
        <v>2909</v>
      </c>
      <c r="C11" s="667">
        <v>37436</v>
      </c>
      <c r="D11" s="667">
        <v>43342</v>
      </c>
      <c r="E11" s="667">
        <v>257463</v>
      </c>
      <c r="F11" s="667">
        <v>236746</v>
      </c>
      <c r="G11" s="667">
        <v>317774</v>
      </c>
      <c r="H11" s="667">
        <v>937990</v>
      </c>
      <c r="I11" s="667">
        <v>808755</v>
      </c>
      <c r="J11" s="667">
        <v>26277</v>
      </c>
      <c r="K11" s="667">
        <v>72297</v>
      </c>
      <c r="L11" s="667">
        <v>180911</v>
      </c>
      <c r="M11" s="667">
        <v>823997</v>
      </c>
      <c r="N11" s="667">
        <v>176171</v>
      </c>
      <c r="O11" s="667">
        <v>124851</v>
      </c>
      <c r="P11" s="667">
        <v>2492584</v>
      </c>
      <c r="Q11" s="667">
        <v>2058659</v>
      </c>
      <c r="R11" s="667">
        <v>264762</v>
      </c>
      <c r="S11" s="667">
        <v>69398</v>
      </c>
      <c r="T11" s="667">
        <v>92302</v>
      </c>
      <c r="U11" s="667">
        <v>1769245</v>
      </c>
      <c r="V11" s="667">
        <v>68795</v>
      </c>
      <c r="W11" s="667">
        <v>107625</v>
      </c>
      <c r="X11" s="667">
        <v>31490</v>
      </c>
      <c r="Y11" s="667">
        <v>93281</v>
      </c>
      <c r="Z11" s="667">
        <v>343808</v>
      </c>
      <c r="AA11" s="667">
        <v>66392</v>
      </c>
      <c r="AB11" s="667">
        <v>111517</v>
      </c>
      <c r="AC11" s="667">
        <v>171198</v>
      </c>
      <c r="AD11" s="667">
        <v>5129736</v>
      </c>
      <c r="AE11" s="667">
        <v>16152556</v>
      </c>
      <c r="AF11" s="667">
        <v>25448999</v>
      </c>
      <c r="AG11" s="667">
        <v>5635426</v>
      </c>
      <c r="AH11" s="667">
        <v>382784</v>
      </c>
      <c r="AI11" s="626"/>
      <c r="AJ11" s="652">
        <f>SUM(B11:AI11)</f>
        <v>64537476</v>
      </c>
      <c r="AK11" s="651">
        <v>64537476</v>
      </c>
      <c r="AL11" s="653">
        <f>AJ11-AK11</f>
        <v>0</v>
      </c>
    </row>
    <row r="12" spans="1:38" x14ac:dyDescent="0.25">
      <c r="A12" s="623" t="s">
        <v>850</v>
      </c>
      <c r="B12" s="649">
        <f t="shared" ref="B12:C12" si="2">B11-SUM(B3:B9)</f>
        <v>0</v>
      </c>
      <c r="C12" s="649">
        <f t="shared" si="2"/>
        <v>0</v>
      </c>
      <c r="D12" s="649">
        <f t="shared" ref="D12:AH12" si="3">D11-SUM(D3:D9)</f>
        <v>0</v>
      </c>
      <c r="E12" s="649">
        <f t="shared" si="3"/>
        <v>0</v>
      </c>
      <c r="F12" s="649">
        <f t="shared" si="3"/>
        <v>0</v>
      </c>
      <c r="G12" s="649">
        <f t="shared" si="3"/>
        <v>0</v>
      </c>
      <c r="H12" s="649">
        <f t="shared" si="3"/>
        <v>0</v>
      </c>
      <c r="I12" s="649">
        <f t="shared" si="3"/>
        <v>0</v>
      </c>
      <c r="J12" s="649">
        <f t="shared" si="3"/>
        <v>0</v>
      </c>
      <c r="K12" s="649">
        <f t="shared" si="3"/>
        <v>0</v>
      </c>
      <c r="L12" s="649">
        <f t="shared" si="3"/>
        <v>0</v>
      </c>
      <c r="M12" s="649">
        <f t="shared" si="3"/>
        <v>0</v>
      </c>
      <c r="N12" s="649">
        <f t="shared" si="3"/>
        <v>0</v>
      </c>
      <c r="O12" s="649">
        <f t="shared" si="3"/>
        <v>0</v>
      </c>
      <c r="P12" s="649">
        <f t="shared" si="3"/>
        <v>0</v>
      </c>
      <c r="Q12" s="649">
        <f t="shared" si="3"/>
        <v>0</v>
      </c>
      <c r="R12" s="649">
        <f t="shared" si="3"/>
        <v>0</v>
      </c>
      <c r="S12" s="649">
        <f t="shared" si="3"/>
        <v>0</v>
      </c>
      <c r="T12" s="649">
        <f t="shared" si="3"/>
        <v>0</v>
      </c>
      <c r="U12" s="649">
        <f t="shared" si="3"/>
        <v>0</v>
      </c>
      <c r="V12" s="649">
        <f t="shared" si="3"/>
        <v>0</v>
      </c>
      <c r="W12" s="649">
        <f t="shared" si="3"/>
        <v>0</v>
      </c>
      <c r="X12" s="649">
        <f t="shared" si="3"/>
        <v>0</v>
      </c>
      <c r="Y12" s="649">
        <f t="shared" si="3"/>
        <v>0</v>
      </c>
      <c r="Z12" s="649">
        <f t="shared" si="3"/>
        <v>0</v>
      </c>
      <c r="AA12" s="649">
        <f t="shared" si="3"/>
        <v>0</v>
      </c>
      <c r="AB12" s="649">
        <f t="shared" si="3"/>
        <v>0</v>
      </c>
      <c r="AC12" s="649">
        <f t="shared" si="3"/>
        <v>0</v>
      </c>
      <c r="AD12" s="649">
        <f t="shared" si="3"/>
        <v>0</v>
      </c>
      <c r="AE12" s="649">
        <f t="shared" si="3"/>
        <v>0</v>
      </c>
      <c r="AF12" s="649">
        <f t="shared" si="3"/>
        <v>0</v>
      </c>
      <c r="AG12" s="649">
        <f t="shared" si="3"/>
        <v>0</v>
      </c>
      <c r="AH12" s="649">
        <f t="shared" si="3"/>
        <v>0</v>
      </c>
      <c r="AI12" s="626"/>
      <c r="AJ12" s="649"/>
      <c r="AK12" s="649"/>
    </row>
    <row r="13" spans="1:38" ht="16.5" thickBot="1" x14ac:dyDescent="0.3">
      <c r="B13" s="649"/>
      <c r="C13" s="649"/>
      <c r="D13" s="649"/>
      <c r="E13" s="649"/>
      <c r="F13" s="649"/>
      <c r="G13" s="649"/>
      <c r="H13" s="649"/>
      <c r="I13" s="649"/>
      <c r="J13" s="649"/>
      <c r="K13" s="649"/>
      <c r="L13" s="649"/>
      <c r="M13" s="649"/>
      <c r="N13" s="649"/>
      <c r="O13" s="649"/>
      <c r="P13" s="649"/>
      <c r="Q13" s="649"/>
      <c r="R13" s="649"/>
      <c r="S13" s="649"/>
      <c r="T13" s="649"/>
      <c r="U13" s="649"/>
      <c r="V13" s="649"/>
      <c r="W13" s="649"/>
      <c r="X13" s="649"/>
      <c r="Y13" s="649"/>
      <c r="Z13" s="649"/>
      <c r="AA13" s="649"/>
      <c r="AB13" s="649"/>
      <c r="AC13" s="649"/>
      <c r="AD13" s="649"/>
      <c r="AE13" s="649"/>
      <c r="AF13" s="649"/>
      <c r="AG13" s="649"/>
      <c r="AH13" s="649"/>
      <c r="AI13" s="626"/>
      <c r="AJ13" s="649"/>
      <c r="AK13" s="649"/>
    </row>
    <row r="14" spans="1:38" ht="30" customHeight="1" x14ac:dyDescent="0.25">
      <c r="A14" s="654" t="s">
        <v>851</v>
      </c>
      <c r="B14" s="655">
        <v>0</v>
      </c>
      <c r="C14" s="655">
        <v>0</v>
      </c>
      <c r="D14" s="655">
        <v>0</v>
      </c>
      <c r="E14" s="655">
        <v>0</v>
      </c>
      <c r="F14" s="655">
        <v>0</v>
      </c>
      <c r="G14" s="655">
        <v>0</v>
      </c>
      <c r="H14" s="655">
        <v>0</v>
      </c>
      <c r="I14" s="655">
        <v>0</v>
      </c>
      <c r="J14" s="655">
        <v>0</v>
      </c>
      <c r="K14" s="655">
        <v>49197</v>
      </c>
      <c r="L14" s="655">
        <v>34590</v>
      </c>
      <c r="M14" s="655">
        <v>0</v>
      </c>
      <c r="N14" s="655">
        <v>7633</v>
      </c>
      <c r="O14" s="655">
        <v>89212</v>
      </c>
      <c r="P14" s="655">
        <v>0</v>
      </c>
      <c r="Q14" s="655">
        <v>1174068</v>
      </c>
      <c r="R14" s="655">
        <v>160246</v>
      </c>
      <c r="S14" s="655">
        <v>20526</v>
      </c>
      <c r="T14" s="655">
        <v>54014</v>
      </c>
      <c r="U14" s="655">
        <v>1092122</v>
      </c>
      <c r="V14" s="655">
        <v>39000</v>
      </c>
      <c r="W14" s="655">
        <v>36933</v>
      </c>
      <c r="X14" s="655">
        <v>16000</v>
      </c>
      <c r="Y14" s="655">
        <v>22984</v>
      </c>
      <c r="Z14" s="655">
        <v>205989</v>
      </c>
      <c r="AA14" s="655">
        <v>47460</v>
      </c>
      <c r="AB14" s="655">
        <v>33510</v>
      </c>
      <c r="AC14" s="655">
        <v>89655</v>
      </c>
      <c r="AD14" s="655">
        <v>1258500</v>
      </c>
      <c r="AE14" s="655">
        <v>0</v>
      </c>
      <c r="AF14" s="655">
        <v>0</v>
      </c>
      <c r="AG14" s="655">
        <v>0</v>
      </c>
      <c r="AH14" s="655">
        <v>0</v>
      </c>
      <c r="AI14" s="626"/>
      <c r="AJ14" s="656">
        <f t="shared" ref="AJ14:AJ22" si="4">SUM(B14:AI14)</f>
        <v>4431639</v>
      </c>
      <c r="AK14" s="657">
        <v>4431659</v>
      </c>
      <c r="AL14" s="658">
        <f t="shared" ref="AL14:AL22" si="5">AJ14-AK14</f>
        <v>-20</v>
      </c>
    </row>
    <row r="15" spans="1:38" ht="30" customHeight="1" x14ac:dyDescent="0.25">
      <c r="A15" s="659" t="s">
        <v>852</v>
      </c>
      <c r="B15" s="660">
        <v>0</v>
      </c>
      <c r="C15" s="660">
        <v>0</v>
      </c>
      <c r="D15" s="660">
        <v>0</v>
      </c>
      <c r="E15" s="660">
        <v>0</v>
      </c>
      <c r="F15" s="660">
        <v>0</v>
      </c>
      <c r="G15" s="660">
        <v>0</v>
      </c>
      <c r="H15" s="660">
        <v>0</v>
      </c>
      <c r="I15" s="660">
        <v>0</v>
      </c>
      <c r="J15" s="660">
        <v>0</v>
      </c>
      <c r="K15" s="660">
        <v>9600</v>
      </c>
      <c r="L15" s="660">
        <v>7175</v>
      </c>
      <c r="M15" s="660">
        <v>0</v>
      </c>
      <c r="N15" s="660">
        <v>1999</v>
      </c>
      <c r="O15" s="660">
        <v>30269</v>
      </c>
      <c r="P15" s="660">
        <v>0</v>
      </c>
      <c r="Q15" s="660">
        <v>448928</v>
      </c>
      <c r="R15" s="660">
        <v>71595</v>
      </c>
      <c r="S15" s="660">
        <v>6821</v>
      </c>
      <c r="T15" s="660">
        <v>29386</v>
      </c>
      <c r="U15" s="660">
        <v>452138</v>
      </c>
      <c r="V15" s="660">
        <v>27130</v>
      </c>
      <c r="W15" s="660">
        <v>14067</v>
      </c>
      <c r="X15" s="660">
        <v>5932</v>
      </c>
      <c r="Y15" s="660">
        <v>12877</v>
      </c>
      <c r="Z15" s="660">
        <v>65986</v>
      </c>
      <c r="AA15" s="660">
        <v>17604</v>
      </c>
      <c r="AB15" s="660">
        <v>14911</v>
      </c>
      <c r="AC15" s="660">
        <v>22642</v>
      </c>
      <c r="AD15" s="660">
        <v>407515</v>
      </c>
      <c r="AE15" s="660">
        <v>0</v>
      </c>
      <c r="AF15" s="660">
        <v>0</v>
      </c>
      <c r="AG15" s="660">
        <v>0</v>
      </c>
      <c r="AH15" s="660">
        <v>0</v>
      </c>
      <c r="AI15" s="626"/>
      <c r="AJ15" s="639">
        <f t="shared" si="4"/>
        <v>1646575</v>
      </c>
      <c r="AK15" s="643">
        <v>1646575</v>
      </c>
      <c r="AL15" s="642">
        <f t="shared" si="5"/>
        <v>0</v>
      </c>
    </row>
    <row r="16" spans="1:38" ht="30" customHeight="1" x14ac:dyDescent="0.25">
      <c r="A16" s="659" t="s">
        <v>853</v>
      </c>
      <c r="B16" s="638">
        <v>0</v>
      </c>
      <c r="C16" s="638">
        <v>1346</v>
      </c>
      <c r="D16" s="638">
        <v>27499</v>
      </c>
      <c r="E16" s="638">
        <v>47363</v>
      </c>
      <c r="F16" s="638">
        <v>63007</v>
      </c>
      <c r="G16" s="638">
        <v>62556</v>
      </c>
      <c r="H16" s="638">
        <v>218834</v>
      </c>
      <c r="I16" s="638">
        <v>205627</v>
      </c>
      <c r="J16" s="638">
        <f>5287+2645+162</f>
        <v>8094</v>
      </c>
      <c r="K16" s="638">
        <v>10000</v>
      </c>
      <c r="L16" s="638">
        <v>30352</v>
      </c>
      <c r="M16" s="638">
        <v>386571</v>
      </c>
      <c r="N16" s="638">
        <v>85286</v>
      </c>
      <c r="O16" s="638">
        <v>0</v>
      </c>
      <c r="P16" s="638">
        <v>2492584</v>
      </c>
      <c r="Q16" s="638">
        <v>183012</v>
      </c>
      <c r="R16" s="638">
        <v>23620</v>
      </c>
      <c r="S16" s="638">
        <v>3010</v>
      </c>
      <c r="T16" s="638">
        <v>810</v>
      </c>
      <c r="U16" s="638">
        <v>110975</v>
      </c>
      <c r="V16" s="638">
        <v>0</v>
      </c>
      <c r="W16" s="638">
        <v>6600</v>
      </c>
      <c r="X16" s="638">
        <v>7108</v>
      </c>
      <c r="Y16" s="638">
        <v>30983</v>
      </c>
      <c r="Z16" s="638">
        <v>66633</v>
      </c>
      <c r="AA16" s="638">
        <v>0</v>
      </c>
      <c r="AB16" s="638">
        <v>37599</v>
      </c>
      <c r="AC16" s="638">
        <v>47759</v>
      </c>
      <c r="AD16" s="638">
        <v>128500</v>
      </c>
      <c r="AE16" s="638">
        <v>4450</v>
      </c>
      <c r="AF16" s="638">
        <v>703201</v>
      </c>
      <c r="AG16" s="638">
        <v>578801</v>
      </c>
      <c r="AH16" s="638">
        <v>161223</v>
      </c>
      <c r="AI16" s="626"/>
      <c r="AJ16" s="639">
        <f t="shared" si="4"/>
        <v>5733403</v>
      </c>
      <c r="AK16" s="643">
        <v>5733403</v>
      </c>
      <c r="AL16" s="641">
        <f t="shared" si="5"/>
        <v>0</v>
      </c>
    </row>
    <row r="17" spans="1:38" ht="30" customHeight="1" x14ac:dyDescent="0.25">
      <c r="A17" s="659" t="s">
        <v>854</v>
      </c>
      <c r="B17" s="660">
        <v>0</v>
      </c>
      <c r="C17" s="660">
        <v>36090</v>
      </c>
      <c r="D17" s="660">
        <v>15843</v>
      </c>
      <c r="E17" s="660">
        <v>195351</v>
      </c>
      <c r="F17" s="660">
        <v>173739</v>
      </c>
      <c r="G17" s="660">
        <v>255218</v>
      </c>
      <c r="H17" s="660">
        <v>704240</v>
      </c>
      <c r="I17" s="660">
        <v>580141</v>
      </c>
      <c r="J17" s="660">
        <f>404+13785+1670+2323</f>
        <v>18182</v>
      </c>
      <c r="K17" s="660">
        <v>1000</v>
      </c>
      <c r="L17" s="660">
        <v>108794</v>
      </c>
      <c r="M17" s="660">
        <v>413700</v>
      </c>
      <c r="N17" s="660">
        <v>70897</v>
      </c>
      <c r="O17" s="660">
        <v>0</v>
      </c>
      <c r="P17" s="660">
        <v>0</v>
      </c>
      <c r="Q17" s="660">
        <v>241154</v>
      </c>
      <c r="R17" s="660">
        <v>9301</v>
      </c>
      <c r="S17" s="660">
        <v>39041</v>
      </c>
      <c r="T17" s="660">
        <v>8092</v>
      </c>
      <c r="U17" s="660">
        <v>114010</v>
      </c>
      <c r="V17" s="660">
        <v>2665</v>
      </c>
      <c r="W17" s="660">
        <v>50025</v>
      </c>
      <c r="X17" s="660">
        <v>2450</v>
      </c>
      <c r="Y17" s="660">
        <v>10819</v>
      </c>
      <c r="Z17" s="660">
        <v>5200</v>
      </c>
      <c r="AA17" s="660">
        <v>0</v>
      </c>
      <c r="AB17" s="660">
        <v>25497</v>
      </c>
      <c r="AC17" s="660">
        <v>11142</v>
      </c>
      <c r="AD17" s="660">
        <v>3052125</v>
      </c>
      <c r="AE17" s="660">
        <v>0</v>
      </c>
      <c r="AF17" s="660">
        <v>2841026</v>
      </c>
      <c r="AG17" s="660">
        <v>586966</v>
      </c>
      <c r="AH17" s="660">
        <v>221561</v>
      </c>
      <c r="AI17" s="626"/>
      <c r="AJ17" s="639">
        <f t="shared" si="4"/>
        <v>9794269</v>
      </c>
      <c r="AK17" s="643">
        <v>9794249</v>
      </c>
      <c r="AL17" s="642">
        <f t="shared" si="5"/>
        <v>20</v>
      </c>
    </row>
    <row r="18" spans="1:38" ht="30" customHeight="1" x14ac:dyDescent="0.25">
      <c r="A18" s="659" t="s">
        <v>855</v>
      </c>
      <c r="B18" s="638">
        <v>0</v>
      </c>
      <c r="C18" s="638">
        <v>0</v>
      </c>
      <c r="D18" s="638">
        <v>0</v>
      </c>
      <c r="E18" s="638">
        <v>14749</v>
      </c>
      <c r="F18" s="638">
        <v>0</v>
      </c>
      <c r="G18" s="638">
        <v>0</v>
      </c>
      <c r="H18" s="638">
        <v>8500</v>
      </c>
      <c r="I18" s="638">
        <v>22987</v>
      </c>
      <c r="J18" s="638">
        <v>0</v>
      </c>
      <c r="K18" s="638">
        <v>0</v>
      </c>
      <c r="L18" s="638">
        <v>0</v>
      </c>
      <c r="M18" s="638">
        <v>0</v>
      </c>
      <c r="N18" s="638">
        <v>0</v>
      </c>
      <c r="O18" s="638">
        <v>0</v>
      </c>
      <c r="P18" s="638">
        <v>0</v>
      </c>
      <c r="Q18" s="638">
        <v>0</v>
      </c>
      <c r="R18" s="638">
        <v>0</v>
      </c>
      <c r="S18" s="638">
        <v>0</v>
      </c>
      <c r="T18" s="638">
        <v>0</v>
      </c>
      <c r="U18" s="638">
        <v>0</v>
      </c>
      <c r="V18" s="638">
        <v>0</v>
      </c>
      <c r="W18" s="638">
        <v>0</v>
      </c>
      <c r="X18" s="638">
        <v>0</v>
      </c>
      <c r="Y18" s="638">
        <v>0</v>
      </c>
      <c r="Z18" s="638">
        <v>0</v>
      </c>
      <c r="AA18" s="638">
        <v>0</v>
      </c>
      <c r="AB18" s="638">
        <v>0</v>
      </c>
      <c r="AC18" s="638">
        <v>0</v>
      </c>
      <c r="AD18" s="638">
        <v>0</v>
      </c>
      <c r="AE18" s="638">
        <v>0</v>
      </c>
      <c r="AF18" s="638">
        <v>21897611</v>
      </c>
      <c r="AG18" s="638">
        <v>1000518</v>
      </c>
      <c r="AH18" s="638">
        <v>0</v>
      </c>
      <c r="AI18" s="626"/>
      <c r="AJ18" s="639">
        <f t="shared" si="4"/>
        <v>22944365</v>
      </c>
      <c r="AK18" s="643">
        <v>22944365</v>
      </c>
      <c r="AL18" s="641">
        <f t="shared" si="5"/>
        <v>0</v>
      </c>
    </row>
    <row r="19" spans="1:38" ht="30" customHeight="1" x14ac:dyDescent="0.25">
      <c r="A19" s="659" t="s">
        <v>856</v>
      </c>
      <c r="B19" s="660">
        <v>0</v>
      </c>
      <c r="C19" s="660">
        <v>0</v>
      </c>
      <c r="D19" s="660">
        <v>0</v>
      </c>
      <c r="E19" s="660">
        <v>0</v>
      </c>
      <c r="F19" s="660">
        <v>0</v>
      </c>
      <c r="G19" s="660">
        <v>0</v>
      </c>
      <c r="H19" s="660">
        <v>0</v>
      </c>
      <c r="I19" s="660">
        <v>0</v>
      </c>
      <c r="J19" s="660">
        <v>0</v>
      </c>
      <c r="K19" s="660">
        <v>0</v>
      </c>
      <c r="L19" s="660">
        <v>0</v>
      </c>
      <c r="M19" s="660">
        <v>0</v>
      </c>
      <c r="N19" s="660">
        <v>0</v>
      </c>
      <c r="O19" s="660">
        <v>0</v>
      </c>
      <c r="P19" s="660">
        <v>0</v>
      </c>
      <c r="Q19" s="660">
        <v>0</v>
      </c>
      <c r="R19" s="660">
        <v>0</v>
      </c>
      <c r="S19" s="660">
        <v>0</v>
      </c>
      <c r="T19" s="660">
        <v>0</v>
      </c>
      <c r="U19" s="660">
        <v>0</v>
      </c>
      <c r="V19" s="660">
        <v>0</v>
      </c>
      <c r="W19" s="660">
        <v>0</v>
      </c>
      <c r="X19" s="660">
        <v>0</v>
      </c>
      <c r="Y19" s="660">
        <v>0</v>
      </c>
      <c r="Z19" s="660">
        <v>0</v>
      </c>
      <c r="AA19" s="660">
        <v>0</v>
      </c>
      <c r="AB19" s="660">
        <v>0</v>
      </c>
      <c r="AC19" s="660">
        <v>0</v>
      </c>
      <c r="AD19" s="660">
        <v>0</v>
      </c>
      <c r="AE19" s="660">
        <v>6437981</v>
      </c>
      <c r="AF19" s="660">
        <v>0</v>
      </c>
      <c r="AG19" s="660">
        <v>877810</v>
      </c>
      <c r="AH19" s="660">
        <v>0</v>
      </c>
      <c r="AI19" s="626"/>
      <c r="AJ19" s="639">
        <f t="shared" si="4"/>
        <v>7315791</v>
      </c>
      <c r="AK19" s="643">
        <v>7315791</v>
      </c>
      <c r="AL19" s="642">
        <f t="shared" si="5"/>
        <v>0</v>
      </c>
    </row>
    <row r="20" spans="1:38" ht="30" customHeight="1" x14ac:dyDescent="0.25">
      <c r="A20" s="659" t="s">
        <v>859</v>
      </c>
      <c r="B20" s="638">
        <v>0</v>
      </c>
      <c r="C20" s="638">
        <v>0</v>
      </c>
      <c r="D20" s="638">
        <v>0</v>
      </c>
      <c r="E20" s="638">
        <v>0</v>
      </c>
      <c r="F20" s="638">
        <v>0</v>
      </c>
      <c r="G20" s="638">
        <v>0</v>
      </c>
      <c r="H20" s="638">
        <v>0</v>
      </c>
      <c r="I20" s="638">
        <v>0</v>
      </c>
      <c r="J20" s="638">
        <v>0</v>
      </c>
      <c r="K20" s="638">
        <v>2500</v>
      </c>
      <c r="L20" s="638">
        <v>0</v>
      </c>
      <c r="M20" s="638">
        <v>0</v>
      </c>
      <c r="N20" s="638">
        <v>0</v>
      </c>
      <c r="O20" s="638">
        <v>0</v>
      </c>
      <c r="P20" s="638">
        <v>0</v>
      </c>
      <c r="Q20" s="638">
        <v>0</v>
      </c>
      <c r="R20" s="638">
        <v>0</v>
      </c>
      <c r="S20" s="638">
        <v>0</v>
      </c>
      <c r="T20" s="638">
        <v>0</v>
      </c>
      <c r="U20" s="638">
        <v>0</v>
      </c>
      <c r="V20" s="638">
        <v>0</v>
      </c>
      <c r="W20" s="638">
        <v>0</v>
      </c>
      <c r="X20" s="638">
        <v>0</v>
      </c>
      <c r="Y20" s="638">
        <v>0</v>
      </c>
      <c r="Z20" s="638">
        <v>0</v>
      </c>
      <c r="AA20" s="638">
        <v>0</v>
      </c>
      <c r="AB20" s="638">
        <v>0</v>
      </c>
      <c r="AC20" s="638">
        <v>0</v>
      </c>
      <c r="AD20" s="638">
        <v>0</v>
      </c>
      <c r="AE20" s="638">
        <v>0</v>
      </c>
      <c r="AF20" s="638">
        <v>0</v>
      </c>
      <c r="AG20" s="638">
        <v>0</v>
      </c>
      <c r="AH20" s="638">
        <v>0</v>
      </c>
      <c r="AI20" s="626"/>
      <c r="AJ20" s="639">
        <f t="shared" si="4"/>
        <v>2500</v>
      </c>
      <c r="AK20" s="643">
        <v>2500</v>
      </c>
      <c r="AL20" s="641">
        <f t="shared" si="5"/>
        <v>0</v>
      </c>
    </row>
    <row r="21" spans="1:38" ht="30" customHeight="1" x14ac:dyDescent="0.25">
      <c r="A21" s="659" t="str">
        <f>CONCATENATE("800 Transfers: ",ROUND(AJ9-AJ21+'Current General Fund'!Z9-'Current General Fund'!Z21,2))</f>
        <v>800 Transfers: 0</v>
      </c>
      <c r="B21" s="660">
        <v>2909</v>
      </c>
      <c r="C21" s="660">
        <v>0</v>
      </c>
      <c r="D21" s="660">
        <v>0</v>
      </c>
      <c r="E21" s="660">
        <v>0</v>
      </c>
      <c r="F21" s="660">
        <v>0</v>
      </c>
      <c r="G21" s="660">
        <v>0</v>
      </c>
      <c r="H21" s="660">
        <v>2178</v>
      </c>
      <c r="I21" s="660">
        <v>0</v>
      </c>
      <c r="J21" s="660">
        <v>0</v>
      </c>
      <c r="K21" s="660">
        <v>0</v>
      </c>
      <c r="L21" s="660">
        <v>0</v>
      </c>
      <c r="M21" s="660">
        <v>0</v>
      </c>
      <c r="N21" s="660">
        <v>0</v>
      </c>
      <c r="O21" s="660">
        <v>0</v>
      </c>
      <c r="P21" s="660">
        <v>0</v>
      </c>
      <c r="Q21" s="660">
        <v>11497</v>
      </c>
      <c r="R21" s="660">
        <v>0</v>
      </c>
      <c r="S21" s="660">
        <v>0</v>
      </c>
      <c r="T21" s="660">
        <v>0</v>
      </c>
      <c r="U21" s="660">
        <v>0</v>
      </c>
      <c r="V21" s="660">
        <v>0</v>
      </c>
      <c r="W21" s="660">
        <v>0</v>
      </c>
      <c r="X21" s="660">
        <v>0</v>
      </c>
      <c r="Y21" s="660">
        <v>0</v>
      </c>
      <c r="Z21" s="660">
        <v>0</v>
      </c>
      <c r="AA21" s="660">
        <v>1328</v>
      </c>
      <c r="AB21" s="660">
        <v>0</v>
      </c>
      <c r="AC21" s="660">
        <v>0</v>
      </c>
      <c r="AD21" s="660">
        <v>0</v>
      </c>
      <c r="AE21" s="660">
        <v>0</v>
      </c>
      <c r="AF21" s="660">
        <v>0</v>
      </c>
      <c r="AG21" s="660">
        <v>300000</v>
      </c>
      <c r="AH21" s="660">
        <v>0</v>
      </c>
      <c r="AI21" s="626"/>
      <c r="AJ21" s="639">
        <f t="shared" si="4"/>
        <v>317912</v>
      </c>
      <c r="AK21" s="643">
        <v>317912</v>
      </c>
      <c r="AL21" s="642">
        <f t="shared" si="5"/>
        <v>0</v>
      </c>
    </row>
    <row r="22" spans="1:38" ht="30" customHeight="1" thickBot="1" x14ac:dyDescent="0.3">
      <c r="A22" s="663" t="s">
        <v>65</v>
      </c>
      <c r="B22" s="668">
        <v>0</v>
      </c>
      <c r="C22" s="668">
        <v>0</v>
      </c>
      <c r="D22" s="668">
        <v>0</v>
      </c>
      <c r="E22" s="668">
        <v>0</v>
      </c>
      <c r="F22" s="668">
        <v>0</v>
      </c>
      <c r="G22" s="668">
        <v>0</v>
      </c>
      <c r="H22" s="668">
        <v>4238</v>
      </c>
      <c r="I22" s="668">
        <v>0</v>
      </c>
      <c r="J22" s="668">
        <v>0</v>
      </c>
      <c r="K22" s="668">
        <v>0</v>
      </c>
      <c r="L22" s="668">
        <v>0</v>
      </c>
      <c r="M22" s="668">
        <v>23726</v>
      </c>
      <c r="N22" s="668">
        <v>10356</v>
      </c>
      <c r="O22" s="668">
        <v>5370</v>
      </c>
      <c r="P22" s="668">
        <v>0</v>
      </c>
      <c r="Q22" s="668">
        <v>0</v>
      </c>
      <c r="R22" s="668">
        <v>0</v>
      </c>
      <c r="S22" s="668">
        <v>0</v>
      </c>
      <c r="T22" s="668">
        <v>0</v>
      </c>
      <c r="U22" s="668">
        <v>0</v>
      </c>
      <c r="V22" s="668">
        <v>0</v>
      </c>
      <c r="W22" s="668">
        <v>0</v>
      </c>
      <c r="X22" s="668">
        <v>0</v>
      </c>
      <c r="Y22" s="668">
        <v>15618</v>
      </c>
      <c r="Z22" s="668">
        <v>0</v>
      </c>
      <c r="AA22" s="668">
        <v>0</v>
      </c>
      <c r="AB22" s="668">
        <v>0</v>
      </c>
      <c r="AC22" s="668">
        <v>0</v>
      </c>
      <c r="AD22" s="668">
        <v>283096</v>
      </c>
      <c r="AE22" s="668">
        <v>9710125</v>
      </c>
      <c r="AF22" s="668">
        <v>7161</v>
      </c>
      <c r="AG22" s="668">
        <v>2291332</v>
      </c>
      <c r="AH22" s="668">
        <v>0</v>
      </c>
      <c r="AI22" s="626"/>
      <c r="AJ22" s="646">
        <f t="shared" si="4"/>
        <v>12351022</v>
      </c>
      <c r="AK22" s="647">
        <v>12351022</v>
      </c>
      <c r="AL22" s="665">
        <f t="shared" si="5"/>
        <v>0</v>
      </c>
    </row>
    <row r="23" spans="1:38" ht="16.5" thickBot="1" x14ac:dyDescent="0.3">
      <c r="B23" s="649"/>
      <c r="C23" s="649"/>
      <c r="D23" s="649"/>
      <c r="E23" s="649"/>
      <c r="F23" s="649"/>
      <c r="G23" s="649"/>
      <c r="H23" s="649"/>
      <c r="I23" s="649"/>
      <c r="J23" s="649"/>
      <c r="K23" s="649"/>
      <c r="L23" s="649"/>
      <c r="M23" s="649"/>
      <c r="N23" s="649"/>
      <c r="O23" s="649"/>
      <c r="P23" s="649"/>
      <c r="Q23" s="649"/>
      <c r="R23" s="649"/>
      <c r="S23" s="649"/>
      <c r="T23" s="649"/>
      <c r="U23" s="649"/>
      <c r="V23" s="649"/>
      <c r="W23" s="649"/>
      <c r="X23" s="649"/>
      <c r="Y23" s="649"/>
      <c r="Z23" s="649"/>
      <c r="AA23" s="649"/>
      <c r="AB23" s="649"/>
      <c r="AC23" s="649"/>
      <c r="AD23" s="649"/>
      <c r="AE23" s="649"/>
      <c r="AF23" s="649"/>
      <c r="AG23" s="649"/>
      <c r="AH23" s="649"/>
      <c r="AI23" s="626"/>
      <c r="AJ23" s="649"/>
      <c r="AK23" s="649"/>
      <c r="AL23" s="666"/>
    </row>
    <row r="24" spans="1:38" ht="21.75" customHeight="1" thickBot="1" x14ac:dyDescent="0.3">
      <c r="A24" s="650" t="s">
        <v>849</v>
      </c>
      <c r="B24" s="651">
        <v>2909</v>
      </c>
      <c r="C24" s="651">
        <v>37436</v>
      </c>
      <c r="D24" s="651">
        <v>43342</v>
      </c>
      <c r="E24" s="651">
        <v>257463</v>
      </c>
      <c r="F24" s="651">
        <v>236746</v>
      </c>
      <c r="G24" s="651">
        <v>317774</v>
      </c>
      <c r="H24" s="651">
        <v>937990</v>
      </c>
      <c r="I24" s="651">
        <v>808755</v>
      </c>
      <c r="J24" s="651">
        <v>26276</v>
      </c>
      <c r="K24" s="651">
        <v>72297</v>
      </c>
      <c r="L24" s="651">
        <v>180911</v>
      </c>
      <c r="M24" s="651">
        <v>823997</v>
      </c>
      <c r="N24" s="651">
        <v>176171</v>
      </c>
      <c r="O24" s="651">
        <v>124851</v>
      </c>
      <c r="P24" s="651">
        <v>2492584</v>
      </c>
      <c r="Q24" s="651">
        <v>2058659</v>
      </c>
      <c r="R24" s="651">
        <v>264762</v>
      </c>
      <c r="S24" s="651">
        <v>69398</v>
      </c>
      <c r="T24" s="651">
        <v>92302</v>
      </c>
      <c r="U24" s="651">
        <v>1769245</v>
      </c>
      <c r="V24" s="651">
        <v>68795</v>
      </c>
      <c r="W24" s="651">
        <v>107625</v>
      </c>
      <c r="X24" s="651">
        <v>31490</v>
      </c>
      <c r="Y24" s="651">
        <v>93281</v>
      </c>
      <c r="Z24" s="651">
        <v>343808</v>
      </c>
      <c r="AA24" s="651">
        <v>66392</v>
      </c>
      <c r="AB24" s="651">
        <v>111517</v>
      </c>
      <c r="AC24" s="651">
        <v>171198</v>
      </c>
      <c r="AD24" s="651">
        <v>5129736</v>
      </c>
      <c r="AE24" s="651">
        <v>16152556</v>
      </c>
      <c r="AF24" s="651">
        <v>25448999</v>
      </c>
      <c r="AG24" s="651">
        <v>5635427</v>
      </c>
      <c r="AH24" s="651">
        <v>382784</v>
      </c>
      <c r="AI24" s="626"/>
      <c r="AJ24" s="652">
        <f>SUM(B24:AI24)</f>
        <v>64537476</v>
      </c>
      <c r="AK24" s="651">
        <v>64537476</v>
      </c>
      <c r="AL24" s="653">
        <f>AJ24-AK24</f>
        <v>0</v>
      </c>
    </row>
    <row r="25" spans="1:38" x14ac:dyDescent="0.25">
      <c r="A25" s="623" t="s">
        <v>850</v>
      </c>
      <c r="B25" s="624">
        <f t="shared" ref="B25:C25" si="6">B24-SUM(B14:B22)</f>
        <v>0</v>
      </c>
      <c r="C25" s="624">
        <f t="shared" si="6"/>
        <v>0</v>
      </c>
      <c r="D25" s="624">
        <f t="shared" ref="D25:AH25" si="7">D24-SUM(D14:D22)</f>
        <v>0</v>
      </c>
      <c r="E25" s="624">
        <f t="shared" si="7"/>
        <v>0</v>
      </c>
      <c r="F25" s="624">
        <f t="shared" si="7"/>
        <v>0</v>
      </c>
      <c r="G25" s="624">
        <f t="shared" si="7"/>
        <v>0</v>
      </c>
      <c r="H25" s="624">
        <f t="shared" si="7"/>
        <v>0</v>
      </c>
      <c r="I25" s="624">
        <f t="shared" si="7"/>
        <v>0</v>
      </c>
      <c r="J25" s="624">
        <f t="shared" si="7"/>
        <v>0</v>
      </c>
      <c r="K25" s="624">
        <f t="shared" si="7"/>
        <v>0</v>
      </c>
      <c r="L25" s="624">
        <f t="shared" si="7"/>
        <v>0</v>
      </c>
      <c r="M25" s="624">
        <f t="shared" si="7"/>
        <v>0</v>
      </c>
      <c r="N25" s="624">
        <f t="shared" si="7"/>
        <v>0</v>
      </c>
      <c r="O25" s="624">
        <f t="shared" si="7"/>
        <v>0</v>
      </c>
      <c r="P25" s="624">
        <f t="shared" si="7"/>
        <v>0</v>
      </c>
      <c r="Q25" s="624">
        <f t="shared" si="7"/>
        <v>0</v>
      </c>
      <c r="R25" s="624">
        <f t="shared" si="7"/>
        <v>0</v>
      </c>
      <c r="S25" s="624">
        <f t="shared" si="7"/>
        <v>0</v>
      </c>
      <c r="T25" s="624">
        <f t="shared" si="7"/>
        <v>0</v>
      </c>
      <c r="U25" s="624">
        <f t="shared" si="7"/>
        <v>0</v>
      </c>
      <c r="V25" s="624">
        <f t="shared" si="7"/>
        <v>0</v>
      </c>
      <c r="W25" s="624">
        <f t="shared" si="7"/>
        <v>0</v>
      </c>
      <c r="X25" s="624">
        <f t="shared" si="7"/>
        <v>0</v>
      </c>
      <c r="Y25" s="624">
        <f t="shared" si="7"/>
        <v>0</v>
      </c>
      <c r="Z25" s="624">
        <f t="shared" si="7"/>
        <v>0</v>
      </c>
      <c r="AA25" s="624">
        <f t="shared" si="7"/>
        <v>0</v>
      </c>
      <c r="AB25" s="624">
        <f t="shared" si="7"/>
        <v>0</v>
      </c>
      <c r="AC25" s="624">
        <f t="shared" si="7"/>
        <v>0</v>
      </c>
      <c r="AD25" s="624">
        <f t="shared" si="7"/>
        <v>0</v>
      </c>
      <c r="AE25" s="624">
        <f t="shared" si="7"/>
        <v>0</v>
      </c>
      <c r="AF25" s="624">
        <f t="shared" si="7"/>
        <v>0</v>
      </c>
      <c r="AG25" s="624">
        <f t="shared" si="7"/>
        <v>0</v>
      </c>
      <c r="AH25" s="624">
        <f t="shared" si="7"/>
        <v>0</v>
      </c>
    </row>
    <row r="27" spans="1:38" ht="30" x14ac:dyDescent="0.25">
      <c r="A27" s="623" t="s">
        <v>858</v>
      </c>
      <c r="B27" s="624">
        <f t="shared" ref="B27:AH27" si="8">B11-B24</f>
        <v>0</v>
      </c>
      <c r="C27" s="624">
        <f t="shared" si="8"/>
        <v>0</v>
      </c>
      <c r="D27" s="624">
        <f t="shared" si="8"/>
        <v>0</v>
      </c>
      <c r="E27" s="624">
        <f t="shared" si="8"/>
        <v>0</v>
      </c>
      <c r="F27" s="624">
        <f t="shared" si="8"/>
        <v>0</v>
      </c>
      <c r="G27" s="624">
        <f t="shared" si="8"/>
        <v>0</v>
      </c>
      <c r="H27" s="624">
        <f t="shared" si="8"/>
        <v>0</v>
      </c>
      <c r="I27" s="624">
        <f t="shared" si="8"/>
        <v>0</v>
      </c>
      <c r="J27" s="624">
        <f t="shared" si="8"/>
        <v>1</v>
      </c>
      <c r="K27" s="624">
        <f t="shared" si="8"/>
        <v>0</v>
      </c>
      <c r="L27" s="624">
        <f t="shared" si="8"/>
        <v>0</v>
      </c>
      <c r="M27" s="624">
        <f t="shared" si="8"/>
        <v>0</v>
      </c>
      <c r="N27" s="624">
        <f t="shared" si="8"/>
        <v>0</v>
      </c>
      <c r="O27" s="624">
        <f t="shared" si="8"/>
        <v>0</v>
      </c>
      <c r="P27" s="624">
        <f t="shared" si="8"/>
        <v>0</v>
      </c>
      <c r="Q27" s="624">
        <f t="shared" si="8"/>
        <v>0</v>
      </c>
      <c r="R27" s="624">
        <f t="shared" si="8"/>
        <v>0</v>
      </c>
      <c r="S27" s="624">
        <f t="shared" si="8"/>
        <v>0</v>
      </c>
      <c r="T27" s="624">
        <f t="shared" si="8"/>
        <v>0</v>
      </c>
      <c r="U27" s="624">
        <f t="shared" si="8"/>
        <v>0</v>
      </c>
      <c r="V27" s="624">
        <f t="shared" si="8"/>
        <v>0</v>
      </c>
      <c r="W27" s="624">
        <f t="shared" si="8"/>
        <v>0</v>
      </c>
      <c r="X27" s="624">
        <f t="shared" si="8"/>
        <v>0</v>
      </c>
      <c r="Y27" s="624">
        <f t="shared" si="8"/>
        <v>0</v>
      </c>
      <c r="Z27" s="624">
        <f t="shared" si="8"/>
        <v>0</v>
      </c>
      <c r="AA27" s="624">
        <f t="shared" si="8"/>
        <v>0</v>
      </c>
      <c r="AB27" s="624">
        <f t="shared" si="8"/>
        <v>0</v>
      </c>
      <c r="AC27" s="624">
        <f t="shared" si="8"/>
        <v>0</v>
      </c>
      <c r="AD27" s="624">
        <f t="shared" si="8"/>
        <v>0</v>
      </c>
      <c r="AE27" s="624">
        <f t="shared" si="8"/>
        <v>0</v>
      </c>
      <c r="AF27" s="624">
        <f t="shared" si="8"/>
        <v>0</v>
      </c>
      <c r="AG27" s="624">
        <f t="shared" si="8"/>
        <v>-1</v>
      </c>
      <c r="AH27" s="624">
        <f t="shared" si="8"/>
        <v>0</v>
      </c>
      <c r="AJ27" s="624">
        <f>AJ24-AJ11</f>
        <v>0</v>
      </c>
    </row>
  </sheetData>
  <conditionalFormatting sqref="AL3:AL9 AL11 AL14:AL22 AL24">
    <cfRule type="expression" dxfId="6" priority="6">
      <formula>OR($AL3&lt;-1,$AL3&gt;1)</formula>
    </cfRule>
  </conditionalFormatting>
  <conditionalFormatting sqref="AK11">
    <cfRule type="expression" dxfId="5" priority="4">
      <formula>SUM(AK3:AK9)&lt;&gt;AK11</formula>
    </cfRule>
  </conditionalFormatting>
  <conditionalFormatting sqref="AK24">
    <cfRule type="expression" dxfId="4" priority="3">
      <formula>SUM(AK14:AK22)&lt;&gt;AK24</formula>
    </cfRule>
  </conditionalFormatting>
  <conditionalFormatting sqref="A21">
    <cfRule type="expression" dxfId="3" priority="5">
      <formula>$A$21&lt;&gt;"800 Transfers: 0"</formula>
    </cfRule>
  </conditionalFormatting>
  <conditionalFormatting sqref="A9">
    <cfRule type="expression" dxfId="2" priority="2">
      <formula>$A$9&lt;&gt;"Transfers: 0"</formula>
    </cfRule>
  </conditionalFormatting>
  <conditionalFormatting sqref="B12:AH12 B25:AH25 B27:AH27">
    <cfRule type="expression" dxfId="1" priority="1">
      <formula>OR(B12&lt;-1,B12&gt;1)</formula>
    </cfRule>
  </conditionalFormatting>
  <pageMargins left="0.7" right="0.7" top="0.75" bottom="0.75" header="0.3" footer="0.3"/>
</worksheet>
</file>

<file path=xl/worksheets/sheet2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rgb="FFFF0000"/>
  </sheetPr>
  <dimension ref="B2:E5"/>
  <sheetViews>
    <sheetView workbookViewId="0">
      <selection activeCell="AD16" sqref="AD16"/>
    </sheetView>
  </sheetViews>
  <sheetFormatPr defaultRowHeight="15" x14ac:dyDescent="0.25"/>
  <cols>
    <col min="1" max="1" width="8.88671875" style="627"/>
    <col min="2" max="3" width="10" style="627" bestFit="1" customWidth="1"/>
    <col min="4" max="4" width="13.21875" style="627" customWidth="1"/>
    <col min="5" max="5" width="10" style="627" customWidth="1"/>
    <col min="6" max="16384" width="8.88671875" style="627"/>
  </cols>
  <sheetData>
    <row r="2" spans="2:5" x14ac:dyDescent="0.25">
      <c r="C2" s="669" t="s">
        <v>860</v>
      </c>
      <c r="D2" s="669" t="s">
        <v>861</v>
      </c>
      <c r="E2" s="669" t="s">
        <v>849</v>
      </c>
    </row>
    <row r="3" spans="2:5" x14ac:dyDescent="0.25">
      <c r="B3" s="669" t="s">
        <v>862</v>
      </c>
      <c r="C3" s="670">
        <f>'Current General Fund'!Z9</f>
        <v>142093</v>
      </c>
      <c r="D3" s="670">
        <f>'Current All Other Funds'!AJ9</f>
        <v>335505</v>
      </c>
      <c r="E3" s="670">
        <f>C3+D3</f>
        <v>477598</v>
      </c>
    </row>
    <row r="4" spans="2:5" x14ac:dyDescent="0.25">
      <c r="B4" s="669" t="s">
        <v>863</v>
      </c>
      <c r="C4" s="670">
        <f>'Current General Fund'!Z21</f>
        <v>159686</v>
      </c>
      <c r="D4" s="670">
        <f>'Current All Other Funds'!AJ21</f>
        <v>317912</v>
      </c>
      <c r="E4" s="670">
        <f>C4+D4</f>
        <v>477598</v>
      </c>
    </row>
    <row r="5" spans="2:5" x14ac:dyDescent="0.25">
      <c r="B5" s="669" t="s">
        <v>864</v>
      </c>
      <c r="C5" s="670">
        <f>C3-C4</f>
        <v>-17593</v>
      </c>
      <c r="D5" s="670">
        <f>D3-D4</f>
        <v>17593</v>
      </c>
      <c r="E5" s="670">
        <f>E3-E4</f>
        <v>0</v>
      </c>
    </row>
  </sheetData>
  <conditionalFormatting sqref="E5">
    <cfRule type="expression" dxfId="0" priority="1">
      <formula>$E$5&lt;&gt;0</formula>
    </cfRule>
  </conditionalFormatting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>
    <pageSetUpPr fitToPage="1"/>
  </sheetPr>
  <dimension ref="A1:M48"/>
  <sheetViews>
    <sheetView defaultGridColor="0" colorId="22" zoomScaleNormal="100" workbookViewId="0">
      <pane xSplit="3" ySplit="7" topLeftCell="D8" activePane="bottomRight" state="frozen"/>
      <selection activeCell="P31" sqref="P31"/>
      <selection pane="topRight" activeCell="P31" sqref="P31"/>
      <selection pane="bottomLeft" activeCell="P31" sqref="P31"/>
      <selection pane="bottomRight" activeCell="P31" sqref="P31"/>
    </sheetView>
  </sheetViews>
  <sheetFormatPr defaultColWidth="9.77734375" defaultRowHeight="15.75" x14ac:dyDescent="0.25"/>
  <cols>
    <col min="1" max="1" width="3.77734375" style="397" customWidth="1"/>
    <col min="2" max="2" width="6.77734375" style="397" customWidth="1"/>
    <col min="3" max="3" width="30.77734375" style="398" customWidth="1"/>
    <col min="4" max="13" width="11.77734375" style="397" customWidth="1"/>
    <col min="14" max="16384" width="9.77734375" style="397"/>
  </cols>
  <sheetData>
    <row r="1" spans="1:13" ht="20.25" x14ac:dyDescent="0.3">
      <c r="A1" s="600" t="s">
        <v>47</v>
      </c>
      <c r="B1" s="600"/>
      <c r="C1" s="600"/>
      <c r="E1" s="449" t="s">
        <v>510</v>
      </c>
      <c r="F1" s="447"/>
      <c r="G1" s="447"/>
      <c r="I1" s="451"/>
      <c r="M1" s="450" t="s">
        <v>562</v>
      </c>
    </row>
    <row r="2" spans="1:13" x14ac:dyDescent="0.25">
      <c r="E2" s="449" t="s">
        <v>16</v>
      </c>
      <c r="F2" s="447"/>
      <c r="G2" s="447"/>
      <c r="K2" s="446"/>
      <c r="L2" s="445"/>
      <c r="M2" s="444" t="s">
        <v>618</v>
      </c>
    </row>
    <row r="3" spans="1:13" x14ac:dyDescent="0.25">
      <c r="E3" s="448" t="s">
        <v>507</v>
      </c>
      <c r="F3" s="447"/>
      <c r="G3" s="447"/>
      <c r="K3" s="446"/>
      <c r="L3" s="445"/>
      <c r="M3" s="444" t="s">
        <v>617</v>
      </c>
    </row>
    <row r="4" spans="1:13" ht="12" customHeight="1" x14ac:dyDescent="0.2">
      <c r="A4" s="601" t="s">
        <v>505</v>
      </c>
      <c r="B4" s="601"/>
      <c r="C4" s="601"/>
      <c r="D4" s="434"/>
      <c r="E4" s="434"/>
      <c r="F4" s="434"/>
      <c r="G4" s="434"/>
      <c r="H4" s="434"/>
      <c r="I4" s="434"/>
      <c r="J4" s="434"/>
      <c r="K4" s="434"/>
      <c r="L4" s="434"/>
      <c r="M4" s="434"/>
    </row>
    <row r="5" spans="1:13" ht="15" x14ac:dyDescent="0.2">
      <c r="A5" s="443"/>
      <c r="B5" s="442"/>
      <c r="C5" s="441" t="s">
        <v>16</v>
      </c>
      <c r="D5" s="437" t="s">
        <v>503</v>
      </c>
      <c r="E5" s="440" t="s">
        <v>502</v>
      </c>
      <c r="F5" s="439" t="s">
        <v>85</v>
      </c>
      <c r="G5" s="439" t="s">
        <v>83</v>
      </c>
      <c r="H5" s="439" t="s">
        <v>81</v>
      </c>
      <c r="I5" s="439" t="s">
        <v>79</v>
      </c>
      <c r="J5" s="439" t="s">
        <v>77</v>
      </c>
      <c r="K5" s="438" t="s">
        <v>75</v>
      </c>
      <c r="L5" s="437" t="s">
        <v>73</v>
      </c>
      <c r="M5" s="437" t="s">
        <v>70</v>
      </c>
    </row>
    <row r="6" spans="1:13" ht="15" x14ac:dyDescent="0.2">
      <c r="A6" s="436"/>
      <c r="B6" s="429"/>
      <c r="C6" s="435"/>
      <c r="D6" s="429"/>
      <c r="E6" s="429"/>
      <c r="F6" s="434"/>
      <c r="G6" s="433"/>
      <c r="H6" s="432" t="s">
        <v>560</v>
      </c>
      <c r="I6" s="432" t="s">
        <v>559</v>
      </c>
      <c r="J6" s="431" t="s">
        <v>558</v>
      </c>
      <c r="K6" s="430" t="s">
        <v>557</v>
      </c>
      <c r="L6" s="430" t="s">
        <v>556</v>
      </c>
      <c r="M6" s="429"/>
    </row>
    <row r="7" spans="1:13" ht="15" x14ac:dyDescent="0.2">
      <c r="A7" s="416" t="s">
        <v>87</v>
      </c>
      <c r="B7" s="415" t="s">
        <v>500</v>
      </c>
      <c r="C7" s="428" t="s">
        <v>555</v>
      </c>
      <c r="D7" s="415" t="s">
        <v>88</v>
      </c>
      <c r="E7" s="415" t="s">
        <v>88</v>
      </c>
      <c r="F7" s="427" t="s">
        <v>84</v>
      </c>
      <c r="G7" s="426" t="s">
        <v>82</v>
      </c>
      <c r="H7" s="426" t="s">
        <v>554</v>
      </c>
      <c r="I7" s="426" t="s">
        <v>553</v>
      </c>
      <c r="J7" s="416" t="s">
        <v>552</v>
      </c>
      <c r="K7" s="415" t="s">
        <v>551</v>
      </c>
      <c r="L7" s="415" t="s">
        <v>550</v>
      </c>
      <c r="M7" s="415" t="s">
        <v>184</v>
      </c>
    </row>
    <row r="8" spans="1:13" ht="15" x14ac:dyDescent="0.2">
      <c r="A8" s="416" t="s">
        <v>496</v>
      </c>
      <c r="B8" s="415" t="s">
        <v>549</v>
      </c>
      <c r="C8" s="407" t="s">
        <v>282</v>
      </c>
      <c r="D8" s="410">
        <v>12000</v>
      </c>
      <c r="E8" s="414">
        <f t="shared" ref="E8:E19" si="0">SUM(F8:M8)</f>
        <v>4507</v>
      </c>
      <c r="F8" s="413"/>
      <c r="G8" s="412"/>
      <c r="H8" s="411"/>
      <c r="I8" s="410">
        <v>4507</v>
      </c>
      <c r="J8" s="410"/>
      <c r="K8" s="410"/>
      <c r="L8" s="410"/>
      <c r="M8" s="410"/>
    </row>
    <row r="9" spans="1:13" ht="15" x14ac:dyDescent="0.2">
      <c r="A9" s="416" t="s">
        <v>491</v>
      </c>
      <c r="B9" s="415" t="s">
        <v>548</v>
      </c>
      <c r="C9" s="407" t="s">
        <v>280</v>
      </c>
      <c r="D9" s="410"/>
      <c r="E9" s="414">
        <f t="shared" si="0"/>
        <v>0</v>
      </c>
      <c r="F9" s="413"/>
      <c r="G9" s="412"/>
      <c r="H9" s="411"/>
      <c r="I9" s="410"/>
      <c r="J9" s="410"/>
      <c r="K9" s="410"/>
      <c r="L9" s="410"/>
      <c r="M9" s="410"/>
    </row>
    <row r="10" spans="1:13" ht="15" x14ac:dyDescent="0.2">
      <c r="A10" s="416" t="s">
        <v>487</v>
      </c>
      <c r="B10" s="415" t="s">
        <v>547</v>
      </c>
      <c r="C10" s="407" t="s">
        <v>278</v>
      </c>
      <c r="D10" s="410"/>
      <c r="E10" s="414">
        <f t="shared" si="0"/>
        <v>0</v>
      </c>
      <c r="F10" s="413"/>
      <c r="G10" s="412"/>
      <c r="H10" s="411"/>
      <c r="I10" s="410"/>
      <c r="J10" s="410"/>
      <c r="K10" s="410"/>
      <c r="L10" s="410"/>
      <c r="M10" s="410"/>
    </row>
    <row r="11" spans="1:13" ht="15" x14ac:dyDescent="0.2">
      <c r="A11" s="425" t="s">
        <v>484</v>
      </c>
      <c r="B11" s="415">
        <v>519</v>
      </c>
      <c r="C11" s="407" t="s">
        <v>276</v>
      </c>
      <c r="D11" s="410"/>
      <c r="E11" s="414">
        <f t="shared" si="0"/>
        <v>0</v>
      </c>
      <c r="F11" s="413"/>
      <c r="G11" s="412"/>
      <c r="H11" s="411"/>
      <c r="I11" s="410"/>
      <c r="J11" s="410"/>
      <c r="K11" s="410"/>
      <c r="L11" s="410"/>
      <c r="M11" s="410"/>
    </row>
    <row r="12" spans="1:13" ht="15" x14ac:dyDescent="0.2">
      <c r="A12" s="416" t="s">
        <v>480</v>
      </c>
      <c r="B12" s="415" t="s">
        <v>546</v>
      </c>
      <c r="C12" s="407" t="s">
        <v>545</v>
      </c>
      <c r="D12" s="410"/>
      <c r="E12" s="414">
        <f t="shared" si="0"/>
        <v>0</v>
      </c>
      <c r="F12" s="413"/>
      <c r="G12" s="412"/>
      <c r="H12" s="411"/>
      <c r="I12" s="410"/>
      <c r="J12" s="410"/>
      <c r="K12" s="410"/>
      <c r="L12" s="410"/>
      <c r="M12" s="410"/>
    </row>
    <row r="13" spans="1:13" ht="15" x14ac:dyDescent="0.2">
      <c r="A13" s="416" t="s">
        <v>476</v>
      </c>
      <c r="B13" s="415" t="s">
        <v>544</v>
      </c>
      <c r="C13" s="407" t="s">
        <v>543</v>
      </c>
      <c r="D13" s="410"/>
      <c r="E13" s="414">
        <f t="shared" si="0"/>
        <v>0</v>
      </c>
      <c r="F13" s="413"/>
      <c r="G13" s="412"/>
      <c r="H13" s="411"/>
      <c r="I13" s="410"/>
      <c r="J13" s="410"/>
      <c r="K13" s="410"/>
      <c r="L13" s="410"/>
      <c r="M13" s="410"/>
    </row>
    <row r="14" spans="1:13" ht="15" x14ac:dyDescent="0.2">
      <c r="A14" s="416" t="s">
        <v>471</v>
      </c>
      <c r="B14" s="415" t="s">
        <v>542</v>
      </c>
      <c r="C14" s="407" t="s">
        <v>270</v>
      </c>
      <c r="D14" s="410"/>
      <c r="E14" s="414">
        <f t="shared" si="0"/>
        <v>0</v>
      </c>
      <c r="F14" s="413"/>
      <c r="G14" s="412"/>
      <c r="H14" s="411"/>
      <c r="I14" s="410"/>
      <c r="J14" s="410"/>
      <c r="K14" s="410"/>
      <c r="L14" s="410"/>
      <c r="M14" s="410"/>
    </row>
    <row r="15" spans="1:13" ht="15" x14ac:dyDescent="0.2">
      <c r="A15" s="416" t="s">
        <v>467</v>
      </c>
      <c r="B15" s="415" t="s">
        <v>541</v>
      </c>
      <c r="C15" s="407" t="s">
        <v>268</v>
      </c>
      <c r="D15" s="410"/>
      <c r="E15" s="414">
        <f t="shared" si="0"/>
        <v>0</v>
      </c>
      <c r="F15" s="413"/>
      <c r="G15" s="412"/>
      <c r="H15" s="411"/>
      <c r="I15" s="410"/>
      <c r="J15" s="410"/>
      <c r="K15" s="410"/>
      <c r="L15" s="410"/>
      <c r="M15" s="410"/>
    </row>
    <row r="16" spans="1:13" ht="15" x14ac:dyDescent="0.2">
      <c r="A16" s="416" t="s">
        <v>463</v>
      </c>
      <c r="B16" s="415" t="s">
        <v>540</v>
      </c>
      <c r="C16" s="407" t="s">
        <v>266</v>
      </c>
      <c r="D16" s="410"/>
      <c r="E16" s="414">
        <f t="shared" si="0"/>
        <v>0</v>
      </c>
      <c r="F16" s="413"/>
      <c r="G16" s="412"/>
      <c r="H16" s="411"/>
      <c r="I16" s="410"/>
      <c r="J16" s="410"/>
      <c r="K16" s="410"/>
      <c r="L16" s="410"/>
      <c r="M16" s="410"/>
    </row>
    <row r="17" spans="1:13" ht="15" x14ac:dyDescent="0.2">
      <c r="A17" s="416" t="s">
        <v>459</v>
      </c>
      <c r="B17" s="415" t="s">
        <v>539</v>
      </c>
      <c r="C17" s="407" t="s">
        <v>264</v>
      </c>
      <c r="D17" s="410"/>
      <c r="E17" s="414">
        <f t="shared" si="0"/>
        <v>0</v>
      </c>
      <c r="F17" s="413"/>
      <c r="G17" s="412"/>
      <c r="H17" s="411"/>
      <c r="I17" s="410"/>
      <c r="J17" s="410"/>
      <c r="K17" s="410"/>
      <c r="L17" s="410"/>
      <c r="M17" s="410"/>
    </row>
    <row r="18" spans="1:13" ht="15" x14ac:dyDescent="0.2">
      <c r="A18" s="416" t="s">
        <v>455</v>
      </c>
      <c r="B18" s="415" t="s">
        <v>538</v>
      </c>
      <c r="C18" s="407" t="s">
        <v>262</v>
      </c>
      <c r="D18" s="410"/>
      <c r="E18" s="414">
        <f t="shared" si="0"/>
        <v>0</v>
      </c>
      <c r="F18" s="413"/>
      <c r="G18" s="412"/>
      <c r="H18" s="411"/>
      <c r="I18" s="410"/>
      <c r="J18" s="410"/>
      <c r="K18" s="410"/>
      <c r="L18" s="410"/>
      <c r="M18" s="410"/>
    </row>
    <row r="19" spans="1:13" ht="15" x14ac:dyDescent="0.2">
      <c r="A19" s="416" t="s">
        <v>451</v>
      </c>
      <c r="B19" s="415" t="s">
        <v>537</v>
      </c>
      <c r="C19" s="407" t="s">
        <v>260</v>
      </c>
      <c r="D19" s="410"/>
      <c r="E19" s="414">
        <f t="shared" si="0"/>
        <v>0</v>
      </c>
      <c r="F19" s="413"/>
      <c r="G19" s="412"/>
      <c r="H19" s="411"/>
      <c r="I19" s="410"/>
      <c r="J19" s="410"/>
      <c r="K19" s="410"/>
      <c r="L19" s="410"/>
      <c r="M19" s="410"/>
    </row>
    <row r="20" spans="1:13" ht="15" x14ac:dyDescent="0.2">
      <c r="A20" s="416" t="s">
        <v>447</v>
      </c>
      <c r="B20" s="418"/>
      <c r="C20" s="407"/>
      <c r="D20" s="421"/>
      <c r="E20" s="421"/>
      <c r="F20" s="424"/>
      <c r="G20" s="423"/>
      <c r="H20" s="422"/>
      <c r="I20" s="421"/>
      <c r="J20" s="421"/>
      <c r="K20" s="421"/>
      <c r="L20" s="421"/>
      <c r="M20" s="421"/>
    </row>
    <row r="21" spans="1:13" ht="15" x14ac:dyDescent="0.2">
      <c r="A21" s="416" t="s">
        <v>444</v>
      </c>
      <c r="B21" s="415" t="s">
        <v>77</v>
      </c>
      <c r="C21" s="420" t="s">
        <v>536</v>
      </c>
      <c r="D21" s="419">
        <f t="shared" ref="D21:M21" si="1">SUM(D8:D19)</f>
        <v>12000</v>
      </c>
      <c r="E21" s="419">
        <f t="shared" si="1"/>
        <v>4507</v>
      </c>
      <c r="F21" s="419">
        <f t="shared" si="1"/>
        <v>0</v>
      </c>
      <c r="G21" s="419">
        <f t="shared" si="1"/>
        <v>0</v>
      </c>
      <c r="H21" s="419">
        <f t="shared" si="1"/>
        <v>0</v>
      </c>
      <c r="I21" s="419">
        <f t="shared" si="1"/>
        <v>4507</v>
      </c>
      <c r="J21" s="419">
        <f t="shared" si="1"/>
        <v>0</v>
      </c>
      <c r="K21" s="419">
        <f t="shared" si="1"/>
        <v>0</v>
      </c>
      <c r="L21" s="419">
        <f t="shared" si="1"/>
        <v>0</v>
      </c>
      <c r="M21" s="419">
        <f t="shared" si="1"/>
        <v>0</v>
      </c>
    </row>
    <row r="22" spans="1:13" ht="15" x14ac:dyDescent="0.2">
      <c r="A22" s="416" t="s">
        <v>439</v>
      </c>
      <c r="B22" s="418"/>
      <c r="C22" s="407"/>
      <c r="D22" s="403"/>
      <c r="E22" s="403"/>
      <c r="F22" s="406"/>
      <c r="G22" s="405"/>
      <c r="H22" s="404"/>
      <c r="I22" s="403"/>
      <c r="J22" s="403"/>
      <c r="K22" s="403"/>
      <c r="L22" s="403"/>
      <c r="M22" s="403"/>
    </row>
    <row r="23" spans="1:13" ht="15" x14ac:dyDescent="0.2">
      <c r="A23" s="416" t="s">
        <v>436</v>
      </c>
      <c r="B23" s="415" t="s">
        <v>535</v>
      </c>
      <c r="C23" s="407" t="s">
        <v>534</v>
      </c>
      <c r="D23" s="410">
        <v>58</v>
      </c>
      <c r="E23" s="414">
        <f>SUM(F23:M23)</f>
        <v>58</v>
      </c>
      <c r="F23" s="413"/>
      <c r="G23" s="412"/>
      <c r="H23" s="411"/>
      <c r="I23" s="410">
        <v>58</v>
      </c>
      <c r="J23" s="410"/>
      <c r="K23" s="410"/>
      <c r="L23" s="410"/>
      <c r="M23" s="410"/>
    </row>
    <row r="24" spans="1:13" ht="15" x14ac:dyDescent="0.2">
      <c r="A24" s="416" t="s">
        <v>431</v>
      </c>
      <c r="B24" s="415" t="s">
        <v>533</v>
      </c>
      <c r="C24" s="407" t="s">
        <v>532</v>
      </c>
      <c r="D24" s="410"/>
      <c r="E24" s="414">
        <f>SUM(F24:M24)</f>
        <v>0</v>
      </c>
      <c r="F24" s="413"/>
      <c r="G24" s="412"/>
      <c r="H24" s="411"/>
      <c r="I24" s="410"/>
      <c r="J24" s="410"/>
      <c r="K24" s="410"/>
      <c r="L24" s="410"/>
      <c r="M24" s="410"/>
    </row>
    <row r="25" spans="1:13" ht="15" x14ac:dyDescent="0.2">
      <c r="A25" s="416" t="s">
        <v>428</v>
      </c>
      <c r="B25" s="415"/>
      <c r="C25" s="407"/>
      <c r="D25" s="403"/>
      <c r="E25" s="403"/>
      <c r="F25" s="406"/>
      <c r="G25" s="405"/>
      <c r="H25" s="404"/>
      <c r="I25" s="403"/>
      <c r="J25" s="403"/>
      <c r="K25" s="403"/>
      <c r="L25" s="403"/>
      <c r="M25" s="403"/>
    </row>
    <row r="26" spans="1:13" ht="15" x14ac:dyDescent="0.2">
      <c r="A26" s="416" t="s">
        <v>425</v>
      </c>
      <c r="B26" s="415" t="s">
        <v>531</v>
      </c>
      <c r="C26" s="407" t="s">
        <v>254</v>
      </c>
      <c r="D26" s="410">
        <v>3837</v>
      </c>
      <c r="E26" s="414">
        <f>SUM(F26:M26)</f>
        <v>3135</v>
      </c>
      <c r="F26" s="413"/>
      <c r="G26" s="412"/>
      <c r="H26" s="411"/>
      <c r="I26" s="410">
        <v>3135</v>
      </c>
      <c r="J26" s="410"/>
      <c r="K26" s="410"/>
      <c r="L26" s="410"/>
      <c r="M26" s="410"/>
    </row>
    <row r="27" spans="1:13" ht="15" x14ac:dyDescent="0.2">
      <c r="A27" s="416" t="s">
        <v>422</v>
      </c>
      <c r="B27" s="415" t="s">
        <v>530</v>
      </c>
      <c r="C27" s="407" t="s">
        <v>252</v>
      </c>
      <c r="D27" s="410">
        <v>474</v>
      </c>
      <c r="E27" s="414">
        <f>SUM(F27:M27)</f>
        <v>5004</v>
      </c>
      <c r="F27" s="413"/>
      <c r="G27" s="412"/>
      <c r="H27" s="411"/>
      <c r="I27" s="410">
        <v>5004</v>
      </c>
      <c r="J27" s="410"/>
      <c r="K27" s="410"/>
      <c r="L27" s="410"/>
      <c r="M27" s="410"/>
    </row>
    <row r="28" spans="1:13" ht="15" x14ac:dyDescent="0.2">
      <c r="A28" s="416" t="s">
        <v>418</v>
      </c>
      <c r="B28" s="415">
        <v>623</v>
      </c>
      <c r="C28" s="407" t="s">
        <v>250</v>
      </c>
      <c r="D28" s="410"/>
      <c r="E28" s="414">
        <f>SUM(F28:M28)</f>
        <v>0</v>
      </c>
      <c r="F28" s="413"/>
      <c r="G28" s="412"/>
      <c r="H28" s="411"/>
      <c r="I28" s="410"/>
      <c r="J28" s="410"/>
      <c r="K28" s="410"/>
      <c r="L28" s="410"/>
      <c r="M28" s="410"/>
    </row>
    <row r="29" spans="1:13" ht="15" x14ac:dyDescent="0.2">
      <c r="A29" s="416" t="s">
        <v>415</v>
      </c>
      <c r="B29" s="415" t="s">
        <v>529</v>
      </c>
      <c r="C29" s="407" t="s">
        <v>248</v>
      </c>
      <c r="D29" s="410"/>
      <c r="E29" s="414">
        <f>SUM(F29:M29)</f>
        <v>0</v>
      </c>
      <c r="F29" s="413"/>
      <c r="G29" s="412"/>
      <c r="H29" s="411"/>
      <c r="I29" s="410"/>
      <c r="J29" s="410"/>
      <c r="K29" s="410"/>
      <c r="L29" s="410"/>
      <c r="M29" s="410"/>
    </row>
    <row r="30" spans="1:13" ht="15" x14ac:dyDescent="0.2">
      <c r="A30" s="416" t="s">
        <v>410</v>
      </c>
      <c r="B30" s="415" t="s">
        <v>528</v>
      </c>
      <c r="C30" s="407" t="s">
        <v>246</v>
      </c>
      <c r="D30" s="410"/>
      <c r="E30" s="414">
        <f>SUM(F30:M30)</f>
        <v>0</v>
      </c>
      <c r="F30" s="413"/>
      <c r="G30" s="412"/>
      <c r="H30" s="411"/>
      <c r="I30" s="410"/>
      <c r="J30" s="410"/>
      <c r="K30" s="410"/>
      <c r="L30" s="410"/>
      <c r="M30" s="410"/>
    </row>
    <row r="31" spans="1:13" ht="15" x14ac:dyDescent="0.2">
      <c r="A31" s="416" t="s">
        <v>405</v>
      </c>
      <c r="B31" s="415"/>
      <c r="C31" s="407"/>
      <c r="D31" s="403"/>
      <c r="E31" s="403"/>
      <c r="F31" s="406"/>
      <c r="G31" s="405"/>
      <c r="H31" s="404"/>
      <c r="I31" s="403"/>
      <c r="J31" s="403"/>
      <c r="K31" s="403"/>
      <c r="L31" s="403"/>
      <c r="M31" s="403"/>
    </row>
    <row r="32" spans="1:13" ht="15" x14ac:dyDescent="0.2">
      <c r="A32" s="416" t="s">
        <v>401</v>
      </c>
      <c r="B32" s="415" t="s">
        <v>527</v>
      </c>
      <c r="C32" s="407" t="s">
        <v>244</v>
      </c>
      <c r="D32" s="410"/>
      <c r="E32" s="414">
        <f>SUM(F32:M32)</f>
        <v>0</v>
      </c>
      <c r="F32" s="413"/>
      <c r="G32" s="412"/>
      <c r="H32" s="411"/>
      <c r="I32" s="410"/>
      <c r="J32" s="410"/>
      <c r="K32" s="410"/>
      <c r="L32" s="410"/>
      <c r="M32" s="410"/>
    </row>
    <row r="33" spans="1:13" ht="15" x14ac:dyDescent="0.2">
      <c r="A33" s="416" t="s">
        <v>398</v>
      </c>
      <c r="B33" s="415"/>
      <c r="C33" s="407"/>
      <c r="D33" s="403"/>
      <c r="E33" s="403"/>
      <c r="F33" s="406"/>
      <c r="G33" s="405"/>
      <c r="H33" s="404"/>
      <c r="I33" s="403"/>
      <c r="J33" s="403"/>
      <c r="K33" s="403"/>
      <c r="L33" s="403"/>
      <c r="M33" s="403"/>
    </row>
    <row r="34" spans="1:13" ht="15" x14ac:dyDescent="0.2">
      <c r="A34" s="416" t="s">
        <v>394</v>
      </c>
      <c r="B34" s="415" t="s">
        <v>526</v>
      </c>
      <c r="C34" s="407" t="s">
        <v>242</v>
      </c>
      <c r="D34" s="410"/>
      <c r="E34" s="414">
        <f t="shared" ref="E34:E41" si="2">SUM(F34:M34)</f>
        <v>0</v>
      </c>
      <c r="F34" s="413"/>
      <c r="G34" s="412"/>
      <c r="H34" s="411"/>
      <c r="I34" s="410"/>
      <c r="J34" s="410"/>
      <c r="K34" s="410"/>
      <c r="L34" s="410"/>
      <c r="M34" s="410"/>
    </row>
    <row r="35" spans="1:13" ht="15" x14ac:dyDescent="0.2">
      <c r="A35" s="416" t="s">
        <v>390</v>
      </c>
      <c r="B35" s="415" t="s">
        <v>525</v>
      </c>
      <c r="C35" s="407" t="s">
        <v>240</v>
      </c>
      <c r="D35" s="410"/>
      <c r="E35" s="414">
        <f t="shared" si="2"/>
        <v>0</v>
      </c>
      <c r="F35" s="413"/>
      <c r="G35" s="412"/>
      <c r="H35" s="411"/>
      <c r="I35" s="410"/>
      <c r="J35" s="410"/>
      <c r="K35" s="410"/>
      <c r="L35" s="410"/>
      <c r="M35" s="410"/>
    </row>
    <row r="36" spans="1:13" ht="15" x14ac:dyDescent="0.2">
      <c r="A36" s="416" t="s">
        <v>385</v>
      </c>
      <c r="B36" s="415">
        <v>656</v>
      </c>
      <c r="C36" s="407" t="s">
        <v>524</v>
      </c>
      <c r="D36" s="410"/>
      <c r="E36" s="414">
        <f t="shared" si="2"/>
        <v>0</v>
      </c>
      <c r="F36" s="413"/>
      <c r="G36" s="412"/>
      <c r="H36" s="411"/>
      <c r="I36" s="410"/>
      <c r="J36" s="410"/>
      <c r="K36" s="410"/>
      <c r="L36" s="410"/>
      <c r="M36" s="410"/>
    </row>
    <row r="37" spans="1:13" ht="15" x14ac:dyDescent="0.2">
      <c r="A37" s="416" t="s">
        <v>380</v>
      </c>
      <c r="B37" s="415" t="s">
        <v>523</v>
      </c>
      <c r="C37" s="407" t="s">
        <v>522</v>
      </c>
      <c r="D37" s="410"/>
      <c r="E37" s="414">
        <f t="shared" si="2"/>
        <v>0</v>
      </c>
      <c r="F37" s="413"/>
      <c r="G37" s="412"/>
      <c r="H37" s="411"/>
      <c r="I37" s="410"/>
      <c r="J37" s="410"/>
      <c r="K37" s="410"/>
      <c r="L37" s="410"/>
      <c r="M37" s="410"/>
    </row>
    <row r="38" spans="1:13" ht="15" x14ac:dyDescent="0.2">
      <c r="A38" s="416" t="s">
        <v>377</v>
      </c>
      <c r="B38" s="415">
        <v>663</v>
      </c>
      <c r="C38" s="407" t="s">
        <v>521</v>
      </c>
      <c r="D38" s="410"/>
      <c r="E38" s="414">
        <f t="shared" si="2"/>
        <v>0</v>
      </c>
      <c r="F38" s="413"/>
      <c r="G38" s="412"/>
      <c r="H38" s="411"/>
      <c r="I38" s="410"/>
      <c r="J38" s="410"/>
      <c r="K38" s="410"/>
      <c r="L38" s="410"/>
      <c r="M38" s="410"/>
    </row>
    <row r="39" spans="1:13" ht="15" x14ac:dyDescent="0.2">
      <c r="A39" s="416" t="s">
        <v>373</v>
      </c>
      <c r="B39" s="415" t="s">
        <v>520</v>
      </c>
      <c r="C39" s="407" t="s">
        <v>519</v>
      </c>
      <c r="D39" s="410"/>
      <c r="E39" s="414">
        <f t="shared" si="2"/>
        <v>0</v>
      </c>
      <c r="F39" s="413"/>
      <c r="G39" s="412"/>
      <c r="H39" s="411"/>
      <c r="I39" s="410"/>
      <c r="J39" s="410"/>
      <c r="K39" s="410"/>
      <c r="L39" s="410"/>
      <c r="M39" s="410"/>
    </row>
    <row r="40" spans="1:13" ht="15" x14ac:dyDescent="0.2">
      <c r="A40" s="416" t="s">
        <v>369</v>
      </c>
      <c r="B40" s="415" t="s">
        <v>518</v>
      </c>
      <c r="C40" s="407" t="s">
        <v>230</v>
      </c>
      <c r="D40" s="410"/>
      <c r="E40" s="414">
        <f t="shared" si="2"/>
        <v>0</v>
      </c>
      <c r="F40" s="413"/>
      <c r="G40" s="412"/>
      <c r="H40" s="411"/>
      <c r="I40" s="410"/>
      <c r="J40" s="410"/>
      <c r="K40" s="410"/>
      <c r="L40" s="410"/>
      <c r="M40" s="410"/>
    </row>
    <row r="41" spans="1:13" ht="15" x14ac:dyDescent="0.2">
      <c r="A41" s="416" t="s">
        <v>365</v>
      </c>
      <c r="B41" s="415" t="s">
        <v>517</v>
      </c>
      <c r="C41" s="407" t="s">
        <v>228</v>
      </c>
      <c r="D41" s="410"/>
      <c r="E41" s="414">
        <f t="shared" si="2"/>
        <v>0</v>
      </c>
      <c r="F41" s="413"/>
      <c r="G41" s="412"/>
      <c r="H41" s="411"/>
      <c r="I41" s="410"/>
      <c r="J41" s="410"/>
      <c r="K41" s="410"/>
      <c r="L41" s="410"/>
      <c r="M41" s="410"/>
    </row>
    <row r="42" spans="1:13" ht="15" x14ac:dyDescent="0.2">
      <c r="A42" s="416" t="s">
        <v>362</v>
      </c>
      <c r="B42" s="415"/>
      <c r="C42" s="407"/>
      <c r="D42" s="403"/>
      <c r="E42" s="403"/>
      <c r="F42" s="406"/>
      <c r="G42" s="405"/>
      <c r="H42" s="404"/>
      <c r="I42" s="403"/>
      <c r="J42" s="403"/>
      <c r="K42" s="403"/>
      <c r="L42" s="403"/>
      <c r="M42" s="403"/>
    </row>
    <row r="43" spans="1:13" ht="15" x14ac:dyDescent="0.2">
      <c r="A43" s="416" t="s">
        <v>359</v>
      </c>
      <c r="B43" s="415" t="s">
        <v>516</v>
      </c>
      <c r="C43" s="407" t="s">
        <v>515</v>
      </c>
      <c r="D43" s="410"/>
      <c r="E43" s="414">
        <f>SUM(F43:M43)</f>
        <v>0</v>
      </c>
      <c r="F43" s="413"/>
      <c r="G43" s="412"/>
      <c r="H43" s="411"/>
      <c r="I43" s="410"/>
      <c r="J43" s="410"/>
      <c r="K43" s="410"/>
      <c r="L43" s="410"/>
      <c r="M43" s="410"/>
    </row>
    <row r="44" spans="1:13" ht="15" x14ac:dyDescent="0.2">
      <c r="A44" s="416" t="s">
        <v>357</v>
      </c>
      <c r="B44" s="415" t="s">
        <v>514</v>
      </c>
      <c r="C44" s="407" t="s">
        <v>513</v>
      </c>
      <c r="D44" s="410"/>
      <c r="E44" s="414">
        <f>SUM(F44:M44)</f>
        <v>282</v>
      </c>
      <c r="F44" s="413"/>
      <c r="G44" s="412"/>
      <c r="H44" s="411">
        <v>282</v>
      </c>
      <c r="I44" s="410"/>
      <c r="J44" s="410"/>
      <c r="K44" s="410"/>
      <c r="L44" s="410"/>
      <c r="M44" s="410"/>
    </row>
    <row r="45" spans="1:13" ht="15" x14ac:dyDescent="0.2">
      <c r="A45" s="416" t="s">
        <v>353</v>
      </c>
      <c r="B45" s="415" t="s">
        <v>512</v>
      </c>
      <c r="C45" s="407" t="s">
        <v>222</v>
      </c>
      <c r="D45" s="410"/>
      <c r="E45" s="414">
        <f>SUM(F45:M45)</f>
        <v>0</v>
      </c>
      <c r="F45" s="413"/>
      <c r="G45" s="412"/>
      <c r="H45" s="411"/>
      <c r="I45" s="410"/>
      <c r="J45" s="410"/>
      <c r="K45" s="410"/>
      <c r="L45" s="410"/>
      <c r="M45" s="410"/>
    </row>
    <row r="46" spans="1:13" ht="15" x14ac:dyDescent="0.2">
      <c r="A46" s="409"/>
      <c r="B46" s="408"/>
      <c r="C46" s="407"/>
      <c r="D46" s="403"/>
      <c r="E46" s="403"/>
      <c r="F46" s="406"/>
      <c r="G46" s="405"/>
      <c r="H46" s="404"/>
      <c r="I46" s="403"/>
      <c r="J46" s="403"/>
      <c r="K46" s="403"/>
      <c r="L46" s="403"/>
      <c r="M46" s="403"/>
    </row>
    <row r="47" spans="1:13" ht="12" customHeight="1" x14ac:dyDescent="0.2">
      <c r="A47" s="602" t="str">
        <f ca="1">CELL("filename",A47)</f>
        <v>R:\Finance\Annual Budget\Amended 2016-2017\[2016-2017 Amended Budget.xlsx]106a</v>
      </c>
      <c r="B47" s="602"/>
      <c r="C47" s="602"/>
      <c r="D47" s="402"/>
      <c r="E47" s="402"/>
      <c r="F47" s="402"/>
      <c r="G47" s="402"/>
      <c r="H47" s="402"/>
      <c r="I47" s="402"/>
      <c r="J47" s="402"/>
      <c r="K47" s="402"/>
      <c r="L47" s="402"/>
      <c r="M47" s="402"/>
    </row>
    <row r="48" spans="1:13" ht="12" customHeight="1" x14ac:dyDescent="0.2">
      <c r="A48" s="401"/>
      <c r="B48" s="401"/>
      <c r="C48" s="400" t="s">
        <v>511</v>
      </c>
      <c r="D48" s="399">
        <f t="shared" ref="D48:M48" si="3">SUM(D23:D46)</f>
        <v>4369</v>
      </c>
      <c r="E48" s="399">
        <f t="shared" si="3"/>
        <v>8479</v>
      </c>
      <c r="F48" s="399">
        <f t="shared" si="3"/>
        <v>0</v>
      </c>
      <c r="G48" s="399">
        <f t="shared" si="3"/>
        <v>0</v>
      </c>
      <c r="H48" s="399">
        <f t="shared" si="3"/>
        <v>282</v>
      </c>
      <c r="I48" s="399">
        <f t="shared" si="3"/>
        <v>8197</v>
      </c>
      <c r="J48" s="399">
        <f t="shared" si="3"/>
        <v>0</v>
      </c>
      <c r="K48" s="399">
        <f t="shared" si="3"/>
        <v>0</v>
      </c>
      <c r="L48" s="399">
        <f t="shared" si="3"/>
        <v>0</v>
      </c>
      <c r="M48" s="399">
        <f t="shared" si="3"/>
        <v>0</v>
      </c>
    </row>
  </sheetData>
  <mergeCells count="3">
    <mergeCell ref="A1:C1"/>
    <mergeCell ref="A4:C4"/>
    <mergeCell ref="A47:C47"/>
  </mergeCells>
  <printOptions horizontalCentered="1" verticalCentered="1"/>
  <pageMargins left="0.1" right="0.1" top="0.4" bottom="0.4" header="0.1" footer="0.1"/>
  <pageSetup scale="81" fitToHeight="2" orientation="landscape" r:id="rId1"/>
  <headerFooter>
    <oddHeader>&amp;C&amp;"Arial,Bold"TWIN FALLS SCHOOL DISTRICT 411</oddHeader>
    <oddFooter>&amp;L&amp;"Arial,Bold"&amp;Z&amp;F&amp;R&amp;"Arial,Bold"Page &amp;P of &amp;N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C49"/>
  <sheetViews>
    <sheetView zoomScaleNormal="100" workbookViewId="0">
      <pane xSplit="3" ySplit="7" topLeftCell="D17" activePane="bottomRight" state="frozen"/>
      <selection activeCell="P31" sqref="P31"/>
      <selection pane="topRight" activeCell="P31" sqref="P31"/>
      <selection pane="bottomLeft" activeCell="P31" sqref="P31"/>
      <selection pane="bottomRight" activeCell="P31" sqref="P31"/>
    </sheetView>
  </sheetViews>
  <sheetFormatPr defaultRowHeight="15.75" x14ac:dyDescent="0.25"/>
  <cols>
    <col min="1" max="1" width="3.77734375" style="397" customWidth="1"/>
    <col min="2" max="2" width="6.77734375" style="452" customWidth="1"/>
    <col min="3" max="3" width="30.77734375" style="398" customWidth="1"/>
    <col min="4" max="13" width="11.77734375" style="397" customWidth="1"/>
    <col min="14" max="16384" width="8.88671875" style="397"/>
  </cols>
  <sheetData>
    <row r="1" spans="1:22" ht="20.25" x14ac:dyDescent="0.3">
      <c r="A1" s="600" t="s">
        <v>47</v>
      </c>
      <c r="B1" s="600"/>
      <c r="C1" s="600"/>
      <c r="E1" s="530" t="s">
        <v>510</v>
      </c>
      <c r="F1" s="529"/>
      <c r="G1" s="529"/>
      <c r="H1" s="529"/>
      <c r="I1" s="451"/>
      <c r="L1" s="540"/>
      <c r="M1" s="450" t="s">
        <v>598</v>
      </c>
    </row>
    <row r="2" spans="1:22" x14ac:dyDescent="0.25">
      <c r="E2" s="530" t="s">
        <v>16</v>
      </c>
      <c r="F2" s="529"/>
      <c r="G2" s="529"/>
      <c r="H2" s="528"/>
      <c r="K2" s="446"/>
      <c r="L2" s="445"/>
      <c r="M2" s="444" t="s">
        <v>618</v>
      </c>
    </row>
    <row r="3" spans="1:22" ht="15" customHeight="1" x14ac:dyDescent="0.25">
      <c r="E3" s="447" t="s">
        <v>507</v>
      </c>
      <c r="F3" s="447"/>
      <c r="G3" s="447"/>
      <c r="H3" s="528"/>
      <c r="J3" s="527" t="s">
        <v>5</v>
      </c>
      <c r="K3" s="446"/>
      <c r="L3" s="445"/>
      <c r="M3" s="444" t="s">
        <v>617</v>
      </c>
    </row>
    <row r="4" spans="1:22" ht="12.6" customHeight="1" x14ac:dyDescent="0.2">
      <c r="A4" s="603" t="s">
        <v>505</v>
      </c>
      <c r="B4" s="603"/>
      <c r="C4" s="603"/>
      <c r="D4" s="401"/>
      <c r="E4" s="401"/>
      <c r="F4" s="401"/>
      <c r="G4" s="401"/>
      <c r="H4" s="401"/>
      <c r="I4" s="401"/>
      <c r="J4" s="401"/>
      <c r="K4" s="401"/>
      <c r="L4" s="401"/>
    </row>
    <row r="5" spans="1:22" ht="15" x14ac:dyDescent="0.2">
      <c r="A5" s="526"/>
      <c r="B5" s="522"/>
      <c r="C5" s="525" t="s">
        <v>16</v>
      </c>
      <c r="D5" s="522" t="s">
        <v>503</v>
      </c>
      <c r="E5" s="522" t="s">
        <v>90</v>
      </c>
      <c r="F5" s="524" t="s">
        <v>85</v>
      </c>
      <c r="G5" s="524" t="s">
        <v>83</v>
      </c>
      <c r="H5" s="524" t="s">
        <v>81</v>
      </c>
      <c r="I5" s="524" t="s">
        <v>79</v>
      </c>
      <c r="J5" s="524" t="s">
        <v>77</v>
      </c>
      <c r="K5" s="523" t="s">
        <v>75</v>
      </c>
      <c r="L5" s="522" t="s">
        <v>73</v>
      </c>
      <c r="M5" s="522" t="s">
        <v>70</v>
      </c>
    </row>
    <row r="6" spans="1:22" ht="15" x14ac:dyDescent="0.2">
      <c r="A6" s="521"/>
      <c r="B6" s="481"/>
      <c r="C6" s="480"/>
      <c r="D6" s="516"/>
      <c r="E6" s="520"/>
      <c r="F6" s="401"/>
      <c r="G6" s="519"/>
      <c r="H6" s="518" t="s">
        <v>560</v>
      </c>
      <c r="I6" s="518" t="s">
        <v>559</v>
      </c>
      <c r="J6" s="517" t="s">
        <v>558</v>
      </c>
      <c r="K6" s="481" t="s">
        <v>557</v>
      </c>
      <c r="L6" s="481" t="s">
        <v>556</v>
      </c>
      <c r="M6" s="516"/>
    </row>
    <row r="7" spans="1:22" ht="15" x14ac:dyDescent="0.2">
      <c r="A7" s="482" t="s">
        <v>87</v>
      </c>
      <c r="B7" s="484" t="s">
        <v>500</v>
      </c>
      <c r="C7" s="515" t="s">
        <v>555</v>
      </c>
      <c r="D7" s="484" t="s">
        <v>88</v>
      </c>
      <c r="E7" s="484" t="s">
        <v>88</v>
      </c>
      <c r="F7" s="514" t="s">
        <v>84</v>
      </c>
      <c r="G7" s="459" t="s">
        <v>82</v>
      </c>
      <c r="H7" s="459" t="s">
        <v>554</v>
      </c>
      <c r="I7" s="459" t="s">
        <v>553</v>
      </c>
      <c r="J7" s="482" t="s">
        <v>552</v>
      </c>
      <c r="K7" s="484" t="s">
        <v>551</v>
      </c>
      <c r="L7" s="484" t="s">
        <v>550</v>
      </c>
      <c r="M7" s="484" t="s">
        <v>184</v>
      </c>
    </row>
    <row r="8" spans="1:22" ht="15" x14ac:dyDescent="0.2">
      <c r="A8" s="482" t="s">
        <v>350</v>
      </c>
      <c r="B8" s="484" t="s">
        <v>597</v>
      </c>
      <c r="C8" s="463" t="s">
        <v>220</v>
      </c>
      <c r="D8" s="497"/>
      <c r="E8" s="414">
        <f>SUM(F8:M8)</f>
        <v>0</v>
      </c>
      <c r="F8" s="500"/>
      <c r="G8" s="499"/>
      <c r="H8" s="498"/>
      <c r="I8" s="497"/>
      <c r="J8" s="497"/>
      <c r="K8" s="497"/>
      <c r="L8" s="497"/>
      <c r="M8" s="497"/>
    </row>
    <row r="9" spans="1:22" ht="15" x14ac:dyDescent="0.2">
      <c r="A9" s="482" t="s">
        <v>493</v>
      </c>
      <c r="B9" s="484"/>
      <c r="C9" s="463"/>
      <c r="D9" s="509"/>
      <c r="E9" s="509"/>
      <c r="F9" s="512"/>
      <c r="G9" s="511"/>
      <c r="H9" s="510"/>
      <c r="I9" s="509"/>
      <c r="J9" s="509"/>
      <c r="K9" s="509"/>
      <c r="L9" s="509"/>
      <c r="M9" s="509"/>
    </row>
    <row r="10" spans="1:22" ht="15" x14ac:dyDescent="0.2">
      <c r="A10" s="482" t="s">
        <v>490</v>
      </c>
      <c r="B10" s="484" t="s">
        <v>75</v>
      </c>
      <c r="C10" s="473" t="s">
        <v>596</v>
      </c>
      <c r="D10" s="472">
        <f>+D8+'106a'!D48</f>
        <v>4369</v>
      </c>
      <c r="E10" s="472">
        <f>+E8+'106a'!E48</f>
        <v>8479</v>
      </c>
      <c r="F10" s="472">
        <f>+F8+'106a'!F48</f>
        <v>0</v>
      </c>
      <c r="G10" s="472">
        <f>+G8+'106a'!G48</f>
        <v>0</v>
      </c>
      <c r="H10" s="472">
        <f>+H8+'106a'!H48</f>
        <v>282</v>
      </c>
      <c r="I10" s="472">
        <f>+I8+'106a'!I48</f>
        <v>8197</v>
      </c>
      <c r="J10" s="472">
        <f>+J8+'106a'!J48</f>
        <v>0</v>
      </c>
      <c r="K10" s="472">
        <f>+K8+'106a'!K48</f>
        <v>0</v>
      </c>
      <c r="L10" s="472">
        <f>+L8+'106a'!L48</f>
        <v>0</v>
      </c>
      <c r="M10" s="472">
        <f>+M8+'106a'!M48</f>
        <v>0</v>
      </c>
    </row>
    <row r="11" spans="1:22" x14ac:dyDescent="0.25">
      <c r="A11" s="482" t="s">
        <v>485</v>
      </c>
      <c r="B11" s="513"/>
      <c r="C11" s="486"/>
      <c r="D11" s="501"/>
      <c r="E11" s="501"/>
      <c r="F11" s="504"/>
      <c r="G11" s="503"/>
      <c r="H11" s="502"/>
      <c r="I11" s="501"/>
      <c r="J11" s="501"/>
      <c r="K11" s="501"/>
      <c r="L11" s="501"/>
      <c r="M11" s="501"/>
    </row>
    <row r="12" spans="1:22" ht="15" x14ac:dyDescent="0.2">
      <c r="A12" s="482" t="s">
        <v>478</v>
      </c>
      <c r="B12" s="484" t="s">
        <v>595</v>
      </c>
      <c r="C12" s="463" t="s">
        <v>218</v>
      </c>
      <c r="D12" s="497"/>
      <c r="E12" s="414">
        <f>SUM(F12:M12)</f>
        <v>0</v>
      </c>
      <c r="F12" s="500"/>
      <c r="G12" s="499"/>
      <c r="H12" s="498"/>
      <c r="I12" s="497"/>
      <c r="J12" s="497"/>
      <c r="K12" s="497"/>
      <c r="L12" s="497"/>
      <c r="M12" s="497"/>
    </row>
    <row r="13" spans="1:22" ht="15" x14ac:dyDescent="0.2">
      <c r="A13" s="482" t="s">
        <v>474</v>
      </c>
      <c r="B13" s="484" t="s">
        <v>594</v>
      </c>
      <c r="C13" s="463" t="s">
        <v>216</v>
      </c>
      <c r="D13" s="497"/>
      <c r="E13" s="414">
        <f>SUM(F13:M13)</f>
        <v>0</v>
      </c>
      <c r="F13" s="500"/>
      <c r="G13" s="499"/>
      <c r="H13" s="498"/>
      <c r="I13" s="497"/>
      <c r="J13" s="497"/>
      <c r="K13" s="497"/>
      <c r="L13" s="497"/>
      <c r="M13" s="497"/>
    </row>
    <row r="14" spans="1:22" ht="15" x14ac:dyDescent="0.2">
      <c r="A14" s="482" t="s">
        <v>469</v>
      </c>
      <c r="B14" s="484">
        <v>730</v>
      </c>
      <c r="C14" s="463" t="s">
        <v>593</v>
      </c>
      <c r="D14" s="497"/>
      <c r="E14" s="414">
        <f>SUM(F14:M14)</f>
        <v>0</v>
      </c>
      <c r="F14" s="500"/>
      <c r="G14" s="499"/>
      <c r="H14" s="498"/>
      <c r="I14" s="497"/>
      <c r="J14" s="497"/>
      <c r="K14" s="497"/>
      <c r="L14" s="497"/>
      <c r="M14" s="497"/>
    </row>
    <row r="15" spans="1:22" ht="15" x14ac:dyDescent="0.2">
      <c r="A15" s="482" t="s">
        <v>465</v>
      </c>
      <c r="B15" s="484"/>
      <c r="C15" s="463"/>
      <c r="D15" s="501"/>
      <c r="E15" s="501"/>
      <c r="F15" s="512"/>
      <c r="G15" s="511"/>
      <c r="H15" s="510"/>
      <c r="I15" s="509"/>
      <c r="J15" s="509"/>
      <c r="K15" s="509"/>
      <c r="L15" s="509"/>
      <c r="M15" s="509"/>
    </row>
    <row r="16" spans="1:22" ht="15" x14ac:dyDescent="0.2">
      <c r="A16" s="482" t="s">
        <v>461</v>
      </c>
      <c r="B16" s="484" t="s">
        <v>73</v>
      </c>
      <c r="C16" s="463" t="s">
        <v>592</v>
      </c>
      <c r="D16" s="472">
        <f t="shared" ref="D16:M16" si="0">SUM(D12:D14)</f>
        <v>0</v>
      </c>
      <c r="E16" s="472">
        <f t="shared" si="0"/>
        <v>0</v>
      </c>
      <c r="F16" s="472">
        <f t="shared" si="0"/>
        <v>0</v>
      </c>
      <c r="G16" s="472">
        <f t="shared" si="0"/>
        <v>0</v>
      </c>
      <c r="H16" s="472">
        <f t="shared" si="0"/>
        <v>0</v>
      </c>
      <c r="I16" s="472">
        <f t="shared" si="0"/>
        <v>0</v>
      </c>
      <c r="J16" s="472">
        <f t="shared" si="0"/>
        <v>0</v>
      </c>
      <c r="K16" s="472">
        <f t="shared" si="0"/>
        <v>0</v>
      </c>
      <c r="L16" s="472">
        <f t="shared" si="0"/>
        <v>0</v>
      </c>
      <c r="M16" s="472">
        <f t="shared" si="0"/>
        <v>0</v>
      </c>
      <c r="N16" s="492"/>
      <c r="O16" s="492"/>
      <c r="P16" s="492"/>
      <c r="Q16" s="492"/>
      <c r="R16" s="492"/>
      <c r="S16" s="492"/>
      <c r="T16" s="492"/>
      <c r="U16" s="492"/>
      <c r="V16" s="492"/>
    </row>
    <row r="17" spans="1:55" ht="15" x14ac:dyDescent="0.2">
      <c r="A17" s="482" t="s">
        <v>457</v>
      </c>
      <c r="B17" s="484"/>
      <c r="C17" s="463"/>
      <c r="D17" s="501"/>
      <c r="E17" s="501"/>
      <c r="F17" s="504"/>
      <c r="G17" s="503"/>
      <c r="H17" s="502"/>
      <c r="I17" s="501"/>
      <c r="J17" s="501"/>
      <c r="K17" s="501"/>
      <c r="L17" s="501"/>
      <c r="M17" s="501"/>
    </row>
    <row r="18" spans="1:55" ht="15" x14ac:dyDescent="0.2">
      <c r="A18" s="482" t="s">
        <v>453</v>
      </c>
      <c r="B18" s="484" t="s">
        <v>591</v>
      </c>
      <c r="C18" s="463" t="s">
        <v>590</v>
      </c>
      <c r="D18" s="497"/>
      <c r="E18" s="414">
        <f>SUM(F18:M18)</f>
        <v>0</v>
      </c>
      <c r="F18" s="500"/>
      <c r="G18" s="499"/>
      <c r="H18" s="498"/>
      <c r="I18" s="497"/>
      <c r="J18" s="497"/>
      <c r="K18" s="497"/>
      <c r="L18" s="497"/>
      <c r="M18" s="497"/>
    </row>
    <row r="19" spans="1:55" ht="15" x14ac:dyDescent="0.2">
      <c r="A19" s="482" t="s">
        <v>449</v>
      </c>
      <c r="B19" s="484">
        <v>811</v>
      </c>
      <c r="C19" s="463" t="s">
        <v>589</v>
      </c>
      <c r="D19" s="497"/>
      <c r="E19" s="414">
        <f>SUM(F19:M19)</f>
        <v>6000</v>
      </c>
      <c r="F19" s="500"/>
      <c r="G19" s="499"/>
      <c r="H19" s="498"/>
      <c r="I19" s="497"/>
      <c r="J19" s="497">
        <v>6000</v>
      </c>
      <c r="K19" s="497"/>
      <c r="L19" s="497"/>
      <c r="M19" s="497"/>
    </row>
    <row r="20" spans="1:55" ht="15" x14ac:dyDescent="0.2">
      <c r="A20" s="482" t="s">
        <v>445</v>
      </c>
      <c r="B20" s="484"/>
      <c r="C20" s="463"/>
      <c r="D20" s="509"/>
      <c r="E20" s="509"/>
      <c r="F20" s="512"/>
      <c r="G20" s="511"/>
      <c r="H20" s="510"/>
      <c r="I20" s="509"/>
      <c r="J20" s="509"/>
      <c r="K20" s="509"/>
      <c r="L20" s="509"/>
      <c r="M20" s="509"/>
    </row>
    <row r="21" spans="1:55" s="505" customFormat="1" ht="15" x14ac:dyDescent="0.2">
      <c r="A21" s="482" t="s">
        <v>442</v>
      </c>
      <c r="B21" s="508">
        <v>800</v>
      </c>
      <c r="C21" s="507" t="s">
        <v>588</v>
      </c>
      <c r="D21" s="472">
        <f t="shared" ref="D21:M21" si="1">SUM(D17:D19)</f>
        <v>0</v>
      </c>
      <c r="E21" s="472">
        <f t="shared" si="1"/>
        <v>6000</v>
      </c>
      <c r="F21" s="472">
        <f t="shared" si="1"/>
        <v>0</v>
      </c>
      <c r="G21" s="472">
        <f t="shared" si="1"/>
        <v>0</v>
      </c>
      <c r="H21" s="472">
        <f t="shared" si="1"/>
        <v>0</v>
      </c>
      <c r="I21" s="472">
        <f t="shared" si="1"/>
        <v>0</v>
      </c>
      <c r="J21" s="472">
        <f t="shared" si="1"/>
        <v>6000</v>
      </c>
      <c r="K21" s="472">
        <f t="shared" si="1"/>
        <v>0</v>
      </c>
      <c r="L21" s="472">
        <f t="shared" si="1"/>
        <v>0</v>
      </c>
      <c r="M21" s="472">
        <f t="shared" si="1"/>
        <v>0</v>
      </c>
    </row>
    <row r="22" spans="1:55" ht="15" x14ac:dyDescent="0.2">
      <c r="A22" s="482" t="s">
        <v>438</v>
      </c>
      <c r="B22" s="484"/>
      <c r="C22" s="463"/>
      <c r="D22" s="501"/>
      <c r="E22" s="501"/>
      <c r="F22" s="504"/>
      <c r="G22" s="503"/>
      <c r="H22" s="502"/>
      <c r="I22" s="501"/>
      <c r="J22" s="501"/>
      <c r="K22" s="501"/>
      <c r="L22" s="501"/>
      <c r="M22" s="501"/>
    </row>
    <row r="23" spans="1:55" ht="15" x14ac:dyDescent="0.2">
      <c r="A23" s="482" t="s">
        <v>434</v>
      </c>
      <c r="B23" s="484" t="s">
        <v>587</v>
      </c>
      <c r="C23" s="463" t="s">
        <v>205</v>
      </c>
      <c r="D23" s="410"/>
      <c r="E23" s="414">
        <f>SUM(F23:M23)</f>
        <v>0</v>
      </c>
      <c r="F23" s="500"/>
      <c r="G23" s="499"/>
      <c r="H23" s="498"/>
      <c r="I23" s="497"/>
      <c r="J23" s="497"/>
      <c r="K23" s="497"/>
      <c r="L23" s="497"/>
      <c r="M23" s="497"/>
    </row>
    <row r="24" spans="1:55" ht="15" x14ac:dyDescent="0.2">
      <c r="A24" s="482" t="s">
        <v>429</v>
      </c>
      <c r="B24" s="484" t="s">
        <v>586</v>
      </c>
      <c r="C24" s="463" t="s">
        <v>203</v>
      </c>
      <c r="D24" s="410"/>
      <c r="E24" s="414">
        <f>SUM(F24:M24)</f>
        <v>0</v>
      </c>
      <c r="F24" s="500"/>
      <c r="G24" s="499"/>
      <c r="H24" s="498"/>
      <c r="I24" s="497"/>
      <c r="J24" s="497"/>
      <c r="K24" s="497"/>
      <c r="L24" s="497"/>
      <c r="M24" s="497"/>
    </row>
    <row r="25" spans="1:55" ht="15" x14ac:dyDescent="0.2">
      <c r="A25" s="482" t="s">
        <v>426</v>
      </c>
      <c r="B25" s="484" t="s">
        <v>585</v>
      </c>
      <c r="C25" s="463" t="s">
        <v>201</v>
      </c>
      <c r="D25" s="410"/>
      <c r="E25" s="414">
        <f>SUM(F25:M25)</f>
        <v>0</v>
      </c>
      <c r="F25" s="500"/>
      <c r="G25" s="499"/>
      <c r="H25" s="498"/>
      <c r="I25" s="497"/>
      <c r="J25" s="497"/>
      <c r="K25" s="497"/>
      <c r="L25" s="497"/>
      <c r="M25" s="497"/>
    </row>
    <row r="26" spans="1:55" ht="15" x14ac:dyDescent="0.2">
      <c r="A26" s="482" t="s">
        <v>424</v>
      </c>
      <c r="B26" s="484" t="s">
        <v>584</v>
      </c>
      <c r="C26" s="463" t="s">
        <v>583</v>
      </c>
      <c r="D26" s="410"/>
      <c r="E26" s="414">
        <f>SUM(F26:M26)</f>
        <v>1590</v>
      </c>
      <c r="F26" s="500"/>
      <c r="G26" s="499"/>
      <c r="H26" s="498"/>
      <c r="I26" s="497"/>
      <c r="J26" s="497"/>
      <c r="K26" s="497"/>
      <c r="L26" s="497"/>
      <c r="M26" s="497">
        <v>1590</v>
      </c>
    </row>
    <row r="27" spans="1:55" ht="15" x14ac:dyDescent="0.2">
      <c r="A27" s="482" t="s">
        <v>420</v>
      </c>
      <c r="B27" s="484"/>
      <c r="C27" s="463"/>
      <c r="D27" s="485"/>
      <c r="E27" s="485"/>
      <c r="F27" s="496"/>
      <c r="G27" s="495"/>
      <c r="H27" s="494"/>
      <c r="I27" s="493"/>
      <c r="J27" s="493"/>
      <c r="K27" s="493"/>
      <c r="L27" s="493"/>
      <c r="M27" s="493"/>
    </row>
    <row r="28" spans="1:55" ht="15" x14ac:dyDescent="0.2">
      <c r="A28" s="482" t="s">
        <v>417</v>
      </c>
      <c r="B28" s="484" t="s">
        <v>582</v>
      </c>
      <c r="C28" s="463" t="s">
        <v>581</v>
      </c>
      <c r="D28" s="472">
        <f t="shared" ref="D28:M28" si="2">SUM(D23:D27)</f>
        <v>0</v>
      </c>
      <c r="E28" s="472">
        <f t="shared" si="2"/>
        <v>1590</v>
      </c>
      <c r="F28" s="472">
        <f t="shared" si="2"/>
        <v>0</v>
      </c>
      <c r="G28" s="472">
        <f t="shared" si="2"/>
        <v>0</v>
      </c>
      <c r="H28" s="472">
        <f t="shared" si="2"/>
        <v>0</v>
      </c>
      <c r="I28" s="472">
        <f t="shared" si="2"/>
        <v>0</v>
      </c>
      <c r="J28" s="472">
        <f t="shared" si="2"/>
        <v>0</v>
      </c>
      <c r="K28" s="472">
        <f t="shared" si="2"/>
        <v>0</v>
      </c>
      <c r="L28" s="472">
        <f t="shared" si="2"/>
        <v>0</v>
      </c>
      <c r="M28" s="472">
        <f t="shared" si="2"/>
        <v>1590</v>
      </c>
      <c r="N28" s="492"/>
      <c r="O28" s="492"/>
      <c r="P28" s="492"/>
      <c r="Q28" s="492"/>
      <c r="R28" s="492"/>
      <c r="S28" s="492"/>
      <c r="T28" s="492"/>
      <c r="U28" s="492"/>
      <c r="V28" s="492"/>
      <c r="W28" s="492"/>
      <c r="X28" s="492"/>
      <c r="Y28" s="492"/>
      <c r="Z28" s="492"/>
      <c r="AA28" s="492"/>
      <c r="AB28" s="492"/>
      <c r="AC28" s="492"/>
      <c r="AD28" s="492"/>
      <c r="AE28" s="492"/>
      <c r="AF28" s="492"/>
      <c r="AG28" s="492"/>
      <c r="AH28" s="492"/>
      <c r="AI28" s="492"/>
      <c r="AJ28" s="492"/>
      <c r="AK28" s="492"/>
      <c r="AL28" s="492"/>
      <c r="AM28" s="492"/>
      <c r="AN28" s="492"/>
      <c r="AO28" s="492"/>
      <c r="AP28" s="492"/>
      <c r="AQ28" s="492"/>
      <c r="AR28" s="492"/>
      <c r="AS28" s="492"/>
      <c r="AT28" s="492"/>
      <c r="AU28" s="492"/>
      <c r="AV28" s="492"/>
      <c r="AW28" s="492"/>
      <c r="AX28" s="492"/>
      <c r="AY28" s="492"/>
      <c r="AZ28" s="492"/>
      <c r="BA28" s="492"/>
      <c r="BB28" s="492"/>
      <c r="BC28" s="492"/>
    </row>
    <row r="29" spans="1:55" ht="15" x14ac:dyDescent="0.2">
      <c r="A29" s="482" t="s">
        <v>413</v>
      </c>
      <c r="B29" s="484"/>
      <c r="C29" s="463"/>
      <c r="D29" s="485"/>
      <c r="E29" s="485"/>
      <c r="F29" s="485"/>
      <c r="G29" s="485"/>
      <c r="H29" s="485"/>
      <c r="I29" s="485"/>
      <c r="J29" s="485"/>
      <c r="K29" s="485"/>
      <c r="L29" s="485"/>
      <c r="M29" s="485"/>
    </row>
    <row r="30" spans="1:55" ht="15" x14ac:dyDescent="0.2">
      <c r="A30" s="482" t="s">
        <v>407</v>
      </c>
      <c r="B30" s="481"/>
      <c r="C30" s="480" t="s">
        <v>580</v>
      </c>
      <c r="D30" s="460"/>
      <c r="E30" s="460"/>
      <c r="F30" s="460"/>
      <c r="G30" s="460"/>
      <c r="H30" s="460"/>
      <c r="I30" s="460"/>
      <c r="J30" s="460"/>
      <c r="K30" s="460"/>
      <c r="L30" s="460"/>
      <c r="M30" s="460"/>
    </row>
    <row r="31" spans="1:55" ht="15" x14ac:dyDescent="0.2">
      <c r="A31" s="482" t="s">
        <v>403</v>
      </c>
      <c r="B31" s="484"/>
      <c r="C31" s="491" t="s">
        <v>579</v>
      </c>
      <c r="D31" s="472">
        <f>SUM(D28,D21,D16,D10,'106a'!D21)</f>
        <v>16369</v>
      </c>
      <c r="E31" s="472">
        <f>SUM(E28,E21,E16,E10,'106a'!E21)</f>
        <v>20576</v>
      </c>
      <c r="F31" s="472">
        <f>SUM(F28,F21,F16,F10,'106a'!F21)</f>
        <v>0</v>
      </c>
      <c r="G31" s="472">
        <f>SUM(G28,G21,G16,G10,'106a'!G21)</f>
        <v>0</v>
      </c>
      <c r="H31" s="472">
        <f>SUM(H28,H21,H16,H10,'106a'!H21)</f>
        <v>282</v>
      </c>
      <c r="I31" s="472">
        <f>SUM(I28,I21,I16,I10,'106a'!I21)</f>
        <v>12704</v>
      </c>
      <c r="J31" s="472">
        <f>SUM(J28,J21,J16,J10,'106a'!J21)</f>
        <v>6000</v>
      </c>
      <c r="K31" s="472">
        <f>SUM(K28,K21,K16,K10,'106a'!K21)</f>
        <v>0</v>
      </c>
      <c r="L31" s="472">
        <f>SUM(L28,L21,L16,L10,'106a'!L21)</f>
        <v>0</v>
      </c>
      <c r="M31" s="472">
        <f>SUM(M28,M21,M16,M10,'106a'!M21)</f>
        <v>1590</v>
      </c>
    </row>
    <row r="32" spans="1:55" ht="15" x14ac:dyDescent="0.2">
      <c r="A32" s="482" t="s">
        <v>400</v>
      </c>
      <c r="B32" s="484"/>
      <c r="C32" s="463"/>
      <c r="D32" s="485"/>
      <c r="E32" s="485"/>
      <c r="F32" s="490"/>
      <c r="G32" s="489"/>
      <c r="H32" s="488"/>
      <c r="I32" s="485"/>
      <c r="J32" s="485"/>
      <c r="K32" s="485"/>
      <c r="L32" s="485"/>
      <c r="M32" s="485"/>
    </row>
    <row r="33" spans="1:13" ht="15" x14ac:dyDescent="0.2">
      <c r="A33" s="482" t="s">
        <v>397</v>
      </c>
      <c r="B33" s="481">
        <v>950</v>
      </c>
      <c r="C33" s="480" t="s">
        <v>578</v>
      </c>
      <c r="D33" s="487"/>
      <c r="E33" s="487"/>
      <c r="F33" s="417"/>
      <c r="G33" s="417"/>
      <c r="H33" s="417"/>
      <c r="I33" s="417"/>
      <c r="J33" s="417"/>
      <c r="K33" s="417"/>
      <c r="L33" s="417"/>
      <c r="M33" s="460"/>
    </row>
    <row r="34" spans="1:13" ht="15" x14ac:dyDescent="0.2">
      <c r="A34" s="482" t="s">
        <v>393</v>
      </c>
      <c r="B34" s="484"/>
      <c r="C34" s="483" t="s">
        <v>577</v>
      </c>
      <c r="D34" s="469"/>
      <c r="E34" s="469"/>
      <c r="F34" s="417"/>
      <c r="G34" s="417"/>
      <c r="H34" s="417"/>
      <c r="I34" s="417"/>
      <c r="J34" s="417"/>
      <c r="K34" s="417"/>
      <c r="L34" s="417"/>
      <c r="M34" s="460"/>
    </row>
    <row r="35" spans="1:13" x14ac:dyDescent="0.25">
      <c r="A35" s="482" t="s">
        <v>388</v>
      </c>
      <c r="B35" s="484"/>
      <c r="C35" s="486"/>
      <c r="D35" s="485"/>
      <c r="E35" s="485"/>
      <c r="F35" s="417"/>
      <c r="G35" s="417"/>
      <c r="H35" s="417"/>
      <c r="I35" s="417"/>
      <c r="J35" s="417"/>
      <c r="K35" s="417"/>
      <c r="L35" s="417"/>
      <c r="M35" s="460"/>
    </row>
    <row r="36" spans="1:13" ht="15" x14ac:dyDescent="0.2">
      <c r="A36" s="482" t="s">
        <v>383</v>
      </c>
      <c r="B36" s="481"/>
      <c r="C36" s="480" t="s">
        <v>576</v>
      </c>
      <c r="D36" s="604">
        <f>+D31+D34</f>
        <v>16369</v>
      </c>
      <c r="E36" s="604">
        <f>+E31+E34</f>
        <v>20576</v>
      </c>
      <c r="F36" s="417"/>
      <c r="G36" s="417"/>
      <c r="H36" s="417"/>
      <c r="I36" s="417"/>
      <c r="J36" s="417"/>
      <c r="K36" s="417"/>
      <c r="L36" s="417"/>
      <c r="M36" s="460"/>
    </row>
    <row r="37" spans="1:13" ht="15" x14ac:dyDescent="0.2">
      <c r="A37" s="482" t="s">
        <v>379</v>
      </c>
      <c r="B37" s="484"/>
      <c r="C37" s="483" t="s">
        <v>575</v>
      </c>
      <c r="D37" s="605"/>
      <c r="E37" s="605"/>
      <c r="F37" s="417"/>
      <c r="G37" s="417"/>
      <c r="H37" s="417"/>
      <c r="I37" s="417"/>
      <c r="J37" s="417"/>
      <c r="K37" s="417"/>
      <c r="L37" s="417"/>
      <c r="M37" s="460"/>
    </row>
    <row r="38" spans="1:13" ht="15" x14ac:dyDescent="0.2">
      <c r="A38" s="482" t="s">
        <v>376</v>
      </c>
      <c r="B38" s="481"/>
      <c r="C38" s="480"/>
      <c r="D38" s="460"/>
      <c r="E38" s="460"/>
      <c r="F38" s="417"/>
      <c r="G38" s="417"/>
      <c r="H38" s="417"/>
      <c r="I38" s="417"/>
      <c r="J38" s="417"/>
      <c r="K38" s="417"/>
      <c r="L38" s="417"/>
      <c r="M38" s="460"/>
    </row>
    <row r="39" spans="1:13" thickBot="1" x14ac:dyDescent="0.25">
      <c r="A39" s="482" t="s">
        <v>372</v>
      </c>
      <c r="B39" s="481"/>
      <c r="C39" s="480"/>
      <c r="D39" s="460"/>
      <c r="E39" s="460"/>
      <c r="F39" s="465"/>
      <c r="G39" s="465"/>
      <c r="H39" s="465"/>
      <c r="I39" s="465"/>
      <c r="J39" s="465"/>
      <c r="K39" s="417"/>
      <c r="L39" s="417"/>
      <c r="M39" s="460"/>
    </row>
    <row r="40" spans="1:13" x14ac:dyDescent="0.25">
      <c r="A40" s="459" t="s">
        <v>368</v>
      </c>
      <c r="B40" s="479"/>
      <c r="C40" s="478" t="s">
        <v>574</v>
      </c>
      <c r="D40" s="477"/>
      <c r="E40" s="476"/>
      <c r="F40" s="417"/>
      <c r="G40" s="470"/>
      <c r="H40" s="470"/>
      <c r="I40" s="470"/>
      <c r="J40" s="465"/>
      <c r="K40" s="417"/>
      <c r="L40" s="475"/>
      <c r="M40" s="460"/>
    </row>
    <row r="41" spans="1:13" x14ac:dyDescent="0.25">
      <c r="A41" s="459" t="s">
        <v>364</v>
      </c>
      <c r="B41" s="464"/>
      <c r="C41" s="463"/>
      <c r="D41" s="460"/>
      <c r="E41" s="474"/>
      <c r="F41" s="417"/>
      <c r="G41" s="470"/>
      <c r="H41" s="470"/>
      <c r="I41" s="470"/>
      <c r="J41" s="465"/>
      <c r="K41" s="417"/>
      <c r="L41" s="417"/>
      <c r="M41" s="460"/>
    </row>
    <row r="42" spans="1:13" x14ac:dyDescent="0.25">
      <c r="A42" s="459" t="s">
        <v>361</v>
      </c>
      <c r="B42" s="464"/>
      <c r="C42" s="473" t="s">
        <v>573</v>
      </c>
      <c r="D42" s="472">
        <v>7349</v>
      </c>
      <c r="E42" s="471">
        <v>7755</v>
      </c>
      <c r="F42" s="470" t="s">
        <v>572</v>
      </c>
      <c r="G42" s="470"/>
      <c r="H42" s="470"/>
      <c r="I42" s="470"/>
      <c r="J42" s="465"/>
      <c r="K42" s="417"/>
      <c r="L42" s="417"/>
      <c r="M42" s="460"/>
    </row>
    <row r="43" spans="1:13" x14ac:dyDescent="0.25">
      <c r="A43" s="459" t="s">
        <v>358</v>
      </c>
      <c r="B43" s="464"/>
      <c r="C43" s="473" t="s">
        <v>571</v>
      </c>
      <c r="D43" s="472">
        <v>9020</v>
      </c>
      <c r="E43" s="471">
        <v>12821</v>
      </c>
      <c r="F43" s="470"/>
      <c r="G43" s="465"/>
      <c r="H43" s="465"/>
      <c r="I43" s="465"/>
      <c r="J43" s="465"/>
      <c r="K43" s="417"/>
      <c r="L43" s="417"/>
      <c r="M43" s="460"/>
    </row>
    <row r="44" spans="1:13" x14ac:dyDescent="0.25">
      <c r="A44" s="459" t="s">
        <v>356</v>
      </c>
      <c r="B44" s="464"/>
      <c r="C44" s="473" t="s">
        <v>570</v>
      </c>
      <c r="D44" s="472">
        <f>SUM(D42:D43)</f>
        <v>16369</v>
      </c>
      <c r="E44" s="471">
        <f>SUM(E42:E43)</f>
        <v>20576</v>
      </c>
      <c r="F44" s="470" t="s">
        <v>569</v>
      </c>
      <c r="G44" s="465"/>
      <c r="H44" s="465"/>
      <c r="I44" s="465"/>
      <c r="J44" s="465"/>
      <c r="K44" s="417"/>
      <c r="L44" s="417"/>
      <c r="M44" s="460"/>
    </row>
    <row r="45" spans="1:13" ht="15" x14ac:dyDescent="0.2">
      <c r="A45" s="459" t="s">
        <v>351</v>
      </c>
      <c r="B45" s="464"/>
      <c r="C45" s="463"/>
      <c r="D45" s="469"/>
      <c r="E45" s="468"/>
      <c r="F45" s="465"/>
      <c r="G45" s="465"/>
      <c r="H45" s="465"/>
      <c r="I45" s="465"/>
      <c r="J45" s="465"/>
      <c r="K45" s="417"/>
      <c r="L45" s="417"/>
      <c r="M45" s="460"/>
    </row>
    <row r="46" spans="1:13" ht="15" x14ac:dyDescent="0.2">
      <c r="A46" s="459" t="s">
        <v>568</v>
      </c>
      <c r="B46" s="464"/>
      <c r="C46" s="463" t="s">
        <v>567</v>
      </c>
      <c r="D46" s="467">
        <f>D36</f>
        <v>16369</v>
      </c>
      <c r="E46" s="466">
        <f>E36</f>
        <v>20576</v>
      </c>
      <c r="F46" s="465"/>
      <c r="G46" s="465"/>
      <c r="H46" s="465"/>
      <c r="I46" s="465"/>
      <c r="J46" s="465"/>
      <c r="K46" s="417"/>
      <c r="L46" s="417"/>
      <c r="M46" s="460"/>
    </row>
    <row r="47" spans="1:13" ht="15" x14ac:dyDescent="0.2">
      <c r="A47" s="459" t="s">
        <v>566</v>
      </c>
      <c r="B47" s="464"/>
      <c r="C47" s="463" t="s">
        <v>565</v>
      </c>
      <c r="D47" s="462">
        <f>D48-D46</f>
        <v>0</v>
      </c>
      <c r="E47" s="461">
        <f>E48-E46</f>
        <v>0</v>
      </c>
      <c r="F47" s="417"/>
      <c r="G47" s="417"/>
      <c r="H47" s="417"/>
      <c r="I47" s="417"/>
      <c r="J47" s="417"/>
      <c r="K47" s="417"/>
      <c r="L47" s="417"/>
      <c r="M47" s="460"/>
    </row>
    <row r="48" spans="1:13" thickBot="1" x14ac:dyDescent="0.25">
      <c r="A48" s="459" t="s">
        <v>564</v>
      </c>
      <c r="B48" s="458"/>
      <c r="C48" s="457" t="s">
        <v>563</v>
      </c>
      <c r="D48" s="456">
        <f>D44</f>
        <v>16369</v>
      </c>
      <c r="E48" s="455">
        <f>E44</f>
        <v>20576</v>
      </c>
      <c r="F48" s="454"/>
      <c r="G48" s="454"/>
      <c r="H48" s="454"/>
      <c r="I48" s="454"/>
      <c r="J48" s="454"/>
      <c r="K48" s="454"/>
      <c r="L48" s="454"/>
      <c r="M48" s="453"/>
    </row>
    <row r="49" spans="1:3" ht="15.75" customHeight="1" x14ac:dyDescent="0.2">
      <c r="A49" s="606" t="str">
        <f ca="1">CELL("FILENAME",A2)</f>
        <v>R:\Finance\Annual Budget\Amended 2016-2017\[2016-2017 Amended Budget.xlsx]106b</v>
      </c>
      <c r="B49" s="606"/>
      <c r="C49" s="606"/>
    </row>
  </sheetData>
  <mergeCells count="5">
    <mergeCell ref="A1:C1"/>
    <mergeCell ref="A4:C4"/>
    <mergeCell ref="D36:D37"/>
    <mergeCell ref="E36:E37"/>
    <mergeCell ref="A49:C49"/>
  </mergeCells>
  <printOptions horizontalCentered="1" verticalCentered="1"/>
  <pageMargins left="0.1" right="0.1" top="0.4" bottom="0.4" header="0.1" footer="0.1"/>
  <pageSetup scale="73" fitToHeight="2" orientation="landscape" r:id="rId1"/>
  <headerFooter>
    <oddHeader>&amp;C&amp;"Arial,Bold"TWIN FALLS SCHOOL DISTIRCT 411</oddHeader>
    <oddFooter>&amp;L&amp;"Arial,Bold"&amp;Z&amp;F&amp;R&amp;"Arial,Bold"Page &amp;P of &amp;N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441"/>
  <sheetViews>
    <sheetView zoomScaleNormal="100" workbookViewId="0">
      <pane xSplit="3" ySplit="6" topLeftCell="D7" activePane="bottomRight" state="frozen"/>
      <selection activeCell="P31" sqref="P31"/>
      <selection pane="topRight" activeCell="P31" sqref="P31"/>
      <selection pane="bottomLeft" activeCell="P31" sqref="P31"/>
      <selection pane="bottomRight" activeCell="P31" sqref="P31"/>
    </sheetView>
  </sheetViews>
  <sheetFormatPr defaultColWidth="9.77734375" defaultRowHeight="11.25" x14ac:dyDescent="0.2"/>
  <cols>
    <col min="1" max="1" width="3.77734375" style="321" customWidth="1"/>
    <col min="2" max="2" width="6.77734375" style="321" customWidth="1"/>
    <col min="3" max="3" width="27.77734375" style="322" customWidth="1"/>
    <col min="4" max="6" width="10.77734375" style="321" customWidth="1"/>
    <col min="7" max="7" width="3.77734375" style="321" customWidth="1"/>
    <col min="8" max="8" width="6.77734375" style="321" customWidth="1"/>
    <col min="9" max="9" width="27.77734375" style="322" customWidth="1"/>
    <col min="10" max="12" width="10.77734375" style="321" customWidth="1"/>
    <col min="13" max="16384" width="9.77734375" style="321"/>
  </cols>
  <sheetData>
    <row r="1" spans="1:12" ht="20.25" x14ac:dyDescent="0.3">
      <c r="A1" s="596" t="s">
        <v>47</v>
      </c>
      <c r="B1" s="596"/>
      <c r="C1" s="596"/>
      <c r="D1" s="393"/>
      <c r="E1" s="394" t="s">
        <v>510</v>
      </c>
      <c r="F1" s="394"/>
      <c r="G1" s="390"/>
      <c r="H1" s="390"/>
      <c r="I1" s="396"/>
      <c r="J1" s="393"/>
      <c r="L1" s="395" t="s">
        <v>509</v>
      </c>
    </row>
    <row r="2" spans="1:12" ht="15.75" x14ac:dyDescent="0.25">
      <c r="A2" s="393"/>
      <c r="B2" s="393"/>
      <c r="C2" s="389"/>
      <c r="D2" s="393"/>
      <c r="E2" s="394" t="s">
        <v>504</v>
      </c>
      <c r="F2" s="392"/>
      <c r="G2" s="390"/>
      <c r="H2" s="390"/>
      <c r="I2" s="389"/>
      <c r="J2" s="599" t="s">
        <v>620</v>
      </c>
      <c r="K2" s="599"/>
      <c r="L2" s="599"/>
    </row>
    <row r="3" spans="1:12" ht="15.75" x14ac:dyDescent="0.25">
      <c r="A3" s="393"/>
      <c r="B3" s="393"/>
      <c r="C3" s="389"/>
      <c r="D3" s="393"/>
      <c r="E3" s="392" t="s">
        <v>507</v>
      </c>
      <c r="F3" s="391"/>
      <c r="G3" s="390"/>
      <c r="H3" s="390"/>
      <c r="I3" s="389"/>
      <c r="J3" s="599" t="s">
        <v>619</v>
      </c>
      <c r="K3" s="599"/>
      <c r="L3" s="599"/>
    </row>
    <row r="4" spans="1:12" ht="13.9" customHeight="1" x14ac:dyDescent="0.2">
      <c r="A4" s="597" t="s">
        <v>505</v>
      </c>
      <c r="B4" s="597"/>
      <c r="C4" s="597"/>
      <c r="D4" s="597"/>
      <c r="E4" s="324"/>
      <c r="F4" s="324"/>
      <c r="G4" s="324"/>
      <c r="H4" s="324"/>
      <c r="I4" s="325"/>
      <c r="J4" s="324"/>
      <c r="K4" s="324"/>
      <c r="L4" s="324"/>
    </row>
    <row r="5" spans="1:12" ht="12.75" x14ac:dyDescent="0.2">
      <c r="A5" s="388"/>
      <c r="B5" s="387"/>
      <c r="C5" s="386" t="s">
        <v>504</v>
      </c>
      <c r="D5" s="385" t="s">
        <v>503</v>
      </c>
      <c r="E5" s="384" t="s">
        <v>502</v>
      </c>
      <c r="F5" s="383" t="s">
        <v>501</v>
      </c>
      <c r="G5" s="382"/>
      <c r="H5" s="381"/>
      <c r="I5" s="380" t="s">
        <v>504</v>
      </c>
      <c r="J5" s="379" t="s">
        <v>503</v>
      </c>
      <c r="K5" s="378" t="s">
        <v>502</v>
      </c>
      <c r="L5" s="377" t="s">
        <v>501</v>
      </c>
    </row>
    <row r="6" spans="1:12" ht="12.75" x14ac:dyDescent="0.2">
      <c r="A6" s="351" t="s">
        <v>87</v>
      </c>
      <c r="B6" s="334" t="s">
        <v>500</v>
      </c>
      <c r="C6" s="328" t="s">
        <v>499</v>
      </c>
      <c r="D6" s="334" t="s">
        <v>88</v>
      </c>
      <c r="E6" s="334" t="s">
        <v>498</v>
      </c>
      <c r="F6" s="376" t="s">
        <v>497</v>
      </c>
      <c r="G6" s="355" t="s">
        <v>87</v>
      </c>
      <c r="H6" s="375" t="s">
        <v>500</v>
      </c>
      <c r="I6" s="374" t="s">
        <v>499</v>
      </c>
      <c r="J6" s="351" t="s">
        <v>88</v>
      </c>
      <c r="K6" s="334" t="s">
        <v>498</v>
      </c>
      <c r="L6" s="334" t="s">
        <v>497</v>
      </c>
    </row>
    <row r="7" spans="1:12" ht="12.75" x14ac:dyDescent="0.2">
      <c r="A7" s="351" t="s">
        <v>496</v>
      </c>
      <c r="B7" s="334" t="s">
        <v>495</v>
      </c>
      <c r="C7" s="333" t="s">
        <v>494</v>
      </c>
      <c r="D7" s="354">
        <v>7622</v>
      </c>
      <c r="E7" s="373" t="s">
        <v>346</v>
      </c>
      <c r="F7" s="372">
        <v>4281</v>
      </c>
      <c r="G7" s="348" t="s">
        <v>493</v>
      </c>
      <c r="H7" s="351" t="s">
        <v>492</v>
      </c>
      <c r="I7" s="333" t="s">
        <v>170</v>
      </c>
      <c r="J7" s="353">
        <v>0</v>
      </c>
      <c r="K7" s="353">
        <v>0</v>
      </c>
      <c r="L7" s="357"/>
    </row>
    <row r="8" spans="1:12" ht="12.75" x14ac:dyDescent="0.2">
      <c r="A8" s="351" t="s">
        <v>491</v>
      </c>
      <c r="B8" s="334"/>
      <c r="C8" s="333"/>
      <c r="D8" s="360"/>
      <c r="E8" s="353"/>
      <c r="F8" s="356"/>
      <c r="G8" s="355" t="s">
        <v>490</v>
      </c>
      <c r="H8" s="351" t="s">
        <v>489</v>
      </c>
      <c r="I8" s="365" t="s">
        <v>488</v>
      </c>
      <c r="J8" s="352">
        <f>J7</f>
        <v>0</v>
      </c>
      <c r="K8" s="358" t="s">
        <v>346</v>
      </c>
      <c r="L8" s="352">
        <f>K7</f>
        <v>0</v>
      </c>
    </row>
    <row r="9" spans="1:12" ht="12.75" x14ac:dyDescent="0.2">
      <c r="A9" s="351" t="s">
        <v>487</v>
      </c>
      <c r="B9" s="334" t="s">
        <v>486</v>
      </c>
      <c r="C9" s="333" t="s">
        <v>171</v>
      </c>
      <c r="D9" s="353">
        <v>0</v>
      </c>
      <c r="E9" s="353">
        <v>0</v>
      </c>
      <c r="F9" s="356"/>
      <c r="G9" s="355" t="s">
        <v>485</v>
      </c>
      <c r="H9" s="335"/>
      <c r="I9" s="333"/>
      <c r="J9" s="347"/>
      <c r="K9" s="347"/>
      <c r="L9" s="357"/>
    </row>
    <row r="10" spans="1:12" ht="12.75" x14ac:dyDescent="0.2">
      <c r="A10" s="351" t="s">
        <v>484</v>
      </c>
      <c r="B10" s="334" t="s">
        <v>483</v>
      </c>
      <c r="C10" s="333" t="s">
        <v>169</v>
      </c>
      <c r="D10" s="353">
        <v>0</v>
      </c>
      <c r="E10" s="353">
        <v>0</v>
      </c>
      <c r="F10" s="356"/>
      <c r="G10" s="355" t="s">
        <v>482</v>
      </c>
      <c r="H10" s="351" t="s">
        <v>481</v>
      </c>
      <c r="I10" s="333" t="s">
        <v>165</v>
      </c>
      <c r="J10" s="353">
        <v>0</v>
      </c>
      <c r="K10" s="353">
        <v>0</v>
      </c>
      <c r="L10" s="357"/>
    </row>
    <row r="11" spans="1:12" ht="12.75" x14ac:dyDescent="0.2">
      <c r="A11" s="351" t="s">
        <v>480</v>
      </c>
      <c r="B11" s="334" t="s">
        <v>479</v>
      </c>
      <c r="C11" s="333" t="s">
        <v>168</v>
      </c>
      <c r="D11" s="353">
        <v>0</v>
      </c>
      <c r="E11" s="353">
        <v>0</v>
      </c>
      <c r="F11" s="356"/>
      <c r="G11" s="355" t="s">
        <v>478</v>
      </c>
      <c r="H11" s="351" t="s">
        <v>477</v>
      </c>
      <c r="I11" s="333" t="s">
        <v>163</v>
      </c>
      <c r="J11" s="353">
        <v>0</v>
      </c>
      <c r="K11" s="353">
        <v>0</v>
      </c>
      <c r="L11" s="357"/>
    </row>
    <row r="12" spans="1:12" ht="12.75" x14ac:dyDescent="0.2">
      <c r="A12" s="351" t="s">
        <v>476</v>
      </c>
      <c r="B12" s="334" t="s">
        <v>475</v>
      </c>
      <c r="C12" s="333" t="s">
        <v>166</v>
      </c>
      <c r="D12" s="353">
        <v>0</v>
      </c>
      <c r="E12" s="353">
        <v>0</v>
      </c>
      <c r="F12" s="356"/>
      <c r="G12" s="355" t="s">
        <v>474</v>
      </c>
      <c r="H12" s="351" t="s">
        <v>473</v>
      </c>
      <c r="I12" s="333" t="s">
        <v>472</v>
      </c>
      <c r="J12" s="353">
        <v>0</v>
      </c>
      <c r="K12" s="353">
        <v>0</v>
      </c>
      <c r="L12" s="357"/>
    </row>
    <row r="13" spans="1:12" ht="12.75" x14ac:dyDescent="0.2">
      <c r="A13" s="351" t="s">
        <v>471</v>
      </c>
      <c r="B13" s="334" t="s">
        <v>470</v>
      </c>
      <c r="C13" s="333" t="s">
        <v>164</v>
      </c>
      <c r="D13" s="353">
        <v>0</v>
      </c>
      <c r="E13" s="353">
        <v>0</v>
      </c>
      <c r="F13" s="356"/>
      <c r="G13" s="355" t="s">
        <v>469</v>
      </c>
      <c r="H13" s="351" t="s">
        <v>468</v>
      </c>
      <c r="I13" s="333" t="s">
        <v>159</v>
      </c>
      <c r="J13" s="353">
        <v>0</v>
      </c>
      <c r="K13" s="353">
        <v>0</v>
      </c>
      <c r="L13" s="357"/>
    </row>
    <row r="14" spans="1:12" ht="12.75" x14ac:dyDescent="0.2">
      <c r="A14" s="351" t="s">
        <v>467</v>
      </c>
      <c r="B14" s="334" t="s">
        <v>466</v>
      </c>
      <c r="C14" s="333" t="s">
        <v>162</v>
      </c>
      <c r="D14" s="353">
        <v>0</v>
      </c>
      <c r="E14" s="353">
        <v>0</v>
      </c>
      <c r="F14" s="356"/>
      <c r="G14" s="355" t="s">
        <v>465</v>
      </c>
      <c r="H14" s="351" t="s">
        <v>464</v>
      </c>
      <c r="I14" s="333" t="s">
        <v>157</v>
      </c>
      <c r="J14" s="353">
        <v>0</v>
      </c>
      <c r="K14" s="353">
        <v>0</v>
      </c>
      <c r="L14" s="357"/>
    </row>
    <row r="15" spans="1:12" ht="12.75" x14ac:dyDescent="0.2">
      <c r="A15" s="351" t="s">
        <v>463</v>
      </c>
      <c r="B15" s="334" t="s">
        <v>462</v>
      </c>
      <c r="C15" s="333" t="s">
        <v>160</v>
      </c>
      <c r="D15" s="353">
        <v>0</v>
      </c>
      <c r="E15" s="353">
        <v>0</v>
      </c>
      <c r="F15" s="356"/>
      <c r="G15" s="355" t="s">
        <v>461</v>
      </c>
      <c r="H15" s="351" t="s">
        <v>460</v>
      </c>
      <c r="I15" s="333" t="s">
        <v>155</v>
      </c>
      <c r="J15" s="353">
        <v>0</v>
      </c>
      <c r="K15" s="353">
        <v>0</v>
      </c>
      <c r="L15" s="357"/>
    </row>
    <row r="16" spans="1:12" ht="12.75" x14ac:dyDescent="0.2">
      <c r="A16" s="351" t="s">
        <v>459</v>
      </c>
      <c r="B16" s="334" t="s">
        <v>458</v>
      </c>
      <c r="C16" s="333" t="s">
        <v>158</v>
      </c>
      <c r="D16" s="353">
        <v>0</v>
      </c>
      <c r="E16" s="353">
        <v>0</v>
      </c>
      <c r="F16" s="356"/>
      <c r="G16" s="355" t="s">
        <v>457</v>
      </c>
      <c r="H16" s="351" t="s">
        <v>456</v>
      </c>
      <c r="I16" s="333" t="s">
        <v>153</v>
      </c>
      <c r="J16" s="353">
        <v>0</v>
      </c>
      <c r="K16" s="353">
        <v>0</v>
      </c>
      <c r="L16" s="357"/>
    </row>
    <row r="17" spans="1:12" ht="12.75" x14ac:dyDescent="0.2">
      <c r="A17" s="351" t="s">
        <v>455</v>
      </c>
      <c r="B17" s="334" t="s">
        <v>454</v>
      </c>
      <c r="C17" s="333" t="s">
        <v>156</v>
      </c>
      <c r="D17" s="537">
        <v>0</v>
      </c>
      <c r="E17" s="536">
        <v>0</v>
      </c>
      <c r="F17" s="356"/>
      <c r="G17" s="355" t="s">
        <v>453</v>
      </c>
      <c r="H17" s="351" t="s">
        <v>452</v>
      </c>
      <c r="I17" s="333" t="s">
        <v>152</v>
      </c>
      <c r="J17" s="353">
        <v>0</v>
      </c>
      <c r="K17" s="353">
        <v>0</v>
      </c>
      <c r="L17" s="357"/>
    </row>
    <row r="18" spans="1:12" ht="12.75" x14ac:dyDescent="0.2">
      <c r="A18" s="351" t="s">
        <v>451</v>
      </c>
      <c r="B18" s="334" t="s">
        <v>450</v>
      </c>
      <c r="C18" s="365" t="s">
        <v>154</v>
      </c>
      <c r="D18" s="534">
        <v>0</v>
      </c>
      <c r="E18" s="535">
        <v>0</v>
      </c>
      <c r="F18" s="356"/>
      <c r="G18" s="355" t="s">
        <v>449</v>
      </c>
      <c r="H18" s="351" t="s">
        <v>448</v>
      </c>
      <c r="I18" s="333" t="s">
        <v>150</v>
      </c>
      <c r="J18" s="536">
        <v>0</v>
      </c>
      <c r="K18" s="536">
        <v>0</v>
      </c>
      <c r="L18" s="357"/>
    </row>
    <row r="19" spans="1:12" ht="12.75" x14ac:dyDescent="0.2">
      <c r="A19" s="351" t="s">
        <v>447</v>
      </c>
      <c r="B19" s="334"/>
      <c r="C19" s="371" t="s">
        <v>446</v>
      </c>
      <c r="D19" s="370">
        <f>SUBTOTAL(9,D9:D18)</f>
        <v>0</v>
      </c>
      <c r="E19" s="369" t="s">
        <v>346</v>
      </c>
      <c r="F19" s="349">
        <f>SUBTOTAL(9,E8:E18)</f>
        <v>0</v>
      </c>
      <c r="G19" s="368" t="s">
        <v>445</v>
      </c>
      <c r="H19" s="367">
        <v>437000</v>
      </c>
      <c r="I19" s="366" t="s">
        <v>149</v>
      </c>
      <c r="J19" s="535">
        <v>0</v>
      </c>
      <c r="K19" s="535">
        <v>0</v>
      </c>
      <c r="L19" s="357"/>
    </row>
    <row r="20" spans="1:12" ht="12.75" x14ac:dyDescent="0.2">
      <c r="A20" s="351" t="s">
        <v>444</v>
      </c>
      <c r="B20" s="334" t="s">
        <v>443</v>
      </c>
      <c r="C20" s="333" t="s">
        <v>151</v>
      </c>
      <c r="D20" s="353">
        <v>0</v>
      </c>
      <c r="E20" s="353">
        <v>0</v>
      </c>
      <c r="F20" s="356"/>
      <c r="G20" s="361" t="s">
        <v>442</v>
      </c>
      <c r="H20" s="364" t="s">
        <v>441</v>
      </c>
      <c r="I20" s="333" t="s">
        <v>440</v>
      </c>
      <c r="J20" s="353">
        <v>0</v>
      </c>
      <c r="K20" s="353">
        <v>0</v>
      </c>
      <c r="L20" s="357"/>
    </row>
    <row r="21" spans="1:12" ht="12.75" x14ac:dyDescent="0.2">
      <c r="A21" s="351" t="s">
        <v>439</v>
      </c>
      <c r="B21" s="364"/>
      <c r="C21" s="363"/>
      <c r="D21" s="362"/>
      <c r="E21" s="362"/>
      <c r="F21" s="356"/>
      <c r="G21" s="361" t="s">
        <v>438</v>
      </c>
      <c r="H21" s="351" t="s">
        <v>437</v>
      </c>
      <c r="I21" s="333" t="s">
        <v>145</v>
      </c>
      <c r="J21" s="353">
        <v>0</v>
      </c>
      <c r="K21" s="353">
        <v>0</v>
      </c>
      <c r="L21" s="357"/>
    </row>
    <row r="22" spans="1:12" ht="12.75" x14ac:dyDescent="0.2">
      <c r="A22" s="351" t="s">
        <v>436</v>
      </c>
      <c r="B22" s="334" t="s">
        <v>435</v>
      </c>
      <c r="C22" s="333" t="s">
        <v>148</v>
      </c>
      <c r="D22" s="353">
        <v>0</v>
      </c>
      <c r="E22" s="353">
        <v>0</v>
      </c>
      <c r="F22" s="356"/>
      <c r="G22" s="355" t="s">
        <v>434</v>
      </c>
      <c r="H22" s="351" t="s">
        <v>433</v>
      </c>
      <c r="I22" s="365" t="s">
        <v>432</v>
      </c>
      <c r="J22" s="352">
        <f>SUBTOTAL(9,J10:J21)</f>
        <v>0</v>
      </c>
      <c r="K22" s="358" t="s">
        <v>346</v>
      </c>
      <c r="L22" s="352">
        <f>SUBTOTAL(9,K10:K21)</f>
        <v>0</v>
      </c>
    </row>
    <row r="23" spans="1:12" ht="12.75" x14ac:dyDescent="0.2">
      <c r="A23" s="351" t="s">
        <v>431</v>
      </c>
      <c r="B23" s="334" t="s">
        <v>430</v>
      </c>
      <c r="C23" s="333" t="s">
        <v>146</v>
      </c>
      <c r="D23" s="353">
        <v>0</v>
      </c>
      <c r="E23" s="353">
        <v>0</v>
      </c>
      <c r="F23" s="356"/>
      <c r="G23" s="355" t="s">
        <v>429</v>
      </c>
      <c r="H23" s="335"/>
      <c r="I23" s="333"/>
      <c r="J23" s="347"/>
      <c r="K23" s="347"/>
      <c r="L23" s="357"/>
    </row>
    <row r="24" spans="1:12" ht="12.75" x14ac:dyDescent="0.2">
      <c r="A24" s="351" t="s">
        <v>428</v>
      </c>
      <c r="B24" s="334" t="s">
        <v>427</v>
      </c>
      <c r="C24" s="333" t="s">
        <v>144</v>
      </c>
      <c r="D24" s="353">
        <v>0</v>
      </c>
      <c r="E24" s="353">
        <v>0</v>
      </c>
      <c r="F24" s="356"/>
      <c r="G24" s="355" t="s">
        <v>426</v>
      </c>
      <c r="H24" s="335"/>
      <c r="I24" s="333"/>
      <c r="J24" s="347"/>
      <c r="K24" s="347"/>
      <c r="L24" s="357"/>
    </row>
    <row r="25" spans="1:12" ht="12.75" x14ac:dyDescent="0.2">
      <c r="A25" s="351" t="s">
        <v>425</v>
      </c>
      <c r="B25" s="364"/>
      <c r="C25" s="363"/>
      <c r="D25" s="362"/>
      <c r="E25" s="360"/>
      <c r="F25" s="356"/>
      <c r="G25" s="355" t="s">
        <v>424</v>
      </c>
      <c r="H25" s="351" t="s">
        <v>423</v>
      </c>
      <c r="I25" s="333" t="s">
        <v>141</v>
      </c>
      <c r="J25" s="353">
        <v>0</v>
      </c>
      <c r="K25" s="353">
        <v>0</v>
      </c>
      <c r="L25" s="357"/>
    </row>
    <row r="26" spans="1:12" ht="12.75" x14ac:dyDescent="0.2">
      <c r="A26" s="351" t="s">
        <v>422</v>
      </c>
      <c r="B26" s="334" t="s">
        <v>421</v>
      </c>
      <c r="C26" s="333" t="s">
        <v>142</v>
      </c>
      <c r="D26" s="353">
        <v>0</v>
      </c>
      <c r="E26" s="353">
        <v>0</v>
      </c>
      <c r="F26" s="356"/>
      <c r="G26" s="355" t="s">
        <v>420</v>
      </c>
      <c r="H26" s="351" t="s">
        <v>419</v>
      </c>
      <c r="I26" s="333" t="s">
        <v>140</v>
      </c>
      <c r="J26" s="353">
        <v>0</v>
      </c>
      <c r="K26" s="353">
        <v>0</v>
      </c>
      <c r="L26" s="357"/>
    </row>
    <row r="27" spans="1:12" ht="12.75" x14ac:dyDescent="0.2">
      <c r="A27" s="351" t="s">
        <v>418</v>
      </c>
      <c r="B27" s="334"/>
      <c r="C27" s="333"/>
      <c r="D27" s="360"/>
      <c r="E27" s="360"/>
      <c r="F27" s="356"/>
      <c r="G27" s="355" t="s">
        <v>417</v>
      </c>
      <c r="H27" s="351" t="s">
        <v>416</v>
      </c>
      <c r="I27" s="333" t="s">
        <v>138</v>
      </c>
      <c r="J27" s="353">
        <v>0</v>
      </c>
      <c r="K27" s="353">
        <v>0</v>
      </c>
      <c r="L27" s="357"/>
    </row>
    <row r="28" spans="1:12" ht="25.5" x14ac:dyDescent="0.2">
      <c r="A28" s="351" t="s">
        <v>415</v>
      </c>
      <c r="B28" s="334" t="s">
        <v>414</v>
      </c>
      <c r="C28" s="333" t="s">
        <v>139</v>
      </c>
      <c r="D28" s="353">
        <v>0</v>
      </c>
      <c r="E28" s="353">
        <v>0</v>
      </c>
      <c r="F28" s="356"/>
      <c r="G28" s="355" t="s">
        <v>413</v>
      </c>
      <c r="H28" s="351" t="s">
        <v>412</v>
      </c>
      <c r="I28" s="333" t="s">
        <v>411</v>
      </c>
      <c r="J28" s="353">
        <v>0</v>
      </c>
      <c r="K28" s="353">
        <v>0</v>
      </c>
      <c r="L28" s="357"/>
    </row>
    <row r="29" spans="1:12" ht="12.75" x14ac:dyDescent="0.2">
      <c r="A29" s="351" t="s">
        <v>410</v>
      </c>
      <c r="B29" s="334" t="s">
        <v>409</v>
      </c>
      <c r="C29" s="333" t="s">
        <v>408</v>
      </c>
      <c r="D29" s="353">
        <v>0</v>
      </c>
      <c r="E29" s="353">
        <v>0</v>
      </c>
      <c r="F29" s="356"/>
      <c r="G29" s="355" t="s">
        <v>407</v>
      </c>
      <c r="H29" s="351" t="s">
        <v>406</v>
      </c>
      <c r="I29" s="333" t="s">
        <v>134</v>
      </c>
      <c r="J29" s="353">
        <v>0</v>
      </c>
      <c r="K29" s="353">
        <v>0</v>
      </c>
      <c r="L29" s="357"/>
    </row>
    <row r="30" spans="1:12" ht="12.75" x14ac:dyDescent="0.2">
      <c r="A30" s="351" t="s">
        <v>405</v>
      </c>
      <c r="B30" s="334" t="s">
        <v>404</v>
      </c>
      <c r="C30" s="333" t="s">
        <v>135</v>
      </c>
      <c r="D30" s="353">
        <v>0</v>
      </c>
      <c r="E30" s="353">
        <v>0</v>
      </c>
      <c r="F30" s="356"/>
      <c r="G30" s="355" t="s">
        <v>403</v>
      </c>
      <c r="H30" s="351" t="s">
        <v>402</v>
      </c>
      <c r="I30" s="333" t="s">
        <v>133</v>
      </c>
      <c r="J30" s="353">
        <v>0</v>
      </c>
      <c r="K30" s="353">
        <v>0</v>
      </c>
      <c r="L30" s="357"/>
    </row>
    <row r="31" spans="1:12" ht="12.75" x14ac:dyDescent="0.2">
      <c r="A31" s="351" t="s">
        <v>401</v>
      </c>
      <c r="B31" s="334"/>
      <c r="C31" s="333"/>
      <c r="D31" s="360"/>
      <c r="E31" s="360"/>
      <c r="F31" s="356"/>
      <c r="G31" s="355" t="s">
        <v>400</v>
      </c>
      <c r="H31" s="351" t="s">
        <v>399</v>
      </c>
      <c r="I31" s="333" t="s">
        <v>131</v>
      </c>
      <c r="J31" s="353">
        <v>0</v>
      </c>
      <c r="K31" s="353">
        <v>0</v>
      </c>
      <c r="L31" s="357"/>
    </row>
    <row r="32" spans="1:12" ht="12.75" x14ac:dyDescent="0.2">
      <c r="A32" s="351" t="s">
        <v>398</v>
      </c>
      <c r="B32" s="334">
        <v>417100</v>
      </c>
      <c r="C32" s="333" t="s">
        <v>132</v>
      </c>
      <c r="D32" s="353">
        <v>0</v>
      </c>
      <c r="E32" s="353">
        <v>0</v>
      </c>
      <c r="F32" s="356"/>
      <c r="G32" s="355" t="s">
        <v>397</v>
      </c>
      <c r="H32" s="351" t="s">
        <v>396</v>
      </c>
      <c r="I32" s="333" t="s">
        <v>395</v>
      </c>
      <c r="J32" s="353">
        <v>0</v>
      </c>
      <c r="K32" s="353">
        <v>0</v>
      </c>
      <c r="L32" s="357"/>
    </row>
    <row r="33" spans="1:12" ht="12.75" x14ac:dyDescent="0.2">
      <c r="A33" s="351" t="s">
        <v>394</v>
      </c>
      <c r="B33" s="334">
        <v>417200</v>
      </c>
      <c r="C33" s="333" t="s">
        <v>130</v>
      </c>
      <c r="D33" s="353">
        <v>0</v>
      </c>
      <c r="E33" s="353">
        <v>0</v>
      </c>
      <c r="F33" s="356"/>
      <c r="G33" s="361" t="s">
        <v>393</v>
      </c>
      <c r="H33" s="334" t="s">
        <v>392</v>
      </c>
      <c r="I33" s="333" t="s">
        <v>391</v>
      </c>
      <c r="J33" s="353">
        <v>0</v>
      </c>
      <c r="K33" s="353">
        <v>0</v>
      </c>
      <c r="L33" s="357"/>
    </row>
    <row r="34" spans="1:12" ht="12.75" x14ac:dyDescent="0.2">
      <c r="A34" s="351" t="s">
        <v>390</v>
      </c>
      <c r="B34" s="334">
        <v>417300</v>
      </c>
      <c r="C34" s="333" t="s">
        <v>389</v>
      </c>
      <c r="D34" s="353">
        <v>0</v>
      </c>
      <c r="E34" s="353">
        <v>0</v>
      </c>
      <c r="F34" s="356"/>
      <c r="G34" s="355" t="s">
        <v>388</v>
      </c>
      <c r="H34" s="351" t="s">
        <v>387</v>
      </c>
      <c r="I34" s="333" t="s">
        <v>386</v>
      </c>
      <c r="J34" s="353">
        <v>0</v>
      </c>
      <c r="K34" s="353">
        <v>0</v>
      </c>
      <c r="L34" s="357"/>
    </row>
    <row r="35" spans="1:12" ht="12.75" x14ac:dyDescent="0.2">
      <c r="A35" s="351" t="s">
        <v>385</v>
      </c>
      <c r="B35" s="334">
        <v>417400</v>
      </c>
      <c r="C35" s="333" t="s">
        <v>384</v>
      </c>
      <c r="D35" s="353">
        <v>0</v>
      </c>
      <c r="E35" s="353">
        <v>0</v>
      </c>
      <c r="F35" s="356"/>
      <c r="G35" s="355" t="s">
        <v>383</v>
      </c>
      <c r="H35" s="351" t="s">
        <v>382</v>
      </c>
      <c r="I35" s="333" t="s">
        <v>381</v>
      </c>
      <c r="J35" s="359">
        <f>SUBTOTAL(9,J25:J34)</f>
        <v>0</v>
      </c>
      <c r="K35" s="358" t="s">
        <v>346</v>
      </c>
      <c r="L35" s="352">
        <f>SUBTOTAL(9,K25:K34)</f>
        <v>0</v>
      </c>
    </row>
    <row r="36" spans="1:12" ht="12.75" x14ac:dyDescent="0.2">
      <c r="A36" s="351" t="s">
        <v>380</v>
      </c>
      <c r="B36" s="334">
        <v>417900</v>
      </c>
      <c r="C36" s="333" t="s">
        <v>124</v>
      </c>
      <c r="D36" s="353">
        <v>0</v>
      </c>
      <c r="E36" s="353">
        <v>0</v>
      </c>
      <c r="F36" s="356"/>
      <c r="G36" s="355" t="s">
        <v>379</v>
      </c>
      <c r="H36" s="335"/>
      <c r="I36" s="333" t="s">
        <v>378</v>
      </c>
      <c r="J36" s="347"/>
      <c r="K36" s="347"/>
      <c r="L36" s="357"/>
    </row>
    <row r="37" spans="1:12" ht="25.5" x14ac:dyDescent="0.2">
      <c r="A37" s="351" t="s">
        <v>377</v>
      </c>
      <c r="B37" s="334"/>
      <c r="C37" s="333"/>
      <c r="D37" s="360"/>
      <c r="E37" s="360"/>
      <c r="F37" s="356"/>
      <c r="G37" s="355" t="s">
        <v>376</v>
      </c>
      <c r="H37" s="351" t="s">
        <v>375</v>
      </c>
      <c r="I37" s="333" t="s">
        <v>374</v>
      </c>
      <c r="J37" s="353">
        <v>0</v>
      </c>
      <c r="K37" s="353">
        <v>0</v>
      </c>
      <c r="L37" s="357"/>
    </row>
    <row r="38" spans="1:12" ht="12.75" x14ac:dyDescent="0.2">
      <c r="A38" s="351" t="s">
        <v>373</v>
      </c>
      <c r="B38" s="334">
        <v>418100</v>
      </c>
      <c r="C38" s="333" t="s">
        <v>123</v>
      </c>
      <c r="D38" s="353">
        <v>0</v>
      </c>
      <c r="E38" s="353">
        <v>0</v>
      </c>
      <c r="F38" s="356"/>
      <c r="G38" s="355" t="s">
        <v>372</v>
      </c>
      <c r="H38" s="351" t="s">
        <v>371</v>
      </c>
      <c r="I38" s="333" t="s">
        <v>370</v>
      </c>
      <c r="J38" s="353">
        <v>0</v>
      </c>
      <c r="K38" s="353">
        <v>0</v>
      </c>
      <c r="L38" s="357"/>
    </row>
    <row r="39" spans="1:12" ht="12.75" x14ac:dyDescent="0.2">
      <c r="A39" s="351" t="s">
        <v>369</v>
      </c>
      <c r="B39" s="334"/>
      <c r="C39" s="333"/>
      <c r="D39" s="360"/>
      <c r="E39" s="353"/>
      <c r="F39" s="356"/>
      <c r="G39" s="355" t="s">
        <v>368</v>
      </c>
      <c r="H39" s="351" t="s">
        <v>367</v>
      </c>
      <c r="I39" s="333" t="s">
        <v>366</v>
      </c>
      <c r="J39" s="359">
        <f>SUBTOTAL(9,J37:J38)</f>
        <v>0</v>
      </c>
      <c r="K39" s="358" t="s">
        <v>346</v>
      </c>
      <c r="L39" s="352">
        <f>SUBTOTAL(9,K37:K38)</f>
        <v>0</v>
      </c>
    </row>
    <row r="40" spans="1:12" ht="12.75" x14ac:dyDescent="0.2">
      <c r="A40" s="351" t="s">
        <v>365</v>
      </c>
      <c r="B40" s="334">
        <v>419100</v>
      </c>
      <c r="C40" s="333" t="s">
        <v>120</v>
      </c>
      <c r="D40" s="353">
        <v>0</v>
      </c>
      <c r="E40" s="353">
        <v>0</v>
      </c>
      <c r="F40" s="356"/>
      <c r="G40" s="355" t="s">
        <v>364</v>
      </c>
      <c r="H40" s="351" t="s">
        <v>363</v>
      </c>
      <c r="I40" s="333"/>
      <c r="J40" s="347"/>
      <c r="K40" s="357"/>
      <c r="L40" s="357"/>
    </row>
    <row r="41" spans="1:12" ht="12.75" x14ac:dyDescent="0.2">
      <c r="A41" s="351" t="s">
        <v>362</v>
      </c>
      <c r="B41" s="334">
        <v>419200</v>
      </c>
      <c r="C41" s="333" t="s">
        <v>118</v>
      </c>
      <c r="D41" s="353">
        <v>2953</v>
      </c>
      <c r="E41" s="353">
        <v>6951</v>
      </c>
      <c r="F41" s="356"/>
      <c r="G41" s="355" t="s">
        <v>361</v>
      </c>
      <c r="H41" s="335"/>
      <c r="I41" s="333" t="s">
        <v>360</v>
      </c>
      <c r="J41" s="359">
        <f>SUM(D46,J8,J22,J35,J39)</f>
        <v>2953</v>
      </c>
      <c r="K41" s="358" t="s">
        <v>346</v>
      </c>
      <c r="L41" s="352">
        <f>SUM(F46,L8,L22,L35,L39)</f>
        <v>6951</v>
      </c>
    </row>
    <row r="42" spans="1:12" ht="12.75" x14ac:dyDescent="0.2">
      <c r="A42" s="351" t="s">
        <v>359</v>
      </c>
      <c r="B42" s="334">
        <v>419300</v>
      </c>
      <c r="C42" s="333" t="s">
        <v>116</v>
      </c>
      <c r="D42" s="353">
        <v>0</v>
      </c>
      <c r="E42" s="353">
        <v>0</v>
      </c>
      <c r="F42" s="356"/>
      <c r="G42" s="355" t="s">
        <v>358</v>
      </c>
      <c r="H42" s="335"/>
      <c r="I42" s="333"/>
      <c r="J42" s="347"/>
      <c r="K42" s="347"/>
      <c r="L42" s="357"/>
    </row>
    <row r="43" spans="1:12" ht="12.75" x14ac:dyDescent="0.2">
      <c r="A43" s="351" t="s">
        <v>357</v>
      </c>
      <c r="B43" s="334">
        <v>419900</v>
      </c>
      <c r="C43" s="333" t="s">
        <v>115</v>
      </c>
      <c r="D43" s="353">
        <v>0</v>
      </c>
      <c r="E43" s="534">
        <v>0</v>
      </c>
      <c r="F43" s="356"/>
      <c r="G43" s="355" t="s">
        <v>356</v>
      </c>
      <c r="H43" s="351" t="s">
        <v>355</v>
      </c>
      <c r="I43" s="333" t="s">
        <v>354</v>
      </c>
      <c r="J43" s="533">
        <v>0</v>
      </c>
      <c r="K43" s="532">
        <v>0</v>
      </c>
      <c r="L43" s="352">
        <f>+K43</f>
        <v>0</v>
      </c>
    </row>
    <row r="44" spans="1:12" ht="12.75" x14ac:dyDescent="0.2">
      <c r="A44" s="351" t="s">
        <v>353</v>
      </c>
      <c r="B44" s="334"/>
      <c r="C44" s="333" t="s">
        <v>352</v>
      </c>
      <c r="D44" s="332">
        <f>SUBTOTAL(9,D19:D43)</f>
        <v>2953</v>
      </c>
      <c r="E44" s="350" t="s">
        <v>346</v>
      </c>
      <c r="F44" s="349">
        <f>SUBTOTAL(9,E20:E43)</f>
        <v>6951</v>
      </c>
      <c r="G44" s="348" t="s">
        <v>351</v>
      </c>
      <c r="H44" s="335"/>
      <c r="I44" s="333"/>
      <c r="J44" s="347"/>
      <c r="K44" s="347"/>
      <c r="L44" s="347"/>
    </row>
    <row r="45" spans="1:12" ht="24" x14ac:dyDescent="0.2">
      <c r="A45" s="346" t="s">
        <v>350</v>
      </c>
      <c r="B45" s="340">
        <v>410000</v>
      </c>
      <c r="C45" s="345" t="s">
        <v>349</v>
      </c>
      <c r="D45" s="344"/>
      <c r="E45" s="343" t="s">
        <v>346</v>
      </c>
      <c r="F45" s="342"/>
      <c r="G45" s="341"/>
      <c r="H45" s="340" t="s">
        <v>348</v>
      </c>
      <c r="I45" s="339" t="s">
        <v>347</v>
      </c>
      <c r="J45" s="338"/>
      <c r="K45" s="337" t="s">
        <v>346</v>
      </c>
      <c r="L45" s="336"/>
    </row>
    <row r="46" spans="1:12" ht="12.75" x14ac:dyDescent="0.2">
      <c r="A46" s="335"/>
      <c r="B46" s="334"/>
      <c r="C46" s="333"/>
      <c r="D46" s="332">
        <f>(D19+D44)</f>
        <v>2953</v>
      </c>
      <c r="E46" s="332"/>
      <c r="F46" s="331">
        <f>SUM(F19+F44)</f>
        <v>6951</v>
      </c>
      <c r="G46" s="330"/>
      <c r="H46" s="329"/>
      <c r="I46" s="328" t="s">
        <v>345</v>
      </c>
      <c r="J46" s="326">
        <f>(D7+J41+J43)</f>
        <v>10575</v>
      </c>
      <c r="K46" s="327"/>
      <c r="L46" s="326">
        <f>(F7+L41+K43)</f>
        <v>11232</v>
      </c>
    </row>
    <row r="47" spans="1:12" ht="12.95" customHeight="1" x14ac:dyDescent="0.2">
      <c r="A47" s="598" t="str">
        <f ca="1">CELL("FILENAME",A1)</f>
        <v>R:\Finance\Annual Budget\Amended 2016-2017\[2016-2017 Amended Budget.xlsx]109</v>
      </c>
      <c r="B47" s="598"/>
      <c r="C47" s="598"/>
      <c r="D47" s="324"/>
      <c r="E47" s="324"/>
      <c r="F47" s="324"/>
      <c r="G47" s="324"/>
      <c r="H47" s="324"/>
      <c r="I47" s="325"/>
      <c r="J47" s="324"/>
      <c r="K47" s="324"/>
      <c r="L47" s="324"/>
    </row>
    <row r="48" spans="1:12" x14ac:dyDescent="0.2">
      <c r="D48" s="323"/>
      <c r="E48" s="323"/>
      <c r="F48" s="323"/>
    </row>
    <row r="49" spans="4:6" x14ac:dyDescent="0.2">
      <c r="D49" s="323"/>
      <c r="E49" s="323"/>
      <c r="F49" s="323"/>
    </row>
    <row r="50" spans="4:6" x14ac:dyDescent="0.2">
      <c r="D50" s="323"/>
      <c r="E50" s="323"/>
      <c r="F50" s="323"/>
    </row>
    <row r="51" spans="4:6" x14ac:dyDescent="0.2">
      <c r="D51" s="323"/>
      <c r="E51" s="323"/>
      <c r="F51" s="323"/>
    </row>
    <row r="52" spans="4:6" x14ac:dyDescent="0.2">
      <c r="D52" s="323"/>
      <c r="E52" s="323"/>
      <c r="F52" s="323"/>
    </row>
    <row r="53" spans="4:6" x14ac:dyDescent="0.2">
      <c r="D53" s="323"/>
      <c r="E53" s="323"/>
      <c r="F53" s="323"/>
    </row>
    <row r="54" spans="4:6" x14ac:dyDescent="0.2">
      <c r="D54" s="323"/>
      <c r="E54" s="323"/>
      <c r="F54" s="323"/>
    </row>
    <row r="55" spans="4:6" x14ac:dyDescent="0.2">
      <c r="D55" s="323"/>
      <c r="E55" s="323"/>
      <c r="F55" s="323"/>
    </row>
    <row r="56" spans="4:6" x14ac:dyDescent="0.2">
      <c r="D56" s="323"/>
      <c r="E56" s="323"/>
      <c r="F56" s="323"/>
    </row>
    <row r="57" spans="4:6" x14ac:dyDescent="0.2">
      <c r="D57" s="323"/>
      <c r="E57" s="323"/>
      <c r="F57" s="323"/>
    </row>
    <row r="58" spans="4:6" x14ac:dyDescent="0.2">
      <c r="D58" s="323"/>
      <c r="E58" s="323"/>
      <c r="F58" s="323"/>
    </row>
    <row r="59" spans="4:6" x14ac:dyDescent="0.2">
      <c r="D59" s="323"/>
      <c r="E59" s="323"/>
      <c r="F59" s="323"/>
    </row>
    <row r="60" spans="4:6" x14ac:dyDescent="0.2">
      <c r="D60" s="323"/>
      <c r="E60" s="323"/>
      <c r="F60" s="323"/>
    </row>
    <row r="61" spans="4:6" x14ac:dyDescent="0.2">
      <c r="D61" s="323"/>
      <c r="E61" s="323"/>
      <c r="F61" s="323"/>
    </row>
    <row r="62" spans="4:6" x14ac:dyDescent="0.2">
      <c r="D62" s="323"/>
      <c r="E62" s="323"/>
      <c r="F62" s="323"/>
    </row>
    <row r="63" spans="4:6" x14ac:dyDescent="0.2">
      <c r="D63" s="323"/>
      <c r="E63" s="323"/>
      <c r="F63" s="323"/>
    </row>
    <row r="64" spans="4:6" x14ac:dyDescent="0.2">
      <c r="D64" s="323"/>
      <c r="E64" s="323"/>
      <c r="F64" s="323"/>
    </row>
    <row r="65" spans="4:6" x14ac:dyDescent="0.2">
      <c r="D65" s="323"/>
      <c r="E65" s="323"/>
      <c r="F65" s="323"/>
    </row>
    <row r="66" spans="4:6" x14ac:dyDescent="0.2">
      <c r="D66" s="323"/>
      <c r="E66" s="323"/>
      <c r="F66" s="323"/>
    </row>
    <row r="67" spans="4:6" x14ac:dyDescent="0.2">
      <c r="D67" s="323"/>
      <c r="E67" s="323"/>
      <c r="F67" s="323"/>
    </row>
    <row r="68" spans="4:6" x14ac:dyDescent="0.2">
      <c r="D68" s="323"/>
      <c r="E68" s="323"/>
      <c r="F68" s="323"/>
    </row>
    <row r="69" spans="4:6" x14ac:dyDescent="0.2">
      <c r="D69" s="323"/>
      <c r="E69" s="323"/>
      <c r="F69" s="323"/>
    </row>
    <row r="70" spans="4:6" x14ac:dyDescent="0.2">
      <c r="D70" s="323"/>
      <c r="E70" s="323"/>
      <c r="F70" s="323"/>
    </row>
    <row r="71" spans="4:6" x14ac:dyDescent="0.2">
      <c r="D71" s="323"/>
      <c r="E71" s="323"/>
      <c r="F71" s="323"/>
    </row>
    <row r="72" spans="4:6" x14ac:dyDescent="0.2">
      <c r="D72" s="323"/>
      <c r="E72" s="323"/>
      <c r="F72" s="323"/>
    </row>
    <row r="73" spans="4:6" x14ac:dyDescent="0.2">
      <c r="D73" s="323"/>
      <c r="E73" s="323"/>
      <c r="F73" s="323"/>
    </row>
    <row r="74" spans="4:6" x14ac:dyDescent="0.2">
      <c r="D74" s="323"/>
      <c r="E74" s="323"/>
      <c r="F74" s="323"/>
    </row>
    <row r="75" spans="4:6" x14ac:dyDescent="0.2">
      <c r="D75" s="323"/>
      <c r="E75" s="323"/>
      <c r="F75" s="323"/>
    </row>
    <row r="76" spans="4:6" x14ac:dyDescent="0.2">
      <c r="D76" s="323"/>
      <c r="E76" s="323"/>
      <c r="F76" s="323"/>
    </row>
    <row r="77" spans="4:6" x14ac:dyDescent="0.2">
      <c r="D77" s="323"/>
      <c r="E77" s="323"/>
      <c r="F77" s="323"/>
    </row>
    <row r="78" spans="4:6" x14ac:dyDescent="0.2">
      <c r="D78" s="323"/>
      <c r="E78" s="323"/>
      <c r="F78" s="323"/>
    </row>
    <row r="79" spans="4:6" x14ac:dyDescent="0.2">
      <c r="D79" s="323"/>
      <c r="E79" s="323"/>
      <c r="F79" s="323"/>
    </row>
    <row r="80" spans="4:6" x14ac:dyDescent="0.2">
      <c r="D80" s="323"/>
      <c r="E80" s="323"/>
      <c r="F80" s="323"/>
    </row>
    <row r="81" spans="4:6" x14ac:dyDescent="0.2">
      <c r="D81" s="323"/>
      <c r="E81" s="323"/>
      <c r="F81" s="323"/>
    </row>
    <row r="82" spans="4:6" x14ac:dyDescent="0.2">
      <c r="D82" s="323"/>
      <c r="E82" s="323"/>
      <c r="F82" s="323"/>
    </row>
    <row r="83" spans="4:6" x14ac:dyDescent="0.2">
      <c r="D83" s="323"/>
      <c r="E83" s="323"/>
      <c r="F83" s="323"/>
    </row>
    <row r="84" spans="4:6" x14ac:dyDescent="0.2">
      <c r="D84" s="323"/>
      <c r="E84" s="323"/>
      <c r="F84" s="323"/>
    </row>
    <row r="85" spans="4:6" x14ac:dyDescent="0.2">
      <c r="D85" s="323"/>
      <c r="E85" s="323"/>
      <c r="F85" s="323"/>
    </row>
    <row r="86" spans="4:6" x14ac:dyDescent="0.2">
      <c r="D86" s="323"/>
      <c r="E86" s="323"/>
      <c r="F86" s="323"/>
    </row>
    <row r="87" spans="4:6" x14ac:dyDescent="0.2">
      <c r="D87" s="323"/>
      <c r="E87" s="323"/>
      <c r="F87" s="323"/>
    </row>
    <row r="88" spans="4:6" x14ac:dyDescent="0.2">
      <c r="D88" s="323"/>
      <c r="E88" s="323"/>
      <c r="F88" s="323"/>
    </row>
    <row r="89" spans="4:6" x14ac:dyDescent="0.2">
      <c r="D89" s="323"/>
      <c r="E89" s="323"/>
      <c r="F89" s="323"/>
    </row>
    <row r="90" spans="4:6" x14ac:dyDescent="0.2">
      <c r="D90" s="323"/>
      <c r="E90" s="323"/>
      <c r="F90" s="323"/>
    </row>
    <row r="91" spans="4:6" x14ac:dyDescent="0.2">
      <c r="D91" s="323"/>
      <c r="E91" s="323"/>
      <c r="F91" s="323"/>
    </row>
    <row r="92" spans="4:6" x14ac:dyDescent="0.2">
      <c r="D92" s="323"/>
      <c r="E92" s="323"/>
      <c r="F92" s="323"/>
    </row>
    <row r="93" spans="4:6" x14ac:dyDescent="0.2">
      <c r="D93" s="323"/>
      <c r="E93" s="323"/>
      <c r="F93" s="323"/>
    </row>
    <row r="94" spans="4:6" x14ac:dyDescent="0.2">
      <c r="D94" s="323"/>
      <c r="E94" s="323"/>
      <c r="F94" s="323"/>
    </row>
    <row r="95" spans="4:6" x14ac:dyDescent="0.2">
      <c r="D95" s="323"/>
      <c r="E95" s="323"/>
      <c r="F95" s="323"/>
    </row>
    <row r="96" spans="4:6" x14ac:dyDescent="0.2">
      <c r="D96" s="323"/>
      <c r="E96" s="323"/>
      <c r="F96" s="323"/>
    </row>
    <row r="97" spans="4:6" x14ac:dyDescent="0.2">
      <c r="D97" s="323"/>
      <c r="E97" s="323"/>
      <c r="F97" s="323"/>
    </row>
    <row r="98" spans="4:6" x14ac:dyDescent="0.2">
      <c r="D98" s="323"/>
      <c r="E98" s="323"/>
      <c r="F98" s="323"/>
    </row>
    <row r="99" spans="4:6" x14ac:dyDescent="0.2">
      <c r="D99" s="323"/>
      <c r="E99" s="323"/>
      <c r="F99" s="323"/>
    </row>
    <row r="100" spans="4:6" x14ac:dyDescent="0.2">
      <c r="D100" s="323"/>
      <c r="E100" s="323"/>
      <c r="F100" s="323"/>
    </row>
    <row r="101" spans="4:6" x14ac:dyDescent="0.2">
      <c r="D101" s="323"/>
      <c r="E101" s="323"/>
      <c r="F101" s="323"/>
    </row>
    <row r="102" spans="4:6" x14ac:dyDescent="0.2">
      <c r="D102" s="323"/>
      <c r="E102" s="323"/>
      <c r="F102" s="323"/>
    </row>
    <row r="103" spans="4:6" x14ac:dyDescent="0.2">
      <c r="D103" s="323"/>
      <c r="E103" s="323"/>
      <c r="F103" s="323"/>
    </row>
    <row r="104" spans="4:6" x14ac:dyDescent="0.2">
      <c r="D104" s="323"/>
      <c r="E104" s="323"/>
      <c r="F104" s="323"/>
    </row>
    <row r="105" spans="4:6" x14ac:dyDescent="0.2">
      <c r="D105" s="323"/>
      <c r="E105" s="323"/>
      <c r="F105" s="323"/>
    </row>
    <row r="106" spans="4:6" x14ac:dyDescent="0.2">
      <c r="D106" s="323"/>
      <c r="E106" s="323"/>
      <c r="F106" s="323"/>
    </row>
    <row r="107" spans="4:6" x14ac:dyDescent="0.2">
      <c r="D107" s="323"/>
      <c r="E107" s="323"/>
      <c r="F107" s="323"/>
    </row>
    <row r="108" spans="4:6" x14ac:dyDescent="0.2">
      <c r="D108" s="323"/>
      <c r="E108" s="323"/>
      <c r="F108" s="323"/>
    </row>
    <row r="109" spans="4:6" x14ac:dyDescent="0.2">
      <c r="D109" s="323"/>
      <c r="E109" s="323"/>
      <c r="F109" s="323"/>
    </row>
    <row r="110" spans="4:6" x14ac:dyDescent="0.2">
      <c r="D110" s="323"/>
      <c r="E110" s="323"/>
      <c r="F110" s="323"/>
    </row>
    <row r="111" spans="4:6" x14ac:dyDescent="0.2">
      <c r="D111" s="323"/>
      <c r="E111" s="323"/>
      <c r="F111" s="323"/>
    </row>
    <row r="112" spans="4:6" x14ac:dyDescent="0.2">
      <c r="D112" s="323"/>
      <c r="E112" s="323"/>
      <c r="F112" s="323"/>
    </row>
    <row r="113" spans="4:6" x14ac:dyDescent="0.2">
      <c r="D113" s="323"/>
      <c r="E113" s="323"/>
      <c r="F113" s="323"/>
    </row>
    <row r="114" spans="4:6" x14ac:dyDescent="0.2">
      <c r="D114" s="323"/>
      <c r="E114" s="323"/>
      <c r="F114" s="323"/>
    </row>
    <row r="115" spans="4:6" x14ac:dyDescent="0.2">
      <c r="D115" s="323"/>
      <c r="E115" s="323"/>
      <c r="F115" s="323"/>
    </row>
    <row r="116" spans="4:6" x14ac:dyDescent="0.2">
      <c r="D116" s="323"/>
      <c r="E116" s="323"/>
      <c r="F116" s="323"/>
    </row>
    <row r="117" spans="4:6" x14ac:dyDescent="0.2">
      <c r="D117" s="323"/>
      <c r="E117" s="323"/>
      <c r="F117" s="323"/>
    </row>
    <row r="118" spans="4:6" x14ac:dyDescent="0.2">
      <c r="D118" s="323"/>
      <c r="E118" s="323"/>
      <c r="F118" s="323"/>
    </row>
    <row r="119" spans="4:6" x14ac:dyDescent="0.2">
      <c r="D119" s="323"/>
      <c r="E119" s="323"/>
      <c r="F119" s="323"/>
    </row>
    <row r="120" spans="4:6" x14ac:dyDescent="0.2">
      <c r="D120" s="323"/>
      <c r="E120" s="323"/>
      <c r="F120" s="323"/>
    </row>
    <row r="121" spans="4:6" x14ac:dyDescent="0.2">
      <c r="D121" s="323"/>
      <c r="E121" s="323"/>
      <c r="F121" s="323"/>
    </row>
    <row r="122" spans="4:6" x14ac:dyDescent="0.2">
      <c r="D122" s="323"/>
      <c r="E122" s="323"/>
      <c r="F122" s="323"/>
    </row>
    <row r="123" spans="4:6" x14ac:dyDescent="0.2">
      <c r="D123" s="323"/>
      <c r="E123" s="323"/>
      <c r="F123" s="323"/>
    </row>
    <row r="124" spans="4:6" x14ac:dyDescent="0.2">
      <c r="D124" s="323"/>
      <c r="E124" s="323"/>
      <c r="F124" s="323"/>
    </row>
    <row r="125" spans="4:6" x14ac:dyDescent="0.2">
      <c r="D125" s="323"/>
      <c r="E125" s="323"/>
      <c r="F125" s="323"/>
    </row>
    <row r="126" spans="4:6" x14ac:dyDescent="0.2">
      <c r="D126" s="323"/>
      <c r="E126" s="323"/>
      <c r="F126" s="323"/>
    </row>
    <row r="127" spans="4:6" x14ac:dyDescent="0.2">
      <c r="D127" s="323"/>
      <c r="E127" s="323"/>
      <c r="F127" s="323"/>
    </row>
    <row r="128" spans="4:6" x14ac:dyDescent="0.2">
      <c r="D128" s="323"/>
      <c r="E128" s="323"/>
      <c r="F128" s="323"/>
    </row>
    <row r="129" spans="4:6" x14ac:dyDescent="0.2">
      <c r="D129" s="323"/>
      <c r="E129" s="323"/>
      <c r="F129" s="323"/>
    </row>
    <row r="130" spans="4:6" x14ac:dyDescent="0.2">
      <c r="D130" s="323"/>
      <c r="E130" s="323"/>
      <c r="F130" s="323"/>
    </row>
    <row r="131" spans="4:6" x14ac:dyDescent="0.2">
      <c r="D131" s="323"/>
      <c r="E131" s="323"/>
      <c r="F131" s="323"/>
    </row>
    <row r="132" spans="4:6" x14ac:dyDescent="0.2">
      <c r="D132" s="323"/>
      <c r="E132" s="323"/>
      <c r="F132" s="323"/>
    </row>
    <row r="133" spans="4:6" x14ac:dyDescent="0.2">
      <c r="D133" s="323"/>
      <c r="E133" s="323"/>
      <c r="F133" s="323"/>
    </row>
    <row r="134" spans="4:6" x14ac:dyDescent="0.2">
      <c r="D134" s="323"/>
      <c r="E134" s="323"/>
      <c r="F134" s="323"/>
    </row>
    <row r="135" spans="4:6" x14ac:dyDescent="0.2">
      <c r="D135" s="323"/>
      <c r="E135" s="323"/>
      <c r="F135" s="323"/>
    </row>
    <row r="136" spans="4:6" x14ac:dyDescent="0.2">
      <c r="D136" s="323"/>
      <c r="E136" s="323"/>
      <c r="F136" s="323"/>
    </row>
    <row r="137" spans="4:6" x14ac:dyDescent="0.2">
      <c r="D137" s="323"/>
      <c r="E137" s="323"/>
      <c r="F137" s="323"/>
    </row>
    <row r="138" spans="4:6" x14ac:dyDescent="0.2">
      <c r="D138" s="323"/>
      <c r="E138" s="323"/>
      <c r="F138" s="323"/>
    </row>
    <row r="139" spans="4:6" x14ac:dyDescent="0.2">
      <c r="D139" s="323"/>
      <c r="E139" s="323"/>
      <c r="F139" s="323"/>
    </row>
    <row r="140" spans="4:6" x14ac:dyDescent="0.2">
      <c r="D140" s="323"/>
      <c r="E140" s="323"/>
      <c r="F140" s="323"/>
    </row>
    <row r="141" spans="4:6" x14ac:dyDescent="0.2">
      <c r="D141" s="323"/>
      <c r="E141" s="323"/>
      <c r="F141" s="323"/>
    </row>
    <row r="142" spans="4:6" x14ac:dyDescent="0.2">
      <c r="D142" s="323"/>
      <c r="E142" s="323"/>
      <c r="F142" s="323"/>
    </row>
    <row r="143" spans="4:6" x14ac:dyDescent="0.2">
      <c r="D143" s="323"/>
      <c r="E143" s="323"/>
      <c r="F143" s="323"/>
    </row>
    <row r="144" spans="4:6" x14ac:dyDescent="0.2">
      <c r="D144" s="323"/>
      <c r="E144" s="323"/>
      <c r="F144" s="323"/>
    </row>
    <row r="145" spans="4:6" x14ac:dyDescent="0.2">
      <c r="D145" s="323"/>
      <c r="E145" s="323"/>
      <c r="F145" s="323"/>
    </row>
    <row r="146" spans="4:6" x14ac:dyDescent="0.2">
      <c r="D146" s="323"/>
      <c r="E146" s="323"/>
      <c r="F146" s="323"/>
    </row>
    <row r="147" spans="4:6" x14ac:dyDescent="0.2">
      <c r="D147" s="323"/>
      <c r="E147" s="323"/>
      <c r="F147" s="323"/>
    </row>
    <row r="148" spans="4:6" x14ac:dyDescent="0.2">
      <c r="D148" s="323"/>
      <c r="E148" s="323"/>
      <c r="F148" s="323"/>
    </row>
    <row r="149" spans="4:6" x14ac:dyDescent="0.2">
      <c r="D149" s="323"/>
      <c r="E149" s="323"/>
      <c r="F149" s="323"/>
    </row>
    <row r="150" spans="4:6" x14ac:dyDescent="0.2">
      <c r="D150" s="323"/>
      <c r="E150" s="323"/>
      <c r="F150" s="323"/>
    </row>
    <row r="151" spans="4:6" x14ac:dyDescent="0.2">
      <c r="D151" s="323"/>
      <c r="E151" s="323"/>
      <c r="F151" s="323"/>
    </row>
    <row r="152" spans="4:6" x14ac:dyDescent="0.2">
      <c r="D152" s="323"/>
      <c r="E152" s="323"/>
      <c r="F152" s="323"/>
    </row>
    <row r="153" spans="4:6" x14ac:dyDescent="0.2">
      <c r="D153" s="323"/>
      <c r="E153" s="323"/>
      <c r="F153" s="323"/>
    </row>
    <row r="154" spans="4:6" x14ac:dyDescent="0.2">
      <c r="D154" s="323"/>
      <c r="E154" s="323"/>
      <c r="F154" s="323"/>
    </row>
    <row r="155" spans="4:6" x14ac:dyDescent="0.2">
      <c r="D155" s="323"/>
      <c r="E155" s="323"/>
      <c r="F155" s="323"/>
    </row>
    <row r="156" spans="4:6" x14ac:dyDescent="0.2">
      <c r="D156" s="323"/>
      <c r="E156" s="323"/>
      <c r="F156" s="323"/>
    </row>
    <row r="157" spans="4:6" x14ac:dyDescent="0.2">
      <c r="D157" s="323"/>
      <c r="E157" s="323"/>
      <c r="F157" s="323"/>
    </row>
    <row r="158" spans="4:6" x14ac:dyDescent="0.2">
      <c r="D158" s="323"/>
      <c r="E158" s="323"/>
      <c r="F158" s="323"/>
    </row>
    <row r="159" spans="4:6" x14ac:dyDescent="0.2">
      <c r="D159" s="323"/>
      <c r="E159" s="323"/>
      <c r="F159" s="323"/>
    </row>
    <row r="160" spans="4:6" x14ac:dyDescent="0.2">
      <c r="D160" s="323"/>
      <c r="E160" s="323"/>
      <c r="F160" s="323"/>
    </row>
    <row r="161" spans="4:6" x14ac:dyDescent="0.2">
      <c r="D161" s="323"/>
      <c r="E161" s="323"/>
      <c r="F161" s="323"/>
    </row>
    <row r="162" spans="4:6" x14ac:dyDescent="0.2">
      <c r="D162" s="323"/>
      <c r="E162" s="323"/>
      <c r="F162" s="323"/>
    </row>
    <row r="163" spans="4:6" x14ac:dyDescent="0.2">
      <c r="D163" s="323"/>
      <c r="E163" s="323"/>
      <c r="F163" s="323"/>
    </row>
    <row r="164" spans="4:6" x14ac:dyDescent="0.2">
      <c r="D164" s="323"/>
      <c r="E164" s="323"/>
      <c r="F164" s="323"/>
    </row>
    <row r="165" spans="4:6" x14ac:dyDescent="0.2">
      <c r="D165" s="323"/>
      <c r="E165" s="323"/>
      <c r="F165" s="323"/>
    </row>
    <row r="166" spans="4:6" x14ac:dyDescent="0.2">
      <c r="D166" s="323"/>
      <c r="E166" s="323"/>
      <c r="F166" s="323"/>
    </row>
    <row r="167" spans="4:6" x14ac:dyDescent="0.2">
      <c r="D167" s="323"/>
      <c r="E167" s="323"/>
      <c r="F167" s="323"/>
    </row>
    <row r="168" spans="4:6" x14ac:dyDescent="0.2">
      <c r="D168" s="323"/>
      <c r="E168" s="323"/>
      <c r="F168" s="323"/>
    </row>
    <row r="169" spans="4:6" x14ac:dyDescent="0.2">
      <c r="D169" s="323"/>
      <c r="E169" s="323"/>
      <c r="F169" s="323"/>
    </row>
    <row r="170" spans="4:6" x14ac:dyDescent="0.2">
      <c r="D170" s="323"/>
      <c r="E170" s="323"/>
      <c r="F170" s="323"/>
    </row>
    <row r="171" spans="4:6" x14ac:dyDescent="0.2">
      <c r="D171" s="323"/>
      <c r="E171" s="323"/>
      <c r="F171" s="323"/>
    </row>
    <row r="172" spans="4:6" x14ac:dyDescent="0.2">
      <c r="D172" s="323"/>
      <c r="E172" s="323"/>
      <c r="F172" s="323"/>
    </row>
    <row r="173" spans="4:6" x14ac:dyDescent="0.2">
      <c r="D173" s="323"/>
      <c r="E173" s="323"/>
      <c r="F173" s="323"/>
    </row>
    <row r="174" spans="4:6" x14ac:dyDescent="0.2">
      <c r="D174" s="323"/>
      <c r="E174" s="323"/>
      <c r="F174" s="323"/>
    </row>
    <row r="175" spans="4:6" x14ac:dyDescent="0.2">
      <c r="D175" s="323"/>
      <c r="E175" s="323"/>
      <c r="F175" s="323"/>
    </row>
    <row r="176" spans="4:6" x14ac:dyDescent="0.2">
      <c r="D176" s="323"/>
      <c r="E176" s="323"/>
      <c r="F176" s="323"/>
    </row>
    <row r="177" spans="4:6" x14ac:dyDescent="0.2">
      <c r="D177" s="323"/>
      <c r="E177" s="323"/>
      <c r="F177" s="323"/>
    </row>
    <row r="178" spans="4:6" x14ac:dyDescent="0.2">
      <c r="D178" s="323"/>
      <c r="E178" s="323"/>
      <c r="F178" s="323"/>
    </row>
    <row r="179" spans="4:6" x14ac:dyDescent="0.2">
      <c r="D179" s="323"/>
      <c r="E179" s="323"/>
      <c r="F179" s="323"/>
    </row>
    <row r="180" spans="4:6" x14ac:dyDescent="0.2">
      <c r="D180" s="323"/>
      <c r="E180" s="323"/>
      <c r="F180" s="323"/>
    </row>
    <row r="181" spans="4:6" x14ac:dyDescent="0.2">
      <c r="D181" s="323"/>
      <c r="E181" s="323"/>
      <c r="F181" s="323"/>
    </row>
    <row r="182" spans="4:6" x14ac:dyDescent="0.2">
      <c r="D182" s="323"/>
      <c r="E182" s="323"/>
      <c r="F182" s="323"/>
    </row>
    <row r="183" spans="4:6" x14ac:dyDescent="0.2">
      <c r="D183" s="323"/>
      <c r="E183" s="323"/>
      <c r="F183" s="323"/>
    </row>
    <row r="184" spans="4:6" x14ac:dyDescent="0.2">
      <c r="D184" s="323"/>
      <c r="E184" s="323"/>
      <c r="F184" s="323"/>
    </row>
    <row r="185" spans="4:6" x14ac:dyDescent="0.2">
      <c r="D185" s="323"/>
      <c r="E185" s="323"/>
      <c r="F185" s="323"/>
    </row>
    <row r="186" spans="4:6" x14ac:dyDescent="0.2">
      <c r="D186" s="323"/>
      <c r="E186" s="323"/>
      <c r="F186" s="323"/>
    </row>
    <row r="187" spans="4:6" x14ac:dyDescent="0.2">
      <c r="D187" s="323"/>
      <c r="E187" s="323"/>
      <c r="F187" s="323"/>
    </row>
    <row r="188" spans="4:6" x14ac:dyDescent="0.2">
      <c r="D188" s="323"/>
      <c r="E188" s="323"/>
      <c r="F188" s="323"/>
    </row>
    <row r="189" spans="4:6" x14ac:dyDescent="0.2">
      <c r="D189" s="323"/>
      <c r="E189" s="323"/>
      <c r="F189" s="323"/>
    </row>
    <row r="190" spans="4:6" x14ac:dyDescent="0.2">
      <c r="D190" s="323"/>
      <c r="E190" s="323"/>
      <c r="F190" s="323"/>
    </row>
    <row r="191" spans="4:6" x14ac:dyDescent="0.2">
      <c r="D191" s="323"/>
      <c r="E191" s="323"/>
      <c r="F191" s="323"/>
    </row>
    <row r="192" spans="4:6" x14ac:dyDescent="0.2">
      <c r="D192" s="323"/>
      <c r="E192" s="323"/>
      <c r="F192" s="323"/>
    </row>
    <row r="193" spans="4:6" x14ac:dyDescent="0.2">
      <c r="D193" s="323"/>
      <c r="E193" s="323"/>
      <c r="F193" s="323"/>
    </row>
    <row r="194" spans="4:6" x14ac:dyDescent="0.2">
      <c r="D194" s="323"/>
      <c r="E194" s="323"/>
      <c r="F194" s="323"/>
    </row>
    <row r="195" spans="4:6" x14ac:dyDescent="0.2">
      <c r="D195" s="323"/>
      <c r="E195" s="323"/>
      <c r="F195" s="323"/>
    </row>
    <row r="196" spans="4:6" x14ac:dyDescent="0.2">
      <c r="D196" s="323"/>
      <c r="E196" s="323"/>
      <c r="F196" s="323"/>
    </row>
    <row r="197" spans="4:6" x14ac:dyDescent="0.2">
      <c r="D197" s="323"/>
      <c r="E197" s="323"/>
      <c r="F197" s="323"/>
    </row>
    <row r="198" spans="4:6" x14ac:dyDescent="0.2">
      <c r="D198" s="323"/>
      <c r="E198" s="323"/>
      <c r="F198" s="323"/>
    </row>
    <row r="199" spans="4:6" x14ac:dyDescent="0.2">
      <c r="D199" s="323"/>
      <c r="E199" s="323"/>
      <c r="F199" s="323"/>
    </row>
    <row r="200" spans="4:6" x14ac:dyDescent="0.2">
      <c r="D200" s="323"/>
      <c r="E200" s="323"/>
      <c r="F200" s="323"/>
    </row>
    <row r="201" spans="4:6" x14ac:dyDescent="0.2">
      <c r="D201" s="323"/>
      <c r="E201" s="323"/>
      <c r="F201" s="323"/>
    </row>
    <row r="202" spans="4:6" x14ac:dyDescent="0.2">
      <c r="D202" s="323"/>
      <c r="E202" s="323"/>
      <c r="F202" s="323"/>
    </row>
    <row r="203" spans="4:6" x14ac:dyDescent="0.2">
      <c r="D203" s="323"/>
      <c r="E203" s="323"/>
      <c r="F203" s="323"/>
    </row>
    <row r="204" spans="4:6" x14ac:dyDescent="0.2">
      <c r="D204" s="323"/>
      <c r="E204" s="323"/>
      <c r="F204" s="323"/>
    </row>
    <row r="205" spans="4:6" x14ac:dyDescent="0.2">
      <c r="D205" s="323"/>
      <c r="E205" s="323"/>
      <c r="F205" s="323"/>
    </row>
    <row r="206" spans="4:6" x14ac:dyDescent="0.2">
      <c r="D206" s="323"/>
      <c r="E206" s="323"/>
      <c r="F206" s="323"/>
    </row>
    <row r="207" spans="4:6" x14ac:dyDescent="0.2">
      <c r="D207" s="323"/>
      <c r="E207" s="323"/>
      <c r="F207" s="323"/>
    </row>
    <row r="208" spans="4:6" x14ac:dyDescent="0.2">
      <c r="D208" s="323"/>
      <c r="E208" s="323"/>
      <c r="F208" s="323"/>
    </row>
    <row r="209" spans="4:6" x14ac:dyDescent="0.2">
      <c r="D209" s="323"/>
      <c r="E209" s="323"/>
      <c r="F209" s="323"/>
    </row>
    <row r="210" spans="4:6" x14ac:dyDescent="0.2">
      <c r="D210" s="323"/>
      <c r="E210" s="323"/>
      <c r="F210" s="323"/>
    </row>
    <row r="211" spans="4:6" x14ac:dyDescent="0.2">
      <c r="D211" s="323"/>
      <c r="E211" s="323"/>
      <c r="F211" s="323"/>
    </row>
    <row r="212" spans="4:6" x14ac:dyDescent="0.2">
      <c r="D212" s="323"/>
      <c r="E212" s="323"/>
      <c r="F212" s="323"/>
    </row>
    <row r="213" spans="4:6" x14ac:dyDescent="0.2">
      <c r="D213" s="323"/>
      <c r="E213" s="323"/>
      <c r="F213" s="323"/>
    </row>
    <row r="214" spans="4:6" x14ac:dyDescent="0.2">
      <c r="D214" s="323"/>
      <c r="E214" s="323"/>
      <c r="F214" s="323"/>
    </row>
    <row r="215" spans="4:6" x14ac:dyDescent="0.2">
      <c r="D215" s="323"/>
      <c r="E215" s="323"/>
      <c r="F215" s="323"/>
    </row>
    <row r="216" spans="4:6" x14ac:dyDescent="0.2">
      <c r="D216" s="323"/>
      <c r="E216" s="323"/>
      <c r="F216" s="323"/>
    </row>
    <row r="217" spans="4:6" x14ac:dyDescent="0.2">
      <c r="D217" s="323"/>
      <c r="E217" s="323"/>
      <c r="F217" s="323"/>
    </row>
    <row r="218" spans="4:6" x14ac:dyDescent="0.2">
      <c r="D218" s="323"/>
      <c r="E218" s="323"/>
      <c r="F218" s="323"/>
    </row>
    <row r="219" spans="4:6" x14ac:dyDescent="0.2">
      <c r="D219" s="323"/>
      <c r="E219" s="323"/>
      <c r="F219" s="323"/>
    </row>
    <row r="220" spans="4:6" x14ac:dyDescent="0.2">
      <c r="D220" s="323"/>
      <c r="E220" s="323"/>
      <c r="F220" s="323"/>
    </row>
    <row r="221" spans="4:6" x14ac:dyDescent="0.2">
      <c r="D221" s="323"/>
      <c r="E221" s="323"/>
      <c r="F221" s="323"/>
    </row>
    <row r="222" spans="4:6" x14ac:dyDescent="0.2">
      <c r="D222" s="323"/>
      <c r="E222" s="323"/>
      <c r="F222" s="323"/>
    </row>
    <row r="223" spans="4:6" x14ac:dyDescent="0.2">
      <c r="D223" s="323"/>
      <c r="E223" s="323"/>
      <c r="F223" s="323"/>
    </row>
    <row r="224" spans="4:6" x14ac:dyDescent="0.2">
      <c r="D224" s="323"/>
      <c r="E224" s="323"/>
      <c r="F224" s="323"/>
    </row>
    <row r="225" spans="4:6" x14ac:dyDescent="0.2">
      <c r="D225" s="323"/>
      <c r="E225" s="323"/>
      <c r="F225" s="323"/>
    </row>
    <row r="226" spans="4:6" x14ac:dyDescent="0.2">
      <c r="D226" s="323"/>
      <c r="E226" s="323"/>
      <c r="F226" s="323"/>
    </row>
    <row r="227" spans="4:6" x14ac:dyDescent="0.2">
      <c r="D227" s="323"/>
      <c r="E227" s="323"/>
      <c r="F227" s="323"/>
    </row>
    <row r="228" spans="4:6" x14ac:dyDescent="0.2">
      <c r="D228" s="323"/>
      <c r="E228" s="323"/>
      <c r="F228" s="323"/>
    </row>
    <row r="229" spans="4:6" x14ac:dyDescent="0.2">
      <c r="D229" s="323"/>
      <c r="E229" s="323"/>
      <c r="F229" s="323"/>
    </row>
    <row r="230" spans="4:6" x14ac:dyDescent="0.2">
      <c r="D230" s="323"/>
      <c r="E230" s="323"/>
      <c r="F230" s="323"/>
    </row>
    <row r="231" spans="4:6" x14ac:dyDescent="0.2">
      <c r="D231" s="323"/>
      <c r="E231" s="323"/>
      <c r="F231" s="323"/>
    </row>
    <row r="232" spans="4:6" x14ac:dyDescent="0.2">
      <c r="D232" s="323"/>
      <c r="E232" s="323"/>
      <c r="F232" s="323"/>
    </row>
    <row r="233" spans="4:6" x14ac:dyDescent="0.2">
      <c r="D233" s="323"/>
      <c r="E233" s="323"/>
      <c r="F233" s="323"/>
    </row>
    <row r="234" spans="4:6" x14ac:dyDescent="0.2">
      <c r="D234" s="323"/>
      <c r="E234" s="323"/>
      <c r="F234" s="323"/>
    </row>
    <row r="235" spans="4:6" x14ac:dyDescent="0.2">
      <c r="D235" s="323"/>
      <c r="E235" s="323"/>
      <c r="F235" s="323"/>
    </row>
    <row r="236" spans="4:6" x14ac:dyDescent="0.2">
      <c r="D236" s="323"/>
      <c r="E236" s="323"/>
      <c r="F236" s="323"/>
    </row>
    <row r="237" spans="4:6" x14ac:dyDescent="0.2">
      <c r="D237" s="323"/>
      <c r="E237" s="323"/>
      <c r="F237" s="323"/>
    </row>
    <row r="238" spans="4:6" x14ac:dyDescent="0.2">
      <c r="D238" s="323"/>
      <c r="E238" s="323"/>
      <c r="F238" s="323"/>
    </row>
    <row r="239" spans="4:6" x14ac:dyDescent="0.2">
      <c r="D239" s="323"/>
      <c r="E239" s="323"/>
      <c r="F239" s="323"/>
    </row>
    <row r="240" spans="4:6" x14ac:dyDescent="0.2">
      <c r="D240" s="323"/>
      <c r="E240" s="323"/>
      <c r="F240" s="323"/>
    </row>
    <row r="241" spans="4:6" x14ac:dyDescent="0.2">
      <c r="D241" s="323"/>
      <c r="E241" s="323"/>
      <c r="F241" s="323"/>
    </row>
    <row r="242" spans="4:6" x14ac:dyDescent="0.2">
      <c r="D242" s="323"/>
      <c r="E242" s="323"/>
      <c r="F242" s="323"/>
    </row>
    <row r="243" spans="4:6" x14ac:dyDescent="0.2">
      <c r="D243" s="323"/>
      <c r="E243" s="323"/>
      <c r="F243" s="323"/>
    </row>
    <row r="244" spans="4:6" x14ac:dyDescent="0.2">
      <c r="D244" s="323"/>
      <c r="E244" s="323"/>
      <c r="F244" s="323"/>
    </row>
    <row r="245" spans="4:6" x14ac:dyDescent="0.2">
      <c r="D245" s="323"/>
      <c r="E245" s="323"/>
      <c r="F245" s="323"/>
    </row>
    <row r="246" spans="4:6" x14ac:dyDescent="0.2">
      <c r="D246" s="323"/>
      <c r="E246" s="323"/>
      <c r="F246" s="323"/>
    </row>
    <row r="247" spans="4:6" x14ac:dyDescent="0.2">
      <c r="D247" s="323"/>
      <c r="E247" s="323"/>
      <c r="F247" s="323"/>
    </row>
    <row r="248" spans="4:6" x14ac:dyDescent="0.2">
      <c r="D248" s="323"/>
      <c r="E248" s="323"/>
      <c r="F248" s="323"/>
    </row>
    <row r="249" spans="4:6" x14ac:dyDescent="0.2">
      <c r="D249" s="323"/>
      <c r="E249" s="323"/>
      <c r="F249" s="323"/>
    </row>
    <row r="250" spans="4:6" x14ac:dyDescent="0.2">
      <c r="D250" s="323"/>
      <c r="E250" s="323"/>
      <c r="F250" s="323"/>
    </row>
    <row r="251" spans="4:6" x14ac:dyDescent="0.2">
      <c r="D251" s="323"/>
      <c r="E251" s="323"/>
      <c r="F251" s="323"/>
    </row>
    <row r="252" spans="4:6" x14ac:dyDescent="0.2">
      <c r="D252" s="323"/>
      <c r="E252" s="323"/>
      <c r="F252" s="323"/>
    </row>
    <row r="253" spans="4:6" x14ac:dyDescent="0.2">
      <c r="D253" s="323"/>
      <c r="E253" s="323"/>
      <c r="F253" s="323"/>
    </row>
    <row r="254" spans="4:6" x14ac:dyDescent="0.2">
      <c r="D254" s="323"/>
      <c r="E254" s="323"/>
      <c r="F254" s="323"/>
    </row>
    <row r="255" spans="4:6" x14ac:dyDescent="0.2">
      <c r="D255" s="323"/>
      <c r="E255" s="323"/>
      <c r="F255" s="323"/>
    </row>
    <row r="256" spans="4:6" x14ac:dyDescent="0.2">
      <c r="D256" s="323"/>
      <c r="E256" s="323"/>
      <c r="F256" s="323"/>
    </row>
    <row r="257" spans="4:6" x14ac:dyDescent="0.2">
      <c r="D257" s="323"/>
      <c r="E257" s="323"/>
      <c r="F257" s="323"/>
    </row>
    <row r="258" spans="4:6" x14ac:dyDescent="0.2">
      <c r="D258" s="323"/>
      <c r="E258" s="323"/>
      <c r="F258" s="323"/>
    </row>
    <row r="259" spans="4:6" x14ac:dyDescent="0.2">
      <c r="D259" s="323"/>
      <c r="E259" s="323"/>
      <c r="F259" s="323"/>
    </row>
    <row r="260" spans="4:6" x14ac:dyDescent="0.2">
      <c r="D260" s="323"/>
      <c r="E260" s="323"/>
      <c r="F260" s="323"/>
    </row>
    <row r="261" spans="4:6" x14ac:dyDescent="0.2">
      <c r="D261" s="323"/>
      <c r="E261" s="323"/>
      <c r="F261" s="323"/>
    </row>
    <row r="262" spans="4:6" x14ac:dyDescent="0.2">
      <c r="D262" s="323"/>
      <c r="E262" s="323"/>
      <c r="F262" s="323"/>
    </row>
    <row r="263" spans="4:6" x14ac:dyDescent="0.2">
      <c r="D263" s="323"/>
      <c r="E263" s="323"/>
      <c r="F263" s="323"/>
    </row>
    <row r="264" spans="4:6" x14ac:dyDescent="0.2">
      <c r="D264" s="323"/>
      <c r="E264" s="323"/>
      <c r="F264" s="323"/>
    </row>
    <row r="265" spans="4:6" x14ac:dyDescent="0.2">
      <c r="D265" s="323"/>
      <c r="E265" s="323"/>
      <c r="F265" s="323"/>
    </row>
    <row r="266" spans="4:6" x14ac:dyDescent="0.2">
      <c r="D266" s="323"/>
      <c r="E266" s="323"/>
      <c r="F266" s="323"/>
    </row>
    <row r="267" spans="4:6" x14ac:dyDescent="0.2">
      <c r="D267" s="323"/>
      <c r="E267" s="323"/>
      <c r="F267" s="323"/>
    </row>
    <row r="268" spans="4:6" x14ac:dyDescent="0.2">
      <c r="D268" s="323"/>
      <c r="E268" s="323"/>
      <c r="F268" s="323"/>
    </row>
    <row r="269" spans="4:6" x14ac:dyDescent="0.2">
      <c r="D269" s="323"/>
      <c r="E269" s="323"/>
      <c r="F269" s="323"/>
    </row>
    <row r="270" spans="4:6" x14ac:dyDescent="0.2">
      <c r="D270" s="323"/>
      <c r="E270" s="323"/>
      <c r="F270" s="323"/>
    </row>
    <row r="271" spans="4:6" x14ac:dyDescent="0.2">
      <c r="D271" s="323"/>
      <c r="E271" s="323"/>
      <c r="F271" s="323"/>
    </row>
    <row r="272" spans="4:6" x14ac:dyDescent="0.2">
      <c r="D272" s="323"/>
      <c r="E272" s="323"/>
      <c r="F272" s="323"/>
    </row>
    <row r="273" spans="4:6" x14ac:dyDescent="0.2">
      <c r="D273" s="323"/>
      <c r="E273" s="323"/>
      <c r="F273" s="323"/>
    </row>
    <row r="274" spans="4:6" x14ac:dyDescent="0.2">
      <c r="D274" s="323"/>
      <c r="E274" s="323"/>
      <c r="F274" s="323"/>
    </row>
    <row r="275" spans="4:6" x14ac:dyDescent="0.2">
      <c r="D275" s="323"/>
      <c r="E275" s="323"/>
      <c r="F275" s="323"/>
    </row>
    <row r="276" spans="4:6" x14ac:dyDescent="0.2">
      <c r="D276" s="323"/>
      <c r="E276" s="323"/>
      <c r="F276" s="323"/>
    </row>
    <row r="277" spans="4:6" x14ac:dyDescent="0.2">
      <c r="D277" s="323"/>
      <c r="E277" s="323"/>
      <c r="F277" s="323"/>
    </row>
    <row r="278" spans="4:6" x14ac:dyDescent="0.2">
      <c r="D278" s="323"/>
      <c r="E278" s="323"/>
      <c r="F278" s="323"/>
    </row>
    <row r="279" spans="4:6" x14ac:dyDescent="0.2">
      <c r="D279" s="323"/>
      <c r="E279" s="323"/>
      <c r="F279" s="323"/>
    </row>
    <row r="280" spans="4:6" x14ac:dyDescent="0.2">
      <c r="D280" s="323"/>
      <c r="E280" s="323"/>
      <c r="F280" s="323"/>
    </row>
    <row r="281" spans="4:6" x14ac:dyDescent="0.2">
      <c r="D281" s="323"/>
      <c r="E281" s="323"/>
      <c r="F281" s="323"/>
    </row>
    <row r="282" spans="4:6" x14ac:dyDescent="0.2">
      <c r="D282" s="323"/>
      <c r="E282" s="323"/>
      <c r="F282" s="323"/>
    </row>
    <row r="283" spans="4:6" x14ac:dyDescent="0.2">
      <c r="D283" s="323"/>
      <c r="E283" s="323"/>
      <c r="F283" s="323"/>
    </row>
    <row r="284" spans="4:6" x14ac:dyDescent="0.2">
      <c r="D284" s="323"/>
      <c r="E284" s="323"/>
      <c r="F284" s="323"/>
    </row>
    <row r="285" spans="4:6" x14ac:dyDescent="0.2">
      <c r="D285" s="323"/>
      <c r="E285" s="323"/>
      <c r="F285" s="323"/>
    </row>
    <row r="286" spans="4:6" x14ac:dyDescent="0.2">
      <c r="D286" s="323"/>
      <c r="E286" s="323"/>
      <c r="F286" s="323"/>
    </row>
    <row r="287" spans="4:6" x14ac:dyDescent="0.2">
      <c r="D287" s="323"/>
      <c r="E287" s="323"/>
      <c r="F287" s="323"/>
    </row>
    <row r="288" spans="4:6" x14ac:dyDescent="0.2">
      <c r="D288" s="323"/>
      <c r="E288" s="323"/>
      <c r="F288" s="323"/>
    </row>
    <row r="289" spans="4:6" x14ac:dyDescent="0.2">
      <c r="D289" s="323"/>
      <c r="E289" s="323"/>
      <c r="F289" s="323"/>
    </row>
    <row r="290" spans="4:6" x14ac:dyDescent="0.2">
      <c r="D290" s="323"/>
      <c r="E290" s="323"/>
      <c r="F290" s="323"/>
    </row>
    <row r="291" spans="4:6" x14ac:dyDescent="0.2">
      <c r="D291" s="323"/>
      <c r="E291" s="323"/>
      <c r="F291" s="323"/>
    </row>
    <row r="292" spans="4:6" x14ac:dyDescent="0.2">
      <c r="D292" s="323"/>
      <c r="E292" s="323"/>
      <c r="F292" s="323"/>
    </row>
    <row r="293" spans="4:6" x14ac:dyDescent="0.2">
      <c r="D293" s="323"/>
      <c r="E293" s="323"/>
      <c r="F293" s="323"/>
    </row>
    <row r="294" spans="4:6" x14ac:dyDescent="0.2">
      <c r="D294" s="323"/>
      <c r="E294" s="323"/>
      <c r="F294" s="323"/>
    </row>
    <row r="295" spans="4:6" x14ac:dyDescent="0.2">
      <c r="D295" s="323"/>
      <c r="E295" s="323"/>
      <c r="F295" s="323"/>
    </row>
    <row r="296" spans="4:6" x14ac:dyDescent="0.2">
      <c r="D296" s="323"/>
      <c r="E296" s="323"/>
      <c r="F296" s="323"/>
    </row>
    <row r="297" spans="4:6" x14ac:dyDescent="0.2">
      <c r="D297" s="323"/>
      <c r="E297" s="323"/>
      <c r="F297" s="323"/>
    </row>
    <row r="298" spans="4:6" x14ac:dyDescent="0.2">
      <c r="D298" s="323"/>
      <c r="E298" s="323"/>
      <c r="F298" s="323"/>
    </row>
    <row r="299" spans="4:6" x14ac:dyDescent="0.2">
      <c r="D299" s="323"/>
      <c r="E299" s="323"/>
      <c r="F299" s="323"/>
    </row>
    <row r="300" spans="4:6" x14ac:dyDescent="0.2">
      <c r="D300" s="323"/>
      <c r="E300" s="323"/>
      <c r="F300" s="323"/>
    </row>
    <row r="301" spans="4:6" x14ac:dyDescent="0.2">
      <c r="D301" s="323"/>
      <c r="E301" s="323"/>
      <c r="F301" s="323"/>
    </row>
    <row r="302" spans="4:6" x14ac:dyDescent="0.2">
      <c r="D302" s="323"/>
      <c r="E302" s="323"/>
      <c r="F302" s="323"/>
    </row>
    <row r="303" spans="4:6" x14ac:dyDescent="0.2">
      <c r="D303" s="323"/>
      <c r="E303" s="323"/>
      <c r="F303" s="323"/>
    </row>
    <row r="304" spans="4:6" x14ac:dyDescent="0.2">
      <c r="D304" s="323"/>
      <c r="E304" s="323"/>
      <c r="F304" s="323"/>
    </row>
    <row r="305" spans="4:6" x14ac:dyDescent="0.2">
      <c r="D305" s="323"/>
      <c r="E305" s="323"/>
      <c r="F305" s="323"/>
    </row>
    <row r="306" spans="4:6" x14ac:dyDescent="0.2">
      <c r="D306" s="323"/>
      <c r="E306" s="323"/>
      <c r="F306" s="323"/>
    </row>
    <row r="307" spans="4:6" x14ac:dyDescent="0.2">
      <c r="D307" s="323"/>
      <c r="E307" s="323"/>
      <c r="F307" s="323"/>
    </row>
    <row r="308" spans="4:6" x14ac:dyDescent="0.2">
      <c r="D308" s="323"/>
      <c r="E308" s="323"/>
      <c r="F308" s="323"/>
    </row>
    <row r="309" spans="4:6" x14ac:dyDescent="0.2">
      <c r="D309" s="323"/>
      <c r="E309" s="323"/>
      <c r="F309" s="323"/>
    </row>
    <row r="310" spans="4:6" x14ac:dyDescent="0.2">
      <c r="D310" s="323"/>
      <c r="E310" s="323"/>
      <c r="F310" s="323"/>
    </row>
    <row r="311" spans="4:6" x14ac:dyDescent="0.2">
      <c r="D311" s="323"/>
      <c r="E311" s="323"/>
      <c r="F311" s="323"/>
    </row>
    <row r="312" spans="4:6" x14ac:dyDescent="0.2">
      <c r="D312" s="323"/>
      <c r="E312" s="323"/>
      <c r="F312" s="323"/>
    </row>
    <row r="313" spans="4:6" x14ac:dyDescent="0.2">
      <c r="D313" s="323"/>
      <c r="E313" s="323"/>
      <c r="F313" s="323"/>
    </row>
    <row r="314" spans="4:6" x14ac:dyDescent="0.2">
      <c r="D314" s="323"/>
      <c r="E314" s="323"/>
      <c r="F314" s="323"/>
    </row>
    <row r="315" spans="4:6" x14ac:dyDescent="0.2">
      <c r="D315" s="323"/>
      <c r="E315" s="323"/>
      <c r="F315" s="323"/>
    </row>
    <row r="316" spans="4:6" x14ac:dyDescent="0.2">
      <c r="D316" s="323"/>
      <c r="E316" s="323"/>
      <c r="F316" s="323"/>
    </row>
    <row r="317" spans="4:6" x14ac:dyDescent="0.2">
      <c r="D317" s="323"/>
      <c r="E317" s="323"/>
      <c r="F317" s="323"/>
    </row>
    <row r="318" spans="4:6" x14ac:dyDescent="0.2">
      <c r="D318" s="323"/>
      <c r="E318" s="323"/>
      <c r="F318" s="323"/>
    </row>
    <row r="319" spans="4:6" x14ac:dyDescent="0.2">
      <c r="D319" s="323"/>
      <c r="E319" s="323"/>
      <c r="F319" s="323"/>
    </row>
    <row r="320" spans="4:6" x14ac:dyDescent="0.2">
      <c r="D320" s="323"/>
      <c r="E320" s="323"/>
      <c r="F320" s="323"/>
    </row>
    <row r="321" spans="4:6" x14ac:dyDescent="0.2">
      <c r="D321" s="323"/>
      <c r="E321" s="323"/>
      <c r="F321" s="323"/>
    </row>
    <row r="322" spans="4:6" x14ac:dyDescent="0.2">
      <c r="D322" s="323"/>
      <c r="E322" s="323"/>
      <c r="F322" s="323"/>
    </row>
    <row r="323" spans="4:6" x14ac:dyDescent="0.2">
      <c r="D323" s="323"/>
      <c r="E323" s="323"/>
      <c r="F323" s="323"/>
    </row>
    <row r="324" spans="4:6" x14ac:dyDescent="0.2">
      <c r="D324" s="323"/>
      <c r="E324" s="323"/>
      <c r="F324" s="323"/>
    </row>
    <row r="325" spans="4:6" x14ac:dyDescent="0.2">
      <c r="D325" s="323"/>
      <c r="E325" s="323"/>
      <c r="F325" s="323"/>
    </row>
    <row r="326" spans="4:6" x14ac:dyDescent="0.2">
      <c r="D326" s="323"/>
      <c r="E326" s="323"/>
      <c r="F326" s="323"/>
    </row>
    <row r="327" spans="4:6" x14ac:dyDescent="0.2">
      <c r="D327" s="323"/>
      <c r="E327" s="323"/>
      <c r="F327" s="323"/>
    </row>
    <row r="328" spans="4:6" x14ac:dyDescent="0.2">
      <c r="D328" s="323"/>
      <c r="E328" s="323"/>
      <c r="F328" s="323"/>
    </row>
    <row r="329" spans="4:6" x14ac:dyDescent="0.2">
      <c r="D329" s="323"/>
      <c r="E329" s="323"/>
      <c r="F329" s="323"/>
    </row>
    <row r="330" spans="4:6" x14ac:dyDescent="0.2">
      <c r="D330" s="323"/>
      <c r="E330" s="323"/>
      <c r="F330" s="323"/>
    </row>
    <row r="331" spans="4:6" x14ac:dyDescent="0.2">
      <c r="D331" s="323"/>
      <c r="E331" s="323"/>
      <c r="F331" s="323"/>
    </row>
    <row r="332" spans="4:6" x14ac:dyDescent="0.2">
      <c r="D332" s="323"/>
      <c r="E332" s="323"/>
      <c r="F332" s="323"/>
    </row>
    <row r="333" spans="4:6" x14ac:dyDescent="0.2">
      <c r="D333" s="323"/>
      <c r="E333" s="323"/>
      <c r="F333" s="323"/>
    </row>
    <row r="334" spans="4:6" x14ac:dyDescent="0.2">
      <c r="D334" s="323"/>
      <c r="E334" s="323"/>
      <c r="F334" s="323"/>
    </row>
    <row r="335" spans="4:6" x14ac:dyDescent="0.2">
      <c r="D335" s="323"/>
      <c r="E335" s="323"/>
      <c r="F335" s="323"/>
    </row>
    <row r="336" spans="4:6" x14ac:dyDescent="0.2">
      <c r="D336" s="323"/>
      <c r="E336" s="323"/>
      <c r="F336" s="323"/>
    </row>
    <row r="337" spans="4:6" x14ac:dyDescent="0.2">
      <c r="D337" s="323"/>
      <c r="E337" s="323"/>
      <c r="F337" s="323"/>
    </row>
    <row r="338" spans="4:6" x14ac:dyDescent="0.2">
      <c r="D338" s="323"/>
      <c r="E338" s="323"/>
      <c r="F338" s="323"/>
    </row>
    <row r="339" spans="4:6" x14ac:dyDescent="0.2">
      <c r="D339" s="323"/>
      <c r="E339" s="323"/>
      <c r="F339" s="323"/>
    </row>
    <row r="340" spans="4:6" x14ac:dyDescent="0.2">
      <c r="D340" s="323"/>
      <c r="E340" s="323"/>
      <c r="F340" s="323"/>
    </row>
    <row r="341" spans="4:6" x14ac:dyDescent="0.2">
      <c r="D341" s="323"/>
      <c r="E341" s="323"/>
      <c r="F341" s="323"/>
    </row>
    <row r="342" spans="4:6" x14ac:dyDescent="0.2">
      <c r="D342" s="323"/>
      <c r="E342" s="323"/>
      <c r="F342" s="323"/>
    </row>
    <row r="343" spans="4:6" x14ac:dyDescent="0.2">
      <c r="D343" s="323"/>
      <c r="E343" s="323"/>
      <c r="F343" s="323"/>
    </row>
    <row r="344" spans="4:6" x14ac:dyDescent="0.2">
      <c r="D344" s="323"/>
      <c r="E344" s="323"/>
      <c r="F344" s="323"/>
    </row>
    <row r="345" spans="4:6" x14ac:dyDescent="0.2">
      <c r="D345" s="323"/>
      <c r="E345" s="323"/>
      <c r="F345" s="323"/>
    </row>
    <row r="346" spans="4:6" x14ac:dyDescent="0.2">
      <c r="D346" s="323"/>
      <c r="E346" s="323"/>
      <c r="F346" s="323"/>
    </row>
    <row r="347" spans="4:6" x14ac:dyDescent="0.2">
      <c r="D347" s="323"/>
      <c r="E347" s="323"/>
      <c r="F347" s="323"/>
    </row>
    <row r="348" spans="4:6" x14ac:dyDescent="0.2">
      <c r="D348" s="323"/>
      <c r="E348" s="323"/>
      <c r="F348" s="323"/>
    </row>
    <row r="349" spans="4:6" x14ac:dyDescent="0.2">
      <c r="D349" s="323"/>
      <c r="E349" s="323"/>
      <c r="F349" s="323"/>
    </row>
    <row r="350" spans="4:6" x14ac:dyDescent="0.2">
      <c r="D350" s="323"/>
      <c r="E350" s="323"/>
      <c r="F350" s="323"/>
    </row>
    <row r="351" spans="4:6" x14ac:dyDescent="0.2">
      <c r="D351" s="323"/>
      <c r="E351" s="323"/>
      <c r="F351" s="323"/>
    </row>
    <row r="352" spans="4:6" x14ac:dyDescent="0.2">
      <c r="D352" s="323"/>
      <c r="E352" s="323"/>
      <c r="F352" s="323"/>
    </row>
    <row r="353" spans="4:6" x14ac:dyDescent="0.2">
      <c r="D353" s="323"/>
      <c r="E353" s="323"/>
      <c r="F353" s="323"/>
    </row>
    <row r="354" spans="4:6" x14ac:dyDescent="0.2">
      <c r="D354" s="323"/>
      <c r="E354" s="323"/>
      <c r="F354" s="323"/>
    </row>
    <row r="355" spans="4:6" x14ac:dyDescent="0.2">
      <c r="D355" s="323"/>
      <c r="E355" s="323"/>
      <c r="F355" s="323"/>
    </row>
    <row r="356" spans="4:6" x14ac:dyDescent="0.2">
      <c r="D356" s="323"/>
      <c r="E356" s="323"/>
      <c r="F356" s="323"/>
    </row>
    <row r="357" spans="4:6" x14ac:dyDescent="0.2">
      <c r="D357" s="323"/>
      <c r="E357" s="323"/>
      <c r="F357" s="323"/>
    </row>
    <row r="358" spans="4:6" x14ac:dyDescent="0.2">
      <c r="D358" s="323"/>
      <c r="E358" s="323"/>
      <c r="F358" s="323"/>
    </row>
    <row r="359" spans="4:6" x14ac:dyDescent="0.2">
      <c r="D359" s="323"/>
      <c r="E359" s="323"/>
      <c r="F359" s="323"/>
    </row>
    <row r="360" spans="4:6" x14ac:dyDescent="0.2">
      <c r="D360" s="323"/>
      <c r="E360" s="323"/>
      <c r="F360" s="323"/>
    </row>
    <row r="361" spans="4:6" x14ac:dyDescent="0.2">
      <c r="D361" s="323"/>
      <c r="E361" s="323"/>
      <c r="F361" s="323"/>
    </row>
    <row r="362" spans="4:6" x14ac:dyDescent="0.2">
      <c r="D362" s="323"/>
      <c r="E362" s="323"/>
      <c r="F362" s="323"/>
    </row>
    <row r="363" spans="4:6" x14ac:dyDescent="0.2">
      <c r="D363" s="323"/>
      <c r="E363" s="323"/>
      <c r="F363" s="323"/>
    </row>
    <row r="364" spans="4:6" x14ac:dyDescent="0.2">
      <c r="D364" s="323"/>
      <c r="E364" s="323"/>
      <c r="F364" s="323"/>
    </row>
    <row r="365" spans="4:6" x14ac:dyDescent="0.2">
      <c r="D365" s="323"/>
      <c r="E365" s="323"/>
      <c r="F365" s="323"/>
    </row>
    <row r="366" spans="4:6" x14ac:dyDescent="0.2">
      <c r="D366" s="323"/>
      <c r="E366" s="323"/>
      <c r="F366" s="323"/>
    </row>
    <row r="367" spans="4:6" x14ac:dyDescent="0.2">
      <c r="D367" s="323"/>
      <c r="E367" s="323"/>
      <c r="F367" s="323"/>
    </row>
    <row r="368" spans="4:6" x14ac:dyDescent="0.2">
      <c r="D368" s="323"/>
      <c r="E368" s="323"/>
      <c r="F368" s="323"/>
    </row>
    <row r="369" spans="4:6" x14ac:dyDescent="0.2">
      <c r="D369" s="323"/>
      <c r="E369" s="323"/>
      <c r="F369" s="323"/>
    </row>
    <row r="370" spans="4:6" x14ac:dyDescent="0.2">
      <c r="D370" s="323"/>
      <c r="E370" s="323"/>
      <c r="F370" s="323"/>
    </row>
    <row r="371" spans="4:6" x14ac:dyDescent="0.2">
      <c r="D371" s="323"/>
      <c r="E371" s="323"/>
      <c r="F371" s="323"/>
    </row>
    <row r="372" spans="4:6" x14ac:dyDescent="0.2">
      <c r="D372" s="323"/>
      <c r="E372" s="323"/>
      <c r="F372" s="323"/>
    </row>
    <row r="373" spans="4:6" x14ac:dyDescent="0.2">
      <c r="D373" s="323"/>
      <c r="E373" s="323"/>
      <c r="F373" s="323"/>
    </row>
    <row r="374" spans="4:6" x14ac:dyDescent="0.2">
      <c r="D374" s="323"/>
      <c r="E374" s="323"/>
      <c r="F374" s="323"/>
    </row>
    <row r="375" spans="4:6" x14ac:dyDescent="0.2">
      <c r="D375" s="323"/>
      <c r="E375" s="323"/>
      <c r="F375" s="323"/>
    </row>
    <row r="376" spans="4:6" x14ac:dyDescent="0.2">
      <c r="D376" s="323"/>
      <c r="E376" s="323"/>
      <c r="F376" s="323"/>
    </row>
    <row r="377" spans="4:6" x14ac:dyDescent="0.2">
      <c r="D377" s="323"/>
      <c r="E377" s="323"/>
      <c r="F377" s="323"/>
    </row>
    <row r="378" spans="4:6" x14ac:dyDescent="0.2">
      <c r="D378" s="323"/>
      <c r="E378" s="323"/>
      <c r="F378" s="323"/>
    </row>
    <row r="379" spans="4:6" x14ac:dyDescent="0.2">
      <c r="D379" s="323"/>
      <c r="E379" s="323"/>
      <c r="F379" s="323"/>
    </row>
    <row r="380" spans="4:6" x14ac:dyDescent="0.2">
      <c r="D380" s="323"/>
      <c r="E380" s="323"/>
      <c r="F380" s="323"/>
    </row>
    <row r="381" spans="4:6" x14ac:dyDescent="0.2">
      <c r="D381" s="323"/>
      <c r="E381" s="323"/>
      <c r="F381" s="323"/>
    </row>
    <row r="382" spans="4:6" x14ac:dyDescent="0.2">
      <c r="D382" s="323"/>
      <c r="E382" s="323"/>
      <c r="F382" s="323"/>
    </row>
    <row r="383" spans="4:6" x14ac:dyDescent="0.2">
      <c r="D383" s="323"/>
      <c r="E383" s="323"/>
      <c r="F383" s="323"/>
    </row>
    <row r="384" spans="4:6" x14ac:dyDescent="0.2">
      <c r="D384" s="323"/>
      <c r="E384" s="323"/>
      <c r="F384" s="323"/>
    </row>
    <row r="385" spans="4:6" x14ac:dyDescent="0.2">
      <c r="D385" s="323"/>
      <c r="E385" s="323"/>
      <c r="F385" s="323"/>
    </row>
    <row r="386" spans="4:6" x14ac:dyDescent="0.2">
      <c r="D386" s="323"/>
      <c r="E386" s="323"/>
      <c r="F386" s="323"/>
    </row>
    <row r="387" spans="4:6" x14ac:dyDescent="0.2">
      <c r="D387" s="323"/>
      <c r="E387" s="323"/>
      <c r="F387" s="323"/>
    </row>
    <row r="388" spans="4:6" x14ac:dyDescent="0.2">
      <c r="D388" s="323"/>
      <c r="E388" s="323"/>
      <c r="F388" s="323"/>
    </row>
    <row r="389" spans="4:6" x14ac:dyDescent="0.2">
      <c r="D389" s="323"/>
      <c r="E389" s="323"/>
      <c r="F389" s="323"/>
    </row>
    <row r="390" spans="4:6" x14ac:dyDescent="0.2">
      <c r="D390" s="323"/>
      <c r="E390" s="323"/>
      <c r="F390" s="323"/>
    </row>
    <row r="391" spans="4:6" x14ac:dyDescent="0.2">
      <c r="D391" s="323"/>
      <c r="E391" s="323"/>
      <c r="F391" s="323"/>
    </row>
    <row r="392" spans="4:6" x14ac:dyDescent="0.2">
      <c r="D392" s="323"/>
      <c r="E392" s="323"/>
      <c r="F392" s="323"/>
    </row>
    <row r="393" spans="4:6" x14ac:dyDescent="0.2">
      <c r="D393" s="323"/>
      <c r="E393" s="323"/>
      <c r="F393" s="323"/>
    </row>
    <row r="394" spans="4:6" x14ac:dyDescent="0.2">
      <c r="D394" s="323"/>
      <c r="E394" s="323"/>
      <c r="F394" s="323"/>
    </row>
    <row r="395" spans="4:6" x14ac:dyDescent="0.2">
      <c r="D395" s="323"/>
      <c r="E395" s="323"/>
      <c r="F395" s="323"/>
    </row>
    <row r="396" spans="4:6" x14ac:dyDescent="0.2">
      <c r="D396" s="323"/>
      <c r="E396" s="323"/>
      <c r="F396" s="323"/>
    </row>
    <row r="397" spans="4:6" x14ac:dyDescent="0.2">
      <c r="D397" s="323"/>
      <c r="E397" s="323"/>
      <c r="F397" s="323"/>
    </row>
    <row r="398" spans="4:6" x14ac:dyDescent="0.2">
      <c r="D398" s="323"/>
      <c r="E398" s="323"/>
      <c r="F398" s="323"/>
    </row>
    <row r="399" spans="4:6" x14ac:dyDescent="0.2">
      <c r="D399" s="323"/>
      <c r="E399" s="323"/>
      <c r="F399" s="323"/>
    </row>
    <row r="400" spans="4:6" x14ac:dyDescent="0.2">
      <c r="D400" s="323"/>
      <c r="E400" s="323"/>
      <c r="F400" s="323"/>
    </row>
    <row r="401" spans="4:6" x14ac:dyDescent="0.2">
      <c r="D401" s="323"/>
      <c r="E401" s="323"/>
      <c r="F401" s="323"/>
    </row>
    <row r="402" spans="4:6" x14ac:dyDescent="0.2">
      <c r="D402" s="323"/>
      <c r="E402" s="323"/>
      <c r="F402" s="323"/>
    </row>
    <row r="403" spans="4:6" x14ac:dyDescent="0.2">
      <c r="D403" s="323"/>
      <c r="E403" s="323"/>
      <c r="F403" s="323"/>
    </row>
    <row r="404" spans="4:6" x14ac:dyDescent="0.2">
      <c r="D404" s="323"/>
      <c r="E404" s="323"/>
      <c r="F404" s="323"/>
    </row>
    <row r="405" spans="4:6" x14ac:dyDescent="0.2">
      <c r="D405" s="323"/>
      <c r="E405" s="323"/>
      <c r="F405" s="323"/>
    </row>
    <row r="406" spans="4:6" x14ac:dyDescent="0.2">
      <c r="D406" s="323"/>
      <c r="E406" s="323"/>
      <c r="F406" s="323"/>
    </row>
    <row r="407" spans="4:6" x14ac:dyDescent="0.2">
      <c r="D407" s="323"/>
      <c r="E407" s="323"/>
      <c r="F407" s="323"/>
    </row>
    <row r="408" spans="4:6" x14ac:dyDescent="0.2">
      <c r="D408" s="323"/>
      <c r="E408" s="323"/>
      <c r="F408" s="323"/>
    </row>
    <row r="409" spans="4:6" x14ac:dyDescent="0.2">
      <c r="D409" s="323"/>
      <c r="E409" s="323"/>
      <c r="F409" s="323"/>
    </row>
    <row r="410" spans="4:6" x14ac:dyDescent="0.2">
      <c r="D410" s="323"/>
      <c r="E410" s="323"/>
      <c r="F410" s="323"/>
    </row>
    <row r="411" spans="4:6" x14ac:dyDescent="0.2">
      <c r="D411" s="323"/>
      <c r="E411" s="323"/>
      <c r="F411" s="323"/>
    </row>
    <row r="412" spans="4:6" x14ac:dyDescent="0.2">
      <c r="D412" s="323"/>
      <c r="E412" s="323"/>
      <c r="F412" s="323"/>
    </row>
    <row r="413" spans="4:6" x14ac:dyDescent="0.2">
      <c r="D413" s="323"/>
      <c r="E413" s="323"/>
      <c r="F413" s="323"/>
    </row>
    <row r="414" spans="4:6" x14ac:dyDescent="0.2">
      <c r="D414" s="323"/>
      <c r="E414" s="323"/>
      <c r="F414" s="323"/>
    </row>
    <row r="415" spans="4:6" x14ac:dyDescent="0.2">
      <c r="D415" s="323"/>
      <c r="E415" s="323"/>
      <c r="F415" s="323"/>
    </row>
    <row r="416" spans="4:6" x14ac:dyDescent="0.2">
      <c r="D416" s="323"/>
      <c r="E416" s="323"/>
      <c r="F416" s="323"/>
    </row>
    <row r="417" spans="4:6" x14ac:dyDescent="0.2">
      <c r="D417" s="323"/>
      <c r="E417" s="323"/>
      <c r="F417" s="323"/>
    </row>
    <row r="418" spans="4:6" x14ac:dyDescent="0.2">
      <c r="D418" s="323"/>
      <c r="E418" s="323"/>
      <c r="F418" s="323"/>
    </row>
    <row r="419" spans="4:6" x14ac:dyDescent="0.2">
      <c r="D419" s="323"/>
      <c r="E419" s="323"/>
      <c r="F419" s="323"/>
    </row>
    <row r="420" spans="4:6" x14ac:dyDescent="0.2">
      <c r="D420" s="323"/>
      <c r="E420" s="323"/>
      <c r="F420" s="323"/>
    </row>
    <row r="421" spans="4:6" x14ac:dyDescent="0.2">
      <c r="D421" s="323"/>
      <c r="E421" s="323"/>
      <c r="F421" s="323"/>
    </row>
    <row r="422" spans="4:6" x14ac:dyDescent="0.2">
      <c r="D422" s="323"/>
      <c r="E422" s="323"/>
      <c r="F422" s="323"/>
    </row>
    <row r="423" spans="4:6" x14ac:dyDescent="0.2">
      <c r="D423" s="323"/>
      <c r="E423" s="323"/>
      <c r="F423" s="323"/>
    </row>
    <row r="424" spans="4:6" x14ac:dyDescent="0.2">
      <c r="D424" s="323"/>
      <c r="E424" s="323"/>
      <c r="F424" s="323"/>
    </row>
    <row r="425" spans="4:6" x14ac:dyDescent="0.2">
      <c r="D425" s="323"/>
      <c r="E425" s="323"/>
      <c r="F425" s="323"/>
    </row>
    <row r="426" spans="4:6" x14ac:dyDescent="0.2">
      <c r="D426" s="323"/>
      <c r="E426" s="323"/>
      <c r="F426" s="323"/>
    </row>
    <row r="427" spans="4:6" x14ac:dyDescent="0.2">
      <c r="D427" s="323"/>
      <c r="E427" s="323"/>
      <c r="F427" s="323"/>
    </row>
    <row r="428" spans="4:6" x14ac:dyDescent="0.2">
      <c r="D428" s="323"/>
      <c r="E428" s="323"/>
      <c r="F428" s="323"/>
    </row>
    <row r="429" spans="4:6" x14ac:dyDescent="0.2">
      <c r="D429" s="323"/>
      <c r="E429" s="323"/>
      <c r="F429" s="323"/>
    </row>
    <row r="430" spans="4:6" x14ac:dyDescent="0.2">
      <c r="D430" s="323"/>
      <c r="E430" s="323"/>
      <c r="F430" s="323"/>
    </row>
    <row r="431" spans="4:6" x14ac:dyDescent="0.2">
      <c r="D431" s="323"/>
      <c r="E431" s="323"/>
      <c r="F431" s="323"/>
    </row>
    <row r="432" spans="4:6" x14ac:dyDescent="0.2">
      <c r="D432" s="323"/>
      <c r="E432" s="323"/>
      <c r="F432" s="323"/>
    </row>
    <row r="433" spans="4:6" x14ac:dyDescent="0.2">
      <c r="D433" s="323"/>
      <c r="E433" s="323"/>
      <c r="F433" s="323"/>
    </row>
    <row r="434" spans="4:6" x14ac:dyDescent="0.2">
      <c r="D434" s="323"/>
      <c r="E434" s="323"/>
      <c r="F434" s="323"/>
    </row>
    <row r="435" spans="4:6" x14ac:dyDescent="0.2">
      <c r="D435" s="323"/>
      <c r="E435" s="323"/>
      <c r="F435" s="323"/>
    </row>
    <row r="436" spans="4:6" x14ac:dyDescent="0.2">
      <c r="D436" s="323"/>
      <c r="E436" s="323"/>
      <c r="F436" s="323"/>
    </row>
    <row r="437" spans="4:6" x14ac:dyDescent="0.2">
      <c r="D437" s="323"/>
      <c r="E437" s="323"/>
      <c r="F437" s="323"/>
    </row>
    <row r="438" spans="4:6" x14ac:dyDescent="0.2">
      <c r="D438" s="323"/>
      <c r="E438" s="323"/>
      <c r="F438" s="323"/>
    </row>
    <row r="439" spans="4:6" x14ac:dyDescent="0.2">
      <c r="D439" s="323"/>
      <c r="E439" s="323"/>
      <c r="F439" s="323"/>
    </row>
    <row r="440" spans="4:6" x14ac:dyDescent="0.2">
      <c r="D440" s="323"/>
      <c r="E440" s="323"/>
      <c r="F440" s="323"/>
    </row>
    <row r="441" spans="4:6" x14ac:dyDescent="0.2">
      <c r="D441" s="323"/>
      <c r="E441" s="323"/>
      <c r="F441" s="323"/>
    </row>
  </sheetData>
  <mergeCells count="5">
    <mergeCell ref="A1:C1"/>
    <mergeCell ref="A4:D4"/>
    <mergeCell ref="A47:C47"/>
    <mergeCell ref="J2:L2"/>
    <mergeCell ref="J3:L3"/>
  </mergeCells>
  <printOptions horizontalCentered="1" verticalCentered="1"/>
  <pageMargins left="0.1" right="0.1" top="0.5" bottom="0.4" header="0.1" footer="0.1"/>
  <pageSetup scale="80" orientation="landscape" r:id="rId1"/>
  <headerFooter>
    <oddHeader>&amp;C&amp;"Arial,Bold"TWIN FALLS SCHOOL DISTRICT 411</oddHeader>
    <oddFooter>&amp;L&amp;"Arial,Bold"&amp;Z&amp;F&amp;R&amp;"Arial,Bold"Page &amp;P of &amp;N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>
    <pageSetUpPr fitToPage="1"/>
  </sheetPr>
  <dimension ref="A1:M48"/>
  <sheetViews>
    <sheetView defaultGridColor="0" colorId="22" zoomScaleNormal="100" workbookViewId="0">
      <pane xSplit="3" ySplit="7" topLeftCell="D8" activePane="bottomRight" state="frozen"/>
      <selection activeCell="P31" sqref="P31"/>
      <selection pane="topRight" activeCell="P31" sqref="P31"/>
      <selection pane="bottomLeft" activeCell="P31" sqref="P31"/>
      <selection pane="bottomRight" activeCell="P31" sqref="P31"/>
    </sheetView>
  </sheetViews>
  <sheetFormatPr defaultColWidth="9.77734375" defaultRowHeight="15.75" x14ac:dyDescent="0.25"/>
  <cols>
    <col min="1" max="1" width="3.77734375" style="397" customWidth="1"/>
    <col min="2" max="2" width="6.77734375" style="397" customWidth="1"/>
    <col min="3" max="3" width="30.77734375" style="398" customWidth="1"/>
    <col min="4" max="13" width="11.77734375" style="397" customWidth="1"/>
    <col min="14" max="16384" width="9.77734375" style="397"/>
  </cols>
  <sheetData>
    <row r="1" spans="1:13" ht="20.25" x14ac:dyDescent="0.3">
      <c r="A1" s="600" t="s">
        <v>47</v>
      </c>
      <c r="B1" s="600"/>
      <c r="C1" s="600"/>
      <c r="E1" s="449" t="s">
        <v>510</v>
      </c>
      <c r="F1" s="447"/>
      <c r="G1" s="447"/>
      <c r="I1" s="451"/>
      <c r="M1" s="450" t="s">
        <v>562</v>
      </c>
    </row>
    <row r="2" spans="1:13" x14ac:dyDescent="0.25">
      <c r="E2" s="449" t="s">
        <v>16</v>
      </c>
      <c r="F2" s="447"/>
      <c r="G2" s="447"/>
      <c r="K2" s="446"/>
      <c r="L2" s="445"/>
      <c r="M2" s="444" t="s">
        <v>620</v>
      </c>
    </row>
    <row r="3" spans="1:13" x14ac:dyDescent="0.25">
      <c r="E3" s="448" t="s">
        <v>507</v>
      </c>
      <c r="F3" s="447"/>
      <c r="G3" s="447"/>
      <c r="K3" s="446"/>
      <c r="L3" s="445"/>
      <c r="M3" s="444" t="s">
        <v>621</v>
      </c>
    </row>
    <row r="4" spans="1:13" ht="12" customHeight="1" x14ac:dyDescent="0.2">
      <c r="A4" s="601" t="s">
        <v>505</v>
      </c>
      <c r="B4" s="601"/>
      <c r="C4" s="601"/>
      <c r="D4" s="434"/>
      <c r="E4" s="434"/>
      <c r="F4" s="434"/>
      <c r="G4" s="434"/>
      <c r="H4" s="434"/>
      <c r="I4" s="434"/>
      <c r="J4" s="434"/>
      <c r="K4" s="434"/>
      <c r="L4" s="434"/>
      <c r="M4" s="434"/>
    </row>
    <row r="5" spans="1:13" ht="15" x14ac:dyDescent="0.2">
      <c r="A5" s="443"/>
      <c r="B5" s="442"/>
      <c r="C5" s="441" t="s">
        <v>16</v>
      </c>
      <c r="D5" s="437" t="s">
        <v>503</v>
      </c>
      <c r="E5" s="440" t="s">
        <v>502</v>
      </c>
      <c r="F5" s="439" t="s">
        <v>85</v>
      </c>
      <c r="G5" s="439" t="s">
        <v>83</v>
      </c>
      <c r="H5" s="439" t="s">
        <v>81</v>
      </c>
      <c r="I5" s="439" t="s">
        <v>79</v>
      </c>
      <c r="J5" s="439" t="s">
        <v>77</v>
      </c>
      <c r="K5" s="438" t="s">
        <v>75</v>
      </c>
      <c r="L5" s="437" t="s">
        <v>73</v>
      </c>
      <c r="M5" s="437" t="s">
        <v>70</v>
      </c>
    </row>
    <row r="6" spans="1:13" ht="15" x14ac:dyDescent="0.2">
      <c r="A6" s="436"/>
      <c r="B6" s="429"/>
      <c r="C6" s="435"/>
      <c r="D6" s="429"/>
      <c r="E6" s="429"/>
      <c r="F6" s="434"/>
      <c r="G6" s="433"/>
      <c r="H6" s="432" t="s">
        <v>560</v>
      </c>
      <c r="I6" s="432" t="s">
        <v>559</v>
      </c>
      <c r="J6" s="431" t="s">
        <v>558</v>
      </c>
      <c r="K6" s="430" t="s">
        <v>557</v>
      </c>
      <c r="L6" s="430" t="s">
        <v>556</v>
      </c>
      <c r="M6" s="429"/>
    </row>
    <row r="7" spans="1:13" ht="15" x14ac:dyDescent="0.2">
      <c r="A7" s="416" t="s">
        <v>87</v>
      </c>
      <c r="B7" s="415" t="s">
        <v>500</v>
      </c>
      <c r="C7" s="428" t="s">
        <v>555</v>
      </c>
      <c r="D7" s="415" t="s">
        <v>88</v>
      </c>
      <c r="E7" s="415" t="s">
        <v>88</v>
      </c>
      <c r="F7" s="427" t="s">
        <v>84</v>
      </c>
      <c r="G7" s="426" t="s">
        <v>82</v>
      </c>
      <c r="H7" s="426" t="s">
        <v>554</v>
      </c>
      <c r="I7" s="426" t="s">
        <v>553</v>
      </c>
      <c r="J7" s="416" t="s">
        <v>552</v>
      </c>
      <c r="K7" s="415" t="s">
        <v>551</v>
      </c>
      <c r="L7" s="415" t="s">
        <v>550</v>
      </c>
      <c r="M7" s="415" t="s">
        <v>184</v>
      </c>
    </row>
    <row r="8" spans="1:13" ht="15" x14ac:dyDescent="0.2">
      <c r="A8" s="416" t="s">
        <v>496</v>
      </c>
      <c r="B8" s="415" t="s">
        <v>549</v>
      </c>
      <c r="C8" s="407" t="s">
        <v>282</v>
      </c>
      <c r="D8" s="410"/>
      <c r="E8" s="414">
        <f t="shared" ref="E8:E19" si="0">SUM(F8:M8)</f>
        <v>0</v>
      </c>
      <c r="F8" s="413"/>
      <c r="G8" s="412"/>
      <c r="H8" s="411"/>
      <c r="I8" s="410"/>
      <c r="J8" s="410"/>
      <c r="K8" s="410"/>
      <c r="L8" s="410"/>
      <c r="M8" s="410"/>
    </row>
    <row r="9" spans="1:13" ht="15" x14ac:dyDescent="0.2">
      <c r="A9" s="416" t="s">
        <v>491</v>
      </c>
      <c r="B9" s="415" t="s">
        <v>548</v>
      </c>
      <c r="C9" s="407" t="s">
        <v>280</v>
      </c>
      <c r="D9" s="410"/>
      <c r="E9" s="414">
        <f t="shared" si="0"/>
        <v>0</v>
      </c>
      <c r="F9" s="413"/>
      <c r="G9" s="412"/>
      <c r="H9" s="411"/>
      <c r="I9" s="410"/>
      <c r="J9" s="410"/>
      <c r="K9" s="410"/>
      <c r="L9" s="410"/>
      <c r="M9" s="410"/>
    </row>
    <row r="10" spans="1:13" ht="15" x14ac:dyDescent="0.2">
      <c r="A10" s="416" t="s">
        <v>487</v>
      </c>
      <c r="B10" s="415" t="s">
        <v>547</v>
      </c>
      <c r="C10" s="407" t="s">
        <v>278</v>
      </c>
      <c r="D10" s="410"/>
      <c r="E10" s="414">
        <f t="shared" si="0"/>
        <v>0</v>
      </c>
      <c r="F10" s="413"/>
      <c r="G10" s="412"/>
      <c r="H10" s="411"/>
      <c r="I10" s="410"/>
      <c r="J10" s="410"/>
      <c r="K10" s="410"/>
      <c r="L10" s="410"/>
      <c r="M10" s="410"/>
    </row>
    <row r="11" spans="1:13" ht="15" x14ac:dyDescent="0.2">
      <c r="A11" s="425" t="s">
        <v>484</v>
      </c>
      <c r="B11" s="415">
        <v>519</v>
      </c>
      <c r="C11" s="407" t="s">
        <v>276</v>
      </c>
      <c r="D11" s="410"/>
      <c r="E11" s="414">
        <f t="shared" si="0"/>
        <v>0</v>
      </c>
      <c r="F11" s="413"/>
      <c r="G11" s="412"/>
      <c r="H11" s="411"/>
      <c r="I11" s="410"/>
      <c r="J11" s="410"/>
      <c r="K11" s="410"/>
      <c r="L11" s="410"/>
      <c r="M11" s="410"/>
    </row>
    <row r="12" spans="1:13" ht="15" x14ac:dyDescent="0.2">
      <c r="A12" s="416" t="s">
        <v>480</v>
      </c>
      <c r="B12" s="415" t="s">
        <v>546</v>
      </c>
      <c r="C12" s="407" t="s">
        <v>545</v>
      </c>
      <c r="D12" s="410"/>
      <c r="E12" s="414">
        <f t="shared" si="0"/>
        <v>0</v>
      </c>
      <c r="F12" s="413"/>
      <c r="G12" s="412"/>
      <c r="H12" s="411"/>
      <c r="I12" s="410"/>
      <c r="J12" s="410"/>
      <c r="K12" s="410"/>
      <c r="L12" s="410"/>
      <c r="M12" s="410"/>
    </row>
    <row r="13" spans="1:13" ht="15" x14ac:dyDescent="0.2">
      <c r="A13" s="416" t="s">
        <v>476</v>
      </c>
      <c r="B13" s="415" t="s">
        <v>544</v>
      </c>
      <c r="C13" s="407" t="s">
        <v>543</v>
      </c>
      <c r="D13" s="410"/>
      <c r="E13" s="414">
        <f t="shared" si="0"/>
        <v>0</v>
      </c>
      <c r="F13" s="413"/>
      <c r="G13" s="412"/>
      <c r="H13" s="411"/>
      <c r="I13" s="410"/>
      <c r="J13" s="410"/>
      <c r="K13" s="410"/>
      <c r="L13" s="410"/>
      <c r="M13" s="410"/>
    </row>
    <row r="14" spans="1:13" ht="15" x14ac:dyDescent="0.2">
      <c r="A14" s="416" t="s">
        <v>471</v>
      </c>
      <c r="B14" s="415" t="s">
        <v>542</v>
      </c>
      <c r="C14" s="407" t="s">
        <v>270</v>
      </c>
      <c r="D14" s="410"/>
      <c r="E14" s="414">
        <f t="shared" si="0"/>
        <v>0</v>
      </c>
      <c r="F14" s="413"/>
      <c r="G14" s="412"/>
      <c r="H14" s="411"/>
      <c r="I14" s="410"/>
      <c r="J14" s="410"/>
      <c r="K14" s="410"/>
      <c r="L14" s="410"/>
      <c r="M14" s="410"/>
    </row>
    <row r="15" spans="1:13" ht="15" x14ac:dyDescent="0.2">
      <c r="A15" s="416" t="s">
        <v>467</v>
      </c>
      <c r="B15" s="415" t="s">
        <v>541</v>
      </c>
      <c r="C15" s="407" t="s">
        <v>268</v>
      </c>
      <c r="D15" s="410"/>
      <c r="E15" s="414">
        <f t="shared" si="0"/>
        <v>0</v>
      </c>
      <c r="F15" s="413"/>
      <c r="G15" s="412"/>
      <c r="H15" s="411"/>
      <c r="I15" s="410"/>
      <c r="J15" s="410"/>
      <c r="K15" s="410"/>
      <c r="L15" s="410"/>
      <c r="M15" s="410"/>
    </row>
    <row r="16" spans="1:13" ht="15" x14ac:dyDescent="0.2">
      <c r="A16" s="416" t="s">
        <v>463</v>
      </c>
      <c r="B16" s="415" t="s">
        <v>540</v>
      </c>
      <c r="C16" s="407" t="s">
        <v>266</v>
      </c>
      <c r="D16" s="410"/>
      <c r="E16" s="414">
        <f t="shared" si="0"/>
        <v>0</v>
      </c>
      <c r="F16" s="413"/>
      <c r="G16" s="412"/>
      <c r="H16" s="411"/>
      <c r="I16" s="410"/>
      <c r="J16" s="410"/>
      <c r="K16" s="410"/>
      <c r="L16" s="410"/>
      <c r="M16" s="410"/>
    </row>
    <row r="17" spans="1:13" ht="15" x14ac:dyDescent="0.2">
      <c r="A17" s="416" t="s">
        <v>459</v>
      </c>
      <c r="B17" s="415" t="s">
        <v>539</v>
      </c>
      <c r="C17" s="407" t="s">
        <v>264</v>
      </c>
      <c r="D17" s="410"/>
      <c r="E17" s="414">
        <f t="shared" si="0"/>
        <v>0</v>
      </c>
      <c r="F17" s="413"/>
      <c r="G17" s="412"/>
      <c r="H17" s="411"/>
      <c r="I17" s="410"/>
      <c r="J17" s="410"/>
      <c r="K17" s="410"/>
      <c r="L17" s="410"/>
      <c r="M17" s="410"/>
    </row>
    <row r="18" spans="1:13" ht="15" x14ac:dyDescent="0.2">
      <c r="A18" s="416" t="s">
        <v>455</v>
      </c>
      <c r="B18" s="415" t="s">
        <v>538</v>
      </c>
      <c r="C18" s="407" t="s">
        <v>262</v>
      </c>
      <c r="D18" s="410"/>
      <c r="E18" s="414">
        <f t="shared" si="0"/>
        <v>0</v>
      </c>
      <c r="F18" s="413"/>
      <c r="G18" s="412"/>
      <c r="H18" s="411"/>
      <c r="I18" s="410"/>
      <c r="J18" s="410"/>
      <c r="K18" s="410"/>
      <c r="L18" s="410"/>
      <c r="M18" s="410"/>
    </row>
    <row r="19" spans="1:13" ht="15" x14ac:dyDescent="0.2">
      <c r="A19" s="416" t="s">
        <v>451</v>
      </c>
      <c r="B19" s="415" t="s">
        <v>537</v>
      </c>
      <c r="C19" s="407" t="s">
        <v>260</v>
      </c>
      <c r="D19" s="410"/>
      <c r="E19" s="414">
        <f t="shared" si="0"/>
        <v>0</v>
      </c>
      <c r="F19" s="413"/>
      <c r="G19" s="412"/>
      <c r="H19" s="411"/>
      <c r="I19" s="410"/>
      <c r="J19" s="410"/>
      <c r="K19" s="410"/>
      <c r="L19" s="410"/>
      <c r="M19" s="410"/>
    </row>
    <row r="20" spans="1:13" ht="15" x14ac:dyDescent="0.2">
      <c r="A20" s="416" t="s">
        <v>447</v>
      </c>
      <c r="B20" s="418"/>
      <c r="C20" s="407"/>
      <c r="D20" s="421"/>
      <c r="E20" s="421"/>
      <c r="F20" s="424"/>
      <c r="G20" s="423"/>
      <c r="H20" s="422"/>
      <c r="I20" s="421"/>
      <c r="J20" s="421"/>
      <c r="K20" s="421"/>
      <c r="L20" s="421"/>
      <c r="M20" s="421"/>
    </row>
    <row r="21" spans="1:13" ht="15" x14ac:dyDescent="0.2">
      <c r="A21" s="416" t="s">
        <v>444</v>
      </c>
      <c r="B21" s="415" t="s">
        <v>77</v>
      </c>
      <c r="C21" s="420" t="s">
        <v>536</v>
      </c>
      <c r="D21" s="419">
        <f t="shared" ref="D21:M21" si="1">SUM(D8:D19)</f>
        <v>0</v>
      </c>
      <c r="E21" s="419">
        <f t="shared" si="1"/>
        <v>0</v>
      </c>
      <c r="F21" s="419">
        <f t="shared" si="1"/>
        <v>0</v>
      </c>
      <c r="G21" s="419">
        <f t="shared" si="1"/>
        <v>0</v>
      </c>
      <c r="H21" s="419">
        <f t="shared" si="1"/>
        <v>0</v>
      </c>
      <c r="I21" s="419">
        <f t="shared" si="1"/>
        <v>0</v>
      </c>
      <c r="J21" s="419">
        <f t="shared" si="1"/>
        <v>0</v>
      </c>
      <c r="K21" s="419">
        <f t="shared" si="1"/>
        <v>0</v>
      </c>
      <c r="L21" s="419">
        <f t="shared" si="1"/>
        <v>0</v>
      </c>
      <c r="M21" s="419">
        <f t="shared" si="1"/>
        <v>0</v>
      </c>
    </row>
    <row r="22" spans="1:13" ht="15" x14ac:dyDescent="0.2">
      <c r="A22" s="416" t="s">
        <v>439</v>
      </c>
      <c r="B22" s="418"/>
      <c r="C22" s="407"/>
      <c r="D22" s="403"/>
      <c r="E22" s="403"/>
      <c r="F22" s="406"/>
      <c r="G22" s="405"/>
      <c r="H22" s="404"/>
      <c r="I22" s="403"/>
      <c r="J22" s="403"/>
      <c r="K22" s="403"/>
      <c r="L22" s="403"/>
      <c r="M22" s="403"/>
    </row>
    <row r="23" spans="1:13" ht="15" x14ac:dyDescent="0.2">
      <c r="A23" s="416" t="s">
        <v>436</v>
      </c>
      <c r="B23" s="415" t="s">
        <v>535</v>
      </c>
      <c r="C23" s="407" t="s">
        <v>534</v>
      </c>
      <c r="D23" s="410">
        <v>203</v>
      </c>
      <c r="E23" s="414">
        <f>SUM(F23:M23)</f>
        <v>203</v>
      </c>
      <c r="F23" s="413"/>
      <c r="G23" s="412"/>
      <c r="H23" s="411"/>
      <c r="I23" s="410">
        <v>203</v>
      </c>
      <c r="J23" s="410"/>
      <c r="K23" s="410"/>
      <c r="L23" s="410"/>
      <c r="M23" s="410"/>
    </row>
    <row r="24" spans="1:13" ht="15" x14ac:dyDescent="0.2">
      <c r="A24" s="416" t="s">
        <v>431</v>
      </c>
      <c r="B24" s="415" t="s">
        <v>533</v>
      </c>
      <c r="C24" s="407" t="s">
        <v>532</v>
      </c>
      <c r="D24" s="410"/>
      <c r="E24" s="414">
        <f>SUM(F24:M24)</f>
        <v>0</v>
      </c>
      <c r="F24" s="413"/>
      <c r="G24" s="412"/>
      <c r="H24" s="411"/>
      <c r="I24" s="410"/>
      <c r="J24" s="410"/>
      <c r="K24" s="410"/>
      <c r="L24" s="410"/>
      <c r="M24" s="410"/>
    </row>
    <row r="25" spans="1:13" ht="15" x14ac:dyDescent="0.2">
      <c r="A25" s="416" t="s">
        <v>428</v>
      </c>
      <c r="B25" s="415"/>
      <c r="C25" s="407"/>
      <c r="D25" s="403"/>
      <c r="E25" s="403"/>
      <c r="F25" s="406"/>
      <c r="G25" s="405"/>
      <c r="H25" s="404"/>
      <c r="I25" s="403"/>
      <c r="J25" s="403"/>
      <c r="K25" s="403"/>
      <c r="L25" s="403"/>
      <c r="M25" s="403"/>
    </row>
    <row r="26" spans="1:13" ht="15" x14ac:dyDescent="0.2">
      <c r="A26" s="416" t="s">
        <v>425</v>
      </c>
      <c r="B26" s="415" t="s">
        <v>531</v>
      </c>
      <c r="C26" s="407" t="s">
        <v>254</v>
      </c>
      <c r="D26" s="410">
        <v>9372</v>
      </c>
      <c r="E26" s="414">
        <f>SUM(F26:M26)</f>
        <v>8029</v>
      </c>
      <c r="F26" s="413"/>
      <c r="G26" s="412"/>
      <c r="H26" s="411"/>
      <c r="I26" s="410">
        <v>8029</v>
      </c>
      <c r="J26" s="410"/>
      <c r="K26" s="410"/>
      <c r="L26" s="410"/>
      <c r="M26" s="410"/>
    </row>
    <row r="27" spans="1:13" ht="15" x14ac:dyDescent="0.2">
      <c r="A27" s="416" t="s">
        <v>422</v>
      </c>
      <c r="B27" s="415" t="s">
        <v>530</v>
      </c>
      <c r="C27" s="407" t="s">
        <v>252</v>
      </c>
      <c r="D27" s="410"/>
      <c r="E27" s="414">
        <f>SUM(F27:M27)</f>
        <v>0</v>
      </c>
      <c r="F27" s="413"/>
      <c r="G27" s="412"/>
      <c r="H27" s="411"/>
      <c r="I27" s="410"/>
      <c r="J27" s="410"/>
      <c r="K27" s="410"/>
      <c r="L27" s="410"/>
      <c r="M27" s="410"/>
    </row>
    <row r="28" spans="1:13" ht="15" x14ac:dyDescent="0.2">
      <c r="A28" s="416" t="s">
        <v>418</v>
      </c>
      <c r="B28" s="415">
        <v>623</v>
      </c>
      <c r="C28" s="407" t="s">
        <v>250</v>
      </c>
      <c r="D28" s="410"/>
      <c r="E28" s="414">
        <f>SUM(F28:M28)</f>
        <v>0</v>
      </c>
      <c r="F28" s="413"/>
      <c r="G28" s="412"/>
      <c r="H28" s="411"/>
      <c r="I28" s="410"/>
      <c r="J28" s="410"/>
      <c r="K28" s="410"/>
      <c r="L28" s="410"/>
      <c r="M28" s="410"/>
    </row>
    <row r="29" spans="1:13" ht="15" x14ac:dyDescent="0.2">
      <c r="A29" s="416" t="s">
        <v>415</v>
      </c>
      <c r="B29" s="415" t="s">
        <v>529</v>
      </c>
      <c r="C29" s="407" t="s">
        <v>248</v>
      </c>
      <c r="D29" s="410"/>
      <c r="E29" s="414">
        <f>SUM(F29:M29)</f>
        <v>0</v>
      </c>
      <c r="F29" s="413"/>
      <c r="G29" s="412"/>
      <c r="H29" s="411"/>
      <c r="I29" s="410"/>
      <c r="J29" s="410"/>
      <c r="K29" s="410"/>
      <c r="L29" s="410"/>
      <c r="M29" s="410"/>
    </row>
    <row r="30" spans="1:13" ht="15" x14ac:dyDescent="0.2">
      <c r="A30" s="416" t="s">
        <v>410</v>
      </c>
      <c r="B30" s="415" t="s">
        <v>528</v>
      </c>
      <c r="C30" s="407" t="s">
        <v>246</v>
      </c>
      <c r="D30" s="410"/>
      <c r="E30" s="414">
        <f>SUM(F30:M30)</f>
        <v>0</v>
      </c>
      <c r="F30" s="413"/>
      <c r="G30" s="412"/>
      <c r="H30" s="411"/>
      <c r="I30" s="410"/>
      <c r="J30" s="410"/>
      <c r="K30" s="410"/>
      <c r="L30" s="410"/>
      <c r="M30" s="410"/>
    </row>
    <row r="31" spans="1:13" ht="15" x14ac:dyDescent="0.2">
      <c r="A31" s="416" t="s">
        <v>405</v>
      </c>
      <c r="B31" s="415"/>
      <c r="C31" s="407"/>
      <c r="D31" s="403"/>
      <c r="E31" s="403"/>
      <c r="F31" s="406"/>
      <c r="G31" s="405"/>
      <c r="H31" s="404"/>
      <c r="I31" s="403"/>
      <c r="J31" s="403"/>
      <c r="K31" s="403"/>
      <c r="L31" s="403"/>
      <c r="M31" s="403"/>
    </row>
    <row r="32" spans="1:13" ht="15" x14ac:dyDescent="0.2">
      <c r="A32" s="416" t="s">
        <v>401</v>
      </c>
      <c r="B32" s="415" t="s">
        <v>527</v>
      </c>
      <c r="C32" s="407" t="s">
        <v>244</v>
      </c>
      <c r="D32" s="410"/>
      <c r="E32" s="414">
        <f>SUM(F32:M32)</f>
        <v>0</v>
      </c>
      <c r="F32" s="413"/>
      <c r="G32" s="412"/>
      <c r="H32" s="411"/>
      <c r="I32" s="410"/>
      <c r="J32" s="410"/>
      <c r="K32" s="410"/>
      <c r="L32" s="410"/>
      <c r="M32" s="410"/>
    </row>
    <row r="33" spans="1:13" ht="15" x14ac:dyDescent="0.2">
      <c r="A33" s="416" t="s">
        <v>398</v>
      </c>
      <c r="B33" s="415"/>
      <c r="C33" s="407"/>
      <c r="D33" s="403"/>
      <c r="E33" s="403"/>
      <c r="F33" s="406"/>
      <c r="G33" s="405"/>
      <c r="H33" s="404"/>
      <c r="I33" s="403"/>
      <c r="J33" s="403"/>
      <c r="K33" s="403"/>
      <c r="L33" s="403"/>
      <c r="M33" s="403"/>
    </row>
    <row r="34" spans="1:13" ht="15" x14ac:dyDescent="0.2">
      <c r="A34" s="416" t="s">
        <v>394</v>
      </c>
      <c r="B34" s="415" t="s">
        <v>526</v>
      </c>
      <c r="C34" s="407" t="s">
        <v>242</v>
      </c>
      <c r="D34" s="410"/>
      <c r="E34" s="414">
        <f t="shared" ref="E34:E41" si="2">SUM(F34:M34)</f>
        <v>0</v>
      </c>
      <c r="F34" s="413"/>
      <c r="G34" s="412"/>
      <c r="H34" s="411"/>
      <c r="I34" s="410"/>
      <c r="J34" s="410"/>
      <c r="K34" s="410"/>
      <c r="L34" s="410"/>
      <c r="M34" s="410"/>
    </row>
    <row r="35" spans="1:13" ht="15" x14ac:dyDescent="0.2">
      <c r="A35" s="416" t="s">
        <v>390</v>
      </c>
      <c r="B35" s="415" t="s">
        <v>525</v>
      </c>
      <c r="C35" s="407" t="s">
        <v>240</v>
      </c>
      <c r="D35" s="410"/>
      <c r="E35" s="414">
        <f t="shared" si="2"/>
        <v>0</v>
      </c>
      <c r="F35" s="413"/>
      <c r="G35" s="412"/>
      <c r="H35" s="411"/>
      <c r="I35" s="410"/>
      <c r="J35" s="410"/>
      <c r="K35" s="410"/>
      <c r="L35" s="410"/>
      <c r="M35" s="410"/>
    </row>
    <row r="36" spans="1:13" ht="15" x14ac:dyDescent="0.2">
      <c r="A36" s="416" t="s">
        <v>385</v>
      </c>
      <c r="B36" s="415">
        <v>656</v>
      </c>
      <c r="C36" s="407" t="s">
        <v>524</v>
      </c>
      <c r="D36" s="410"/>
      <c r="E36" s="414">
        <f t="shared" si="2"/>
        <v>0</v>
      </c>
      <c r="F36" s="413"/>
      <c r="G36" s="412"/>
      <c r="H36" s="411"/>
      <c r="I36" s="410"/>
      <c r="J36" s="410"/>
      <c r="K36" s="410"/>
      <c r="L36" s="410"/>
      <c r="M36" s="410"/>
    </row>
    <row r="37" spans="1:13" ht="15" x14ac:dyDescent="0.2">
      <c r="A37" s="416" t="s">
        <v>380</v>
      </c>
      <c r="B37" s="415" t="s">
        <v>523</v>
      </c>
      <c r="C37" s="407" t="s">
        <v>522</v>
      </c>
      <c r="D37" s="410"/>
      <c r="E37" s="414">
        <f t="shared" si="2"/>
        <v>0</v>
      </c>
      <c r="F37" s="413"/>
      <c r="G37" s="412"/>
      <c r="H37" s="411"/>
      <c r="I37" s="410"/>
      <c r="J37" s="410"/>
      <c r="K37" s="410"/>
      <c r="L37" s="410"/>
      <c r="M37" s="410"/>
    </row>
    <row r="38" spans="1:13" ht="15" x14ac:dyDescent="0.2">
      <c r="A38" s="416" t="s">
        <v>377</v>
      </c>
      <c r="B38" s="415">
        <v>663</v>
      </c>
      <c r="C38" s="407" t="s">
        <v>521</v>
      </c>
      <c r="D38" s="410"/>
      <c r="E38" s="414">
        <f t="shared" si="2"/>
        <v>0</v>
      </c>
      <c r="F38" s="413"/>
      <c r="G38" s="412"/>
      <c r="H38" s="411"/>
      <c r="I38" s="410"/>
      <c r="J38" s="410"/>
      <c r="K38" s="410"/>
      <c r="L38" s="410"/>
      <c r="M38" s="410"/>
    </row>
    <row r="39" spans="1:13" ht="15" x14ac:dyDescent="0.2">
      <c r="A39" s="416" t="s">
        <v>373</v>
      </c>
      <c r="B39" s="415" t="s">
        <v>520</v>
      </c>
      <c r="C39" s="407" t="s">
        <v>519</v>
      </c>
      <c r="D39" s="410"/>
      <c r="E39" s="414">
        <f t="shared" si="2"/>
        <v>0</v>
      </c>
      <c r="F39" s="413"/>
      <c r="G39" s="412"/>
      <c r="H39" s="411"/>
      <c r="I39" s="410"/>
      <c r="J39" s="410"/>
      <c r="K39" s="410"/>
      <c r="L39" s="410"/>
      <c r="M39" s="410"/>
    </row>
    <row r="40" spans="1:13" ht="15" x14ac:dyDescent="0.2">
      <c r="A40" s="416" t="s">
        <v>369</v>
      </c>
      <c r="B40" s="415" t="s">
        <v>518</v>
      </c>
      <c r="C40" s="407" t="s">
        <v>230</v>
      </c>
      <c r="D40" s="410"/>
      <c r="E40" s="414">
        <f t="shared" si="2"/>
        <v>0</v>
      </c>
      <c r="F40" s="413"/>
      <c r="G40" s="412"/>
      <c r="H40" s="411"/>
      <c r="I40" s="410"/>
      <c r="J40" s="410"/>
      <c r="K40" s="410"/>
      <c r="L40" s="410"/>
      <c r="M40" s="410"/>
    </row>
    <row r="41" spans="1:13" ht="15" x14ac:dyDescent="0.2">
      <c r="A41" s="416" t="s">
        <v>365</v>
      </c>
      <c r="B41" s="415" t="s">
        <v>517</v>
      </c>
      <c r="C41" s="407" t="s">
        <v>228</v>
      </c>
      <c r="D41" s="410"/>
      <c r="E41" s="414">
        <f t="shared" si="2"/>
        <v>0</v>
      </c>
      <c r="F41" s="413"/>
      <c r="G41" s="412"/>
      <c r="H41" s="411"/>
      <c r="I41" s="410"/>
      <c r="J41" s="410"/>
      <c r="K41" s="410"/>
      <c r="L41" s="410"/>
      <c r="M41" s="410"/>
    </row>
    <row r="42" spans="1:13" ht="15" x14ac:dyDescent="0.2">
      <c r="A42" s="416" t="s">
        <v>362</v>
      </c>
      <c r="B42" s="415"/>
      <c r="C42" s="407"/>
      <c r="D42" s="403"/>
      <c r="E42" s="403"/>
      <c r="F42" s="406"/>
      <c r="G42" s="405"/>
      <c r="H42" s="404"/>
      <c r="I42" s="403"/>
      <c r="J42" s="403"/>
      <c r="K42" s="403"/>
      <c r="L42" s="403"/>
      <c r="M42" s="403"/>
    </row>
    <row r="43" spans="1:13" ht="15" x14ac:dyDescent="0.2">
      <c r="A43" s="416" t="s">
        <v>359</v>
      </c>
      <c r="B43" s="415" t="s">
        <v>516</v>
      </c>
      <c r="C43" s="407" t="s">
        <v>515</v>
      </c>
      <c r="D43" s="410"/>
      <c r="E43" s="414">
        <f>SUM(F43:M43)</f>
        <v>0</v>
      </c>
      <c r="F43" s="413"/>
      <c r="G43" s="412"/>
      <c r="H43" s="411"/>
      <c r="I43" s="410"/>
      <c r="J43" s="410"/>
      <c r="K43" s="410"/>
      <c r="L43" s="410"/>
      <c r="M43" s="410"/>
    </row>
    <row r="44" spans="1:13" ht="15" x14ac:dyDescent="0.2">
      <c r="A44" s="416" t="s">
        <v>357</v>
      </c>
      <c r="B44" s="415" t="s">
        <v>514</v>
      </c>
      <c r="C44" s="407" t="s">
        <v>513</v>
      </c>
      <c r="D44" s="410"/>
      <c r="E44" s="414">
        <f>SUM(F44:M44)</f>
        <v>0</v>
      </c>
      <c r="F44" s="413"/>
      <c r="G44" s="412"/>
      <c r="H44" s="411"/>
      <c r="I44" s="410"/>
      <c r="J44" s="410"/>
      <c r="K44" s="410"/>
      <c r="L44" s="410"/>
      <c r="M44" s="410"/>
    </row>
    <row r="45" spans="1:13" ht="15" x14ac:dyDescent="0.2">
      <c r="A45" s="416" t="s">
        <v>353</v>
      </c>
      <c r="B45" s="415" t="s">
        <v>512</v>
      </c>
      <c r="C45" s="407" t="s">
        <v>222</v>
      </c>
      <c r="D45" s="410"/>
      <c r="E45" s="414">
        <f>SUM(F45:M45)</f>
        <v>0</v>
      </c>
      <c r="F45" s="413"/>
      <c r="G45" s="412"/>
      <c r="H45" s="411"/>
      <c r="I45" s="410"/>
      <c r="J45" s="410"/>
      <c r="K45" s="410"/>
      <c r="L45" s="410"/>
      <c r="M45" s="410"/>
    </row>
    <row r="46" spans="1:13" ht="15" x14ac:dyDescent="0.2">
      <c r="A46" s="409"/>
      <c r="B46" s="408"/>
      <c r="C46" s="407"/>
      <c r="D46" s="403"/>
      <c r="E46" s="403"/>
      <c r="F46" s="406"/>
      <c r="G46" s="405"/>
      <c r="H46" s="404"/>
      <c r="I46" s="403"/>
      <c r="J46" s="403"/>
      <c r="K46" s="403"/>
      <c r="L46" s="403"/>
      <c r="M46" s="403"/>
    </row>
    <row r="47" spans="1:13" ht="12" customHeight="1" x14ac:dyDescent="0.2">
      <c r="A47" s="602" t="str">
        <f ca="1">CELL("filename",A47)</f>
        <v>R:\Finance\Annual Budget\Amended 2016-2017\[2016-2017 Amended Budget.xlsx]109a</v>
      </c>
      <c r="B47" s="602"/>
      <c r="C47" s="602"/>
      <c r="D47" s="402"/>
      <c r="E47" s="402"/>
      <c r="F47" s="402"/>
      <c r="G47" s="402"/>
      <c r="H47" s="402"/>
      <c r="I47" s="402"/>
      <c r="J47" s="402"/>
      <c r="K47" s="402"/>
      <c r="L47" s="402"/>
      <c r="M47" s="402"/>
    </row>
    <row r="48" spans="1:13" ht="12" customHeight="1" x14ac:dyDescent="0.2">
      <c r="A48" s="401"/>
      <c r="B48" s="401"/>
      <c r="C48" s="400" t="s">
        <v>511</v>
      </c>
      <c r="D48" s="399">
        <f t="shared" ref="D48:M48" si="3">SUM(D23:D46)</f>
        <v>9575</v>
      </c>
      <c r="E48" s="399">
        <f t="shared" si="3"/>
        <v>8232</v>
      </c>
      <c r="F48" s="399">
        <f t="shared" si="3"/>
        <v>0</v>
      </c>
      <c r="G48" s="399">
        <f t="shared" si="3"/>
        <v>0</v>
      </c>
      <c r="H48" s="399">
        <f t="shared" si="3"/>
        <v>0</v>
      </c>
      <c r="I48" s="399">
        <f t="shared" si="3"/>
        <v>8232</v>
      </c>
      <c r="J48" s="399">
        <f t="shared" si="3"/>
        <v>0</v>
      </c>
      <c r="K48" s="399">
        <f t="shared" si="3"/>
        <v>0</v>
      </c>
      <c r="L48" s="399">
        <f t="shared" si="3"/>
        <v>0</v>
      </c>
      <c r="M48" s="399">
        <f t="shared" si="3"/>
        <v>0</v>
      </c>
    </row>
  </sheetData>
  <mergeCells count="3">
    <mergeCell ref="A1:C1"/>
    <mergeCell ref="A4:C4"/>
    <mergeCell ref="A47:C47"/>
  </mergeCells>
  <printOptions horizontalCentered="1" verticalCentered="1"/>
  <pageMargins left="0.1" right="0.1" top="0.4" bottom="0.4" header="0.1" footer="0.1"/>
  <pageSetup scale="81" fitToHeight="2" orientation="landscape" r:id="rId1"/>
  <headerFooter>
    <oddHeader>&amp;C&amp;"Arial,Bold"TWIN FALLS SCHOOL DISTRICT 411</oddHeader>
    <oddFooter>&amp;L&amp;"Arial,Bold"&amp;Z&amp;F&amp;R&amp;"Arial,Bold"Page &amp;P of &amp;N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C49"/>
  <sheetViews>
    <sheetView zoomScaleNormal="100" workbookViewId="0">
      <pane xSplit="3" ySplit="7" topLeftCell="D17" activePane="bottomRight" state="frozen"/>
      <selection activeCell="P31" sqref="P31"/>
      <selection pane="topRight" activeCell="P31" sqref="P31"/>
      <selection pane="bottomLeft" activeCell="P31" sqref="P31"/>
      <selection pane="bottomRight" activeCell="P31" sqref="P31"/>
    </sheetView>
  </sheetViews>
  <sheetFormatPr defaultRowHeight="15.75" x14ac:dyDescent="0.25"/>
  <cols>
    <col min="1" max="1" width="3.77734375" style="397" customWidth="1"/>
    <col min="2" max="2" width="6.77734375" style="452" customWidth="1"/>
    <col min="3" max="3" width="30.77734375" style="398" customWidth="1"/>
    <col min="4" max="13" width="11.77734375" style="397" customWidth="1"/>
    <col min="14" max="16384" width="8.88671875" style="397"/>
  </cols>
  <sheetData>
    <row r="1" spans="1:22" ht="20.25" x14ac:dyDescent="0.3">
      <c r="A1" s="600" t="s">
        <v>47</v>
      </c>
      <c r="B1" s="600"/>
      <c r="C1" s="600"/>
      <c r="E1" s="530" t="s">
        <v>510</v>
      </c>
      <c r="F1" s="529"/>
      <c r="G1" s="529"/>
      <c r="H1" s="529"/>
      <c r="I1" s="451"/>
      <c r="L1" s="540"/>
      <c r="M1" s="450" t="s">
        <v>598</v>
      </c>
    </row>
    <row r="2" spans="1:22" x14ac:dyDescent="0.25">
      <c r="E2" s="530" t="s">
        <v>16</v>
      </c>
      <c r="F2" s="529"/>
      <c r="G2" s="529"/>
      <c r="H2" s="528"/>
      <c r="K2" s="446"/>
      <c r="L2" s="445"/>
      <c r="M2" s="444" t="s">
        <v>620</v>
      </c>
    </row>
    <row r="3" spans="1:22" ht="15" customHeight="1" x14ac:dyDescent="0.25">
      <c r="E3" s="447" t="s">
        <v>507</v>
      </c>
      <c r="F3" s="447"/>
      <c r="G3" s="447"/>
      <c r="H3" s="528"/>
      <c r="J3" s="527" t="s">
        <v>5</v>
      </c>
      <c r="K3" s="446"/>
      <c r="L3" s="445"/>
      <c r="M3" s="444" t="s">
        <v>621</v>
      </c>
    </row>
    <row r="4" spans="1:22" ht="12.6" customHeight="1" x14ac:dyDescent="0.2">
      <c r="A4" s="603" t="s">
        <v>505</v>
      </c>
      <c r="B4" s="603"/>
      <c r="C4" s="603"/>
      <c r="D4" s="401"/>
      <c r="E4" s="401"/>
      <c r="F4" s="401"/>
      <c r="G4" s="401"/>
      <c r="H4" s="401"/>
      <c r="I4" s="401"/>
      <c r="J4" s="401"/>
      <c r="K4" s="401"/>
      <c r="L4" s="401"/>
    </row>
    <row r="5" spans="1:22" ht="15" x14ac:dyDescent="0.2">
      <c r="A5" s="526"/>
      <c r="B5" s="522"/>
      <c r="C5" s="525" t="s">
        <v>16</v>
      </c>
      <c r="D5" s="522" t="s">
        <v>503</v>
      </c>
      <c r="E5" s="522" t="s">
        <v>90</v>
      </c>
      <c r="F5" s="524" t="s">
        <v>85</v>
      </c>
      <c r="G5" s="524" t="s">
        <v>83</v>
      </c>
      <c r="H5" s="524" t="s">
        <v>81</v>
      </c>
      <c r="I5" s="524" t="s">
        <v>79</v>
      </c>
      <c r="J5" s="524" t="s">
        <v>77</v>
      </c>
      <c r="K5" s="523" t="s">
        <v>75</v>
      </c>
      <c r="L5" s="522" t="s">
        <v>73</v>
      </c>
      <c r="M5" s="522" t="s">
        <v>70</v>
      </c>
    </row>
    <row r="6" spans="1:22" ht="15" x14ac:dyDescent="0.2">
      <c r="A6" s="521"/>
      <c r="B6" s="481"/>
      <c r="C6" s="480"/>
      <c r="D6" s="516"/>
      <c r="E6" s="520"/>
      <c r="F6" s="401"/>
      <c r="G6" s="519"/>
      <c r="H6" s="518" t="s">
        <v>560</v>
      </c>
      <c r="I6" s="518" t="s">
        <v>559</v>
      </c>
      <c r="J6" s="517" t="s">
        <v>558</v>
      </c>
      <c r="K6" s="481" t="s">
        <v>557</v>
      </c>
      <c r="L6" s="481" t="s">
        <v>556</v>
      </c>
      <c r="M6" s="516"/>
    </row>
    <row r="7" spans="1:22" ht="15" x14ac:dyDescent="0.2">
      <c r="A7" s="482" t="s">
        <v>87</v>
      </c>
      <c r="B7" s="484" t="s">
        <v>500</v>
      </c>
      <c r="C7" s="515" t="s">
        <v>555</v>
      </c>
      <c r="D7" s="484" t="s">
        <v>88</v>
      </c>
      <c r="E7" s="484" t="s">
        <v>88</v>
      </c>
      <c r="F7" s="514" t="s">
        <v>84</v>
      </c>
      <c r="G7" s="459" t="s">
        <v>82</v>
      </c>
      <c r="H7" s="459" t="s">
        <v>554</v>
      </c>
      <c r="I7" s="459" t="s">
        <v>553</v>
      </c>
      <c r="J7" s="482" t="s">
        <v>552</v>
      </c>
      <c r="K7" s="484" t="s">
        <v>551</v>
      </c>
      <c r="L7" s="484" t="s">
        <v>550</v>
      </c>
      <c r="M7" s="484" t="s">
        <v>184</v>
      </c>
    </row>
    <row r="8" spans="1:22" ht="15" x14ac:dyDescent="0.2">
      <c r="A8" s="482" t="s">
        <v>350</v>
      </c>
      <c r="B8" s="484" t="s">
        <v>597</v>
      </c>
      <c r="C8" s="463" t="s">
        <v>220</v>
      </c>
      <c r="D8" s="497"/>
      <c r="E8" s="414">
        <f>SUM(F8:M8)</f>
        <v>0</v>
      </c>
      <c r="F8" s="500"/>
      <c r="G8" s="499"/>
      <c r="H8" s="498"/>
      <c r="I8" s="497"/>
      <c r="J8" s="497"/>
      <c r="K8" s="497"/>
      <c r="L8" s="497"/>
      <c r="M8" s="497"/>
    </row>
    <row r="9" spans="1:22" ht="15" x14ac:dyDescent="0.2">
      <c r="A9" s="482" t="s">
        <v>493</v>
      </c>
      <c r="B9" s="484"/>
      <c r="C9" s="463"/>
      <c r="D9" s="509"/>
      <c r="E9" s="509"/>
      <c r="F9" s="512"/>
      <c r="G9" s="511"/>
      <c r="H9" s="510"/>
      <c r="I9" s="509"/>
      <c r="J9" s="509"/>
      <c r="K9" s="509"/>
      <c r="L9" s="509"/>
      <c r="M9" s="509"/>
    </row>
    <row r="10" spans="1:22" ht="15" x14ac:dyDescent="0.2">
      <c r="A10" s="482" t="s">
        <v>490</v>
      </c>
      <c r="B10" s="484" t="s">
        <v>75</v>
      </c>
      <c r="C10" s="473" t="s">
        <v>596</v>
      </c>
      <c r="D10" s="472">
        <f>+D8+'109a'!D48</f>
        <v>9575</v>
      </c>
      <c r="E10" s="472">
        <f>+E8+'109a'!E48</f>
        <v>8232</v>
      </c>
      <c r="F10" s="472">
        <f>+F8+'109a'!F48</f>
        <v>0</v>
      </c>
      <c r="G10" s="472">
        <f>+G8+'109a'!G48</f>
        <v>0</v>
      </c>
      <c r="H10" s="472">
        <f>+H8+'109a'!H48</f>
        <v>0</v>
      </c>
      <c r="I10" s="472">
        <f>+I8+'109a'!I48</f>
        <v>8232</v>
      </c>
      <c r="J10" s="472">
        <f>+J8+'109a'!J48</f>
        <v>0</v>
      </c>
      <c r="K10" s="472">
        <f>+K8+'109a'!K48</f>
        <v>0</v>
      </c>
      <c r="L10" s="472">
        <f>+L8+'109a'!L48</f>
        <v>0</v>
      </c>
      <c r="M10" s="472">
        <f>+M8+'109a'!M48</f>
        <v>0</v>
      </c>
    </row>
    <row r="11" spans="1:22" x14ac:dyDescent="0.25">
      <c r="A11" s="482" t="s">
        <v>485</v>
      </c>
      <c r="B11" s="513"/>
      <c r="C11" s="486"/>
      <c r="D11" s="501"/>
      <c r="E11" s="501"/>
      <c r="F11" s="504"/>
      <c r="G11" s="503"/>
      <c r="H11" s="502"/>
      <c r="I11" s="501"/>
      <c r="J11" s="501"/>
      <c r="K11" s="501"/>
      <c r="L11" s="501"/>
      <c r="M11" s="501"/>
    </row>
    <row r="12" spans="1:22" ht="15" x14ac:dyDescent="0.2">
      <c r="A12" s="482" t="s">
        <v>478</v>
      </c>
      <c r="B12" s="484" t="s">
        <v>595</v>
      </c>
      <c r="C12" s="463" t="s">
        <v>218</v>
      </c>
      <c r="D12" s="497">
        <v>1000</v>
      </c>
      <c r="E12" s="414">
        <f>SUM(F12:M12)</f>
        <v>3000</v>
      </c>
      <c r="F12" s="500"/>
      <c r="G12" s="499"/>
      <c r="H12" s="498"/>
      <c r="I12" s="497">
        <v>3000</v>
      </c>
      <c r="J12" s="497"/>
      <c r="K12" s="497"/>
      <c r="L12" s="497"/>
      <c r="M12" s="497"/>
    </row>
    <row r="13" spans="1:22" ht="15" x14ac:dyDescent="0.2">
      <c r="A13" s="482" t="s">
        <v>474</v>
      </c>
      <c r="B13" s="484" t="s">
        <v>594</v>
      </c>
      <c r="C13" s="463" t="s">
        <v>216</v>
      </c>
      <c r="D13" s="497"/>
      <c r="E13" s="414">
        <f>SUM(F13:M13)</f>
        <v>0</v>
      </c>
      <c r="F13" s="500"/>
      <c r="G13" s="499"/>
      <c r="H13" s="498"/>
      <c r="I13" s="497"/>
      <c r="J13" s="497"/>
      <c r="K13" s="497"/>
      <c r="L13" s="497"/>
      <c r="M13" s="497"/>
    </row>
    <row r="14" spans="1:22" ht="15" x14ac:dyDescent="0.2">
      <c r="A14" s="482" t="s">
        <v>469</v>
      </c>
      <c r="B14" s="484">
        <v>730</v>
      </c>
      <c r="C14" s="463" t="s">
        <v>593</v>
      </c>
      <c r="D14" s="497"/>
      <c r="E14" s="414">
        <f>SUM(F14:M14)</f>
        <v>0</v>
      </c>
      <c r="F14" s="500"/>
      <c r="G14" s="499"/>
      <c r="H14" s="498"/>
      <c r="I14" s="497"/>
      <c r="J14" s="497"/>
      <c r="K14" s="497"/>
      <c r="L14" s="497"/>
      <c r="M14" s="497"/>
    </row>
    <row r="15" spans="1:22" ht="15" x14ac:dyDescent="0.2">
      <c r="A15" s="482" t="s">
        <v>465</v>
      </c>
      <c r="B15" s="484"/>
      <c r="C15" s="463"/>
      <c r="D15" s="501"/>
      <c r="E15" s="501"/>
      <c r="F15" s="512"/>
      <c r="G15" s="511"/>
      <c r="H15" s="510"/>
      <c r="I15" s="509"/>
      <c r="J15" s="509"/>
      <c r="K15" s="509"/>
      <c r="L15" s="509"/>
      <c r="M15" s="509"/>
    </row>
    <row r="16" spans="1:22" ht="15" x14ac:dyDescent="0.2">
      <c r="A16" s="482" t="s">
        <v>461</v>
      </c>
      <c r="B16" s="484" t="s">
        <v>73</v>
      </c>
      <c r="C16" s="463" t="s">
        <v>592</v>
      </c>
      <c r="D16" s="472">
        <f t="shared" ref="D16:M16" si="0">SUM(D12:D14)</f>
        <v>1000</v>
      </c>
      <c r="E16" s="472">
        <f t="shared" si="0"/>
        <v>3000</v>
      </c>
      <c r="F16" s="472">
        <f t="shared" si="0"/>
        <v>0</v>
      </c>
      <c r="G16" s="472">
        <f t="shared" si="0"/>
        <v>0</v>
      </c>
      <c r="H16" s="472">
        <f t="shared" si="0"/>
        <v>0</v>
      </c>
      <c r="I16" s="472">
        <f t="shared" si="0"/>
        <v>3000</v>
      </c>
      <c r="J16" s="472">
        <f t="shared" si="0"/>
        <v>0</v>
      </c>
      <c r="K16" s="472">
        <f t="shared" si="0"/>
        <v>0</v>
      </c>
      <c r="L16" s="472">
        <f t="shared" si="0"/>
        <v>0</v>
      </c>
      <c r="M16" s="472">
        <f t="shared" si="0"/>
        <v>0</v>
      </c>
      <c r="N16" s="492"/>
      <c r="O16" s="492"/>
      <c r="P16" s="492"/>
      <c r="Q16" s="492"/>
      <c r="R16" s="492"/>
      <c r="S16" s="492"/>
      <c r="T16" s="492"/>
      <c r="U16" s="492"/>
      <c r="V16" s="492"/>
    </row>
    <row r="17" spans="1:55" ht="15" x14ac:dyDescent="0.2">
      <c r="A17" s="482" t="s">
        <v>457</v>
      </c>
      <c r="B17" s="484"/>
      <c r="C17" s="463"/>
      <c r="D17" s="501"/>
      <c r="E17" s="501"/>
      <c r="F17" s="504"/>
      <c r="G17" s="503"/>
      <c r="H17" s="502"/>
      <c r="I17" s="501"/>
      <c r="J17" s="501"/>
      <c r="K17" s="501"/>
      <c r="L17" s="501"/>
      <c r="M17" s="501"/>
    </row>
    <row r="18" spans="1:55" ht="15" x14ac:dyDescent="0.2">
      <c r="A18" s="482" t="s">
        <v>453</v>
      </c>
      <c r="B18" s="484" t="s">
        <v>591</v>
      </c>
      <c r="C18" s="463" t="s">
        <v>590</v>
      </c>
      <c r="D18" s="497"/>
      <c r="E18" s="414">
        <f>SUM(F18:M18)</f>
        <v>0</v>
      </c>
      <c r="F18" s="500"/>
      <c r="G18" s="499"/>
      <c r="H18" s="498"/>
      <c r="I18" s="497"/>
      <c r="J18" s="497"/>
      <c r="K18" s="497"/>
      <c r="L18" s="497"/>
      <c r="M18" s="497"/>
    </row>
    <row r="19" spans="1:55" ht="15" x14ac:dyDescent="0.2">
      <c r="A19" s="482" t="s">
        <v>449</v>
      </c>
      <c r="B19" s="484">
        <v>811</v>
      </c>
      <c r="C19" s="463" t="s">
        <v>589</v>
      </c>
      <c r="D19" s="497"/>
      <c r="E19" s="414">
        <f>SUM(F19:M19)</f>
        <v>0</v>
      </c>
      <c r="F19" s="500"/>
      <c r="G19" s="499"/>
      <c r="H19" s="498"/>
      <c r="I19" s="497"/>
      <c r="J19" s="497"/>
      <c r="K19" s="497"/>
      <c r="L19" s="497"/>
      <c r="M19" s="497"/>
    </row>
    <row r="20" spans="1:55" ht="15" x14ac:dyDescent="0.2">
      <c r="A20" s="482" t="s">
        <v>445</v>
      </c>
      <c r="B20" s="484"/>
      <c r="C20" s="463"/>
      <c r="D20" s="509"/>
      <c r="E20" s="509"/>
      <c r="F20" s="512"/>
      <c r="G20" s="511"/>
      <c r="H20" s="510"/>
      <c r="I20" s="509"/>
      <c r="J20" s="509"/>
      <c r="K20" s="509"/>
      <c r="L20" s="509"/>
      <c r="M20" s="509"/>
    </row>
    <row r="21" spans="1:55" s="505" customFormat="1" ht="15" x14ac:dyDescent="0.2">
      <c r="A21" s="482" t="s">
        <v>442</v>
      </c>
      <c r="B21" s="508">
        <v>800</v>
      </c>
      <c r="C21" s="507" t="s">
        <v>588</v>
      </c>
      <c r="D21" s="472">
        <f t="shared" ref="D21:M21" si="1">SUM(D17:D19)</f>
        <v>0</v>
      </c>
      <c r="E21" s="472">
        <f t="shared" si="1"/>
        <v>0</v>
      </c>
      <c r="F21" s="472">
        <f t="shared" si="1"/>
        <v>0</v>
      </c>
      <c r="G21" s="472">
        <f t="shared" si="1"/>
        <v>0</v>
      </c>
      <c r="H21" s="472">
        <f t="shared" si="1"/>
        <v>0</v>
      </c>
      <c r="I21" s="472">
        <f t="shared" si="1"/>
        <v>0</v>
      </c>
      <c r="J21" s="472">
        <f t="shared" si="1"/>
        <v>0</v>
      </c>
      <c r="K21" s="472">
        <f t="shared" si="1"/>
        <v>0</v>
      </c>
      <c r="L21" s="472">
        <f t="shared" si="1"/>
        <v>0</v>
      </c>
      <c r="M21" s="472">
        <f t="shared" si="1"/>
        <v>0</v>
      </c>
    </row>
    <row r="22" spans="1:55" ht="15" x14ac:dyDescent="0.2">
      <c r="A22" s="482" t="s">
        <v>438</v>
      </c>
      <c r="B22" s="484"/>
      <c r="C22" s="463"/>
      <c r="D22" s="501"/>
      <c r="E22" s="501"/>
      <c r="F22" s="504"/>
      <c r="G22" s="503"/>
      <c r="H22" s="502"/>
      <c r="I22" s="501"/>
      <c r="J22" s="501"/>
      <c r="K22" s="501"/>
      <c r="L22" s="501"/>
      <c r="M22" s="501"/>
    </row>
    <row r="23" spans="1:55" ht="15" x14ac:dyDescent="0.2">
      <c r="A23" s="482" t="s">
        <v>434</v>
      </c>
      <c r="B23" s="484" t="s">
        <v>587</v>
      </c>
      <c r="C23" s="463" t="s">
        <v>205</v>
      </c>
      <c r="D23" s="410"/>
      <c r="E23" s="414">
        <f>SUM(F23:M23)</f>
        <v>0</v>
      </c>
      <c r="F23" s="500"/>
      <c r="G23" s="499"/>
      <c r="H23" s="498"/>
      <c r="I23" s="497"/>
      <c r="J23" s="497"/>
      <c r="K23" s="497"/>
      <c r="L23" s="497"/>
      <c r="M23" s="497"/>
    </row>
    <row r="24" spans="1:55" ht="15" x14ac:dyDescent="0.2">
      <c r="A24" s="482" t="s">
        <v>429</v>
      </c>
      <c r="B24" s="484" t="s">
        <v>586</v>
      </c>
      <c r="C24" s="463" t="s">
        <v>203</v>
      </c>
      <c r="D24" s="410"/>
      <c r="E24" s="414">
        <f>SUM(F24:M24)</f>
        <v>0</v>
      </c>
      <c r="F24" s="500"/>
      <c r="G24" s="499"/>
      <c r="H24" s="498"/>
      <c r="I24" s="497"/>
      <c r="J24" s="497"/>
      <c r="K24" s="497"/>
      <c r="L24" s="497"/>
      <c r="M24" s="497"/>
    </row>
    <row r="25" spans="1:55" ht="15" x14ac:dyDescent="0.2">
      <c r="A25" s="482" t="s">
        <v>426</v>
      </c>
      <c r="B25" s="484" t="s">
        <v>585</v>
      </c>
      <c r="C25" s="463" t="s">
        <v>201</v>
      </c>
      <c r="D25" s="410"/>
      <c r="E25" s="414">
        <f>SUM(F25:M25)</f>
        <v>0</v>
      </c>
      <c r="F25" s="500"/>
      <c r="G25" s="499"/>
      <c r="H25" s="498"/>
      <c r="I25" s="497"/>
      <c r="J25" s="497"/>
      <c r="K25" s="497"/>
      <c r="L25" s="497"/>
      <c r="M25" s="497"/>
    </row>
    <row r="26" spans="1:55" ht="15" x14ac:dyDescent="0.2">
      <c r="A26" s="482" t="s">
        <v>424</v>
      </c>
      <c r="B26" s="484" t="s">
        <v>584</v>
      </c>
      <c r="C26" s="463" t="s">
        <v>583</v>
      </c>
      <c r="D26" s="410"/>
      <c r="E26" s="414">
        <f>SUM(F26:M26)</f>
        <v>0</v>
      </c>
      <c r="F26" s="500"/>
      <c r="G26" s="499"/>
      <c r="H26" s="498"/>
      <c r="I26" s="497"/>
      <c r="J26" s="497"/>
      <c r="K26" s="497"/>
      <c r="L26" s="497"/>
      <c r="M26" s="497"/>
    </row>
    <row r="27" spans="1:55" ht="15" x14ac:dyDescent="0.2">
      <c r="A27" s="482" t="s">
        <v>420</v>
      </c>
      <c r="B27" s="484"/>
      <c r="C27" s="463"/>
      <c r="D27" s="485"/>
      <c r="E27" s="485"/>
      <c r="F27" s="496"/>
      <c r="G27" s="495"/>
      <c r="H27" s="494"/>
      <c r="I27" s="493"/>
      <c r="J27" s="493"/>
      <c r="K27" s="493"/>
      <c r="L27" s="493"/>
      <c r="M27" s="493"/>
    </row>
    <row r="28" spans="1:55" ht="15" x14ac:dyDescent="0.2">
      <c r="A28" s="482" t="s">
        <v>417</v>
      </c>
      <c r="B28" s="484" t="s">
        <v>582</v>
      </c>
      <c r="C28" s="463" t="s">
        <v>581</v>
      </c>
      <c r="D28" s="472">
        <f t="shared" ref="D28:M28" si="2">SUM(D23:D27)</f>
        <v>0</v>
      </c>
      <c r="E28" s="472">
        <f t="shared" si="2"/>
        <v>0</v>
      </c>
      <c r="F28" s="472">
        <f t="shared" si="2"/>
        <v>0</v>
      </c>
      <c r="G28" s="472">
        <f t="shared" si="2"/>
        <v>0</v>
      </c>
      <c r="H28" s="472">
        <f t="shared" si="2"/>
        <v>0</v>
      </c>
      <c r="I28" s="472">
        <f t="shared" si="2"/>
        <v>0</v>
      </c>
      <c r="J28" s="472">
        <f t="shared" si="2"/>
        <v>0</v>
      </c>
      <c r="K28" s="472">
        <f t="shared" si="2"/>
        <v>0</v>
      </c>
      <c r="L28" s="472">
        <f t="shared" si="2"/>
        <v>0</v>
      </c>
      <c r="M28" s="472">
        <f t="shared" si="2"/>
        <v>0</v>
      </c>
      <c r="N28" s="492"/>
      <c r="O28" s="492"/>
      <c r="P28" s="492"/>
      <c r="Q28" s="492"/>
      <c r="R28" s="492"/>
      <c r="S28" s="492"/>
      <c r="T28" s="492"/>
      <c r="U28" s="492"/>
      <c r="V28" s="492"/>
      <c r="W28" s="492"/>
      <c r="X28" s="492"/>
      <c r="Y28" s="492"/>
      <c r="Z28" s="492"/>
      <c r="AA28" s="492"/>
      <c r="AB28" s="492"/>
      <c r="AC28" s="492"/>
      <c r="AD28" s="492"/>
      <c r="AE28" s="492"/>
      <c r="AF28" s="492"/>
      <c r="AG28" s="492"/>
      <c r="AH28" s="492"/>
      <c r="AI28" s="492"/>
      <c r="AJ28" s="492"/>
      <c r="AK28" s="492"/>
      <c r="AL28" s="492"/>
      <c r="AM28" s="492"/>
      <c r="AN28" s="492"/>
      <c r="AO28" s="492"/>
      <c r="AP28" s="492"/>
      <c r="AQ28" s="492"/>
      <c r="AR28" s="492"/>
      <c r="AS28" s="492"/>
      <c r="AT28" s="492"/>
      <c r="AU28" s="492"/>
      <c r="AV28" s="492"/>
      <c r="AW28" s="492"/>
      <c r="AX28" s="492"/>
      <c r="AY28" s="492"/>
      <c r="AZ28" s="492"/>
      <c r="BA28" s="492"/>
      <c r="BB28" s="492"/>
      <c r="BC28" s="492"/>
    </row>
    <row r="29" spans="1:55" ht="15" x14ac:dyDescent="0.2">
      <c r="A29" s="482" t="s">
        <v>413</v>
      </c>
      <c r="B29" s="484"/>
      <c r="C29" s="463"/>
      <c r="D29" s="485"/>
      <c r="E29" s="485"/>
      <c r="F29" s="485"/>
      <c r="G29" s="485"/>
      <c r="H29" s="485"/>
      <c r="I29" s="485"/>
      <c r="J29" s="485"/>
      <c r="K29" s="485"/>
      <c r="L29" s="485"/>
      <c r="M29" s="485"/>
    </row>
    <row r="30" spans="1:55" ht="15" x14ac:dyDescent="0.2">
      <c r="A30" s="482" t="s">
        <v>407</v>
      </c>
      <c r="B30" s="481"/>
      <c r="C30" s="480" t="s">
        <v>580</v>
      </c>
      <c r="D30" s="460"/>
      <c r="E30" s="460"/>
      <c r="F30" s="460"/>
      <c r="G30" s="460"/>
      <c r="H30" s="460"/>
      <c r="I30" s="460"/>
      <c r="J30" s="460"/>
      <c r="K30" s="460"/>
      <c r="L30" s="460"/>
      <c r="M30" s="460"/>
    </row>
    <row r="31" spans="1:55" ht="15" x14ac:dyDescent="0.2">
      <c r="A31" s="482" t="s">
        <v>403</v>
      </c>
      <c r="B31" s="484"/>
      <c r="C31" s="491" t="s">
        <v>579</v>
      </c>
      <c r="D31" s="472">
        <f>SUM(D28,D21,D16,D10,'109a'!D21)</f>
        <v>10575</v>
      </c>
      <c r="E31" s="472">
        <f>SUM(E28,E21,E16,E10,'109a'!E21)</f>
        <v>11232</v>
      </c>
      <c r="F31" s="472">
        <f>SUM(F28,F21,F16,F10,'109a'!F21)</f>
        <v>0</v>
      </c>
      <c r="G31" s="472">
        <f>SUM(G28,G21,G16,G10,'109a'!G21)</f>
        <v>0</v>
      </c>
      <c r="H31" s="472">
        <f>SUM(H28,H21,H16,H10,'109a'!H21)</f>
        <v>0</v>
      </c>
      <c r="I31" s="472">
        <f>SUM(I28,I21,I16,I10,'109a'!I21)</f>
        <v>11232</v>
      </c>
      <c r="J31" s="472">
        <f>SUM(J28,J21,J16,J10,'109a'!J21)</f>
        <v>0</v>
      </c>
      <c r="K31" s="472">
        <f>SUM(K28,K21,K16,K10,'109a'!K21)</f>
        <v>0</v>
      </c>
      <c r="L31" s="472">
        <f>SUM(L28,L21,L16,L10,'109a'!L21)</f>
        <v>0</v>
      </c>
      <c r="M31" s="472">
        <f>SUM(M28,M21,M16,M10,'109a'!M21)</f>
        <v>0</v>
      </c>
    </row>
    <row r="32" spans="1:55" ht="15" x14ac:dyDescent="0.2">
      <c r="A32" s="482" t="s">
        <v>400</v>
      </c>
      <c r="B32" s="484"/>
      <c r="C32" s="463"/>
      <c r="D32" s="485"/>
      <c r="E32" s="485"/>
      <c r="F32" s="490"/>
      <c r="G32" s="489"/>
      <c r="H32" s="488"/>
      <c r="I32" s="485"/>
      <c r="J32" s="485"/>
      <c r="K32" s="485"/>
      <c r="L32" s="485"/>
      <c r="M32" s="485"/>
    </row>
    <row r="33" spans="1:13" ht="15" x14ac:dyDescent="0.2">
      <c r="A33" s="482" t="s">
        <v>397</v>
      </c>
      <c r="B33" s="481">
        <v>950</v>
      </c>
      <c r="C33" s="480" t="s">
        <v>578</v>
      </c>
      <c r="D33" s="487"/>
      <c r="E33" s="487"/>
      <c r="F33" s="417"/>
      <c r="G33" s="417"/>
      <c r="H33" s="417"/>
      <c r="I33" s="417"/>
      <c r="J33" s="417"/>
      <c r="K33" s="417"/>
      <c r="L33" s="417"/>
      <c r="M33" s="460"/>
    </row>
    <row r="34" spans="1:13" ht="15" x14ac:dyDescent="0.2">
      <c r="A34" s="482" t="s">
        <v>393</v>
      </c>
      <c r="B34" s="484"/>
      <c r="C34" s="483" t="s">
        <v>577</v>
      </c>
      <c r="D34" s="469"/>
      <c r="E34" s="469"/>
      <c r="F34" s="417"/>
      <c r="G34" s="417"/>
      <c r="H34" s="417"/>
      <c r="I34" s="417"/>
      <c r="J34" s="417"/>
      <c r="K34" s="417"/>
      <c r="L34" s="417"/>
      <c r="M34" s="460"/>
    </row>
    <row r="35" spans="1:13" x14ac:dyDescent="0.25">
      <c r="A35" s="482" t="s">
        <v>388</v>
      </c>
      <c r="B35" s="484"/>
      <c r="C35" s="486"/>
      <c r="D35" s="485"/>
      <c r="E35" s="485"/>
      <c r="F35" s="417"/>
      <c r="G35" s="417"/>
      <c r="H35" s="417"/>
      <c r="I35" s="417"/>
      <c r="J35" s="417"/>
      <c r="K35" s="417"/>
      <c r="L35" s="417"/>
      <c r="M35" s="460"/>
    </row>
    <row r="36" spans="1:13" ht="15" x14ac:dyDescent="0.2">
      <c r="A36" s="482" t="s">
        <v>383</v>
      </c>
      <c r="B36" s="481"/>
      <c r="C36" s="480" t="s">
        <v>576</v>
      </c>
      <c r="D36" s="604">
        <f>+D31+D34</f>
        <v>10575</v>
      </c>
      <c r="E36" s="604">
        <f>+E31+E34</f>
        <v>11232</v>
      </c>
      <c r="F36" s="417"/>
      <c r="G36" s="417"/>
      <c r="H36" s="417"/>
      <c r="I36" s="417"/>
      <c r="J36" s="417"/>
      <c r="K36" s="417"/>
      <c r="L36" s="417"/>
      <c r="M36" s="460"/>
    </row>
    <row r="37" spans="1:13" ht="15" x14ac:dyDescent="0.2">
      <c r="A37" s="482" t="s">
        <v>379</v>
      </c>
      <c r="B37" s="484"/>
      <c r="C37" s="483" t="s">
        <v>575</v>
      </c>
      <c r="D37" s="605"/>
      <c r="E37" s="605"/>
      <c r="F37" s="417"/>
      <c r="G37" s="417"/>
      <c r="H37" s="417"/>
      <c r="I37" s="417"/>
      <c r="J37" s="417"/>
      <c r="K37" s="417"/>
      <c r="L37" s="417"/>
      <c r="M37" s="460"/>
    </row>
    <row r="38" spans="1:13" ht="15" x14ac:dyDescent="0.2">
      <c r="A38" s="482" t="s">
        <v>376</v>
      </c>
      <c r="B38" s="481"/>
      <c r="C38" s="480"/>
      <c r="D38" s="460"/>
      <c r="E38" s="460"/>
      <c r="F38" s="417"/>
      <c r="G38" s="417"/>
      <c r="H38" s="417"/>
      <c r="I38" s="417"/>
      <c r="J38" s="417"/>
      <c r="K38" s="417"/>
      <c r="L38" s="417"/>
      <c r="M38" s="460"/>
    </row>
    <row r="39" spans="1:13" thickBot="1" x14ac:dyDescent="0.25">
      <c r="A39" s="482" t="s">
        <v>372</v>
      </c>
      <c r="B39" s="481"/>
      <c r="C39" s="480"/>
      <c r="D39" s="460"/>
      <c r="E39" s="460"/>
      <c r="F39" s="465"/>
      <c r="G39" s="465"/>
      <c r="H39" s="465"/>
      <c r="I39" s="465"/>
      <c r="J39" s="465"/>
      <c r="K39" s="417"/>
      <c r="L39" s="417"/>
      <c r="M39" s="460"/>
    </row>
    <row r="40" spans="1:13" x14ac:dyDescent="0.25">
      <c r="A40" s="459" t="s">
        <v>368</v>
      </c>
      <c r="B40" s="479"/>
      <c r="C40" s="478" t="s">
        <v>574</v>
      </c>
      <c r="D40" s="477"/>
      <c r="E40" s="476"/>
      <c r="F40" s="417"/>
      <c r="G40" s="470"/>
      <c r="H40" s="470"/>
      <c r="I40" s="470"/>
      <c r="J40" s="465"/>
      <c r="K40" s="417"/>
      <c r="L40" s="475"/>
      <c r="M40" s="460"/>
    </row>
    <row r="41" spans="1:13" x14ac:dyDescent="0.25">
      <c r="A41" s="459" t="s">
        <v>364</v>
      </c>
      <c r="B41" s="464"/>
      <c r="C41" s="463"/>
      <c r="D41" s="460"/>
      <c r="E41" s="474"/>
      <c r="F41" s="417"/>
      <c r="G41" s="470"/>
      <c r="H41" s="470"/>
      <c r="I41" s="470"/>
      <c r="J41" s="465"/>
      <c r="K41" s="417"/>
      <c r="L41" s="417"/>
      <c r="M41" s="460"/>
    </row>
    <row r="42" spans="1:13" x14ac:dyDescent="0.25">
      <c r="A42" s="459" t="s">
        <v>361</v>
      </c>
      <c r="B42" s="464"/>
      <c r="C42" s="473" t="s">
        <v>573</v>
      </c>
      <c r="D42" s="472">
        <v>7622</v>
      </c>
      <c r="E42" s="471">
        <v>4281</v>
      </c>
      <c r="F42" s="470" t="s">
        <v>572</v>
      </c>
      <c r="G42" s="470"/>
      <c r="H42" s="470"/>
      <c r="I42" s="470"/>
      <c r="J42" s="465"/>
      <c r="K42" s="417"/>
      <c r="L42" s="417"/>
      <c r="M42" s="460"/>
    </row>
    <row r="43" spans="1:13" x14ac:dyDescent="0.25">
      <c r="A43" s="459" t="s">
        <v>358</v>
      </c>
      <c r="B43" s="464"/>
      <c r="C43" s="473" t="s">
        <v>571</v>
      </c>
      <c r="D43" s="472">
        <v>2953</v>
      </c>
      <c r="E43" s="471">
        <v>6951</v>
      </c>
      <c r="F43" s="470"/>
      <c r="G43" s="465"/>
      <c r="H43" s="465"/>
      <c r="I43" s="465"/>
      <c r="J43" s="465"/>
      <c r="K43" s="417"/>
      <c r="L43" s="417"/>
      <c r="M43" s="460"/>
    </row>
    <row r="44" spans="1:13" x14ac:dyDescent="0.25">
      <c r="A44" s="459" t="s">
        <v>356</v>
      </c>
      <c r="B44" s="464"/>
      <c r="C44" s="473" t="s">
        <v>570</v>
      </c>
      <c r="D44" s="472">
        <f>SUM(D42:D43)</f>
        <v>10575</v>
      </c>
      <c r="E44" s="471">
        <f>SUM(E42:E43)</f>
        <v>11232</v>
      </c>
      <c r="F44" s="470" t="s">
        <v>569</v>
      </c>
      <c r="G44" s="465"/>
      <c r="H44" s="465"/>
      <c r="I44" s="465"/>
      <c r="J44" s="465"/>
      <c r="K44" s="417"/>
      <c r="L44" s="417"/>
      <c r="M44" s="460"/>
    </row>
    <row r="45" spans="1:13" ht="15" x14ac:dyDescent="0.2">
      <c r="A45" s="459" t="s">
        <v>351</v>
      </c>
      <c r="B45" s="464"/>
      <c r="C45" s="463"/>
      <c r="D45" s="469"/>
      <c r="E45" s="468"/>
      <c r="F45" s="465"/>
      <c r="G45" s="465"/>
      <c r="H45" s="465"/>
      <c r="I45" s="465"/>
      <c r="J45" s="465"/>
      <c r="K45" s="417"/>
      <c r="L45" s="417"/>
      <c r="M45" s="460"/>
    </row>
    <row r="46" spans="1:13" ht="15" x14ac:dyDescent="0.2">
      <c r="A46" s="459" t="s">
        <v>568</v>
      </c>
      <c r="B46" s="464"/>
      <c r="C46" s="463" t="s">
        <v>567</v>
      </c>
      <c r="D46" s="467">
        <f>D36</f>
        <v>10575</v>
      </c>
      <c r="E46" s="466">
        <f>E36</f>
        <v>11232</v>
      </c>
      <c r="F46" s="465"/>
      <c r="G46" s="465"/>
      <c r="H46" s="465"/>
      <c r="I46" s="465"/>
      <c r="J46" s="465"/>
      <c r="K46" s="417"/>
      <c r="L46" s="417"/>
      <c r="M46" s="460"/>
    </row>
    <row r="47" spans="1:13" ht="15" x14ac:dyDescent="0.2">
      <c r="A47" s="459" t="s">
        <v>566</v>
      </c>
      <c r="B47" s="464"/>
      <c r="C47" s="463" t="s">
        <v>565</v>
      </c>
      <c r="D47" s="462">
        <f>D48-D46</f>
        <v>0</v>
      </c>
      <c r="E47" s="461">
        <f>E48-E46</f>
        <v>0</v>
      </c>
      <c r="F47" s="417"/>
      <c r="G47" s="417"/>
      <c r="H47" s="417"/>
      <c r="I47" s="417"/>
      <c r="J47" s="417"/>
      <c r="K47" s="417"/>
      <c r="L47" s="417"/>
      <c r="M47" s="460"/>
    </row>
    <row r="48" spans="1:13" thickBot="1" x14ac:dyDescent="0.25">
      <c r="A48" s="459" t="s">
        <v>564</v>
      </c>
      <c r="B48" s="458"/>
      <c r="C48" s="457" t="s">
        <v>563</v>
      </c>
      <c r="D48" s="456">
        <f>D44</f>
        <v>10575</v>
      </c>
      <c r="E48" s="455">
        <f>E44</f>
        <v>11232</v>
      </c>
      <c r="F48" s="454"/>
      <c r="G48" s="454"/>
      <c r="H48" s="454"/>
      <c r="I48" s="454"/>
      <c r="J48" s="454"/>
      <c r="K48" s="454"/>
      <c r="L48" s="454"/>
      <c r="M48" s="453"/>
    </row>
    <row r="49" spans="1:3" ht="15.75" customHeight="1" x14ac:dyDescent="0.2">
      <c r="A49" s="606" t="str">
        <f ca="1">CELL("FILENAME",A2)</f>
        <v>R:\Finance\Annual Budget\Amended 2016-2017\[2016-2017 Amended Budget.xlsx]109b</v>
      </c>
      <c r="B49" s="606"/>
      <c r="C49" s="606"/>
    </row>
  </sheetData>
  <mergeCells count="5">
    <mergeCell ref="A1:C1"/>
    <mergeCell ref="A4:C4"/>
    <mergeCell ref="D36:D37"/>
    <mergeCell ref="E36:E37"/>
    <mergeCell ref="A49:C49"/>
  </mergeCells>
  <printOptions horizontalCentered="1" verticalCentered="1"/>
  <pageMargins left="0.1" right="0.1" top="0.4" bottom="0.4" header="0.1" footer="0.1"/>
  <pageSetup scale="73" fitToHeight="2" orientation="landscape" r:id="rId1"/>
  <headerFooter>
    <oddHeader>&amp;C&amp;"Arial,Bold"TWIN FALLS SCHOOL DISTIRCT 411</oddHeader>
    <oddFooter>&amp;L&amp;"Arial,Bold"&amp;Z&amp;F&amp;R&amp;"Arial,Bold"Page &amp;P of &amp;N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441"/>
  <sheetViews>
    <sheetView zoomScaleNormal="100" workbookViewId="0">
      <pane xSplit="3" ySplit="6" topLeftCell="D10" activePane="bottomRight" state="frozen"/>
      <selection activeCell="P31" sqref="P31"/>
      <selection pane="topRight" activeCell="P31" sqref="P31"/>
      <selection pane="bottomLeft" activeCell="P31" sqref="P31"/>
      <selection pane="bottomRight" activeCell="P31" sqref="P31"/>
    </sheetView>
  </sheetViews>
  <sheetFormatPr defaultColWidth="9.77734375" defaultRowHeight="11.25" x14ac:dyDescent="0.2"/>
  <cols>
    <col min="1" max="1" width="3.77734375" style="321" customWidth="1"/>
    <col min="2" max="2" width="6.77734375" style="321" customWidth="1"/>
    <col min="3" max="3" width="27.77734375" style="322" customWidth="1"/>
    <col min="4" max="6" width="10.77734375" style="321" customWidth="1"/>
    <col min="7" max="7" width="3.77734375" style="321" customWidth="1"/>
    <col min="8" max="8" width="6.77734375" style="321" customWidth="1"/>
    <col min="9" max="9" width="27.77734375" style="322" customWidth="1"/>
    <col min="10" max="12" width="10.77734375" style="321" customWidth="1"/>
    <col min="13" max="16384" width="9.77734375" style="321"/>
  </cols>
  <sheetData>
    <row r="1" spans="1:12" ht="20.25" x14ac:dyDescent="0.3">
      <c r="A1" s="596" t="s">
        <v>47</v>
      </c>
      <c r="B1" s="596"/>
      <c r="C1" s="596"/>
      <c r="D1" s="393"/>
      <c r="E1" s="394" t="s">
        <v>510</v>
      </c>
      <c r="F1" s="394"/>
      <c r="G1" s="390"/>
      <c r="H1" s="390"/>
      <c r="I1" s="396"/>
      <c r="J1" s="393"/>
      <c r="L1" s="395" t="s">
        <v>509</v>
      </c>
    </row>
    <row r="2" spans="1:12" ht="15.75" x14ac:dyDescent="0.25">
      <c r="A2" s="393"/>
      <c r="B2" s="393"/>
      <c r="C2" s="389"/>
      <c r="D2" s="393"/>
      <c r="E2" s="394" t="s">
        <v>504</v>
      </c>
      <c r="F2" s="392"/>
      <c r="G2" s="390"/>
      <c r="H2" s="390"/>
      <c r="I2" s="389"/>
      <c r="J2" s="599" t="s">
        <v>623</v>
      </c>
      <c r="K2" s="599"/>
      <c r="L2" s="599"/>
    </row>
    <row r="3" spans="1:12" ht="15.75" x14ac:dyDescent="0.25">
      <c r="A3" s="393"/>
      <c r="B3" s="393"/>
      <c r="C3" s="389"/>
      <c r="D3" s="393"/>
      <c r="E3" s="392" t="s">
        <v>507</v>
      </c>
      <c r="F3" s="391"/>
      <c r="G3" s="390"/>
      <c r="H3" s="390"/>
      <c r="I3" s="389"/>
      <c r="J3" s="599" t="s">
        <v>622</v>
      </c>
      <c r="K3" s="599"/>
      <c r="L3" s="599"/>
    </row>
    <row r="4" spans="1:12" ht="13.9" customHeight="1" x14ac:dyDescent="0.2">
      <c r="A4" s="597" t="s">
        <v>505</v>
      </c>
      <c r="B4" s="597"/>
      <c r="C4" s="597"/>
      <c r="D4" s="597"/>
      <c r="E4" s="324"/>
      <c r="F4" s="324"/>
      <c r="G4" s="324"/>
      <c r="H4" s="324"/>
      <c r="I4" s="325"/>
      <c r="J4" s="324"/>
      <c r="K4" s="324"/>
      <c r="L4" s="324"/>
    </row>
    <row r="5" spans="1:12" ht="12.75" x14ac:dyDescent="0.2">
      <c r="A5" s="388"/>
      <c r="B5" s="387"/>
      <c r="C5" s="386" t="s">
        <v>504</v>
      </c>
      <c r="D5" s="385" t="s">
        <v>503</v>
      </c>
      <c r="E5" s="384" t="s">
        <v>502</v>
      </c>
      <c r="F5" s="383" t="s">
        <v>501</v>
      </c>
      <c r="G5" s="382"/>
      <c r="H5" s="381"/>
      <c r="I5" s="380" t="s">
        <v>504</v>
      </c>
      <c r="J5" s="379" t="s">
        <v>503</v>
      </c>
      <c r="K5" s="378" t="s">
        <v>502</v>
      </c>
      <c r="L5" s="377" t="s">
        <v>501</v>
      </c>
    </row>
    <row r="6" spans="1:12" ht="12.75" x14ac:dyDescent="0.2">
      <c r="A6" s="351" t="s">
        <v>87</v>
      </c>
      <c r="B6" s="334" t="s">
        <v>500</v>
      </c>
      <c r="C6" s="328" t="s">
        <v>499</v>
      </c>
      <c r="D6" s="334" t="s">
        <v>88</v>
      </c>
      <c r="E6" s="334" t="s">
        <v>498</v>
      </c>
      <c r="F6" s="376" t="s">
        <v>497</v>
      </c>
      <c r="G6" s="355" t="s">
        <v>87</v>
      </c>
      <c r="H6" s="375" t="s">
        <v>500</v>
      </c>
      <c r="I6" s="374" t="s">
        <v>499</v>
      </c>
      <c r="J6" s="351" t="s">
        <v>88</v>
      </c>
      <c r="K6" s="334" t="s">
        <v>498</v>
      </c>
      <c r="L6" s="334" t="s">
        <v>497</v>
      </c>
    </row>
    <row r="7" spans="1:12" ht="12.75" x14ac:dyDescent="0.2">
      <c r="A7" s="351" t="s">
        <v>496</v>
      </c>
      <c r="B7" s="334" t="s">
        <v>495</v>
      </c>
      <c r="C7" s="333" t="s">
        <v>494</v>
      </c>
      <c r="D7" s="354">
        <v>8793</v>
      </c>
      <c r="E7" s="373" t="s">
        <v>346</v>
      </c>
      <c r="F7" s="372">
        <v>635</v>
      </c>
      <c r="G7" s="348" t="s">
        <v>493</v>
      </c>
      <c r="H7" s="351" t="s">
        <v>492</v>
      </c>
      <c r="I7" s="333" t="s">
        <v>170</v>
      </c>
      <c r="J7" s="353">
        <v>0</v>
      </c>
      <c r="K7" s="353">
        <v>0</v>
      </c>
      <c r="L7" s="357"/>
    </row>
    <row r="8" spans="1:12" ht="12.75" x14ac:dyDescent="0.2">
      <c r="A8" s="351" t="s">
        <v>491</v>
      </c>
      <c r="B8" s="334"/>
      <c r="C8" s="333"/>
      <c r="D8" s="360"/>
      <c r="E8" s="353"/>
      <c r="F8" s="356"/>
      <c r="G8" s="355" t="s">
        <v>490</v>
      </c>
      <c r="H8" s="351" t="s">
        <v>489</v>
      </c>
      <c r="I8" s="365" t="s">
        <v>488</v>
      </c>
      <c r="J8" s="352">
        <f>J7</f>
        <v>0</v>
      </c>
      <c r="K8" s="358" t="s">
        <v>346</v>
      </c>
      <c r="L8" s="352">
        <f>K7</f>
        <v>0</v>
      </c>
    </row>
    <row r="9" spans="1:12" ht="12.75" x14ac:dyDescent="0.2">
      <c r="A9" s="351" t="s">
        <v>487</v>
      </c>
      <c r="B9" s="334" t="s">
        <v>486</v>
      </c>
      <c r="C9" s="333" t="s">
        <v>171</v>
      </c>
      <c r="D9" s="353">
        <v>0</v>
      </c>
      <c r="E9" s="353">
        <v>0</v>
      </c>
      <c r="F9" s="356"/>
      <c r="G9" s="355" t="s">
        <v>485</v>
      </c>
      <c r="H9" s="335"/>
      <c r="I9" s="333"/>
      <c r="J9" s="347"/>
      <c r="K9" s="347"/>
      <c r="L9" s="357"/>
    </row>
    <row r="10" spans="1:12" ht="12.75" x14ac:dyDescent="0.2">
      <c r="A10" s="351" t="s">
        <v>484</v>
      </c>
      <c r="B10" s="334" t="s">
        <v>483</v>
      </c>
      <c r="C10" s="333" t="s">
        <v>169</v>
      </c>
      <c r="D10" s="353">
        <v>0</v>
      </c>
      <c r="E10" s="353">
        <v>0</v>
      </c>
      <c r="F10" s="356"/>
      <c r="G10" s="355" t="s">
        <v>482</v>
      </c>
      <c r="H10" s="351" t="s">
        <v>481</v>
      </c>
      <c r="I10" s="333" t="s">
        <v>165</v>
      </c>
      <c r="J10" s="353">
        <v>0</v>
      </c>
      <c r="K10" s="353">
        <v>0</v>
      </c>
      <c r="L10" s="357"/>
    </row>
    <row r="11" spans="1:12" ht="12.75" x14ac:dyDescent="0.2">
      <c r="A11" s="351" t="s">
        <v>480</v>
      </c>
      <c r="B11" s="334" t="s">
        <v>479</v>
      </c>
      <c r="C11" s="333" t="s">
        <v>168</v>
      </c>
      <c r="D11" s="353">
        <v>0</v>
      </c>
      <c r="E11" s="353">
        <v>0</v>
      </c>
      <c r="F11" s="356"/>
      <c r="G11" s="355" t="s">
        <v>478</v>
      </c>
      <c r="H11" s="351" t="s">
        <v>477</v>
      </c>
      <c r="I11" s="333" t="s">
        <v>163</v>
      </c>
      <c r="J11" s="353">
        <v>0</v>
      </c>
      <c r="K11" s="353">
        <v>0</v>
      </c>
      <c r="L11" s="357"/>
    </row>
    <row r="12" spans="1:12" ht="12.75" x14ac:dyDescent="0.2">
      <c r="A12" s="351" t="s">
        <v>476</v>
      </c>
      <c r="B12" s="334" t="s">
        <v>475</v>
      </c>
      <c r="C12" s="333" t="s">
        <v>166</v>
      </c>
      <c r="D12" s="353">
        <v>0</v>
      </c>
      <c r="E12" s="353">
        <v>0</v>
      </c>
      <c r="F12" s="356"/>
      <c r="G12" s="355" t="s">
        <v>474</v>
      </c>
      <c r="H12" s="351" t="s">
        <v>473</v>
      </c>
      <c r="I12" s="333" t="s">
        <v>472</v>
      </c>
      <c r="J12" s="353">
        <v>0</v>
      </c>
      <c r="K12" s="353">
        <v>0</v>
      </c>
      <c r="L12" s="357"/>
    </row>
    <row r="13" spans="1:12" ht="12.75" x14ac:dyDescent="0.2">
      <c r="A13" s="351" t="s">
        <v>471</v>
      </c>
      <c r="B13" s="334" t="s">
        <v>470</v>
      </c>
      <c r="C13" s="333" t="s">
        <v>164</v>
      </c>
      <c r="D13" s="353">
        <v>0</v>
      </c>
      <c r="E13" s="353">
        <v>0</v>
      </c>
      <c r="F13" s="356"/>
      <c r="G13" s="355" t="s">
        <v>469</v>
      </c>
      <c r="H13" s="351" t="s">
        <v>468</v>
      </c>
      <c r="I13" s="333" t="s">
        <v>159</v>
      </c>
      <c r="J13" s="353">
        <v>0</v>
      </c>
      <c r="K13" s="353">
        <v>0</v>
      </c>
      <c r="L13" s="357"/>
    </row>
    <row r="14" spans="1:12" ht="12.75" x14ac:dyDescent="0.2">
      <c r="A14" s="351" t="s">
        <v>467</v>
      </c>
      <c r="B14" s="334" t="s">
        <v>466</v>
      </c>
      <c r="C14" s="333" t="s">
        <v>162</v>
      </c>
      <c r="D14" s="353">
        <v>0</v>
      </c>
      <c r="E14" s="353">
        <v>0</v>
      </c>
      <c r="F14" s="356"/>
      <c r="G14" s="355" t="s">
        <v>465</v>
      </c>
      <c r="H14" s="351" t="s">
        <v>464</v>
      </c>
      <c r="I14" s="333" t="s">
        <v>157</v>
      </c>
      <c r="J14" s="353">
        <v>0</v>
      </c>
      <c r="K14" s="353">
        <v>0</v>
      </c>
      <c r="L14" s="357"/>
    </row>
    <row r="15" spans="1:12" ht="12.75" x14ac:dyDescent="0.2">
      <c r="A15" s="351" t="s">
        <v>463</v>
      </c>
      <c r="B15" s="334" t="s">
        <v>462</v>
      </c>
      <c r="C15" s="333" t="s">
        <v>160</v>
      </c>
      <c r="D15" s="353">
        <v>0</v>
      </c>
      <c r="E15" s="353">
        <v>0</v>
      </c>
      <c r="F15" s="356"/>
      <c r="G15" s="355" t="s">
        <v>461</v>
      </c>
      <c r="H15" s="351" t="s">
        <v>460</v>
      </c>
      <c r="I15" s="333" t="s">
        <v>155</v>
      </c>
      <c r="J15" s="353">
        <v>0</v>
      </c>
      <c r="K15" s="353">
        <v>0</v>
      </c>
      <c r="L15" s="357"/>
    </row>
    <row r="16" spans="1:12" ht="12.75" x14ac:dyDescent="0.2">
      <c r="A16" s="351" t="s">
        <v>459</v>
      </c>
      <c r="B16" s="334" t="s">
        <v>458</v>
      </c>
      <c r="C16" s="333" t="s">
        <v>158</v>
      </c>
      <c r="D16" s="353">
        <v>0</v>
      </c>
      <c r="E16" s="353">
        <v>0</v>
      </c>
      <c r="F16" s="356"/>
      <c r="G16" s="355" t="s">
        <v>457</v>
      </c>
      <c r="H16" s="351" t="s">
        <v>456</v>
      </c>
      <c r="I16" s="333" t="s">
        <v>153</v>
      </c>
      <c r="J16" s="353">
        <v>0</v>
      </c>
      <c r="K16" s="353">
        <v>0</v>
      </c>
      <c r="L16" s="357"/>
    </row>
    <row r="17" spans="1:12" ht="12.75" x14ac:dyDescent="0.2">
      <c r="A17" s="351" t="s">
        <v>455</v>
      </c>
      <c r="B17" s="334" t="s">
        <v>454</v>
      </c>
      <c r="C17" s="333" t="s">
        <v>156</v>
      </c>
      <c r="D17" s="537">
        <v>0</v>
      </c>
      <c r="E17" s="536">
        <v>0</v>
      </c>
      <c r="F17" s="356"/>
      <c r="G17" s="355" t="s">
        <v>453</v>
      </c>
      <c r="H17" s="351" t="s">
        <v>452</v>
      </c>
      <c r="I17" s="333" t="s">
        <v>152</v>
      </c>
      <c r="J17" s="353">
        <v>0</v>
      </c>
      <c r="K17" s="353">
        <v>0</v>
      </c>
      <c r="L17" s="357"/>
    </row>
    <row r="18" spans="1:12" ht="12.75" x14ac:dyDescent="0.2">
      <c r="A18" s="351" t="s">
        <v>451</v>
      </c>
      <c r="B18" s="334" t="s">
        <v>450</v>
      </c>
      <c r="C18" s="365" t="s">
        <v>154</v>
      </c>
      <c r="D18" s="534">
        <v>0</v>
      </c>
      <c r="E18" s="535">
        <v>0</v>
      </c>
      <c r="F18" s="356"/>
      <c r="G18" s="355" t="s">
        <v>449</v>
      </c>
      <c r="H18" s="351" t="s">
        <v>448</v>
      </c>
      <c r="I18" s="333" t="s">
        <v>150</v>
      </c>
      <c r="J18" s="536">
        <v>0</v>
      </c>
      <c r="K18" s="536">
        <v>0</v>
      </c>
      <c r="L18" s="357"/>
    </row>
    <row r="19" spans="1:12" ht="12.75" x14ac:dyDescent="0.2">
      <c r="A19" s="351" t="s">
        <v>447</v>
      </c>
      <c r="B19" s="334"/>
      <c r="C19" s="371" t="s">
        <v>446</v>
      </c>
      <c r="D19" s="370">
        <f>SUBTOTAL(9,D9:D18)</f>
        <v>0</v>
      </c>
      <c r="E19" s="369" t="s">
        <v>346</v>
      </c>
      <c r="F19" s="349">
        <f>SUBTOTAL(9,E8:E18)</f>
        <v>0</v>
      </c>
      <c r="G19" s="368" t="s">
        <v>445</v>
      </c>
      <c r="H19" s="367">
        <v>437000</v>
      </c>
      <c r="I19" s="366" t="s">
        <v>149</v>
      </c>
      <c r="J19" s="535">
        <v>0</v>
      </c>
      <c r="K19" s="535">
        <v>0</v>
      </c>
      <c r="L19" s="357"/>
    </row>
    <row r="20" spans="1:12" ht="12.75" x14ac:dyDescent="0.2">
      <c r="A20" s="351" t="s">
        <v>444</v>
      </c>
      <c r="B20" s="334" t="s">
        <v>443</v>
      </c>
      <c r="C20" s="333" t="s">
        <v>151</v>
      </c>
      <c r="D20" s="353">
        <v>0</v>
      </c>
      <c r="E20" s="353">
        <v>0</v>
      </c>
      <c r="F20" s="356"/>
      <c r="G20" s="361" t="s">
        <v>442</v>
      </c>
      <c r="H20" s="364" t="s">
        <v>441</v>
      </c>
      <c r="I20" s="333" t="s">
        <v>440</v>
      </c>
      <c r="J20" s="353">
        <v>0</v>
      </c>
      <c r="K20" s="353">
        <v>0</v>
      </c>
      <c r="L20" s="357"/>
    </row>
    <row r="21" spans="1:12" ht="12.75" x14ac:dyDescent="0.2">
      <c r="A21" s="351" t="s">
        <v>439</v>
      </c>
      <c r="B21" s="364"/>
      <c r="C21" s="363"/>
      <c r="D21" s="362"/>
      <c r="E21" s="362"/>
      <c r="F21" s="356"/>
      <c r="G21" s="361" t="s">
        <v>438</v>
      </c>
      <c r="H21" s="351" t="s">
        <v>437</v>
      </c>
      <c r="I21" s="333" t="s">
        <v>145</v>
      </c>
      <c r="J21" s="353">
        <v>0</v>
      </c>
      <c r="K21" s="353">
        <v>0</v>
      </c>
      <c r="L21" s="357"/>
    </row>
    <row r="22" spans="1:12" ht="12.75" x14ac:dyDescent="0.2">
      <c r="A22" s="351" t="s">
        <v>436</v>
      </c>
      <c r="B22" s="334" t="s">
        <v>435</v>
      </c>
      <c r="C22" s="333" t="s">
        <v>148</v>
      </c>
      <c r="D22" s="353">
        <v>0</v>
      </c>
      <c r="E22" s="353">
        <v>0</v>
      </c>
      <c r="F22" s="356"/>
      <c r="G22" s="355" t="s">
        <v>434</v>
      </c>
      <c r="H22" s="351" t="s">
        <v>433</v>
      </c>
      <c r="I22" s="365" t="s">
        <v>432</v>
      </c>
      <c r="J22" s="352">
        <f>SUBTOTAL(9,J10:J21)</f>
        <v>0</v>
      </c>
      <c r="K22" s="358" t="s">
        <v>346</v>
      </c>
      <c r="L22" s="352">
        <f>SUBTOTAL(9,K10:K21)</f>
        <v>0</v>
      </c>
    </row>
    <row r="23" spans="1:12" ht="12.75" x14ac:dyDescent="0.2">
      <c r="A23" s="351" t="s">
        <v>431</v>
      </c>
      <c r="B23" s="334" t="s">
        <v>430</v>
      </c>
      <c r="C23" s="333" t="s">
        <v>146</v>
      </c>
      <c r="D23" s="353">
        <v>0</v>
      </c>
      <c r="E23" s="353">
        <v>0</v>
      </c>
      <c r="F23" s="356"/>
      <c r="G23" s="355" t="s">
        <v>429</v>
      </c>
      <c r="H23" s="335"/>
      <c r="I23" s="333"/>
      <c r="J23" s="347"/>
      <c r="K23" s="347"/>
      <c r="L23" s="357"/>
    </row>
    <row r="24" spans="1:12" ht="12.75" x14ac:dyDescent="0.2">
      <c r="A24" s="351" t="s">
        <v>428</v>
      </c>
      <c r="B24" s="334" t="s">
        <v>427</v>
      </c>
      <c r="C24" s="333" t="s">
        <v>144</v>
      </c>
      <c r="D24" s="353">
        <v>0</v>
      </c>
      <c r="E24" s="353">
        <v>0</v>
      </c>
      <c r="F24" s="356"/>
      <c r="G24" s="355" t="s">
        <v>426</v>
      </c>
      <c r="H24" s="335"/>
      <c r="I24" s="333"/>
      <c r="J24" s="347"/>
      <c r="K24" s="347"/>
      <c r="L24" s="357"/>
    </row>
    <row r="25" spans="1:12" ht="12.75" x14ac:dyDescent="0.2">
      <c r="A25" s="351" t="s">
        <v>425</v>
      </c>
      <c r="B25" s="364"/>
      <c r="C25" s="363"/>
      <c r="D25" s="362"/>
      <c r="E25" s="360"/>
      <c r="F25" s="356"/>
      <c r="G25" s="355" t="s">
        <v>424</v>
      </c>
      <c r="H25" s="351" t="s">
        <v>423</v>
      </c>
      <c r="I25" s="333" t="s">
        <v>141</v>
      </c>
      <c r="J25" s="353">
        <v>0</v>
      </c>
      <c r="K25" s="353">
        <v>0</v>
      </c>
      <c r="L25" s="357"/>
    </row>
    <row r="26" spans="1:12" ht="12.75" x14ac:dyDescent="0.2">
      <c r="A26" s="351" t="s">
        <v>422</v>
      </c>
      <c r="B26" s="334" t="s">
        <v>421</v>
      </c>
      <c r="C26" s="333" t="s">
        <v>142</v>
      </c>
      <c r="D26" s="353">
        <v>0</v>
      </c>
      <c r="E26" s="353">
        <v>0</v>
      </c>
      <c r="F26" s="356"/>
      <c r="G26" s="355" t="s">
        <v>420</v>
      </c>
      <c r="H26" s="351" t="s">
        <v>419</v>
      </c>
      <c r="I26" s="333" t="s">
        <v>140</v>
      </c>
      <c r="J26" s="353">
        <v>0</v>
      </c>
      <c r="K26" s="353">
        <v>0</v>
      </c>
      <c r="L26" s="357"/>
    </row>
    <row r="27" spans="1:12" ht="12.75" x14ac:dyDescent="0.2">
      <c r="A27" s="351" t="s">
        <v>418</v>
      </c>
      <c r="B27" s="334"/>
      <c r="C27" s="333"/>
      <c r="D27" s="360"/>
      <c r="E27" s="360"/>
      <c r="F27" s="356"/>
      <c r="G27" s="355" t="s">
        <v>417</v>
      </c>
      <c r="H27" s="351" t="s">
        <v>416</v>
      </c>
      <c r="I27" s="333" t="s">
        <v>138</v>
      </c>
      <c r="J27" s="353">
        <v>0</v>
      </c>
      <c r="K27" s="353">
        <v>0</v>
      </c>
      <c r="L27" s="357"/>
    </row>
    <row r="28" spans="1:12" ht="25.5" x14ac:dyDescent="0.2">
      <c r="A28" s="351" t="s">
        <v>415</v>
      </c>
      <c r="B28" s="334" t="s">
        <v>414</v>
      </c>
      <c r="C28" s="333" t="s">
        <v>139</v>
      </c>
      <c r="D28" s="353">
        <v>0</v>
      </c>
      <c r="E28" s="353">
        <v>0</v>
      </c>
      <c r="F28" s="356"/>
      <c r="G28" s="355" t="s">
        <v>413</v>
      </c>
      <c r="H28" s="351" t="s">
        <v>412</v>
      </c>
      <c r="I28" s="333" t="s">
        <v>411</v>
      </c>
      <c r="J28" s="353">
        <v>0</v>
      </c>
      <c r="K28" s="353">
        <v>0</v>
      </c>
      <c r="L28" s="357"/>
    </row>
    <row r="29" spans="1:12" ht="12.75" x14ac:dyDescent="0.2">
      <c r="A29" s="351" t="s">
        <v>410</v>
      </c>
      <c r="B29" s="334" t="s">
        <v>409</v>
      </c>
      <c r="C29" s="333" t="s">
        <v>408</v>
      </c>
      <c r="D29" s="353">
        <v>0</v>
      </c>
      <c r="E29" s="353">
        <v>0</v>
      </c>
      <c r="F29" s="356"/>
      <c r="G29" s="355" t="s">
        <v>407</v>
      </c>
      <c r="H29" s="351" t="s">
        <v>406</v>
      </c>
      <c r="I29" s="333" t="s">
        <v>134</v>
      </c>
      <c r="J29" s="353">
        <v>0</v>
      </c>
      <c r="K29" s="353">
        <v>0</v>
      </c>
      <c r="L29" s="357"/>
    </row>
    <row r="30" spans="1:12" ht="12.75" x14ac:dyDescent="0.2">
      <c r="A30" s="351" t="s">
        <v>405</v>
      </c>
      <c r="B30" s="334" t="s">
        <v>404</v>
      </c>
      <c r="C30" s="333" t="s">
        <v>135</v>
      </c>
      <c r="D30" s="353">
        <v>0</v>
      </c>
      <c r="E30" s="353">
        <v>0</v>
      </c>
      <c r="F30" s="356"/>
      <c r="G30" s="355" t="s">
        <v>403</v>
      </c>
      <c r="H30" s="351" t="s">
        <v>402</v>
      </c>
      <c r="I30" s="333" t="s">
        <v>133</v>
      </c>
      <c r="J30" s="353">
        <v>0</v>
      </c>
      <c r="K30" s="353">
        <v>0</v>
      </c>
      <c r="L30" s="357"/>
    </row>
    <row r="31" spans="1:12" ht="12.75" x14ac:dyDescent="0.2">
      <c r="A31" s="351" t="s">
        <v>401</v>
      </c>
      <c r="B31" s="334"/>
      <c r="C31" s="333"/>
      <c r="D31" s="360"/>
      <c r="E31" s="360"/>
      <c r="F31" s="356"/>
      <c r="G31" s="355" t="s">
        <v>400</v>
      </c>
      <c r="H31" s="351" t="s">
        <v>399</v>
      </c>
      <c r="I31" s="333" t="s">
        <v>131</v>
      </c>
      <c r="J31" s="353">
        <v>0</v>
      </c>
      <c r="K31" s="353">
        <v>0</v>
      </c>
      <c r="L31" s="357"/>
    </row>
    <row r="32" spans="1:12" ht="12.75" x14ac:dyDescent="0.2">
      <c r="A32" s="351" t="s">
        <v>398</v>
      </c>
      <c r="B32" s="334">
        <v>417100</v>
      </c>
      <c r="C32" s="333" t="s">
        <v>132</v>
      </c>
      <c r="D32" s="353">
        <v>0</v>
      </c>
      <c r="E32" s="353">
        <v>0</v>
      </c>
      <c r="F32" s="356"/>
      <c r="G32" s="355" t="s">
        <v>397</v>
      </c>
      <c r="H32" s="351" t="s">
        <v>396</v>
      </c>
      <c r="I32" s="333" t="s">
        <v>395</v>
      </c>
      <c r="J32" s="353">
        <v>0</v>
      </c>
      <c r="K32" s="353">
        <v>0</v>
      </c>
      <c r="L32" s="357"/>
    </row>
    <row r="33" spans="1:12" ht="12.75" x14ac:dyDescent="0.2">
      <c r="A33" s="351" t="s">
        <v>394</v>
      </c>
      <c r="B33" s="334">
        <v>417200</v>
      </c>
      <c r="C33" s="333" t="s">
        <v>130</v>
      </c>
      <c r="D33" s="353">
        <v>0</v>
      </c>
      <c r="E33" s="353">
        <v>0</v>
      </c>
      <c r="F33" s="356"/>
      <c r="G33" s="361" t="s">
        <v>393</v>
      </c>
      <c r="H33" s="334" t="s">
        <v>392</v>
      </c>
      <c r="I33" s="333" t="s">
        <v>391</v>
      </c>
      <c r="J33" s="353">
        <v>0</v>
      </c>
      <c r="K33" s="353">
        <v>0</v>
      </c>
      <c r="L33" s="357"/>
    </row>
    <row r="34" spans="1:12" ht="12.75" x14ac:dyDescent="0.2">
      <c r="A34" s="351" t="s">
        <v>390</v>
      </c>
      <c r="B34" s="334">
        <v>417300</v>
      </c>
      <c r="C34" s="333" t="s">
        <v>389</v>
      </c>
      <c r="D34" s="353">
        <v>0</v>
      </c>
      <c r="E34" s="353">
        <v>0</v>
      </c>
      <c r="F34" s="356"/>
      <c r="G34" s="355" t="s">
        <v>388</v>
      </c>
      <c r="H34" s="351" t="s">
        <v>387</v>
      </c>
      <c r="I34" s="333" t="s">
        <v>386</v>
      </c>
      <c r="J34" s="353">
        <v>0</v>
      </c>
      <c r="K34" s="353">
        <v>0</v>
      </c>
      <c r="L34" s="357"/>
    </row>
    <row r="35" spans="1:12" ht="12.75" x14ac:dyDescent="0.2">
      <c r="A35" s="351" t="s">
        <v>385</v>
      </c>
      <c r="B35" s="334">
        <v>417400</v>
      </c>
      <c r="C35" s="333" t="s">
        <v>384</v>
      </c>
      <c r="D35" s="353">
        <v>0</v>
      </c>
      <c r="E35" s="353">
        <v>0</v>
      </c>
      <c r="F35" s="356"/>
      <c r="G35" s="355" t="s">
        <v>383</v>
      </c>
      <c r="H35" s="351" t="s">
        <v>382</v>
      </c>
      <c r="I35" s="333" t="s">
        <v>381</v>
      </c>
      <c r="J35" s="359">
        <f>SUBTOTAL(9,J25:J34)</f>
        <v>0</v>
      </c>
      <c r="K35" s="358" t="s">
        <v>346</v>
      </c>
      <c r="L35" s="352">
        <f>SUBTOTAL(9,K25:K34)</f>
        <v>0</v>
      </c>
    </row>
    <row r="36" spans="1:12" ht="12.75" x14ac:dyDescent="0.2">
      <c r="A36" s="351" t="s">
        <v>380</v>
      </c>
      <c r="B36" s="334">
        <v>417900</v>
      </c>
      <c r="C36" s="333" t="s">
        <v>124</v>
      </c>
      <c r="D36" s="353">
        <v>0</v>
      </c>
      <c r="E36" s="353">
        <v>0</v>
      </c>
      <c r="F36" s="356"/>
      <c r="G36" s="355" t="s">
        <v>379</v>
      </c>
      <c r="H36" s="335"/>
      <c r="I36" s="333" t="s">
        <v>378</v>
      </c>
      <c r="J36" s="347"/>
      <c r="K36" s="347"/>
      <c r="L36" s="357"/>
    </row>
    <row r="37" spans="1:12" ht="25.5" x14ac:dyDescent="0.2">
      <c r="A37" s="351" t="s">
        <v>377</v>
      </c>
      <c r="B37" s="334"/>
      <c r="C37" s="333"/>
      <c r="D37" s="360"/>
      <c r="E37" s="360"/>
      <c r="F37" s="356"/>
      <c r="G37" s="355" t="s">
        <v>376</v>
      </c>
      <c r="H37" s="351" t="s">
        <v>375</v>
      </c>
      <c r="I37" s="333" t="s">
        <v>374</v>
      </c>
      <c r="J37" s="353">
        <v>0</v>
      </c>
      <c r="K37" s="353">
        <v>0</v>
      </c>
      <c r="L37" s="357"/>
    </row>
    <row r="38" spans="1:12" ht="12.75" x14ac:dyDescent="0.2">
      <c r="A38" s="351" t="s">
        <v>373</v>
      </c>
      <c r="B38" s="334">
        <v>418100</v>
      </c>
      <c r="C38" s="333" t="s">
        <v>123</v>
      </c>
      <c r="D38" s="353">
        <v>0</v>
      </c>
      <c r="E38" s="353">
        <v>0</v>
      </c>
      <c r="F38" s="356"/>
      <c r="G38" s="355" t="s">
        <v>372</v>
      </c>
      <c r="H38" s="351" t="s">
        <v>371</v>
      </c>
      <c r="I38" s="333" t="s">
        <v>370</v>
      </c>
      <c r="J38" s="353">
        <v>0</v>
      </c>
      <c r="K38" s="353">
        <v>0</v>
      </c>
      <c r="L38" s="357"/>
    </row>
    <row r="39" spans="1:12" ht="12.75" x14ac:dyDescent="0.2">
      <c r="A39" s="351" t="s">
        <v>369</v>
      </c>
      <c r="B39" s="334"/>
      <c r="C39" s="333"/>
      <c r="D39" s="360"/>
      <c r="E39" s="353"/>
      <c r="F39" s="356"/>
      <c r="G39" s="355" t="s">
        <v>368</v>
      </c>
      <c r="H39" s="351" t="s">
        <v>367</v>
      </c>
      <c r="I39" s="333" t="s">
        <v>366</v>
      </c>
      <c r="J39" s="359">
        <f>SUBTOTAL(9,J37:J38)</f>
        <v>0</v>
      </c>
      <c r="K39" s="358" t="s">
        <v>346</v>
      </c>
      <c r="L39" s="352">
        <f>SUBTOTAL(9,K37:K38)</f>
        <v>0</v>
      </c>
    </row>
    <row r="40" spans="1:12" ht="12.75" x14ac:dyDescent="0.2">
      <c r="A40" s="351" t="s">
        <v>365</v>
      </c>
      <c r="B40" s="334">
        <v>419100</v>
      </c>
      <c r="C40" s="333" t="s">
        <v>120</v>
      </c>
      <c r="D40" s="353">
        <v>0</v>
      </c>
      <c r="E40" s="353">
        <v>0</v>
      </c>
      <c r="F40" s="356"/>
      <c r="G40" s="355" t="s">
        <v>364</v>
      </c>
      <c r="H40" s="351" t="s">
        <v>363</v>
      </c>
      <c r="I40" s="333"/>
      <c r="J40" s="347"/>
      <c r="K40" s="357"/>
      <c r="L40" s="357"/>
    </row>
    <row r="41" spans="1:12" ht="12.75" x14ac:dyDescent="0.2">
      <c r="A41" s="351" t="s">
        <v>362</v>
      </c>
      <c r="B41" s="334">
        <v>419200</v>
      </c>
      <c r="C41" s="333" t="s">
        <v>118</v>
      </c>
      <c r="D41" s="353">
        <v>0</v>
      </c>
      <c r="E41" s="353">
        <f>22418-8635</f>
        <v>13783</v>
      </c>
      <c r="F41" s="356"/>
      <c r="G41" s="355" t="s">
        <v>361</v>
      </c>
      <c r="H41" s="335"/>
      <c r="I41" s="333" t="s">
        <v>360</v>
      </c>
      <c r="J41" s="359">
        <f>SUM(D46,J8,J22,J35,J39)</f>
        <v>0</v>
      </c>
      <c r="K41" s="358" t="s">
        <v>346</v>
      </c>
      <c r="L41" s="352">
        <f>SUM(F46,L8,L22,L35,L39)</f>
        <v>14017</v>
      </c>
    </row>
    <row r="42" spans="1:12" ht="12.75" x14ac:dyDescent="0.2">
      <c r="A42" s="351" t="s">
        <v>359</v>
      </c>
      <c r="B42" s="334">
        <v>419300</v>
      </c>
      <c r="C42" s="333" t="s">
        <v>116</v>
      </c>
      <c r="D42" s="353">
        <v>0</v>
      </c>
      <c r="E42" s="353">
        <v>0</v>
      </c>
      <c r="F42" s="356"/>
      <c r="G42" s="355" t="s">
        <v>358</v>
      </c>
      <c r="H42" s="335"/>
      <c r="I42" s="333"/>
      <c r="J42" s="347"/>
      <c r="K42" s="347"/>
      <c r="L42" s="357"/>
    </row>
    <row r="43" spans="1:12" ht="12.75" x14ac:dyDescent="0.2">
      <c r="A43" s="351" t="s">
        <v>357</v>
      </c>
      <c r="B43" s="334">
        <v>419900</v>
      </c>
      <c r="C43" s="333" t="s">
        <v>115</v>
      </c>
      <c r="D43" s="353">
        <v>0</v>
      </c>
      <c r="E43" s="534">
        <v>234</v>
      </c>
      <c r="F43" s="356"/>
      <c r="G43" s="355" t="s">
        <v>356</v>
      </c>
      <c r="H43" s="351" t="s">
        <v>355</v>
      </c>
      <c r="I43" s="333" t="s">
        <v>354</v>
      </c>
      <c r="J43" s="533">
        <v>0</v>
      </c>
      <c r="K43" s="532">
        <v>400</v>
      </c>
      <c r="L43" s="352">
        <f>+K43</f>
        <v>400</v>
      </c>
    </row>
    <row r="44" spans="1:12" ht="12.75" x14ac:dyDescent="0.2">
      <c r="A44" s="351" t="s">
        <v>353</v>
      </c>
      <c r="B44" s="334"/>
      <c r="C44" s="333" t="s">
        <v>352</v>
      </c>
      <c r="D44" s="332">
        <f>SUBTOTAL(9,D19:D43)</f>
        <v>0</v>
      </c>
      <c r="E44" s="350" t="s">
        <v>346</v>
      </c>
      <c r="F44" s="349">
        <f>SUBTOTAL(9,E20:E43)</f>
        <v>14017</v>
      </c>
      <c r="G44" s="348" t="s">
        <v>351</v>
      </c>
      <c r="H44" s="335"/>
      <c r="I44" s="333"/>
      <c r="J44" s="347"/>
      <c r="K44" s="347"/>
      <c r="L44" s="347"/>
    </row>
    <row r="45" spans="1:12" ht="24" x14ac:dyDescent="0.2">
      <c r="A45" s="346" t="s">
        <v>350</v>
      </c>
      <c r="B45" s="340">
        <v>410000</v>
      </c>
      <c r="C45" s="345" t="s">
        <v>349</v>
      </c>
      <c r="D45" s="344"/>
      <c r="E45" s="343" t="s">
        <v>346</v>
      </c>
      <c r="F45" s="342"/>
      <c r="G45" s="341"/>
      <c r="H45" s="340" t="s">
        <v>348</v>
      </c>
      <c r="I45" s="339" t="s">
        <v>347</v>
      </c>
      <c r="J45" s="338"/>
      <c r="K45" s="337" t="s">
        <v>346</v>
      </c>
      <c r="L45" s="336"/>
    </row>
    <row r="46" spans="1:12" ht="12.75" x14ac:dyDescent="0.2">
      <c r="A46" s="335"/>
      <c r="B46" s="334"/>
      <c r="C46" s="333"/>
      <c r="D46" s="332">
        <f>(D19+D44)</f>
        <v>0</v>
      </c>
      <c r="E46" s="332"/>
      <c r="F46" s="331">
        <f>SUM(F19+F44)</f>
        <v>14017</v>
      </c>
      <c r="G46" s="330"/>
      <c r="H46" s="329"/>
      <c r="I46" s="328" t="s">
        <v>345</v>
      </c>
      <c r="J46" s="326">
        <f>(D7+J41+J43)</f>
        <v>8793</v>
      </c>
      <c r="K46" s="327"/>
      <c r="L46" s="326">
        <f>(F7+L41+K43)</f>
        <v>15052</v>
      </c>
    </row>
    <row r="47" spans="1:12" ht="12.95" customHeight="1" x14ac:dyDescent="0.2">
      <c r="A47" s="598" t="str">
        <f ca="1">CELL("FILENAME",A1)</f>
        <v>R:\Finance\Annual Budget\Amended 2016-2017\[2016-2017 Amended Budget.xlsx]110</v>
      </c>
      <c r="B47" s="598"/>
      <c r="C47" s="598"/>
      <c r="D47" s="324"/>
      <c r="E47" s="324"/>
      <c r="F47" s="324"/>
      <c r="G47" s="324"/>
      <c r="H47" s="324"/>
      <c r="I47" s="325"/>
      <c r="J47" s="324"/>
      <c r="K47" s="324"/>
      <c r="L47" s="324"/>
    </row>
    <row r="48" spans="1:12" x14ac:dyDescent="0.2">
      <c r="D48" s="323"/>
      <c r="E48" s="323"/>
      <c r="F48" s="323"/>
    </row>
    <row r="49" spans="4:6" x14ac:dyDescent="0.2">
      <c r="D49" s="323"/>
      <c r="E49" s="323"/>
      <c r="F49" s="323"/>
    </row>
    <row r="50" spans="4:6" x14ac:dyDescent="0.2">
      <c r="D50" s="323"/>
      <c r="E50" s="323"/>
      <c r="F50" s="323"/>
    </row>
    <row r="51" spans="4:6" x14ac:dyDescent="0.2">
      <c r="D51" s="323"/>
      <c r="E51" s="323"/>
      <c r="F51" s="323"/>
    </row>
    <row r="52" spans="4:6" x14ac:dyDescent="0.2">
      <c r="D52" s="323"/>
      <c r="E52" s="323"/>
      <c r="F52" s="323"/>
    </row>
    <row r="53" spans="4:6" x14ac:dyDescent="0.2">
      <c r="D53" s="323"/>
      <c r="E53" s="323"/>
      <c r="F53" s="323"/>
    </row>
    <row r="54" spans="4:6" x14ac:dyDescent="0.2">
      <c r="D54" s="323"/>
      <c r="E54" s="323"/>
      <c r="F54" s="323"/>
    </row>
    <row r="55" spans="4:6" x14ac:dyDescent="0.2">
      <c r="D55" s="323"/>
      <c r="E55" s="323"/>
      <c r="F55" s="323"/>
    </row>
    <row r="56" spans="4:6" x14ac:dyDescent="0.2">
      <c r="D56" s="323"/>
      <c r="E56" s="323"/>
      <c r="F56" s="323"/>
    </row>
    <row r="57" spans="4:6" x14ac:dyDescent="0.2">
      <c r="D57" s="323"/>
      <c r="E57" s="323"/>
      <c r="F57" s="323"/>
    </row>
    <row r="58" spans="4:6" x14ac:dyDescent="0.2">
      <c r="D58" s="323"/>
      <c r="E58" s="323"/>
      <c r="F58" s="323"/>
    </row>
    <row r="59" spans="4:6" x14ac:dyDescent="0.2">
      <c r="D59" s="323"/>
      <c r="E59" s="323"/>
      <c r="F59" s="323"/>
    </row>
    <row r="60" spans="4:6" x14ac:dyDescent="0.2">
      <c r="D60" s="323"/>
      <c r="E60" s="323"/>
      <c r="F60" s="323"/>
    </row>
    <row r="61" spans="4:6" x14ac:dyDescent="0.2">
      <c r="D61" s="323"/>
      <c r="E61" s="323"/>
      <c r="F61" s="323"/>
    </row>
    <row r="62" spans="4:6" x14ac:dyDescent="0.2">
      <c r="D62" s="323"/>
      <c r="E62" s="323"/>
      <c r="F62" s="323"/>
    </row>
    <row r="63" spans="4:6" x14ac:dyDescent="0.2">
      <c r="D63" s="323"/>
      <c r="E63" s="323"/>
      <c r="F63" s="323"/>
    </row>
    <row r="64" spans="4:6" x14ac:dyDescent="0.2">
      <c r="D64" s="323"/>
      <c r="E64" s="323"/>
      <c r="F64" s="323"/>
    </row>
    <row r="65" spans="4:6" x14ac:dyDescent="0.2">
      <c r="D65" s="323"/>
      <c r="E65" s="323"/>
      <c r="F65" s="323"/>
    </row>
    <row r="66" spans="4:6" x14ac:dyDescent="0.2">
      <c r="D66" s="323"/>
      <c r="E66" s="323"/>
      <c r="F66" s="323"/>
    </row>
    <row r="67" spans="4:6" x14ac:dyDescent="0.2">
      <c r="D67" s="323"/>
      <c r="E67" s="323"/>
      <c r="F67" s="323"/>
    </row>
    <row r="68" spans="4:6" x14ac:dyDescent="0.2">
      <c r="D68" s="323"/>
      <c r="E68" s="323"/>
      <c r="F68" s="323"/>
    </row>
    <row r="69" spans="4:6" x14ac:dyDescent="0.2">
      <c r="D69" s="323"/>
      <c r="E69" s="323"/>
      <c r="F69" s="323"/>
    </row>
    <row r="70" spans="4:6" x14ac:dyDescent="0.2">
      <c r="D70" s="323"/>
      <c r="E70" s="323"/>
      <c r="F70" s="323"/>
    </row>
    <row r="71" spans="4:6" x14ac:dyDescent="0.2">
      <c r="D71" s="323"/>
      <c r="E71" s="323"/>
      <c r="F71" s="323"/>
    </row>
    <row r="72" spans="4:6" x14ac:dyDescent="0.2">
      <c r="D72" s="323"/>
      <c r="E72" s="323"/>
      <c r="F72" s="323"/>
    </row>
    <row r="73" spans="4:6" x14ac:dyDescent="0.2">
      <c r="D73" s="323"/>
      <c r="E73" s="323"/>
      <c r="F73" s="323"/>
    </row>
    <row r="74" spans="4:6" x14ac:dyDescent="0.2">
      <c r="D74" s="323"/>
      <c r="E74" s="323"/>
      <c r="F74" s="323"/>
    </row>
    <row r="75" spans="4:6" x14ac:dyDescent="0.2">
      <c r="D75" s="323"/>
      <c r="E75" s="323"/>
      <c r="F75" s="323"/>
    </row>
    <row r="76" spans="4:6" x14ac:dyDescent="0.2">
      <c r="D76" s="323"/>
      <c r="E76" s="323"/>
      <c r="F76" s="323"/>
    </row>
    <row r="77" spans="4:6" x14ac:dyDescent="0.2">
      <c r="D77" s="323"/>
      <c r="E77" s="323"/>
      <c r="F77" s="323"/>
    </row>
    <row r="78" spans="4:6" x14ac:dyDescent="0.2">
      <c r="D78" s="323"/>
      <c r="E78" s="323"/>
      <c r="F78" s="323"/>
    </row>
    <row r="79" spans="4:6" x14ac:dyDescent="0.2">
      <c r="D79" s="323"/>
      <c r="E79" s="323"/>
      <c r="F79" s="323"/>
    </row>
    <row r="80" spans="4:6" x14ac:dyDescent="0.2">
      <c r="D80" s="323"/>
      <c r="E80" s="323"/>
      <c r="F80" s="323"/>
    </row>
    <row r="81" spans="4:6" x14ac:dyDescent="0.2">
      <c r="D81" s="323"/>
      <c r="E81" s="323"/>
      <c r="F81" s="323"/>
    </row>
    <row r="82" spans="4:6" x14ac:dyDescent="0.2">
      <c r="D82" s="323"/>
      <c r="E82" s="323"/>
      <c r="F82" s="323"/>
    </row>
    <row r="83" spans="4:6" x14ac:dyDescent="0.2">
      <c r="D83" s="323"/>
      <c r="E83" s="323"/>
      <c r="F83" s="323"/>
    </row>
    <row r="84" spans="4:6" x14ac:dyDescent="0.2">
      <c r="D84" s="323"/>
      <c r="E84" s="323"/>
      <c r="F84" s="323"/>
    </row>
    <row r="85" spans="4:6" x14ac:dyDescent="0.2">
      <c r="D85" s="323"/>
      <c r="E85" s="323"/>
      <c r="F85" s="323"/>
    </row>
    <row r="86" spans="4:6" x14ac:dyDescent="0.2">
      <c r="D86" s="323"/>
      <c r="E86" s="323"/>
      <c r="F86" s="323"/>
    </row>
    <row r="87" spans="4:6" x14ac:dyDescent="0.2">
      <c r="D87" s="323"/>
      <c r="E87" s="323"/>
      <c r="F87" s="323"/>
    </row>
    <row r="88" spans="4:6" x14ac:dyDescent="0.2">
      <c r="D88" s="323"/>
      <c r="E88" s="323"/>
      <c r="F88" s="323"/>
    </row>
    <row r="89" spans="4:6" x14ac:dyDescent="0.2">
      <c r="D89" s="323"/>
      <c r="E89" s="323"/>
      <c r="F89" s="323"/>
    </row>
    <row r="90" spans="4:6" x14ac:dyDescent="0.2">
      <c r="D90" s="323"/>
      <c r="E90" s="323"/>
      <c r="F90" s="323"/>
    </row>
    <row r="91" spans="4:6" x14ac:dyDescent="0.2">
      <c r="D91" s="323"/>
      <c r="E91" s="323"/>
      <c r="F91" s="323"/>
    </row>
    <row r="92" spans="4:6" x14ac:dyDescent="0.2">
      <c r="D92" s="323"/>
      <c r="E92" s="323"/>
      <c r="F92" s="323"/>
    </row>
    <row r="93" spans="4:6" x14ac:dyDescent="0.2">
      <c r="D93" s="323"/>
      <c r="E93" s="323"/>
      <c r="F93" s="323"/>
    </row>
    <row r="94" spans="4:6" x14ac:dyDescent="0.2">
      <c r="D94" s="323"/>
      <c r="E94" s="323"/>
      <c r="F94" s="323"/>
    </row>
    <row r="95" spans="4:6" x14ac:dyDescent="0.2">
      <c r="D95" s="323"/>
      <c r="E95" s="323"/>
      <c r="F95" s="323"/>
    </row>
    <row r="96" spans="4:6" x14ac:dyDescent="0.2">
      <c r="D96" s="323"/>
      <c r="E96" s="323"/>
      <c r="F96" s="323"/>
    </row>
    <row r="97" spans="4:6" x14ac:dyDescent="0.2">
      <c r="D97" s="323"/>
      <c r="E97" s="323"/>
      <c r="F97" s="323"/>
    </row>
    <row r="98" spans="4:6" x14ac:dyDescent="0.2">
      <c r="D98" s="323"/>
      <c r="E98" s="323"/>
      <c r="F98" s="323"/>
    </row>
    <row r="99" spans="4:6" x14ac:dyDescent="0.2">
      <c r="D99" s="323"/>
      <c r="E99" s="323"/>
      <c r="F99" s="323"/>
    </row>
    <row r="100" spans="4:6" x14ac:dyDescent="0.2">
      <c r="D100" s="323"/>
      <c r="E100" s="323"/>
      <c r="F100" s="323"/>
    </row>
    <row r="101" spans="4:6" x14ac:dyDescent="0.2">
      <c r="D101" s="323"/>
      <c r="E101" s="323"/>
      <c r="F101" s="323"/>
    </row>
    <row r="102" spans="4:6" x14ac:dyDescent="0.2">
      <c r="D102" s="323"/>
      <c r="E102" s="323"/>
      <c r="F102" s="323"/>
    </row>
    <row r="103" spans="4:6" x14ac:dyDescent="0.2">
      <c r="D103" s="323"/>
      <c r="E103" s="323"/>
      <c r="F103" s="323"/>
    </row>
    <row r="104" spans="4:6" x14ac:dyDescent="0.2">
      <c r="D104" s="323"/>
      <c r="E104" s="323"/>
      <c r="F104" s="323"/>
    </row>
    <row r="105" spans="4:6" x14ac:dyDescent="0.2">
      <c r="D105" s="323"/>
      <c r="E105" s="323"/>
      <c r="F105" s="323"/>
    </row>
    <row r="106" spans="4:6" x14ac:dyDescent="0.2">
      <c r="D106" s="323"/>
      <c r="E106" s="323"/>
      <c r="F106" s="323"/>
    </row>
    <row r="107" spans="4:6" x14ac:dyDescent="0.2">
      <c r="D107" s="323"/>
      <c r="E107" s="323"/>
      <c r="F107" s="323"/>
    </row>
    <row r="108" spans="4:6" x14ac:dyDescent="0.2">
      <c r="D108" s="323"/>
      <c r="E108" s="323"/>
      <c r="F108" s="323"/>
    </row>
    <row r="109" spans="4:6" x14ac:dyDescent="0.2">
      <c r="D109" s="323"/>
      <c r="E109" s="323"/>
      <c r="F109" s="323"/>
    </row>
    <row r="110" spans="4:6" x14ac:dyDescent="0.2">
      <c r="D110" s="323"/>
      <c r="E110" s="323"/>
      <c r="F110" s="323"/>
    </row>
    <row r="111" spans="4:6" x14ac:dyDescent="0.2">
      <c r="D111" s="323"/>
      <c r="E111" s="323"/>
      <c r="F111" s="323"/>
    </row>
    <row r="112" spans="4:6" x14ac:dyDescent="0.2">
      <c r="D112" s="323"/>
      <c r="E112" s="323"/>
      <c r="F112" s="323"/>
    </row>
    <row r="113" spans="4:6" x14ac:dyDescent="0.2">
      <c r="D113" s="323"/>
      <c r="E113" s="323"/>
      <c r="F113" s="323"/>
    </row>
    <row r="114" spans="4:6" x14ac:dyDescent="0.2">
      <c r="D114" s="323"/>
      <c r="E114" s="323"/>
      <c r="F114" s="323"/>
    </row>
    <row r="115" spans="4:6" x14ac:dyDescent="0.2">
      <c r="D115" s="323"/>
      <c r="E115" s="323"/>
      <c r="F115" s="323"/>
    </row>
    <row r="116" spans="4:6" x14ac:dyDescent="0.2">
      <c r="D116" s="323"/>
      <c r="E116" s="323"/>
      <c r="F116" s="323"/>
    </row>
    <row r="117" spans="4:6" x14ac:dyDescent="0.2">
      <c r="D117" s="323"/>
      <c r="E117" s="323"/>
      <c r="F117" s="323"/>
    </row>
    <row r="118" spans="4:6" x14ac:dyDescent="0.2">
      <c r="D118" s="323"/>
      <c r="E118" s="323"/>
      <c r="F118" s="323"/>
    </row>
    <row r="119" spans="4:6" x14ac:dyDescent="0.2">
      <c r="D119" s="323"/>
      <c r="E119" s="323"/>
      <c r="F119" s="323"/>
    </row>
    <row r="120" spans="4:6" x14ac:dyDescent="0.2">
      <c r="D120" s="323"/>
      <c r="E120" s="323"/>
      <c r="F120" s="323"/>
    </row>
    <row r="121" spans="4:6" x14ac:dyDescent="0.2">
      <c r="D121" s="323"/>
      <c r="E121" s="323"/>
      <c r="F121" s="323"/>
    </row>
    <row r="122" spans="4:6" x14ac:dyDescent="0.2">
      <c r="D122" s="323"/>
      <c r="E122" s="323"/>
      <c r="F122" s="323"/>
    </row>
    <row r="123" spans="4:6" x14ac:dyDescent="0.2">
      <c r="D123" s="323"/>
      <c r="E123" s="323"/>
      <c r="F123" s="323"/>
    </row>
    <row r="124" spans="4:6" x14ac:dyDescent="0.2">
      <c r="D124" s="323"/>
      <c r="E124" s="323"/>
      <c r="F124" s="323"/>
    </row>
    <row r="125" spans="4:6" x14ac:dyDescent="0.2">
      <c r="D125" s="323"/>
      <c r="E125" s="323"/>
      <c r="F125" s="323"/>
    </row>
    <row r="126" spans="4:6" x14ac:dyDescent="0.2">
      <c r="D126" s="323"/>
      <c r="E126" s="323"/>
      <c r="F126" s="323"/>
    </row>
    <row r="127" spans="4:6" x14ac:dyDescent="0.2">
      <c r="D127" s="323"/>
      <c r="E127" s="323"/>
      <c r="F127" s="323"/>
    </row>
    <row r="128" spans="4:6" x14ac:dyDescent="0.2">
      <c r="D128" s="323"/>
      <c r="E128" s="323"/>
      <c r="F128" s="323"/>
    </row>
    <row r="129" spans="4:6" x14ac:dyDescent="0.2">
      <c r="D129" s="323"/>
      <c r="E129" s="323"/>
      <c r="F129" s="323"/>
    </row>
    <row r="130" spans="4:6" x14ac:dyDescent="0.2">
      <c r="D130" s="323"/>
      <c r="E130" s="323"/>
      <c r="F130" s="323"/>
    </row>
    <row r="131" spans="4:6" x14ac:dyDescent="0.2">
      <c r="D131" s="323"/>
      <c r="E131" s="323"/>
      <c r="F131" s="323"/>
    </row>
    <row r="132" spans="4:6" x14ac:dyDescent="0.2">
      <c r="D132" s="323"/>
      <c r="E132" s="323"/>
      <c r="F132" s="323"/>
    </row>
    <row r="133" spans="4:6" x14ac:dyDescent="0.2">
      <c r="D133" s="323"/>
      <c r="E133" s="323"/>
      <c r="F133" s="323"/>
    </row>
    <row r="134" spans="4:6" x14ac:dyDescent="0.2">
      <c r="D134" s="323"/>
      <c r="E134" s="323"/>
      <c r="F134" s="323"/>
    </row>
    <row r="135" spans="4:6" x14ac:dyDescent="0.2">
      <c r="D135" s="323"/>
      <c r="E135" s="323"/>
      <c r="F135" s="323"/>
    </row>
    <row r="136" spans="4:6" x14ac:dyDescent="0.2">
      <c r="D136" s="323"/>
      <c r="E136" s="323"/>
      <c r="F136" s="323"/>
    </row>
    <row r="137" spans="4:6" x14ac:dyDescent="0.2">
      <c r="D137" s="323"/>
      <c r="E137" s="323"/>
      <c r="F137" s="323"/>
    </row>
    <row r="138" spans="4:6" x14ac:dyDescent="0.2">
      <c r="D138" s="323"/>
      <c r="E138" s="323"/>
      <c r="F138" s="323"/>
    </row>
    <row r="139" spans="4:6" x14ac:dyDescent="0.2">
      <c r="D139" s="323"/>
      <c r="E139" s="323"/>
      <c r="F139" s="323"/>
    </row>
    <row r="140" spans="4:6" x14ac:dyDescent="0.2">
      <c r="D140" s="323"/>
      <c r="E140" s="323"/>
      <c r="F140" s="323"/>
    </row>
    <row r="141" spans="4:6" x14ac:dyDescent="0.2">
      <c r="D141" s="323"/>
      <c r="E141" s="323"/>
      <c r="F141" s="323"/>
    </row>
    <row r="142" spans="4:6" x14ac:dyDescent="0.2">
      <c r="D142" s="323"/>
      <c r="E142" s="323"/>
      <c r="F142" s="323"/>
    </row>
    <row r="143" spans="4:6" x14ac:dyDescent="0.2">
      <c r="D143" s="323"/>
      <c r="E143" s="323"/>
      <c r="F143" s="323"/>
    </row>
    <row r="144" spans="4:6" x14ac:dyDescent="0.2">
      <c r="D144" s="323"/>
      <c r="E144" s="323"/>
      <c r="F144" s="323"/>
    </row>
    <row r="145" spans="4:6" x14ac:dyDescent="0.2">
      <c r="D145" s="323"/>
      <c r="E145" s="323"/>
      <c r="F145" s="323"/>
    </row>
    <row r="146" spans="4:6" x14ac:dyDescent="0.2">
      <c r="D146" s="323"/>
      <c r="E146" s="323"/>
      <c r="F146" s="323"/>
    </row>
    <row r="147" spans="4:6" x14ac:dyDescent="0.2">
      <c r="D147" s="323"/>
      <c r="E147" s="323"/>
      <c r="F147" s="323"/>
    </row>
    <row r="148" spans="4:6" x14ac:dyDescent="0.2">
      <c r="D148" s="323"/>
      <c r="E148" s="323"/>
      <c r="F148" s="323"/>
    </row>
    <row r="149" spans="4:6" x14ac:dyDescent="0.2">
      <c r="D149" s="323"/>
      <c r="E149" s="323"/>
      <c r="F149" s="323"/>
    </row>
    <row r="150" spans="4:6" x14ac:dyDescent="0.2">
      <c r="D150" s="323"/>
      <c r="E150" s="323"/>
      <c r="F150" s="323"/>
    </row>
    <row r="151" spans="4:6" x14ac:dyDescent="0.2">
      <c r="D151" s="323"/>
      <c r="E151" s="323"/>
      <c r="F151" s="323"/>
    </row>
    <row r="152" spans="4:6" x14ac:dyDescent="0.2">
      <c r="D152" s="323"/>
      <c r="E152" s="323"/>
      <c r="F152" s="323"/>
    </row>
    <row r="153" spans="4:6" x14ac:dyDescent="0.2">
      <c r="D153" s="323"/>
      <c r="E153" s="323"/>
      <c r="F153" s="323"/>
    </row>
    <row r="154" spans="4:6" x14ac:dyDescent="0.2">
      <c r="D154" s="323"/>
      <c r="E154" s="323"/>
      <c r="F154" s="323"/>
    </row>
    <row r="155" spans="4:6" x14ac:dyDescent="0.2">
      <c r="D155" s="323"/>
      <c r="E155" s="323"/>
      <c r="F155" s="323"/>
    </row>
    <row r="156" spans="4:6" x14ac:dyDescent="0.2">
      <c r="D156" s="323"/>
      <c r="E156" s="323"/>
      <c r="F156" s="323"/>
    </row>
    <row r="157" spans="4:6" x14ac:dyDescent="0.2">
      <c r="D157" s="323"/>
      <c r="E157" s="323"/>
      <c r="F157" s="323"/>
    </row>
    <row r="158" spans="4:6" x14ac:dyDescent="0.2">
      <c r="D158" s="323"/>
      <c r="E158" s="323"/>
      <c r="F158" s="323"/>
    </row>
    <row r="159" spans="4:6" x14ac:dyDescent="0.2">
      <c r="D159" s="323"/>
      <c r="E159" s="323"/>
      <c r="F159" s="323"/>
    </row>
    <row r="160" spans="4:6" x14ac:dyDescent="0.2">
      <c r="D160" s="323"/>
      <c r="E160" s="323"/>
      <c r="F160" s="323"/>
    </row>
    <row r="161" spans="4:6" x14ac:dyDescent="0.2">
      <c r="D161" s="323"/>
      <c r="E161" s="323"/>
      <c r="F161" s="323"/>
    </row>
    <row r="162" spans="4:6" x14ac:dyDescent="0.2">
      <c r="D162" s="323"/>
      <c r="E162" s="323"/>
      <c r="F162" s="323"/>
    </row>
    <row r="163" spans="4:6" x14ac:dyDescent="0.2">
      <c r="D163" s="323"/>
      <c r="E163" s="323"/>
      <c r="F163" s="323"/>
    </row>
    <row r="164" spans="4:6" x14ac:dyDescent="0.2">
      <c r="D164" s="323"/>
      <c r="E164" s="323"/>
      <c r="F164" s="323"/>
    </row>
    <row r="165" spans="4:6" x14ac:dyDescent="0.2">
      <c r="D165" s="323"/>
      <c r="E165" s="323"/>
      <c r="F165" s="323"/>
    </row>
    <row r="166" spans="4:6" x14ac:dyDescent="0.2">
      <c r="D166" s="323"/>
      <c r="E166" s="323"/>
      <c r="F166" s="323"/>
    </row>
    <row r="167" spans="4:6" x14ac:dyDescent="0.2">
      <c r="D167" s="323"/>
      <c r="E167" s="323"/>
      <c r="F167" s="323"/>
    </row>
    <row r="168" spans="4:6" x14ac:dyDescent="0.2">
      <c r="D168" s="323"/>
      <c r="E168" s="323"/>
      <c r="F168" s="323"/>
    </row>
    <row r="169" spans="4:6" x14ac:dyDescent="0.2">
      <c r="D169" s="323"/>
      <c r="E169" s="323"/>
      <c r="F169" s="323"/>
    </row>
    <row r="170" spans="4:6" x14ac:dyDescent="0.2">
      <c r="D170" s="323"/>
      <c r="E170" s="323"/>
      <c r="F170" s="323"/>
    </row>
    <row r="171" spans="4:6" x14ac:dyDescent="0.2">
      <c r="D171" s="323"/>
      <c r="E171" s="323"/>
      <c r="F171" s="323"/>
    </row>
    <row r="172" spans="4:6" x14ac:dyDescent="0.2">
      <c r="D172" s="323"/>
      <c r="E172" s="323"/>
      <c r="F172" s="323"/>
    </row>
    <row r="173" spans="4:6" x14ac:dyDescent="0.2">
      <c r="D173" s="323"/>
      <c r="E173" s="323"/>
      <c r="F173" s="323"/>
    </row>
    <row r="174" spans="4:6" x14ac:dyDescent="0.2">
      <c r="D174" s="323"/>
      <c r="E174" s="323"/>
      <c r="F174" s="323"/>
    </row>
    <row r="175" spans="4:6" x14ac:dyDescent="0.2">
      <c r="D175" s="323"/>
      <c r="E175" s="323"/>
      <c r="F175" s="323"/>
    </row>
    <row r="176" spans="4:6" x14ac:dyDescent="0.2">
      <c r="D176" s="323"/>
      <c r="E176" s="323"/>
      <c r="F176" s="323"/>
    </row>
    <row r="177" spans="4:6" x14ac:dyDescent="0.2">
      <c r="D177" s="323"/>
      <c r="E177" s="323"/>
      <c r="F177" s="323"/>
    </row>
    <row r="178" spans="4:6" x14ac:dyDescent="0.2">
      <c r="D178" s="323"/>
      <c r="E178" s="323"/>
      <c r="F178" s="323"/>
    </row>
    <row r="179" spans="4:6" x14ac:dyDescent="0.2">
      <c r="D179" s="323"/>
      <c r="E179" s="323"/>
      <c r="F179" s="323"/>
    </row>
    <row r="180" spans="4:6" x14ac:dyDescent="0.2">
      <c r="D180" s="323"/>
      <c r="E180" s="323"/>
      <c r="F180" s="323"/>
    </row>
    <row r="181" spans="4:6" x14ac:dyDescent="0.2">
      <c r="D181" s="323"/>
      <c r="E181" s="323"/>
      <c r="F181" s="323"/>
    </row>
    <row r="182" spans="4:6" x14ac:dyDescent="0.2">
      <c r="D182" s="323"/>
      <c r="E182" s="323"/>
      <c r="F182" s="323"/>
    </row>
    <row r="183" spans="4:6" x14ac:dyDescent="0.2">
      <c r="D183" s="323"/>
      <c r="E183" s="323"/>
      <c r="F183" s="323"/>
    </row>
    <row r="184" spans="4:6" x14ac:dyDescent="0.2">
      <c r="D184" s="323"/>
      <c r="E184" s="323"/>
      <c r="F184" s="323"/>
    </row>
    <row r="185" spans="4:6" x14ac:dyDescent="0.2">
      <c r="D185" s="323"/>
      <c r="E185" s="323"/>
      <c r="F185" s="323"/>
    </row>
    <row r="186" spans="4:6" x14ac:dyDescent="0.2">
      <c r="D186" s="323"/>
      <c r="E186" s="323"/>
      <c r="F186" s="323"/>
    </row>
    <row r="187" spans="4:6" x14ac:dyDescent="0.2">
      <c r="D187" s="323"/>
      <c r="E187" s="323"/>
      <c r="F187" s="323"/>
    </row>
    <row r="188" spans="4:6" x14ac:dyDescent="0.2">
      <c r="D188" s="323"/>
      <c r="E188" s="323"/>
      <c r="F188" s="323"/>
    </row>
    <row r="189" spans="4:6" x14ac:dyDescent="0.2">
      <c r="D189" s="323"/>
      <c r="E189" s="323"/>
      <c r="F189" s="323"/>
    </row>
    <row r="190" spans="4:6" x14ac:dyDescent="0.2">
      <c r="D190" s="323"/>
      <c r="E190" s="323"/>
      <c r="F190" s="323"/>
    </row>
    <row r="191" spans="4:6" x14ac:dyDescent="0.2">
      <c r="D191" s="323"/>
      <c r="E191" s="323"/>
      <c r="F191" s="323"/>
    </row>
    <row r="192" spans="4:6" x14ac:dyDescent="0.2">
      <c r="D192" s="323"/>
      <c r="E192" s="323"/>
      <c r="F192" s="323"/>
    </row>
    <row r="193" spans="4:6" x14ac:dyDescent="0.2">
      <c r="D193" s="323"/>
      <c r="E193" s="323"/>
      <c r="F193" s="323"/>
    </row>
    <row r="194" spans="4:6" x14ac:dyDescent="0.2">
      <c r="D194" s="323"/>
      <c r="E194" s="323"/>
      <c r="F194" s="323"/>
    </row>
    <row r="195" spans="4:6" x14ac:dyDescent="0.2">
      <c r="D195" s="323"/>
      <c r="E195" s="323"/>
      <c r="F195" s="323"/>
    </row>
    <row r="196" spans="4:6" x14ac:dyDescent="0.2">
      <c r="D196" s="323"/>
      <c r="E196" s="323"/>
      <c r="F196" s="323"/>
    </row>
    <row r="197" spans="4:6" x14ac:dyDescent="0.2">
      <c r="D197" s="323"/>
      <c r="E197" s="323"/>
      <c r="F197" s="323"/>
    </row>
    <row r="198" spans="4:6" x14ac:dyDescent="0.2">
      <c r="D198" s="323"/>
      <c r="E198" s="323"/>
      <c r="F198" s="323"/>
    </row>
    <row r="199" spans="4:6" x14ac:dyDescent="0.2">
      <c r="D199" s="323"/>
      <c r="E199" s="323"/>
      <c r="F199" s="323"/>
    </row>
    <row r="200" spans="4:6" x14ac:dyDescent="0.2">
      <c r="D200" s="323"/>
      <c r="E200" s="323"/>
      <c r="F200" s="323"/>
    </row>
    <row r="201" spans="4:6" x14ac:dyDescent="0.2">
      <c r="D201" s="323"/>
      <c r="E201" s="323"/>
      <c r="F201" s="323"/>
    </row>
    <row r="202" spans="4:6" x14ac:dyDescent="0.2">
      <c r="D202" s="323"/>
      <c r="E202" s="323"/>
      <c r="F202" s="323"/>
    </row>
    <row r="203" spans="4:6" x14ac:dyDescent="0.2">
      <c r="D203" s="323"/>
      <c r="E203" s="323"/>
      <c r="F203" s="323"/>
    </row>
    <row r="204" spans="4:6" x14ac:dyDescent="0.2">
      <c r="D204" s="323"/>
      <c r="E204" s="323"/>
      <c r="F204" s="323"/>
    </row>
    <row r="205" spans="4:6" x14ac:dyDescent="0.2">
      <c r="D205" s="323"/>
      <c r="E205" s="323"/>
      <c r="F205" s="323"/>
    </row>
    <row r="206" spans="4:6" x14ac:dyDescent="0.2">
      <c r="D206" s="323"/>
      <c r="E206" s="323"/>
      <c r="F206" s="323"/>
    </row>
    <row r="207" spans="4:6" x14ac:dyDescent="0.2">
      <c r="D207" s="323"/>
      <c r="E207" s="323"/>
      <c r="F207" s="323"/>
    </row>
    <row r="208" spans="4:6" x14ac:dyDescent="0.2">
      <c r="D208" s="323"/>
      <c r="E208" s="323"/>
      <c r="F208" s="323"/>
    </row>
    <row r="209" spans="4:6" x14ac:dyDescent="0.2">
      <c r="D209" s="323"/>
      <c r="E209" s="323"/>
      <c r="F209" s="323"/>
    </row>
    <row r="210" spans="4:6" x14ac:dyDescent="0.2">
      <c r="D210" s="323"/>
      <c r="E210" s="323"/>
      <c r="F210" s="323"/>
    </row>
    <row r="211" spans="4:6" x14ac:dyDescent="0.2">
      <c r="D211" s="323"/>
      <c r="E211" s="323"/>
      <c r="F211" s="323"/>
    </row>
    <row r="212" spans="4:6" x14ac:dyDescent="0.2">
      <c r="D212" s="323"/>
      <c r="E212" s="323"/>
      <c r="F212" s="323"/>
    </row>
    <row r="213" spans="4:6" x14ac:dyDescent="0.2">
      <c r="D213" s="323"/>
      <c r="E213" s="323"/>
      <c r="F213" s="323"/>
    </row>
    <row r="214" spans="4:6" x14ac:dyDescent="0.2">
      <c r="D214" s="323"/>
      <c r="E214" s="323"/>
      <c r="F214" s="323"/>
    </row>
    <row r="215" spans="4:6" x14ac:dyDescent="0.2">
      <c r="D215" s="323"/>
      <c r="E215" s="323"/>
      <c r="F215" s="323"/>
    </row>
    <row r="216" spans="4:6" x14ac:dyDescent="0.2">
      <c r="D216" s="323"/>
      <c r="E216" s="323"/>
      <c r="F216" s="323"/>
    </row>
    <row r="217" spans="4:6" x14ac:dyDescent="0.2">
      <c r="D217" s="323"/>
      <c r="E217" s="323"/>
      <c r="F217" s="323"/>
    </row>
    <row r="218" spans="4:6" x14ac:dyDescent="0.2">
      <c r="D218" s="323"/>
      <c r="E218" s="323"/>
      <c r="F218" s="323"/>
    </row>
    <row r="219" spans="4:6" x14ac:dyDescent="0.2">
      <c r="D219" s="323"/>
      <c r="E219" s="323"/>
      <c r="F219" s="323"/>
    </row>
    <row r="220" spans="4:6" x14ac:dyDescent="0.2">
      <c r="D220" s="323"/>
      <c r="E220" s="323"/>
      <c r="F220" s="323"/>
    </row>
    <row r="221" spans="4:6" x14ac:dyDescent="0.2">
      <c r="D221" s="323"/>
      <c r="E221" s="323"/>
      <c r="F221" s="323"/>
    </row>
    <row r="222" spans="4:6" x14ac:dyDescent="0.2">
      <c r="D222" s="323"/>
      <c r="E222" s="323"/>
      <c r="F222" s="323"/>
    </row>
    <row r="223" spans="4:6" x14ac:dyDescent="0.2">
      <c r="D223" s="323"/>
      <c r="E223" s="323"/>
      <c r="F223" s="323"/>
    </row>
    <row r="224" spans="4:6" x14ac:dyDescent="0.2">
      <c r="D224" s="323"/>
      <c r="E224" s="323"/>
      <c r="F224" s="323"/>
    </row>
    <row r="225" spans="4:6" x14ac:dyDescent="0.2">
      <c r="D225" s="323"/>
      <c r="E225" s="323"/>
      <c r="F225" s="323"/>
    </row>
    <row r="226" spans="4:6" x14ac:dyDescent="0.2">
      <c r="D226" s="323"/>
      <c r="E226" s="323"/>
      <c r="F226" s="323"/>
    </row>
    <row r="227" spans="4:6" x14ac:dyDescent="0.2">
      <c r="D227" s="323"/>
      <c r="E227" s="323"/>
      <c r="F227" s="323"/>
    </row>
    <row r="228" spans="4:6" x14ac:dyDescent="0.2">
      <c r="D228" s="323"/>
      <c r="E228" s="323"/>
      <c r="F228" s="323"/>
    </row>
    <row r="229" spans="4:6" x14ac:dyDescent="0.2">
      <c r="D229" s="323"/>
      <c r="E229" s="323"/>
      <c r="F229" s="323"/>
    </row>
    <row r="230" spans="4:6" x14ac:dyDescent="0.2">
      <c r="D230" s="323"/>
      <c r="E230" s="323"/>
      <c r="F230" s="323"/>
    </row>
    <row r="231" spans="4:6" x14ac:dyDescent="0.2">
      <c r="D231" s="323"/>
      <c r="E231" s="323"/>
      <c r="F231" s="323"/>
    </row>
    <row r="232" spans="4:6" x14ac:dyDescent="0.2">
      <c r="D232" s="323"/>
      <c r="E232" s="323"/>
      <c r="F232" s="323"/>
    </row>
    <row r="233" spans="4:6" x14ac:dyDescent="0.2">
      <c r="D233" s="323"/>
      <c r="E233" s="323"/>
      <c r="F233" s="323"/>
    </row>
    <row r="234" spans="4:6" x14ac:dyDescent="0.2">
      <c r="D234" s="323"/>
      <c r="E234" s="323"/>
      <c r="F234" s="323"/>
    </row>
    <row r="235" spans="4:6" x14ac:dyDescent="0.2">
      <c r="D235" s="323"/>
      <c r="E235" s="323"/>
      <c r="F235" s="323"/>
    </row>
    <row r="236" spans="4:6" x14ac:dyDescent="0.2">
      <c r="D236" s="323"/>
      <c r="E236" s="323"/>
      <c r="F236" s="323"/>
    </row>
    <row r="237" spans="4:6" x14ac:dyDescent="0.2">
      <c r="D237" s="323"/>
      <c r="E237" s="323"/>
      <c r="F237" s="323"/>
    </row>
    <row r="238" spans="4:6" x14ac:dyDescent="0.2">
      <c r="D238" s="323"/>
      <c r="E238" s="323"/>
      <c r="F238" s="323"/>
    </row>
    <row r="239" spans="4:6" x14ac:dyDescent="0.2">
      <c r="D239" s="323"/>
      <c r="E239" s="323"/>
      <c r="F239" s="323"/>
    </row>
    <row r="240" spans="4:6" x14ac:dyDescent="0.2">
      <c r="D240" s="323"/>
      <c r="E240" s="323"/>
      <c r="F240" s="323"/>
    </row>
    <row r="241" spans="4:6" x14ac:dyDescent="0.2">
      <c r="D241" s="323"/>
      <c r="E241" s="323"/>
      <c r="F241" s="323"/>
    </row>
    <row r="242" spans="4:6" x14ac:dyDescent="0.2">
      <c r="D242" s="323"/>
      <c r="E242" s="323"/>
      <c r="F242" s="323"/>
    </row>
    <row r="243" spans="4:6" x14ac:dyDescent="0.2">
      <c r="D243" s="323"/>
      <c r="E243" s="323"/>
      <c r="F243" s="323"/>
    </row>
    <row r="244" spans="4:6" x14ac:dyDescent="0.2">
      <c r="D244" s="323"/>
      <c r="E244" s="323"/>
      <c r="F244" s="323"/>
    </row>
    <row r="245" spans="4:6" x14ac:dyDescent="0.2">
      <c r="D245" s="323"/>
      <c r="E245" s="323"/>
      <c r="F245" s="323"/>
    </row>
    <row r="246" spans="4:6" x14ac:dyDescent="0.2">
      <c r="D246" s="323"/>
      <c r="E246" s="323"/>
      <c r="F246" s="323"/>
    </row>
    <row r="247" spans="4:6" x14ac:dyDescent="0.2">
      <c r="D247" s="323"/>
      <c r="E247" s="323"/>
      <c r="F247" s="323"/>
    </row>
    <row r="248" spans="4:6" x14ac:dyDescent="0.2">
      <c r="D248" s="323"/>
      <c r="E248" s="323"/>
      <c r="F248" s="323"/>
    </row>
    <row r="249" spans="4:6" x14ac:dyDescent="0.2">
      <c r="D249" s="323"/>
      <c r="E249" s="323"/>
      <c r="F249" s="323"/>
    </row>
    <row r="250" spans="4:6" x14ac:dyDescent="0.2">
      <c r="D250" s="323"/>
      <c r="E250" s="323"/>
      <c r="F250" s="323"/>
    </row>
    <row r="251" spans="4:6" x14ac:dyDescent="0.2">
      <c r="D251" s="323"/>
      <c r="E251" s="323"/>
      <c r="F251" s="323"/>
    </row>
    <row r="252" spans="4:6" x14ac:dyDescent="0.2">
      <c r="D252" s="323"/>
      <c r="E252" s="323"/>
      <c r="F252" s="323"/>
    </row>
    <row r="253" spans="4:6" x14ac:dyDescent="0.2">
      <c r="D253" s="323"/>
      <c r="E253" s="323"/>
      <c r="F253" s="323"/>
    </row>
    <row r="254" spans="4:6" x14ac:dyDescent="0.2">
      <c r="D254" s="323"/>
      <c r="E254" s="323"/>
      <c r="F254" s="323"/>
    </row>
    <row r="255" spans="4:6" x14ac:dyDescent="0.2">
      <c r="D255" s="323"/>
      <c r="E255" s="323"/>
      <c r="F255" s="323"/>
    </row>
    <row r="256" spans="4:6" x14ac:dyDescent="0.2">
      <c r="D256" s="323"/>
      <c r="E256" s="323"/>
      <c r="F256" s="323"/>
    </row>
    <row r="257" spans="4:6" x14ac:dyDescent="0.2">
      <c r="D257" s="323"/>
      <c r="E257" s="323"/>
      <c r="F257" s="323"/>
    </row>
    <row r="258" spans="4:6" x14ac:dyDescent="0.2">
      <c r="D258" s="323"/>
      <c r="E258" s="323"/>
      <c r="F258" s="323"/>
    </row>
    <row r="259" spans="4:6" x14ac:dyDescent="0.2">
      <c r="D259" s="323"/>
      <c r="E259" s="323"/>
      <c r="F259" s="323"/>
    </row>
    <row r="260" spans="4:6" x14ac:dyDescent="0.2">
      <c r="D260" s="323"/>
      <c r="E260" s="323"/>
      <c r="F260" s="323"/>
    </row>
    <row r="261" spans="4:6" x14ac:dyDescent="0.2">
      <c r="D261" s="323"/>
      <c r="E261" s="323"/>
      <c r="F261" s="323"/>
    </row>
    <row r="262" spans="4:6" x14ac:dyDescent="0.2">
      <c r="D262" s="323"/>
      <c r="E262" s="323"/>
      <c r="F262" s="323"/>
    </row>
    <row r="263" spans="4:6" x14ac:dyDescent="0.2">
      <c r="D263" s="323"/>
      <c r="E263" s="323"/>
      <c r="F263" s="323"/>
    </row>
    <row r="264" spans="4:6" x14ac:dyDescent="0.2">
      <c r="D264" s="323"/>
      <c r="E264" s="323"/>
      <c r="F264" s="323"/>
    </row>
    <row r="265" spans="4:6" x14ac:dyDescent="0.2">
      <c r="D265" s="323"/>
      <c r="E265" s="323"/>
      <c r="F265" s="323"/>
    </row>
    <row r="266" spans="4:6" x14ac:dyDescent="0.2">
      <c r="D266" s="323"/>
      <c r="E266" s="323"/>
      <c r="F266" s="323"/>
    </row>
    <row r="267" spans="4:6" x14ac:dyDescent="0.2">
      <c r="D267" s="323"/>
      <c r="E267" s="323"/>
      <c r="F267" s="323"/>
    </row>
    <row r="268" spans="4:6" x14ac:dyDescent="0.2">
      <c r="D268" s="323"/>
      <c r="E268" s="323"/>
      <c r="F268" s="323"/>
    </row>
    <row r="269" spans="4:6" x14ac:dyDescent="0.2">
      <c r="D269" s="323"/>
      <c r="E269" s="323"/>
      <c r="F269" s="323"/>
    </row>
    <row r="270" spans="4:6" x14ac:dyDescent="0.2">
      <c r="D270" s="323"/>
      <c r="E270" s="323"/>
      <c r="F270" s="323"/>
    </row>
    <row r="271" spans="4:6" x14ac:dyDescent="0.2">
      <c r="D271" s="323"/>
      <c r="E271" s="323"/>
      <c r="F271" s="323"/>
    </row>
    <row r="272" spans="4:6" x14ac:dyDescent="0.2">
      <c r="D272" s="323"/>
      <c r="E272" s="323"/>
      <c r="F272" s="323"/>
    </row>
    <row r="273" spans="4:6" x14ac:dyDescent="0.2">
      <c r="D273" s="323"/>
      <c r="E273" s="323"/>
      <c r="F273" s="323"/>
    </row>
    <row r="274" spans="4:6" x14ac:dyDescent="0.2">
      <c r="D274" s="323"/>
      <c r="E274" s="323"/>
      <c r="F274" s="323"/>
    </row>
    <row r="275" spans="4:6" x14ac:dyDescent="0.2">
      <c r="D275" s="323"/>
      <c r="E275" s="323"/>
      <c r="F275" s="323"/>
    </row>
    <row r="276" spans="4:6" x14ac:dyDescent="0.2">
      <c r="D276" s="323"/>
      <c r="E276" s="323"/>
      <c r="F276" s="323"/>
    </row>
    <row r="277" spans="4:6" x14ac:dyDescent="0.2">
      <c r="D277" s="323"/>
      <c r="E277" s="323"/>
      <c r="F277" s="323"/>
    </row>
    <row r="278" spans="4:6" x14ac:dyDescent="0.2">
      <c r="D278" s="323"/>
      <c r="E278" s="323"/>
      <c r="F278" s="323"/>
    </row>
    <row r="279" spans="4:6" x14ac:dyDescent="0.2">
      <c r="D279" s="323"/>
      <c r="E279" s="323"/>
      <c r="F279" s="323"/>
    </row>
    <row r="280" spans="4:6" x14ac:dyDescent="0.2">
      <c r="D280" s="323"/>
      <c r="E280" s="323"/>
      <c r="F280" s="323"/>
    </row>
    <row r="281" spans="4:6" x14ac:dyDescent="0.2">
      <c r="D281" s="323"/>
      <c r="E281" s="323"/>
      <c r="F281" s="323"/>
    </row>
    <row r="282" spans="4:6" x14ac:dyDescent="0.2">
      <c r="D282" s="323"/>
      <c r="E282" s="323"/>
      <c r="F282" s="323"/>
    </row>
    <row r="283" spans="4:6" x14ac:dyDescent="0.2">
      <c r="D283" s="323"/>
      <c r="E283" s="323"/>
      <c r="F283" s="323"/>
    </row>
    <row r="284" spans="4:6" x14ac:dyDescent="0.2">
      <c r="D284" s="323"/>
      <c r="E284" s="323"/>
      <c r="F284" s="323"/>
    </row>
    <row r="285" spans="4:6" x14ac:dyDescent="0.2">
      <c r="D285" s="323"/>
      <c r="E285" s="323"/>
      <c r="F285" s="323"/>
    </row>
    <row r="286" spans="4:6" x14ac:dyDescent="0.2">
      <c r="D286" s="323"/>
      <c r="E286" s="323"/>
      <c r="F286" s="323"/>
    </row>
    <row r="287" spans="4:6" x14ac:dyDescent="0.2">
      <c r="D287" s="323"/>
      <c r="E287" s="323"/>
      <c r="F287" s="323"/>
    </row>
    <row r="288" spans="4:6" x14ac:dyDescent="0.2">
      <c r="D288" s="323"/>
      <c r="E288" s="323"/>
      <c r="F288" s="323"/>
    </row>
    <row r="289" spans="4:6" x14ac:dyDescent="0.2">
      <c r="D289" s="323"/>
      <c r="E289" s="323"/>
      <c r="F289" s="323"/>
    </row>
    <row r="290" spans="4:6" x14ac:dyDescent="0.2">
      <c r="D290" s="323"/>
      <c r="E290" s="323"/>
      <c r="F290" s="323"/>
    </row>
    <row r="291" spans="4:6" x14ac:dyDescent="0.2">
      <c r="D291" s="323"/>
      <c r="E291" s="323"/>
      <c r="F291" s="323"/>
    </row>
    <row r="292" spans="4:6" x14ac:dyDescent="0.2">
      <c r="D292" s="323"/>
      <c r="E292" s="323"/>
      <c r="F292" s="323"/>
    </row>
    <row r="293" spans="4:6" x14ac:dyDescent="0.2">
      <c r="D293" s="323"/>
      <c r="E293" s="323"/>
      <c r="F293" s="323"/>
    </row>
    <row r="294" spans="4:6" x14ac:dyDescent="0.2">
      <c r="D294" s="323"/>
      <c r="E294" s="323"/>
      <c r="F294" s="323"/>
    </row>
    <row r="295" spans="4:6" x14ac:dyDescent="0.2">
      <c r="D295" s="323"/>
      <c r="E295" s="323"/>
      <c r="F295" s="323"/>
    </row>
    <row r="296" spans="4:6" x14ac:dyDescent="0.2">
      <c r="D296" s="323"/>
      <c r="E296" s="323"/>
      <c r="F296" s="323"/>
    </row>
    <row r="297" spans="4:6" x14ac:dyDescent="0.2">
      <c r="D297" s="323"/>
      <c r="E297" s="323"/>
      <c r="F297" s="323"/>
    </row>
    <row r="298" spans="4:6" x14ac:dyDescent="0.2">
      <c r="D298" s="323"/>
      <c r="E298" s="323"/>
      <c r="F298" s="323"/>
    </row>
    <row r="299" spans="4:6" x14ac:dyDescent="0.2">
      <c r="D299" s="323"/>
      <c r="E299" s="323"/>
      <c r="F299" s="323"/>
    </row>
    <row r="300" spans="4:6" x14ac:dyDescent="0.2">
      <c r="D300" s="323"/>
      <c r="E300" s="323"/>
      <c r="F300" s="323"/>
    </row>
    <row r="301" spans="4:6" x14ac:dyDescent="0.2">
      <c r="D301" s="323"/>
      <c r="E301" s="323"/>
      <c r="F301" s="323"/>
    </row>
    <row r="302" spans="4:6" x14ac:dyDescent="0.2">
      <c r="D302" s="323"/>
      <c r="E302" s="323"/>
      <c r="F302" s="323"/>
    </row>
    <row r="303" spans="4:6" x14ac:dyDescent="0.2">
      <c r="D303" s="323"/>
      <c r="E303" s="323"/>
      <c r="F303" s="323"/>
    </row>
    <row r="304" spans="4:6" x14ac:dyDescent="0.2">
      <c r="D304" s="323"/>
      <c r="E304" s="323"/>
      <c r="F304" s="323"/>
    </row>
    <row r="305" spans="4:6" x14ac:dyDescent="0.2">
      <c r="D305" s="323"/>
      <c r="E305" s="323"/>
      <c r="F305" s="323"/>
    </row>
    <row r="306" spans="4:6" x14ac:dyDescent="0.2">
      <c r="D306" s="323"/>
      <c r="E306" s="323"/>
      <c r="F306" s="323"/>
    </row>
    <row r="307" spans="4:6" x14ac:dyDescent="0.2">
      <c r="D307" s="323"/>
      <c r="E307" s="323"/>
      <c r="F307" s="323"/>
    </row>
    <row r="308" spans="4:6" x14ac:dyDescent="0.2">
      <c r="D308" s="323"/>
      <c r="E308" s="323"/>
      <c r="F308" s="323"/>
    </row>
    <row r="309" spans="4:6" x14ac:dyDescent="0.2">
      <c r="D309" s="323"/>
      <c r="E309" s="323"/>
      <c r="F309" s="323"/>
    </row>
    <row r="310" spans="4:6" x14ac:dyDescent="0.2">
      <c r="D310" s="323"/>
      <c r="E310" s="323"/>
      <c r="F310" s="323"/>
    </row>
    <row r="311" spans="4:6" x14ac:dyDescent="0.2">
      <c r="D311" s="323"/>
      <c r="E311" s="323"/>
      <c r="F311" s="323"/>
    </row>
    <row r="312" spans="4:6" x14ac:dyDescent="0.2">
      <c r="D312" s="323"/>
      <c r="E312" s="323"/>
      <c r="F312" s="323"/>
    </row>
    <row r="313" spans="4:6" x14ac:dyDescent="0.2">
      <c r="D313" s="323"/>
      <c r="E313" s="323"/>
      <c r="F313" s="323"/>
    </row>
    <row r="314" spans="4:6" x14ac:dyDescent="0.2">
      <c r="D314" s="323"/>
      <c r="E314" s="323"/>
      <c r="F314" s="323"/>
    </row>
    <row r="315" spans="4:6" x14ac:dyDescent="0.2">
      <c r="D315" s="323"/>
      <c r="E315" s="323"/>
      <c r="F315" s="323"/>
    </row>
    <row r="316" spans="4:6" x14ac:dyDescent="0.2">
      <c r="D316" s="323"/>
      <c r="E316" s="323"/>
      <c r="F316" s="323"/>
    </row>
    <row r="317" spans="4:6" x14ac:dyDescent="0.2">
      <c r="D317" s="323"/>
      <c r="E317" s="323"/>
      <c r="F317" s="323"/>
    </row>
    <row r="318" spans="4:6" x14ac:dyDescent="0.2">
      <c r="D318" s="323"/>
      <c r="E318" s="323"/>
      <c r="F318" s="323"/>
    </row>
    <row r="319" spans="4:6" x14ac:dyDescent="0.2">
      <c r="D319" s="323"/>
      <c r="E319" s="323"/>
      <c r="F319" s="323"/>
    </row>
    <row r="320" spans="4:6" x14ac:dyDescent="0.2">
      <c r="D320" s="323"/>
      <c r="E320" s="323"/>
      <c r="F320" s="323"/>
    </row>
    <row r="321" spans="4:6" x14ac:dyDescent="0.2">
      <c r="D321" s="323"/>
      <c r="E321" s="323"/>
      <c r="F321" s="323"/>
    </row>
    <row r="322" spans="4:6" x14ac:dyDescent="0.2">
      <c r="D322" s="323"/>
      <c r="E322" s="323"/>
      <c r="F322" s="323"/>
    </row>
    <row r="323" spans="4:6" x14ac:dyDescent="0.2">
      <c r="D323" s="323"/>
      <c r="E323" s="323"/>
      <c r="F323" s="323"/>
    </row>
    <row r="324" spans="4:6" x14ac:dyDescent="0.2">
      <c r="D324" s="323"/>
      <c r="E324" s="323"/>
      <c r="F324" s="323"/>
    </row>
    <row r="325" spans="4:6" x14ac:dyDescent="0.2">
      <c r="D325" s="323"/>
      <c r="E325" s="323"/>
      <c r="F325" s="323"/>
    </row>
    <row r="326" spans="4:6" x14ac:dyDescent="0.2">
      <c r="D326" s="323"/>
      <c r="E326" s="323"/>
      <c r="F326" s="323"/>
    </row>
    <row r="327" spans="4:6" x14ac:dyDescent="0.2">
      <c r="D327" s="323"/>
      <c r="E327" s="323"/>
      <c r="F327" s="323"/>
    </row>
    <row r="328" spans="4:6" x14ac:dyDescent="0.2">
      <c r="D328" s="323"/>
      <c r="E328" s="323"/>
      <c r="F328" s="323"/>
    </row>
    <row r="329" spans="4:6" x14ac:dyDescent="0.2">
      <c r="D329" s="323"/>
      <c r="E329" s="323"/>
      <c r="F329" s="323"/>
    </row>
    <row r="330" spans="4:6" x14ac:dyDescent="0.2">
      <c r="D330" s="323"/>
      <c r="E330" s="323"/>
      <c r="F330" s="323"/>
    </row>
    <row r="331" spans="4:6" x14ac:dyDescent="0.2">
      <c r="D331" s="323"/>
      <c r="E331" s="323"/>
      <c r="F331" s="323"/>
    </row>
    <row r="332" spans="4:6" x14ac:dyDescent="0.2">
      <c r="D332" s="323"/>
      <c r="E332" s="323"/>
      <c r="F332" s="323"/>
    </row>
    <row r="333" spans="4:6" x14ac:dyDescent="0.2">
      <c r="D333" s="323"/>
      <c r="E333" s="323"/>
      <c r="F333" s="323"/>
    </row>
    <row r="334" spans="4:6" x14ac:dyDescent="0.2">
      <c r="D334" s="323"/>
      <c r="E334" s="323"/>
      <c r="F334" s="323"/>
    </row>
    <row r="335" spans="4:6" x14ac:dyDescent="0.2">
      <c r="D335" s="323"/>
      <c r="E335" s="323"/>
      <c r="F335" s="323"/>
    </row>
    <row r="336" spans="4:6" x14ac:dyDescent="0.2">
      <c r="D336" s="323"/>
      <c r="E336" s="323"/>
      <c r="F336" s="323"/>
    </row>
    <row r="337" spans="4:6" x14ac:dyDescent="0.2">
      <c r="D337" s="323"/>
      <c r="E337" s="323"/>
      <c r="F337" s="323"/>
    </row>
    <row r="338" spans="4:6" x14ac:dyDescent="0.2">
      <c r="D338" s="323"/>
      <c r="E338" s="323"/>
      <c r="F338" s="323"/>
    </row>
    <row r="339" spans="4:6" x14ac:dyDescent="0.2">
      <c r="D339" s="323"/>
      <c r="E339" s="323"/>
      <c r="F339" s="323"/>
    </row>
    <row r="340" spans="4:6" x14ac:dyDescent="0.2">
      <c r="D340" s="323"/>
      <c r="E340" s="323"/>
      <c r="F340" s="323"/>
    </row>
    <row r="341" spans="4:6" x14ac:dyDescent="0.2">
      <c r="D341" s="323"/>
      <c r="E341" s="323"/>
      <c r="F341" s="323"/>
    </row>
    <row r="342" spans="4:6" x14ac:dyDescent="0.2">
      <c r="D342" s="323"/>
      <c r="E342" s="323"/>
      <c r="F342" s="323"/>
    </row>
    <row r="343" spans="4:6" x14ac:dyDescent="0.2">
      <c r="D343" s="323"/>
      <c r="E343" s="323"/>
      <c r="F343" s="323"/>
    </row>
    <row r="344" spans="4:6" x14ac:dyDescent="0.2">
      <c r="D344" s="323"/>
      <c r="E344" s="323"/>
      <c r="F344" s="323"/>
    </row>
    <row r="345" spans="4:6" x14ac:dyDescent="0.2">
      <c r="D345" s="323"/>
      <c r="E345" s="323"/>
      <c r="F345" s="323"/>
    </row>
    <row r="346" spans="4:6" x14ac:dyDescent="0.2">
      <c r="D346" s="323"/>
      <c r="E346" s="323"/>
      <c r="F346" s="323"/>
    </row>
    <row r="347" spans="4:6" x14ac:dyDescent="0.2">
      <c r="D347" s="323"/>
      <c r="E347" s="323"/>
      <c r="F347" s="323"/>
    </row>
    <row r="348" spans="4:6" x14ac:dyDescent="0.2">
      <c r="D348" s="323"/>
      <c r="E348" s="323"/>
      <c r="F348" s="323"/>
    </row>
    <row r="349" spans="4:6" x14ac:dyDescent="0.2">
      <c r="D349" s="323"/>
      <c r="E349" s="323"/>
      <c r="F349" s="323"/>
    </row>
    <row r="350" spans="4:6" x14ac:dyDescent="0.2">
      <c r="D350" s="323"/>
      <c r="E350" s="323"/>
      <c r="F350" s="323"/>
    </row>
    <row r="351" spans="4:6" x14ac:dyDescent="0.2">
      <c r="D351" s="323"/>
      <c r="E351" s="323"/>
      <c r="F351" s="323"/>
    </row>
    <row r="352" spans="4:6" x14ac:dyDescent="0.2">
      <c r="D352" s="323"/>
      <c r="E352" s="323"/>
      <c r="F352" s="323"/>
    </row>
    <row r="353" spans="4:6" x14ac:dyDescent="0.2">
      <c r="D353" s="323"/>
      <c r="E353" s="323"/>
      <c r="F353" s="323"/>
    </row>
    <row r="354" spans="4:6" x14ac:dyDescent="0.2">
      <c r="D354" s="323"/>
      <c r="E354" s="323"/>
      <c r="F354" s="323"/>
    </row>
    <row r="355" spans="4:6" x14ac:dyDescent="0.2">
      <c r="D355" s="323"/>
      <c r="E355" s="323"/>
      <c r="F355" s="323"/>
    </row>
    <row r="356" spans="4:6" x14ac:dyDescent="0.2">
      <c r="D356" s="323"/>
      <c r="E356" s="323"/>
      <c r="F356" s="323"/>
    </row>
    <row r="357" spans="4:6" x14ac:dyDescent="0.2">
      <c r="D357" s="323"/>
      <c r="E357" s="323"/>
      <c r="F357" s="323"/>
    </row>
    <row r="358" spans="4:6" x14ac:dyDescent="0.2">
      <c r="D358" s="323"/>
      <c r="E358" s="323"/>
      <c r="F358" s="323"/>
    </row>
    <row r="359" spans="4:6" x14ac:dyDescent="0.2">
      <c r="D359" s="323"/>
      <c r="E359" s="323"/>
      <c r="F359" s="323"/>
    </row>
    <row r="360" spans="4:6" x14ac:dyDescent="0.2">
      <c r="D360" s="323"/>
      <c r="E360" s="323"/>
      <c r="F360" s="323"/>
    </row>
    <row r="361" spans="4:6" x14ac:dyDescent="0.2">
      <c r="D361" s="323"/>
      <c r="E361" s="323"/>
      <c r="F361" s="323"/>
    </row>
    <row r="362" spans="4:6" x14ac:dyDescent="0.2">
      <c r="D362" s="323"/>
      <c r="E362" s="323"/>
      <c r="F362" s="323"/>
    </row>
    <row r="363" spans="4:6" x14ac:dyDescent="0.2">
      <c r="D363" s="323"/>
      <c r="E363" s="323"/>
      <c r="F363" s="323"/>
    </row>
    <row r="364" spans="4:6" x14ac:dyDescent="0.2">
      <c r="D364" s="323"/>
      <c r="E364" s="323"/>
      <c r="F364" s="323"/>
    </row>
    <row r="365" spans="4:6" x14ac:dyDescent="0.2">
      <c r="D365" s="323"/>
      <c r="E365" s="323"/>
      <c r="F365" s="323"/>
    </row>
    <row r="366" spans="4:6" x14ac:dyDescent="0.2">
      <c r="D366" s="323"/>
      <c r="E366" s="323"/>
      <c r="F366" s="323"/>
    </row>
    <row r="367" spans="4:6" x14ac:dyDescent="0.2">
      <c r="D367" s="323"/>
      <c r="E367" s="323"/>
      <c r="F367" s="323"/>
    </row>
    <row r="368" spans="4:6" x14ac:dyDescent="0.2">
      <c r="D368" s="323"/>
      <c r="E368" s="323"/>
      <c r="F368" s="323"/>
    </row>
    <row r="369" spans="4:6" x14ac:dyDescent="0.2">
      <c r="D369" s="323"/>
      <c r="E369" s="323"/>
      <c r="F369" s="323"/>
    </row>
    <row r="370" spans="4:6" x14ac:dyDescent="0.2">
      <c r="D370" s="323"/>
      <c r="E370" s="323"/>
      <c r="F370" s="323"/>
    </row>
    <row r="371" spans="4:6" x14ac:dyDescent="0.2">
      <c r="D371" s="323"/>
      <c r="E371" s="323"/>
      <c r="F371" s="323"/>
    </row>
    <row r="372" spans="4:6" x14ac:dyDescent="0.2">
      <c r="D372" s="323"/>
      <c r="E372" s="323"/>
      <c r="F372" s="323"/>
    </row>
    <row r="373" spans="4:6" x14ac:dyDescent="0.2">
      <c r="D373" s="323"/>
      <c r="E373" s="323"/>
      <c r="F373" s="323"/>
    </row>
    <row r="374" spans="4:6" x14ac:dyDescent="0.2">
      <c r="D374" s="323"/>
      <c r="E374" s="323"/>
      <c r="F374" s="323"/>
    </row>
    <row r="375" spans="4:6" x14ac:dyDescent="0.2">
      <c r="D375" s="323"/>
      <c r="E375" s="323"/>
      <c r="F375" s="323"/>
    </row>
    <row r="376" spans="4:6" x14ac:dyDescent="0.2">
      <c r="D376" s="323"/>
      <c r="E376" s="323"/>
      <c r="F376" s="323"/>
    </row>
    <row r="377" spans="4:6" x14ac:dyDescent="0.2">
      <c r="D377" s="323"/>
      <c r="E377" s="323"/>
      <c r="F377" s="323"/>
    </row>
    <row r="378" spans="4:6" x14ac:dyDescent="0.2">
      <c r="D378" s="323"/>
      <c r="E378" s="323"/>
      <c r="F378" s="323"/>
    </row>
    <row r="379" spans="4:6" x14ac:dyDescent="0.2">
      <c r="D379" s="323"/>
      <c r="E379" s="323"/>
      <c r="F379" s="323"/>
    </row>
    <row r="380" spans="4:6" x14ac:dyDescent="0.2">
      <c r="D380" s="323"/>
      <c r="E380" s="323"/>
      <c r="F380" s="323"/>
    </row>
    <row r="381" spans="4:6" x14ac:dyDescent="0.2">
      <c r="D381" s="323"/>
      <c r="E381" s="323"/>
      <c r="F381" s="323"/>
    </row>
    <row r="382" spans="4:6" x14ac:dyDescent="0.2">
      <c r="D382" s="323"/>
      <c r="E382" s="323"/>
      <c r="F382" s="323"/>
    </row>
    <row r="383" spans="4:6" x14ac:dyDescent="0.2">
      <c r="D383" s="323"/>
      <c r="E383" s="323"/>
      <c r="F383" s="323"/>
    </row>
    <row r="384" spans="4:6" x14ac:dyDescent="0.2">
      <c r="D384" s="323"/>
      <c r="E384" s="323"/>
      <c r="F384" s="323"/>
    </row>
    <row r="385" spans="4:6" x14ac:dyDescent="0.2">
      <c r="D385" s="323"/>
      <c r="E385" s="323"/>
      <c r="F385" s="323"/>
    </row>
    <row r="386" spans="4:6" x14ac:dyDescent="0.2">
      <c r="D386" s="323"/>
      <c r="E386" s="323"/>
      <c r="F386" s="323"/>
    </row>
    <row r="387" spans="4:6" x14ac:dyDescent="0.2">
      <c r="D387" s="323"/>
      <c r="E387" s="323"/>
      <c r="F387" s="323"/>
    </row>
    <row r="388" spans="4:6" x14ac:dyDescent="0.2">
      <c r="D388" s="323"/>
      <c r="E388" s="323"/>
      <c r="F388" s="323"/>
    </row>
    <row r="389" spans="4:6" x14ac:dyDescent="0.2">
      <c r="D389" s="323"/>
      <c r="E389" s="323"/>
      <c r="F389" s="323"/>
    </row>
    <row r="390" spans="4:6" x14ac:dyDescent="0.2">
      <c r="D390" s="323"/>
      <c r="E390" s="323"/>
      <c r="F390" s="323"/>
    </row>
    <row r="391" spans="4:6" x14ac:dyDescent="0.2">
      <c r="D391" s="323"/>
      <c r="E391" s="323"/>
      <c r="F391" s="323"/>
    </row>
    <row r="392" spans="4:6" x14ac:dyDescent="0.2">
      <c r="D392" s="323"/>
      <c r="E392" s="323"/>
      <c r="F392" s="323"/>
    </row>
    <row r="393" spans="4:6" x14ac:dyDescent="0.2">
      <c r="D393" s="323"/>
      <c r="E393" s="323"/>
      <c r="F393" s="323"/>
    </row>
    <row r="394" spans="4:6" x14ac:dyDescent="0.2">
      <c r="D394" s="323"/>
      <c r="E394" s="323"/>
      <c r="F394" s="323"/>
    </row>
    <row r="395" spans="4:6" x14ac:dyDescent="0.2">
      <c r="D395" s="323"/>
      <c r="E395" s="323"/>
      <c r="F395" s="323"/>
    </row>
    <row r="396" spans="4:6" x14ac:dyDescent="0.2">
      <c r="D396" s="323"/>
      <c r="E396" s="323"/>
      <c r="F396" s="323"/>
    </row>
    <row r="397" spans="4:6" x14ac:dyDescent="0.2">
      <c r="D397" s="323"/>
      <c r="E397" s="323"/>
      <c r="F397" s="323"/>
    </row>
    <row r="398" spans="4:6" x14ac:dyDescent="0.2">
      <c r="D398" s="323"/>
      <c r="E398" s="323"/>
      <c r="F398" s="323"/>
    </row>
    <row r="399" spans="4:6" x14ac:dyDescent="0.2">
      <c r="D399" s="323"/>
      <c r="E399" s="323"/>
      <c r="F399" s="323"/>
    </row>
    <row r="400" spans="4:6" x14ac:dyDescent="0.2">
      <c r="D400" s="323"/>
      <c r="E400" s="323"/>
      <c r="F400" s="323"/>
    </row>
    <row r="401" spans="4:6" x14ac:dyDescent="0.2">
      <c r="D401" s="323"/>
      <c r="E401" s="323"/>
      <c r="F401" s="323"/>
    </row>
    <row r="402" spans="4:6" x14ac:dyDescent="0.2">
      <c r="D402" s="323"/>
      <c r="E402" s="323"/>
      <c r="F402" s="323"/>
    </row>
    <row r="403" spans="4:6" x14ac:dyDescent="0.2">
      <c r="D403" s="323"/>
      <c r="E403" s="323"/>
      <c r="F403" s="323"/>
    </row>
    <row r="404" spans="4:6" x14ac:dyDescent="0.2">
      <c r="D404" s="323"/>
      <c r="E404" s="323"/>
      <c r="F404" s="323"/>
    </row>
    <row r="405" spans="4:6" x14ac:dyDescent="0.2">
      <c r="D405" s="323"/>
      <c r="E405" s="323"/>
      <c r="F405" s="323"/>
    </row>
    <row r="406" spans="4:6" x14ac:dyDescent="0.2">
      <c r="D406" s="323"/>
      <c r="E406" s="323"/>
      <c r="F406" s="323"/>
    </row>
    <row r="407" spans="4:6" x14ac:dyDescent="0.2">
      <c r="D407" s="323"/>
      <c r="E407" s="323"/>
      <c r="F407" s="323"/>
    </row>
    <row r="408" spans="4:6" x14ac:dyDescent="0.2">
      <c r="D408" s="323"/>
      <c r="E408" s="323"/>
      <c r="F408" s="323"/>
    </row>
    <row r="409" spans="4:6" x14ac:dyDescent="0.2">
      <c r="D409" s="323"/>
      <c r="E409" s="323"/>
      <c r="F409" s="323"/>
    </row>
    <row r="410" spans="4:6" x14ac:dyDescent="0.2">
      <c r="D410" s="323"/>
      <c r="E410" s="323"/>
      <c r="F410" s="323"/>
    </row>
    <row r="411" spans="4:6" x14ac:dyDescent="0.2">
      <c r="D411" s="323"/>
      <c r="E411" s="323"/>
      <c r="F411" s="323"/>
    </row>
    <row r="412" spans="4:6" x14ac:dyDescent="0.2">
      <c r="D412" s="323"/>
      <c r="E412" s="323"/>
      <c r="F412" s="323"/>
    </row>
    <row r="413" spans="4:6" x14ac:dyDescent="0.2">
      <c r="D413" s="323"/>
      <c r="E413" s="323"/>
      <c r="F413" s="323"/>
    </row>
    <row r="414" spans="4:6" x14ac:dyDescent="0.2">
      <c r="D414" s="323"/>
      <c r="E414" s="323"/>
      <c r="F414" s="323"/>
    </row>
    <row r="415" spans="4:6" x14ac:dyDescent="0.2">
      <c r="D415" s="323"/>
      <c r="E415" s="323"/>
      <c r="F415" s="323"/>
    </row>
    <row r="416" spans="4:6" x14ac:dyDescent="0.2">
      <c r="D416" s="323"/>
      <c r="E416" s="323"/>
      <c r="F416" s="323"/>
    </row>
    <row r="417" spans="4:6" x14ac:dyDescent="0.2">
      <c r="D417" s="323"/>
      <c r="E417" s="323"/>
      <c r="F417" s="323"/>
    </row>
    <row r="418" spans="4:6" x14ac:dyDescent="0.2">
      <c r="D418" s="323"/>
      <c r="E418" s="323"/>
      <c r="F418" s="323"/>
    </row>
    <row r="419" spans="4:6" x14ac:dyDescent="0.2">
      <c r="D419" s="323"/>
      <c r="E419" s="323"/>
      <c r="F419" s="323"/>
    </row>
    <row r="420" spans="4:6" x14ac:dyDescent="0.2">
      <c r="D420" s="323"/>
      <c r="E420" s="323"/>
      <c r="F420" s="323"/>
    </row>
    <row r="421" spans="4:6" x14ac:dyDescent="0.2">
      <c r="D421" s="323"/>
      <c r="E421" s="323"/>
      <c r="F421" s="323"/>
    </row>
    <row r="422" spans="4:6" x14ac:dyDescent="0.2">
      <c r="D422" s="323"/>
      <c r="E422" s="323"/>
      <c r="F422" s="323"/>
    </row>
    <row r="423" spans="4:6" x14ac:dyDescent="0.2">
      <c r="D423" s="323"/>
      <c r="E423" s="323"/>
      <c r="F423" s="323"/>
    </row>
    <row r="424" spans="4:6" x14ac:dyDescent="0.2">
      <c r="D424" s="323"/>
      <c r="E424" s="323"/>
      <c r="F424" s="323"/>
    </row>
    <row r="425" spans="4:6" x14ac:dyDescent="0.2">
      <c r="D425" s="323"/>
      <c r="E425" s="323"/>
      <c r="F425" s="323"/>
    </row>
    <row r="426" spans="4:6" x14ac:dyDescent="0.2">
      <c r="D426" s="323"/>
      <c r="E426" s="323"/>
      <c r="F426" s="323"/>
    </row>
    <row r="427" spans="4:6" x14ac:dyDescent="0.2">
      <c r="D427" s="323"/>
      <c r="E427" s="323"/>
      <c r="F427" s="323"/>
    </row>
    <row r="428" spans="4:6" x14ac:dyDescent="0.2">
      <c r="D428" s="323"/>
      <c r="E428" s="323"/>
      <c r="F428" s="323"/>
    </row>
    <row r="429" spans="4:6" x14ac:dyDescent="0.2">
      <c r="D429" s="323"/>
      <c r="E429" s="323"/>
      <c r="F429" s="323"/>
    </row>
    <row r="430" spans="4:6" x14ac:dyDescent="0.2">
      <c r="D430" s="323"/>
      <c r="E430" s="323"/>
      <c r="F430" s="323"/>
    </row>
    <row r="431" spans="4:6" x14ac:dyDescent="0.2">
      <c r="D431" s="323"/>
      <c r="E431" s="323"/>
      <c r="F431" s="323"/>
    </row>
    <row r="432" spans="4:6" x14ac:dyDescent="0.2">
      <c r="D432" s="323"/>
      <c r="E432" s="323"/>
      <c r="F432" s="323"/>
    </row>
    <row r="433" spans="4:6" x14ac:dyDescent="0.2">
      <c r="D433" s="323"/>
      <c r="E433" s="323"/>
      <c r="F433" s="323"/>
    </row>
    <row r="434" spans="4:6" x14ac:dyDescent="0.2">
      <c r="D434" s="323"/>
      <c r="E434" s="323"/>
      <c r="F434" s="323"/>
    </row>
    <row r="435" spans="4:6" x14ac:dyDescent="0.2">
      <c r="D435" s="323"/>
      <c r="E435" s="323"/>
      <c r="F435" s="323"/>
    </row>
    <row r="436" spans="4:6" x14ac:dyDescent="0.2">
      <c r="D436" s="323"/>
      <c r="E436" s="323"/>
      <c r="F436" s="323"/>
    </row>
    <row r="437" spans="4:6" x14ac:dyDescent="0.2">
      <c r="D437" s="323"/>
      <c r="E437" s="323"/>
      <c r="F437" s="323"/>
    </row>
    <row r="438" spans="4:6" x14ac:dyDescent="0.2">
      <c r="D438" s="323"/>
      <c r="E438" s="323"/>
      <c r="F438" s="323"/>
    </row>
    <row r="439" spans="4:6" x14ac:dyDescent="0.2">
      <c r="D439" s="323"/>
      <c r="E439" s="323"/>
      <c r="F439" s="323"/>
    </row>
    <row r="440" spans="4:6" x14ac:dyDescent="0.2">
      <c r="D440" s="323"/>
      <c r="E440" s="323"/>
      <c r="F440" s="323"/>
    </row>
    <row r="441" spans="4:6" x14ac:dyDescent="0.2">
      <c r="D441" s="323"/>
      <c r="E441" s="323"/>
      <c r="F441" s="323"/>
    </row>
  </sheetData>
  <mergeCells count="5">
    <mergeCell ref="A1:C1"/>
    <mergeCell ref="A4:D4"/>
    <mergeCell ref="A47:C47"/>
    <mergeCell ref="J2:L2"/>
    <mergeCell ref="J3:L3"/>
  </mergeCells>
  <printOptions horizontalCentered="1" verticalCentered="1"/>
  <pageMargins left="0.1" right="0.1" top="0.5" bottom="0.4" header="0.1" footer="0.1"/>
  <pageSetup scale="80" orientation="landscape" r:id="rId1"/>
  <headerFooter>
    <oddHeader>&amp;C&amp;"Arial,Bold"TWIN FALLS SCHOOL DISTRICT 411</oddHeader>
    <oddFooter>&amp;L&amp;"Arial,Bold"&amp;Z&amp;F&amp;R&amp;"Arial,Bold"Page &amp;P of &amp;N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>
    <pageSetUpPr fitToPage="1"/>
  </sheetPr>
  <dimension ref="A1:O48"/>
  <sheetViews>
    <sheetView defaultGridColor="0" colorId="22" zoomScaleNormal="100" workbookViewId="0">
      <pane xSplit="3" ySplit="7" topLeftCell="D14" activePane="bottomRight" state="frozen"/>
      <selection activeCell="P31" sqref="P31"/>
      <selection pane="topRight" activeCell="P31" sqref="P31"/>
      <selection pane="bottomLeft" activeCell="P31" sqref="P31"/>
      <selection pane="bottomRight" activeCell="H27" sqref="H27"/>
    </sheetView>
  </sheetViews>
  <sheetFormatPr defaultColWidth="9.77734375" defaultRowHeight="15.75" x14ac:dyDescent="0.25"/>
  <cols>
    <col min="1" max="1" width="3.77734375" style="397" customWidth="1"/>
    <col min="2" max="2" width="6.77734375" style="397" customWidth="1"/>
    <col min="3" max="3" width="30.77734375" style="398" customWidth="1"/>
    <col min="4" max="13" width="11.77734375" style="397" customWidth="1"/>
    <col min="14" max="16384" width="9.77734375" style="397"/>
  </cols>
  <sheetData>
    <row r="1" spans="1:13" ht="20.25" x14ac:dyDescent="0.3">
      <c r="A1" s="600" t="s">
        <v>47</v>
      </c>
      <c r="B1" s="600"/>
      <c r="C1" s="600"/>
      <c r="E1" s="449" t="s">
        <v>510</v>
      </c>
      <c r="F1" s="447"/>
      <c r="G1" s="447"/>
      <c r="I1" s="451"/>
      <c r="M1" s="450" t="s">
        <v>562</v>
      </c>
    </row>
    <row r="2" spans="1:13" x14ac:dyDescent="0.25">
      <c r="E2" s="449" t="s">
        <v>16</v>
      </c>
      <c r="F2" s="447"/>
      <c r="G2" s="447"/>
      <c r="K2" s="446"/>
      <c r="L2" s="445"/>
      <c r="M2" s="444" t="s">
        <v>623</v>
      </c>
    </row>
    <row r="3" spans="1:13" x14ac:dyDescent="0.25">
      <c r="E3" s="448" t="s">
        <v>507</v>
      </c>
      <c r="F3" s="447"/>
      <c r="G3" s="447"/>
      <c r="K3" s="446"/>
      <c r="L3" s="445"/>
      <c r="M3" s="444" t="s">
        <v>624</v>
      </c>
    </row>
    <row r="4" spans="1:13" ht="12" customHeight="1" x14ac:dyDescent="0.2">
      <c r="A4" s="601" t="s">
        <v>505</v>
      </c>
      <c r="B4" s="601"/>
      <c r="C4" s="601"/>
      <c r="D4" s="434"/>
      <c r="E4" s="434"/>
      <c r="F4" s="434"/>
      <c r="G4" s="434"/>
      <c r="H4" s="434"/>
      <c r="I4" s="434"/>
      <c r="J4" s="434"/>
      <c r="K4" s="434"/>
      <c r="L4" s="434"/>
      <c r="M4" s="434"/>
    </row>
    <row r="5" spans="1:13" ht="15" x14ac:dyDescent="0.2">
      <c r="A5" s="443"/>
      <c r="B5" s="442"/>
      <c r="C5" s="441" t="s">
        <v>16</v>
      </c>
      <c r="D5" s="437" t="s">
        <v>503</v>
      </c>
      <c r="E5" s="440" t="s">
        <v>502</v>
      </c>
      <c r="F5" s="439" t="s">
        <v>85</v>
      </c>
      <c r="G5" s="439" t="s">
        <v>83</v>
      </c>
      <c r="H5" s="439" t="s">
        <v>81</v>
      </c>
      <c r="I5" s="439" t="s">
        <v>79</v>
      </c>
      <c r="J5" s="439" t="s">
        <v>77</v>
      </c>
      <c r="K5" s="438" t="s">
        <v>75</v>
      </c>
      <c r="L5" s="437" t="s">
        <v>73</v>
      </c>
      <c r="M5" s="437" t="s">
        <v>70</v>
      </c>
    </row>
    <row r="6" spans="1:13" ht="15" x14ac:dyDescent="0.2">
      <c r="A6" s="436"/>
      <c r="B6" s="429"/>
      <c r="C6" s="435"/>
      <c r="D6" s="429"/>
      <c r="E6" s="429"/>
      <c r="F6" s="434"/>
      <c r="G6" s="433"/>
      <c r="H6" s="432" t="s">
        <v>560</v>
      </c>
      <c r="I6" s="432" t="s">
        <v>559</v>
      </c>
      <c r="J6" s="431" t="s">
        <v>558</v>
      </c>
      <c r="K6" s="430" t="s">
        <v>557</v>
      </c>
      <c r="L6" s="430" t="s">
        <v>556</v>
      </c>
      <c r="M6" s="429"/>
    </row>
    <row r="7" spans="1:13" ht="15" x14ac:dyDescent="0.2">
      <c r="A7" s="416" t="s">
        <v>87</v>
      </c>
      <c r="B7" s="415" t="s">
        <v>500</v>
      </c>
      <c r="C7" s="428" t="s">
        <v>555</v>
      </c>
      <c r="D7" s="415" t="s">
        <v>88</v>
      </c>
      <c r="E7" s="415" t="s">
        <v>88</v>
      </c>
      <c r="F7" s="427" t="s">
        <v>84</v>
      </c>
      <c r="G7" s="426" t="s">
        <v>82</v>
      </c>
      <c r="H7" s="426" t="s">
        <v>554</v>
      </c>
      <c r="I7" s="426" t="s">
        <v>553</v>
      </c>
      <c r="J7" s="416" t="s">
        <v>552</v>
      </c>
      <c r="K7" s="415" t="s">
        <v>551</v>
      </c>
      <c r="L7" s="415" t="s">
        <v>550</v>
      </c>
      <c r="M7" s="415" t="s">
        <v>184</v>
      </c>
    </row>
    <row r="8" spans="1:13" ht="15" x14ac:dyDescent="0.2">
      <c r="A8" s="416" t="s">
        <v>496</v>
      </c>
      <c r="B8" s="415" t="s">
        <v>549</v>
      </c>
      <c r="C8" s="407" t="s">
        <v>282</v>
      </c>
      <c r="D8" s="410"/>
      <c r="E8" s="414">
        <f t="shared" ref="E8:E19" si="0">SUM(F8:M8)</f>
        <v>0</v>
      </c>
      <c r="F8" s="413"/>
      <c r="G8" s="412"/>
      <c r="H8" s="411"/>
      <c r="I8" s="410"/>
      <c r="J8" s="410"/>
      <c r="K8" s="410"/>
      <c r="L8" s="410"/>
      <c r="M8" s="410"/>
    </row>
    <row r="9" spans="1:13" ht="15" x14ac:dyDescent="0.2">
      <c r="A9" s="416" t="s">
        <v>491</v>
      </c>
      <c r="B9" s="415" t="s">
        <v>548</v>
      </c>
      <c r="C9" s="407" t="s">
        <v>280</v>
      </c>
      <c r="D9" s="410"/>
      <c r="E9" s="414">
        <f t="shared" si="0"/>
        <v>0</v>
      </c>
      <c r="F9" s="413"/>
      <c r="G9" s="412"/>
      <c r="H9" s="411"/>
      <c r="I9" s="410"/>
      <c r="J9" s="410"/>
      <c r="K9" s="410"/>
      <c r="L9" s="410"/>
      <c r="M9" s="410"/>
    </row>
    <row r="10" spans="1:13" ht="15" x14ac:dyDescent="0.2">
      <c r="A10" s="416" t="s">
        <v>487</v>
      </c>
      <c r="B10" s="415" t="s">
        <v>547</v>
      </c>
      <c r="C10" s="407" t="s">
        <v>278</v>
      </c>
      <c r="D10" s="410"/>
      <c r="E10" s="414">
        <f t="shared" si="0"/>
        <v>0</v>
      </c>
      <c r="F10" s="413"/>
      <c r="G10" s="412"/>
      <c r="H10" s="411"/>
      <c r="I10" s="410"/>
      <c r="J10" s="410"/>
      <c r="K10" s="410"/>
      <c r="L10" s="410"/>
      <c r="M10" s="410"/>
    </row>
    <row r="11" spans="1:13" ht="15" x14ac:dyDescent="0.2">
      <c r="A11" s="425" t="s">
        <v>484</v>
      </c>
      <c r="B11" s="415">
        <v>519</v>
      </c>
      <c r="C11" s="407" t="s">
        <v>276</v>
      </c>
      <c r="D11" s="410"/>
      <c r="E11" s="414">
        <f t="shared" si="0"/>
        <v>0</v>
      </c>
      <c r="F11" s="413"/>
      <c r="G11" s="412"/>
      <c r="H11" s="411"/>
      <c r="I11" s="410"/>
      <c r="J11" s="410"/>
      <c r="K11" s="410"/>
      <c r="L11" s="410"/>
      <c r="M11" s="410"/>
    </row>
    <row r="12" spans="1:13" ht="15" x14ac:dyDescent="0.2">
      <c r="A12" s="416" t="s">
        <v>480</v>
      </c>
      <c r="B12" s="415" t="s">
        <v>546</v>
      </c>
      <c r="C12" s="407" t="s">
        <v>545</v>
      </c>
      <c r="D12" s="410"/>
      <c r="E12" s="414">
        <f t="shared" si="0"/>
        <v>0</v>
      </c>
      <c r="F12" s="413"/>
      <c r="G12" s="412"/>
      <c r="H12" s="411"/>
      <c r="I12" s="410"/>
      <c r="J12" s="410"/>
      <c r="K12" s="410"/>
      <c r="L12" s="410"/>
      <c r="M12" s="410"/>
    </row>
    <row r="13" spans="1:13" ht="15" x14ac:dyDescent="0.2">
      <c r="A13" s="416" t="s">
        <v>476</v>
      </c>
      <c r="B13" s="415" t="s">
        <v>544</v>
      </c>
      <c r="C13" s="407" t="s">
        <v>543</v>
      </c>
      <c r="D13" s="410"/>
      <c r="E13" s="414">
        <f t="shared" si="0"/>
        <v>0</v>
      </c>
      <c r="F13" s="413"/>
      <c r="G13" s="412"/>
      <c r="H13" s="411"/>
      <c r="I13" s="410"/>
      <c r="J13" s="410"/>
      <c r="K13" s="410"/>
      <c r="L13" s="410"/>
      <c r="M13" s="410"/>
    </row>
    <row r="14" spans="1:13" ht="15" x14ac:dyDescent="0.2">
      <c r="A14" s="416" t="s">
        <v>471</v>
      </c>
      <c r="B14" s="415" t="s">
        <v>542</v>
      </c>
      <c r="C14" s="407" t="s">
        <v>270</v>
      </c>
      <c r="D14" s="410"/>
      <c r="E14" s="414">
        <f t="shared" si="0"/>
        <v>0</v>
      </c>
      <c r="F14" s="413"/>
      <c r="G14" s="412"/>
      <c r="H14" s="411"/>
      <c r="I14" s="410"/>
      <c r="J14" s="410"/>
      <c r="K14" s="410"/>
      <c r="L14" s="410"/>
      <c r="M14" s="410"/>
    </row>
    <row r="15" spans="1:13" ht="15" x14ac:dyDescent="0.2">
      <c r="A15" s="416" t="s">
        <v>467</v>
      </c>
      <c r="B15" s="415" t="s">
        <v>541</v>
      </c>
      <c r="C15" s="407" t="s">
        <v>268</v>
      </c>
      <c r="D15" s="410"/>
      <c r="E15" s="414">
        <f t="shared" si="0"/>
        <v>0</v>
      </c>
      <c r="F15" s="413"/>
      <c r="G15" s="412"/>
      <c r="H15" s="411"/>
      <c r="I15" s="410"/>
      <c r="J15" s="410"/>
      <c r="K15" s="410"/>
      <c r="L15" s="410"/>
      <c r="M15" s="410"/>
    </row>
    <row r="16" spans="1:13" ht="15" x14ac:dyDescent="0.2">
      <c r="A16" s="416" t="s">
        <v>463</v>
      </c>
      <c r="B16" s="415" t="s">
        <v>540</v>
      </c>
      <c r="C16" s="407" t="s">
        <v>266</v>
      </c>
      <c r="D16" s="410"/>
      <c r="E16" s="414">
        <f t="shared" si="0"/>
        <v>0</v>
      </c>
      <c r="F16" s="413"/>
      <c r="G16" s="412"/>
      <c r="H16" s="411"/>
      <c r="I16" s="410"/>
      <c r="J16" s="410"/>
      <c r="K16" s="410"/>
      <c r="L16" s="410"/>
      <c r="M16" s="410"/>
    </row>
    <row r="17" spans="1:15" ht="15" x14ac:dyDescent="0.2">
      <c r="A17" s="416" t="s">
        <v>459</v>
      </c>
      <c r="B17" s="415" t="s">
        <v>539</v>
      </c>
      <c r="C17" s="407" t="s">
        <v>264</v>
      </c>
      <c r="D17" s="410"/>
      <c r="E17" s="414">
        <f t="shared" si="0"/>
        <v>0</v>
      </c>
      <c r="F17" s="413"/>
      <c r="G17" s="412"/>
      <c r="H17" s="411"/>
      <c r="I17" s="410"/>
      <c r="J17" s="410"/>
      <c r="K17" s="410"/>
      <c r="L17" s="410"/>
      <c r="M17" s="410"/>
    </row>
    <row r="18" spans="1:15" ht="15" x14ac:dyDescent="0.2">
      <c r="A18" s="416" t="s">
        <v>455</v>
      </c>
      <c r="B18" s="415" t="s">
        <v>538</v>
      </c>
      <c r="C18" s="407" t="s">
        <v>262</v>
      </c>
      <c r="D18" s="410"/>
      <c r="E18" s="414">
        <f t="shared" si="0"/>
        <v>0</v>
      </c>
      <c r="F18" s="413"/>
      <c r="G18" s="412"/>
      <c r="H18" s="411"/>
      <c r="I18" s="410"/>
      <c r="J18" s="410"/>
      <c r="K18" s="410"/>
      <c r="L18" s="410"/>
      <c r="M18" s="410"/>
    </row>
    <row r="19" spans="1:15" ht="15" x14ac:dyDescent="0.2">
      <c r="A19" s="416" t="s">
        <v>451</v>
      </c>
      <c r="B19" s="415" t="s">
        <v>537</v>
      </c>
      <c r="C19" s="407" t="s">
        <v>260</v>
      </c>
      <c r="D19" s="410"/>
      <c r="E19" s="414">
        <f t="shared" si="0"/>
        <v>0</v>
      </c>
      <c r="F19" s="413"/>
      <c r="G19" s="412"/>
      <c r="H19" s="411"/>
      <c r="I19" s="410"/>
      <c r="J19" s="410"/>
      <c r="K19" s="410"/>
      <c r="L19" s="410"/>
      <c r="M19" s="410"/>
    </row>
    <row r="20" spans="1:15" ht="15" x14ac:dyDescent="0.2">
      <c r="A20" s="416" t="s">
        <v>447</v>
      </c>
      <c r="B20" s="418"/>
      <c r="C20" s="407"/>
      <c r="D20" s="421"/>
      <c r="E20" s="421"/>
      <c r="F20" s="424"/>
      <c r="G20" s="423"/>
      <c r="H20" s="422"/>
      <c r="I20" s="421"/>
      <c r="J20" s="421"/>
      <c r="K20" s="421"/>
      <c r="L20" s="421"/>
      <c r="M20" s="421"/>
    </row>
    <row r="21" spans="1:15" ht="15" x14ac:dyDescent="0.2">
      <c r="A21" s="416" t="s">
        <v>444</v>
      </c>
      <c r="B21" s="415" t="s">
        <v>77</v>
      </c>
      <c r="C21" s="420" t="s">
        <v>536</v>
      </c>
      <c r="D21" s="419">
        <f t="shared" ref="D21:M21" si="1">SUM(D8:D19)</f>
        <v>0</v>
      </c>
      <c r="E21" s="419">
        <f t="shared" si="1"/>
        <v>0</v>
      </c>
      <c r="F21" s="419">
        <f t="shared" si="1"/>
        <v>0</v>
      </c>
      <c r="G21" s="419">
        <f t="shared" si="1"/>
        <v>0</v>
      </c>
      <c r="H21" s="419">
        <f t="shared" si="1"/>
        <v>0</v>
      </c>
      <c r="I21" s="419">
        <f t="shared" si="1"/>
        <v>0</v>
      </c>
      <c r="J21" s="419">
        <f t="shared" si="1"/>
        <v>0</v>
      </c>
      <c r="K21" s="419">
        <f t="shared" si="1"/>
        <v>0</v>
      </c>
      <c r="L21" s="419">
        <f t="shared" si="1"/>
        <v>0</v>
      </c>
      <c r="M21" s="419">
        <f t="shared" si="1"/>
        <v>0</v>
      </c>
    </row>
    <row r="22" spans="1:15" ht="15" x14ac:dyDescent="0.2">
      <c r="A22" s="416" t="s">
        <v>439</v>
      </c>
      <c r="B22" s="418"/>
      <c r="C22" s="407"/>
      <c r="D22" s="403"/>
      <c r="E22" s="403"/>
      <c r="F22" s="406"/>
      <c r="G22" s="405"/>
      <c r="H22" s="404"/>
      <c r="I22" s="403"/>
      <c r="J22" s="403"/>
      <c r="K22" s="403"/>
      <c r="L22" s="403"/>
      <c r="M22" s="403"/>
    </row>
    <row r="23" spans="1:15" ht="15" x14ac:dyDescent="0.2">
      <c r="A23" s="416" t="s">
        <v>436</v>
      </c>
      <c r="B23" s="415" t="s">
        <v>535</v>
      </c>
      <c r="C23" s="407" t="s">
        <v>534</v>
      </c>
      <c r="D23" s="410"/>
      <c r="E23" s="414">
        <f>SUM(F23:M23)</f>
        <v>502</v>
      </c>
      <c r="F23" s="413"/>
      <c r="G23" s="412"/>
      <c r="H23" s="411">
        <v>1</v>
      </c>
      <c r="I23" s="410">
        <v>501</v>
      </c>
      <c r="J23" s="410"/>
      <c r="K23" s="410"/>
      <c r="L23" s="410"/>
      <c r="M23" s="410"/>
    </row>
    <row r="24" spans="1:15" ht="15" x14ac:dyDescent="0.2">
      <c r="A24" s="416" t="s">
        <v>431</v>
      </c>
      <c r="B24" s="415" t="s">
        <v>533</v>
      </c>
      <c r="C24" s="407" t="s">
        <v>532</v>
      </c>
      <c r="D24" s="410"/>
      <c r="E24" s="414">
        <f>SUM(F24:M24)</f>
        <v>0</v>
      </c>
      <c r="F24" s="413"/>
      <c r="G24" s="412"/>
      <c r="H24" s="411"/>
      <c r="I24" s="410"/>
      <c r="J24" s="410"/>
      <c r="K24" s="410"/>
      <c r="L24" s="410"/>
      <c r="M24" s="410"/>
    </row>
    <row r="25" spans="1:15" ht="15" x14ac:dyDescent="0.2">
      <c r="A25" s="416" t="s">
        <v>428</v>
      </c>
      <c r="B25" s="415"/>
      <c r="C25" s="407"/>
      <c r="D25" s="403"/>
      <c r="E25" s="403"/>
      <c r="F25" s="406"/>
      <c r="G25" s="405"/>
      <c r="H25" s="404"/>
      <c r="I25" s="403"/>
      <c r="J25" s="403"/>
      <c r="K25" s="403"/>
      <c r="L25" s="403"/>
      <c r="M25" s="403"/>
    </row>
    <row r="26" spans="1:15" ht="15" x14ac:dyDescent="0.2">
      <c r="A26" s="416" t="s">
        <v>425</v>
      </c>
      <c r="B26" s="415" t="s">
        <v>531</v>
      </c>
      <c r="C26" s="407" t="s">
        <v>254</v>
      </c>
      <c r="D26" s="410">
        <v>7793</v>
      </c>
      <c r="E26" s="414">
        <f>SUM(F26:M26)</f>
        <v>12282</v>
      </c>
      <c r="F26" s="413"/>
      <c r="G26" s="412"/>
      <c r="H26" s="411">
        <v>10959</v>
      </c>
      <c r="I26" s="410">
        <v>1323</v>
      </c>
      <c r="J26" s="410"/>
      <c r="K26" s="410"/>
      <c r="L26" s="410"/>
      <c r="M26" s="410"/>
      <c r="O26" s="397">
        <f>2824+8135</f>
        <v>10959</v>
      </c>
    </row>
    <row r="27" spans="1:15" ht="15" x14ac:dyDescent="0.2">
      <c r="A27" s="416" t="s">
        <v>422</v>
      </c>
      <c r="B27" s="415" t="s">
        <v>530</v>
      </c>
      <c r="C27" s="407" t="s">
        <v>252</v>
      </c>
      <c r="D27" s="410">
        <v>1000</v>
      </c>
      <c r="E27" s="414">
        <f>SUM(F27:M27)</f>
        <v>14</v>
      </c>
      <c r="F27" s="413"/>
      <c r="G27" s="412"/>
      <c r="H27" s="411"/>
      <c r="I27" s="410">
        <v>14</v>
      </c>
      <c r="J27" s="410"/>
      <c r="K27" s="410"/>
      <c r="L27" s="410"/>
      <c r="M27" s="410"/>
    </row>
    <row r="28" spans="1:15" ht="15" x14ac:dyDescent="0.2">
      <c r="A28" s="416" t="s">
        <v>418</v>
      </c>
      <c r="B28" s="415">
        <v>623</v>
      </c>
      <c r="C28" s="407" t="s">
        <v>250</v>
      </c>
      <c r="D28" s="410"/>
      <c r="E28" s="414">
        <f>SUM(F28:M28)</f>
        <v>0</v>
      </c>
      <c r="F28" s="413"/>
      <c r="G28" s="412"/>
      <c r="H28" s="411"/>
      <c r="I28" s="410"/>
      <c r="J28" s="410"/>
      <c r="K28" s="410"/>
      <c r="L28" s="410"/>
      <c r="M28" s="410"/>
    </row>
    <row r="29" spans="1:15" ht="15" x14ac:dyDescent="0.2">
      <c r="A29" s="416" t="s">
        <v>415</v>
      </c>
      <c r="B29" s="415" t="s">
        <v>529</v>
      </c>
      <c r="C29" s="407" t="s">
        <v>248</v>
      </c>
      <c r="D29" s="410"/>
      <c r="E29" s="414">
        <f>SUM(F29:M29)</f>
        <v>0</v>
      </c>
      <c r="F29" s="413"/>
      <c r="G29" s="412"/>
      <c r="H29" s="411"/>
      <c r="I29" s="410"/>
      <c r="J29" s="410"/>
      <c r="K29" s="410"/>
      <c r="L29" s="410"/>
      <c r="M29" s="410"/>
    </row>
    <row r="30" spans="1:15" ht="15" x14ac:dyDescent="0.2">
      <c r="A30" s="416" t="s">
        <v>410</v>
      </c>
      <c r="B30" s="415" t="s">
        <v>528</v>
      </c>
      <c r="C30" s="407" t="s">
        <v>246</v>
      </c>
      <c r="D30" s="410"/>
      <c r="E30" s="414">
        <f>SUM(F30:M30)</f>
        <v>0</v>
      </c>
      <c r="F30" s="413"/>
      <c r="G30" s="412"/>
      <c r="H30" s="411"/>
      <c r="I30" s="410"/>
      <c r="J30" s="410"/>
      <c r="K30" s="410"/>
      <c r="L30" s="410"/>
      <c r="M30" s="410"/>
    </row>
    <row r="31" spans="1:15" ht="15" x14ac:dyDescent="0.2">
      <c r="A31" s="416" t="s">
        <v>405</v>
      </c>
      <c r="B31" s="415"/>
      <c r="C31" s="407"/>
      <c r="D31" s="403"/>
      <c r="E31" s="403"/>
      <c r="F31" s="406"/>
      <c r="G31" s="405"/>
      <c r="H31" s="404"/>
      <c r="I31" s="403"/>
      <c r="J31" s="403"/>
      <c r="K31" s="403"/>
      <c r="L31" s="403"/>
      <c r="M31" s="403"/>
    </row>
    <row r="32" spans="1:15" ht="15" x14ac:dyDescent="0.2">
      <c r="A32" s="416" t="s">
        <v>401</v>
      </c>
      <c r="B32" s="415" t="s">
        <v>527</v>
      </c>
      <c r="C32" s="407" t="s">
        <v>244</v>
      </c>
      <c r="D32" s="410"/>
      <c r="E32" s="414">
        <f>SUM(F32:M32)</f>
        <v>0</v>
      </c>
      <c r="F32" s="413"/>
      <c r="G32" s="412"/>
      <c r="H32" s="411"/>
      <c r="I32" s="410"/>
      <c r="J32" s="410"/>
      <c r="K32" s="410"/>
      <c r="L32" s="410"/>
      <c r="M32" s="410"/>
    </row>
    <row r="33" spans="1:13" ht="15" x14ac:dyDescent="0.2">
      <c r="A33" s="416" t="s">
        <v>398</v>
      </c>
      <c r="B33" s="415"/>
      <c r="C33" s="407"/>
      <c r="D33" s="403"/>
      <c r="E33" s="403"/>
      <c r="F33" s="406"/>
      <c r="G33" s="405"/>
      <c r="H33" s="404"/>
      <c r="I33" s="403"/>
      <c r="J33" s="403"/>
      <c r="K33" s="403"/>
      <c r="L33" s="403"/>
      <c r="M33" s="403"/>
    </row>
    <row r="34" spans="1:13" ht="15" x14ac:dyDescent="0.2">
      <c r="A34" s="416" t="s">
        <v>394</v>
      </c>
      <c r="B34" s="415" t="s">
        <v>526</v>
      </c>
      <c r="C34" s="407" t="s">
        <v>242</v>
      </c>
      <c r="D34" s="410"/>
      <c r="E34" s="414">
        <f t="shared" ref="E34:E41" si="2">SUM(F34:M34)</f>
        <v>0</v>
      </c>
      <c r="F34" s="413"/>
      <c r="G34" s="412"/>
      <c r="H34" s="411"/>
      <c r="I34" s="410"/>
      <c r="J34" s="410"/>
      <c r="K34" s="410"/>
      <c r="L34" s="410"/>
      <c r="M34" s="410"/>
    </row>
    <row r="35" spans="1:13" ht="15" x14ac:dyDescent="0.2">
      <c r="A35" s="416" t="s">
        <v>390</v>
      </c>
      <c r="B35" s="415" t="s">
        <v>525</v>
      </c>
      <c r="C35" s="407" t="s">
        <v>240</v>
      </c>
      <c r="D35" s="410"/>
      <c r="E35" s="414">
        <f t="shared" si="2"/>
        <v>0</v>
      </c>
      <c r="F35" s="413"/>
      <c r="G35" s="412"/>
      <c r="H35" s="411"/>
      <c r="I35" s="410"/>
      <c r="J35" s="410"/>
      <c r="K35" s="410"/>
      <c r="L35" s="410"/>
      <c r="M35" s="410"/>
    </row>
    <row r="36" spans="1:13" ht="15" x14ac:dyDescent="0.2">
      <c r="A36" s="416" t="s">
        <v>385</v>
      </c>
      <c r="B36" s="415">
        <v>656</v>
      </c>
      <c r="C36" s="407" t="s">
        <v>524</v>
      </c>
      <c r="D36" s="410"/>
      <c r="E36" s="414">
        <f t="shared" si="2"/>
        <v>0</v>
      </c>
      <c r="F36" s="413"/>
      <c r="G36" s="412"/>
      <c r="H36" s="411"/>
      <c r="I36" s="410"/>
      <c r="J36" s="410"/>
      <c r="K36" s="410"/>
      <c r="L36" s="410"/>
      <c r="M36" s="410"/>
    </row>
    <row r="37" spans="1:13" ht="15" x14ac:dyDescent="0.2">
      <c r="A37" s="416" t="s">
        <v>380</v>
      </c>
      <c r="B37" s="415" t="s">
        <v>523</v>
      </c>
      <c r="C37" s="407" t="s">
        <v>522</v>
      </c>
      <c r="D37" s="410"/>
      <c r="E37" s="414">
        <f t="shared" si="2"/>
        <v>0</v>
      </c>
      <c r="F37" s="413"/>
      <c r="G37" s="412"/>
      <c r="H37" s="411"/>
      <c r="I37" s="410"/>
      <c r="J37" s="410"/>
      <c r="K37" s="410"/>
      <c r="L37" s="410"/>
      <c r="M37" s="410"/>
    </row>
    <row r="38" spans="1:13" ht="15" x14ac:dyDescent="0.2">
      <c r="A38" s="416" t="s">
        <v>377</v>
      </c>
      <c r="B38" s="415">
        <v>663</v>
      </c>
      <c r="C38" s="407" t="s">
        <v>521</v>
      </c>
      <c r="D38" s="410"/>
      <c r="E38" s="414">
        <f t="shared" si="2"/>
        <v>0</v>
      </c>
      <c r="F38" s="413"/>
      <c r="G38" s="412"/>
      <c r="H38" s="411"/>
      <c r="I38" s="410"/>
      <c r="J38" s="410"/>
      <c r="K38" s="410"/>
      <c r="L38" s="410"/>
      <c r="M38" s="410"/>
    </row>
    <row r="39" spans="1:13" ht="15" x14ac:dyDescent="0.2">
      <c r="A39" s="416" t="s">
        <v>373</v>
      </c>
      <c r="B39" s="415" t="s">
        <v>520</v>
      </c>
      <c r="C39" s="407" t="s">
        <v>519</v>
      </c>
      <c r="D39" s="410"/>
      <c r="E39" s="414">
        <f t="shared" si="2"/>
        <v>0</v>
      </c>
      <c r="F39" s="413"/>
      <c r="G39" s="412"/>
      <c r="H39" s="411"/>
      <c r="I39" s="410"/>
      <c r="J39" s="410"/>
      <c r="K39" s="410"/>
      <c r="L39" s="410"/>
      <c r="M39" s="410"/>
    </row>
    <row r="40" spans="1:13" ht="15" x14ac:dyDescent="0.2">
      <c r="A40" s="416" t="s">
        <v>369</v>
      </c>
      <c r="B40" s="415" t="s">
        <v>518</v>
      </c>
      <c r="C40" s="407" t="s">
        <v>230</v>
      </c>
      <c r="D40" s="410"/>
      <c r="E40" s="414">
        <f t="shared" si="2"/>
        <v>0</v>
      </c>
      <c r="F40" s="413"/>
      <c r="G40" s="412"/>
      <c r="H40" s="411"/>
      <c r="I40" s="410"/>
      <c r="J40" s="410"/>
      <c r="K40" s="410"/>
      <c r="L40" s="410"/>
      <c r="M40" s="410"/>
    </row>
    <row r="41" spans="1:13" ht="15" x14ac:dyDescent="0.2">
      <c r="A41" s="416" t="s">
        <v>365</v>
      </c>
      <c r="B41" s="415" t="s">
        <v>517</v>
      </c>
      <c r="C41" s="407" t="s">
        <v>228</v>
      </c>
      <c r="D41" s="410"/>
      <c r="E41" s="414">
        <f t="shared" si="2"/>
        <v>0</v>
      </c>
      <c r="F41" s="413"/>
      <c r="G41" s="412"/>
      <c r="H41" s="411"/>
      <c r="I41" s="410"/>
      <c r="J41" s="410"/>
      <c r="K41" s="410"/>
      <c r="L41" s="410"/>
      <c r="M41" s="410"/>
    </row>
    <row r="42" spans="1:13" ht="15" x14ac:dyDescent="0.2">
      <c r="A42" s="416" t="s">
        <v>362</v>
      </c>
      <c r="B42" s="415"/>
      <c r="C42" s="407"/>
      <c r="D42" s="403"/>
      <c r="E42" s="403"/>
      <c r="F42" s="406"/>
      <c r="G42" s="405"/>
      <c r="H42" s="404"/>
      <c r="I42" s="403"/>
      <c r="J42" s="403"/>
      <c r="K42" s="403"/>
      <c r="L42" s="403"/>
      <c r="M42" s="403"/>
    </row>
    <row r="43" spans="1:13" ht="15" x14ac:dyDescent="0.2">
      <c r="A43" s="416" t="s">
        <v>359</v>
      </c>
      <c r="B43" s="415" t="s">
        <v>516</v>
      </c>
      <c r="C43" s="407" t="s">
        <v>515</v>
      </c>
      <c r="D43" s="410"/>
      <c r="E43" s="414">
        <f>SUM(F43:M43)</f>
        <v>0</v>
      </c>
      <c r="F43" s="413"/>
      <c r="G43" s="412"/>
      <c r="H43" s="411"/>
      <c r="I43" s="410"/>
      <c r="J43" s="410"/>
      <c r="K43" s="410"/>
      <c r="L43" s="410"/>
      <c r="M43" s="410"/>
    </row>
    <row r="44" spans="1:13" ht="15" x14ac:dyDescent="0.2">
      <c r="A44" s="416" t="s">
        <v>357</v>
      </c>
      <c r="B44" s="415" t="s">
        <v>514</v>
      </c>
      <c r="C44" s="407" t="s">
        <v>513</v>
      </c>
      <c r="D44" s="410"/>
      <c r="E44" s="414">
        <f>SUM(F44:M44)</f>
        <v>233</v>
      </c>
      <c r="F44" s="413"/>
      <c r="G44" s="412"/>
      <c r="H44" s="411">
        <v>233</v>
      </c>
      <c r="I44" s="410"/>
      <c r="J44" s="410"/>
      <c r="K44" s="410"/>
      <c r="L44" s="410"/>
      <c r="M44" s="410"/>
    </row>
    <row r="45" spans="1:13" ht="15" x14ac:dyDescent="0.2">
      <c r="A45" s="416" t="s">
        <v>353</v>
      </c>
      <c r="B45" s="415" t="s">
        <v>512</v>
      </c>
      <c r="C45" s="407" t="s">
        <v>222</v>
      </c>
      <c r="D45" s="410"/>
      <c r="E45" s="414">
        <f>SUM(F45:M45)</f>
        <v>0</v>
      </c>
      <c r="F45" s="413"/>
      <c r="G45" s="412"/>
      <c r="H45" s="411"/>
      <c r="I45" s="410"/>
      <c r="J45" s="410"/>
      <c r="K45" s="410"/>
      <c r="L45" s="410"/>
      <c r="M45" s="410"/>
    </row>
    <row r="46" spans="1:13" ht="15" x14ac:dyDescent="0.2">
      <c r="A46" s="409"/>
      <c r="B46" s="408"/>
      <c r="C46" s="407"/>
      <c r="D46" s="403"/>
      <c r="E46" s="403"/>
      <c r="F46" s="406"/>
      <c r="G46" s="405"/>
      <c r="H46" s="404"/>
      <c r="I46" s="403"/>
      <c r="J46" s="403"/>
      <c r="K46" s="403"/>
      <c r="L46" s="403"/>
      <c r="M46" s="403"/>
    </row>
    <row r="47" spans="1:13" ht="12" customHeight="1" x14ac:dyDescent="0.2">
      <c r="A47" s="602" t="str">
        <f ca="1">CELL("filename",A47)</f>
        <v>R:\Finance\Annual Budget\Amended 2016-2017\[2016-2017 Amended Budget.xlsx]110a</v>
      </c>
      <c r="B47" s="602"/>
      <c r="C47" s="602"/>
      <c r="D47" s="402"/>
      <c r="E47" s="402"/>
      <c r="F47" s="402"/>
      <c r="G47" s="402"/>
      <c r="H47" s="402"/>
      <c r="I47" s="402"/>
      <c r="J47" s="402"/>
      <c r="K47" s="402"/>
      <c r="L47" s="402"/>
      <c r="M47" s="402"/>
    </row>
    <row r="48" spans="1:13" ht="12" customHeight="1" x14ac:dyDescent="0.2">
      <c r="A48" s="401"/>
      <c r="B48" s="401"/>
      <c r="C48" s="400" t="s">
        <v>511</v>
      </c>
      <c r="D48" s="399">
        <f t="shared" ref="D48:M48" si="3">SUM(D23:D46)</f>
        <v>8793</v>
      </c>
      <c r="E48" s="399">
        <f t="shared" si="3"/>
        <v>13031</v>
      </c>
      <c r="F48" s="399">
        <f t="shared" si="3"/>
        <v>0</v>
      </c>
      <c r="G48" s="399">
        <f t="shared" si="3"/>
        <v>0</v>
      </c>
      <c r="H48" s="399">
        <f t="shared" si="3"/>
        <v>11193</v>
      </c>
      <c r="I48" s="399">
        <f t="shared" si="3"/>
        <v>1838</v>
      </c>
      <c r="J48" s="399">
        <f t="shared" si="3"/>
        <v>0</v>
      </c>
      <c r="K48" s="399">
        <f t="shared" si="3"/>
        <v>0</v>
      </c>
      <c r="L48" s="399">
        <f t="shared" si="3"/>
        <v>0</v>
      </c>
      <c r="M48" s="399">
        <f t="shared" si="3"/>
        <v>0</v>
      </c>
    </row>
  </sheetData>
  <mergeCells count="3">
    <mergeCell ref="A1:C1"/>
    <mergeCell ref="A4:C4"/>
    <mergeCell ref="A47:C47"/>
  </mergeCells>
  <printOptions horizontalCentered="1" verticalCentered="1"/>
  <pageMargins left="0.1" right="0.1" top="0.4" bottom="0.4" header="0.1" footer="0.1"/>
  <pageSetup scale="81" fitToHeight="2" orientation="landscape" r:id="rId1"/>
  <headerFooter>
    <oddHeader>&amp;C&amp;"Arial,Bold"TWIN FALLS SCHOOL DISTRICT 411</oddHeader>
    <oddFooter>&amp;L&amp;"Arial,Bold"&amp;Z&amp;F&amp;R&amp;"Arial,Bold"Page &amp;P of &amp;N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C50"/>
  <sheetViews>
    <sheetView zoomScaleNormal="100" workbookViewId="0">
      <pane xSplit="3" ySplit="7" topLeftCell="D17" activePane="bottomRight" state="frozen"/>
      <selection activeCell="P31" sqref="P31"/>
      <selection pane="topRight" activeCell="P31" sqref="P31"/>
      <selection pane="bottomLeft" activeCell="P31" sqref="P31"/>
      <selection pane="bottomRight" activeCell="F50" sqref="F50"/>
    </sheetView>
  </sheetViews>
  <sheetFormatPr defaultRowHeight="15.75" x14ac:dyDescent="0.25"/>
  <cols>
    <col min="1" max="1" width="3.77734375" style="397" customWidth="1"/>
    <col min="2" max="2" width="6.77734375" style="452" customWidth="1"/>
    <col min="3" max="3" width="30.77734375" style="398" customWidth="1"/>
    <col min="4" max="13" width="11.77734375" style="397" customWidth="1"/>
    <col min="14" max="16384" width="8.88671875" style="397"/>
  </cols>
  <sheetData>
    <row r="1" spans="1:22" ht="20.25" x14ac:dyDescent="0.3">
      <c r="A1" s="600" t="s">
        <v>47</v>
      </c>
      <c r="B1" s="600"/>
      <c r="C1" s="600"/>
      <c r="E1" s="530" t="s">
        <v>510</v>
      </c>
      <c r="F1" s="529"/>
      <c r="G1" s="529"/>
      <c r="H1" s="529"/>
      <c r="I1" s="451"/>
      <c r="L1" s="540"/>
      <c r="M1" s="450" t="s">
        <v>598</v>
      </c>
    </row>
    <row r="2" spans="1:22" x14ac:dyDescent="0.25">
      <c r="E2" s="530" t="s">
        <v>16</v>
      </c>
      <c r="F2" s="529"/>
      <c r="G2" s="529"/>
      <c r="H2" s="528"/>
      <c r="K2" s="446"/>
      <c r="L2" s="445"/>
      <c r="M2" s="444" t="s">
        <v>623</v>
      </c>
    </row>
    <row r="3" spans="1:22" ht="15" customHeight="1" x14ac:dyDescent="0.25">
      <c r="E3" s="447" t="s">
        <v>507</v>
      </c>
      <c r="F3" s="447"/>
      <c r="G3" s="447"/>
      <c r="H3" s="528"/>
      <c r="J3" s="527" t="s">
        <v>5</v>
      </c>
      <c r="K3" s="446"/>
      <c r="L3" s="445"/>
      <c r="M3" s="444" t="s">
        <v>624</v>
      </c>
    </row>
    <row r="4" spans="1:22" ht="12.6" customHeight="1" x14ac:dyDescent="0.2">
      <c r="A4" s="603" t="s">
        <v>505</v>
      </c>
      <c r="B4" s="603"/>
      <c r="C4" s="603"/>
      <c r="D4" s="401"/>
      <c r="E4" s="401"/>
      <c r="F4" s="401"/>
      <c r="G4" s="401"/>
      <c r="H4" s="401"/>
      <c r="I4" s="401"/>
      <c r="J4" s="401"/>
      <c r="K4" s="401"/>
      <c r="L4" s="401"/>
    </row>
    <row r="5" spans="1:22" ht="15" x14ac:dyDescent="0.2">
      <c r="A5" s="526"/>
      <c r="B5" s="522"/>
      <c r="C5" s="525" t="s">
        <v>16</v>
      </c>
      <c r="D5" s="522" t="s">
        <v>503</v>
      </c>
      <c r="E5" s="522" t="s">
        <v>90</v>
      </c>
      <c r="F5" s="524" t="s">
        <v>85</v>
      </c>
      <c r="G5" s="524" t="s">
        <v>83</v>
      </c>
      <c r="H5" s="524" t="s">
        <v>81</v>
      </c>
      <c r="I5" s="524" t="s">
        <v>79</v>
      </c>
      <c r="J5" s="524" t="s">
        <v>77</v>
      </c>
      <c r="K5" s="523" t="s">
        <v>75</v>
      </c>
      <c r="L5" s="522" t="s">
        <v>73</v>
      </c>
      <c r="M5" s="522" t="s">
        <v>70</v>
      </c>
    </row>
    <row r="6" spans="1:22" ht="15" x14ac:dyDescent="0.2">
      <c r="A6" s="521"/>
      <c r="B6" s="481"/>
      <c r="C6" s="480"/>
      <c r="D6" s="516"/>
      <c r="E6" s="520"/>
      <c r="F6" s="401"/>
      <c r="G6" s="519"/>
      <c r="H6" s="518" t="s">
        <v>560</v>
      </c>
      <c r="I6" s="518" t="s">
        <v>559</v>
      </c>
      <c r="J6" s="517" t="s">
        <v>558</v>
      </c>
      <c r="K6" s="481" t="s">
        <v>557</v>
      </c>
      <c r="L6" s="481" t="s">
        <v>556</v>
      </c>
      <c r="M6" s="516"/>
    </row>
    <row r="7" spans="1:22" ht="15" x14ac:dyDescent="0.2">
      <c r="A7" s="482" t="s">
        <v>87</v>
      </c>
      <c r="B7" s="484" t="s">
        <v>500</v>
      </c>
      <c r="C7" s="515" t="s">
        <v>555</v>
      </c>
      <c r="D7" s="484" t="s">
        <v>88</v>
      </c>
      <c r="E7" s="484" t="s">
        <v>88</v>
      </c>
      <c r="F7" s="514" t="s">
        <v>84</v>
      </c>
      <c r="G7" s="459" t="s">
        <v>82</v>
      </c>
      <c r="H7" s="459" t="s">
        <v>554</v>
      </c>
      <c r="I7" s="459" t="s">
        <v>553</v>
      </c>
      <c r="J7" s="482" t="s">
        <v>552</v>
      </c>
      <c r="K7" s="484" t="s">
        <v>551</v>
      </c>
      <c r="L7" s="484" t="s">
        <v>550</v>
      </c>
      <c r="M7" s="484" t="s">
        <v>184</v>
      </c>
    </row>
    <row r="8" spans="1:22" ht="15" x14ac:dyDescent="0.2">
      <c r="A8" s="482" t="s">
        <v>350</v>
      </c>
      <c r="B8" s="484" t="s">
        <v>597</v>
      </c>
      <c r="C8" s="463" t="s">
        <v>220</v>
      </c>
      <c r="D8" s="497"/>
      <c r="E8" s="414">
        <f>SUM(F8:M8)</f>
        <v>0</v>
      </c>
      <c r="F8" s="500"/>
      <c r="G8" s="499"/>
      <c r="H8" s="498"/>
      <c r="I8" s="497"/>
      <c r="J8" s="497"/>
      <c r="K8" s="497"/>
      <c r="L8" s="497"/>
      <c r="M8" s="497"/>
    </row>
    <row r="9" spans="1:22" ht="15" x14ac:dyDescent="0.2">
      <c r="A9" s="482" t="s">
        <v>493</v>
      </c>
      <c r="B9" s="484"/>
      <c r="C9" s="463"/>
      <c r="D9" s="509"/>
      <c r="E9" s="509"/>
      <c r="F9" s="512"/>
      <c r="G9" s="511"/>
      <c r="H9" s="510"/>
      <c r="I9" s="509"/>
      <c r="J9" s="509"/>
      <c r="K9" s="509"/>
      <c r="L9" s="509"/>
      <c r="M9" s="509"/>
    </row>
    <row r="10" spans="1:22" ht="15" x14ac:dyDescent="0.2">
      <c r="A10" s="482" t="s">
        <v>490</v>
      </c>
      <c r="B10" s="484" t="s">
        <v>75</v>
      </c>
      <c r="C10" s="473" t="s">
        <v>596</v>
      </c>
      <c r="D10" s="472">
        <f>+D8+'110a'!D48</f>
        <v>8793</v>
      </c>
      <c r="E10" s="472">
        <f>+E8+'110a'!E48</f>
        <v>13031</v>
      </c>
      <c r="F10" s="472">
        <f>+F8+'110a'!F48</f>
        <v>0</v>
      </c>
      <c r="G10" s="472">
        <f>+G8+'110a'!G48</f>
        <v>0</v>
      </c>
      <c r="H10" s="472">
        <f>+H8+'110a'!H48</f>
        <v>11193</v>
      </c>
      <c r="I10" s="472">
        <f>+I8+'110a'!I48</f>
        <v>1838</v>
      </c>
      <c r="J10" s="472">
        <f>+J8+'110a'!J48</f>
        <v>0</v>
      </c>
      <c r="K10" s="472">
        <f>+K8+'110a'!K48</f>
        <v>0</v>
      </c>
      <c r="L10" s="472">
        <f>+L8+'110a'!L48</f>
        <v>0</v>
      </c>
      <c r="M10" s="472">
        <f>+M8+'110a'!M48</f>
        <v>0</v>
      </c>
    </row>
    <row r="11" spans="1:22" x14ac:dyDescent="0.25">
      <c r="A11" s="482" t="s">
        <v>485</v>
      </c>
      <c r="B11" s="513"/>
      <c r="C11" s="486"/>
      <c r="D11" s="501"/>
      <c r="E11" s="501"/>
      <c r="F11" s="504"/>
      <c r="G11" s="503"/>
      <c r="H11" s="502"/>
      <c r="I11" s="501"/>
      <c r="J11" s="501"/>
      <c r="K11" s="501"/>
      <c r="L11" s="501"/>
      <c r="M11" s="501"/>
    </row>
    <row r="12" spans="1:22" ht="15" x14ac:dyDescent="0.2">
      <c r="A12" s="482" t="s">
        <v>478</v>
      </c>
      <c r="B12" s="484" t="s">
        <v>595</v>
      </c>
      <c r="C12" s="463" t="s">
        <v>218</v>
      </c>
      <c r="D12" s="497"/>
      <c r="E12" s="414">
        <f>SUM(F12:M12)</f>
        <v>0</v>
      </c>
      <c r="F12" s="500"/>
      <c r="G12" s="499"/>
      <c r="H12" s="498"/>
      <c r="I12" s="497"/>
      <c r="J12" s="497"/>
      <c r="K12" s="497"/>
      <c r="L12" s="497"/>
      <c r="M12" s="497"/>
    </row>
    <row r="13" spans="1:22" ht="15" x14ac:dyDescent="0.2">
      <c r="A13" s="482" t="s">
        <v>474</v>
      </c>
      <c r="B13" s="484" t="s">
        <v>594</v>
      </c>
      <c r="C13" s="463" t="s">
        <v>216</v>
      </c>
      <c r="D13" s="497"/>
      <c r="E13" s="414">
        <f>SUM(F13:M13)</f>
        <v>0</v>
      </c>
      <c r="F13" s="500"/>
      <c r="G13" s="499"/>
      <c r="H13" s="498"/>
      <c r="I13" s="497"/>
      <c r="J13" s="497"/>
      <c r="K13" s="497"/>
      <c r="L13" s="497"/>
      <c r="M13" s="497"/>
    </row>
    <row r="14" spans="1:22" ht="15" x14ac:dyDescent="0.2">
      <c r="A14" s="482" t="s">
        <v>469</v>
      </c>
      <c r="B14" s="484">
        <v>730</v>
      </c>
      <c r="C14" s="463" t="s">
        <v>593</v>
      </c>
      <c r="D14" s="497"/>
      <c r="E14" s="414">
        <f>SUM(F14:M14)</f>
        <v>0</v>
      </c>
      <c r="F14" s="500"/>
      <c r="G14" s="499"/>
      <c r="H14" s="498"/>
      <c r="I14" s="497"/>
      <c r="J14" s="497"/>
      <c r="K14" s="497"/>
      <c r="L14" s="497"/>
      <c r="M14" s="497"/>
    </row>
    <row r="15" spans="1:22" ht="15" x14ac:dyDescent="0.2">
      <c r="A15" s="482" t="s">
        <v>465</v>
      </c>
      <c r="B15" s="484"/>
      <c r="C15" s="463"/>
      <c r="D15" s="501"/>
      <c r="E15" s="501"/>
      <c r="F15" s="512"/>
      <c r="G15" s="511"/>
      <c r="H15" s="510"/>
      <c r="I15" s="509"/>
      <c r="J15" s="509"/>
      <c r="K15" s="509"/>
      <c r="L15" s="509"/>
      <c r="M15" s="509"/>
    </row>
    <row r="16" spans="1:22" ht="15" x14ac:dyDescent="0.2">
      <c r="A16" s="482" t="s">
        <v>461</v>
      </c>
      <c r="B16" s="484" t="s">
        <v>73</v>
      </c>
      <c r="C16" s="463" t="s">
        <v>592</v>
      </c>
      <c r="D16" s="472">
        <f t="shared" ref="D16:M16" si="0">SUM(D12:D14)</f>
        <v>0</v>
      </c>
      <c r="E16" s="472">
        <f t="shared" si="0"/>
        <v>0</v>
      </c>
      <c r="F16" s="472">
        <f t="shared" si="0"/>
        <v>0</v>
      </c>
      <c r="G16" s="472">
        <f t="shared" si="0"/>
        <v>0</v>
      </c>
      <c r="H16" s="472">
        <f t="shared" si="0"/>
        <v>0</v>
      </c>
      <c r="I16" s="472">
        <f t="shared" si="0"/>
        <v>0</v>
      </c>
      <c r="J16" s="472">
        <f t="shared" si="0"/>
        <v>0</v>
      </c>
      <c r="K16" s="472">
        <f t="shared" si="0"/>
        <v>0</v>
      </c>
      <c r="L16" s="472">
        <f t="shared" si="0"/>
        <v>0</v>
      </c>
      <c r="M16" s="472">
        <f t="shared" si="0"/>
        <v>0</v>
      </c>
      <c r="N16" s="492"/>
      <c r="O16" s="492"/>
      <c r="P16" s="492"/>
      <c r="Q16" s="492"/>
      <c r="R16" s="492"/>
      <c r="S16" s="492"/>
      <c r="T16" s="492"/>
      <c r="U16" s="492"/>
      <c r="V16" s="492"/>
    </row>
    <row r="17" spans="1:55" ht="15" x14ac:dyDescent="0.2">
      <c r="A17" s="482" t="s">
        <v>457</v>
      </c>
      <c r="B17" s="484"/>
      <c r="C17" s="463"/>
      <c r="D17" s="501"/>
      <c r="E17" s="501"/>
      <c r="F17" s="504"/>
      <c r="G17" s="503"/>
      <c r="H17" s="502"/>
      <c r="I17" s="501"/>
      <c r="J17" s="501"/>
      <c r="K17" s="501"/>
      <c r="L17" s="501"/>
      <c r="M17" s="501"/>
    </row>
    <row r="18" spans="1:55" ht="15" x14ac:dyDescent="0.2">
      <c r="A18" s="482" t="s">
        <v>453</v>
      </c>
      <c r="B18" s="484" t="s">
        <v>591</v>
      </c>
      <c r="C18" s="463" t="s">
        <v>590</v>
      </c>
      <c r="D18" s="497"/>
      <c r="E18" s="414">
        <f>SUM(F18:M18)</f>
        <v>0</v>
      </c>
      <c r="F18" s="500"/>
      <c r="G18" s="499"/>
      <c r="H18" s="498"/>
      <c r="I18" s="497"/>
      <c r="J18" s="497"/>
      <c r="K18" s="497"/>
      <c r="L18" s="497"/>
      <c r="M18" s="497"/>
    </row>
    <row r="19" spans="1:55" ht="15" x14ac:dyDescent="0.2">
      <c r="A19" s="482" t="s">
        <v>449</v>
      </c>
      <c r="B19" s="484">
        <v>811</v>
      </c>
      <c r="C19" s="463" t="s">
        <v>589</v>
      </c>
      <c r="D19" s="497"/>
      <c r="E19" s="414">
        <f>SUM(F19:M19)</f>
        <v>0</v>
      </c>
      <c r="F19" s="500"/>
      <c r="G19" s="499"/>
      <c r="H19" s="498"/>
      <c r="I19" s="497"/>
      <c r="J19" s="497"/>
      <c r="K19" s="497"/>
      <c r="L19" s="497"/>
      <c r="M19" s="497"/>
    </row>
    <row r="20" spans="1:55" ht="15" x14ac:dyDescent="0.2">
      <c r="A20" s="482" t="s">
        <v>445</v>
      </c>
      <c r="B20" s="484"/>
      <c r="C20" s="463"/>
      <c r="D20" s="509"/>
      <c r="E20" s="509"/>
      <c r="F20" s="512"/>
      <c r="G20" s="511"/>
      <c r="H20" s="510"/>
      <c r="I20" s="509"/>
      <c r="J20" s="509"/>
      <c r="K20" s="509"/>
      <c r="L20" s="509"/>
      <c r="M20" s="509"/>
    </row>
    <row r="21" spans="1:55" s="505" customFormat="1" ht="15" x14ac:dyDescent="0.2">
      <c r="A21" s="482" t="s">
        <v>442</v>
      </c>
      <c r="B21" s="508">
        <v>800</v>
      </c>
      <c r="C21" s="507" t="s">
        <v>588</v>
      </c>
      <c r="D21" s="472">
        <f t="shared" ref="D21:M21" si="1">SUM(D17:D19)</f>
        <v>0</v>
      </c>
      <c r="E21" s="472">
        <f t="shared" si="1"/>
        <v>0</v>
      </c>
      <c r="F21" s="472">
        <f t="shared" si="1"/>
        <v>0</v>
      </c>
      <c r="G21" s="472">
        <f t="shared" si="1"/>
        <v>0</v>
      </c>
      <c r="H21" s="472">
        <f t="shared" si="1"/>
        <v>0</v>
      </c>
      <c r="I21" s="472">
        <f t="shared" si="1"/>
        <v>0</v>
      </c>
      <c r="J21" s="472">
        <f t="shared" si="1"/>
        <v>0</v>
      </c>
      <c r="K21" s="472">
        <f t="shared" si="1"/>
        <v>0</v>
      </c>
      <c r="L21" s="472">
        <f t="shared" si="1"/>
        <v>0</v>
      </c>
      <c r="M21" s="472">
        <f t="shared" si="1"/>
        <v>0</v>
      </c>
    </row>
    <row r="22" spans="1:55" ht="15" x14ac:dyDescent="0.2">
      <c r="A22" s="482" t="s">
        <v>438</v>
      </c>
      <c r="B22" s="484"/>
      <c r="C22" s="463"/>
      <c r="D22" s="501"/>
      <c r="E22" s="501"/>
      <c r="F22" s="504"/>
      <c r="G22" s="503"/>
      <c r="H22" s="502"/>
      <c r="I22" s="501"/>
      <c r="J22" s="501"/>
      <c r="K22" s="501"/>
      <c r="L22" s="501"/>
      <c r="M22" s="501"/>
    </row>
    <row r="23" spans="1:55" ht="15" x14ac:dyDescent="0.2">
      <c r="A23" s="482" t="s">
        <v>434</v>
      </c>
      <c r="B23" s="484" t="s">
        <v>587</v>
      </c>
      <c r="C23" s="463" t="s">
        <v>205</v>
      </c>
      <c r="D23" s="410"/>
      <c r="E23" s="414">
        <f>SUM(F23:M23)</f>
        <v>0</v>
      </c>
      <c r="F23" s="500"/>
      <c r="G23" s="499"/>
      <c r="H23" s="498"/>
      <c r="I23" s="497"/>
      <c r="J23" s="497"/>
      <c r="K23" s="497"/>
      <c r="L23" s="497"/>
      <c r="M23" s="497"/>
    </row>
    <row r="24" spans="1:55" ht="15" x14ac:dyDescent="0.2">
      <c r="A24" s="482" t="s">
        <v>429</v>
      </c>
      <c r="B24" s="484" t="s">
        <v>586</v>
      </c>
      <c r="C24" s="463" t="s">
        <v>203</v>
      </c>
      <c r="D24" s="410"/>
      <c r="E24" s="414">
        <f>SUM(F24:M24)</f>
        <v>0</v>
      </c>
      <c r="F24" s="500"/>
      <c r="G24" s="499"/>
      <c r="H24" s="498"/>
      <c r="I24" s="497"/>
      <c r="J24" s="497"/>
      <c r="K24" s="497"/>
      <c r="L24" s="497"/>
      <c r="M24" s="497"/>
    </row>
    <row r="25" spans="1:55" ht="15" x14ac:dyDescent="0.2">
      <c r="A25" s="482" t="s">
        <v>426</v>
      </c>
      <c r="B25" s="484" t="s">
        <v>585</v>
      </c>
      <c r="C25" s="463" t="s">
        <v>201</v>
      </c>
      <c r="D25" s="410"/>
      <c r="E25" s="414">
        <f>SUM(F25:M25)</f>
        <v>0</v>
      </c>
      <c r="F25" s="500"/>
      <c r="G25" s="499"/>
      <c r="H25" s="498"/>
      <c r="I25" s="497"/>
      <c r="J25" s="497"/>
      <c r="K25" s="497"/>
      <c r="L25" s="497"/>
      <c r="M25" s="497"/>
    </row>
    <row r="26" spans="1:55" ht="15" x14ac:dyDescent="0.2">
      <c r="A26" s="482" t="s">
        <v>424</v>
      </c>
      <c r="B26" s="484" t="s">
        <v>584</v>
      </c>
      <c r="C26" s="463" t="s">
        <v>583</v>
      </c>
      <c r="D26" s="410"/>
      <c r="E26" s="414">
        <f>SUM(F26:M26)</f>
        <v>0</v>
      </c>
      <c r="F26" s="500"/>
      <c r="G26" s="499"/>
      <c r="H26" s="498"/>
      <c r="I26" s="497"/>
      <c r="J26" s="497"/>
      <c r="K26" s="497"/>
      <c r="L26" s="497"/>
      <c r="M26" s="497"/>
    </row>
    <row r="27" spans="1:55" ht="15" x14ac:dyDescent="0.2">
      <c r="A27" s="482" t="s">
        <v>420</v>
      </c>
      <c r="B27" s="484"/>
      <c r="C27" s="463"/>
      <c r="D27" s="485"/>
      <c r="E27" s="485"/>
      <c r="F27" s="496"/>
      <c r="G27" s="495"/>
      <c r="H27" s="494"/>
      <c r="I27" s="493"/>
      <c r="J27" s="493"/>
      <c r="K27" s="493"/>
      <c r="L27" s="493"/>
      <c r="M27" s="493"/>
    </row>
    <row r="28" spans="1:55" ht="15" x14ac:dyDescent="0.2">
      <c r="A28" s="482" t="s">
        <v>417</v>
      </c>
      <c r="B28" s="484" t="s">
        <v>582</v>
      </c>
      <c r="C28" s="463" t="s">
        <v>581</v>
      </c>
      <c r="D28" s="472">
        <f t="shared" ref="D28:M28" si="2">SUM(D23:D27)</f>
        <v>0</v>
      </c>
      <c r="E28" s="472">
        <f t="shared" si="2"/>
        <v>0</v>
      </c>
      <c r="F28" s="472">
        <f t="shared" si="2"/>
        <v>0</v>
      </c>
      <c r="G28" s="472">
        <f t="shared" si="2"/>
        <v>0</v>
      </c>
      <c r="H28" s="472">
        <f t="shared" si="2"/>
        <v>0</v>
      </c>
      <c r="I28" s="472">
        <f t="shared" si="2"/>
        <v>0</v>
      </c>
      <c r="J28" s="472">
        <f t="shared" si="2"/>
        <v>0</v>
      </c>
      <c r="K28" s="472">
        <f t="shared" si="2"/>
        <v>0</v>
      </c>
      <c r="L28" s="472">
        <f t="shared" si="2"/>
        <v>0</v>
      </c>
      <c r="M28" s="472">
        <f t="shared" si="2"/>
        <v>0</v>
      </c>
      <c r="N28" s="492"/>
      <c r="O28" s="492"/>
      <c r="P28" s="492"/>
      <c r="Q28" s="492"/>
      <c r="R28" s="492"/>
      <c r="S28" s="492"/>
      <c r="T28" s="492"/>
      <c r="U28" s="492"/>
      <c r="V28" s="492"/>
      <c r="W28" s="492"/>
      <c r="X28" s="492"/>
      <c r="Y28" s="492"/>
      <c r="Z28" s="492"/>
      <c r="AA28" s="492"/>
      <c r="AB28" s="492"/>
      <c r="AC28" s="492"/>
      <c r="AD28" s="492"/>
      <c r="AE28" s="492"/>
      <c r="AF28" s="492"/>
      <c r="AG28" s="492"/>
      <c r="AH28" s="492"/>
      <c r="AI28" s="492"/>
      <c r="AJ28" s="492"/>
      <c r="AK28" s="492"/>
      <c r="AL28" s="492"/>
      <c r="AM28" s="492"/>
      <c r="AN28" s="492"/>
      <c r="AO28" s="492"/>
      <c r="AP28" s="492"/>
      <c r="AQ28" s="492"/>
      <c r="AR28" s="492"/>
      <c r="AS28" s="492"/>
      <c r="AT28" s="492"/>
      <c r="AU28" s="492"/>
      <c r="AV28" s="492"/>
      <c r="AW28" s="492"/>
      <c r="AX28" s="492"/>
      <c r="AY28" s="492"/>
      <c r="AZ28" s="492"/>
      <c r="BA28" s="492"/>
      <c r="BB28" s="492"/>
      <c r="BC28" s="492"/>
    </row>
    <row r="29" spans="1:55" ht="15" x14ac:dyDescent="0.2">
      <c r="A29" s="482" t="s">
        <v>413</v>
      </c>
      <c r="B29" s="484"/>
      <c r="C29" s="463"/>
      <c r="D29" s="485"/>
      <c r="E29" s="485"/>
      <c r="F29" s="485"/>
      <c r="G29" s="485"/>
      <c r="H29" s="485"/>
      <c r="I29" s="485"/>
      <c r="J29" s="485"/>
      <c r="K29" s="485"/>
      <c r="L29" s="485"/>
      <c r="M29" s="485"/>
    </row>
    <row r="30" spans="1:55" ht="15" x14ac:dyDescent="0.2">
      <c r="A30" s="482" t="s">
        <v>407</v>
      </c>
      <c r="B30" s="481"/>
      <c r="C30" s="480" t="s">
        <v>580</v>
      </c>
      <c r="D30" s="460"/>
      <c r="E30" s="460"/>
      <c r="F30" s="460"/>
      <c r="G30" s="460"/>
      <c r="H30" s="460"/>
      <c r="I30" s="460"/>
      <c r="J30" s="460"/>
      <c r="K30" s="460"/>
      <c r="L30" s="460"/>
      <c r="M30" s="460"/>
    </row>
    <row r="31" spans="1:55" ht="15" x14ac:dyDescent="0.2">
      <c r="A31" s="482" t="s">
        <v>403</v>
      </c>
      <c r="B31" s="484"/>
      <c r="C31" s="491" t="s">
        <v>579</v>
      </c>
      <c r="D31" s="472">
        <f>SUM(D28,D21,D16,D10,'110a'!D21)</f>
        <v>8793</v>
      </c>
      <c r="E31" s="472">
        <f>SUM(E28,E21,E16,E10,'110a'!E21)</f>
        <v>13031</v>
      </c>
      <c r="F31" s="472">
        <f>SUM(F28,F21,F16,F10,'110a'!F21)</f>
        <v>0</v>
      </c>
      <c r="G31" s="472">
        <f>SUM(G28,G21,G16,G10,'110a'!G21)</f>
        <v>0</v>
      </c>
      <c r="H31" s="472">
        <f>SUM(H28,H21,H16,H10,'110a'!H21)</f>
        <v>11193</v>
      </c>
      <c r="I31" s="472">
        <f>SUM(I28,I21,I16,I10,'110a'!I21)</f>
        <v>1838</v>
      </c>
      <c r="J31" s="472">
        <f>SUM(J28,J21,J16,J10,'110a'!J21)</f>
        <v>0</v>
      </c>
      <c r="K31" s="472">
        <f>SUM(K28,K21,K16,K10,'110a'!K21)</f>
        <v>0</v>
      </c>
      <c r="L31" s="472">
        <f>SUM(L28,L21,L16,L10,'110a'!L21)</f>
        <v>0</v>
      </c>
      <c r="M31" s="472">
        <f>SUM(M28,M21,M16,M10,'110a'!M21)</f>
        <v>0</v>
      </c>
    </row>
    <row r="32" spans="1:55" ht="15" x14ac:dyDescent="0.2">
      <c r="A32" s="482" t="s">
        <v>400</v>
      </c>
      <c r="B32" s="484"/>
      <c r="C32" s="463"/>
      <c r="D32" s="485"/>
      <c r="E32" s="485"/>
      <c r="F32" s="490"/>
      <c r="G32" s="489"/>
      <c r="H32" s="488"/>
      <c r="I32" s="485"/>
      <c r="J32" s="485"/>
      <c r="K32" s="485"/>
      <c r="L32" s="485"/>
      <c r="M32" s="485"/>
    </row>
    <row r="33" spans="1:13" ht="15" x14ac:dyDescent="0.2">
      <c r="A33" s="482" t="s">
        <v>397</v>
      </c>
      <c r="B33" s="481">
        <v>950</v>
      </c>
      <c r="C33" s="480" t="s">
        <v>578</v>
      </c>
      <c r="D33" s="487"/>
      <c r="E33" s="487"/>
      <c r="F33" s="417"/>
      <c r="G33" s="417"/>
      <c r="H33" s="417"/>
      <c r="I33" s="417"/>
      <c r="J33" s="417"/>
      <c r="K33" s="417"/>
      <c r="L33" s="417"/>
      <c r="M33" s="460"/>
    </row>
    <row r="34" spans="1:13" ht="15" x14ac:dyDescent="0.2">
      <c r="A34" s="482" t="s">
        <v>393</v>
      </c>
      <c r="B34" s="484"/>
      <c r="C34" s="483" t="s">
        <v>577</v>
      </c>
      <c r="D34" s="469"/>
      <c r="E34" s="469"/>
      <c r="F34" s="417"/>
      <c r="G34" s="417"/>
      <c r="H34" s="417"/>
      <c r="I34" s="417"/>
      <c r="J34" s="417"/>
      <c r="K34" s="417"/>
      <c r="L34" s="417"/>
      <c r="M34" s="460"/>
    </row>
    <row r="35" spans="1:13" x14ac:dyDescent="0.25">
      <c r="A35" s="482" t="s">
        <v>388</v>
      </c>
      <c r="B35" s="484"/>
      <c r="C35" s="486"/>
      <c r="D35" s="485"/>
      <c r="E35" s="485"/>
      <c r="F35" s="417"/>
      <c r="G35" s="417"/>
      <c r="H35" s="417"/>
      <c r="I35" s="417"/>
      <c r="J35" s="417"/>
      <c r="K35" s="417"/>
      <c r="L35" s="417"/>
      <c r="M35" s="460"/>
    </row>
    <row r="36" spans="1:13" ht="15" x14ac:dyDescent="0.2">
      <c r="A36" s="482" t="s">
        <v>383</v>
      </c>
      <c r="B36" s="481"/>
      <c r="C36" s="480" t="s">
        <v>576</v>
      </c>
      <c r="D36" s="604">
        <f>+D31+D34</f>
        <v>8793</v>
      </c>
      <c r="E36" s="604">
        <f>+E31+E34</f>
        <v>13031</v>
      </c>
      <c r="F36" s="417"/>
      <c r="G36" s="417"/>
      <c r="H36" s="417"/>
      <c r="I36" s="417"/>
      <c r="J36" s="417"/>
      <c r="K36" s="417"/>
      <c r="L36" s="417"/>
      <c r="M36" s="460"/>
    </row>
    <row r="37" spans="1:13" ht="15" x14ac:dyDescent="0.2">
      <c r="A37" s="482" t="s">
        <v>379</v>
      </c>
      <c r="B37" s="484"/>
      <c r="C37" s="483" t="s">
        <v>575</v>
      </c>
      <c r="D37" s="605"/>
      <c r="E37" s="605"/>
      <c r="F37" s="417"/>
      <c r="G37" s="417"/>
      <c r="H37" s="417"/>
      <c r="I37" s="417"/>
      <c r="J37" s="417"/>
      <c r="K37" s="417"/>
      <c r="L37" s="417"/>
      <c r="M37" s="460"/>
    </row>
    <row r="38" spans="1:13" ht="15" x14ac:dyDescent="0.2">
      <c r="A38" s="482" t="s">
        <v>376</v>
      </c>
      <c r="B38" s="481"/>
      <c r="C38" s="480"/>
      <c r="D38" s="460"/>
      <c r="E38" s="460"/>
      <c r="F38" s="417"/>
      <c r="G38" s="417"/>
      <c r="H38" s="417"/>
      <c r="I38" s="417"/>
      <c r="J38" s="417"/>
      <c r="K38" s="417"/>
      <c r="L38" s="417"/>
      <c r="M38" s="460"/>
    </row>
    <row r="39" spans="1:13" thickBot="1" x14ac:dyDescent="0.25">
      <c r="A39" s="482" t="s">
        <v>372</v>
      </c>
      <c r="B39" s="481"/>
      <c r="C39" s="480"/>
      <c r="D39" s="460"/>
      <c r="E39" s="460"/>
      <c r="F39" s="465"/>
      <c r="G39" s="465"/>
      <c r="H39" s="465"/>
      <c r="I39" s="465"/>
      <c r="J39" s="465"/>
      <c r="K39" s="417"/>
      <c r="L39" s="417"/>
      <c r="M39" s="460"/>
    </row>
    <row r="40" spans="1:13" x14ac:dyDescent="0.25">
      <c r="A40" s="459" t="s">
        <v>368</v>
      </c>
      <c r="B40" s="479"/>
      <c r="C40" s="478" t="s">
        <v>574</v>
      </c>
      <c r="D40" s="477"/>
      <c r="E40" s="476"/>
      <c r="F40" s="417"/>
      <c r="G40" s="470"/>
      <c r="H40" s="470"/>
      <c r="I40" s="470"/>
      <c r="J40" s="465"/>
      <c r="K40" s="417"/>
      <c r="L40" s="475"/>
      <c r="M40" s="460"/>
    </row>
    <row r="41" spans="1:13" x14ac:dyDescent="0.25">
      <c r="A41" s="459" t="s">
        <v>364</v>
      </c>
      <c r="B41" s="464"/>
      <c r="C41" s="463"/>
      <c r="D41" s="460"/>
      <c r="E41" s="474"/>
      <c r="F41" s="417"/>
      <c r="G41" s="470"/>
      <c r="H41" s="470"/>
      <c r="I41" s="470"/>
      <c r="J41" s="465"/>
      <c r="K41" s="417"/>
      <c r="L41" s="417"/>
      <c r="M41" s="460"/>
    </row>
    <row r="42" spans="1:13" x14ac:dyDescent="0.25">
      <c r="A42" s="459" t="s">
        <v>361</v>
      </c>
      <c r="B42" s="464"/>
      <c r="C42" s="473" t="s">
        <v>573</v>
      </c>
      <c r="D42" s="472">
        <v>8793</v>
      </c>
      <c r="E42" s="471">
        <v>635</v>
      </c>
      <c r="F42" s="470" t="s">
        <v>572</v>
      </c>
      <c r="G42" s="470"/>
      <c r="H42" s="470"/>
      <c r="I42" s="470"/>
      <c r="J42" s="465"/>
      <c r="K42" s="417"/>
      <c r="L42" s="417"/>
      <c r="M42" s="460"/>
    </row>
    <row r="43" spans="1:13" x14ac:dyDescent="0.25">
      <c r="A43" s="459" t="s">
        <v>358</v>
      </c>
      <c r="B43" s="464"/>
      <c r="C43" s="473" t="s">
        <v>571</v>
      </c>
      <c r="D43" s="472"/>
      <c r="E43" s="471">
        <f>23052-8635</f>
        <v>14417</v>
      </c>
      <c r="F43" s="470"/>
      <c r="G43" s="465"/>
      <c r="H43" s="465"/>
      <c r="I43" s="465"/>
      <c r="J43" s="465"/>
      <c r="K43" s="417"/>
      <c r="L43" s="417"/>
      <c r="M43" s="460"/>
    </row>
    <row r="44" spans="1:13" x14ac:dyDescent="0.25">
      <c r="A44" s="459" t="s">
        <v>356</v>
      </c>
      <c r="B44" s="464"/>
      <c r="C44" s="473" t="s">
        <v>570</v>
      </c>
      <c r="D44" s="472">
        <f>SUM(D42:D43)</f>
        <v>8793</v>
      </c>
      <c r="E44" s="471">
        <f>SUM(E42:E43)</f>
        <v>15052</v>
      </c>
      <c r="F44" s="470" t="s">
        <v>569</v>
      </c>
      <c r="G44" s="465"/>
      <c r="H44" s="465"/>
      <c r="I44" s="465"/>
      <c r="J44" s="465"/>
      <c r="K44" s="417"/>
      <c r="L44" s="417"/>
      <c r="M44" s="460"/>
    </row>
    <row r="45" spans="1:13" ht="15" x14ac:dyDescent="0.2">
      <c r="A45" s="459" t="s">
        <v>351</v>
      </c>
      <c r="B45" s="464"/>
      <c r="C45" s="463"/>
      <c r="D45" s="469"/>
      <c r="E45" s="468"/>
      <c r="F45" s="465"/>
      <c r="G45" s="465"/>
      <c r="H45" s="465"/>
      <c r="I45" s="465"/>
      <c r="J45" s="465"/>
      <c r="K45" s="417"/>
      <c r="L45" s="417"/>
      <c r="M45" s="460"/>
    </row>
    <row r="46" spans="1:13" ht="15" x14ac:dyDescent="0.2">
      <c r="A46" s="459" t="s">
        <v>568</v>
      </c>
      <c r="B46" s="464"/>
      <c r="C46" s="463" t="s">
        <v>567</v>
      </c>
      <c r="D46" s="467">
        <f>D36</f>
        <v>8793</v>
      </c>
      <c r="E46" s="466">
        <f>E36</f>
        <v>13031</v>
      </c>
      <c r="F46" s="465"/>
      <c r="G46" s="465"/>
      <c r="H46" s="465"/>
      <c r="I46" s="465"/>
      <c r="J46" s="465"/>
      <c r="K46" s="417"/>
      <c r="L46" s="417"/>
      <c r="M46" s="460"/>
    </row>
    <row r="47" spans="1:13" ht="15" x14ac:dyDescent="0.2">
      <c r="A47" s="459" t="s">
        <v>566</v>
      </c>
      <c r="B47" s="464"/>
      <c r="C47" s="463" t="s">
        <v>565</v>
      </c>
      <c r="D47" s="462">
        <f>D48-D46</f>
        <v>0</v>
      </c>
      <c r="E47" s="461">
        <f>E48-E46</f>
        <v>2021</v>
      </c>
      <c r="F47" s="417"/>
      <c r="G47" s="417"/>
      <c r="H47" s="417"/>
      <c r="I47" s="417"/>
      <c r="J47" s="417"/>
      <c r="K47" s="417"/>
      <c r="L47" s="417"/>
      <c r="M47" s="460"/>
    </row>
    <row r="48" spans="1:13" thickBot="1" x14ac:dyDescent="0.25">
      <c r="A48" s="459" t="s">
        <v>564</v>
      </c>
      <c r="B48" s="458"/>
      <c r="C48" s="457" t="s">
        <v>563</v>
      </c>
      <c r="D48" s="456">
        <f>D44</f>
        <v>8793</v>
      </c>
      <c r="E48" s="455">
        <f>E44</f>
        <v>15052</v>
      </c>
      <c r="F48" s="454"/>
      <c r="G48" s="454"/>
      <c r="H48" s="454"/>
      <c r="I48" s="454"/>
      <c r="J48" s="454"/>
      <c r="K48" s="454"/>
      <c r="L48" s="454"/>
      <c r="M48" s="453"/>
    </row>
    <row r="49" spans="1:6" ht="15.75" customHeight="1" x14ac:dyDescent="0.2">
      <c r="A49" s="606" t="str">
        <f ca="1">CELL("FILENAME",A2)</f>
        <v>R:\Finance\Annual Budget\Amended 2016-2017\[2016-2017 Amended Budget.xlsx]110b</v>
      </c>
      <c r="B49" s="606"/>
      <c r="C49" s="606"/>
    </row>
    <row r="50" spans="1:6" x14ac:dyDescent="0.25">
      <c r="F50" s="417"/>
    </row>
  </sheetData>
  <mergeCells count="5">
    <mergeCell ref="A1:C1"/>
    <mergeCell ref="A4:C4"/>
    <mergeCell ref="D36:D37"/>
    <mergeCell ref="E36:E37"/>
    <mergeCell ref="A49:C49"/>
  </mergeCells>
  <printOptions horizontalCentered="1" verticalCentered="1"/>
  <pageMargins left="0.1" right="0.1" top="0.4" bottom="0.4" header="0.1" footer="0.1"/>
  <pageSetup scale="73" fitToHeight="2" orientation="landscape" r:id="rId1"/>
  <headerFooter>
    <oddHeader>&amp;C&amp;"Arial,Bold"TWIN FALLS SCHOOL DISTIRCT 411</oddHeader>
    <oddFooter>&amp;L&amp;"Arial,Bold"&amp;Z&amp;F&amp;R&amp;"Arial,Bold"Page &amp;P of &amp;N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441"/>
  <sheetViews>
    <sheetView zoomScaleNormal="100" workbookViewId="0">
      <pane xSplit="3" ySplit="6" topLeftCell="D7" activePane="bottomRight" state="frozen"/>
      <selection activeCell="P31" sqref="P31"/>
      <selection pane="topRight" activeCell="P31" sqref="P31"/>
      <selection pane="bottomLeft" activeCell="P31" sqref="P31"/>
      <selection pane="bottomRight" activeCell="P31" sqref="P31"/>
    </sheetView>
  </sheetViews>
  <sheetFormatPr defaultColWidth="9.77734375" defaultRowHeight="11.25" x14ac:dyDescent="0.2"/>
  <cols>
    <col min="1" max="1" width="3.77734375" style="321" customWidth="1"/>
    <col min="2" max="2" width="6.77734375" style="321" customWidth="1"/>
    <col min="3" max="3" width="27.77734375" style="322" customWidth="1"/>
    <col min="4" max="6" width="10.77734375" style="321" customWidth="1"/>
    <col min="7" max="7" width="3.77734375" style="321" customWidth="1"/>
    <col min="8" max="8" width="6.77734375" style="321" customWidth="1"/>
    <col min="9" max="9" width="27.77734375" style="322" customWidth="1"/>
    <col min="10" max="12" width="10.77734375" style="321" customWidth="1"/>
    <col min="13" max="16384" width="9.77734375" style="321"/>
  </cols>
  <sheetData>
    <row r="1" spans="1:12" ht="20.25" x14ac:dyDescent="0.3">
      <c r="A1" s="596" t="s">
        <v>47</v>
      </c>
      <c r="B1" s="596"/>
      <c r="C1" s="596"/>
      <c r="D1" s="393"/>
      <c r="E1" s="394" t="s">
        <v>510</v>
      </c>
      <c r="F1" s="394"/>
      <c r="G1" s="390"/>
      <c r="H1" s="390"/>
      <c r="I1" s="396"/>
      <c r="J1" s="393"/>
      <c r="L1" s="395" t="s">
        <v>509</v>
      </c>
    </row>
    <row r="2" spans="1:12" ht="15.75" x14ac:dyDescent="0.25">
      <c r="A2" s="393"/>
      <c r="B2" s="393"/>
      <c r="C2" s="389"/>
      <c r="D2" s="393"/>
      <c r="E2" s="394" t="s">
        <v>504</v>
      </c>
      <c r="F2" s="392"/>
      <c r="G2" s="390"/>
      <c r="H2" s="390"/>
      <c r="I2" s="389"/>
      <c r="J2" s="599" t="s">
        <v>626</v>
      </c>
      <c r="K2" s="599"/>
      <c r="L2" s="599"/>
    </row>
    <row r="3" spans="1:12" ht="15.75" x14ac:dyDescent="0.25">
      <c r="A3" s="393"/>
      <c r="B3" s="393"/>
      <c r="C3" s="389"/>
      <c r="D3" s="393"/>
      <c r="E3" s="392" t="s">
        <v>507</v>
      </c>
      <c r="F3" s="391"/>
      <c r="G3" s="390"/>
      <c r="H3" s="390"/>
      <c r="I3" s="389"/>
      <c r="J3" s="599" t="s">
        <v>625</v>
      </c>
      <c r="K3" s="599"/>
      <c r="L3" s="599"/>
    </row>
    <row r="4" spans="1:12" ht="13.9" customHeight="1" x14ac:dyDescent="0.2">
      <c r="A4" s="597" t="s">
        <v>505</v>
      </c>
      <c r="B4" s="597"/>
      <c r="C4" s="597"/>
      <c r="D4" s="597"/>
      <c r="E4" s="324"/>
      <c r="F4" s="324"/>
      <c r="G4" s="324"/>
      <c r="H4" s="324"/>
      <c r="I4" s="325"/>
      <c r="J4" s="324"/>
      <c r="K4" s="324"/>
      <c r="L4" s="324"/>
    </row>
    <row r="5" spans="1:12" ht="12.75" x14ac:dyDescent="0.2">
      <c r="A5" s="388"/>
      <c r="B5" s="387"/>
      <c r="C5" s="386" t="s">
        <v>504</v>
      </c>
      <c r="D5" s="385" t="s">
        <v>503</v>
      </c>
      <c r="E5" s="384" t="s">
        <v>502</v>
      </c>
      <c r="F5" s="383" t="s">
        <v>501</v>
      </c>
      <c r="G5" s="382"/>
      <c r="H5" s="381"/>
      <c r="I5" s="380" t="s">
        <v>504</v>
      </c>
      <c r="J5" s="379" t="s">
        <v>503</v>
      </c>
      <c r="K5" s="378" t="s">
        <v>502</v>
      </c>
      <c r="L5" s="377" t="s">
        <v>501</v>
      </c>
    </row>
    <row r="6" spans="1:12" ht="12.75" x14ac:dyDescent="0.2">
      <c r="A6" s="351" t="s">
        <v>87</v>
      </c>
      <c r="B6" s="334" t="s">
        <v>500</v>
      </c>
      <c r="C6" s="328" t="s">
        <v>499</v>
      </c>
      <c r="D6" s="334" t="s">
        <v>88</v>
      </c>
      <c r="E6" s="334" t="s">
        <v>498</v>
      </c>
      <c r="F6" s="376" t="s">
        <v>497</v>
      </c>
      <c r="G6" s="355" t="s">
        <v>87</v>
      </c>
      <c r="H6" s="375" t="s">
        <v>500</v>
      </c>
      <c r="I6" s="374" t="s">
        <v>499</v>
      </c>
      <c r="J6" s="351" t="s">
        <v>88</v>
      </c>
      <c r="K6" s="334" t="s">
        <v>498</v>
      </c>
      <c r="L6" s="334" t="s">
        <v>497</v>
      </c>
    </row>
    <row r="7" spans="1:12" ht="12.75" x14ac:dyDescent="0.2">
      <c r="A7" s="351" t="s">
        <v>496</v>
      </c>
      <c r="B7" s="334" t="s">
        <v>495</v>
      </c>
      <c r="C7" s="333" t="s">
        <v>494</v>
      </c>
      <c r="D7" s="354">
        <v>0</v>
      </c>
      <c r="E7" s="373" t="s">
        <v>346</v>
      </c>
      <c r="F7" s="372">
        <v>500</v>
      </c>
      <c r="G7" s="348" t="s">
        <v>493</v>
      </c>
      <c r="H7" s="351" t="s">
        <v>492</v>
      </c>
      <c r="I7" s="333" t="s">
        <v>170</v>
      </c>
      <c r="J7" s="353">
        <v>0</v>
      </c>
      <c r="K7" s="353">
        <v>0</v>
      </c>
      <c r="L7" s="357"/>
    </row>
    <row r="8" spans="1:12" ht="12.75" x14ac:dyDescent="0.2">
      <c r="A8" s="351" t="s">
        <v>491</v>
      </c>
      <c r="B8" s="334"/>
      <c r="C8" s="333"/>
      <c r="D8" s="360"/>
      <c r="E8" s="353"/>
      <c r="F8" s="356"/>
      <c r="G8" s="355" t="s">
        <v>490</v>
      </c>
      <c r="H8" s="351" t="s">
        <v>489</v>
      </c>
      <c r="I8" s="365" t="s">
        <v>488</v>
      </c>
      <c r="J8" s="352">
        <f>J7</f>
        <v>0</v>
      </c>
      <c r="K8" s="358" t="s">
        <v>346</v>
      </c>
      <c r="L8" s="352">
        <f>K7</f>
        <v>0</v>
      </c>
    </row>
    <row r="9" spans="1:12" ht="12.75" x14ac:dyDescent="0.2">
      <c r="A9" s="351" t="s">
        <v>487</v>
      </c>
      <c r="B9" s="334" t="s">
        <v>486</v>
      </c>
      <c r="C9" s="333" t="s">
        <v>171</v>
      </c>
      <c r="D9" s="353">
        <v>0</v>
      </c>
      <c r="E9" s="353">
        <v>0</v>
      </c>
      <c r="F9" s="356"/>
      <c r="G9" s="355" t="s">
        <v>485</v>
      </c>
      <c r="H9" s="335"/>
      <c r="I9" s="333"/>
      <c r="J9" s="347"/>
      <c r="K9" s="347"/>
      <c r="L9" s="357"/>
    </row>
    <row r="10" spans="1:12" ht="12.75" x14ac:dyDescent="0.2">
      <c r="A10" s="351" t="s">
        <v>484</v>
      </c>
      <c r="B10" s="334" t="s">
        <v>483</v>
      </c>
      <c r="C10" s="333" t="s">
        <v>169</v>
      </c>
      <c r="D10" s="353">
        <v>0</v>
      </c>
      <c r="E10" s="353">
        <v>0</v>
      </c>
      <c r="F10" s="356"/>
      <c r="G10" s="355" t="s">
        <v>482</v>
      </c>
      <c r="H10" s="351" t="s">
        <v>481</v>
      </c>
      <c r="I10" s="333" t="s">
        <v>165</v>
      </c>
      <c r="J10" s="353">
        <v>0</v>
      </c>
      <c r="K10" s="353">
        <v>0</v>
      </c>
      <c r="L10" s="357"/>
    </row>
    <row r="11" spans="1:12" ht="12.75" x14ac:dyDescent="0.2">
      <c r="A11" s="351" t="s">
        <v>480</v>
      </c>
      <c r="B11" s="334" t="s">
        <v>479</v>
      </c>
      <c r="C11" s="333" t="s">
        <v>168</v>
      </c>
      <c r="D11" s="353">
        <v>0</v>
      </c>
      <c r="E11" s="353">
        <v>0</v>
      </c>
      <c r="F11" s="356"/>
      <c r="G11" s="355" t="s">
        <v>478</v>
      </c>
      <c r="H11" s="351" t="s">
        <v>477</v>
      </c>
      <c r="I11" s="333" t="s">
        <v>163</v>
      </c>
      <c r="J11" s="353">
        <v>0</v>
      </c>
      <c r="K11" s="353">
        <v>0</v>
      </c>
      <c r="L11" s="357"/>
    </row>
    <row r="12" spans="1:12" ht="12.75" x14ac:dyDescent="0.2">
      <c r="A12" s="351" t="s">
        <v>476</v>
      </c>
      <c r="B12" s="334" t="s">
        <v>475</v>
      </c>
      <c r="C12" s="333" t="s">
        <v>166</v>
      </c>
      <c r="D12" s="353">
        <v>0</v>
      </c>
      <c r="E12" s="353">
        <v>0</v>
      </c>
      <c r="F12" s="356"/>
      <c r="G12" s="355" t="s">
        <v>474</v>
      </c>
      <c r="H12" s="351" t="s">
        <v>473</v>
      </c>
      <c r="I12" s="333" t="s">
        <v>472</v>
      </c>
      <c r="J12" s="353">
        <v>0</v>
      </c>
      <c r="K12" s="353">
        <v>0</v>
      </c>
      <c r="L12" s="357"/>
    </row>
    <row r="13" spans="1:12" ht="12.75" x14ac:dyDescent="0.2">
      <c r="A13" s="351" t="s">
        <v>471</v>
      </c>
      <c r="B13" s="334" t="s">
        <v>470</v>
      </c>
      <c r="C13" s="333" t="s">
        <v>164</v>
      </c>
      <c r="D13" s="353">
        <v>0</v>
      </c>
      <c r="E13" s="353">
        <v>0</v>
      </c>
      <c r="F13" s="356"/>
      <c r="G13" s="355" t="s">
        <v>469</v>
      </c>
      <c r="H13" s="351" t="s">
        <v>468</v>
      </c>
      <c r="I13" s="333" t="s">
        <v>159</v>
      </c>
      <c r="J13" s="353">
        <v>0</v>
      </c>
      <c r="K13" s="353">
        <v>0</v>
      </c>
      <c r="L13" s="357"/>
    </row>
    <row r="14" spans="1:12" ht="12.75" x14ac:dyDescent="0.2">
      <c r="A14" s="351" t="s">
        <v>467</v>
      </c>
      <c r="B14" s="334" t="s">
        <v>466</v>
      </c>
      <c r="C14" s="333" t="s">
        <v>162</v>
      </c>
      <c r="D14" s="353">
        <v>0</v>
      </c>
      <c r="E14" s="353">
        <v>0</v>
      </c>
      <c r="F14" s="356"/>
      <c r="G14" s="355" t="s">
        <v>465</v>
      </c>
      <c r="H14" s="351" t="s">
        <v>464</v>
      </c>
      <c r="I14" s="333" t="s">
        <v>157</v>
      </c>
      <c r="J14" s="353">
        <v>0</v>
      </c>
      <c r="K14" s="353">
        <v>0</v>
      </c>
      <c r="L14" s="357"/>
    </row>
    <row r="15" spans="1:12" ht="12.75" x14ac:dyDescent="0.2">
      <c r="A15" s="351" t="s">
        <v>463</v>
      </c>
      <c r="B15" s="334" t="s">
        <v>462</v>
      </c>
      <c r="C15" s="333" t="s">
        <v>160</v>
      </c>
      <c r="D15" s="353">
        <v>0</v>
      </c>
      <c r="E15" s="353">
        <v>0</v>
      </c>
      <c r="F15" s="356"/>
      <c r="G15" s="355" t="s">
        <v>461</v>
      </c>
      <c r="H15" s="351" t="s">
        <v>460</v>
      </c>
      <c r="I15" s="333" t="s">
        <v>155</v>
      </c>
      <c r="J15" s="353">
        <v>0</v>
      </c>
      <c r="K15" s="353">
        <v>0</v>
      </c>
      <c r="L15" s="357"/>
    </row>
    <row r="16" spans="1:12" ht="12.75" x14ac:dyDescent="0.2">
      <c r="A16" s="351" t="s">
        <v>459</v>
      </c>
      <c r="B16" s="334" t="s">
        <v>458</v>
      </c>
      <c r="C16" s="333" t="s">
        <v>158</v>
      </c>
      <c r="D16" s="353">
        <v>0</v>
      </c>
      <c r="E16" s="353">
        <v>0</v>
      </c>
      <c r="F16" s="356"/>
      <c r="G16" s="355" t="s">
        <v>457</v>
      </c>
      <c r="H16" s="351" t="s">
        <v>456</v>
      </c>
      <c r="I16" s="333" t="s">
        <v>153</v>
      </c>
      <c r="J16" s="353">
        <v>0</v>
      </c>
      <c r="K16" s="353">
        <v>0</v>
      </c>
      <c r="L16" s="357"/>
    </row>
    <row r="17" spans="1:12" ht="12.75" x14ac:dyDescent="0.2">
      <c r="A17" s="351" t="s">
        <v>455</v>
      </c>
      <c r="B17" s="334" t="s">
        <v>454</v>
      </c>
      <c r="C17" s="333" t="s">
        <v>156</v>
      </c>
      <c r="D17" s="537">
        <v>0</v>
      </c>
      <c r="E17" s="536">
        <v>0</v>
      </c>
      <c r="F17" s="356"/>
      <c r="G17" s="355" t="s">
        <v>453</v>
      </c>
      <c r="H17" s="351" t="s">
        <v>452</v>
      </c>
      <c r="I17" s="333" t="s">
        <v>152</v>
      </c>
      <c r="J17" s="353">
        <v>0</v>
      </c>
      <c r="K17" s="353">
        <v>0</v>
      </c>
      <c r="L17" s="357"/>
    </row>
    <row r="18" spans="1:12" ht="12.75" x14ac:dyDescent="0.2">
      <c r="A18" s="351" t="s">
        <v>451</v>
      </c>
      <c r="B18" s="334" t="s">
        <v>450</v>
      </c>
      <c r="C18" s="365" t="s">
        <v>154</v>
      </c>
      <c r="D18" s="534">
        <v>0</v>
      </c>
      <c r="E18" s="535">
        <v>0</v>
      </c>
      <c r="F18" s="356"/>
      <c r="G18" s="355" t="s">
        <v>449</v>
      </c>
      <c r="H18" s="351" t="s">
        <v>448</v>
      </c>
      <c r="I18" s="333" t="s">
        <v>150</v>
      </c>
      <c r="J18" s="536">
        <v>0</v>
      </c>
      <c r="K18" s="536">
        <v>0</v>
      </c>
      <c r="L18" s="357"/>
    </row>
    <row r="19" spans="1:12" ht="12.75" x14ac:dyDescent="0.2">
      <c r="A19" s="351" t="s">
        <v>447</v>
      </c>
      <c r="B19" s="334"/>
      <c r="C19" s="371" t="s">
        <v>446</v>
      </c>
      <c r="D19" s="370">
        <f>SUBTOTAL(9,D9:D18)</f>
        <v>0</v>
      </c>
      <c r="E19" s="369" t="s">
        <v>346</v>
      </c>
      <c r="F19" s="349">
        <f>SUBTOTAL(9,E8:E18)</f>
        <v>0</v>
      </c>
      <c r="G19" s="368" t="s">
        <v>445</v>
      </c>
      <c r="H19" s="367">
        <v>437000</v>
      </c>
      <c r="I19" s="366" t="s">
        <v>149</v>
      </c>
      <c r="J19" s="535">
        <v>0</v>
      </c>
      <c r="K19" s="535">
        <v>0</v>
      </c>
      <c r="L19" s="357"/>
    </row>
    <row r="20" spans="1:12" ht="12.75" x14ac:dyDescent="0.2">
      <c r="A20" s="351" t="s">
        <v>444</v>
      </c>
      <c r="B20" s="334" t="s">
        <v>443</v>
      </c>
      <c r="C20" s="333" t="s">
        <v>151</v>
      </c>
      <c r="D20" s="353">
        <v>0</v>
      </c>
      <c r="E20" s="353">
        <v>0</v>
      </c>
      <c r="F20" s="356"/>
      <c r="G20" s="361" t="s">
        <v>442</v>
      </c>
      <c r="H20" s="364" t="s">
        <v>441</v>
      </c>
      <c r="I20" s="333" t="s">
        <v>440</v>
      </c>
      <c r="J20" s="353">
        <v>0</v>
      </c>
      <c r="K20" s="353">
        <v>0</v>
      </c>
      <c r="L20" s="357"/>
    </row>
    <row r="21" spans="1:12" ht="12.75" x14ac:dyDescent="0.2">
      <c r="A21" s="351" t="s">
        <v>439</v>
      </c>
      <c r="B21" s="364"/>
      <c r="C21" s="363"/>
      <c r="D21" s="362"/>
      <c r="E21" s="362"/>
      <c r="F21" s="356"/>
      <c r="G21" s="361" t="s">
        <v>438</v>
      </c>
      <c r="H21" s="351" t="s">
        <v>437</v>
      </c>
      <c r="I21" s="333" t="s">
        <v>145</v>
      </c>
      <c r="J21" s="353">
        <v>0</v>
      </c>
      <c r="K21" s="353">
        <v>0</v>
      </c>
      <c r="L21" s="357"/>
    </row>
    <row r="22" spans="1:12" ht="12.75" x14ac:dyDescent="0.2">
      <c r="A22" s="351" t="s">
        <v>436</v>
      </c>
      <c r="B22" s="334" t="s">
        <v>435</v>
      </c>
      <c r="C22" s="333" t="s">
        <v>148</v>
      </c>
      <c r="D22" s="353">
        <v>0</v>
      </c>
      <c r="E22" s="353">
        <v>0</v>
      </c>
      <c r="F22" s="356"/>
      <c r="G22" s="355" t="s">
        <v>434</v>
      </c>
      <c r="H22" s="351" t="s">
        <v>433</v>
      </c>
      <c r="I22" s="365" t="s">
        <v>432</v>
      </c>
      <c r="J22" s="352">
        <f>SUBTOTAL(9,J10:J21)</f>
        <v>0</v>
      </c>
      <c r="K22" s="358" t="s">
        <v>346</v>
      </c>
      <c r="L22" s="352">
        <f>SUBTOTAL(9,K10:K21)</f>
        <v>0</v>
      </c>
    </row>
    <row r="23" spans="1:12" ht="12.75" x14ac:dyDescent="0.2">
      <c r="A23" s="351" t="s">
        <v>431</v>
      </c>
      <c r="B23" s="334" t="s">
        <v>430</v>
      </c>
      <c r="C23" s="333" t="s">
        <v>146</v>
      </c>
      <c r="D23" s="353">
        <v>0</v>
      </c>
      <c r="E23" s="353">
        <v>0</v>
      </c>
      <c r="F23" s="356"/>
      <c r="G23" s="355" t="s">
        <v>429</v>
      </c>
      <c r="H23" s="335"/>
      <c r="I23" s="333"/>
      <c r="J23" s="347"/>
      <c r="K23" s="347"/>
      <c r="L23" s="357"/>
    </row>
    <row r="24" spans="1:12" ht="12.75" x14ac:dyDescent="0.2">
      <c r="A24" s="351" t="s">
        <v>428</v>
      </c>
      <c r="B24" s="334" t="s">
        <v>427</v>
      </c>
      <c r="C24" s="333" t="s">
        <v>144</v>
      </c>
      <c r="D24" s="353">
        <v>0</v>
      </c>
      <c r="E24" s="353">
        <v>0</v>
      </c>
      <c r="F24" s="356"/>
      <c r="G24" s="355" t="s">
        <v>426</v>
      </c>
      <c r="H24" s="335"/>
      <c r="I24" s="333"/>
      <c r="J24" s="347"/>
      <c r="K24" s="347"/>
      <c r="L24" s="357"/>
    </row>
    <row r="25" spans="1:12" ht="12.75" x14ac:dyDescent="0.2">
      <c r="A25" s="351" t="s">
        <v>425</v>
      </c>
      <c r="B25" s="364"/>
      <c r="C25" s="363"/>
      <c r="D25" s="362"/>
      <c r="E25" s="360"/>
      <c r="F25" s="356"/>
      <c r="G25" s="355" t="s">
        <v>424</v>
      </c>
      <c r="H25" s="351" t="s">
        <v>423</v>
      </c>
      <c r="I25" s="333" t="s">
        <v>141</v>
      </c>
      <c r="J25" s="353">
        <v>0</v>
      </c>
      <c r="K25" s="353">
        <v>0</v>
      </c>
      <c r="L25" s="357"/>
    </row>
    <row r="26" spans="1:12" ht="12.75" x14ac:dyDescent="0.2">
      <c r="A26" s="351" t="s">
        <v>422</v>
      </c>
      <c r="B26" s="334" t="s">
        <v>421</v>
      </c>
      <c r="C26" s="333" t="s">
        <v>142</v>
      </c>
      <c r="D26" s="353">
        <v>0</v>
      </c>
      <c r="E26" s="353">
        <v>0</v>
      </c>
      <c r="F26" s="356"/>
      <c r="G26" s="355" t="s">
        <v>420</v>
      </c>
      <c r="H26" s="351" t="s">
        <v>419</v>
      </c>
      <c r="I26" s="333" t="s">
        <v>140</v>
      </c>
      <c r="J26" s="353">
        <v>0</v>
      </c>
      <c r="K26" s="353">
        <v>0</v>
      </c>
      <c r="L26" s="357"/>
    </row>
    <row r="27" spans="1:12" ht="12.75" x14ac:dyDescent="0.2">
      <c r="A27" s="351" t="s">
        <v>418</v>
      </c>
      <c r="B27" s="334"/>
      <c r="C27" s="333"/>
      <c r="D27" s="360"/>
      <c r="E27" s="360"/>
      <c r="F27" s="356"/>
      <c r="G27" s="355" t="s">
        <v>417</v>
      </c>
      <c r="H27" s="351" t="s">
        <v>416</v>
      </c>
      <c r="I27" s="333" t="s">
        <v>138</v>
      </c>
      <c r="J27" s="353">
        <v>0</v>
      </c>
      <c r="K27" s="353">
        <v>0</v>
      </c>
      <c r="L27" s="357"/>
    </row>
    <row r="28" spans="1:12" ht="25.5" x14ac:dyDescent="0.2">
      <c r="A28" s="351" t="s">
        <v>415</v>
      </c>
      <c r="B28" s="334" t="s">
        <v>414</v>
      </c>
      <c r="C28" s="333" t="s">
        <v>139</v>
      </c>
      <c r="D28" s="353">
        <v>0</v>
      </c>
      <c r="E28" s="353">
        <v>0</v>
      </c>
      <c r="F28" s="356"/>
      <c r="G28" s="355" t="s">
        <v>413</v>
      </c>
      <c r="H28" s="351" t="s">
        <v>412</v>
      </c>
      <c r="I28" s="333" t="s">
        <v>411</v>
      </c>
      <c r="J28" s="353">
        <v>0</v>
      </c>
      <c r="K28" s="353">
        <v>0</v>
      </c>
      <c r="L28" s="357"/>
    </row>
    <row r="29" spans="1:12" ht="12.75" x14ac:dyDescent="0.2">
      <c r="A29" s="351" t="s">
        <v>410</v>
      </c>
      <c r="B29" s="334" t="s">
        <v>409</v>
      </c>
      <c r="C29" s="333" t="s">
        <v>408</v>
      </c>
      <c r="D29" s="353">
        <v>0</v>
      </c>
      <c r="E29" s="353">
        <v>0</v>
      </c>
      <c r="F29" s="356"/>
      <c r="G29" s="355" t="s">
        <v>407</v>
      </c>
      <c r="H29" s="351" t="s">
        <v>406</v>
      </c>
      <c r="I29" s="333" t="s">
        <v>134</v>
      </c>
      <c r="J29" s="353">
        <v>0</v>
      </c>
      <c r="K29" s="353">
        <v>0</v>
      </c>
      <c r="L29" s="357"/>
    </row>
    <row r="30" spans="1:12" ht="12.75" x14ac:dyDescent="0.2">
      <c r="A30" s="351" t="s">
        <v>405</v>
      </c>
      <c r="B30" s="334" t="s">
        <v>404</v>
      </c>
      <c r="C30" s="333" t="s">
        <v>135</v>
      </c>
      <c r="D30" s="353">
        <v>0</v>
      </c>
      <c r="E30" s="353">
        <v>0</v>
      </c>
      <c r="F30" s="356"/>
      <c r="G30" s="355" t="s">
        <v>403</v>
      </c>
      <c r="H30" s="351" t="s">
        <v>402</v>
      </c>
      <c r="I30" s="333" t="s">
        <v>133</v>
      </c>
      <c r="J30" s="353">
        <v>0</v>
      </c>
      <c r="K30" s="353">
        <v>0</v>
      </c>
      <c r="L30" s="357"/>
    </row>
    <row r="31" spans="1:12" ht="12.75" x14ac:dyDescent="0.2">
      <c r="A31" s="351" t="s">
        <v>401</v>
      </c>
      <c r="B31" s="334"/>
      <c r="C31" s="333"/>
      <c r="D31" s="360"/>
      <c r="E31" s="360"/>
      <c r="F31" s="356"/>
      <c r="G31" s="355" t="s">
        <v>400</v>
      </c>
      <c r="H31" s="351" t="s">
        <v>399</v>
      </c>
      <c r="I31" s="333" t="s">
        <v>131</v>
      </c>
      <c r="J31" s="353">
        <v>0</v>
      </c>
      <c r="K31" s="353">
        <v>0</v>
      </c>
      <c r="L31" s="357"/>
    </row>
    <row r="32" spans="1:12" ht="12.75" x14ac:dyDescent="0.2">
      <c r="A32" s="351" t="s">
        <v>398</v>
      </c>
      <c r="B32" s="334">
        <v>417100</v>
      </c>
      <c r="C32" s="333" t="s">
        <v>132</v>
      </c>
      <c r="D32" s="353">
        <v>0</v>
      </c>
      <c r="E32" s="353">
        <v>0</v>
      </c>
      <c r="F32" s="356"/>
      <c r="G32" s="355" t="s">
        <v>397</v>
      </c>
      <c r="H32" s="351" t="s">
        <v>396</v>
      </c>
      <c r="I32" s="333" t="s">
        <v>395</v>
      </c>
      <c r="J32" s="353">
        <v>0</v>
      </c>
      <c r="K32" s="353">
        <v>0</v>
      </c>
      <c r="L32" s="357"/>
    </row>
    <row r="33" spans="1:12" ht="12.75" x14ac:dyDescent="0.2">
      <c r="A33" s="351" t="s">
        <v>394</v>
      </c>
      <c r="B33" s="334">
        <v>417200</v>
      </c>
      <c r="C33" s="333" t="s">
        <v>130</v>
      </c>
      <c r="D33" s="353">
        <v>0</v>
      </c>
      <c r="E33" s="353">
        <v>0</v>
      </c>
      <c r="F33" s="356"/>
      <c r="G33" s="361" t="s">
        <v>393</v>
      </c>
      <c r="H33" s="334" t="s">
        <v>392</v>
      </c>
      <c r="I33" s="333" t="s">
        <v>391</v>
      </c>
      <c r="J33" s="353">
        <v>0</v>
      </c>
      <c r="K33" s="353">
        <v>0</v>
      </c>
      <c r="L33" s="357"/>
    </row>
    <row r="34" spans="1:12" ht="12.75" x14ac:dyDescent="0.2">
      <c r="A34" s="351" t="s">
        <v>390</v>
      </c>
      <c r="B34" s="334">
        <v>417300</v>
      </c>
      <c r="C34" s="333" t="s">
        <v>389</v>
      </c>
      <c r="D34" s="353">
        <v>0</v>
      </c>
      <c r="E34" s="353">
        <v>0</v>
      </c>
      <c r="F34" s="356"/>
      <c r="G34" s="355" t="s">
        <v>388</v>
      </c>
      <c r="H34" s="351" t="s">
        <v>387</v>
      </c>
      <c r="I34" s="333" t="s">
        <v>386</v>
      </c>
      <c r="J34" s="353">
        <v>0</v>
      </c>
      <c r="K34" s="353">
        <v>0</v>
      </c>
      <c r="L34" s="357"/>
    </row>
    <row r="35" spans="1:12" ht="12.75" x14ac:dyDescent="0.2">
      <c r="A35" s="351" t="s">
        <v>385</v>
      </c>
      <c r="B35" s="334">
        <v>417400</v>
      </c>
      <c r="C35" s="333" t="s">
        <v>384</v>
      </c>
      <c r="D35" s="353">
        <v>0</v>
      </c>
      <c r="E35" s="353">
        <v>0</v>
      </c>
      <c r="F35" s="356"/>
      <c r="G35" s="355" t="s">
        <v>383</v>
      </c>
      <c r="H35" s="351" t="s">
        <v>382</v>
      </c>
      <c r="I35" s="333" t="s">
        <v>381</v>
      </c>
      <c r="J35" s="359">
        <f>SUBTOTAL(9,J25:J34)</f>
        <v>0</v>
      </c>
      <c r="K35" s="358" t="s">
        <v>346</v>
      </c>
      <c r="L35" s="352">
        <f>SUBTOTAL(9,K25:K34)</f>
        <v>0</v>
      </c>
    </row>
    <row r="36" spans="1:12" ht="12.75" x14ac:dyDescent="0.2">
      <c r="A36" s="351" t="s">
        <v>380</v>
      </c>
      <c r="B36" s="334">
        <v>417900</v>
      </c>
      <c r="C36" s="333" t="s">
        <v>124</v>
      </c>
      <c r="D36" s="353">
        <v>0</v>
      </c>
      <c r="E36" s="353">
        <v>0</v>
      </c>
      <c r="F36" s="356"/>
      <c r="G36" s="355" t="s">
        <v>379</v>
      </c>
      <c r="H36" s="335"/>
      <c r="I36" s="333" t="s">
        <v>378</v>
      </c>
      <c r="J36" s="347"/>
      <c r="K36" s="347"/>
      <c r="L36" s="357"/>
    </row>
    <row r="37" spans="1:12" ht="25.5" x14ac:dyDescent="0.2">
      <c r="A37" s="351" t="s">
        <v>377</v>
      </c>
      <c r="B37" s="334"/>
      <c r="C37" s="333"/>
      <c r="D37" s="360"/>
      <c r="E37" s="360"/>
      <c r="F37" s="356"/>
      <c r="G37" s="355" t="s">
        <v>376</v>
      </c>
      <c r="H37" s="351" t="s">
        <v>375</v>
      </c>
      <c r="I37" s="333" t="s">
        <v>374</v>
      </c>
      <c r="J37" s="353">
        <v>0</v>
      </c>
      <c r="K37" s="353">
        <v>0</v>
      </c>
      <c r="L37" s="357"/>
    </row>
    <row r="38" spans="1:12" ht="12.75" x14ac:dyDescent="0.2">
      <c r="A38" s="351" t="s">
        <v>373</v>
      </c>
      <c r="B38" s="334">
        <v>418100</v>
      </c>
      <c r="C38" s="333" t="s">
        <v>123</v>
      </c>
      <c r="D38" s="353">
        <v>0</v>
      </c>
      <c r="E38" s="353">
        <v>0</v>
      </c>
      <c r="F38" s="356"/>
      <c r="G38" s="355" t="s">
        <v>372</v>
      </c>
      <c r="H38" s="351" t="s">
        <v>371</v>
      </c>
      <c r="I38" s="333" t="s">
        <v>370</v>
      </c>
      <c r="J38" s="353">
        <v>0</v>
      </c>
      <c r="K38" s="353">
        <v>0</v>
      </c>
      <c r="L38" s="357"/>
    </row>
    <row r="39" spans="1:12" ht="12.75" x14ac:dyDescent="0.2">
      <c r="A39" s="351" t="s">
        <v>369</v>
      </c>
      <c r="B39" s="334"/>
      <c r="C39" s="333"/>
      <c r="D39" s="360"/>
      <c r="E39" s="353"/>
      <c r="F39" s="356"/>
      <c r="G39" s="355" t="s">
        <v>368</v>
      </c>
      <c r="H39" s="351" t="s">
        <v>367</v>
      </c>
      <c r="I39" s="333" t="s">
        <v>366</v>
      </c>
      <c r="J39" s="359">
        <f>SUBTOTAL(9,J37:J38)</f>
        <v>0</v>
      </c>
      <c r="K39" s="358" t="s">
        <v>346</v>
      </c>
      <c r="L39" s="352">
        <f>SUBTOTAL(9,K37:K38)</f>
        <v>0</v>
      </c>
    </row>
    <row r="40" spans="1:12" ht="12.75" x14ac:dyDescent="0.2">
      <c r="A40" s="351" t="s">
        <v>365</v>
      </c>
      <c r="B40" s="334">
        <v>419100</v>
      </c>
      <c r="C40" s="333" t="s">
        <v>120</v>
      </c>
      <c r="D40" s="353">
        <v>0</v>
      </c>
      <c r="E40" s="353">
        <v>0</v>
      </c>
      <c r="F40" s="356"/>
      <c r="G40" s="355" t="s">
        <v>364</v>
      </c>
      <c r="H40" s="351" t="s">
        <v>363</v>
      </c>
      <c r="I40" s="333"/>
      <c r="J40" s="347"/>
      <c r="K40" s="357"/>
      <c r="L40" s="357"/>
    </row>
    <row r="41" spans="1:12" ht="12.75" x14ac:dyDescent="0.2">
      <c r="A41" s="351" t="s">
        <v>362</v>
      </c>
      <c r="B41" s="334">
        <v>419200</v>
      </c>
      <c r="C41" s="333" t="s">
        <v>118</v>
      </c>
      <c r="D41" s="353">
        <v>500</v>
      </c>
      <c r="E41" s="353">
        <v>29344</v>
      </c>
      <c r="F41" s="356"/>
      <c r="G41" s="355" t="s">
        <v>361</v>
      </c>
      <c r="H41" s="335"/>
      <c r="I41" s="333" t="s">
        <v>360</v>
      </c>
      <c r="J41" s="359">
        <f>SUM(D46,J8,J22,J35,J39)</f>
        <v>500</v>
      </c>
      <c r="K41" s="358" t="s">
        <v>346</v>
      </c>
      <c r="L41" s="352">
        <f>SUM(F46,L8,L22,L35,L39)</f>
        <v>29344</v>
      </c>
    </row>
    <row r="42" spans="1:12" ht="12.75" x14ac:dyDescent="0.2">
      <c r="A42" s="351" t="s">
        <v>359</v>
      </c>
      <c r="B42" s="334">
        <v>419300</v>
      </c>
      <c r="C42" s="333" t="s">
        <v>116</v>
      </c>
      <c r="D42" s="353">
        <v>0</v>
      </c>
      <c r="E42" s="353">
        <v>0</v>
      </c>
      <c r="F42" s="356"/>
      <c r="G42" s="355" t="s">
        <v>358</v>
      </c>
      <c r="H42" s="335"/>
      <c r="I42" s="333"/>
      <c r="J42" s="347"/>
      <c r="K42" s="347"/>
      <c r="L42" s="357"/>
    </row>
    <row r="43" spans="1:12" ht="12.75" x14ac:dyDescent="0.2">
      <c r="A43" s="351" t="s">
        <v>357</v>
      </c>
      <c r="B43" s="334">
        <v>419900</v>
      </c>
      <c r="C43" s="333" t="s">
        <v>115</v>
      </c>
      <c r="D43" s="353">
        <v>0</v>
      </c>
      <c r="E43" s="534">
        <v>0</v>
      </c>
      <c r="F43" s="356"/>
      <c r="G43" s="355" t="s">
        <v>356</v>
      </c>
      <c r="H43" s="351" t="s">
        <v>355</v>
      </c>
      <c r="I43" s="333" t="s">
        <v>354</v>
      </c>
      <c r="J43" s="533">
        <v>0</v>
      </c>
      <c r="K43" s="532">
        <v>1990</v>
      </c>
      <c r="L43" s="352">
        <f>+K43</f>
        <v>1990</v>
      </c>
    </row>
    <row r="44" spans="1:12" ht="12.75" x14ac:dyDescent="0.2">
      <c r="A44" s="351" t="s">
        <v>353</v>
      </c>
      <c r="B44" s="334"/>
      <c r="C44" s="333" t="s">
        <v>352</v>
      </c>
      <c r="D44" s="332">
        <f>SUBTOTAL(9,D19:D43)</f>
        <v>500</v>
      </c>
      <c r="E44" s="350" t="s">
        <v>346</v>
      </c>
      <c r="F44" s="349">
        <f>SUBTOTAL(9,E20:E43)</f>
        <v>29344</v>
      </c>
      <c r="G44" s="348" t="s">
        <v>351</v>
      </c>
      <c r="H44" s="335"/>
      <c r="I44" s="333"/>
      <c r="J44" s="347"/>
      <c r="K44" s="347"/>
      <c r="L44" s="347"/>
    </row>
    <row r="45" spans="1:12" ht="24" x14ac:dyDescent="0.2">
      <c r="A45" s="346" t="s">
        <v>350</v>
      </c>
      <c r="B45" s="340">
        <v>410000</v>
      </c>
      <c r="C45" s="345" t="s">
        <v>349</v>
      </c>
      <c r="D45" s="344"/>
      <c r="E45" s="343" t="s">
        <v>346</v>
      </c>
      <c r="F45" s="342"/>
      <c r="G45" s="341"/>
      <c r="H45" s="340" t="s">
        <v>348</v>
      </c>
      <c r="I45" s="339" t="s">
        <v>347</v>
      </c>
      <c r="J45" s="338"/>
      <c r="K45" s="337" t="s">
        <v>346</v>
      </c>
      <c r="L45" s="336"/>
    </row>
    <row r="46" spans="1:12" ht="12.75" x14ac:dyDescent="0.2">
      <c r="A46" s="335"/>
      <c r="B46" s="334"/>
      <c r="C46" s="333"/>
      <c r="D46" s="332">
        <f>(D19+D44)</f>
        <v>500</v>
      </c>
      <c r="E46" s="332"/>
      <c r="F46" s="331">
        <f>SUM(F19+F44)</f>
        <v>29344</v>
      </c>
      <c r="G46" s="330"/>
      <c r="H46" s="329"/>
      <c r="I46" s="328" t="s">
        <v>345</v>
      </c>
      <c r="J46" s="326">
        <f>(D7+J41+J43)</f>
        <v>500</v>
      </c>
      <c r="K46" s="327"/>
      <c r="L46" s="326">
        <f>(F7+L41+K43)</f>
        <v>31834</v>
      </c>
    </row>
    <row r="47" spans="1:12" ht="12.95" customHeight="1" x14ac:dyDescent="0.2">
      <c r="A47" s="598" t="str">
        <f ca="1">CELL("FILENAME",A1)</f>
        <v>R:\Finance\Annual Budget\Amended 2016-2017\[2016-2017 Amended Budget.xlsx]111</v>
      </c>
      <c r="B47" s="598"/>
      <c r="C47" s="598"/>
      <c r="D47" s="324"/>
      <c r="E47" s="324"/>
      <c r="F47" s="324"/>
      <c r="G47" s="324"/>
      <c r="H47" s="324"/>
      <c r="I47" s="325"/>
      <c r="J47" s="324"/>
      <c r="K47" s="324"/>
      <c r="L47" s="324"/>
    </row>
    <row r="48" spans="1:12" x14ac:dyDescent="0.2">
      <c r="D48" s="323"/>
      <c r="E48" s="323"/>
      <c r="F48" s="323"/>
    </row>
    <row r="49" spans="4:6" x14ac:dyDescent="0.2">
      <c r="D49" s="323"/>
      <c r="E49" s="323"/>
      <c r="F49" s="323"/>
    </row>
    <row r="50" spans="4:6" x14ac:dyDescent="0.2">
      <c r="D50" s="323"/>
      <c r="E50" s="323"/>
      <c r="F50" s="323"/>
    </row>
    <row r="51" spans="4:6" x14ac:dyDescent="0.2">
      <c r="D51" s="323"/>
      <c r="E51" s="323"/>
      <c r="F51" s="323"/>
    </row>
    <row r="52" spans="4:6" x14ac:dyDescent="0.2">
      <c r="D52" s="323"/>
      <c r="E52" s="323"/>
      <c r="F52" s="323"/>
    </row>
    <row r="53" spans="4:6" x14ac:dyDescent="0.2">
      <c r="D53" s="323"/>
      <c r="E53" s="323"/>
      <c r="F53" s="323"/>
    </row>
    <row r="54" spans="4:6" x14ac:dyDescent="0.2">
      <c r="D54" s="323"/>
      <c r="E54" s="323"/>
      <c r="F54" s="323"/>
    </row>
    <row r="55" spans="4:6" x14ac:dyDescent="0.2">
      <c r="D55" s="323"/>
      <c r="E55" s="323"/>
      <c r="F55" s="323"/>
    </row>
    <row r="56" spans="4:6" x14ac:dyDescent="0.2">
      <c r="D56" s="323"/>
      <c r="E56" s="323"/>
      <c r="F56" s="323"/>
    </row>
    <row r="57" spans="4:6" x14ac:dyDescent="0.2">
      <c r="D57" s="323"/>
      <c r="E57" s="323"/>
      <c r="F57" s="323"/>
    </row>
    <row r="58" spans="4:6" x14ac:dyDescent="0.2">
      <c r="D58" s="323"/>
      <c r="E58" s="323"/>
      <c r="F58" s="323"/>
    </row>
    <row r="59" spans="4:6" x14ac:dyDescent="0.2">
      <c r="D59" s="323"/>
      <c r="E59" s="323"/>
      <c r="F59" s="323"/>
    </row>
    <row r="60" spans="4:6" x14ac:dyDescent="0.2">
      <c r="D60" s="323"/>
      <c r="E60" s="323"/>
      <c r="F60" s="323"/>
    </row>
    <row r="61" spans="4:6" x14ac:dyDescent="0.2">
      <c r="D61" s="323"/>
      <c r="E61" s="323"/>
      <c r="F61" s="323"/>
    </row>
    <row r="62" spans="4:6" x14ac:dyDescent="0.2">
      <c r="D62" s="323"/>
      <c r="E62" s="323"/>
      <c r="F62" s="323"/>
    </row>
    <row r="63" spans="4:6" x14ac:dyDescent="0.2">
      <c r="D63" s="323"/>
      <c r="E63" s="323"/>
      <c r="F63" s="323"/>
    </row>
    <row r="64" spans="4:6" x14ac:dyDescent="0.2">
      <c r="D64" s="323"/>
      <c r="E64" s="323"/>
      <c r="F64" s="323"/>
    </row>
    <row r="65" spans="4:6" x14ac:dyDescent="0.2">
      <c r="D65" s="323"/>
      <c r="E65" s="323"/>
      <c r="F65" s="323"/>
    </row>
    <row r="66" spans="4:6" x14ac:dyDescent="0.2">
      <c r="D66" s="323"/>
      <c r="E66" s="323"/>
      <c r="F66" s="323"/>
    </row>
    <row r="67" spans="4:6" x14ac:dyDescent="0.2">
      <c r="D67" s="323"/>
      <c r="E67" s="323"/>
      <c r="F67" s="323"/>
    </row>
    <row r="68" spans="4:6" x14ac:dyDescent="0.2">
      <c r="D68" s="323"/>
      <c r="E68" s="323"/>
      <c r="F68" s="323"/>
    </row>
    <row r="69" spans="4:6" x14ac:dyDescent="0.2">
      <c r="D69" s="323"/>
      <c r="E69" s="323"/>
      <c r="F69" s="323"/>
    </row>
    <row r="70" spans="4:6" x14ac:dyDescent="0.2">
      <c r="D70" s="323"/>
      <c r="E70" s="323"/>
      <c r="F70" s="323"/>
    </row>
    <row r="71" spans="4:6" x14ac:dyDescent="0.2">
      <c r="D71" s="323"/>
      <c r="E71" s="323"/>
      <c r="F71" s="323"/>
    </row>
    <row r="72" spans="4:6" x14ac:dyDescent="0.2">
      <c r="D72" s="323"/>
      <c r="E72" s="323"/>
      <c r="F72" s="323"/>
    </row>
    <row r="73" spans="4:6" x14ac:dyDescent="0.2">
      <c r="D73" s="323"/>
      <c r="E73" s="323"/>
      <c r="F73" s="323"/>
    </row>
    <row r="74" spans="4:6" x14ac:dyDescent="0.2">
      <c r="D74" s="323"/>
      <c r="E74" s="323"/>
      <c r="F74" s="323"/>
    </row>
    <row r="75" spans="4:6" x14ac:dyDescent="0.2">
      <c r="D75" s="323"/>
      <c r="E75" s="323"/>
      <c r="F75" s="323"/>
    </row>
    <row r="76" spans="4:6" x14ac:dyDescent="0.2">
      <c r="D76" s="323"/>
      <c r="E76" s="323"/>
      <c r="F76" s="323"/>
    </row>
    <row r="77" spans="4:6" x14ac:dyDescent="0.2">
      <c r="D77" s="323"/>
      <c r="E77" s="323"/>
      <c r="F77" s="323"/>
    </row>
    <row r="78" spans="4:6" x14ac:dyDescent="0.2">
      <c r="D78" s="323"/>
      <c r="E78" s="323"/>
      <c r="F78" s="323"/>
    </row>
    <row r="79" spans="4:6" x14ac:dyDescent="0.2">
      <c r="D79" s="323"/>
      <c r="E79" s="323"/>
      <c r="F79" s="323"/>
    </row>
    <row r="80" spans="4:6" x14ac:dyDescent="0.2">
      <c r="D80" s="323"/>
      <c r="E80" s="323"/>
      <c r="F80" s="323"/>
    </row>
    <row r="81" spans="4:6" x14ac:dyDescent="0.2">
      <c r="D81" s="323"/>
      <c r="E81" s="323"/>
      <c r="F81" s="323"/>
    </row>
    <row r="82" spans="4:6" x14ac:dyDescent="0.2">
      <c r="D82" s="323"/>
      <c r="E82" s="323"/>
      <c r="F82" s="323"/>
    </row>
    <row r="83" spans="4:6" x14ac:dyDescent="0.2">
      <c r="D83" s="323"/>
      <c r="E83" s="323"/>
      <c r="F83" s="323"/>
    </row>
    <row r="84" spans="4:6" x14ac:dyDescent="0.2">
      <c r="D84" s="323"/>
      <c r="E84" s="323"/>
      <c r="F84" s="323"/>
    </row>
    <row r="85" spans="4:6" x14ac:dyDescent="0.2">
      <c r="D85" s="323"/>
      <c r="E85" s="323"/>
      <c r="F85" s="323"/>
    </row>
    <row r="86" spans="4:6" x14ac:dyDescent="0.2">
      <c r="D86" s="323"/>
      <c r="E86" s="323"/>
      <c r="F86" s="323"/>
    </row>
    <row r="87" spans="4:6" x14ac:dyDescent="0.2">
      <c r="D87" s="323"/>
      <c r="E87" s="323"/>
      <c r="F87" s="323"/>
    </row>
    <row r="88" spans="4:6" x14ac:dyDescent="0.2">
      <c r="D88" s="323"/>
      <c r="E88" s="323"/>
      <c r="F88" s="323"/>
    </row>
    <row r="89" spans="4:6" x14ac:dyDescent="0.2">
      <c r="D89" s="323"/>
      <c r="E89" s="323"/>
      <c r="F89" s="323"/>
    </row>
    <row r="90" spans="4:6" x14ac:dyDescent="0.2">
      <c r="D90" s="323"/>
      <c r="E90" s="323"/>
      <c r="F90" s="323"/>
    </row>
    <row r="91" spans="4:6" x14ac:dyDescent="0.2">
      <c r="D91" s="323"/>
      <c r="E91" s="323"/>
      <c r="F91" s="323"/>
    </row>
    <row r="92" spans="4:6" x14ac:dyDescent="0.2">
      <c r="D92" s="323"/>
      <c r="E92" s="323"/>
      <c r="F92" s="323"/>
    </row>
    <row r="93" spans="4:6" x14ac:dyDescent="0.2">
      <c r="D93" s="323"/>
      <c r="E93" s="323"/>
      <c r="F93" s="323"/>
    </row>
    <row r="94" spans="4:6" x14ac:dyDescent="0.2">
      <c r="D94" s="323"/>
      <c r="E94" s="323"/>
      <c r="F94" s="323"/>
    </row>
    <row r="95" spans="4:6" x14ac:dyDescent="0.2">
      <c r="D95" s="323"/>
      <c r="E95" s="323"/>
      <c r="F95" s="323"/>
    </row>
    <row r="96" spans="4:6" x14ac:dyDescent="0.2">
      <c r="D96" s="323"/>
      <c r="E96" s="323"/>
      <c r="F96" s="323"/>
    </row>
    <row r="97" spans="4:6" x14ac:dyDescent="0.2">
      <c r="D97" s="323"/>
      <c r="E97" s="323"/>
      <c r="F97" s="323"/>
    </row>
    <row r="98" spans="4:6" x14ac:dyDescent="0.2">
      <c r="D98" s="323"/>
      <c r="E98" s="323"/>
      <c r="F98" s="323"/>
    </row>
    <row r="99" spans="4:6" x14ac:dyDescent="0.2">
      <c r="D99" s="323"/>
      <c r="E99" s="323"/>
      <c r="F99" s="323"/>
    </row>
    <row r="100" spans="4:6" x14ac:dyDescent="0.2">
      <c r="D100" s="323"/>
      <c r="E100" s="323"/>
      <c r="F100" s="323"/>
    </row>
    <row r="101" spans="4:6" x14ac:dyDescent="0.2">
      <c r="D101" s="323"/>
      <c r="E101" s="323"/>
      <c r="F101" s="323"/>
    </row>
    <row r="102" spans="4:6" x14ac:dyDescent="0.2">
      <c r="D102" s="323"/>
      <c r="E102" s="323"/>
      <c r="F102" s="323"/>
    </row>
    <row r="103" spans="4:6" x14ac:dyDescent="0.2">
      <c r="D103" s="323"/>
      <c r="E103" s="323"/>
      <c r="F103" s="323"/>
    </row>
    <row r="104" spans="4:6" x14ac:dyDescent="0.2">
      <c r="D104" s="323"/>
      <c r="E104" s="323"/>
      <c r="F104" s="323"/>
    </row>
    <row r="105" spans="4:6" x14ac:dyDescent="0.2">
      <c r="D105" s="323"/>
      <c r="E105" s="323"/>
      <c r="F105" s="323"/>
    </row>
    <row r="106" spans="4:6" x14ac:dyDescent="0.2">
      <c r="D106" s="323"/>
      <c r="E106" s="323"/>
      <c r="F106" s="323"/>
    </row>
    <row r="107" spans="4:6" x14ac:dyDescent="0.2">
      <c r="D107" s="323"/>
      <c r="E107" s="323"/>
      <c r="F107" s="323"/>
    </row>
    <row r="108" spans="4:6" x14ac:dyDescent="0.2">
      <c r="D108" s="323"/>
      <c r="E108" s="323"/>
      <c r="F108" s="323"/>
    </row>
    <row r="109" spans="4:6" x14ac:dyDescent="0.2">
      <c r="D109" s="323"/>
      <c r="E109" s="323"/>
      <c r="F109" s="323"/>
    </row>
    <row r="110" spans="4:6" x14ac:dyDescent="0.2">
      <c r="D110" s="323"/>
      <c r="E110" s="323"/>
      <c r="F110" s="323"/>
    </row>
    <row r="111" spans="4:6" x14ac:dyDescent="0.2">
      <c r="D111" s="323"/>
      <c r="E111" s="323"/>
      <c r="F111" s="323"/>
    </row>
    <row r="112" spans="4:6" x14ac:dyDescent="0.2">
      <c r="D112" s="323"/>
      <c r="E112" s="323"/>
      <c r="F112" s="323"/>
    </row>
    <row r="113" spans="4:6" x14ac:dyDescent="0.2">
      <c r="D113" s="323"/>
      <c r="E113" s="323"/>
      <c r="F113" s="323"/>
    </row>
    <row r="114" spans="4:6" x14ac:dyDescent="0.2">
      <c r="D114" s="323"/>
      <c r="E114" s="323"/>
      <c r="F114" s="323"/>
    </row>
    <row r="115" spans="4:6" x14ac:dyDescent="0.2">
      <c r="D115" s="323"/>
      <c r="E115" s="323"/>
      <c r="F115" s="323"/>
    </row>
    <row r="116" spans="4:6" x14ac:dyDescent="0.2">
      <c r="D116" s="323"/>
      <c r="E116" s="323"/>
      <c r="F116" s="323"/>
    </row>
    <row r="117" spans="4:6" x14ac:dyDescent="0.2">
      <c r="D117" s="323"/>
      <c r="E117" s="323"/>
      <c r="F117" s="323"/>
    </row>
    <row r="118" spans="4:6" x14ac:dyDescent="0.2">
      <c r="D118" s="323"/>
      <c r="E118" s="323"/>
      <c r="F118" s="323"/>
    </row>
    <row r="119" spans="4:6" x14ac:dyDescent="0.2">
      <c r="D119" s="323"/>
      <c r="E119" s="323"/>
      <c r="F119" s="323"/>
    </row>
    <row r="120" spans="4:6" x14ac:dyDescent="0.2">
      <c r="D120" s="323"/>
      <c r="E120" s="323"/>
      <c r="F120" s="323"/>
    </row>
    <row r="121" spans="4:6" x14ac:dyDescent="0.2">
      <c r="D121" s="323"/>
      <c r="E121" s="323"/>
      <c r="F121" s="323"/>
    </row>
    <row r="122" spans="4:6" x14ac:dyDescent="0.2">
      <c r="D122" s="323"/>
      <c r="E122" s="323"/>
      <c r="F122" s="323"/>
    </row>
    <row r="123" spans="4:6" x14ac:dyDescent="0.2">
      <c r="D123" s="323"/>
      <c r="E123" s="323"/>
      <c r="F123" s="323"/>
    </row>
    <row r="124" spans="4:6" x14ac:dyDescent="0.2">
      <c r="D124" s="323"/>
      <c r="E124" s="323"/>
      <c r="F124" s="323"/>
    </row>
    <row r="125" spans="4:6" x14ac:dyDescent="0.2">
      <c r="D125" s="323"/>
      <c r="E125" s="323"/>
      <c r="F125" s="323"/>
    </row>
    <row r="126" spans="4:6" x14ac:dyDescent="0.2">
      <c r="D126" s="323"/>
      <c r="E126" s="323"/>
      <c r="F126" s="323"/>
    </row>
    <row r="127" spans="4:6" x14ac:dyDescent="0.2">
      <c r="D127" s="323"/>
      <c r="E127" s="323"/>
      <c r="F127" s="323"/>
    </row>
    <row r="128" spans="4:6" x14ac:dyDescent="0.2">
      <c r="D128" s="323"/>
      <c r="E128" s="323"/>
      <c r="F128" s="323"/>
    </row>
    <row r="129" spans="4:6" x14ac:dyDescent="0.2">
      <c r="D129" s="323"/>
      <c r="E129" s="323"/>
      <c r="F129" s="323"/>
    </row>
    <row r="130" spans="4:6" x14ac:dyDescent="0.2">
      <c r="D130" s="323"/>
      <c r="E130" s="323"/>
      <c r="F130" s="323"/>
    </row>
    <row r="131" spans="4:6" x14ac:dyDescent="0.2">
      <c r="D131" s="323"/>
      <c r="E131" s="323"/>
      <c r="F131" s="323"/>
    </row>
    <row r="132" spans="4:6" x14ac:dyDescent="0.2">
      <c r="D132" s="323"/>
      <c r="E132" s="323"/>
      <c r="F132" s="323"/>
    </row>
    <row r="133" spans="4:6" x14ac:dyDescent="0.2">
      <c r="D133" s="323"/>
      <c r="E133" s="323"/>
      <c r="F133" s="323"/>
    </row>
    <row r="134" spans="4:6" x14ac:dyDescent="0.2">
      <c r="D134" s="323"/>
      <c r="E134" s="323"/>
      <c r="F134" s="323"/>
    </row>
    <row r="135" spans="4:6" x14ac:dyDescent="0.2">
      <c r="D135" s="323"/>
      <c r="E135" s="323"/>
      <c r="F135" s="323"/>
    </row>
    <row r="136" spans="4:6" x14ac:dyDescent="0.2">
      <c r="D136" s="323"/>
      <c r="E136" s="323"/>
      <c r="F136" s="323"/>
    </row>
    <row r="137" spans="4:6" x14ac:dyDescent="0.2">
      <c r="D137" s="323"/>
      <c r="E137" s="323"/>
      <c r="F137" s="323"/>
    </row>
    <row r="138" spans="4:6" x14ac:dyDescent="0.2">
      <c r="D138" s="323"/>
      <c r="E138" s="323"/>
      <c r="F138" s="323"/>
    </row>
    <row r="139" spans="4:6" x14ac:dyDescent="0.2">
      <c r="D139" s="323"/>
      <c r="E139" s="323"/>
      <c r="F139" s="323"/>
    </row>
    <row r="140" spans="4:6" x14ac:dyDescent="0.2">
      <c r="D140" s="323"/>
      <c r="E140" s="323"/>
      <c r="F140" s="323"/>
    </row>
    <row r="141" spans="4:6" x14ac:dyDescent="0.2">
      <c r="D141" s="323"/>
      <c r="E141" s="323"/>
      <c r="F141" s="323"/>
    </row>
    <row r="142" spans="4:6" x14ac:dyDescent="0.2">
      <c r="D142" s="323"/>
      <c r="E142" s="323"/>
      <c r="F142" s="323"/>
    </row>
    <row r="143" spans="4:6" x14ac:dyDescent="0.2">
      <c r="D143" s="323"/>
      <c r="E143" s="323"/>
      <c r="F143" s="323"/>
    </row>
    <row r="144" spans="4:6" x14ac:dyDescent="0.2">
      <c r="D144" s="323"/>
      <c r="E144" s="323"/>
      <c r="F144" s="323"/>
    </row>
    <row r="145" spans="4:6" x14ac:dyDescent="0.2">
      <c r="D145" s="323"/>
      <c r="E145" s="323"/>
      <c r="F145" s="323"/>
    </row>
    <row r="146" spans="4:6" x14ac:dyDescent="0.2">
      <c r="D146" s="323"/>
      <c r="E146" s="323"/>
      <c r="F146" s="323"/>
    </row>
    <row r="147" spans="4:6" x14ac:dyDescent="0.2">
      <c r="D147" s="323"/>
      <c r="E147" s="323"/>
      <c r="F147" s="323"/>
    </row>
    <row r="148" spans="4:6" x14ac:dyDescent="0.2">
      <c r="D148" s="323"/>
      <c r="E148" s="323"/>
      <c r="F148" s="323"/>
    </row>
    <row r="149" spans="4:6" x14ac:dyDescent="0.2">
      <c r="D149" s="323"/>
      <c r="E149" s="323"/>
      <c r="F149" s="323"/>
    </row>
    <row r="150" spans="4:6" x14ac:dyDescent="0.2">
      <c r="D150" s="323"/>
      <c r="E150" s="323"/>
      <c r="F150" s="323"/>
    </row>
    <row r="151" spans="4:6" x14ac:dyDescent="0.2">
      <c r="D151" s="323"/>
      <c r="E151" s="323"/>
      <c r="F151" s="323"/>
    </row>
    <row r="152" spans="4:6" x14ac:dyDescent="0.2">
      <c r="D152" s="323"/>
      <c r="E152" s="323"/>
      <c r="F152" s="323"/>
    </row>
    <row r="153" spans="4:6" x14ac:dyDescent="0.2">
      <c r="D153" s="323"/>
      <c r="E153" s="323"/>
      <c r="F153" s="323"/>
    </row>
    <row r="154" spans="4:6" x14ac:dyDescent="0.2">
      <c r="D154" s="323"/>
      <c r="E154" s="323"/>
      <c r="F154" s="323"/>
    </row>
    <row r="155" spans="4:6" x14ac:dyDescent="0.2">
      <c r="D155" s="323"/>
      <c r="E155" s="323"/>
      <c r="F155" s="323"/>
    </row>
    <row r="156" spans="4:6" x14ac:dyDescent="0.2">
      <c r="D156" s="323"/>
      <c r="E156" s="323"/>
      <c r="F156" s="323"/>
    </row>
    <row r="157" spans="4:6" x14ac:dyDescent="0.2">
      <c r="D157" s="323"/>
      <c r="E157" s="323"/>
      <c r="F157" s="323"/>
    </row>
    <row r="158" spans="4:6" x14ac:dyDescent="0.2">
      <c r="D158" s="323"/>
      <c r="E158" s="323"/>
      <c r="F158" s="323"/>
    </row>
    <row r="159" spans="4:6" x14ac:dyDescent="0.2">
      <c r="D159" s="323"/>
      <c r="E159" s="323"/>
      <c r="F159" s="323"/>
    </row>
    <row r="160" spans="4:6" x14ac:dyDescent="0.2">
      <c r="D160" s="323"/>
      <c r="E160" s="323"/>
      <c r="F160" s="323"/>
    </row>
    <row r="161" spans="4:6" x14ac:dyDescent="0.2">
      <c r="D161" s="323"/>
      <c r="E161" s="323"/>
      <c r="F161" s="323"/>
    </row>
    <row r="162" spans="4:6" x14ac:dyDescent="0.2">
      <c r="D162" s="323"/>
      <c r="E162" s="323"/>
      <c r="F162" s="323"/>
    </row>
    <row r="163" spans="4:6" x14ac:dyDescent="0.2">
      <c r="D163" s="323"/>
      <c r="E163" s="323"/>
      <c r="F163" s="323"/>
    </row>
    <row r="164" spans="4:6" x14ac:dyDescent="0.2">
      <c r="D164" s="323"/>
      <c r="E164" s="323"/>
      <c r="F164" s="323"/>
    </row>
    <row r="165" spans="4:6" x14ac:dyDescent="0.2">
      <c r="D165" s="323"/>
      <c r="E165" s="323"/>
      <c r="F165" s="323"/>
    </row>
    <row r="166" spans="4:6" x14ac:dyDescent="0.2">
      <c r="D166" s="323"/>
      <c r="E166" s="323"/>
      <c r="F166" s="323"/>
    </row>
    <row r="167" spans="4:6" x14ac:dyDescent="0.2">
      <c r="D167" s="323"/>
      <c r="E167" s="323"/>
      <c r="F167" s="323"/>
    </row>
    <row r="168" spans="4:6" x14ac:dyDescent="0.2">
      <c r="D168" s="323"/>
      <c r="E168" s="323"/>
      <c r="F168" s="323"/>
    </row>
    <row r="169" spans="4:6" x14ac:dyDescent="0.2">
      <c r="D169" s="323"/>
      <c r="E169" s="323"/>
      <c r="F169" s="323"/>
    </row>
    <row r="170" spans="4:6" x14ac:dyDescent="0.2">
      <c r="D170" s="323"/>
      <c r="E170" s="323"/>
      <c r="F170" s="323"/>
    </row>
    <row r="171" spans="4:6" x14ac:dyDescent="0.2">
      <c r="D171" s="323"/>
      <c r="E171" s="323"/>
      <c r="F171" s="323"/>
    </row>
    <row r="172" spans="4:6" x14ac:dyDescent="0.2">
      <c r="D172" s="323"/>
      <c r="E172" s="323"/>
      <c r="F172" s="323"/>
    </row>
    <row r="173" spans="4:6" x14ac:dyDescent="0.2">
      <c r="D173" s="323"/>
      <c r="E173" s="323"/>
      <c r="F173" s="323"/>
    </row>
    <row r="174" spans="4:6" x14ac:dyDescent="0.2">
      <c r="D174" s="323"/>
      <c r="E174" s="323"/>
      <c r="F174" s="323"/>
    </row>
    <row r="175" spans="4:6" x14ac:dyDescent="0.2">
      <c r="D175" s="323"/>
      <c r="E175" s="323"/>
      <c r="F175" s="323"/>
    </row>
    <row r="176" spans="4:6" x14ac:dyDescent="0.2">
      <c r="D176" s="323"/>
      <c r="E176" s="323"/>
      <c r="F176" s="323"/>
    </row>
    <row r="177" spans="4:6" x14ac:dyDescent="0.2">
      <c r="D177" s="323"/>
      <c r="E177" s="323"/>
      <c r="F177" s="323"/>
    </row>
    <row r="178" spans="4:6" x14ac:dyDescent="0.2">
      <c r="D178" s="323"/>
      <c r="E178" s="323"/>
      <c r="F178" s="323"/>
    </row>
    <row r="179" spans="4:6" x14ac:dyDescent="0.2">
      <c r="D179" s="323"/>
      <c r="E179" s="323"/>
      <c r="F179" s="323"/>
    </row>
    <row r="180" spans="4:6" x14ac:dyDescent="0.2">
      <c r="D180" s="323"/>
      <c r="E180" s="323"/>
      <c r="F180" s="323"/>
    </row>
    <row r="181" spans="4:6" x14ac:dyDescent="0.2">
      <c r="D181" s="323"/>
      <c r="E181" s="323"/>
      <c r="F181" s="323"/>
    </row>
    <row r="182" spans="4:6" x14ac:dyDescent="0.2">
      <c r="D182" s="323"/>
      <c r="E182" s="323"/>
      <c r="F182" s="323"/>
    </row>
    <row r="183" spans="4:6" x14ac:dyDescent="0.2">
      <c r="D183" s="323"/>
      <c r="E183" s="323"/>
      <c r="F183" s="323"/>
    </row>
    <row r="184" spans="4:6" x14ac:dyDescent="0.2">
      <c r="D184" s="323"/>
      <c r="E184" s="323"/>
      <c r="F184" s="323"/>
    </row>
    <row r="185" spans="4:6" x14ac:dyDescent="0.2">
      <c r="D185" s="323"/>
      <c r="E185" s="323"/>
      <c r="F185" s="323"/>
    </row>
    <row r="186" spans="4:6" x14ac:dyDescent="0.2">
      <c r="D186" s="323"/>
      <c r="E186" s="323"/>
      <c r="F186" s="323"/>
    </row>
    <row r="187" spans="4:6" x14ac:dyDescent="0.2">
      <c r="D187" s="323"/>
      <c r="E187" s="323"/>
      <c r="F187" s="323"/>
    </row>
    <row r="188" spans="4:6" x14ac:dyDescent="0.2">
      <c r="D188" s="323"/>
      <c r="E188" s="323"/>
      <c r="F188" s="323"/>
    </row>
    <row r="189" spans="4:6" x14ac:dyDescent="0.2">
      <c r="D189" s="323"/>
      <c r="E189" s="323"/>
      <c r="F189" s="323"/>
    </row>
    <row r="190" spans="4:6" x14ac:dyDescent="0.2">
      <c r="D190" s="323"/>
      <c r="E190" s="323"/>
      <c r="F190" s="323"/>
    </row>
    <row r="191" spans="4:6" x14ac:dyDescent="0.2">
      <c r="D191" s="323"/>
      <c r="E191" s="323"/>
      <c r="F191" s="323"/>
    </row>
    <row r="192" spans="4:6" x14ac:dyDescent="0.2">
      <c r="D192" s="323"/>
      <c r="E192" s="323"/>
      <c r="F192" s="323"/>
    </row>
    <row r="193" spans="4:6" x14ac:dyDescent="0.2">
      <c r="D193" s="323"/>
      <c r="E193" s="323"/>
      <c r="F193" s="323"/>
    </row>
    <row r="194" spans="4:6" x14ac:dyDescent="0.2">
      <c r="D194" s="323"/>
      <c r="E194" s="323"/>
      <c r="F194" s="323"/>
    </row>
    <row r="195" spans="4:6" x14ac:dyDescent="0.2">
      <c r="D195" s="323"/>
      <c r="E195" s="323"/>
      <c r="F195" s="323"/>
    </row>
    <row r="196" spans="4:6" x14ac:dyDescent="0.2">
      <c r="D196" s="323"/>
      <c r="E196" s="323"/>
      <c r="F196" s="323"/>
    </row>
    <row r="197" spans="4:6" x14ac:dyDescent="0.2">
      <c r="D197" s="323"/>
      <c r="E197" s="323"/>
      <c r="F197" s="323"/>
    </row>
    <row r="198" spans="4:6" x14ac:dyDescent="0.2">
      <c r="D198" s="323"/>
      <c r="E198" s="323"/>
      <c r="F198" s="323"/>
    </row>
    <row r="199" spans="4:6" x14ac:dyDescent="0.2">
      <c r="D199" s="323"/>
      <c r="E199" s="323"/>
      <c r="F199" s="323"/>
    </row>
    <row r="200" spans="4:6" x14ac:dyDescent="0.2">
      <c r="D200" s="323"/>
      <c r="E200" s="323"/>
      <c r="F200" s="323"/>
    </row>
    <row r="201" spans="4:6" x14ac:dyDescent="0.2">
      <c r="D201" s="323"/>
      <c r="E201" s="323"/>
      <c r="F201" s="323"/>
    </row>
    <row r="202" spans="4:6" x14ac:dyDescent="0.2">
      <c r="D202" s="323"/>
      <c r="E202" s="323"/>
      <c r="F202" s="323"/>
    </row>
    <row r="203" spans="4:6" x14ac:dyDescent="0.2">
      <c r="D203" s="323"/>
      <c r="E203" s="323"/>
      <c r="F203" s="323"/>
    </row>
    <row r="204" spans="4:6" x14ac:dyDescent="0.2">
      <c r="D204" s="323"/>
      <c r="E204" s="323"/>
      <c r="F204" s="323"/>
    </row>
    <row r="205" spans="4:6" x14ac:dyDescent="0.2">
      <c r="D205" s="323"/>
      <c r="E205" s="323"/>
      <c r="F205" s="323"/>
    </row>
    <row r="206" spans="4:6" x14ac:dyDescent="0.2">
      <c r="D206" s="323"/>
      <c r="E206" s="323"/>
      <c r="F206" s="323"/>
    </row>
    <row r="207" spans="4:6" x14ac:dyDescent="0.2">
      <c r="D207" s="323"/>
      <c r="E207" s="323"/>
      <c r="F207" s="323"/>
    </row>
    <row r="208" spans="4:6" x14ac:dyDescent="0.2">
      <c r="D208" s="323"/>
      <c r="E208" s="323"/>
      <c r="F208" s="323"/>
    </row>
    <row r="209" spans="4:6" x14ac:dyDescent="0.2">
      <c r="D209" s="323"/>
      <c r="E209" s="323"/>
      <c r="F209" s="323"/>
    </row>
    <row r="210" spans="4:6" x14ac:dyDescent="0.2">
      <c r="D210" s="323"/>
      <c r="E210" s="323"/>
      <c r="F210" s="323"/>
    </row>
    <row r="211" spans="4:6" x14ac:dyDescent="0.2">
      <c r="D211" s="323"/>
      <c r="E211" s="323"/>
      <c r="F211" s="323"/>
    </row>
    <row r="212" spans="4:6" x14ac:dyDescent="0.2">
      <c r="D212" s="323"/>
      <c r="E212" s="323"/>
      <c r="F212" s="323"/>
    </row>
    <row r="213" spans="4:6" x14ac:dyDescent="0.2">
      <c r="D213" s="323"/>
      <c r="E213" s="323"/>
      <c r="F213" s="323"/>
    </row>
    <row r="214" spans="4:6" x14ac:dyDescent="0.2">
      <c r="D214" s="323"/>
      <c r="E214" s="323"/>
      <c r="F214" s="323"/>
    </row>
    <row r="215" spans="4:6" x14ac:dyDescent="0.2">
      <c r="D215" s="323"/>
      <c r="E215" s="323"/>
      <c r="F215" s="323"/>
    </row>
    <row r="216" spans="4:6" x14ac:dyDescent="0.2">
      <c r="D216" s="323"/>
      <c r="E216" s="323"/>
      <c r="F216" s="323"/>
    </row>
    <row r="217" spans="4:6" x14ac:dyDescent="0.2">
      <c r="D217" s="323"/>
      <c r="E217" s="323"/>
      <c r="F217" s="323"/>
    </row>
    <row r="218" spans="4:6" x14ac:dyDescent="0.2">
      <c r="D218" s="323"/>
      <c r="E218" s="323"/>
      <c r="F218" s="323"/>
    </row>
    <row r="219" spans="4:6" x14ac:dyDescent="0.2">
      <c r="D219" s="323"/>
      <c r="E219" s="323"/>
      <c r="F219" s="323"/>
    </row>
    <row r="220" spans="4:6" x14ac:dyDescent="0.2">
      <c r="D220" s="323"/>
      <c r="E220" s="323"/>
      <c r="F220" s="323"/>
    </row>
    <row r="221" spans="4:6" x14ac:dyDescent="0.2">
      <c r="D221" s="323"/>
      <c r="E221" s="323"/>
      <c r="F221" s="323"/>
    </row>
    <row r="222" spans="4:6" x14ac:dyDescent="0.2">
      <c r="D222" s="323"/>
      <c r="E222" s="323"/>
      <c r="F222" s="323"/>
    </row>
    <row r="223" spans="4:6" x14ac:dyDescent="0.2">
      <c r="D223" s="323"/>
      <c r="E223" s="323"/>
      <c r="F223" s="323"/>
    </row>
    <row r="224" spans="4:6" x14ac:dyDescent="0.2">
      <c r="D224" s="323"/>
      <c r="E224" s="323"/>
      <c r="F224" s="323"/>
    </row>
    <row r="225" spans="4:6" x14ac:dyDescent="0.2">
      <c r="D225" s="323"/>
      <c r="E225" s="323"/>
      <c r="F225" s="323"/>
    </row>
    <row r="226" spans="4:6" x14ac:dyDescent="0.2">
      <c r="D226" s="323"/>
      <c r="E226" s="323"/>
      <c r="F226" s="323"/>
    </row>
    <row r="227" spans="4:6" x14ac:dyDescent="0.2">
      <c r="D227" s="323"/>
      <c r="E227" s="323"/>
      <c r="F227" s="323"/>
    </row>
    <row r="228" spans="4:6" x14ac:dyDescent="0.2">
      <c r="D228" s="323"/>
      <c r="E228" s="323"/>
      <c r="F228" s="323"/>
    </row>
    <row r="229" spans="4:6" x14ac:dyDescent="0.2">
      <c r="D229" s="323"/>
      <c r="E229" s="323"/>
      <c r="F229" s="323"/>
    </row>
    <row r="230" spans="4:6" x14ac:dyDescent="0.2">
      <c r="D230" s="323"/>
      <c r="E230" s="323"/>
      <c r="F230" s="323"/>
    </row>
    <row r="231" spans="4:6" x14ac:dyDescent="0.2">
      <c r="D231" s="323"/>
      <c r="E231" s="323"/>
      <c r="F231" s="323"/>
    </row>
    <row r="232" spans="4:6" x14ac:dyDescent="0.2">
      <c r="D232" s="323"/>
      <c r="E232" s="323"/>
      <c r="F232" s="323"/>
    </row>
    <row r="233" spans="4:6" x14ac:dyDescent="0.2">
      <c r="D233" s="323"/>
      <c r="E233" s="323"/>
      <c r="F233" s="323"/>
    </row>
    <row r="234" spans="4:6" x14ac:dyDescent="0.2">
      <c r="D234" s="323"/>
      <c r="E234" s="323"/>
      <c r="F234" s="323"/>
    </row>
    <row r="235" spans="4:6" x14ac:dyDescent="0.2">
      <c r="D235" s="323"/>
      <c r="E235" s="323"/>
      <c r="F235" s="323"/>
    </row>
    <row r="236" spans="4:6" x14ac:dyDescent="0.2">
      <c r="D236" s="323"/>
      <c r="E236" s="323"/>
      <c r="F236" s="323"/>
    </row>
    <row r="237" spans="4:6" x14ac:dyDescent="0.2">
      <c r="D237" s="323"/>
      <c r="E237" s="323"/>
      <c r="F237" s="323"/>
    </row>
    <row r="238" spans="4:6" x14ac:dyDescent="0.2">
      <c r="D238" s="323"/>
      <c r="E238" s="323"/>
      <c r="F238" s="323"/>
    </row>
    <row r="239" spans="4:6" x14ac:dyDescent="0.2">
      <c r="D239" s="323"/>
      <c r="E239" s="323"/>
      <c r="F239" s="323"/>
    </row>
    <row r="240" spans="4:6" x14ac:dyDescent="0.2">
      <c r="D240" s="323"/>
      <c r="E240" s="323"/>
      <c r="F240" s="323"/>
    </row>
    <row r="241" spans="4:6" x14ac:dyDescent="0.2">
      <c r="D241" s="323"/>
      <c r="E241" s="323"/>
      <c r="F241" s="323"/>
    </row>
    <row r="242" spans="4:6" x14ac:dyDescent="0.2">
      <c r="D242" s="323"/>
      <c r="E242" s="323"/>
      <c r="F242" s="323"/>
    </row>
    <row r="243" spans="4:6" x14ac:dyDescent="0.2">
      <c r="D243" s="323"/>
      <c r="E243" s="323"/>
      <c r="F243" s="323"/>
    </row>
    <row r="244" spans="4:6" x14ac:dyDescent="0.2">
      <c r="D244" s="323"/>
      <c r="E244" s="323"/>
      <c r="F244" s="323"/>
    </row>
    <row r="245" spans="4:6" x14ac:dyDescent="0.2">
      <c r="D245" s="323"/>
      <c r="E245" s="323"/>
      <c r="F245" s="323"/>
    </row>
    <row r="246" spans="4:6" x14ac:dyDescent="0.2">
      <c r="D246" s="323"/>
      <c r="E246" s="323"/>
      <c r="F246" s="323"/>
    </row>
    <row r="247" spans="4:6" x14ac:dyDescent="0.2">
      <c r="D247" s="323"/>
      <c r="E247" s="323"/>
      <c r="F247" s="323"/>
    </row>
    <row r="248" spans="4:6" x14ac:dyDescent="0.2">
      <c r="D248" s="323"/>
      <c r="E248" s="323"/>
      <c r="F248" s="323"/>
    </row>
    <row r="249" spans="4:6" x14ac:dyDescent="0.2">
      <c r="D249" s="323"/>
      <c r="E249" s="323"/>
      <c r="F249" s="323"/>
    </row>
    <row r="250" spans="4:6" x14ac:dyDescent="0.2">
      <c r="D250" s="323"/>
      <c r="E250" s="323"/>
      <c r="F250" s="323"/>
    </row>
    <row r="251" spans="4:6" x14ac:dyDescent="0.2">
      <c r="D251" s="323"/>
      <c r="E251" s="323"/>
      <c r="F251" s="323"/>
    </row>
    <row r="252" spans="4:6" x14ac:dyDescent="0.2">
      <c r="D252" s="323"/>
      <c r="E252" s="323"/>
      <c r="F252" s="323"/>
    </row>
    <row r="253" spans="4:6" x14ac:dyDescent="0.2">
      <c r="D253" s="323"/>
      <c r="E253" s="323"/>
      <c r="F253" s="323"/>
    </row>
    <row r="254" spans="4:6" x14ac:dyDescent="0.2">
      <c r="D254" s="323"/>
      <c r="E254" s="323"/>
      <c r="F254" s="323"/>
    </row>
    <row r="255" spans="4:6" x14ac:dyDescent="0.2">
      <c r="D255" s="323"/>
      <c r="E255" s="323"/>
      <c r="F255" s="323"/>
    </row>
    <row r="256" spans="4:6" x14ac:dyDescent="0.2">
      <c r="D256" s="323"/>
      <c r="E256" s="323"/>
      <c r="F256" s="323"/>
    </row>
    <row r="257" spans="4:6" x14ac:dyDescent="0.2">
      <c r="D257" s="323"/>
      <c r="E257" s="323"/>
      <c r="F257" s="323"/>
    </row>
    <row r="258" spans="4:6" x14ac:dyDescent="0.2">
      <c r="D258" s="323"/>
      <c r="E258" s="323"/>
      <c r="F258" s="323"/>
    </row>
    <row r="259" spans="4:6" x14ac:dyDescent="0.2">
      <c r="D259" s="323"/>
      <c r="E259" s="323"/>
      <c r="F259" s="323"/>
    </row>
    <row r="260" spans="4:6" x14ac:dyDescent="0.2">
      <c r="D260" s="323"/>
      <c r="E260" s="323"/>
      <c r="F260" s="323"/>
    </row>
    <row r="261" spans="4:6" x14ac:dyDescent="0.2">
      <c r="D261" s="323"/>
      <c r="E261" s="323"/>
      <c r="F261" s="323"/>
    </row>
    <row r="262" spans="4:6" x14ac:dyDescent="0.2">
      <c r="D262" s="323"/>
      <c r="E262" s="323"/>
      <c r="F262" s="323"/>
    </row>
    <row r="263" spans="4:6" x14ac:dyDescent="0.2">
      <c r="D263" s="323"/>
      <c r="E263" s="323"/>
      <c r="F263" s="323"/>
    </row>
    <row r="264" spans="4:6" x14ac:dyDescent="0.2">
      <c r="D264" s="323"/>
      <c r="E264" s="323"/>
      <c r="F264" s="323"/>
    </row>
    <row r="265" spans="4:6" x14ac:dyDescent="0.2">
      <c r="D265" s="323"/>
      <c r="E265" s="323"/>
      <c r="F265" s="323"/>
    </row>
    <row r="266" spans="4:6" x14ac:dyDescent="0.2">
      <c r="D266" s="323"/>
      <c r="E266" s="323"/>
      <c r="F266" s="323"/>
    </row>
    <row r="267" spans="4:6" x14ac:dyDescent="0.2">
      <c r="D267" s="323"/>
      <c r="E267" s="323"/>
      <c r="F267" s="323"/>
    </row>
    <row r="268" spans="4:6" x14ac:dyDescent="0.2">
      <c r="D268" s="323"/>
      <c r="E268" s="323"/>
      <c r="F268" s="323"/>
    </row>
    <row r="269" spans="4:6" x14ac:dyDescent="0.2">
      <c r="D269" s="323"/>
      <c r="E269" s="323"/>
      <c r="F269" s="323"/>
    </row>
    <row r="270" spans="4:6" x14ac:dyDescent="0.2">
      <c r="D270" s="323"/>
      <c r="E270" s="323"/>
      <c r="F270" s="323"/>
    </row>
    <row r="271" spans="4:6" x14ac:dyDescent="0.2">
      <c r="D271" s="323"/>
      <c r="E271" s="323"/>
      <c r="F271" s="323"/>
    </row>
    <row r="272" spans="4:6" x14ac:dyDescent="0.2">
      <c r="D272" s="323"/>
      <c r="E272" s="323"/>
      <c r="F272" s="323"/>
    </row>
    <row r="273" spans="4:6" x14ac:dyDescent="0.2">
      <c r="D273" s="323"/>
      <c r="E273" s="323"/>
      <c r="F273" s="323"/>
    </row>
    <row r="274" spans="4:6" x14ac:dyDescent="0.2">
      <c r="D274" s="323"/>
      <c r="E274" s="323"/>
      <c r="F274" s="323"/>
    </row>
    <row r="275" spans="4:6" x14ac:dyDescent="0.2">
      <c r="D275" s="323"/>
      <c r="E275" s="323"/>
      <c r="F275" s="323"/>
    </row>
    <row r="276" spans="4:6" x14ac:dyDescent="0.2">
      <c r="D276" s="323"/>
      <c r="E276" s="323"/>
      <c r="F276" s="323"/>
    </row>
    <row r="277" spans="4:6" x14ac:dyDescent="0.2">
      <c r="D277" s="323"/>
      <c r="E277" s="323"/>
      <c r="F277" s="323"/>
    </row>
    <row r="278" spans="4:6" x14ac:dyDescent="0.2">
      <c r="D278" s="323"/>
      <c r="E278" s="323"/>
      <c r="F278" s="323"/>
    </row>
    <row r="279" spans="4:6" x14ac:dyDescent="0.2">
      <c r="D279" s="323"/>
      <c r="E279" s="323"/>
      <c r="F279" s="323"/>
    </row>
    <row r="280" spans="4:6" x14ac:dyDescent="0.2">
      <c r="D280" s="323"/>
      <c r="E280" s="323"/>
      <c r="F280" s="323"/>
    </row>
    <row r="281" spans="4:6" x14ac:dyDescent="0.2">
      <c r="D281" s="323"/>
      <c r="E281" s="323"/>
      <c r="F281" s="323"/>
    </row>
    <row r="282" spans="4:6" x14ac:dyDescent="0.2">
      <c r="D282" s="323"/>
      <c r="E282" s="323"/>
      <c r="F282" s="323"/>
    </row>
    <row r="283" spans="4:6" x14ac:dyDescent="0.2">
      <c r="D283" s="323"/>
      <c r="E283" s="323"/>
      <c r="F283" s="323"/>
    </row>
    <row r="284" spans="4:6" x14ac:dyDescent="0.2">
      <c r="D284" s="323"/>
      <c r="E284" s="323"/>
      <c r="F284" s="323"/>
    </row>
    <row r="285" spans="4:6" x14ac:dyDescent="0.2">
      <c r="D285" s="323"/>
      <c r="E285" s="323"/>
      <c r="F285" s="323"/>
    </row>
    <row r="286" spans="4:6" x14ac:dyDescent="0.2">
      <c r="D286" s="323"/>
      <c r="E286" s="323"/>
      <c r="F286" s="323"/>
    </row>
    <row r="287" spans="4:6" x14ac:dyDescent="0.2">
      <c r="D287" s="323"/>
      <c r="E287" s="323"/>
      <c r="F287" s="323"/>
    </row>
    <row r="288" spans="4:6" x14ac:dyDescent="0.2">
      <c r="D288" s="323"/>
      <c r="E288" s="323"/>
      <c r="F288" s="323"/>
    </row>
    <row r="289" spans="4:6" x14ac:dyDescent="0.2">
      <c r="D289" s="323"/>
      <c r="E289" s="323"/>
      <c r="F289" s="323"/>
    </row>
    <row r="290" spans="4:6" x14ac:dyDescent="0.2">
      <c r="D290" s="323"/>
      <c r="E290" s="323"/>
      <c r="F290" s="323"/>
    </row>
    <row r="291" spans="4:6" x14ac:dyDescent="0.2">
      <c r="D291" s="323"/>
      <c r="E291" s="323"/>
      <c r="F291" s="323"/>
    </row>
    <row r="292" spans="4:6" x14ac:dyDescent="0.2">
      <c r="D292" s="323"/>
      <c r="E292" s="323"/>
      <c r="F292" s="323"/>
    </row>
    <row r="293" spans="4:6" x14ac:dyDescent="0.2">
      <c r="D293" s="323"/>
      <c r="E293" s="323"/>
      <c r="F293" s="323"/>
    </row>
    <row r="294" spans="4:6" x14ac:dyDescent="0.2">
      <c r="D294" s="323"/>
      <c r="E294" s="323"/>
      <c r="F294" s="323"/>
    </row>
    <row r="295" spans="4:6" x14ac:dyDescent="0.2">
      <c r="D295" s="323"/>
      <c r="E295" s="323"/>
      <c r="F295" s="323"/>
    </row>
    <row r="296" spans="4:6" x14ac:dyDescent="0.2">
      <c r="D296" s="323"/>
      <c r="E296" s="323"/>
      <c r="F296" s="323"/>
    </row>
    <row r="297" spans="4:6" x14ac:dyDescent="0.2">
      <c r="D297" s="323"/>
      <c r="E297" s="323"/>
      <c r="F297" s="323"/>
    </row>
    <row r="298" spans="4:6" x14ac:dyDescent="0.2">
      <c r="D298" s="323"/>
      <c r="E298" s="323"/>
      <c r="F298" s="323"/>
    </row>
    <row r="299" spans="4:6" x14ac:dyDescent="0.2">
      <c r="D299" s="323"/>
      <c r="E299" s="323"/>
      <c r="F299" s="323"/>
    </row>
    <row r="300" spans="4:6" x14ac:dyDescent="0.2">
      <c r="D300" s="323"/>
      <c r="E300" s="323"/>
      <c r="F300" s="323"/>
    </row>
    <row r="301" spans="4:6" x14ac:dyDescent="0.2">
      <c r="D301" s="323"/>
      <c r="E301" s="323"/>
      <c r="F301" s="323"/>
    </row>
    <row r="302" spans="4:6" x14ac:dyDescent="0.2">
      <c r="D302" s="323"/>
      <c r="E302" s="323"/>
      <c r="F302" s="323"/>
    </row>
    <row r="303" spans="4:6" x14ac:dyDescent="0.2">
      <c r="D303" s="323"/>
      <c r="E303" s="323"/>
      <c r="F303" s="323"/>
    </row>
    <row r="304" spans="4:6" x14ac:dyDescent="0.2">
      <c r="D304" s="323"/>
      <c r="E304" s="323"/>
      <c r="F304" s="323"/>
    </row>
    <row r="305" spans="4:6" x14ac:dyDescent="0.2">
      <c r="D305" s="323"/>
      <c r="E305" s="323"/>
      <c r="F305" s="323"/>
    </row>
    <row r="306" spans="4:6" x14ac:dyDescent="0.2">
      <c r="D306" s="323"/>
      <c r="E306" s="323"/>
      <c r="F306" s="323"/>
    </row>
    <row r="307" spans="4:6" x14ac:dyDescent="0.2">
      <c r="D307" s="323"/>
      <c r="E307" s="323"/>
      <c r="F307" s="323"/>
    </row>
    <row r="308" spans="4:6" x14ac:dyDescent="0.2">
      <c r="D308" s="323"/>
      <c r="E308" s="323"/>
      <c r="F308" s="323"/>
    </row>
    <row r="309" spans="4:6" x14ac:dyDescent="0.2">
      <c r="D309" s="323"/>
      <c r="E309" s="323"/>
      <c r="F309" s="323"/>
    </row>
    <row r="310" spans="4:6" x14ac:dyDescent="0.2">
      <c r="D310" s="323"/>
      <c r="E310" s="323"/>
      <c r="F310" s="323"/>
    </row>
    <row r="311" spans="4:6" x14ac:dyDescent="0.2">
      <c r="D311" s="323"/>
      <c r="E311" s="323"/>
      <c r="F311" s="323"/>
    </row>
    <row r="312" spans="4:6" x14ac:dyDescent="0.2">
      <c r="D312" s="323"/>
      <c r="E312" s="323"/>
      <c r="F312" s="323"/>
    </row>
    <row r="313" spans="4:6" x14ac:dyDescent="0.2">
      <c r="D313" s="323"/>
      <c r="E313" s="323"/>
      <c r="F313" s="323"/>
    </row>
    <row r="314" spans="4:6" x14ac:dyDescent="0.2">
      <c r="D314" s="323"/>
      <c r="E314" s="323"/>
      <c r="F314" s="323"/>
    </row>
    <row r="315" spans="4:6" x14ac:dyDescent="0.2">
      <c r="D315" s="323"/>
      <c r="E315" s="323"/>
      <c r="F315" s="323"/>
    </row>
    <row r="316" spans="4:6" x14ac:dyDescent="0.2">
      <c r="D316" s="323"/>
      <c r="E316" s="323"/>
      <c r="F316" s="323"/>
    </row>
    <row r="317" spans="4:6" x14ac:dyDescent="0.2">
      <c r="D317" s="323"/>
      <c r="E317" s="323"/>
      <c r="F317" s="323"/>
    </row>
    <row r="318" spans="4:6" x14ac:dyDescent="0.2">
      <c r="D318" s="323"/>
      <c r="E318" s="323"/>
      <c r="F318" s="323"/>
    </row>
    <row r="319" spans="4:6" x14ac:dyDescent="0.2">
      <c r="D319" s="323"/>
      <c r="E319" s="323"/>
      <c r="F319" s="323"/>
    </row>
    <row r="320" spans="4:6" x14ac:dyDescent="0.2">
      <c r="D320" s="323"/>
      <c r="E320" s="323"/>
      <c r="F320" s="323"/>
    </row>
    <row r="321" spans="4:6" x14ac:dyDescent="0.2">
      <c r="D321" s="323"/>
      <c r="E321" s="323"/>
      <c r="F321" s="323"/>
    </row>
    <row r="322" spans="4:6" x14ac:dyDescent="0.2">
      <c r="D322" s="323"/>
      <c r="E322" s="323"/>
      <c r="F322" s="323"/>
    </row>
    <row r="323" spans="4:6" x14ac:dyDescent="0.2">
      <c r="D323" s="323"/>
      <c r="E323" s="323"/>
      <c r="F323" s="323"/>
    </row>
    <row r="324" spans="4:6" x14ac:dyDescent="0.2">
      <c r="D324" s="323"/>
      <c r="E324" s="323"/>
      <c r="F324" s="323"/>
    </row>
    <row r="325" spans="4:6" x14ac:dyDescent="0.2">
      <c r="D325" s="323"/>
      <c r="E325" s="323"/>
      <c r="F325" s="323"/>
    </row>
    <row r="326" spans="4:6" x14ac:dyDescent="0.2">
      <c r="D326" s="323"/>
      <c r="E326" s="323"/>
      <c r="F326" s="323"/>
    </row>
    <row r="327" spans="4:6" x14ac:dyDescent="0.2">
      <c r="D327" s="323"/>
      <c r="E327" s="323"/>
      <c r="F327" s="323"/>
    </row>
    <row r="328" spans="4:6" x14ac:dyDescent="0.2">
      <c r="D328" s="323"/>
      <c r="E328" s="323"/>
      <c r="F328" s="323"/>
    </row>
    <row r="329" spans="4:6" x14ac:dyDescent="0.2">
      <c r="D329" s="323"/>
      <c r="E329" s="323"/>
      <c r="F329" s="323"/>
    </row>
    <row r="330" spans="4:6" x14ac:dyDescent="0.2">
      <c r="D330" s="323"/>
      <c r="E330" s="323"/>
      <c r="F330" s="323"/>
    </row>
    <row r="331" spans="4:6" x14ac:dyDescent="0.2">
      <c r="D331" s="323"/>
      <c r="E331" s="323"/>
      <c r="F331" s="323"/>
    </row>
    <row r="332" spans="4:6" x14ac:dyDescent="0.2">
      <c r="D332" s="323"/>
      <c r="E332" s="323"/>
      <c r="F332" s="323"/>
    </row>
    <row r="333" spans="4:6" x14ac:dyDescent="0.2">
      <c r="D333" s="323"/>
      <c r="E333" s="323"/>
      <c r="F333" s="323"/>
    </row>
    <row r="334" spans="4:6" x14ac:dyDescent="0.2">
      <c r="D334" s="323"/>
      <c r="E334" s="323"/>
      <c r="F334" s="323"/>
    </row>
    <row r="335" spans="4:6" x14ac:dyDescent="0.2">
      <c r="D335" s="323"/>
      <c r="E335" s="323"/>
      <c r="F335" s="323"/>
    </row>
    <row r="336" spans="4:6" x14ac:dyDescent="0.2">
      <c r="D336" s="323"/>
      <c r="E336" s="323"/>
      <c r="F336" s="323"/>
    </row>
    <row r="337" spans="4:6" x14ac:dyDescent="0.2">
      <c r="D337" s="323"/>
      <c r="E337" s="323"/>
      <c r="F337" s="323"/>
    </row>
    <row r="338" spans="4:6" x14ac:dyDescent="0.2">
      <c r="D338" s="323"/>
      <c r="E338" s="323"/>
      <c r="F338" s="323"/>
    </row>
    <row r="339" spans="4:6" x14ac:dyDescent="0.2">
      <c r="D339" s="323"/>
      <c r="E339" s="323"/>
      <c r="F339" s="323"/>
    </row>
    <row r="340" spans="4:6" x14ac:dyDescent="0.2">
      <c r="D340" s="323"/>
      <c r="E340" s="323"/>
      <c r="F340" s="323"/>
    </row>
    <row r="341" spans="4:6" x14ac:dyDescent="0.2">
      <c r="D341" s="323"/>
      <c r="E341" s="323"/>
      <c r="F341" s="323"/>
    </row>
    <row r="342" spans="4:6" x14ac:dyDescent="0.2">
      <c r="D342" s="323"/>
      <c r="E342" s="323"/>
      <c r="F342" s="323"/>
    </row>
    <row r="343" spans="4:6" x14ac:dyDescent="0.2">
      <c r="D343" s="323"/>
      <c r="E343" s="323"/>
      <c r="F343" s="323"/>
    </row>
    <row r="344" spans="4:6" x14ac:dyDescent="0.2">
      <c r="D344" s="323"/>
      <c r="E344" s="323"/>
      <c r="F344" s="323"/>
    </row>
    <row r="345" spans="4:6" x14ac:dyDescent="0.2">
      <c r="D345" s="323"/>
      <c r="E345" s="323"/>
      <c r="F345" s="323"/>
    </row>
    <row r="346" spans="4:6" x14ac:dyDescent="0.2">
      <c r="D346" s="323"/>
      <c r="E346" s="323"/>
      <c r="F346" s="323"/>
    </row>
    <row r="347" spans="4:6" x14ac:dyDescent="0.2">
      <c r="D347" s="323"/>
      <c r="E347" s="323"/>
      <c r="F347" s="323"/>
    </row>
    <row r="348" spans="4:6" x14ac:dyDescent="0.2">
      <c r="D348" s="323"/>
      <c r="E348" s="323"/>
      <c r="F348" s="323"/>
    </row>
    <row r="349" spans="4:6" x14ac:dyDescent="0.2">
      <c r="D349" s="323"/>
      <c r="E349" s="323"/>
      <c r="F349" s="323"/>
    </row>
    <row r="350" spans="4:6" x14ac:dyDescent="0.2">
      <c r="D350" s="323"/>
      <c r="E350" s="323"/>
      <c r="F350" s="323"/>
    </row>
    <row r="351" spans="4:6" x14ac:dyDescent="0.2">
      <c r="D351" s="323"/>
      <c r="E351" s="323"/>
      <c r="F351" s="323"/>
    </row>
    <row r="352" spans="4:6" x14ac:dyDescent="0.2">
      <c r="D352" s="323"/>
      <c r="E352" s="323"/>
      <c r="F352" s="323"/>
    </row>
    <row r="353" spans="4:6" x14ac:dyDescent="0.2">
      <c r="D353" s="323"/>
      <c r="E353" s="323"/>
      <c r="F353" s="323"/>
    </row>
    <row r="354" spans="4:6" x14ac:dyDescent="0.2">
      <c r="D354" s="323"/>
      <c r="E354" s="323"/>
      <c r="F354" s="323"/>
    </row>
    <row r="355" spans="4:6" x14ac:dyDescent="0.2">
      <c r="D355" s="323"/>
      <c r="E355" s="323"/>
      <c r="F355" s="323"/>
    </row>
    <row r="356" spans="4:6" x14ac:dyDescent="0.2">
      <c r="D356" s="323"/>
      <c r="E356" s="323"/>
      <c r="F356" s="323"/>
    </row>
    <row r="357" spans="4:6" x14ac:dyDescent="0.2">
      <c r="D357" s="323"/>
      <c r="E357" s="323"/>
      <c r="F357" s="323"/>
    </row>
    <row r="358" spans="4:6" x14ac:dyDescent="0.2">
      <c r="D358" s="323"/>
      <c r="E358" s="323"/>
      <c r="F358" s="323"/>
    </row>
    <row r="359" spans="4:6" x14ac:dyDescent="0.2">
      <c r="D359" s="323"/>
      <c r="E359" s="323"/>
      <c r="F359" s="323"/>
    </row>
    <row r="360" spans="4:6" x14ac:dyDescent="0.2">
      <c r="D360" s="323"/>
      <c r="E360" s="323"/>
      <c r="F360" s="323"/>
    </row>
    <row r="361" spans="4:6" x14ac:dyDescent="0.2">
      <c r="D361" s="323"/>
      <c r="E361" s="323"/>
      <c r="F361" s="323"/>
    </row>
    <row r="362" spans="4:6" x14ac:dyDescent="0.2">
      <c r="D362" s="323"/>
      <c r="E362" s="323"/>
      <c r="F362" s="323"/>
    </row>
    <row r="363" spans="4:6" x14ac:dyDescent="0.2">
      <c r="D363" s="323"/>
      <c r="E363" s="323"/>
      <c r="F363" s="323"/>
    </row>
    <row r="364" spans="4:6" x14ac:dyDescent="0.2">
      <c r="D364" s="323"/>
      <c r="E364" s="323"/>
      <c r="F364" s="323"/>
    </row>
    <row r="365" spans="4:6" x14ac:dyDescent="0.2">
      <c r="D365" s="323"/>
      <c r="E365" s="323"/>
      <c r="F365" s="323"/>
    </row>
    <row r="366" spans="4:6" x14ac:dyDescent="0.2">
      <c r="D366" s="323"/>
      <c r="E366" s="323"/>
      <c r="F366" s="323"/>
    </row>
    <row r="367" spans="4:6" x14ac:dyDescent="0.2">
      <c r="D367" s="323"/>
      <c r="E367" s="323"/>
      <c r="F367" s="323"/>
    </row>
    <row r="368" spans="4:6" x14ac:dyDescent="0.2">
      <c r="D368" s="323"/>
      <c r="E368" s="323"/>
      <c r="F368" s="323"/>
    </row>
    <row r="369" spans="4:6" x14ac:dyDescent="0.2">
      <c r="D369" s="323"/>
      <c r="E369" s="323"/>
      <c r="F369" s="323"/>
    </row>
    <row r="370" spans="4:6" x14ac:dyDescent="0.2">
      <c r="D370" s="323"/>
      <c r="E370" s="323"/>
      <c r="F370" s="323"/>
    </row>
    <row r="371" spans="4:6" x14ac:dyDescent="0.2">
      <c r="D371" s="323"/>
      <c r="E371" s="323"/>
      <c r="F371" s="323"/>
    </row>
    <row r="372" spans="4:6" x14ac:dyDescent="0.2">
      <c r="D372" s="323"/>
      <c r="E372" s="323"/>
      <c r="F372" s="323"/>
    </row>
    <row r="373" spans="4:6" x14ac:dyDescent="0.2">
      <c r="D373" s="323"/>
      <c r="E373" s="323"/>
      <c r="F373" s="323"/>
    </row>
    <row r="374" spans="4:6" x14ac:dyDescent="0.2">
      <c r="D374" s="323"/>
      <c r="E374" s="323"/>
      <c r="F374" s="323"/>
    </row>
    <row r="375" spans="4:6" x14ac:dyDescent="0.2">
      <c r="D375" s="323"/>
      <c r="E375" s="323"/>
      <c r="F375" s="323"/>
    </row>
    <row r="376" spans="4:6" x14ac:dyDescent="0.2">
      <c r="D376" s="323"/>
      <c r="E376" s="323"/>
      <c r="F376" s="323"/>
    </row>
    <row r="377" spans="4:6" x14ac:dyDescent="0.2">
      <c r="D377" s="323"/>
      <c r="E377" s="323"/>
      <c r="F377" s="323"/>
    </row>
    <row r="378" spans="4:6" x14ac:dyDescent="0.2">
      <c r="D378" s="323"/>
      <c r="E378" s="323"/>
      <c r="F378" s="323"/>
    </row>
    <row r="379" spans="4:6" x14ac:dyDescent="0.2">
      <c r="D379" s="323"/>
      <c r="E379" s="323"/>
      <c r="F379" s="323"/>
    </row>
    <row r="380" spans="4:6" x14ac:dyDescent="0.2">
      <c r="D380" s="323"/>
      <c r="E380" s="323"/>
      <c r="F380" s="323"/>
    </row>
    <row r="381" spans="4:6" x14ac:dyDescent="0.2">
      <c r="D381" s="323"/>
      <c r="E381" s="323"/>
      <c r="F381" s="323"/>
    </row>
    <row r="382" spans="4:6" x14ac:dyDescent="0.2">
      <c r="D382" s="323"/>
      <c r="E382" s="323"/>
      <c r="F382" s="323"/>
    </row>
    <row r="383" spans="4:6" x14ac:dyDescent="0.2">
      <c r="D383" s="323"/>
      <c r="E383" s="323"/>
      <c r="F383" s="323"/>
    </row>
    <row r="384" spans="4:6" x14ac:dyDescent="0.2">
      <c r="D384" s="323"/>
      <c r="E384" s="323"/>
      <c r="F384" s="323"/>
    </row>
    <row r="385" spans="4:6" x14ac:dyDescent="0.2">
      <c r="D385" s="323"/>
      <c r="E385" s="323"/>
      <c r="F385" s="323"/>
    </row>
    <row r="386" spans="4:6" x14ac:dyDescent="0.2">
      <c r="D386" s="323"/>
      <c r="E386" s="323"/>
      <c r="F386" s="323"/>
    </row>
    <row r="387" spans="4:6" x14ac:dyDescent="0.2">
      <c r="D387" s="323"/>
      <c r="E387" s="323"/>
      <c r="F387" s="323"/>
    </row>
    <row r="388" spans="4:6" x14ac:dyDescent="0.2">
      <c r="D388" s="323"/>
      <c r="E388" s="323"/>
      <c r="F388" s="323"/>
    </row>
    <row r="389" spans="4:6" x14ac:dyDescent="0.2">
      <c r="D389" s="323"/>
      <c r="E389" s="323"/>
      <c r="F389" s="323"/>
    </row>
    <row r="390" spans="4:6" x14ac:dyDescent="0.2">
      <c r="D390" s="323"/>
      <c r="E390" s="323"/>
      <c r="F390" s="323"/>
    </row>
    <row r="391" spans="4:6" x14ac:dyDescent="0.2">
      <c r="D391" s="323"/>
      <c r="E391" s="323"/>
      <c r="F391" s="323"/>
    </row>
    <row r="392" spans="4:6" x14ac:dyDescent="0.2">
      <c r="D392" s="323"/>
      <c r="E392" s="323"/>
      <c r="F392" s="323"/>
    </row>
    <row r="393" spans="4:6" x14ac:dyDescent="0.2">
      <c r="D393" s="323"/>
      <c r="E393" s="323"/>
      <c r="F393" s="323"/>
    </row>
    <row r="394" spans="4:6" x14ac:dyDescent="0.2">
      <c r="D394" s="323"/>
      <c r="E394" s="323"/>
      <c r="F394" s="323"/>
    </row>
    <row r="395" spans="4:6" x14ac:dyDescent="0.2">
      <c r="D395" s="323"/>
      <c r="E395" s="323"/>
      <c r="F395" s="323"/>
    </row>
    <row r="396" spans="4:6" x14ac:dyDescent="0.2">
      <c r="D396" s="323"/>
      <c r="E396" s="323"/>
      <c r="F396" s="323"/>
    </row>
    <row r="397" spans="4:6" x14ac:dyDescent="0.2">
      <c r="D397" s="323"/>
      <c r="E397" s="323"/>
      <c r="F397" s="323"/>
    </row>
    <row r="398" spans="4:6" x14ac:dyDescent="0.2">
      <c r="D398" s="323"/>
      <c r="E398" s="323"/>
      <c r="F398" s="323"/>
    </row>
    <row r="399" spans="4:6" x14ac:dyDescent="0.2">
      <c r="D399" s="323"/>
      <c r="E399" s="323"/>
      <c r="F399" s="323"/>
    </row>
    <row r="400" spans="4:6" x14ac:dyDescent="0.2">
      <c r="D400" s="323"/>
      <c r="E400" s="323"/>
      <c r="F400" s="323"/>
    </row>
    <row r="401" spans="4:6" x14ac:dyDescent="0.2">
      <c r="D401" s="323"/>
      <c r="E401" s="323"/>
      <c r="F401" s="323"/>
    </row>
    <row r="402" spans="4:6" x14ac:dyDescent="0.2">
      <c r="D402" s="323"/>
      <c r="E402" s="323"/>
      <c r="F402" s="323"/>
    </row>
    <row r="403" spans="4:6" x14ac:dyDescent="0.2">
      <c r="D403" s="323"/>
      <c r="E403" s="323"/>
      <c r="F403" s="323"/>
    </row>
    <row r="404" spans="4:6" x14ac:dyDescent="0.2">
      <c r="D404" s="323"/>
      <c r="E404" s="323"/>
      <c r="F404" s="323"/>
    </row>
    <row r="405" spans="4:6" x14ac:dyDescent="0.2">
      <c r="D405" s="323"/>
      <c r="E405" s="323"/>
      <c r="F405" s="323"/>
    </row>
    <row r="406" spans="4:6" x14ac:dyDescent="0.2">
      <c r="D406" s="323"/>
      <c r="E406" s="323"/>
      <c r="F406" s="323"/>
    </row>
    <row r="407" spans="4:6" x14ac:dyDescent="0.2">
      <c r="D407" s="323"/>
      <c r="E407" s="323"/>
      <c r="F407" s="323"/>
    </row>
    <row r="408" spans="4:6" x14ac:dyDescent="0.2">
      <c r="D408" s="323"/>
      <c r="E408" s="323"/>
      <c r="F408" s="323"/>
    </row>
    <row r="409" spans="4:6" x14ac:dyDescent="0.2">
      <c r="D409" s="323"/>
      <c r="E409" s="323"/>
      <c r="F409" s="323"/>
    </row>
    <row r="410" spans="4:6" x14ac:dyDescent="0.2">
      <c r="D410" s="323"/>
      <c r="E410" s="323"/>
      <c r="F410" s="323"/>
    </row>
    <row r="411" spans="4:6" x14ac:dyDescent="0.2">
      <c r="D411" s="323"/>
      <c r="E411" s="323"/>
      <c r="F411" s="323"/>
    </row>
    <row r="412" spans="4:6" x14ac:dyDescent="0.2">
      <c r="D412" s="323"/>
      <c r="E412" s="323"/>
      <c r="F412" s="323"/>
    </row>
    <row r="413" spans="4:6" x14ac:dyDescent="0.2">
      <c r="D413" s="323"/>
      <c r="E413" s="323"/>
      <c r="F413" s="323"/>
    </row>
    <row r="414" spans="4:6" x14ac:dyDescent="0.2">
      <c r="D414" s="323"/>
      <c r="E414" s="323"/>
      <c r="F414" s="323"/>
    </row>
    <row r="415" spans="4:6" x14ac:dyDescent="0.2">
      <c r="D415" s="323"/>
      <c r="E415" s="323"/>
      <c r="F415" s="323"/>
    </row>
    <row r="416" spans="4:6" x14ac:dyDescent="0.2">
      <c r="D416" s="323"/>
      <c r="E416" s="323"/>
      <c r="F416" s="323"/>
    </row>
    <row r="417" spans="4:6" x14ac:dyDescent="0.2">
      <c r="D417" s="323"/>
      <c r="E417" s="323"/>
      <c r="F417" s="323"/>
    </row>
    <row r="418" spans="4:6" x14ac:dyDescent="0.2">
      <c r="D418" s="323"/>
      <c r="E418" s="323"/>
      <c r="F418" s="323"/>
    </row>
    <row r="419" spans="4:6" x14ac:dyDescent="0.2">
      <c r="D419" s="323"/>
      <c r="E419" s="323"/>
      <c r="F419" s="323"/>
    </row>
    <row r="420" spans="4:6" x14ac:dyDescent="0.2">
      <c r="D420" s="323"/>
      <c r="E420" s="323"/>
      <c r="F420" s="323"/>
    </row>
    <row r="421" spans="4:6" x14ac:dyDescent="0.2">
      <c r="D421" s="323"/>
      <c r="E421" s="323"/>
      <c r="F421" s="323"/>
    </row>
    <row r="422" spans="4:6" x14ac:dyDescent="0.2">
      <c r="D422" s="323"/>
      <c r="E422" s="323"/>
      <c r="F422" s="323"/>
    </row>
    <row r="423" spans="4:6" x14ac:dyDescent="0.2">
      <c r="D423" s="323"/>
      <c r="E423" s="323"/>
      <c r="F423" s="323"/>
    </row>
    <row r="424" spans="4:6" x14ac:dyDescent="0.2">
      <c r="D424" s="323"/>
      <c r="E424" s="323"/>
      <c r="F424" s="323"/>
    </row>
    <row r="425" spans="4:6" x14ac:dyDescent="0.2">
      <c r="D425" s="323"/>
      <c r="E425" s="323"/>
      <c r="F425" s="323"/>
    </row>
    <row r="426" spans="4:6" x14ac:dyDescent="0.2">
      <c r="D426" s="323"/>
      <c r="E426" s="323"/>
      <c r="F426" s="323"/>
    </row>
    <row r="427" spans="4:6" x14ac:dyDescent="0.2">
      <c r="D427" s="323"/>
      <c r="E427" s="323"/>
      <c r="F427" s="323"/>
    </row>
    <row r="428" spans="4:6" x14ac:dyDescent="0.2">
      <c r="D428" s="323"/>
      <c r="E428" s="323"/>
      <c r="F428" s="323"/>
    </row>
    <row r="429" spans="4:6" x14ac:dyDescent="0.2">
      <c r="D429" s="323"/>
      <c r="E429" s="323"/>
      <c r="F429" s="323"/>
    </row>
    <row r="430" spans="4:6" x14ac:dyDescent="0.2">
      <c r="D430" s="323"/>
      <c r="E430" s="323"/>
      <c r="F430" s="323"/>
    </row>
    <row r="431" spans="4:6" x14ac:dyDescent="0.2">
      <c r="D431" s="323"/>
      <c r="E431" s="323"/>
      <c r="F431" s="323"/>
    </row>
    <row r="432" spans="4:6" x14ac:dyDescent="0.2">
      <c r="D432" s="323"/>
      <c r="E432" s="323"/>
      <c r="F432" s="323"/>
    </row>
    <row r="433" spans="4:6" x14ac:dyDescent="0.2">
      <c r="D433" s="323"/>
      <c r="E433" s="323"/>
      <c r="F433" s="323"/>
    </row>
    <row r="434" spans="4:6" x14ac:dyDescent="0.2">
      <c r="D434" s="323"/>
      <c r="E434" s="323"/>
      <c r="F434" s="323"/>
    </row>
    <row r="435" spans="4:6" x14ac:dyDescent="0.2">
      <c r="D435" s="323"/>
      <c r="E435" s="323"/>
      <c r="F435" s="323"/>
    </row>
    <row r="436" spans="4:6" x14ac:dyDescent="0.2">
      <c r="D436" s="323"/>
      <c r="E436" s="323"/>
      <c r="F436" s="323"/>
    </row>
    <row r="437" spans="4:6" x14ac:dyDescent="0.2">
      <c r="D437" s="323"/>
      <c r="E437" s="323"/>
      <c r="F437" s="323"/>
    </row>
    <row r="438" spans="4:6" x14ac:dyDescent="0.2">
      <c r="D438" s="323"/>
      <c r="E438" s="323"/>
      <c r="F438" s="323"/>
    </row>
    <row r="439" spans="4:6" x14ac:dyDescent="0.2">
      <c r="D439" s="323"/>
      <c r="E439" s="323"/>
      <c r="F439" s="323"/>
    </row>
    <row r="440" spans="4:6" x14ac:dyDescent="0.2">
      <c r="D440" s="323"/>
      <c r="E440" s="323"/>
      <c r="F440" s="323"/>
    </row>
    <row r="441" spans="4:6" x14ac:dyDescent="0.2">
      <c r="D441" s="323"/>
      <c r="E441" s="323"/>
      <c r="F441" s="323"/>
    </row>
  </sheetData>
  <mergeCells count="5">
    <mergeCell ref="A1:C1"/>
    <mergeCell ref="A4:D4"/>
    <mergeCell ref="A47:C47"/>
    <mergeCell ref="J2:L2"/>
    <mergeCell ref="J3:L3"/>
  </mergeCells>
  <printOptions horizontalCentered="1" verticalCentered="1"/>
  <pageMargins left="0.1" right="0.1" top="0.5" bottom="0.4" header="0.1" footer="0.1"/>
  <pageSetup scale="80" orientation="landscape" r:id="rId1"/>
  <headerFooter>
    <oddHeader>&amp;C&amp;"Arial,Bold"TWIN FALLS SCHOOL DISTRICT 411</oddHeader>
    <oddFooter>&amp;L&amp;"Arial,Bold"&amp;Z&amp;F&amp;R&amp;"Arial,Bold"Page &amp;P of 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>
    <pageSetUpPr fitToPage="1"/>
  </sheetPr>
  <dimension ref="A1:P48"/>
  <sheetViews>
    <sheetView defaultGridColor="0" colorId="22" zoomScaleNormal="100" workbookViewId="0">
      <pane xSplit="3" ySplit="7" topLeftCell="D8" activePane="bottomRight" state="frozen"/>
      <selection activeCell="P31" sqref="P31"/>
      <selection pane="topRight" activeCell="P31" sqref="P31"/>
      <selection pane="bottomLeft" activeCell="P31" sqref="P31"/>
      <selection pane="bottomRight" activeCell="P31" sqref="P31"/>
    </sheetView>
  </sheetViews>
  <sheetFormatPr defaultColWidth="9.77734375" defaultRowHeight="15.75" x14ac:dyDescent="0.25"/>
  <cols>
    <col min="1" max="1" width="3.77734375" style="397" customWidth="1"/>
    <col min="2" max="2" width="6.77734375" style="397" customWidth="1"/>
    <col min="3" max="3" width="30.77734375" style="398" customWidth="1"/>
    <col min="4" max="13" width="11.77734375" style="397" customWidth="1"/>
    <col min="14" max="16384" width="9.77734375" style="397"/>
  </cols>
  <sheetData>
    <row r="1" spans="1:13" ht="20.25" x14ac:dyDescent="0.3">
      <c r="A1" s="600" t="s">
        <v>47</v>
      </c>
      <c r="B1" s="600"/>
      <c r="C1" s="600"/>
      <c r="E1" s="449" t="s">
        <v>510</v>
      </c>
      <c r="F1" s="447"/>
      <c r="G1" s="447"/>
      <c r="I1" s="451"/>
      <c r="K1" s="446"/>
      <c r="L1" s="446"/>
      <c r="M1" s="450" t="s">
        <v>562</v>
      </c>
    </row>
    <row r="2" spans="1:13" x14ac:dyDescent="0.25">
      <c r="E2" s="449" t="s">
        <v>16</v>
      </c>
      <c r="F2" s="447"/>
      <c r="G2" s="447"/>
      <c r="K2" s="446"/>
      <c r="L2" s="445"/>
      <c r="M2" s="444" t="s">
        <v>508</v>
      </c>
    </row>
    <row r="3" spans="1:13" x14ac:dyDescent="0.25">
      <c r="E3" s="448" t="s">
        <v>507</v>
      </c>
      <c r="F3" s="447"/>
      <c r="G3" s="447"/>
      <c r="K3" s="446"/>
      <c r="L3" s="445"/>
      <c r="M3" s="444" t="s">
        <v>561</v>
      </c>
    </row>
    <row r="4" spans="1:13" ht="12" customHeight="1" x14ac:dyDescent="0.2">
      <c r="A4" s="601" t="s">
        <v>505</v>
      </c>
      <c r="B4" s="601"/>
      <c r="C4" s="601"/>
      <c r="D4" s="434"/>
      <c r="E4" s="434"/>
      <c r="F4" s="434"/>
      <c r="G4" s="434"/>
      <c r="H4" s="434"/>
      <c r="I4" s="434"/>
      <c r="J4" s="434"/>
      <c r="K4" s="434"/>
      <c r="L4" s="434"/>
      <c r="M4" s="434"/>
    </row>
    <row r="5" spans="1:13" ht="15" x14ac:dyDescent="0.2">
      <c r="A5" s="443"/>
      <c r="B5" s="442"/>
      <c r="C5" s="441" t="s">
        <v>16</v>
      </c>
      <c r="D5" s="437" t="s">
        <v>503</v>
      </c>
      <c r="E5" s="440" t="s">
        <v>502</v>
      </c>
      <c r="F5" s="439" t="s">
        <v>85</v>
      </c>
      <c r="G5" s="439" t="s">
        <v>83</v>
      </c>
      <c r="H5" s="439" t="s">
        <v>81</v>
      </c>
      <c r="I5" s="439" t="s">
        <v>79</v>
      </c>
      <c r="J5" s="439" t="s">
        <v>77</v>
      </c>
      <c r="K5" s="438" t="s">
        <v>75</v>
      </c>
      <c r="L5" s="437" t="s">
        <v>73</v>
      </c>
      <c r="M5" s="437" t="s">
        <v>70</v>
      </c>
    </row>
    <row r="6" spans="1:13" ht="15" x14ac:dyDescent="0.2">
      <c r="A6" s="436"/>
      <c r="B6" s="429"/>
      <c r="C6" s="435"/>
      <c r="D6" s="429"/>
      <c r="E6" s="429"/>
      <c r="F6" s="434"/>
      <c r="G6" s="433"/>
      <c r="H6" s="432" t="s">
        <v>560</v>
      </c>
      <c r="I6" s="432" t="s">
        <v>559</v>
      </c>
      <c r="J6" s="431" t="s">
        <v>558</v>
      </c>
      <c r="K6" s="430" t="s">
        <v>557</v>
      </c>
      <c r="L6" s="430" t="s">
        <v>556</v>
      </c>
      <c r="M6" s="429"/>
    </row>
    <row r="7" spans="1:13" ht="15" x14ac:dyDescent="0.2">
      <c r="A7" s="416" t="s">
        <v>87</v>
      </c>
      <c r="B7" s="415" t="s">
        <v>500</v>
      </c>
      <c r="C7" s="428" t="s">
        <v>555</v>
      </c>
      <c r="D7" s="415" t="s">
        <v>88</v>
      </c>
      <c r="E7" s="415" t="s">
        <v>88</v>
      </c>
      <c r="F7" s="427" t="s">
        <v>84</v>
      </c>
      <c r="G7" s="426" t="s">
        <v>82</v>
      </c>
      <c r="H7" s="426" t="s">
        <v>554</v>
      </c>
      <c r="I7" s="426" t="s">
        <v>553</v>
      </c>
      <c r="J7" s="416" t="s">
        <v>552</v>
      </c>
      <c r="K7" s="415" t="s">
        <v>551</v>
      </c>
      <c r="L7" s="415" t="s">
        <v>550</v>
      </c>
      <c r="M7" s="415" t="s">
        <v>184</v>
      </c>
    </row>
    <row r="8" spans="1:13" ht="15" x14ac:dyDescent="0.2">
      <c r="A8" s="416" t="s">
        <v>496</v>
      </c>
      <c r="B8" s="415" t="s">
        <v>549</v>
      </c>
      <c r="C8" s="407" t="s">
        <v>282</v>
      </c>
      <c r="D8" s="410">
        <v>11551338</v>
      </c>
      <c r="E8" s="414">
        <f t="shared" ref="E8:E19" si="0">SUM(F8:M8)</f>
        <v>12554130</v>
      </c>
      <c r="F8" s="413">
        <v>9132199</v>
      </c>
      <c r="G8" s="412">
        <v>3345193</v>
      </c>
      <c r="H8" s="411">
        <v>7162</v>
      </c>
      <c r="I8" s="410">
        <v>69576</v>
      </c>
      <c r="J8" s="410"/>
      <c r="K8" s="410"/>
      <c r="L8" s="410"/>
      <c r="M8" s="410"/>
    </row>
    <row r="9" spans="1:13" ht="15" x14ac:dyDescent="0.2">
      <c r="A9" s="416" t="s">
        <v>491</v>
      </c>
      <c r="B9" s="415" t="s">
        <v>548</v>
      </c>
      <c r="C9" s="407" t="s">
        <v>280</v>
      </c>
      <c r="D9" s="410">
        <v>11223871</v>
      </c>
      <c r="E9" s="414">
        <f t="shared" si="0"/>
        <v>12180956</v>
      </c>
      <c r="F9" s="413">
        <v>8575035</v>
      </c>
      <c r="G9" s="412">
        <v>3265831</v>
      </c>
      <c r="H9" s="411">
        <v>37666</v>
      </c>
      <c r="I9" s="410">
        <v>302424</v>
      </c>
      <c r="J9" s="410"/>
      <c r="K9" s="410"/>
      <c r="L9" s="410"/>
      <c r="M9" s="410"/>
    </row>
    <row r="10" spans="1:13" ht="15" x14ac:dyDescent="0.2">
      <c r="A10" s="416" t="s">
        <v>487</v>
      </c>
      <c r="B10" s="415" t="s">
        <v>547</v>
      </c>
      <c r="C10" s="407" t="s">
        <v>278</v>
      </c>
      <c r="D10" s="410">
        <v>1127684</v>
      </c>
      <c r="E10" s="414">
        <f t="shared" si="0"/>
        <v>1288616</v>
      </c>
      <c r="F10" s="413">
        <v>890100</v>
      </c>
      <c r="G10" s="412">
        <v>368300</v>
      </c>
      <c r="H10" s="411">
        <v>1864</v>
      </c>
      <c r="I10" s="410">
        <v>28352</v>
      </c>
      <c r="J10" s="410"/>
      <c r="K10" s="410"/>
      <c r="L10" s="410"/>
      <c r="M10" s="410"/>
    </row>
    <row r="11" spans="1:13" ht="15" x14ac:dyDescent="0.2">
      <c r="A11" s="425" t="s">
        <v>484</v>
      </c>
      <c r="B11" s="415">
        <v>519</v>
      </c>
      <c r="C11" s="407" t="s">
        <v>276</v>
      </c>
      <c r="D11" s="410"/>
      <c r="E11" s="414">
        <f t="shared" si="0"/>
        <v>0</v>
      </c>
      <c r="F11" s="413"/>
      <c r="G11" s="412"/>
      <c r="H11" s="411"/>
      <c r="I11" s="410"/>
      <c r="J11" s="410"/>
      <c r="K11" s="410"/>
      <c r="L11" s="410"/>
      <c r="M11" s="410"/>
    </row>
    <row r="12" spans="1:13" ht="15" x14ac:dyDescent="0.2">
      <c r="A12" s="416" t="s">
        <v>480</v>
      </c>
      <c r="B12" s="415" t="s">
        <v>546</v>
      </c>
      <c r="C12" s="407" t="s">
        <v>545</v>
      </c>
      <c r="D12" s="410">
        <v>3140000</v>
      </c>
      <c r="E12" s="414">
        <f t="shared" si="0"/>
        <v>3490490</v>
      </c>
      <c r="F12" s="413">
        <v>2326250</v>
      </c>
      <c r="G12" s="412">
        <v>997350</v>
      </c>
      <c r="H12" s="411">
        <v>26661</v>
      </c>
      <c r="I12" s="410">
        <v>140229</v>
      </c>
      <c r="J12" s="410"/>
      <c r="K12" s="410"/>
      <c r="L12" s="410"/>
      <c r="M12" s="410"/>
    </row>
    <row r="13" spans="1:13" ht="15" x14ac:dyDescent="0.2">
      <c r="A13" s="416" t="s">
        <v>476</v>
      </c>
      <c r="B13" s="415" t="s">
        <v>544</v>
      </c>
      <c r="C13" s="407" t="s">
        <v>543</v>
      </c>
      <c r="D13" s="410">
        <v>342595</v>
      </c>
      <c r="E13" s="414">
        <f t="shared" si="0"/>
        <v>410350</v>
      </c>
      <c r="F13" s="413">
        <v>276950</v>
      </c>
      <c r="G13" s="412">
        <v>133400</v>
      </c>
      <c r="H13" s="411"/>
      <c r="I13" s="410"/>
      <c r="J13" s="410"/>
      <c r="K13" s="410"/>
      <c r="L13" s="410"/>
      <c r="M13" s="410"/>
    </row>
    <row r="14" spans="1:13" ht="15" x14ac:dyDescent="0.2">
      <c r="A14" s="416" t="s">
        <v>471</v>
      </c>
      <c r="B14" s="415" t="s">
        <v>542</v>
      </c>
      <c r="C14" s="407" t="s">
        <v>270</v>
      </c>
      <c r="D14" s="410">
        <v>71360</v>
      </c>
      <c r="E14" s="414">
        <f t="shared" si="0"/>
        <v>203430</v>
      </c>
      <c r="F14" s="413">
        <v>140150</v>
      </c>
      <c r="G14" s="412">
        <v>52200</v>
      </c>
      <c r="H14" s="411">
        <v>4150</v>
      </c>
      <c r="I14" s="410">
        <v>6930</v>
      </c>
      <c r="J14" s="410"/>
      <c r="K14" s="410"/>
      <c r="L14" s="410"/>
      <c r="M14" s="410"/>
    </row>
    <row r="15" spans="1:13" ht="15" x14ac:dyDescent="0.2">
      <c r="A15" s="416" t="s">
        <v>467</v>
      </c>
      <c r="B15" s="415" t="s">
        <v>541</v>
      </c>
      <c r="C15" s="407" t="s">
        <v>268</v>
      </c>
      <c r="D15" s="410">
        <v>766172</v>
      </c>
      <c r="E15" s="414">
        <f t="shared" si="0"/>
        <v>775081</v>
      </c>
      <c r="F15" s="413">
        <v>574035</v>
      </c>
      <c r="G15" s="412">
        <v>89344</v>
      </c>
      <c r="H15" s="411">
        <v>51505</v>
      </c>
      <c r="I15" s="410">
        <v>60197</v>
      </c>
      <c r="J15" s="410"/>
      <c r="K15" s="410"/>
      <c r="L15" s="410"/>
      <c r="M15" s="410"/>
    </row>
    <row r="16" spans="1:13" ht="15" x14ac:dyDescent="0.2">
      <c r="A16" s="416" t="s">
        <v>463</v>
      </c>
      <c r="B16" s="415" t="s">
        <v>540</v>
      </c>
      <c r="C16" s="407" t="s">
        <v>266</v>
      </c>
      <c r="D16" s="410">
        <v>95990</v>
      </c>
      <c r="E16" s="414">
        <f t="shared" si="0"/>
        <v>78820</v>
      </c>
      <c r="F16" s="413">
        <v>65300</v>
      </c>
      <c r="G16" s="412">
        <v>13520</v>
      </c>
      <c r="H16" s="411"/>
      <c r="I16" s="410"/>
      <c r="J16" s="410"/>
      <c r="K16" s="410"/>
      <c r="L16" s="410"/>
      <c r="M16" s="410"/>
    </row>
    <row r="17" spans="1:16" ht="15" x14ac:dyDescent="0.2">
      <c r="A17" s="416" t="s">
        <v>459</v>
      </c>
      <c r="B17" s="415" t="s">
        <v>539</v>
      </c>
      <c r="C17" s="407" t="s">
        <v>264</v>
      </c>
      <c r="D17" s="410">
        <v>255600</v>
      </c>
      <c r="E17" s="414">
        <f t="shared" si="0"/>
        <v>313300</v>
      </c>
      <c r="F17" s="413">
        <v>245750</v>
      </c>
      <c r="G17" s="412">
        <v>51050</v>
      </c>
      <c r="H17" s="411">
        <v>1500</v>
      </c>
      <c r="I17" s="410">
        <v>15000</v>
      </c>
      <c r="J17" s="410"/>
      <c r="K17" s="410"/>
      <c r="L17" s="410"/>
      <c r="M17" s="410"/>
    </row>
    <row r="18" spans="1:16" ht="15" x14ac:dyDescent="0.2">
      <c r="A18" s="416" t="s">
        <v>455</v>
      </c>
      <c r="B18" s="415" t="s">
        <v>538</v>
      </c>
      <c r="C18" s="407" t="s">
        <v>262</v>
      </c>
      <c r="D18" s="410"/>
      <c r="E18" s="414">
        <f t="shared" si="0"/>
        <v>0</v>
      </c>
      <c r="F18" s="413"/>
      <c r="G18" s="412"/>
      <c r="H18" s="411"/>
      <c r="I18" s="410"/>
      <c r="J18" s="410"/>
      <c r="K18" s="410"/>
      <c r="L18" s="410"/>
      <c r="M18" s="410"/>
    </row>
    <row r="19" spans="1:16" ht="15" x14ac:dyDescent="0.2">
      <c r="A19" s="416" t="s">
        <v>451</v>
      </c>
      <c r="B19" s="415" t="s">
        <v>537</v>
      </c>
      <c r="C19" s="407" t="s">
        <v>260</v>
      </c>
      <c r="D19" s="410">
        <v>116100</v>
      </c>
      <c r="E19" s="414">
        <f t="shared" si="0"/>
        <v>119700</v>
      </c>
      <c r="F19" s="413">
        <v>82600</v>
      </c>
      <c r="G19" s="412">
        <v>32600</v>
      </c>
      <c r="H19" s="411">
        <v>500</v>
      </c>
      <c r="I19" s="410">
        <v>4000</v>
      </c>
      <c r="J19" s="410"/>
      <c r="K19" s="410"/>
      <c r="L19" s="410"/>
      <c r="M19" s="410"/>
    </row>
    <row r="20" spans="1:16" ht="15" x14ac:dyDescent="0.2">
      <c r="A20" s="416" t="s">
        <v>447</v>
      </c>
      <c r="B20" s="418"/>
      <c r="C20" s="407"/>
      <c r="D20" s="421"/>
      <c r="E20" s="421"/>
      <c r="F20" s="424"/>
      <c r="G20" s="423"/>
      <c r="H20" s="422"/>
      <c r="I20" s="421"/>
      <c r="J20" s="421"/>
      <c r="K20" s="421"/>
      <c r="L20" s="421"/>
      <c r="M20" s="421"/>
    </row>
    <row r="21" spans="1:16" ht="15" x14ac:dyDescent="0.2">
      <c r="A21" s="416" t="s">
        <v>444</v>
      </c>
      <c r="B21" s="415" t="s">
        <v>77</v>
      </c>
      <c r="C21" s="420" t="s">
        <v>536</v>
      </c>
      <c r="D21" s="419">
        <f t="shared" ref="D21:M21" si="1">SUM(D8:D19)</f>
        <v>28690710</v>
      </c>
      <c r="E21" s="419">
        <f t="shared" si="1"/>
        <v>31414873</v>
      </c>
      <c r="F21" s="419">
        <f t="shared" si="1"/>
        <v>22308369</v>
      </c>
      <c r="G21" s="419">
        <f t="shared" si="1"/>
        <v>8348788</v>
      </c>
      <c r="H21" s="419">
        <f t="shared" si="1"/>
        <v>131008</v>
      </c>
      <c r="I21" s="419">
        <f t="shared" si="1"/>
        <v>626708</v>
      </c>
      <c r="J21" s="419">
        <f t="shared" si="1"/>
        <v>0</v>
      </c>
      <c r="K21" s="419">
        <f t="shared" si="1"/>
        <v>0</v>
      </c>
      <c r="L21" s="419">
        <f t="shared" si="1"/>
        <v>0</v>
      </c>
      <c r="M21" s="419">
        <f t="shared" si="1"/>
        <v>0</v>
      </c>
      <c r="O21" s="417"/>
    </row>
    <row r="22" spans="1:16" ht="15" x14ac:dyDescent="0.2">
      <c r="A22" s="416" t="s">
        <v>439</v>
      </c>
      <c r="B22" s="418"/>
      <c r="C22" s="407"/>
      <c r="D22" s="403"/>
      <c r="E22" s="403"/>
      <c r="F22" s="406"/>
      <c r="G22" s="405"/>
      <c r="H22" s="404"/>
      <c r="I22" s="403"/>
      <c r="J22" s="403"/>
      <c r="K22" s="403"/>
      <c r="L22" s="403"/>
      <c r="M22" s="403"/>
    </row>
    <row r="23" spans="1:16" ht="15" x14ac:dyDescent="0.2">
      <c r="A23" s="416" t="s">
        <v>436</v>
      </c>
      <c r="B23" s="415" t="s">
        <v>535</v>
      </c>
      <c r="C23" s="407" t="s">
        <v>534</v>
      </c>
      <c r="D23" s="410">
        <v>1555230</v>
      </c>
      <c r="E23" s="414">
        <f>SUM(F23:M23)</f>
        <v>2018513</v>
      </c>
      <c r="F23" s="413">
        <v>1342352</v>
      </c>
      <c r="G23" s="412">
        <v>561450</v>
      </c>
      <c r="H23" s="411">
        <v>101926</v>
      </c>
      <c r="I23" s="410">
        <v>12785</v>
      </c>
      <c r="J23" s="410"/>
      <c r="K23" s="410"/>
      <c r="L23" s="410"/>
      <c r="M23" s="410"/>
    </row>
    <row r="24" spans="1:16" ht="15" x14ac:dyDescent="0.2">
      <c r="A24" s="416" t="s">
        <v>431</v>
      </c>
      <c r="B24" s="415" t="s">
        <v>533</v>
      </c>
      <c r="C24" s="407" t="s">
        <v>532</v>
      </c>
      <c r="D24" s="410">
        <v>1189984</v>
      </c>
      <c r="E24" s="414">
        <f>SUM(F24:M24)</f>
        <v>1265100</v>
      </c>
      <c r="F24" s="413">
        <v>750300</v>
      </c>
      <c r="G24" s="412">
        <v>266800</v>
      </c>
      <c r="H24" s="411">
        <v>208500</v>
      </c>
      <c r="I24" s="410">
        <v>39500</v>
      </c>
      <c r="J24" s="410"/>
      <c r="K24" s="410"/>
      <c r="L24" s="410"/>
      <c r="M24" s="410"/>
    </row>
    <row r="25" spans="1:16" ht="15" x14ac:dyDescent="0.2">
      <c r="A25" s="416" t="s">
        <v>428</v>
      </c>
      <c r="B25" s="415"/>
      <c r="C25" s="407"/>
      <c r="D25" s="403"/>
      <c r="E25" s="403"/>
      <c r="F25" s="406"/>
      <c r="G25" s="405"/>
      <c r="H25" s="404"/>
      <c r="I25" s="403"/>
      <c r="J25" s="403"/>
      <c r="K25" s="403"/>
      <c r="L25" s="403"/>
      <c r="M25" s="403"/>
    </row>
    <row r="26" spans="1:16" ht="15" x14ac:dyDescent="0.2">
      <c r="A26" s="416" t="s">
        <v>425</v>
      </c>
      <c r="B26" s="415" t="s">
        <v>531</v>
      </c>
      <c r="C26" s="407" t="s">
        <v>254</v>
      </c>
      <c r="D26" s="410">
        <v>3865718</v>
      </c>
      <c r="E26" s="414">
        <f>SUM(F26:M26)</f>
        <v>5692704</v>
      </c>
      <c r="F26" s="413">
        <v>1530525</v>
      </c>
      <c r="G26" s="412">
        <v>347449</v>
      </c>
      <c r="H26" s="411">
        <f>846969+2824</f>
        <v>849793</v>
      </c>
      <c r="I26" s="410">
        <f>2979113-14176</f>
        <v>2964937</v>
      </c>
      <c r="J26" s="410"/>
      <c r="K26" s="410"/>
      <c r="L26" s="410"/>
      <c r="M26" s="410"/>
      <c r="O26" s="417"/>
      <c r="P26" s="417"/>
    </row>
    <row r="27" spans="1:16" ht="15" x14ac:dyDescent="0.2">
      <c r="A27" s="416" t="s">
        <v>422</v>
      </c>
      <c r="B27" s="415" t="s">
        <v>530</v>
      </c>
      <c r="C27" s="407" t="s">
        <v>252</v>
      </c>
      <c r="D27" s="410">
        <v>719579</v>
      </c>
      <c r="E27" s="414">
        <f>SUM(F27:M27)</f>
        <v>805587</v>
      </c>
      <c r="F27" s="413">
        <v>479950</v>
      </c>
      <c r="G27" s="412">
        <v>227490</v>
      </c>
      <c r="H27" s="411">
        <v>21987</v>
      </c>
      <c r="I27" s="410">
        <v>76160</v>
      </c>
      <c r="J27" s="410"/>
      <c r="K27" s="410"/>
      <c r="L27" s="410"/>
      <c r="M27" s="410"/>
    </row>
    <row r="28" spans="1:16" ht="15" x14ac:dyDescent="0.2">
      <c r="A28" s="416" t="s">
        <v>418</v>
      </c>
      <c r="B28" s="415">
        <v>623</v>
      </c>
      <c r="C28" s="407" t="s">
        <v>250</v>
      </c>
      <c r="D28" s="410"/>
      <c r="E28" s="414">
        <f>SUM(F28:M28)</f>
        <v>0</v>
      </c>
      <c r="F28" s="413"/>
      <c r="G28" s="412"/>
      <c r="H28" s="411"/>
      <c r="I28" s="410"/>
      <c r="J28" s="410"/>
      <c r="K28" s="410"/>
      <c r="L28" s="410"/>
      <c r="M28" s="410"/>
    </row>
    <row r="29" spans="1:16" ht="15" x14ac:dyDescent="0.2">
      <c r="A29" s="416" t="s">
        <v>415</v>
      </c>
      <c r="B29" s="415" t="s">
        <v>529</v>
      </c>
      <c r="C29" s="407" t="s">
        <v>248</v>
      </c>
      <c r="D29" s="410">
        <v>325525</v>
      </c>
      <c r="E29" s="414">
        <f>SUM(F29:M29)</f>
        <v>299168</v>
      </c>
      <c r="F29" s="413">
        <v>116585</v>
      </c>
      <c r="G29" s="412">
        <v>37050</v>
      </c>
      <c r="H29" s="411">
        <v>133659</v>
      </c>
      <c r="I29" s="410">
        <v>11474</v>
      </c>
      <c r="J29" s="410"/>
      <c r="K29" s="410"/>
      <c r="L29" s="410">
        <v>400</v>
      </c>
      <c r="M29" s="410"/>
    </row>
    <row r="30" spans="1:16" ht="15" x14ac:dyDescent="0.2">
      <c r="A30" s="416" t="s">
        <v>410</v>
      </c>
      <c r="B30" s="415" t="s">
        <v>528</v>
      </c>
      <c r="C30" s="407" t="s">
        <v>246</v>
      </c>
      <c r="D30" s="410">
        <v>1891996</v>
      </c>
      <c r="E30" s="414">
        <f>SUM(F30:M30)</f>
        <v>2005113</v>
      </c>
      <c r="F30" s="413">
        <v>1310100</v>
      </c>
      <c r="G30" s="412">
        <v>421400</v>
      </c>
      <c r="H30" s="411">
        <v>197217</v>
      </c>
      <c r="I30" s="410">
        <v>76396</v>
      </c>
      <c r="J30" s="410"/>
      <c r="K30" s="410"/>
      <c r="L30" s="410"/>
      <c r="M30" s="410"/>
    </row>
    <row r="31" spans="1:16" ht="15" x14ac:dyDescent="0.2">
      <c r="A31" s="416" t="s">
        <v>405</v>
      </c>
      <c r="B31" s="415"/>
      <c r="C31" s="407"/>
      <c r="D31" s="403"/>
      <c r="E31" s="403"/>
      <c r="F31" s="406"/>
      <c r="G31" s="405"/>
      <c r="H31" s="404"/>
      <c r="I31" s="403"/>
      <c r="J31" s="403"/>
      <c r="K31" s="403"/>
      <c r="L31" s="403"/>
      <c r="M31" s="403"/>
    </row>
    <row r="32" spans="1:16" ht="15" x14ac:dyDescent="0.2">
      <c r="A32" s="416" t="s">
        <v>401</v>
      </c>
      <c r="B32" s="415" t="s">
        <v>527</v>
      </c>
      <c r="C32" s="407" t="s">
        <v>244</v>
      </c>
      <c r="D32" s="410">
        <v>3657862</v>
      </c>
      <c r="E32" s="414">
        <f>SUM(F32:M32)</f>
        <v>4100189</v>
      </c>
      <c r="F32" s="413">
        <v>2968550</v>
      </c>
      <c r="G32" s="412">
        <v>1077905</v>
      </c>
      <c r="H32" s="411">
        <v>34016</v>
      </c>
      <c r="I32" s="410">
        <v>19718</v>
      </c>
      <c r="J32" s="410"/>
      <c r="K32" s="410"/>
      <c r="L32" s="410"/>
      <c r="M32" s="410"/>
    </row>
    <row r="33" spans="1:13" ht="15" x14ac:dyDescent="0.2">
      <c r="A33" s="416" t="s">
        <v>398</v>
      </c>
      <c r="B33" s="415"/>
      <c r="C33" s="407"/>
      <c r="D33" s="403"/>
      <c r="E33" s="403"/>
      <c r="F33" s="406"/>
      <c r="G33" s="405"/>
      <c r="H33" s="404"/>
      <c r="I33" s="403"/>
      <c r="J33" s="403"/>
      <c r="K33" s="403"/>
      <c r="L33" s="403"/>
      <c r="M33" s="403"/>
    </row>
    <row r="34" spans="1:13" ht="15" x14ac:dyDescent="0.2">
      <c r="A34" s="416" t="s">
        <v>394</v>
      </c>
      <c r="B34" s="415" t="s">
        <v>526</v>
      </c>
      <c r="C34" s="407" t="s">
        <v>242</v>
      </c>
      <c r="D34" s="410">
        <v>333720</v>
      </c>
      <c r="E34" s="414">
        <f t="shared" ref="E34:E41" si="2">SUM(F34:M34)</f>
        <v>362610</v>
      </c>
      <c r="F34" s="413">
        <v>155400</v>
      </c>
      <c r="G34" s="412">
        <v>54610</v>
      </c>
      <c r="H34" s="411">
        <v>116100</v>
      </c>
      <c r="I34" s="410">
        <v>36500</v>
      </c>
      <c r="J34" s="410"/>
      <c r="K34" s="410"/>
      <c r="L34" s="410"/>
      <c r="M34" s="410"/>
    </row>
    <row r="35" spans="1:13" ht="15" x14ac:dyDescent="0.2">
      <c r="A35" s="416" t="s">
        <v>390</v>
      </c>
      <c r="B35" s="415" t="s">
        <v>525</v>
      </c>
      <c r="C35" s="407" t="s">
        <v>240</v>
      </c>
      <c r="D35" s="410"/>
      <c r="E35" s="414">
        <f t="shared" si="2"/>
        <v>0</v>
      </c>
      <c r="F35" s="413"/>
      <c r="G35" s="412"/>
      <c r="H35" s="411"/>
      <c r="I35" s="410"/>
      <c r="J35" s="410"/>
      <c r="K35" s="410"/>
      <c r="L35" s="410"/>
      <c r="M35" s="410"/>
    </row>
    <row r="36" spans="1:13" ht="15" x14ac:dyDescent="0.2">
      <c r="A36" s="416" t="s">
        <v>385</v>
      </c>
      <c r="B36" s="415">
        <v>656</v>
      </c>
      <c r="C36" s="407" t="s">
        <v>524</v>
      </c>
      <c r="D36" s="410"/>
      <c r="E36" s="414">
        <f t="shared" si="2"/>
        <v>0</v>
      </c>
      <c r="F36" s="413"/>
      <c r="G36" s="412"/>
      <c r="H36" s="411"/>
      <c r="I36" s="410"/>
      <c r="J36" s="410"/>
      <c r="K36" s="410"/>
      <c r="L36" s="410"/>
      <c r="M36" s="410"/>
    </row>
    <row r="37" spans="1:13" ht="15" x14ac:dyDescent="0.2">
      <c r="A37" s="416" t="s">
        <v>380</v>
      </c>
      <c r="B37" s="415" t="s">
        <v>523</v>
      </c>
      <c r="C37" s="407" t="s">
        <v>522</v>
      </c>
      <c r="D37" s="410">
        <v>3211305</v>
      </c>
      <c r="E37" s="414">
        <f t="shared" si="2"/>
        <v>3709152</v>
      </c>
      <c r="F37" s="413">
        <v>1227800</v>
      </c>
      <c r="G37" s="412">
        <v>637030</v>
      </c>
      <c r="H37" s="411">
        <v>1548739</v>
      </c>
      <c r="I37" s="410">
        <v>4660</v>
      </c>
      <c r="J37" s="410"/>
      <c r="K37" s="410"/>
      <c r="L37" s="410">
        <f>150350+139700+223+450+200</f>
        <v>290923</v>
      </c>
      <c r="M37" s="410"/>
    </row>
    <row r="38" spans="1:13" ht="15" x14ac:dyDescent="0.2">
      <c r="A38" s="416" t="s">
        <v>377</v>
      </c>
      <c r="B38" s="415">
        <v>663</v>
      </c>
      <c r="C38" s="407" t="s">
        <v>521</v>
      </c>
      <c r="D38" s="410">
        <v>638106</v>
      </c>
      <c r="E38" s="414">
        <f t="shared" si="2"/>
        <v>654300</v>
      </c>
      <c r="F38" s="413">
        <v>461700</v>
      </c>
      <c r="G38" s="412">
        <v>151800</v>
      </c>
      <c r="H38" s="411">
        <v>26600</v>
      </c>
      <c r="I38" s="410">
        <v>14200</v>
      </c>
      <c r="J38" s="410"/>
      <c r="K38" s="410"/>
      <c r="L38" s="410"/>
      <c r="M38" s="410"/>
    </row>
    <row r="39" spans="1:13" ht="15" x14ac:dyDescent="0.2">
      <c r="A39" s="416" t="s">
        <v>373</v>
      </c>
      <c r="B39" s="415" t="s">
        <v>520</v>
      </c>
      <c r="C39" s="407" t="s">
        <v>519</v>
      </c>
      <c r="D39" s="410">
        <v>1024208</v>
      </c>
      <c r="E39" s="414">
        <f t="shared" si="2"/>
        <v>1151050</v>
      </c>
      <c r="F39" s="413">
        <v>781350</v>
      </c>
      <c r="G39" s="412">
        <v>369600</v>
      </c>
      <c r="H39" s="411"/>
      <c r="I39" s="410">
        <v>100</v>
      </c>
      <c r="J39" s="410"/>
      <c r="K39" s="410"/>
      <c r="L39" s="410"/>
      <c r="M39" s="410"/>
    </row>
    <row r="40" spans="1:13" ht="15" x14ac:dyDescent="0.2">
      <c r="A40" s="416" t="s">
        <v>369</v>
      </c>
      <c r="B40" s="415" t="s">
        <v>518</v>
      </c>
      <c r="C40" s="407" t="s">
        <v>230</v>
      </c>
      <c r="D40" s="410">
        <v>10000</v>
      </c>
      <c r="E40" s="414">
        <f t="shared" si="2"/>
        <v>12580</v>
      </c>
      <c r="F40" s="413">
        <v>10000</v>
      </c>
      <c r="G40" s="412">
        <v>2580</v>
      </c>
      <c r="H40" s="411"/>
      <c r="I40" s="410"/>
      <c r="J40" s="410"/>
      <c r="K40" s="410"/>
      <c r="L40" s="410"/>
      <c r="M40" s="410"/>
    </row>
    <row r="41" spans="1:13" ht="15" x14ac:dyDescent="0.2">
      <c r="A41" s="416" t="s">
        <v>365</v>
      </c>
      <c r="B41" s="415" t="s">
        <v>517</v>
      </c>
      <c r="C41" s="407" t="s">
        <v>228</v>
      </c>
      <c r="D41" s="410">
        <v>153000</v>
      </c>
      <c r="E41" s="414">
        <f t="shared" si="2"/>
        <v>190000</v>
      </c>
      <c r="F41" s="413"/>
      <c r="G41" s="412"/>
      <c r="H41" s="411">
        <v>190000</v>
      </c>
      <c r="I41" s="410"/>
      <c r="J41" s="410"/>
      <c r="K41" s="410"/>
      <c r="L41" s="410"/>
      <c r="M41" s="410"/>
    </row>
    <row r="42" spans="1:13" ht="15" x14ac:dyDescent="0.2">
      <c r="A42" s="416" t="s">
        <v>362</v>
      </c>
      <c r="B42" s="415"/>
      <c r="C42" s="407"/>
      <c r="D42" s="403"/>
      <c r="E42" s="403"/>
      <c r="F42" s="406"/>
      <c r="G42" s="405"/>
      <c r="H42" s="404"/>
      <c r="I42" s="403"/>
      <c r="J42" s="403"/>
      <c r="K42" s="403"/>
      <c r="L42" s="403"/>
      <c r="M42" s="403"/>
    </row>
    <row r="43" spans="1:13" ht="15" x14ac:dyDescent="0.2">
      <c r="A43" s="416" t="s">
        <v>359</v>
      </c>
      <c r="B43" s="415" t="s">
        <v>516</v>
      </c>
      <c r="C43" s="407" t="s">
        <v>515</v>
      </c>
      <c r="D43" s="410">
        <v>1605000</v>
      </c>
      <c r="E43" s="414">
        <f>SUM(F43:M43)</f>
        <v>1693500</v>
      </c>
      <c r="F43" s="413"/>
      <c r="G43" s="412"/>
      <c r="H43" s="411">
        <v>1671500</v>
      </c>
      <c r="I43" s="410">
        <v>22000</v>
      </c>
      <c r="J43" s="410"/>
      <c r="K43" s="410"/>
      <c r="L43" s="410"/>
      <c r="M43" s="410"/>
    </row>
    <row r="44" spans="1:13" ht="15" x14ac:dyDescent="0.2">
      <c r="A44" s="416" t="s">
        <v>357</v>
      </c>
      <c r="B44" s="415" t="s">
        <v>514</v>
      </c>
      <c r="C44" s="407" t="s">
        <v>513</v>
      </c>
      <c r="D44" s="410">
        <v>212929</v>
      </c>
      <c r="E44" s="414">
        <f>SUM(F44:M44)</f>
        <v>286038</v>
      </c>
      <c r="F44" s="413"/>
      <c r="G44" s="412"/>
      <c r="H44" s="411">
        <v>286038</v>
      </c>
      <c r="I44" s="410"/>
      <c r="J44" s="410"/>
      <c r="K44" s="410"/>
      <c r="L44" s="410"/>
      <c r="M44" s="410"/>
    </row>
    <row r="45" spans="1:13" ht="15" x14ac:dyDescent="0.2">
      <c r="A45" s="416" t="s">
        <v>353</v>
      </c>
      <c r="B45" s="415" t="s">
        <v>512</v>
      </c>
      <c r="C45" s="407" t="s">
        <v>222</v>
      </c>
      <c r="D45" s="410"/>
      <c r="E45" s="414">
        <f>SUM(F45:M45)</f>
        <v>0</v>
      </c>
      <c r="F45" s="413"/>
      <c r="G45" s="412"/>
      <c r="H45" s="411"/>
      <c r="I45" s="410"/>
      <c r="J45" s="410"/>
      <c r="K45" s="410"/>
      <c r="L45" s="410"/>
      <c r="M45" s="410"/>
    </row>
    <row r="46" spans="1:13" ht="15" x14ac:dyDescent="0.2">
      <c r="A46" s="409"/>
      <c r="B46" s="408"/>
      <c r="C46" s="407"/>
      <c r="D46" s="403"/>
      <c r="E46" s="403"/>
      <c r="F46" s="406"/>
      <c r="G46" s="405"/>
      <c r="H46" s="404"/>
      <c r="I46" s="403"/>
      <c r="J46" s="403"/>
      <c r="K46" s="403"/>
      <c r="L46" s="403"/>
      <c r="M46" s="403"/>
    </row>
    <row r="47" spans="1:13" ht="12" customHeight="1" x14ac:dyDescent="0.2">
      <c r="A47" s="602" t="str">
        <f ca="1">CELL("filename",A47)</f>
        <v>R:\Finance\Annual Budget\Amended 2016-2017\[2016-2017 Amended Budget.xlsx]100-191 Summarya</v>
      </c>
      <c r="B47" s="602"/>
      <c r="C47" s="602"/>
      <c r="D47" s="402"/>
      <c r="E47" s="402"/>
      <c r="F47" s="402"/>
      <c r="G47" s="402"/>
      <c r="H47" s="402"/>
      <c r="I47" s="402"/>
      <c r="J47" s="402"/>
      <c r="K47" s="402"/>
      <c r="L47" s="402"/>
      <c r="M47" s="402"/>
    </row>
    <row r="48" spans="1:13" ht="12" customHeight="1" x14ac:dyDescent="0.2">
      <c r="A48" s="401"/>
      <c r="B48" s="401"/>
      <c r="C48" s="400" t="s">
        <v>511</v>
      </c>
      <c r="D48" s="399">
        <f t="shared" ref="D48:M48" si="3">SUM(D23:D46)</f>
        <v>20394162</v>
      </c>
      <c r="E48" s="399">
        <f t="shared" si="3"/>
        <v>24245604</v>
      </c>
      <c r="F48" s="399">
        <f t="shared" si="3"/>
        <v>11134612</v>
      </c>
      <c r="G48" s="399">
        <f t="shared" si="3"/>
        <v>4155164</v>
      </c>
      <c r="H48" s="399">
        <f t="shared" si="3"/>
        <v>5386075</v>
      </c>
      <c r="I48" s="399">
        <f t="shared" si="3"/>
        <v>3278430</v>
      </c>
      <c r="J48" s="399">
        <f t="shared" si="3"/>
        <v>0</v>
      </c>
      <c r="K48" s="399">
        <f t="shared" si="3"/>
        <v>0</v>
      </c>
      <c r="L48" s="399">
        <f t="shared" si="3"/>
        <v>291323</v>
      </c>
      <c r="M48" s="399">
        <f t="shared" si="3"/>
        <v>0</v>
      </c>
    </row>
  </sheetData>
  <mergeCells count="3">
    <mergeCell ref="A1:C1"/>
    <mergeCell ref="A4:C4"/>
    <mergeCell ref="A47:C47"/>
  </mergeCells>
  <printOptions horizontalCentered="1" verticalCentered="1"/>
  <pageMargins left="0.1" right="0.1" top="0.4" bottom="0.4" header="0.1" footer="0.1"/>
  <pageSetup scale="81" fitToHeight="2" orientation="landscape" r:id="rId1"/>
  <headerFooter>
    <oddHeader>&amp;C&amp;"Arial,Bold"TWIN FALLS SCHOOL DISTRICT 411</oddHeader>
    <oddFooter>&amp;L&amp;"Arial,Bold"&amp;Z&amp;F&amp;R&amp;"Arial,Bold"Page &amp;P of &amp;N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>
    <pageSetUpPr fitToPage="1"/>
  </sheetPr>
  <dimension ref="A1:M48"/>
  <sheetViews>
    <sheetView defaultGridColor="0" colorId="22" zoomScaleNormal="100" workbookViewId="0">
      <pane xSplit="3" ySplit="7" topLeftCell="D8" activePane="bottomRight" state="frozen"/>
      <selection activeCell="P31" sqref="P31"/>
      <selection pane="topRight" activeCell="P31" sqref="P31"/>
      <selection pane="bottomLeft" activeCell="P31" sqref="P31"/>
      <selection pane="bottomRight" activeCell="P31" sqref="P31"/>
    </sheetView>
  </sheetViews>
  <sheetFormatPr defaultColWidth="9.77734375" defaultRowHeight="15.75" x14ac:dyDescent="0.25"/>
  <cols>
    <col min="1" max="1" width="3.77734375" style="397" customWidth="1"/>
    <col min="2" max="2" width="6.77734375" style="397" customWidth="1"/>
    <col min="3" max="3" width="30.77734375" style="398" customWidth="1"/>
    <col min="4" max="13" width="11.77734375" style="397" customWidth="1"/>
    <col min="14" max="16384" width="9.77734375" style="397"/>
  </cols>
  <sheetData>
    <row r="1" spans="1:13" ht="20.25" x14ac:dyDescent="0.3">
      <c r="A1" s="600" t="s">
        <v>47</v>
      </c>
      <c r="B1" s="600"/>
      <c r="C1" s="600"/>
      <c r="E1" s="449" t="s">
        <v>510</v>
      </c>
      <c r="F1" s="447"/>
      <c r="G1" s="447"/>
      <c r="I1" s="451"/>
      <c r="M1" s="450" t="s">
        <v>562</v>
      </c>
    </row>
    <row r="2" spans="1:13" x14ac:dyDescent="0.25">
      <c r="E2" s="449" t="s">
        <v>16</v>
      </c>
      <c r="F2" s="447"/>
      <c r="G2" s="447"/>
      <c r="K2" s="446"/>
      <c r="L2" s="445"/>
      <c r="M2" s="444" t="s">
        <v>626</v>
      </c>
    </row>
    <row r="3" spans="1:13" x14ac:dyDescent="0.25">
      <c r="E3" s="448" t="s">
        <v>507</v>
      </c>
      <c r="F3" s="447"/>
      <c r="G3" s="447"/>
      <c r="K3" s="446"/>
      <c r="L3" s="445"/>
      <c r="M3" s="444" t="s">
        <v>627</v>
      </c>
    </row>
    <row r="4" spans="1:13" ht="12" customHeight="1" x14ac:dyDescent="0.2">
      <c r="A4" s="601" t="s">
        <v>505</v>
      </c>
      <c r="B4" s="601"/>
      <c r="C4" s="601"/>
      <c r="D4" s="434"/>
      <c r="E4" s="434"/>
      <c r="F4" s="434"/>
      <c r="G4" s="434"/>
      <c r="H4" s="434"/>
      <c r="I4" s="434"/>
      <c r="J4" s="434"/>
      <c r="K4" s="434"/>
      <c r="L4" s="434"/>
      <c r="M4" s="434"/>
    </row>
    <row r="5" spans="1:13" ht="15" x14ac:dyDescent="0.2">
      <c r="A5" s="443"/>
      <c r="B5" s="442"/>
      <c r="C5" s="441" t="s">
        <v>16</v>
      </c>
      <c r="D5" s="437" t="s">
        <v>503</v>
      </c>
      <c r="E5" s="440" t="s">
        <v>502</v>
      </c>
      <c r="F5" s="439" t="s">
        <v>85</v>
      </c>
      <c r="G5" s="439" t="s">
        <v>83</v>
      </c>
      <c r="H5" s="439" t="s">
        <v>81</v>
      </c>
      <c r="I5" s="439" t="s">
        <v>79</v>
      </c>
      <c r="J5" s="439" t="s">
        <v>77</v>
      </c>
      <c r="K5" s="438" t="s">
        <v>75</v>
      </c>
      <c r="L5" s="437" t="s">
        <v>73</v>
      </c>
      <c r="M5" s="437" t="s">
        <v>70</v>
      </c>
    </row>
    <row r="6" spans="1:13" ht="15" x14ac:dyDescent="0.2">
      <c r="A6" s="436"/>
      <c r="B6" s="429"/>
      <c r="C6" s="435"/>
      <c r="D6" s="429"/>
      <c r="E6" s="429"/>
      <c r="F6" s="434"/>
      <c r="G6" s="433"/>
      <c r="H6" s="432" t="s">
        <v>560</v>
      </c>
      <c r="I6" s="432" t="s">
        <v>559</v>
      </c>
      <c r="J6" s="431" t="s">
        <v>558</v>
      </c>
      <c r="K6" s="430" t="s">
        <v>557</v>
      </c>
      <c r="L6" s="430" t="s">
        <v>556</v>
      </c>
      <c r="M6" s="429"/>
    </row>
    <row r="7" spans="1:13" ht="15" x14ac:dyDescent="0.2">
      <c r="A7" s="416" t="s">
        <v>87</v>
      </c>
      <c r="B7" s="415" t="s">
        <v>500</v>
      </c>
      <c r="C7" s="428" t="s">
        <v>555</v>
      </c>
      <c r="D7" s="415" t="s">
        <v>88</v>
      </c>
      <c r="E7" s="415" t="s">
        <v>88</v>
      </c>
      <c r="F7" s="427" t="s">
        <v>84</v>
      </c>
      <c r="G7" s="426" t="s">
        <v>82</v>
      </c>
      <c r="H7" s="426" t="s">
        <v>554</v>
      </c>
      <c r="I7" s="426" t="s">
        <v>553</v>
      </c>
      <c r="J7" s="416" t="s">
        <v>552</v>
      </c>
      <c r="K7" s="415" t="s">
        <v>551</v>
      </c>
      <c r="L7" s="415" t="s">
        <v>550</v>
      </c>
      <c r="M7" s="415" t="s">
        <v>184</v>
      </c>
    </row>
    <row r="8" spans="1:13" ht="15" x14ac:dyDescent="0.2">
      <c r="A8" s="416" t="s">
        <v>496</v>
      </c>
      <c r="B8" s="415" t="s">
        <v>549</v>
      </c>
      <c r="C8" s="407" t="s">
        <v>282</v>
      </c>
      <c r="D8" s="410">
        <v>500</v>
      </c>
      <c r="E8" s="414">
        <f t="shared" ref="E8:E19" si="0">SUM(F8:M8)</f>
        <v>500</v>
      </c>
      <c r="F8" s="413"/>
      <c r="G8" s="412"/>
      <c r="H8" s="411"/>
      <c r="I8" s="410">
        <v>500</v>
      </c>
      <c r="J8" s="410"/>
      <c r="K8" s="410"/>
      <c r="L8" s="410"/>
      <c r="M8" s="410"/>
    </row>
    <row r="9" spans="1:13" ht="15" x14ac:dyDescent="0.2">
      <c r="A9" s="416" t="s">
        <v>491</v>
      </c>
      <c r="B9" s="415" t="s">
        <v>548</v>
      </c>
      <c r="C9" s="407" t="s">
        <v>280</v>
      </c>
      <c r="D9" s="410"/>
      <c r="E9" s="414">
        <f t="shared" si="0"/>
        <v>0</v>
      </c>
      <c r="F9" s="413"/>
      <c r="G9" s="412"/>
      <c r="H9" s="411"/>
      <c r="I9" s="410"/>
      <c r="J9" s="410"/>
      <c r="K9" s="410"/>
      <c r="L9" s="410"/>
      <c r="M9" s="410"/>
    </row>
    <row r="10" spans="1:13" ht="15" x14ac:dyDescent="0.2">
      <c r="A10" s="416" t="s">
        <v>487</v>
      </c>
      <c r="B10" s="415" t="s">
        <v>547</v>
      </c>
      <c r="C10" s="407" t="s">
        <v>278</v>
      </c>
      <c r="D10" s="410"/>
      <c r="E10" s="414">
        <f t="shared" si="0"/>
        <v>0</v>
      </c>
      <c r="F10" s="413"/>
      <c r="G10" s="412"/>
      <c r="H10" s="411"/>
      <c r="I10" s="410"/>
      <c r="J10" s="410"/>
      <c r="K10" s="410"/>
      <c r="L10" s="410"/>
      <c r="M10" s="410"/>
    </row>
    <row r="11" spans="1:13" ht="15" x14ac:dyDescent="0.2">
      <c r="A11" s="425" t="s">
        <v>484</v>
      </c>
      <c r="B11" s="415">
        <v>519</v>
      </c>
      <c r="C11" s="407" t="s">
        <v>276</v>
      </c>
      <c r="D11" s="410"/>
      <c r="E11" s="414">
        <f t="shared" si="0"/>
        <v>0</v>
      </c>
      <c r="F11" s="413"/>
      <c r="G11" s="412"/>
      <c r="H11" s="411"/>
      <c r="I11" s="410"/>
      <c r="J11" s="410"/>
      <c r="K11" s="410"/>
      <c r="L11" s="410"/>
      <c r="M11" s="410"/>
    </row>
    <row r="12" spans="1:13" ht="15" x14ac:dyDescent="0.2">
      <c r="A12" s="416" t="s">
        <v>480</v>
      </c>
      <c r="B12" s="415" t="s">
        <v>546</v>
      </c>
      <c r="C12" s="407" t="s">
        <v>545</v>
      </c>
      <c r="D12" s="410"/>
      <c r="E12" s="414">
        <f t="shared" si="0"/>
        <v>0</v>
      </c>
      <c r="F12" s="413"/>
      <c r="G12" s="412"/>
      <c r="H12" s="411"/>
      <c r="I12" s="410"/>
      <c r="J12" s="410"/>
      <c r="K12" s="410"/>
      <c r="L12" s="410"/>
      <c r="M12" s="410"/>
    </row>
    <row r="13" spans="1:13" ht="15" x14ac:dyDescent="0.2">
      <c r="A13" s="416" t="s">
        <v>476</v>
      </c>
      <c r="B13" s="415" t="s">
        <v>544</v>
      </c>
      <c r="C13" s="407" t="s">
        <v>543</v>
      </c>
      <c r="D13" s="410"/>
      <c r="E13" s="414">
        <f t="shared" si="0"/>
        <v>0</v>
      </c>
      <c r="F13" s="413"/>
      <c r="G13" s="412"/>
      <c r="H13" s="411"/>
      <c r="I13" s="410"/>
      <c r="J13" s="410"/>
      <c r="K13" s="410"/>
      <c r="L13" s="410"/>
      <c r="M13" s="410"/>
    </row>
    <row r="14" spans="1:13" ht="15" x14ac:dyDescent="0.2">
      <c r="A14" s="416" t="s">
        <v>471</v>
      </c>
      <c r="B14" s="415" t="s">
        <v>542</v>
      </c>
      <c r="C14" s="407" t="s">
        <v>270</v>
      </c>
      <c r="D14" s="410"/>
      <c r="E14" s="414">
        <f t="shared" si="0"/>
        <v>0</v>
      </c>
      <c r="F14" s="413"/>
      <c r="G14" s="412"/>
      <c r="H14" s="411"/>
      <c r="I14" s="410"/>
      <c r="J14" s="410"/>
      <c r="K14" s="410"/>
      <c r="L14" s="410"/>
      <c r="M14" s="410"/>
    </row>
    <row r="15" spans="1:13" ht="15" x14ac:dyDescent="0.2">
      <c r="A15" s="416" t="s">
        <v>467</v>
      </c>
      <c r="B15" s="415" t="s">
        <v>541</v>
      </c>
      <c r="C15" s="407" t="s">
        <v>268</v>
      </c>
      <c r="D15" s="410"/>
      <c r="E15" s="414">
        <f t="shared" si="0"/>
        <v>0</v>
      </c>
      <c r="F15" s="413"/>
      <c r="G15" s="412"/>
      <c r="H15" s="411"/>
      <c r="I15" s="410"/>
      <c r="J15" s="410"/>
      <c r="K15" s="410"/>
      <c r="L15" s="410"/>
      <c r="M15" s="410"/>
    </row>
    <row r="16" spans="1:13" ht="15" x14ac:dyDescent="0.2">
      <c r="A16" s="416" t="s">
        <v>463</v>
      </c>
      <c r="B16" s="415" t="s">
        <v>540</v>
      </c>
      <c r="C16" s="407" t="s">
        <v>266</v>
      </c>
      <c r="D16" s="410"/>
      <c r="E16" s="414">
        <f t="shared" si="0"/>
        <v>0</v>
      </c>
      <c r="F16" s="413"/>
      <c r="G16" s="412"/>
      <c r="H16" s="411"/>
      <c r="I16" s="410"/>
      <c r="J16" s="410"/>
      <c r="K16" s="410"/>
      <c r="L16" s="410"/>
      <c r="M16" s="410"/>
    </row>
    <row r="17" spans="1:13" ht="15" x14ac:dyDescent="0.2">
      <c r="A17" s="416" t="s">
        <v>459</v>
      </c>
      <c r="B17" s="415" t="s">
        <v>539</v>
      </c>
      <c r="C17" s="407" t="s">
        <v>264</v>
      </c>
      <c r="D17" s="410"/>
      <c r="E17" s="414">
        <f t="shared" si="0"/>
        <v>0</v>
      </c>
      <c r="F17" s="413"/>
      <c r="G17" s="412"/>
      <c r="H17" s="411"/>
      <c r="I17" s="410"/>
      <c r="J17" s="410"/>
      <c r="K17" s="410"/>
      <c r="L17" s="410"/>
      <c r="M17" s="410"/>
    </row>
    <row r="18" spans="1:13" ht="15" x14ac:dyDescent="0.2">
      <c r="A18" s="416" t="s">
        <v>455</v>
      </c>
      <c r="B18" s="415" t="s">
        <v>538</v>
      </c>
      <c r="C18" s="407" t="s">
        <v>262</v>
      </c>
      <c r="D18" s="410"/>
      <c r="E18" s="414">
        <f t="shared" si="0"/>
        <v>0</v>
      </c>
      <c r="F18" s="413"/>
      <c r="G18" s="412"/>
      <c r="H18" s="411"/>
      <c r="I18" s="410"/>
      <c r="J18" s="410"/>
      <c r="K18" s="410"/>
      <c r="L18" s="410"/>
      <c r="M18" s="410"/>
    </row>
    <row r="19" spans="1:13" ht="15" x14ac:dyDescent="0.2">
      <c r="A19" s="416" t="s">
        <v>451</v>
      </c>
      <c r="B19" s="415" t="s">
        <v>537</v>
      </c>
      <c r="C19" s="407" t="s">
        <v>260</v>
      </c>
      <c r="D19" s="410"/>
      <c r="E19" s="414">
        <f t="shared" si="0"/>
        <v>0</v>
      </c>
      <c r="F19" s="413"/>
      <c r="G19" s="412"/>
      <c r="H19" s="411"/>
      <c r="I19" s="410"/>
      <c r="J19" s="410"/>
      <c r="K19" s="410"/>
      <c r="L19" s="410"/>
      <c r="M19" s="410"/>
    </row>
    <row r="20" spans="1:13" ht="15" x14ac:dyDescent="0.2">
      <c r="A20" s="416" t="s">
        <v>447</v>
      </c>
      <c r="B20" s="418"/>
      <c r="C20" s="407"/>
      <c r="D20" s="421"/>
      <c r="E20" s="421"/>
      <c r="F20" s="424"/>
      <c r="G20" s="423"/>
      <c r="H20" s="422"/>
      <c r="I20" s="421"/>
      <c r="J20" s="421"/>
      <c r="K20" s="421"/>
      <c r="L20" s="421"/>
      <c r="M20" s="421"/>
    </row>
    <row r="21" spans="1:13" ht="15" x14ac:dyDescent="0.2">
      <c r="A21" s="416" t="s">
        <v>444</v>
      </c>
      <c r="B21" s="415" t="s">
        <v>77</v>
      </c>
      <c r="C21" s="420" t="s">
        <v>536</v>
      </c>
      <c r="D21" s="419">
        <f t="shared" ref="D21:M21" si="1">SUM(D8:D19)</f>
        <v>500</v>
      </c>
      <c r="E21" s="419">
        <f t="shared" si="1"/>
        <v>500</v>
      </c>
      <c r="F21" s="419">
        <f t="shared" si="1"/>
        <v>0</v>
      </c>
      <c r="G21" s="419">
        <f t="shared" si="1"/>
        <v>0</v>
      </c>
      <c r="H21" s="419">
        <f t="shared" si="1"/>
        <v>0</v>
      </c>
      <c r="I21" s="419">
        <f t="shared" si="1"/>
        <v>500</v>
      </c>
      <c r="J21" s="419">
        <f t="shared" si="1"/>
        <v>0</v>
      </c>
      <c r="K21" s="419">
        <f t="shared" si="1"/>
        <v>0</v>
      </c>
      <c r="L21" s="419">
        <f t="shared" si="1"/>
        <v>0</v>
      </c>
      <c r="M21" s="419">
        <f t="shared" si="1"/>
        <v>0</v>
      </c>
    </row>
    <row r="22" spans="1:13" ht="15" x14ac:dyDescent="0.2">
      <c r="A22" s="416" t="s">
        <v>439</v>
      </c>
      <c r="B22" s="418"/>
      <c r="C22" s="407"/>
      <c r="D22" s="403"/>
      <c r="E22" s="403"/>
      <c r="F22" s="406"/>
      <c r="G22" s="405"/>
      <c r="H22" s="404"/>
      <c r="I22" s="403"/>
      <c r="J22" s="403"/>
      <c r="K22" s="403"/>
      <c r="L22" s="403"/>
      <c r="M22" s="403"/>
    </row>
    <row r="23" spans="1:13" ht="15" x14ac:dyDescent="0.2">
      <c r="A23" s="416" t="s">
        <v>436</v>
      </c>
      <c r="B23" s="415" t="s">
        <v>535</v>
      </c>
      <c r="C23" s="407" t="s">
        <v>534</v>
      </c>
      <c r="D23" s="410"/>
      <c r="E23" s="414">
        <f>SUM(F23:M23)</f>
        <v>0</v>
      </c>
      <c r="F23" s="413"/>
      <c r="G23" s="412"/>
      <c r="H23" s="411"/>
      <c r="I23" s="410"/>
      <c r="J23" s="410"/>
      <c r="K23" s="410"/>
      <c r="L23" s="410"/>
      <c r="M23" s="410"/>
    </row>
    <row r="24" spans="1:13" ht="15" x14ac:dyDescent="0.2">
      <c r="A24" s="416" t="s">
        <v>431</v>
      </c>
      <c r="B24" s="415" t="s">
        <v>533</v>
      </c>
      <c r="C24" s="407" t="s">
        <v>532</v>
      </c>
      <c r="D24" s="410"/>
      <c r="E24" s="414">
        <f>SUM(F24:M24)</f>
        <v>0</v>
      </c>
      <c r="F24" s="413"/>
      <c r="G24" s="412"/>
      <c r="H24" s="411"/>
      <c r="I24" s="410"/>
      <c r="J24" s="410"/>
      <c r="K24" s="410"/>
      <c r="L24" s="410"/>
      <c r="M24" s="410"/>
    </row>
    <row r="25" spans="1:13" ht="15" x14ac:dyDescent="0.2">
      <c r="A25" s="416" t="s">
        <v>428</v>
      </c>
      <c r="B25" s="415"/>
      <c r="C25" s="407"/>
      <c r="D25" s="403"/>
      <c r="E25" s="403"/>
      <c r="F25" s="406"/>
      <c r="G25" s="405"/>
      <c r="H25" s="404"/>
      <c r="I25" s="403"/>
      <c r="J25" s="403"/>
      <c r="K25" s="403"/>
      <c r="L25" s="403"/>
      <c r="M25" s="403"/>
    </row>
    <row r="26" spans="1:13" ht="15" x14ac:dyDescent="0.2">
      <c r="A26" s="416" t="s">
        <v>425</v>
      </c>
      <c r="B26" s="415" t="s">
        <v>531</v>
      </c>
      <c r="C26" s="407" t="s">
        <v>254</v>
      </c>
      <c r="D26" s="410"/>
      <c r="E26" s="414">
        <f>SUM(F26:M26)</f>
        <v>31334</v>
      </c>
      <c r="F26" s="413"/>
      <c r="G26" s="412"/>
      <c r="H26" s="411"/>
      <c r="I26" s="410">
        <v>31334</v>
      </c>
      <c r="J26" s="410"/>
      <c r="K26" s="410"/>
      <c r="L26" s="410"/>
      <c r="M26" s="410"/>
    </row>
    <row r="27" spans="1:13" ht="15" x14ac:dyDescent="0.2">
      <c r="A27" s="416" t="s">
        <v>422</v>
      </c>
      <c r="B27" s="415" t="s">
        <v>530</v>
      </c>
      <c r="C27" s="407" t="s">
        <v>252</v>
      </c>
      <c r="D27" s="410"/>
      <c r="E27" s="414">
        <f>SUM(F27:M27)</f>
        <v>0</v>
      </c>
      <c r="F27" s="413"/>
      <c r="G27" s="412"/>
      <c r="H27" s="411"/>
      <c r="I27" s="410"/>
      <c r="J27" s="410"/>
      <c r="K27" s="410"/>
      <c r="L27" s="410"/>
      <c r="M27" s="410"/>
    </row>
    <row r="28" spans="1:13" ht="15" x14ac:dyDescent="0.2">
      <c r="A28" s="416" t="s">
        <v>418</v>
      </c>
      <c r="B28" s="415">
        <v>623</v>
      </c>
      <c r="C28" s="407" t="s">
        <v>250</v>
      </c>
      <c r="D28" s="410"/>
      <c r="E28" s="414">
        <f>SUM(F28:M28)</f>
        <v>0</v>
      </c>
      <c r="F28" s="413"/>
      <c r="G28" s="412"/>
      <c r="H28" s="411"/>
      <c r="I28" s="410"/>
      <c r="J28" s="410"/>
      <c r="K28" s="410"/>
      <c r="L28" s="410"/>
      <c r="M28" s="410"/>
    </row>
    <row r="29" spans="1:13" ht="15" x14ac:dyDescent="0.2">
      <c r="A29" s="416" t="s">
        <v>415</v>
      </c>
      <c r="B29" s="415" t="s">
        <v>529</v>
      </c>
      <c r="C29" s="407" t="s">
        <v>248</v>
      </c>
      <c r="D29" s="410"/>
      <c r="E29" s="414">
        <f>SUM(F29:M29)</f>
        <v>0</v>
      </c>
      <c r="F29" s="413"/>
      <c r="G29" s="412"/>
      <c r="H29" s="411"/>
      <c r="I29" s="410"/>
      <c r="J29" s="410"/>
      <c r="K29" s="410"/>
      <c r="L29" s="410"/>
      <c r="M29" s="410"/>
    </row>
    <row r="30" spans="1:13" ht="15" x14ac:dyDescent="0.2">
      <c r="A30" s="416" t="s">
        <v>410</v>
      </c>
      <c r="B30" s="415" t="s">
        <v>528</v>
      </c>
      <c r="C30" s="407" t="s">
        <v>246</v>
      </c>
      <c r="D30" s="410"/>
      <c r="E30" s="414">
        <f>SUM(F30:M30)</f>
        <v>0</v>
      </c>
      <c r="F30" s="413"/>
      <c r="G30" s="412"/>
      <c r="H30" s="411"/>
      <c r="I30" s="410"/>
      <c r="J30" s="410"/>
      <c r="K30" s="410"/>
      <c r="L30" s="410"/>
      <c r="M30" s="410"/>
    </row>
    <row r="31" spans="1:13" ht="15" x14ac:dyDescent="0.2">
      <c r="A31" s="416" t="s">
        <v>405</v>
      </c>
      <c r="B31" s="415"/>
      <c r="C31" s="407"/>
      <c r="D31" s="403"/>
      <c r="E31" s="403"/>
      <c r="F31" s="406"/>
      <c r="G31" s="405"/>
      <c r="H31" s="404"/>
      <c r="I31" s="403"/>
      <c r="J31" s="403"/>
      <c r="K31" s="403"/>
      <c r="L31" s="403"/>
      <c r="M31" s="403"/>
    </row>
    <row r="32" spans="1:13" ht="15" x14ac:dyDescent="0.2">
      <c r="A32" s="416" t="s">
        <v>401</v>
      </c>
      <c r="B32" s="415" t="s">
        <v>527</v>
      </c>
      <c r="C32" s="407" t="s">
        <v>244</v>
      </c>
      <c r="D32" s="410"/>
      <c r="E32" s="414">
        <f>SUM(F32:M32)</f>
        <v>0</v>
      </c>
      <c r="F32" s="413"/>
      <c r="G32" s="412"/>
      <c r="H32" s="411"/>
      <c r="I32" s="410"/>
      <c r="J32" s="410"/>
      <c r="K32" s="410"/>
      <c r="L32" s="410"/>
      <c r="M32" s="410"/>
    </row>
    <row r="33" spans="1:13" ht="15" x14ac:dyDescent="0.2">
      <c r="A33" s="416" t="s">
        <v>398</v>
      </c>
      <c r="B33" s="415"/>
      <c r="C33" s="407"/>
      <c r="D33" s="403"/>
      <c r="E33" s="403"/>
      <c r="F33" s="406"/>
      <c r="G33" s="405"/>
      <c r="H33" s="404"/>
      <c r="I33" s="403"/>
      <c r="J33" s="403"/>
      <c r="K33" s="403"/>
      <c r="L33" s="403"/>
      <c r="M33" s="403"/>
    </row>
    <row r="34" spans="1:13" ht="15" x14ac:dyDescent="0.2">
      <c r="A34" s="416" t="s">
        <v>394</v>
      </c>
      <c r="B34" s="415" t="s">
        <v>526</v>
      </c>
      <c r="C34" s="407" t="s">
        <v>242</v>
      </c>
      <c r="D34" s="410"/>
      <c r="E34" s="414">
        <f t="shared" ref="E34:E41" si="2">SUM(F34:M34)</f>
        <v>0</v>
      </c>
      <c r="F34" s="413"/>
      <c r="G34" s="412"/>
      <c r="H34" s="411"/>
      <c r="I34" s="410"/>
      <c r="J34" s="410"/>
      <c r="K34" s="410"/>
      <c r="L34" s="410"/>
      <c r="M34" s="410"/>
    </row>
    <row r="35" spans="1:13" ht="15" x14ac:dyDescent="0.2">
      <c r="A35" s="416" t="s">
        <v>390</v>
      </c>
      <c r="B35" s="415" t="s">
        <v>525</v>
      </c>
      <c r="C35" s="407" t="s">
        <v>240</v>
      </c>
      <c r="D35" s="410"/>
      <c r="E35" s="414">
        <f t="shared" si="2"/>
        <v>0</v>
      </c>
      <c r="F35" s="413"/>
      <c r="G35" s="412"/>
      <c r="H35" s="411"/>
      <c r="I35" s="410"/>
      <c r="J35" s="410"/>
      <c r="K35" s="410"/>
      <c r="L35" s="410"/>
      <c r="M35" s="410"/>
    </row>
    <row r="36" spans="1:13" ht="15" x14ac:dyDescent="0.2">
      <c r="A36" s="416" t="s">
        <v>385</v>
      </c>
      <c r="B36" s="415">
        <v>656</v>
      </c>
      <c r="C36" s="407" t="s">
        <v>524</v>
      </c>
      <c r="D36" s="410"/>
      <c r="E36" s="414">
        <f t="shared" si="2"/>
        <v>0</v>
      </c>
      <c r="F36" s="413"/>
      <c r="G36" s="412"/>
      <c r="H36" s="411"/>
      <c r="I36" s="410"/>
      <c r="J36" s="410"/>
      <c r="K36" s="410"/>
      <c r="L36" s="410"/>
      <c r="M36" s="410"/>
    </row>
    <row r="37" spans="1:13" ht="15" x14ac:dyDescent="0.2">
      <c r="A37" s="416" t="s">
        <v>380</v>
      </c>
      <c r="B37" s="415" t="s">
        <v>523</v>
      </c>
      <c r="C37" s="407" t="s">
        <v>522</v>
      </c>
      <c r="D37" s="410"/>
      <c r="E37" s="414">
        <f t="shared" si="2"/>
        <v>0</v>
      </c>
      <c r="F37" s="413"/>
      <c r="G37" s="412"/>
      <c r="H37" s="411"/>
      <c r="I37" s="410"/>
      <c r="J37" s="410"/>
      <c r="K37" s="410"/>
      <c r="L37" s="410"/>
      <c r="M37" s="410"/>
    </row>
    <row r="38" spans="1:13" ht="15" x14ac:dyDescent="0.2">
      <c r="A38" s="416" t="s">
        <v>377</v>
      </c>
      <c r="B38" s="415">
        <v>663</v>
      </c>
      <c r="C38" s="407" t="s">
        <v>521</v>
      </c>
      <c r="D38" s="410"/>
      <c r="E38" s="414">
        <f t="shared" si="2"/>
        <v>0</v>
      </c>
      <c r="F38" s="413"/>
      <c r="G38" s="412"/>
      <c r="H38" s="411"/>
      <c r="I38" s="410"/>
      <c r="J38" s="410"/>
      <c r="K38" s="410"/>
      <c r="L38" s="410"/>
      <c r="M38" s="410"/>
    </row>
    <row r="39" spans="1:13" ht="15" x14ac:dyDescent="0.2">
      <c r="A39" s="416" t="s">
        <v>373</v>
      </c>
      <c r="B39" s="415" t="s">
        <v>520</v>
      </c>
      <c r="C39" s="407" t="s">
        <v>519</v>
      </c>
      <c r="D39" s="410"/>
      <c r="E39" s="414">
        <f t="shared" si="2"/>
        <v>0</v>
      </c>
      <c r="F39" s="413"/>
      <c r="G39" s="412"/>
      <c r="H39" s="411"/>
      <c r="I39" s="410"/>
      <c r="J39" s="410"/>
      <c r="K39" s="410"/>
      <c r="L39" s="410"/>
      <c r="M39" s="410"/>
    </row>
    <row r="40" spans="1:13" ht="15" x14ac:dyDescent="0.2">
      <c r="A40" s="416" t="s">
        <v>369</v>
      </c>
      <c r="B40" s="415" t="s">
        <v>518</v>
      </c>
      <c r="C40" s="407" t="s">
        <v>230</v>
      </c>
      <c r="D40" s="410"/>
      <c r="E40" s="414">
        <f t="shared" si="2"/>
        <v>0</v>
      </c>
      <c r="F40" s="413"/>
      <c r="G40" s="412"/>
      <c r="H40" s="411"/>
      <c r="I40" s="410"/>
      <c r="J40" s="410"/>
      <c r="K40" s="410"/>
      <c r="L40" s="410"/>
      <c r="M40" s="410"/>
    </row>
    <row r="41" spans="1:13" ht="15" x14ac:dyDescent="0.2">
      <c r="A41" s="416" t="s">
        <v>365</v>
      </c>
      <c r="B41" s="415" t="s">
        <v>517</v>
      </c>
      <c r="C41" s="407" t="s">
        <v>228</v>
      </c>
      <c r="D41" s="410"/>
      <c r="E41" s="414">
        <f t="shared" si="2"/>
        <v>0</v>
      </c>
      <c r="F41" s="413"/>
      <c r="G41" s="412"/>
      <c r="H41" s="411"/>
      <c r="I41" s="410"/>
      <c r="J41" s="410"/>
      <c r="K41" s="410"/>
      <c r="L41" s="410"/>
      <c r="M41" s="410"/>
    </row>
    <row r="42" spans="1:13" ht="15" x14ac:dyDescent="0.2">
      <c r="A42" s="416" t="s">
        <v>362</v>
      </c>
      <c r="B42" s="415"/>
      <c r="C42" s="407"/>
      <c r="D42" s="403"/>
      <c r="E42" s="403"/>
      <c r="F42" s="406"/>
      <c r="G42" s="405"/>
      <c r="H42" s="404"/>
      <c r="I42" s="403"/>
      <c r="J42" s="403"/>
      <c r="K42" s="403"/>
      <c r="L42" s="403"/>
      <c r="M42" s="403"/>
    </row>
    <row r="43" spans="1:13" ht="15" x14ac:dyDescent="0.2">
      <c r="A43" s="416" t="s">
        <v>359</v>
      </c>
      <c r="B43" s="415" t="s">
        <v>516</v>
      </c>
      <c r="C43" s="407" t="s">
        <v>515</v>
      </c>
      <c r="D43" s="410"/>
      <c r="E43" s="414">
        <f>SUM(F43:M43)</f>
        <v>0</v>
      </c>
      <c r="F43" s="413"/>
      <c r="G43" s="412"/>
      <c r="H43" s="411"/>
      <c r="I43" s="410"/>
      <c r="J43" s="410"/>
      <c r="K43" s="410"/>
      <c r="L43" s="410"/>
      <c r="M43" s="410"/>
    </row>
    <row r="44" spans="1:13" ht="15" x14ac:dyDescent="0.2">
      <c r="A44" s="416" t="s">
        <v>357</v>
      </c>
      <c r="B44" s="415" t="s">
        <v>514</v>
      </c>
      <c r="C44" s="407" t="s">
        <v>513</v>
      </c>
      <c r="D44" s="410"/>
      <c r="E44" s="414">
        <f>SUM(F44:M44)</f>
        <v>0</v>
      </c>
      <c r="F44" s="413"/>
      <c r="G44" s="412"/>
      <c r="H44" s="411"/>
      <c r="I44" s="410"/>
      <c r="J44" s="410"/>
      <c r="K44" s="410"/>
      <c r="L44" s="410"/>
      <c r="M44" s="410"/>
    </row>
    <row r="45" spans="1:13" ht="15" x14ac:dyDescent="0.2">
      <c r="A45" s="416" t="s">
        <v>353</v>
      </c>
      <c r="B45" s="415" t="s">
        <v>512</v>
      </c>
      <c r="C45" s="407" t="s">
        <v>222</v>
      </c>
      <c r="D45" s="410"/>
      <c r="E45" s="414">
        <f>SUM(F45:M45)</f>
        <v>0</v>
      </c>
      <c r="F45" s="413"/>
      <c r="G45" s="412"/>
      <c r="H45" s="411"/>
      <c r="I45" s="410"/>
      <c r="J45" s="410"/>
      <c r="K45" s="410"/>
      <c r="L45" s="410"/>
      <c r="M45" s="410"/>
    </row>
    <row r="46" spans="1:13" ht="15" x14ac:dyDescent="0.2">
      <c r="A46" s="409"/>
      <c r="B46" s="408"/>
      <c r="C46" s="407"/>
      <c r="D46" s="403"/>
      <c r="E46" s="403"/>
      <c r="F46" s="406"/>
      <c r="G46" s="405"/>
      <c r="H46" s="404"/>
      <c r="I46" s="403"/>
      <c r="J46" s="403"/>
      <c r="K46" s="403"/>
      <c r="L46" s="403"/>
      <c r="M46" s="403"/>
    </row>
    <row r="47" spans="1:13" ht="12" customHeight="1" x14ac:dyDescent="0.2">
      <c r="A47" s="602" t="str">
        <f ca="1">CELL("filename",A47)</f>
        <v>R:\Finance\Annual Budget\Amended 2016-2017\[2016-2017 Amended Budget.xlsx]111a</v>
      </c>
      <c r="B47" s="602"/>
      <c r="C47" s="602"/>
      <c r="D47" s="402"/>
      <c r="E47" s="402"/>
      <c r="F47" s="402"/>
      <c r="G47" s="402"/>
      <c r="H47" s="402"/>
      <c r="I47" s="402"/>
      <c r="J47" s="402"/>
      <c r="K47" s="402"/>
      <c r="L47" s="402"/>
      <c r="M47" s="402"/>
    </row>
    <row r="48" spans="1:13" ht="12" customHeight="1" x14ac:dyDescent="0.2">
      <c r="A48" s="401"/>
      <c r="B48" s="401"/>
      <c r="C48" s="400" t="s">
        <v>511</v>
      </c>
      <c r="D48" s="399">
        <f t="shared" ref="D48:M48" si="3">SUM(D23:D46)</f>
        <v>0</v>
      </c>
      <c r="E48" s="399">
        <f t="shared" si="3"/>
        <v>31334</v>
      </c>
      <c r="F48" s="399">
        <f t="shared" si="3"/>
        <v>0</v>
      </c>
      <c r="G48" s="399">
        <f t="shared" si="3"/>
        <v>0</v>
      </c>
      <c r="H48" s="399">
        <f t="shared" si="3"/>
        <v>0</v>
      </c>
      <c r="I48" s="399">
        <f t="shared" si="3"/>
        <v>31334</v>
      </c>
      <c r="J48" s="399">
        <f t="shared" si="3"/>
        <v>0</v>
      </c>
      <c r="K48" s="399">
        <f t="shared" si="3"/>
        <v>0</v>
      </c>
      <c r="L48" s="399">
        <f t="shared" si="3"/>
        <v>0</v>
      </c>
      <c r="M48" s="399">
        <f t="shared" si="3"/>
        <v>0</v>
      </c>
    </row>
  </sheetData>
  <mergeCells count="3">
    <mergeCell ref="A1:C1"/>
    <mergeCell ref="A4:C4"/>
    <mergeCell ref="A47:C47"/>
  </mergeCells>
  <printOptions horizontalCentered="1" verticalCentered="1"/>
  <pageMargins left="0.1" right="0.1" top="0.4" bottom="0.4" header="0.1" footer="0.1"/>
  <pageSetup scale="81" fitToHeight="2" orientation="landscape" r:id="rId1"/>
  <headerFooter>
    <oddHeader>&amp;C&amp;"Arial,Bold"TWIN FALLS SCHOOL DISTRICT 411</oddHeader>
    <oddFooter>&amp;L&amp;"Arial,Bold"&amp;Z&amp;F&amp;R&amp;"Arial,Bold"Page &amp;P of &amp;N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C49"/>
  <sheetViews>
    <sheetView zoomScaleNormal="100" workbookViewId="0">
      <pane xSplit="3" ySplit="7" topLeftCell="D17" activePane="bottomRight" state="frozen"/>
      <selection activeCell="P31" sqref="P31"/>
      <selection pane="topRight" activeCell="P31" sqref="P31"/>
      <selection pane="bottomLeft" activeCell="P31" sqref="P31"/>
      <selection pane="bottomRight" activeCell="P31" sqref="P31"/>
    </sheetView>
  </sheetViews>
  <sheetFormatPr defaultRowHeight="15.75" x14ac:dyDescent="0.25"/>
  <cols>
    <col min="1" max="1" width="3.77734375" style="397" customWidth="1"/>
    <col min="2" max="2" width="6.77734375" style="452" customWidth="1"/>
    <col min="3" max="3" width="30.77734375" style="398" customWidth="1"/>
    <col min="4" max="13" width="11.77734375" style="397" customWidth="1"/>
    <col min="14" max="16384" width="8.88671875" style="397"/>
  </cols>
  <sheetData>
    <row r="1" spans="1:22" ht="20.25" x14ac:dyDescent="0.3">
      <c r="A1" s="600" t="s">
        <v>47</v>
      </c>
      <c r="B1" s="600"/>
      <c r="C1" s="600"/>
      <c r="E1" s="530" t="s">
        <v>510</v>
      </c>
      <c r="F1" s="529"/>
      <c r="G1" s="529"/>
      <c r="H1" s="529"/>
      <c r="I1" s="451"/>
      <c r="L1" s="540"/>
      <c r="M1" s="450" t="s">
        <v>598</v>
      </c>
    </row>
    <row r="2" spans="1:22" x14ac:dyDescent="0.25">
      <c r="E2" s="530" t="s">
        <v>16</v>
      </c>
      <c r="F2" s="529"/>
      <c r="G2" s="529"/>
      <c r="H2" s="528"/>
      <c r="K2" s="446"/>
      <c r="L2" s="445"/>
      <c r="M2" s="444" t="s">
        <v>626</v>
      </c>
    </row>
    <row r="3" spans="1:22" ht="15" customHeight="1" x14ac:dyDescent="0.25">
      <c r="E3" s="447" t="s">
        <v>507</v>
      </c>
      <c r="F3" s="447"/>
      <c r="G3" s="447"/>
      <c r="H3" s="528"/>
      <c r="J3" s="527" t="s">
        <v>5</v>
      </c>
      <c r="K3" s="446"/>
      <c r="L3" s="445"/>
      <c r="M3" s="444" t="s">
        <v>627</v>
      </c>
    </row>
    <row r="4" spans="1:22" ht="12.6" customHeight="1" x14ac:dyDescent="0.2">
      <c r="A4" s="603" t="s">
        <v>505</v>
      </c>
      <c r="B4" s="603"/>
      <c r="C4" s="603"/>
      <c r="D4" s="401"/>
      <c r="E4" s="401"/>
      <c r="F4" s="401"/>
      <c r="G4" s="401"/>
      <c r="H4" s="401"/>
      <c r="I4" s="401"/>
      <c r="J4" s="401"/>
      <c r="K4" s="401"/>
      <c r="L4" s="401"/>
    </row>
    <row r="5" spans="1:22" ht="15" x14ac:dyDescent="0.2">
      <c r="A5" s="526"/>
      <c r="B5" s="522"/>
      <c r="C5" s="525" t="s">
        <v>16</v>
      </c>
      <c r="D5" s="522" t="s">
        <v>503</v>
      </c>
      <c r="E5" s="522" t="s">
        <v>90</v>
      </c>
      <c r="F5" s="524" t="s">
        <v>85</v>
      </c>
      <c r="G5" s="524" t="s">
        <v>83</v>
      </c>
      <c r="H5" s="524" t="s">
        <v>81</v>
      </c>
      <c r="I5" s="524" t="s">
        <v>79</v>
      </c>
      <c r="J5" s="524" t="s">
        <v>77</v>
      </c>
      <c r="K5" s="523" t="s">
        <v>75</v>
      </c>
      <c r="L5" s="522" t="s">
        <v>73</v>
      </c>
      <c r="M5" s="522" t="s">
        <v>70</v>
      </c>
    </row>
    <row r="6" spans="1:22" ht="15" x14ac:dyDescent="0.2">
      <c r="A6" s="521"/>
      <c r="B6" s="481"/>
      <c r="C6" s="480"/>
      <c r="D6" s="516"/>
      <c r="E6" s="520"/>
      <c r="F6" s="401"/>
      <c r="G6" s="519"/>
      <c r="H6" s="518" t="s">
        <v>560</v>
      </c>
      <c r="I6" s="518" t="s">
        <v>559</v>
      </c>
      <c r="J6" s="517" t="s">
        <v>558</v>
      </c>
      <c r="K6" s="481" t="s">
        <v>557</v>
      </c>
      <c r="L6" s="481" t="s">
        <v>556</v>
      </c>
      <c r="M6" s="516"/>
    </row>
    <row r="7" spans="1:22" ht="15" x14ac:dyDescent="0.2">
      <c r="A7" s="482" t="s">
        <v>87</v>
      </c>
      <c r="B7" s="484" t="s">
        <v>500</v>
      </c>
      <c r="C7" s="515" t="s">
        <v>555</v>
      </c>
      <c r="D7" s="484" t="s">
        <v>88</v>
      </c>
      <c r="E7" s="484" t="s">
        <v>88</v>
      </c>
      <c r="F7" s="514" t="s">
        <v>84</v>
      </c>
      <c r="G7" s="459" t="s">
        <v>82</v>
      </c>
      <c r="H7" s="459" t="s">
        <v>554</v>
      </c>
      <c r="I7" s="459" t="s">
        <v>553</v>
      </c>
      <c r="J7" s="482" t="s">
        <v>552</v>
      </c>
      <c r="K7" s="484" t="s">
        <v>551</v>
      </c>
      <c r="L7" s="484" t="s">
        <v>550</v>
      </c>
      <c r="M7" s="484" t="s">
        <v>184</v>
      </c>
    </row>
    <row r="8" spans="1:22" ht="15" x14ac:dyDescent="0.2">
      <c r="A8" s="482" t="s">
        <v>350</v>
      </c>
      <c r="B8" s="484" t="s">
        <v>597</v>
      </c>
      <c r="C8" s="463" t="s">
        <v>220</v>
      </c>
      <c r="D8" s="497"/>
      <c r="E8" s="414">
        <f>SUM(F8:M8)</f>
        <v>0</v>
      </c>
      <c r="F8" s="500"/>
      <c r="G8" s="499"/>
      <c r="H8" s="498"/>
      <c r="I8" s="497"/>
      <c r="J8" s="497"/>
      <c r="K8" s="497"/>
      <c r="L8" s="497"/>
      <c r="M8" s="497"/>
    </row>
    <row r="9" spans="1:22" ht="15" x14ac:dyDescent="0.2">
      <c r="A9" s="482" t="s">
        <v>493</v>
      </c>
      <c r="B9" s="484"/>
      <c r="C9" s="463"/>
      <c r="D9" s="509"/>
      <c r="E9" s="509"/>
      <c r="F9" s="512"/>
      <c r="G9" s="511"/>
      <c r="H9" s="510"/>
      <c r="I9" s="509"/>
      <c r="J9" s="509"/>
      <c r="K9" s="509"/>
      <c r="L9" s="509"/>
      <c r="M9" s="509"/>
    </row>
    <row r="10" spans="1:22" ht="15" x14ac:dyDescent="0.2">
      <c r="A10" s="482" t="s">
        <v>490</v>
      </c>
      <c r="B10" s="484" t="s">
        <v>75</v>
      </c>
      <c r="C10" s="473" t="s">
        <v>596</v>
      </c>
      <c r="D10" s="472">
        <f>+D8+'111a'!D48</f>
        <v>0</v>
      </c>
      <c r="E10" s="472">
        <f>+E8+'111a'!E48</f>
        <v>31334</v>
      </c>
      <c r="F10" s="472">
        <f>+F8+'111a'!F48</f>
        <v>0</v>
      </c>
      <c r="G10" s="472">
        <f>+G8+'111a'!G48</f>
        <v>0</v>
      </c>
      <c r="H10" s="472">
        <f>+H8+'111a'!H48</f>
        <v>0</v>
      </c>
      <c r="I10" s="472">
        <f>+I8+'111a'!I48</f>
        <v>31334</v>
      </c>
      <c r="J10" s="472">
        <f>+J8+'111a'!J48</f>
        <v>0</v>
      </c>
      <c r="K10" s="472">
        <f>+K8+'111a'!K48</f>
        <v>0</v>
      </c>
      <c r="L10" s="472">
        <f>+L8+'111a'!L48</f>
        <v>0</v>
      </c>
      <c r="M10" s="472">
        <f>+M8+'111a'!M48</f>
        <v>0</v>
      </c>
    </row>
    <row r="11" spans="1:22" x14ac:dyDescent="0.25">
      <c r="A11" s="482" t="s">
        <v>485</v>
      </c>
      <c r="B11" s="513"/>
      <c r="C11" s="486"/>
      <c r="D11" s="501"/>
      <c r="E11" s="501"/>
      <c r="F11" s="504"/>
      <c r="G11" s="503"/>
      <c r="H11" s="502"/>
      <c r="I11" s="501"/>
      <c r="J11" s="501"/>
      <c r="K11" s="501"/>
      <c r="L11" s="501"/>
      <c r="M11" s="501"/>
    </row>
    <row r="12" spans="1:22" ht="15" x14ac:dyDescent="0.2">
      <c r="A12" s="482" t="s">
        <v>478</v>
      </c>
      <c r="B12" s="484" t="s">
        <v>595</v>
      </c>
      <c r="C12" s="463" t="s">
        <v>218</v>
      </c>
      <c r="D12" s="497"/>
      <c r="E12" s="414">
        <f>SUM(F12:M12)</f>
        <v>0</v>
      </c>
      <c r="F12" s="500"/>
      <c r="G12" s="499"/>
      <c r="H12" s="498"/>
      <c r="I12" s="497"/>
      <c r="J12" s="497"/>
      <c r="K12" s="497"/>
      <c r="L12" s="497"/>
      <c r="M12" s="497"/>
    </row>
    <row r="13" spans="1:22" ht="15" x14ac:dyDescent="0.2">
      <c r="A13" s="482" t="s">
        <v>474</v>
      </c>
      <c r="B13" s="484" t="s">
        <v>594</v>
      </c>
      <c r="C13" s="463" t="s">
        <v>216</v>
      </c>
      <c r="D13" s="497"/>
      <c r="E13" s="414">
        <f>SUM(F13:M13)</f>
        <v>0</v>
      </c>
      <c r="F13" s="500"/>
      <c r="G13" s="499"/>
      <c r="H13" s="498"/>
      <c r="I13" s="497"/>
      <c r="J13" s="497"/>
      <c r="K13" s="497"/>
      <c r="L13" s="497"/>
      <c r="M13" s="497"/>
    </row>
    <row r="14" spans="1:22" ht="15" x14ac:dyDescent="0.2">
      <c r="A14" s="482" t="s">
        <v>469</v>
      </c>
      <c r="B14" s="484">
        <v>730</v>
      </c>
      <c r="C14" s="463" t="s">
        <v>593</v>
      </c>
      <c r="D14" s="497"/>
      <c r="E14" s="414">
        <f>SUM(F14:M14)</f>
        <v>0</v>
      </c>
      <c r="F14" s="500"/>
      <c r="G14" s="499"/>
      <c r="H14" s="498"/>
      <c r="I14" s="497"/>
      <c r="J14" s="497"/>
      <c r="K14" s="497"/>
      <c r="L14" s="497"/>
      <c r="M14" s="497"/>
    </row>
    <row r="15" spans="1:22" ht="15" x14ac:dyDescent="0.2">
      <c r="A15" s="482" t="s">
        <v>465</v>
      </c>
      <c r="B15" s="484"/>
      <c r="C15" s="463"/>
      <c r="D15" s="501"/>
      <c r="E15" s="501"/>
      <c r="F15" s="512"/>
      <c r="G15" s="511"/>
      <c r="H15" s="510"/>
      <c r="I15" s="509"/>
      <c r="J15" s="509"/>
      <c r="K15" s="509"/>
      <c r="L15" s="509"/>
      <c r="M15" s="509"/>
    </row>
    <row r="16" spans="1:22" ht="15" x14ac:dyDescent="0.2">
      <c r="A16" s="482" t="s">
        <v>461</v>
      </c>
      <c r="B16" s="484" t="s">
        <v>73</v>
      </c>
      <c r="C16" s="463" t="s">
        <v>592</v>
      </c>
      <c r="D16" s="472">
        <f t="shared" ref="D16:M16" si="0">SUM(D12:D14)</f>
        <v>0</v>
      </c>
      <c r="E16" s="472">
        <f t="shared" si="0"/>
        <v>0</v>
      </c>
      <c r="F16" s="472">
        <f t="shared" si="0"/>
        <v>0</v>
      </c>
      <c r="G16" s="472">
        <f t="shared" si="0"/>
        <v>0</v>
      </c>
      <c r="H16" s="472">
        <f t="shared" si="0"/>
        <v>0</v>
      </c>
      <c r="I16" s="472">
        <f t="shared" si="0"/>
        <v>0</v>
      </c>
      <c r="J16" s="472">
        <f t="shared" si="0"/>
        <v>0</v>
      </c>
      <c r="K16" s="472">
        <f t="shared" si="0"/>
        <v>0</v>
      </c>
      <c r="L16" s="472">
        <f t="shared" si="0"/>
        <v>0</v>
      </c>
      <c r="M16" s="472">
        <f t="shared" si="0"/>
        <v>0</v>
      </c>
      <c r="N16" s="492"/>
      <c r="O16" s="492"/>
      <c r="P16" s="492"/>
      <c r="Q16" s="492"/>
      <c r="R16" s="492"/>
      <c r="S16" s="492"/>
      <c r="T16" s="492"/>
      <c r="U16" s="492"/>
      <c r="V16" s="492"/>
    </row>
    <row r="17" spans="1:55" ht="15" x14ac:dyDescent="0.2">
      <c r="A17" s="482" t="s">
        <v>457</v>
      </c>
      <c r="B17" s="484"/>
      <c r="C17" s="463"/>
      <c r="D17" s="501"/>
      <c r="E17" s="501"/>
      <c r="F17" s="504"/>
      <c r="G17" s="503"/>
      <c r="H17" s="502"/>
      <c r="I17" s="501"/>
      <c r="J17" s="501"/>
      <c r="K17" s="501"/>
      <c r="L17" s="501"/>
      <c r="M17" s="501"/>
    </row>
    <row r="18" spans="1:55" ht="15" x14ac:dyDescent="0.2">
      <c r="A18" s="482" t="s">
        <v>453</v>
      </c>
      <c r="B18" s="484" t="s">
        <v>591</v>
      </c>
      <c r="C18" s="463" t="s">
        <v>590</v>
      </c>
      <c r="D18" s="497"/>
      <c r="E18" s="414">
        <f>SUM(F18:M18)</f>
        <v>0</v>
      </c>
      <c r="F18" s="500"/>
      <c r="G18" s="499"/>
      <c r="H18" s="498"/>
      <c r="I18" s="497"/>
      <c r="J18" s="497"/>
      <c r="K18" s="497"/>
      <c r="L18" s="497"/>
      <c r="M18" s="497"/>
    </row>
    <row r="19" spans="1:55" ht="15" x14ac:dyDescent="0.2">
      <c r="A19" s="482" t="s">
        <v>449</v>
      </c>
      <c r="B19" s="484">
        <v>811</v>
      </c>
      <c r="C19" s="463" t="s">
        <v>589</v>
      </c>
      <c r="D19" s="497"/>
      <c r="E19" s="414">
        <f>SUM(F19:M19)</f>
        <v>0</v>
      </c>
      <c r="F19" s="500"/>
      <c r="G19" s="499"/>
      <c r="H19" s="498"/>
      <c r="I19" s="497"/>
      <c r="J19" s="497"/>
      <c r="K19" s="497"/>
      <c r="L19" s="497"/>
      <c r="M19" s="497"/>
    </row>
    <row r="20" spans="1:55" ht="15" x14ac:dyDescent="0.2">
      <c r="A20" s="482" t="s">
        <v>445</v>
      </c>
      <c r="B20" s="484"/>
      <c r="C20" s="463"/>
      <c r="D20" s="509"/>
      <c r="E20" s="509"/>
      <c r="F20" s="512"/>
      <c r="G20" s="511"/>
      <c r="H20" s="510"/>
      <c r="I20" s="509"/>
      <c r="J20" s="509"/>
      <c r="K20" s="509"/>
      <c r="L20" s="509"/>
      <c r="M20" s="509"/>
    </row>
    <row r="21" spans="1:55" s="505" customFormat="1" ht="15" x14ac:dyDescent="0.2">
      <c r="A21" s="482" t="s">
        <v>442</v>
      </c>
      <c r="B21" s="508">
        <v>800</v>
      </c>
      <c r="C21" s="507" t="s">
        <v>588</v>
      </c>
      <c r="D21" s="472">
        <f t="shared" ref="D21:M21" si="1">SUM(D17:D19)</f>
        <v>0</v>
      </c>
      <c r="E21" s="472">
        <f t="shared" si="1"/>
        <v>0</v>
      </c>
      <c r="F21" s="472">
        <f t="shared" si="1"/>
        <v>0</v>
      </c>
      <c r="G21" s="472">
        <f t="shared" si="1"/>
        <v>0</v>
      </c>
      <c r="H21" s="472">
        <f t="shared" si="1"/>
        <v>0</v>
      </c>
      <c r="I21" s="472">
        <f t="shared" si="1"/>
        <v>0</v>
      </c>
      <c r="J21" s="472">
        <f t="shared" si="1"/>
        <v>0</v>
      </c>
      <c r="K21" s="472">
        <f t="shared" si="1"/>
        <v>0</v>
      </c>
      <c r="L21" s="472">
        <f t="shared" si="1"/>
        <v>0</v>
      </c>
      <c r="M21" s="472">
        <f t="shared" si="1"/>
        <v>0</v>
      </c>
    </row>
    <row r="22" spans="1:55" ht="15" x14ac:dyDescent="0.2">
      <c r="A22" s="482" t="s">
        <v>438</v>
      </c>
      <c r="B22" s="484"/>
      <c r="C22" s="463"/>
      <c r="D22" s="501"/>
      <c r="E22" s="501"/>
      <c r="F22" s="504"/>
      <c r="G22" s="503"/>
      <c r="H22" s="502"/>
      <c r="I22" s="501"/>
      <c r="J22" s="501"/>
      <c r="K22" s="501"/>
      <c r="L22" s="501"/>
      <c r="M22" s="501"/>
    </row>
    <row r="23" spans="1:55" ht="15" x14ac:dyDescent="0.2">
      <c r="A23" s="482" t="s">
        <v>434</v>
      </c>
      <c r="B23" s="484" t="s">
        <v>587</v>
      </c>
      <c r="C23" s="463" t="s">
        <v>205</v>
      </c>
      <c r="D23" s="410"/>
      <c r="E23" s="414">
        <f>SUM(F23:M23)</f>
        <v>0</v>
      </c>
      <c r="F23" s="500"/>
      <c r="G23" s="499"/>
      <c r="H23" s="498"/>
      <c r="I23" s="497"/>
      <c r="J23" s="497"/>
      <c r="K23" s="497"/>
      <c r="L23" s="497"/>
      <c r="M23" s="497"/>
    </row>
    <row r="24" spans="1:55" ht="15" x14ac:dyDescent="0.2">
      <c r="A24" s="482" t="s">
        <v>429</v>
      </c>
      <c r="B24" s="484" t="s">
        <v>586</v>
      </c>
      <c r="C24" s="463" t="s">
        <v>203</v>
      </c>
      <c r="D24" s="410"/>
      <c r="E24" s="414">
        <f>SUM(F24:M24)</f>
        <v>0</v>
      </c>
      <c r="F24" s="500"/>
      <c r="G24" s="499"/>
      <c r="H24" s="498"/>
      <c r="I24" s="497"/>
      <c r="J24" s="497"/>
      <c r="K24" s="497"/>
      <c r="L24" s="497"/>
      <c r="M24" s="497"/>
    </row>
    <row r="25" spans="1:55" ht="15" x14ac:dyDescent="0.2">
      <c r="A25" s="482" t="s">
        <v>426</v>
      </c>
      <c r="B25" s="484" t="s">
        <v>585</v>
      </c>
      <c r="C25" s="463" t="s">
        <v>201</v>
      </c>
      <c r="D25" s="410"/>
      <c r="E25" s="414">
        <f>SUM(F25:M25)</f>
        <v>0</v>
      </c>
      <c r="F25" s="500"/>
      <c r="G25" s="499"/>
      <c r="H25" s="498"/>
      <c r="I25" s="497"/>
      <c r="J25" s="497"/>
      <c r="K25" s="497"/>
      <c r="L25" s="497"/>
      <c r="M25" s="497"/>
    </row>
    <row r="26" spans="1:55" ht="15" x14ac:dyDescent="0.2">
      <c r="A26" s="482" t="s">
        <v>424</v>
      </c>
      <c r="B26" s="484" t="s">
        <v>584</v>
      </c>
      <c r="C26" s="463" t="s">
        <v>583</v>
      </c>
      <c r="D26" s="410"/>
      <c r="E26" s="414">
        <f>SUM(F26:M26)</f>
        <v>0</v>
      </c>
      <c r="F26" s="500"/>
      <c r="G26" s="499"/>
      <c r="H26" s="498"/>
      <c r="I26" s="497"/>
      <c r="J26" s="497"/>
      <c r="K26" s="497"/>
      <c r="L26" s="497"/>
      <c r="M26" s="497"/>
    </row>
    <row r="27" spans="1:55" ht="15" x14ac:dyDescent="0.2">
      <c r="A27" s="482" t="s">
        <v>420</v>
      </c>
      <c r="B27" s="484"/>
      <c r="C27" s="463"/>
      <c r="D27" s="485"/>
      <c r="E27" s="485"/>
      <c r="F27" s="496"/>
      <c r="G27" s="495"/>
      <c r="H27" s="494"/>
      <c r="I27" s="493"/>
      <c r="J27" s="493"/>
      <c r="K27" s="493"/>
      <c r="L27" s="493"/>
      <c r="M27" s="493"/>
    </row>
    <row r="28" spans="1:55" ht="15" x14ac:dyDescent="0.2">
      <c r="A28" s="482" t="s">
        <v>417</v>
      </c>
      <c r="B28" s="484" t="s">
        <v>582</v>
      </c>
      <c r="C28" s="463" t="s">
        <v>581</v>
      </c>
      <c r="D28" s="472">
        <f t="shared" ref="D28:M28" si="2">SUM(D23:D27)</f>
        <v>0</v>
      </c>
      <c r="E28" s="472">
        <f t="shared" si="2"/>
        <v>0</v>
      </c>
      <c r="F28" s="472">
        <f t="shared" si="2"/>
        <v>0</v>
      </c>
      <c r="G28" s="472">
        <f t="shared" si="2"/>
        <v>0</v>
      </c>
      <c r="H28" s="472">
        <f t="shared" si="2"/>
        <v>0</v>
      </c>
      <c r="I28" s="472">
        <f t="shared" si="2"/>
        <v>0</v>
      </c>
      <c r="J28" s="472">
        <f t="shared" si="2"/>
        <v>0</v>
      </c>
      <c r="K28" s="472">
        <f t="shared" si="2"/>
        <v>0</v>
      </c>
      <c r="L28" s="472">
        <f t="shared" si="2"/>
        <v>0</v>
      </c>
      <c r="M28" s="472">
        <f t="shared" si="2"/>
        <v>0</v>
      </c>
      <c r="N28" s="492"/>
      <c r="O28" s="492"/>
      <c r="P28" s="492"/>
      <c r="Q28" s="492"/>
      <c r="R28" s="492"/>
      <c r="S28" s="492"/>
      <c r="T28" s="492"/>
      <c r="U28" s="492"/>
      <c r="V28" s="492"/>
      <c r="W28" s="492"/>
      <c r="X28" s="492"/>
      <c r="Y28" s="492"/>
      <c r="Z28" s="492"/>
      <c r="AA28" s="492"/>
      <c r="AB28" s="492"/>
      <c r="AC28" s="492"/>
      <c r="AD28" s="492"/>
      <c r="AE28" s="492"/>
      <c r="AF28" s="492"/>
      <c r="AG28" s="492"/>
      <c r="AH28" s="492"/>
      <c r="AI28" s="492"/>
      <c r="AJ28" s="492"/>
      <c r="AK28" s="492"/>
      <c r="AL28" s="492"/>
      <c r="AM28" s="492"/>
      <c r="AN28" s="492"/>
      <c r="AO28" s="492"/>
      <c r="AP28" s="492"/>
      <c r="AQ28" s="492"/>
      <c r="AR28" s="492"/>
      <c r="AS28" s="492"/>
      <c r="AT28" s="492"/>
      <c r="AU28" s="492"/>
      <c r="AV28" s="492"/>
      <c r="AW28" s="492"/>
      <c r="AX28" s="492"/>
      <c r="AY28" s="492"/>
      <c r="AZ28" s="492"/>
      <c r="BA28" s="492"/>
      <c r="BB28" s="492"/>
      <c r="BC28" s="492"/>
    </row>
    <row r="29" spans="1:55" ht="15" x14ac:dyDescent="0.2">
      <c r="A29" s="482" t="s">
        <v>413</v>
      </c>
      <c r="B29" s="484"/>
      <c r="C29" s="463"/>
      <c r="D29" s="485"/>
      <c r="E29" s="485"/>
      <c r="F29" s="485"/>
      <c r="G29" s="485"/>
      <c r="H29" s="485"/>
      <c r="I29" s="485"/>
      <c r="J29" s="485"/>
      <c r="K29" s="485"/>
      <c r="L29" s="485"/>
      <c r="M29" s="485"/>
    </row>
    <row r="30" spans="1:55" ht="15" x14ac:dyDescent="0.2">
      <c r="A30" s="482" t="s">
        <v>407</v>
      </c>
      <c r="B30" s="481"/>
      <c r="C30" s="480" t="s">
        <v>580</v>
      </c>
      <c r="D30" s="460"/>
      <c r="E30" s="460"/>
      <c r="F30" s="460"/>
      <c r="G30" s="460"/>
      <c r="H30" s="460"/>
      <c r="I30" s="460"/>
      <c r="J30" s="460"/>
      <c r="K30" s="460"/>
      <c r="L30" s="460"/>
      <c r="M30" s="460"/>
    </row>
    <row r="31" spans="1:55" ht="15" x14ac:dyDescent="0.2">
      <c r="A31" s="482" t="s">
        <v>403</v>
      </c>
      <c r="B31" s="484"/>
      <c r="C31" s="491" t="s">
        <v>579</v>
      </c>
      <c r="D31" s="472">
        <f>SUM(D28,D21,D16,D10,'111a'!D21)</f>
        <v>500</v>
      </c>
      <c r="E31" s="472">
        <f>SUM(E28,E21,E16,E10,'111a'!E21)</f>
        <v>31834</v>
      </c>
      <c r="F31" s="472">
        <f>SUM(F28,F21,F16,F10,'111a'!F21)</f>
        <v>0</v>
      </c>
      <c r="G31" s="472">
        <f>SUM(G28,G21,G16,G10,'111a'!G21)</f>
        <v>0</v>
      </c>
      <c r="H31" s="472">
        <f>SUM(H28,H21,H16,H10,'111a'!H21)</f>
        <v>0</v>
      </c>
      <c r="I31" s="472">
        <f>SUM(I28,I21,I16,I10,'111a'!I21)</f>
        <v>31834</v>
      </c>
      <c r="J31" s="472">
        <f>SUM(J28,J21,J16,J10,'111a'!J21)</f>
        <v>0</v>
      </c>
      <c r="K31" s="472">
        <f>SUM(K28,K21,K16,K10,'111a'!K21)</f>
        <v>0</v>
      </c>
      <c r="L31" s="472">
        <f>SUM(L28,L21,L16,L10,'111a'!L21)</f>
        <v>0</v>
      </c>
      <c r="M31" s="472">
        <f>SUM(M28,M21,M16,M10,'111a'!M21)</f>
        <v>0</v>
      </c>
    </row>
    <row r="32" spans="1:55" ht="15" x14ac:dyDescent="0.2">
      <c r="A32" s="482" t="s">
        <v>400</v>
      </c>
      <c r="B32" s="484"/>
      <c r="C32" s="463"/>
      <c r="D32" s="485"/>
      <c r="E32" s="485"/>
      <c r="F32" s="490"/>
      <c r="G32" s="489"/>
      <c r="H32" s="488"/>
      <c r="I32" s="485"/>
      <c r="J32" s="485"/>
      <c r="K32" s="485"/>
      <c r="L32" s="485"/>
      <c r="M32" s="485"/>
    </row>
    <row r="33" spans="1:13" ht="15" x14ac:dyDescent="0.2">
      <c r="A33" s="482" t="s">
        <v>397</v>
      </c>
      <c r="B33" s="481">
        <v>950</v>
      </c>
      <c r="C33" s="480" t="s">
        <v>578</v>
      </c>
      <c r="D33" s="487"/>
      <c r="E33" s="487"/>
      <c r="F33" s="417"/>
      <c r="G33" s="417"/>
      <c r="H33" s="417"/>
      <c r="I33" s="417"/>
      <c r="J33" s="417"/>
      <c r="K33" s="417"/>
      <c r="L33" s="417"/>
      <c r="M33" s="460"/>
    </row>
    <row r="34" spans="1:13" ht="15" x14ac:dyDescent="0.2">
      <c r="A34" s="482" t="s">
        <v>393</v>
      </c>
      <c r="B34" s="484"/>
      <c r="C34" s="483" t="s">
        <v>577</v>
      </c>
      <c r="D34" s="469"/>
      <c r="E34" s="469"/>
      <c r="F34" s="417"/>
      <c r="G34" s="417"/>
      <c r="H34" s="417"/>
      <c r="I34" s="417"/>
      <c r="J34" s="417"/>
      <c r="K34" s="417"/>
      <c r="L34" s="417"/>
      <c r="M34" s="460"/>
    </row>
    <row r="35" spans="1:13" x14ac:dyDescent="0.25">
      <c r="A35" s="482" t="s">
        <v>388</v>
      </c>
      <c r="B35" s="484"/>
      <c r="C35" s="486"/>
      <c r="D35" s="485"/>
      <c r="E35" s="485"/>
      <c r="F35" s="417"/>
      <c r="G35" s="417"/>
      <c r="H35" s="417"/>
      <c r="I35" s="417"/>
      <c r="J35" s="417"/>
      <c r="K35" s="417"/>
      <c r="L35" s="417"/>
      <c r="M35" s="460"/>
    </row>
    <row r="36" spans="1:13" ht="15" x14ac:dyDescent="0.2">
      <c r="A36" s="482" t="s">
        <v>383</v>
      </c>
      <c r="B36" s="481"/>
      <c r="C36" s="480" t="s">
        <v>576</v>
      </c>
      <c r="D36" s="604">
        <f>+D31+D34</f>
        <v>500</v>
      </c>
      <c r="E36" s="604">
        <f>+E31+E34</f>
        <v>31834</v>
      </c>
      <c r="F36" s="417"/>
      <c r="G36" s="417"/>
      <c r="H36" s="417"/>
      <c r="I36" s="417"/>
      <c r="J36" s="417"/>
      <c r="K36" s="417"/>
      <c r="L36" s="417"/>
      <c r="M36" s="460"/>
    </row>
    <row r="37" spans="1:13" ht="15" x14ac:dyDescent="0.2">
      <c r="A37" s="482" t="s">
        <v>379</v>
      </c>
      <c r="B37" s="484"/>
      <c r="C37" s="483" t="s">
        <v>575</v>
      </c>
      <c r="D37" s="605"/>
      <c r="E37" s="605"/>
      <c r="F37" s="417"/>
      <c r="G37" s="417"/>
      <c r="H37" s="417"/>
      <c r="I37" s="417"/>
      <c r="J37" s="417"/>
      <c r="K37" s="417"/>
      <c r="L37" s="417"/>
      <c r="M37" s="460"/>
    </row>
    <row r="38" spans="1:13" ht="15" x14ac:dyDescent="0.2">
      <c r="A38" s="482" t="s">
        <v>376</v>
      </c>
      <c r="B38" s="481"/>
      <c r="C38" s="480"/>
      <c r="D38" s="460"/>
      <c r="E38" s="460"/>
      <c r="F38" s="417"/>
      <c r="G38" s="417"/>
      <c r="H38" s="417"/>
      <c r="I38" s="417"/>
      <c r="J38" s="417"/>
      <c r="K38" s="417"/>
      <c r="L38" s="417"/>
      <c r="M38" s="460"/>
    </row>
    <row r="39" spans="1:13" thickBot="1" x14ac:dyDescent="0.25">
      <c r="A39" s="482" t="s">
        <v>372</v>
      </c>
      <c r="B39" s="481"/>
      <c r="C39" s="480"/>
      <c r="D39" s="460"/>
      <c r="E39" s="460"/>
      <c r="F39" s="465"/>
      <c r="G39" s="465"/>
      <c r="H39" s="465"/>
      <c r="I39" s="465"/>
      <c r="J39" s="465"/>
      <c r="K39" s="417"/>
      <c r="L39" s="417"/>
      <c r="M39" s="460"/>
    </row>
    <row r="40" spans="1:13" x14ac:dyDescent="0.25">
      <c r="A40" s="459" t="s">
        <v>368</v>
      </c>
      <c r="B40" s="479"/>
      <c r="C40" s="478" t="s">
        <v>574</v>
      </c>
      <c r="D40" s="477"/>
      <c r="E40" s="476"/>
      <c r="F40" s="417"/>
      <c r="G40" s="470"/>
      <c r="H40" s="470"/>
      <c r="I40" s="470"/>
      <c r="J40" s="465"/>
      <c r="K40" s="417"/>
      <c r="L40" s="475"/>
      <c r="M40" s="460"/>
    </row>
    <row r="41" spans="1:13" x14ac:dyDescent="0.25">
      <c r="A41" s="459" t="s">
        <v>364</v>
      </c>
      <c r="B41" s="464"/>
      <c r="C41" s="463"/>
      <c r="D41" s="460"/>
      <c r="E41" s="474"/>
      <c r="F41" s="417"/>
      <c r="G41" s="470"/>
      <c r="H41" s="470"/>
      <c r="I41" s="470"/>
      <c r="J41" s="465"/>
      <c r="K41" s="417"/>
      <c r="L41" s="417"/>
      <c r="M41" s="460"/>
    </row>
    <row r="42" spans="1:13" x14ac:dyDescent="0.25">
      <c r="A42" s="459" t="s">
        <v>361</v>
      </c>
      <c r="B42" s="464"/>
      <c r="C42" s="473" t="s">
        <v>573</v>
      </c>
      <c r="D42" s="472">
        <v>0</v>
      </c>
      <c r="E42" s="471">
        <v>500</v>
      </c>
      <c r="F42" s="470" t="s">
        <v>572</v>
      </c>
      <c r="G42" s="470"/>
      <c r="H42" s="470"/>
      <c r="I42" s="470"/>
      <c r="J42" s="465"/>
      <c r="K42" s="417"/>
      <c r="L42" s="417"/>
      <c r="M42" s="460"/>
    </row>
    <row r="43" spans="1:13" x14ac:dyDescent="0.25">
      <c r="A43" s="459" t="s">
        <v>358</v>
      </c>
      <c r="B43" s="464"/>
      <c r="C43" s="473" t="s">
        <v>571</v>
      </c>
      <c r="D43" s="472">
        <v>500</v>
      </c>
      <c r="E43" s="471">
        <f>29344+1990</f>
        <v>31334</v>
      </c>
      <c r="F43" s="470"/>
      <c r="G43" s="465"/>
      <c r="H43" s="465"/>
      <c r="I43" s="465"/>
      <c r="J43" s="465"/>
      <c r="K43" s="417"/>
      <c r="L43" s="417"/>
      <c r="M43" s="460"/>
    </row>
    <row r="44" spans="1:13" x14ac:dyDescent="0.25">
      <c r="A44" s="459" t="s">
        <v>356</v>
      </c>
      <c r="B44" s="464"/>
      <c r="C44" s="473" t="s">
        <v>570</v>
      </c>
      <c r="D44" s="472">
        <f>SUM(D42:D43)</f>
        <v>500</v>
      </c>
      <c r="E44" s="471">
        <f>SUM(E42:E43)</f>
        <v>31834</v>
      </c>
      <c r="F44" s="470" t="s">
        <v>569</v>
      </c>
      <c r="G44" s="465"/>
      <c r="H44" s="465"/>
      <c r="I44" s="465"/>
      <c r="J44" s="465"/>
      <c r="K44" s="417"/>
      <c r="L44" s="417"/>
      <c r="M44" s="460"/>
    </row>
    <row r="45" spans="1:13" ht="15" x14ac:dyDescent="0.2">
      <c r="A45" s="459" t="s">
        <v>351</v>
      </c>
      <c r="B45" s="464"/>
      <c r="C45" s="463"/>
      <c r="D45" s="469"/>
      <c r="E45" s="468"/>
      <c r="F45" s="465"/>
      <c r="G45" s="465"/>
      <c r="H45" s="465"/>
      <c r="I45" s="465"/>
      <c r="J45" s="465"/>
      <c r="K45" s="417"/>
      <c r="L45" s="417"/>
      <c r="M45" s="460"/>
    </row>
    <row r="46" spans="1:13" ht="15" x14ac:dyDescent="0.2">
      <c r="A46" s="459" t="s">
        <v>568</v>
      </c>
      <c r="B46" s="464"/>
      <c r="C46" s="463" t="s">
        <v>567</v>
      </c>
      <c r="D46" s="467">
        <f>D36</f>
        <v>500</v>
      </c>
      <c r="E46" s="466">
        <f>E36</f>
        <v>31834</v>
      </c>
      <c r="F46" s="465"/>
      <c r="G46" s="465"/>
      <c r="H46" s="465"/>
      <c r="I46" s="465"/>
      <c r="J46" s="465"/>
      <c r="K46" s="417"/>
      <c r="L46" s="417"/>
      <c r="M46" s="460"/>
    </row>
    <row r="47" spans="1:13" ht="15" x14ac:dyDescent="0.2">
      <c r="A47" s="459" t="s">
        <v>566</v>
      </c>
      <c r="B47" s="464"/>
      <c r="C47" s="463" t="s">
        <v>565</v>
      </c>
      <c r="D47" s="462">
        <f>D48-D46</f>
        <v>0</v>
      </c>
      <c r="E47" s="461">
        <f>E48-E46</f>
        <v>0</v>
      </c>
      <c r="F47" s="417"/>
      <c r="G47" s="417"/>
      <c r="H47" s="417"/>
      <c r="I47" s="417"/>
      <c r="J47" s="417"/>
      <c r="K47" s="417"/>
      <c r="L47" s="417"/>
      <c r="M47" s="460"/>
    </row>
    <row r="48" spans="1:13" thickBot="1" x14ac:dyDescent="0.25">
      <c r="A48" s="459" t="s">
        <v>564</v>
      </c>
      <c r="B48" s="458"/>
      <c r="C48" s="457" t="s">
        <v>563</v>
      </c>
      <c r="D48" s="456">
        <f>D44</f>
        <v>500</v>
      </c>
      <c r="E48" s="455">
        <f>E44</f>
        <v>31834</v>
      </c>
      <c r="F48" s="454"/>
      <c r="G48" s="454"/>
      <c r="H48" s="454"/>
      <c r="I48" s="454"/>
      <c r="J48" s="454"/>
      <c r="K48" s="454"/>
      <c r="L48" s="454"/>
      <c r="M48" s="453"/>
    </row>
    <row r="49" spans="1:3" ht="15.75" customHeight="1" x14ac:dyDescent="0.2">
      <c r="A49" s="606" t="str">
        <f ca="1">CELL("FILENAME",A2)</f>
        <v>R:\Finance\Annual Budget\Amended 2016-2017\[2016-2017 Amended Budget.xlsx]111b</v>
      </c>
      <c r="B49" s="606"/>
      <c r="C49" s="606"/>
    </row>
  </sheetData>
  <mergeCells count="5">
    <mergeCell ref="A1:C1"/>
    <mergeCell ref="A4:C4"/>
    <mergeCell ref="D36:D37"/>
    <mergeCell ref="E36:E37"/>
    <mergeCell ref="A49:C49"/>
  </mergeCells>
  <printOptions horizontalCentered="1" verticalCentered="1"/>
  <pageMargins left="0.1" right="0.1" top="0.4" bottom="0.4" header="0.1" footer="0.1"/>
  <pageSetup scale="73" fitToHeight="2" orientation="landscape" r:id="rId1"/>
  <headerFooter>
    <oddHeader>&amp;C&amp;"Arial,Bold"TWIN FALLS SCHOOL DISTIRCT 411</oddHeader>
    <oddFooter>&amp;L&amp;"Arial,Bold"&amp;Z&amp;F&amp;R&amp;"Arial,Bold"Page &amp;P of &amp;N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441"/>
  <sheetViews>
    <sheetView zoomScaleNormal="100" workbookViewId="0">
      <pane xSplit="3" ySplit="6" topLeftCell="D7" activePane="bottomRight" state="frozen"/>
      <selection activeCell="P31" sqref="P31"/>
      <selection pane="topRight" activeCell="P31" sqref="P31"/>
      <selection pane="bottomLeft" activeCell="P31" sqref="P31"/>
      <selection pane="bottomRight" activeCell="P31" sqref="P31"/>
    </sheetView>
  </sheetViews>
  <sheetFormatPr defaultColWidth="9.77734375" defaultRowHeight="11.25" x14ac:dyDescent="0.2"/>
  <cols>
    <col min="1" max="1" width="3.77734375" style="321" customWidth="1"/>
    <col min="2" max="2" width="6.77734375" style="321" customWidth="1"/>
    <col min="3" max="3" width="27.77734375" style="322" customWidth="1"/>
    <col min="4" max="6" width="10.77734375" style="321" customWidth="1"/>
    <col min="7" max="7" width="3.77734375" style="321" customWidth="1"/>
    <col min="8" max="8" width="6.77734375" style="321" customWidth="1"/>
    <col min="9" max="9" width="27.77734375" style="322" customWidth="1"/>
    <col min="10" max="12" width="10.77734375" style="321" customWidth="1"/>
    <col min="13" max="16384" width="9.77734375" style="321"/>
  </cols>
  <sheetData>
    <row r="1" spans="1:12" ht="20.25" x14ac:dyDescent="0.3">
      <c r="A1" s="596" t="s">
        <v>47</v>
      </c>
      <c r="B1" s="596"/>
      <c r="C1" s="596"/>
      <c r="D1" s="393"/>
      <c r="E1" s="394" t="s">
        <v>510</v>
      </c>
      <c r="F1" s="394"/>
      <c r="G1" s="390"/>
      <c r="H1" s="390"/>
      <c r="I1" s="396"/>
      <c r="J1" s="393"/>
      <c r="L1" s="395" t="s">
        <v>509</v>
      </c>
    </row>
    <row r="2" spans="1:12" ht="15.75" x14ac:dyDescent="0.25">
      <c r="A2" s="393"/>
      <c r="B2" s="393"/>
      <c r="C2" s="389"/>
      <c r="D2" s="393"/>
      <c r="E2" s="394" t="s">
        <v>504</v>
      </c>
      <c r="F2" s="392"/>
      <c r="G2" s="390"/>
      <c r="H2" s="390"/>
      <c r="I2" s="389"/>
      <c r="J2" s="599" t="s">
        <v>629</v>
      </c>
      <c r="K2" s="599"/>
      <c r="L2" s="599"/>
    </row>
    <row r="3" spans="1:12" ht="15.75" x14ac:dyDescent="0.25">
      <c r="A3" s="393"/>
      <c r="B3" s="393"/>
      <c r="C3" s="389"/>
      <c r="D3" s="393"/>
      <c r="E3" s="392" t="s">
        <v>507</v>
      </c>
      <c r="F3" s="391"/>
      <c r="G3" s="390"/>
      <c r="H3" s="390"/>
      <c r="I3" s="389"/>
      <c r="J3" s="599" t="s">
        <v>628</v>
      </c>
      <c r="K3" s="599"/>
      <c r="L3" s="599"/>
    </row>
    <row r="4" spans="1:12" ht="13.9" customHeight="1" x14ac:dyDescent="0.2">
      <c r="A4" s="597" t="s">
        <v>505</v>
      </c>
      <c r="B4" s="597"/>
      <c r="C4" s="597"/>
      <c r="D4" s="597"/>
      <c r="E4" s="324"/>
      <c r="F4" s="324"/>
      <c r="G4" s="324"/>
      <c r="H4" s="324"/>
      <c r="I4" s="325"/>
      <c r="J4" s="324"/>
      <c r="K4" s="324"/>
      <c r="L4" s="324"/>
    </row>
    <row r="5" spans="1:12" ht="12.75" x14ac:dyDescent="0.2">
      <c r="A5" s="388"/>
      <c r="B5" s="387"/>
      <c r="C5" s="386" t="s">
        <v>504</v>
      </c>
      <c r="D5" s="385" t="s">
        <v>503</v>
      </c>
      <c r="E5" s="384" t="s">
        <v>502</v>
      </c>
      <c r="F5" s="383" t="s">
        <v>501</v>
      </c>
      <c r="G5" s="382"/>
      <c r="H5" s="381"/>
      <c r="I5" s="380" t="s">
        <v>504</v>
      </c>
      <c r="J5" s="379" t="s">
        <v>503</v>
      </c>
      <c r="K5" s="378" t="s">
        <v>502</v>
      </c>
      <c r="L5" s="377" t="s">
        <v>501</v>
      </c>
    </row>
    <row r="6" spans="1:12" ht="12.75" x14ac:dyDescent="0.2">
      <c r="A6" s="351" t="s">
        <v>87</v>
      </c>
      <c r="B6" s="334" t="s">
        <v>500</v>
      </c>
      <c r="C6" s="328" t="s">
        <v>499</v>
      </c>
      <c r="D6" s="334" t="s">
        <v>88</v>
      </c>
      <c r="E6" s="334" t="s">
        <v>498</v>
      </c>
      <c r="F6" s="376" t="s">
        <v>497</v>
      </c>
      <c r="G6" s="355" t="s">
        <v>87</v>
      </c>
      <c r="H6" s="375" t="s">
        <v>500</v>
      </c>
      <c r="I6" s="374" t="s">
        <v>499</v>
      </c>
      <c r="J6" s="351" t="s">
        <v>88</v>
      </c>
      <c r="K6" s="334" t="s">
        <v>498</v>
      </c>
      <c r="L6" s="334" t="s">
        <v>497</v>
      </c>
    </row>
    <row r="7" spans="1:12" ht="12.75" x14ac:dyDescent="0.2">
      <c r="A7" s="351" t="s">
        <v>496</v>
      </c>
      <c r="B7" s="334" t="s">
        <v>495</v>
      </c>
      <c r="C7" s="333" t="s">
        <v>494</v>
      </c>
      <c r="D7" s="354">
        <v>0</v>
      </c>
      <c r="E7" s="373" t="s">
        <v>346</v>
      </c>
      <c r="F7" s="372">
        <v>500</v>
      </c>
      <c r="G7" s="348" t="s">
        <v>493</v>
      </c>
      <c r="H7" s="351" t="s">
        <v>492</v>
      </c>
      <c r="I7" s="333" t="s">
        <v>170</v>
      </c>
      <c r="J7" s="353">
        <v>0</v>
      </c>
      <c r="K7" s="353">
        <v>0</v>
      </c>
      <c r="L7" s="357"/>
    </row>
    <row r="8" spans="1:12" ht="12.75" x14ac:dyDescent="0.2">
      <c r="A8" s="351" t="s">
        <v>491</v>
      </c>
      <c r="B8" s="334"/>
      <c r="C8" s="333"/>
      <c r="D8" s="360"/>
      <c r="E8" s="353"/>
      <c r="F8" s="356"/>
      <c r="G8" s="355" t="s">
        <v>490</v>
      </c>
      <c r="H8" s="351" t="s">
        <v>489</v>
      </c>
      <c r="I8" s="365" t="s">
        <v>488</v>
      </c>
      <c r="J8" s="352">
        <f>J7</f>
        <v>0</v>
      </c>
      <c r="K8" s="358" t="s">
        <v>346</v>
      </c>
      <c r="L8" s="352">
        <f>K7</f>
        <v>0</v>
      </c>
    </row>
    <row r="9" spans="1:12" ht="12.75" x14ac:dyDescent="0.2">
      <c r="A9" s="351" t="s">
        <v>487</v>
      </c>
      <c r="B9" s="334" t="s">
        <v>486</v>
      </c>
      <c r="C9" s="333" t="s">
        <v>171</v>
      </c>
      <c r="D9" s="353">
        <v>0</v>
      </c>
      <c r="E9" s="353">
        <v>0</v>
      </c>
      <c r="F9" s="356"/>
      <c r="G9" s="355" t="s">
        <v>485</v>
      </c>
      <c r="H9" s="335"/>
      <c r="I9" s="333"/>
      <c r="J9" s="347"/>
      <c r="K9" s="347"/>
      <c r="L9" s="357"/>
    </row>
    <row r="10" spans="1:12" ht="12.75" x14ac:dyDescent="0.2">
      <c r="A10" s="351" t="s">
        <v>484</v>
      </c>
      <c r="B10" s="334" t="s">
        <v>483</v>
      </c>
      <c r="C10" s="333" t="s">
        <v>169</v>
      </c>
      <c r="D10" s="353">
        <v>0</v>
      </c>
      <c r="E10" s="353">
        <v>0</v>
      </c>
      <c r="F10" s="356"/>
      <c r="G10" s="355" t="s">
        <v>482</v>
      </c>
      <c r="H10" s="351" t="s">
        <v>481</v>
      </c>
      <c r="I10" s="333" t="s">
        <v>165</v>
      </c>
      <c r="J10" s="353">
        <v>0</v>
      </c>
      <c r="K10" s="353">
        <v>0</v>
      </c>
      <c r="L10" s="357"/>
    </row>
    <row r="11" spans="1:12" ht="12.75" x14ac:dyDescent="0.2">
      <c r="A11" s="351" t="s">
        <v>480</v>
      </c>
      <c r="B11" s="334" t="s">
        <v>479</v>
      </c>
      <c r="C11" s="333" t="s">
        <v>168</v>
      </c>
      <c r="D11" s="353">
        <v>0</v>
      </c>
      <c r="E11" s="353">
        <v>0</v>
      </c>
      <c r="F11" s="356"/>
      <c r="G11" s="355" t="s">
        <v>478</v>
      </c>
      <c r="H11" s="351" t="s">
        <v>477</v>
      </c>
      <c r="I11" s="333" t="s">
        <v>163</v>
      </c>
      <c r="J11" s="353">
        <v>0</v>
      </c>
      <c r="K11" s="353">
        <v>0</v>
      </c>
      <c r="L11" s="357"/>
    </row>
    <row r="12" spans="1:12" ht="12.75" x14ac:dyDescent="0.2">
      <c r="A12" s="351" t="s">
        <v>476</v>
      </c>
      <c r="B12" s="334" t="s">
        <v>475</v>
      </c>
      <c r="C12" s="333" t="s">
        <v>166</v>
      </c>
      <c r="D12" s="353">
        <v>0</v>
      </c>
      <c r="E12" s="353">
        <v>0</v>
      </c>
      <c r="F12" s="356"/>
      <c r="G12" s="355" t="s">
        <v>474</v>
      </c>
      <c r="H12" s="351" t="s">
        <v>473</v>
      </c>
      <c r="I12" s="333" t="s">
        <v>472</v>
      </c>
      <c r="J12" s="353">
        <v>0</v>
      </c>
      <c r="K12" s="353">
        <v>0</v>
      </c>
      <c r="L12" s="357"/>
    </row>
    <row r="13" spans="1:12" ht="12.75" x14ac:dyDescent="0.2">
      <c r="A13" s="351" t="s">
        <v>471</v>
      </c>
      <c r="B13" s="334" t="s">
        <v>470</v>
      </c>
      <c r="C13" s="333" t="s">
        <v>164</v>
      </c>
      <c r="D13" s="353">
        <v>0</v>
      </c>
      <c r="E13" s="353">
        <v>0</v>
      </c>
      <c r="F13" s="356"/>
      <c r="G13" s="355" t="s">
        <v>469</v>
      </c>
      <c r="H13" s="351" t="s">
        <v>468</v>
      </c>
      <c r="I13" s="333" t="s">
        <v>159</v>
      </c>
      <c r="J13" s="353">
        <v>0</v>
      </c>
      <c r="K13" s="353">
        <v>0</v>
      </c>
      <c r="L13" s="357"/>
    </row>
    <row r="14" spans="1:12" ht="12.75" x14ac:dyDescent="0.2">
      <c r="A14" s="351" t="s">
        <v>467</v>
      </c>
      <c r="B14" s="334" t="s">
        <v>466</v>
      </c>
      <c r="C14" s="333" t="s">
        <v>162</v>
      </c>
      <c r="D14" s="353">
        <v>0</v>
      </c>
      <c r="E14" s="353">
        <v>0</v>
      </c>
      <c r="F14" s="356"/>
      <c r="G14" s="355" t="s">
        <v>465</v>
      </c>
      <c r="H14" s="351" t="s">
        <v>464</v>
      </c>
      <c r="I14" s="333" t="s">
        <v>157</v>
      </c>
      <c r="J14" s="353">
        <v>0</v>
      </c>
      <c r="K14" s="353">
        <v>0</v>
      </c>
      <c r="L14" s="357"/>
    </row>
    <row r="15" spans="1:12" ht="12.75" x14ac:dyDescent="0.2">
      <c r="A15" s="351" t="s">
        <v>463</v>
      </c>
      <c r="B15" s="334" t="s">
        <v>462</v>
      </c>
      <c r="C15" s="333" t="s">
        <v>160</v>
      </c>
      <c r="D15" s="353">
        <v>0</v>
      </c>
      <c r="E15" s="353">
        <v>0</v>
      </c>
      <c r="F15" s="356"/>
      <c r="G15" s="355" t="s">
        <v>461</v>
      </c>
      <c r="H15" s="351" t="s">
        <v>460</v>
      </c>
      <c r="I15" s="333" t="s">
        <v>155</v>
      </c>
      <c r="J15" s="353">
        <v>0</v>
      </c>
      <c r="K15" s="353">
        <v>0</v>
      </c>
      <c r="L15" s="357"/>
    </row>
    <row r="16" spans="1:12" ht="12.75" x14ac:dyDescent="0.2">
      <c r="A16" s="351" t="s">
        <v>459</v>
      </c>
      <c r="B16" s="334" t="s">
        <v>458</v>
      </c>
      <c r="C16" s="333" t="s">
        <v>158</v>
      </c>
      <c r="D16" s="353">
        <v>0</v>
      </c>
      <c r="E16" s="353">
        <v>0</v>
      </c>
      <c r="F16" s="356"/>
      <c r="G16" s="355" t="s">
        <v>457</v>
      </c>
      <c r="H16" s="351" t="s">
        <v>456</v>
      </c>
      <c r="I16" s="333" t="s">
        <v>153</v>
      </c>
      <c r="J16" s="353">
        <v>0</v>
      </c>
      <c r="K16" s="353">
        <v>5000</v>
      </c>
      <c r="L16" s="357"/>
    </row>
    <row r="17" spans="1:12" ht="12.75" x14ac:dyDescent="0.2">
      <c r="A17" s="351" t="s">
        <v>455</v>
      </c>
      <c r="B17" s="334" t="s">
        <v>454</v>
      </c>
      <c r="C17" s="333" t="s">
        <v>156</v>
      </c>
      <c r="D17" s="537">
        <v>0</v>
      </c>
      <c r="E17" s="536">
        <v>0</v>
      </c>
      <c r="F17" s="356"/>
      <c r="G17" s="355" t="s">
        <v>453</v>
      </c>
      <c r="H17" s="351" t="s">
        <v>452</v>
      </c>
      <c r="I17" s="333" t="s">
        <v>152</v>
      </c>
      <c r="J17" s="353">
        <v>0</v>
      </c>
      <c r="K17" s="353">
        <v>0</v>
      </c>
      <c r="L17" s="357"/>
    </row>
    <row r="18" spans="1:12" ht="12.75" x14ac:dyDescent="0.2">
      <c r="A18" s="351" t="s">
        <v>451</v>
      </c>
      <c r="B18" s="334" t="s">
        <v>450</v>
      </c>
      <c r="C18" s="365" t="s">
        <v>154</v>
      </c>
      <c r="D18" s="534">
        <v>0</v>
      </c>
      <c r="E18" s="535">
        <v>0</v>
      </c>
      <c r="F18" s="356"/>
      <c r="G18" s="355" t="s">
        <v>449</v>
      </c>
      <c r="H18" s="351" t="s">
        <v>448</v>
      </c>
      <c r="I18" s="333" t="s">
        <v>150</v>
      </c>
      <c r="J18" s="536">
        <v>0</v>
      </c>
      <c r="K18" s="536">
        <v>0</v>
      </c>
      <c r="L18" s="357"/>
    </row>
    <row r="19" spans="1:12" ht="12.75" x14ac:dyDescent="0.2">
      <c r="A19" s="351" t="s">
        <v>447</v>
      </c>
      <c r="B19" s="334"/>
      <c r="C19" s="371" t="s">
        <v>446</v>
      </c>
      <c r="D19" s="370">
        <f>SUBTOTAL(9,D9:D18)</f>
        <v>0</v>
      </c>
      <c r="E19" s="369" t="s">
        <v>346</v>
      </c>
      <c r="F19" s="349">
        <f>SUBTOTAL(9,E8:E18)</f>
        <v>0</v>
      </c>
      <c r="G19" s="368" t="s">
        <v>445</v>
      </c>
      <c r="H19" s="367">
        <v>437000</v>
      </c>
      <c r="I19" s="366" t="s">
        <v>149</v>
      </c>
      <c r="J19" s="535">
        <v>0</v>
      </c>
      <c r="K19" s="535">
        <v>0</v>
      </c>
      <c r="L19" s="357"/>
    </row>
    <row r="20" spans="1:12" ht="12.75" x14ac:dyDescent="0.2">
      <c r="A20" s="351" t="s">
        <v>444</v>
      </c>
      <c r="B20" s="334" t="s">
        <v>443</v>
      </c>
      <c r="C20" s="333" t="s">
        <v>151</v>
      </c>
      <c r="D20" s="353">
        <v>0</v>
      </c>
      <c r="E20" s="353">
        <v>0</v>
      </c>
      <c r="F20" s="356"/>
      <c r="G20" s="361" t="s">
        <v>442</v>
      </c>
      <c r="H20" s="364" t="s">
        <v>441</v>
      </c>
      <c r="I20" s="333" t="s">
        <v>440</v>
      </c>
      <c r="J20" s="353">
        <v>0</v>
      </c>
      <c r="K20" s="353">
        <v>0</v>
      </c>
      <c r="L20" s="357"/>
    </row>
    <row r="21" spans="1:12" ht="12.75" x14ac:dyDescent="0.2">
      <c r="A21" s="351" t="s">
        <v>439</v>
      </c>
      <c r="B21" s="364"/>
      <c r="C21" s="363"/>
      <c r="D21" s="362"/>
      <c r="E21" s="362"/>
      <c r="F21" s="356"/>
      <c r="G21" s="361" t="s">
        <v>438</v>
      </c>
      <c r="H21" s="351" t="s">
        <v>437</v>
      </c>
      <c r="I21" s="333" t="s">
        <v>145</v>
      </c>
      <c r="J21" s="353">
        <v>0</v>
      </c>
      <c r="K21" s="353">
        <v>0</v>
      </c>
      <c r="L21" s="357"/>
    </row>
    <row r="22" spans="1:12" ht="12.75" x14ac:dyDescent="0.2">
      <c r="A22" s="351" t="s">
        <v>436</v>
      </c>
      <c r="B22" s="334" t="s">
        <v>435</v>
      </c>
      <c r="C22" s="333" t="s">
        <v>148</v>
      </c>
      <c r="D22" s="353">
        <v>0</v>
      </c>
      <c r="E22" s="353">
        <v>0</v>
      </c>
      <c r="F22" s="356"/>
      <c r="G22" s="355" t="s">
        <v>434</v>
      </c>
      <c r="H22" s="351" t="s">
        <v>433</v>
      </c>
      <c r="I22" s="365" t="s">
        <v>432</v>
      </c>
      <c r="J22" s="352">
        <f>SUBTOTAL(9,J10:J21)</f>
        <v>0</v>
      </c>
      <c r="K22" s="358" t="s">
        <v>346</v>
      </c>
      <c r="L22" s="352">
        <f>SUBTOTAL(9,K10:K21)</f>
        <v>5000</v>
      </c>
    </row>
    <row r="23" spans="1:12" ht="12.75" x14ac:dyDescent="0.2">
      <c r="A23" s="351" t="s">
        <v>431</v>
      </c>
      <c r="B23" s="334" t="s">
        <v>430</v>
      </c>
      <c r="C23" s="333" t="s">
        <v>146</v>
      </c>
      <c r="D23" s="353">
        <v>0</v>
      </c>
      <c r="E23" s="353">
        <v>0</v>
      </c>
      <c r="F23" s="356"/>
      <c r="G23" s="355" t="s">
        <v>429</v>
      </c>
      <c r="H23" s="335"/>
      <c r="I23" s="333"/>
      <c r="J23" s="347"/>
      <c r="K23" s="347"/>
      <c r="L23" s="357"/>
    </row>
    <row r="24" spans="1:12" ht="12.75" x14ac:dyDescent="0.2">
      <c r="A24" s="351" t="s">
        <v>428</v>
      </c>
      <c r="B24" s="334" t="s">
        <v>427</v>
      </c>
      <c r="C24" s="333" t="s">
        <v>144</v>
      </c>
      <c r="D24" s="353">
        <v>0</v>
      </c>
      <c r="E24" s="353">
        <v>0</v>
      </c>
      <c r="F24" s="356"/>
      <c r="G24" s="355" t="s">
        <v>426</v>
      </c>
      <c r="H24" s="335"/>
      <c r="I24" s="333"/>
      <c r="J24" s="347"/>
      <c r="K24" s="347"/>
      <c r="L24" s="357"/>
    </row>
    <row r="25" spans="1:12" ht="12.75" x14ac:dyDescent="0.2">
      <c r="A25" s="351" t="s">
        <v>425</v>
      </c>
      <c r="B25" s="364"/>
      <c r="C25" s="363"/>
      <c r="D25" s="362"/>
      <c r="E25" s="360"/>
      <c r="F25" s="356"/>
      <c r="G25" s="355" t="s">
        <v>424</v>
      </c>
      <c r="H25" s="351" t="s">
        <v>423</v>
      </c>
      <c r="I25" s="333" t="s">
        <v>141</v>
      </c>
      <c r="J25" s="353">
        <v>0</v>
      </c>
      <c r="K25" s="353">
        <v>0</v>
      </c>
      <c r="L25" s="357"/>
    </row>
    <row r="26" spans="1:12" ht="12.75" x14ac:dyDescent="0.2">
      <c r="A26" s="351" t="s">
        <v>422</v>
      </c>
      <c r="B26" s="334" t="s">
        <v>421</v>
      </c>
      <c r="C26" s="333" t="s">
        <v>142</v>
      </c>
      <c r="D26" s="353">
        <v>0</v>
      </c>
      <c r="E26" s="353">
        <v>0</v>
      </c>
      <c r="F26" s="356"/>
      <c r="G26" s="355" t="s">
        <v>420</v>
      </c>
      <c r="H26" s="351" t="s">
        <v>419</v>
      </c>
      <c r="I26" s="333" t="s">
        <v>140</v>
      </c>
      <c r="J26" s="353">
        <v>0</v>
      </c>
      <c r="K26" s="353">
        <v>0</v>
      </c>
      <c r="L26" s="357"/>
    </row>
    <row r="27" spans="1:12" ht="12.75" x14ac:dyDescent="0.2">
      <c r="A27" s="351" t="s">
        <v>418</v>
      </c>
      <c r="B27" s="334"/>
      <c r="C27" s="333"/>
      <c r="D27" s="360"/>
      <c r="E27" s="360"/>
      <c r="F27" s="356"/>
      <c r="G27" s="355" t="s">
        <v>417</v>
      </c>
      <c r="H27" s="351" t="s">
        <v>416</v>
      </c>
      <c r="I27" s="333" t="s">
        <v>138</v>
      </c>
      <c r="J27" s="353">
        <v>0</v>
      </c>
      <c r="K27" s="353">
        <v>0</v>
      </c>
      <c r="L27" s="357"/>
    </row>
    <row r="28" spans="1:12" ht="25.5" x14ac:dyDescent="0.2">
      <c r="A28" s="351" t="s">
        <v>415</v>
      </c>
      <c r="B28" s="334" t="s">
        <v>414</v>
      </c>
      <c r="C28" s="333" t="s">
        <v>139</v>
      </c>
      <c r="D28" s="353">
        <v>0</v>
      </c>
      <c r="E28" s="353">
        <v>0</v>
      </c>
      <c r="F28" s="356"/>
      <c r="G28" s="355" t="s">
        <v>413</v>
      </c>
      <c r="H28" s="351" t="s">
        <v>412</v>
      </c>
      <c r="I28" s="333" t="s">
        <v>411</v>
      </c>
      <c r="J28" s="353">
        <v>0</v>
      </c>
      <c r="K28" s="353">
        <v>0</v>
      </c>
      <c r="L28" s="357"/>
    </row>
    <row r="29" spans="1:12" ht="12.75" x14ac:dyDescent="0.2">
      <c r="A29" s="351" t="s">
        <v>410</v>
      </c>
      <c r="B29" s="334" t="s">
        <v>409</v>
      </c>
      <c r="C29" s="333" t="s">
        <v>408</v>
      </c>
      <c r="D29" s="353">
        <v>0</v>
      </c>
      <c r="E29" s="353">
        <v>0</v>
      </c>
      <c r="F29" s="356"/>
      <c r="G29" s="355" t="s">
        <v>407</v>
      </c>
      <c r="H29" s="351" t="s">
        <v>406</v>
      </c>
      <c r="I29" s="333" t="s">
        <v>134</v>
      </c>
      <c r="J29" s="353">
        <v>0</v>
      </c>
      <c r="K29" s="353">
        <v>0</v>
      </c>
      <c r="L29" s="357"/>
    </row>
    <row r="30" spans="1:12" ht="12.75" x14ac:dyDescent="0.2">
      <c r="A30" s="351" t="s">
        <v>405</v>
      </c>
      <c r="B30" s="334" t="s">
        <v>404</v>
      </c>
      <c r="C30" s="333" t="s">
        <v>135</v>
      </c>
      <c r="D30" s="353">
        <v>0</v>
      </c>
      <c r="E30" s="353">
        <v>0</v>
      </c>
      <c r="F30" s="356"/>
      <c r="G30" s="355" t="s">
        <v>403</v>
      </c>
      <c r="H30" s="351" t="s">
        <v>402</v>
      </c>
      <c r="I30" s="333" t="s">
        <v>133</v>
      </c>
      <c r="J30" s="353">
        <v>0</v>
      </c>
      <c r="K30" s="353">
        <v>0</v>
      </c>
      <c r="L30" s="357"/>
    </row>
    <row r="31" spans="1:12" ht="12.75" x14ac:dyDescent="0.2">
      <c r="A31" s="351" t="s">
        <v>401</v>
      </c>
      <c r="B31" s="334"/>
      <c r="C31" s="333"/>
      <c r="D31" s="360"/>
      <c r="E31" s="360"/>
      <c r="F31" s="356"/>
      <c r="G31" s="355" t="s">
        <v>400</v>
      </c>
      <c r="H31" s="351" t="s">
        <v>399</v>
      </c>
      <c r="I31" s="333" t="s">
        <v>131</v>
      </c>
      <c r="J31" s="353">
        <v>0</v>
      </c>
      <c r="K31" s="353">
        <v>0</v>
      </c>
      <c r="L31" s="357"/>
    </row>
    <row r="32" spans="1:12" ht="12.75" x14ac:dyDescent="0.2">
      <c r="A32" s="351" t="s">
        <v>398</v>
      </c>
      <c r="B32" s="334">
        <v>417100</v>
      </c>
      <c r="C32" s="333" t="s">
        <v>132</v>
      </c>
      <c r="D32" s="353">
        <v>0</v>
      </c>
      <c r="E32" s="353">
        <v>0</v>
      </c>
      <c r="F32" s="356"/>
      <c r="G32" s="355" t="s">
        <v>397</v>
      </c>
      <c r="H32" s="351" t="s">
        <v>396</v>
      </c>
      <c r="I32" s="333" t="s">
        <v>395</v>
      </c>
      <c r="J32" s="353">
        <v>0</v>
      </c>
      <c r="K32" s="353">
        <v>0</v>
      </c>
      <c r="L32" s="357"/>
    </row>
    <row r="33" spans="1:12" ht="12.75" x14ac:dyDescent="0.2">
      <c r="A33" s="351" t="s">
        <v>394</v>
      </c>
      <c r="B33" s="334">
        <v>417200</v>
      </c>
      <c r="C33" s="333" t="s">
        <v>130</v>
      </c>
      <c r="D33" s="353">
        <v>0</v>
      </c>
      <c r="E33" s="353">
        <v>0</v>
      </c>
      <c r="F33" s="356"/>
      <c r="G33" s="361" t="s">
        <v>393</v>
      </c>
      <c r="H33" s="334" t="s">
        <v>392</v>
      </c>
      <c r="I33" s="333" t="s">
        <v>391</v>
      </c>
      <c r="J33" s="353">
        <v>0</v>
      </c>
      <c r="K33" s="353">
        <v>0</v>
      </c>
      <c r="L33" s="357"/>
    </row>
    <row r="34" spans="1:12" ht="12.75" x14ac:dyDescent="0.2">
      <c r="A34" s="351" t="s">
        <v>390</v>
      </c>
      <c r="B34" s="334">
        <v>417300</v>
      </c>
      <c r="C34" s="333" t="s">
        <v>389</v>
      </c>
      <c r="D34" s="353">
        <v>0</v>
      </c>
      <c r="E34" s="353">
        <v>0</v>
      </c>
      <c r="F34" s="356"/>
      <c r="G34" s="355" t="s">
        <v>388</v>
      </c>
      <c r="H34" s="351" t="s">
        <v>387</v>
      </c>
      <c r="I34" s="333" t="s">
        <v>386</v>
      </c>
      <c r="J34" s="353">
        <v>0</v>
      </c>
      <c r="K34" s="353">
        <v>0</v>
      </c>
      <c r="L34" s="357"/>
    </row>
    <row r="35" spans="1:12" ht="12.75" x14ac:dyDescent="0.2">
      <c r="A35" s="351" t="s">
        <v>385</v>
      </c>
      <c r="B35" s="334">
        <v>417400</v>
      </c>
      <c r="C35" s="333" t="s">
        <v>384</v>
      </c>
      <c r="D35" s="353">
        <v>0</v>
      </c>
      <c r="E35" s="353">
        <v>0</v>
      </c>
      <c r="F35" s="356"/>
      <c r="G35" s="355" t="s">
        <v>383</v>
      </c>
      <c r="H35" s="351" t="s">
        <v>382</v>
      </c>
      <c r="I35" s="333" t="s">
        <v>381</v>
      </c>
      <c r="J35" s="359">
        <f>SUBTOTAL(9,J25:J34)</f>
        <v>0</v>
      </c>
      <c r="K35" s="358" t="s">
        <v>346</v>
      </c>
      <c r="L35" s="352">
        <f>SUBTOTAL(9,K25:K34)</f>
        <v>0</v>
      </c>
    </row>
    <row r="36" spans="1:12" ht="12.75" x14ac:dyDescent="0.2">
      <c r="A36" s="351" t="s">
        <v>380</v>
      </c>
      <c r="B36" s="334">
        <v>417900</v>
      </c>
      <c r="C36" s="333" t="s">
        <v>124</v>
      </c>
      <c r="D36" s="353">
        <v>0</v>
      </c>
      <c r="E36" s="353">
        <v>0</v>
      </c>
      <c r="F36" s="356"/>
      <c r="G36" s="355" t="s">
        <v>379</v>
      </c>
      <c r="H36" s="335"/>
      <c r="I36" s="333" t="s">
        <v>378</v>
      </c>
      <c r="J36" s="347"/>
      <c r="K36" s="347"/>
      <c r="L36" s="357"/>
    </row>
    <row r="37" spans="1:12" ht="25.5" x14ac:dyDescent="0.2">
      <c r="A37" s="351" t="s">
        <v>377</v>
      </c>
      <c r="B37" s="334"/>
      <c r="C37" s="333"/>
      <c r="D37" s="360"/>
      <c r="E37" s="360"/>
      <c r="F37" s="356"/>
      <c r="G37" s="355" t="s">
        <v>376</v>
      </c>
      <c r="H37" s="351" t="s">
        <v>375</v>
      </c>
      <c r="I37" s="333" t="s">
        <v>374</v>
      </c>
      <c r="J37" s="353">
        <v>0</v>
      </c>
      <c r="K37" s="353">
        <v>0</v>
      </c>
      <c r="L37" s="357"/>
    </row>
    <row r="38" spans="1:12" ht="12.75" x14ac:dyDescent="0.2">
      <c r="A38" s="351" t="s">
        <v>373</v>
      </c>
      <c r="B38" s="334">
        <v>418100</v>
      </c>
      <c r="C38" s="333" t="s">
        <v>123</v>
      </c>
      <c r="D38" s="353">
        <v>0</v>
      </c>
      <c r="E38" s="353">
        <v>0</v>
      </c>
      <c r="F38" s="356"/>
      <c r="G38" s="355" t="s">
        <v>372</v>
      </c>
      <c r="H38" s="351" t="s">
        <v>371</v>
      </c>
      <c r="I38" s="333" t="s">
        <v>370</v>
      </c>
      <c r="J38" s="353">
        <v>0</v>
      </c>
      <c r="K38" s="353">
        <v>0</v>
      </c>
      <c r="L38" s="357"/>
    </row>
    <row r="39" spans="1:12" ht="12.75" x14ac:dyDescent="0.2">
      <c r="A39" s="351" t="s">
        <v>369</v>
      </c>
      <c r="B39" s="334"/>
      <c r="C39" s="333"/>
      <c r="D39" s="360"/>
      <c r="E39" s="353"/>
      <c r="F39" s="356"/>
      <c r="G39" s="355" t="s">
        <v>368</v>
      </c>
      <c r="H39" s="351" t="s">
        <v>367</v>
      </c>
      <c r="I39" s="333" t="s">
        <v>366</v>
      </c>
      <c r="J39" s="359">
        <f>SUBTOTAL(9,J37:J38)</f>
        <v>0</v>
      </c>
      <c r="K39" s="358" t="s">
        <v>346</v>
      </c>
      <c r="L39" s="352">
        <f>SUBTOTAL(9,K37:K38)</f>
        <v>0</v>
      </c>
    </row>
    <row r="40" spans="1:12" ht="12.75" x14ac:dyDescent="0.2">
      <c r="A40" s="351" t="s">
        <v>365</v>
      </c>
      <c r="B40" s="334">
        <v>419100</v>
      </c>
      <c r="C40" s="333" t="s">
        <v>120</v>
      </c>
      <c r="D40" s="353">
        <v>0</v>
      </c>
      <c r="E40" s="353">
        <v>0</v>
      </c>
      <c r="F40" s="356"/>
      <c r="G40" s="355" t="s">
        <v>364</v>
      </c>
      <c r="H40" s="351" t="s">
        <v>363</v>
      </c>
      <c r="I40" s="333"/>
      <c r="J40" s="347"/>
      <c r="K40" s="357"/>
      <c r="L40" s="357"/>
    </row>
    <row r="41" spans="1:12" ht="12.75" x14ac:dyDescent="0.2">
      <c r="A41" s="351" t="s">
        <v>362</v>
      </c>
      <c r="B41" s="334">
        <v>419200</v>
      </c>
      <c r="C41" s="333" t="s">
        <v>118</v>
      </c>
      <c r="D41" s="353">
        <v>1000</v>
      </c>
      <c r="E41" s="353">
        <v>6671</v>
      </c>
      <c r="F41" s="356"/>
      <c r="G41" s="355" t="s">
        <v>361</v>
      </c>
      <c r="H41" s="335"/>
      <c r="I41" s="333" t="s">
        <v>360</v>
      </c>
      <c r="J41" s="359">
        <f>SUM(D46,J8,J22,J35,J39)</f>
        <v>1000</v>
      </c>
      <c r="K41" s="358" t="s">
        <v>346</v>
      </c>
      <c r="L41" s="352">
        <f>SUM(F46,L8,L22,L35,L39)</f>
        <v>11671</v>
      </c>
    </row>
    <row r="42" spans="1:12" ht="12.75" x14ac:dyDescent="0.2">
      <c r="A42" s="351" t="s">
        <v>359</v>
      </c>
      <c r="B42" s="334">
        <v>419300</v>
      </c>
      <c r="C42" s="333" t="s">
        <v>116</v>
      </c>
      <c r="D42" s="353">
        <v>0</v>
      </c>
      <c r="E42" s="353">
        <v>0</v>
      </c>
      <c r="F42" s="356"/>
      <c r="G42" s="355" t="s">
        <v>358</v>
      </c>
      <c r="H42" s="335"/>
      <c r="I42" s="333"/>
      <c r="J42" s="347"/>
      <c r="K42" s="347"/>
      <c r="L42" s="357"/>
    </row>
    <row r="43" spans="1:12" ht="12.75" x14ac:dyDescent="0.2">
      <c r="A43" s="351" t="s">
        <v>357</v>
      </c>
      <c r="B43" s="334">
        <v>419900</v>
      </c>
      <c r="C43" s="333" t="s">
        <v>115</v>
      </c>
      <c r="D43" s="353">
        <v>0</v>
      </c>
      <c r="E43" s="534">
        <v>0</v>
      </c>
      <c r="F43" s="356"/>
      <c r="G43" s="355" t="s">
        <v>356</v>
      </c>
      <c r="H43" s="351" t="s">
        <v>355</v>
      </c>
      <c r="I43" s="333" t="s">
        <v>354</v>
      </c>
      <c r="J43" s="533">
        <v>0</v>
      </c>
      <c r="K43" s="532">
        <v>3307</v>
      </c>
      <c r="L43" s="352">
        <f>+K43</f>
        <v>3307</v>
      </c>
    </row>
    <row r="44" spans="1:12" ht="12.75" x14ac:dyDescent="0.2">
      <c r="A44" s="351" t="s">
        <v>353</v>
      </c>
      <c r="B44" s="334"/>
      <c r="C44" s="333" t="s">
        <v>352</v>
      </c>
      <c r="D44" s="332">
        <f>SUBTOTAL(9,D19:D43)</f>
        <v>1000</v>
      </c>
      <c r="E44" s="350" t="s">
        <v>346</v>
      </c>
      <c r="F44" s="349">
        <f>SUBTOTAL(9,E20:E43)</f>
        <v>6671</v>
      </c>
      <c r="G44" s="348" t="s">
        <v>351</v>
      </c>
      <c r="H44" s="335"/>
      <c r="I44" s="333"/>
      <c r="J44" s="347"/>
      <c r="K44" s="347"/>
      <c r="L44" s="347"/>
    </row>
    <row r="45" spans="1:12" ht="24" x14ac:dyDescent="0.2">
      <c r="A45" s="346" t="s">
        <v>350</v>
      </c>
      <c r="B45" s="340">
        <v>410000</v>
      </c>
      <c r="C45" s="345" t="s">
        <v>349</v>
      </c>
      <c r="D45" s="344"/>
      <c r="E45" s="343" t="s">
        <v>346</v>
      </c>
      <c r="F45" s="342"/>
      <c r="G45" s="341"/>
      <c r="H45" s="340" t="s">
        <v>348</v>
      </c>
      <c r="I45" s="339" t="s">
        <v>347</v>
      </c>
      <c r="J45" s="338"/>
      <c r="K45" s="337" t="s">
        <v>346</v>
      </c>
      <c r="L45" s="336"/>
    </row>
    <row r="46" spans="1:12" ht="12.75" x14ac:dyDescent="0.2">
      <c r="A46" s="335"/>
      <c r="B46" s="334"/>
      <c r="C46" s="333"/>
      <c r="D46" s="332">
        <f>(D19+D44)</f>
        <v>1000</v>
      </c>
      <c r="E46" s="332"/>
      <c r="F46" s="331">
        <f>SUM(F19+F44)</f>
        <v>6671</v>
      </c>
      <c r="G46" s="330"/>
      <c r="H46" s="329"/>
      <c r="I46" s="328" t="s">
        <v>345</v>
      </c>
      <c r="J46" s="326">
        <f>(D7+J41+J43)</f>
        <v>1000</v>
      </c>
      <c r="K46" s="327"/>
      <c r="L46" s="326">
        <f>(F7+L41+K43)</f>
        <v>15478</v>
      </c>
    </row>
    <row r="47" spans="1:12" ht="12.95" customHeight="1" x14ac:dyDescent="0.2">
      <c r="A47" s="598" t="str">
        <f ca="1">CELL("FILENAME",A1)</f>
        <v>R:\Finance\Annual Budget\Amended 2016-2017\[2016-2017 Amended Budget.xlsx]112</v>
      </c>
      <c r="B47" s="598"/>
      <c r="C47" s="598"/>
      <c r="D47" s="324"/>
      <c r="E47" s="324"/>
      <c r="F47" s="324"/>
      <c r="G47" s="324"/>
      <c r="H47" s="324"/>
      <c r="I47" s="325"/>
      <c r="J47" s="324"/>
      <c r="K47" s="324"/>
      <c r="L47" s="324"/>
    </row>
    <row r="48" spans="1:12" x14ac:dyDescent="0.2">
      <c r="D48" s="323"/>
      <c r="E48" s="323"/>
      <c r="F48" s="323"/>
    </row>
    <row r="49" spans="4:6" x14ac:dyDescent="0.2">
      <c r="D49" s="323"/>
      <c r="E49" s="323"/>
      <c r="F49" s="323"/>
    </row>
    <row r="50" spans="4:6" x14ac:dyDescent="0.2">
      <c r="D50" s="323"/>
      <c r="E50" s="323"/>
      <c r="F50" s="323"/>
    </row>
    <row r="51" spans="4:6" x14ac:dyDescent="0.2">
      <c r="D51" s="323"/>
      <c r="E51" s="323"/>
      <c r="F51" s="323"/>
    </row>
    <row r="52" spans="4:6" x14ac:dyDescent="0.2">
      <c r="D52" s="323"/>
      <c r="E52" s="323"/>
      <c r="F52" s="323"/>
    </row>
    <row r="53" spans="4:6" x14ac:dyDescent="0.2">
      <c r="D53" s="323"/>
      <c r="E53" s="323"/>
      <c r="F53" s="323"/>
    </row>
    <row r="54" spans="4:6" x14ac:dyDescent="0.2">
      <c r="D54" s="323"/>
      <c r="E54" s="323"/>
      <c r="F54" s="323"/>
    </row>
    <row r="55" spans="4:6" x14ac:dyDescent="0.2">
      <c r="D55" s="323"/>
      <c r="E55" s="323"/>
      <c r="F55" s="323"/>
    </row>
    <row r="56" spans="4:6" x14ac:dyDescent="0.2">
      <c r="D56" s="323"/>
      <c r="E56" s="323"/>
      <c r="F56" s="323"/>
    </row>
    <row r="57" spans="4:6" x14ac:dyDescent="0.2">
      <c r="D57" s="323"/>
      <c r="E57" s="323"/>
      <c r="F57" s="323"/>
    </row>
    <row r="58" spans="4:6" x14ac:dyDescent="0.2">
      <c r="D58" s="323"/>
      <c r="E58" s="323"/>
      <c r="F58" s="323"/>
    </row>
    <row r="59" spans="4:6" x14ac:dyDescent="0.2">
      <c r="D59" s="323"/>
      <c r="E59" s="323"/>
      <c r="F59" s="323"/>
    </row>
    <row r="60" spans="4:6" x14ac:dyDescent="0.2">
      <c r="D60" s="323"/>
      <c r="E60" s="323"/>
      <c r="F60" s="323"/>
    </row>
    <row r="61" spans="4:6" x14ac:dyDescent="0.2">
      <c r="D61" s="323"/>
      <c r="E61" s="323"/>
      <c r="F61" s="323"/>
    </row>
    <row r="62" spans="4:6" x14ac:dyDescent="0.2">
      <c r="D62" s="323"/>
      <c r="E62" s="323"/>
      <c r="F62" s="323"/>
    </row>
    <row r="63" spans="4:6" x14ac:dyDescent="0.2">
      <c r="D63" s="323"/>
      <c r="E63" s="323"/>
      <c r="F63" s="323"/>
    </row>
    <row r="64" spans="4:6" x14ac:dyDescent="0.2">
      <c r="D64" s="323"/>
      <c r="E64" s="323"/>
      <c r="F64" s="323"/>
    </row>
    <row r="65" spans="4:6" x14ac:dyDescent="0.2">
      <c r="D65" s="323"/>
      <c r="E65" s="323"/>
      <c r="F65" s="323"/>
    </row>
    <row r="66" spans="4:6" x14ac:dyDescent="0.2">
      <c r="D66" s="323"/>
      <c r="E66" s="323"/>
      <c r="F66" s="323"/>
    </row>
    <row r="67" spans="4:6" x14ac:dyDescent="0.2">
      <c r="D67" s="323"/>
      <c r="E67" s="323"/>
      <c r="F67" s="323"/>
    </row>
    <row r="68" spans="4:6" x14ac:dyDescent="0.2">
      <c r="D68" s="323"/>
      <c r="E68" s="323"/>
      <c r="F68" s="323"/>
    </row>
    <row r="69" spans="4:6" x14ac:dyDescent="0.2">
      <c r="D69" s="323"/>
      <c r="E69" s="323"/>
      <c r="F69" s="323"/>
    </row>
    <row r="70" spans="4:6" x14ac:dyDescent="0.2">
      <c r="D70" s="323"/>
      <c r="E70" s="323"/>
      <c r="F70" s="323"/>
    </row>
    <row r="71" spans="4:6" x14ac:dyDescent="0.2">
      <c r="D71" s="323"/>
      <c r="E71" s="323"/>
      <c r="F71" s="323"/>
    </row>
    <row r="72" spans="4:6" x14ac:dyDescent="0.2">
      <c r="D72" s="323"/>
      <c r="E72" s="323"/>
      <c r="F72" s="323"/>
    </row>
    <row r="73" spans="4:6" x14ac:dyDescent="0.2">
      <c r="D73" s="323"/>
      <c r="E73" s="323"/>
      <c r="F73" s="323"/>
    </row>
    <row r="74" spans="4:6" x14ac:dyDescent="0.2">
      <c r="D74" s="323"/>
      <c r="E74" s="323"/>
      <c r="F74" s="323"/>
    </row>
    <row r="75" spans="4:6" x14ac:dyDescent="0.2">
      <c r="D75" s="323"/>
      <c r="E75" s="323"/>
      <c r="F75" s="323"/>
    </row>
    <row r="76" spans="4:6" x14ac:dyDescent="0.2">
      <c r="D76" s="323"/>
      <c r="E76" s="323"/>
      <c r="F76" s="323"/>
    </row>
    <row r="77" spans="4:6" x14ac:dyDescent="0.2">
      <c r="D77" s="323"/>
      <c r="E77" s="323"/>
      <c r="F77" s="323"/>
    </row>
    <row r="78" spans="4:6" x14ac:dyDescent="0.2">
      <c r="D78" s="323"/>
      <c r="E78" s="323"/>
      <c r="F78" s="323"/>
    </row>
    <row r="79" spans="4:6" x14ac:dyDescent="0.2">
      <c r="D79" s="323"/>
      <c r="E79" s="323"/>
      <c r="F79" s="323"/>
    </row>
    <row r="80" spans="4:6" x14ac:dyDescent="0.2">
      <c r="D80" s="323"/>
      <c r="E80" s="323"/>
      <c r="F80" s="323"/>
    </row>
    <row r="81" spans="4:6" x14ac:dyDescent="0.2">
      <c r="D81" s="323"/>
      <c r="E81" s="323"/>
      <c r="F81" s="323"/>
    </row>
    <row r="82" spans="4:6" x14ac:dyDescent="0.2">
      <c r="D82" s="323"/>
      <c r="E82" s="323"/>
      <c r="F82" s="323"/>
    </row>
    <row r="83" spans="4:6" x14ac:dyDescent="0.2">
      <c r="D83" s="323"/>
      <c r="E83" s="323"/>
      <c r="F83" s="323"/>
    </row>
    <row r="84" spans="4:6" x14ac:dyDescent="0.2">
      <c r="D84" s="323"/>
      <c r="E84" s="323"/>
      <c r="F84" s="323"/>
    </row>
    <row r="85" spans="4:6" x14ac:dyDescent="0.2">
      <c r="D85" s="323"/>
      <c r="E85" s="323"/>
      <c r="F85" s="323"/>
    </row>
    <row r="86" spans="4:6" x14ac:dyDescent="0.2">
      <c r="D86" s="323"/>
      <c r="E86" s="323"/>
      <c r="F86" s="323"/>
    </row>
    <row r="87" spans="4:6" x14ac:dyDescent="0.2">
      <c r="D87" s="323"/>
      <c r="E87" s="323"/>
      <c r="F87" s="323"/>
    </row>
    <row r="88" spans="4:6" x14ac:dyDescent="0.2">
      <c r="D88" s="323"/>
      <c r="E88" s="323"/>
      <c r="F88" s="323"/>
    </row>
    <row r="89" spans="4:6" x14ac:dyDescent="0.2">
      <c r="D89" s="323"/>
      <c r="E89" s="323"/>
      <c r="F89" s="323"/>
    </row>
    <row r="90" spans="4:6" x14ac:dyDescent="0.2">
      <c r="D90" s="323"/>
      <c r="E90" s="323"/>
      <c r="F90" s="323"/>
    </row>
    <row r="91" spans="4:6" x14ac:dyDescent="0.2">
      <c r="D91" s="323"/>
      <c r="E91" s="323"/>
      <c r="F91" s="323"/>
    </row>
    <row r="92" spans="4:6" x14ac:dyDescent="0.2">
      <c r="D92" s="323"/>
      <c r="E92" s="323"/>
      <c r="F92" s="323"/>
    </row>
    <row r="93" spans="4:6" x14ac:dyDescent="0.2">
      <c r="D93" s="323"/>
      <c r="E93" s="323"/>
      <c r="F93" s="323"/>
    </row>
    <row r="94" spans="4:6" x14ac:dyDescent="0.2">
      <c r="D94" s="323"/>
      <c r="E94" s="323"/>
      <c r="F94" s="323"/>
    </row>
    <row r="95" spans="4:6" x14ac:dyDescent="0.2">
      <c r="D95" s="323"/>
      <c r="E95" s="323"/>
      <c r="F95" s="323"/>
    </row>
    <row r="96" spans="4:6" x14ac:dyDescent="0.2">
      <c r="D96" s="323"/>
      <c r="E96" s="323"/>
      <c r="F96" s="323"/>
    </row>
    <row r="97" spans="4:6" x14ac:dyDescent="0.2">
      <c r="D97" s="323"/>
      <c r="E97" s="323"/>
      <c r="F97" s="323"/>
    </row>
    <row r="98" spans="4:6" x14ac:dyDescent="0.2">
      <c r="D98" s="323"/>
      <c r="E98" s="323"/>
      <c r="F98" s="323"/>
    </row>
    <row r="99" spans="4:6" x14ac:dyDescent="0.2">
      <c r="D99" s="323"/>
      <c r="E99" s="323"/>
      <c r="F99" s="323"/>
    </row>
    <row r="100" spans="4:6" x14ac:dyDescent="0.2">
      <c r="D100" s="323"/>
      <c r="E100" s="323"/>
      <c r="F100" s="323"/>
    </row>
    <row r="101" spans="4:6" x14ac:dyDescent="0.2">
      <c r="D101" s="323"/>
      <c r="E101" s="323"/>
      <c r="F101" s="323"/>
    </row>
    <row r="102" spans="4:6" x14ac:dyDescent="0.2">
      <c r="D102" s="323"/>
      <c r="E102" s="323"/>
      <c r="F102" s="323"/>
    </row>
    <row r="103" spans="4:6" x14ac:dyDescent="0.2">
      <c r="D103" s="323"/>
      <c r="E103" s="323"/>
      <c r="F103" s="323"/>
    </row>
    <row r="104" spans="4:6" x14ac:dyDescent="0.2">
      <c r="D104" s="323"/>
      <c r="E104" s="323"/>
      <c r="F104" s="323"/>
    </row>
    <row r="105" spans="4:6" x14ac:dyDescent="0.2">
      <c r="D105" s="323"/>
      <c r="E105" s="323"/>
      <c r="F105" s="323"/>
    </row>
    <row r="106" spans="4:6" x14ac:dyDescent="0.2">
      <c r="D106" s="323"/>
      <c r="E106" s="323"/>
      <c r="F106" s="323"/>
    </row>
    <row r="107" spans="4:6" x14ac:dyDescent="0.2">
      <c r="D107" s="323"/>
      <c r="E107" s="323"/>
      <c r="F107" s="323"/>
    </row>
    <row r="108" spans="4:6" x14ac:dyDescent="0.2">
      <c r="D108" s="323"/>
      <c r="E108" s="323"/>
      <c r="F108" s="323"/>
    </row>
    <row r="109" spans="4:6" x14ac:dyDescent="0.2">
      <c r="D109" s="323"/>
      <c r="E109" s="323"/>
      <c r="F109" s="323"/>
    </row>
    <row r="110" spans="4:6" x14ac:dyDescent="0.2">
      <c r="D110" s="323"/>
      <c r="E110" s="323"/>
      <c r="F110" s="323"/>
    </row>
    <row r="111" spans="4:6" x14ac:dyDescent="0.2">
      <c r="D111" s="323"/>
      <c r="E111" s="323"/>
      <c r="F111" s="323"/>
    </row>
    <row r="112" spans="4:6" x14ac:dyDescent="0.2">
      <c r="D112" s="323"/>
      <c r="E112" s="323"/>
      <c r="F112" s="323"/>
    </row>
    <row r="113" spans="4:6" x14ac:dyDescent="0.2">
      <c r="D113" s="323"/>
      <c r="E113" s="323"/>
      <c r="F113" s="323"/>
    </row>
    <row r="114" spans="4:6" x14ac:dyDescent="0.2">
      <c r="D114" s="323"/>
      <c r="E114" s="323"/>
      <c r="F114" s="323"/>
    </row>
    <row r="115" spans="4:6" x14ac:dyDescent="0.2">
      <c r="D115" s="323"/>
      <c r="E115" s="323"/>
      <c r="F115" s="323"/>
    </row>
    <row r="116" spans="4:6" x14ac:dyDescent="0.2">
      <c r="D116" s="323"/>
      <c r="E116" s="323"/>
      <c r="F116" s="323"/>
    </row>
    <row r="117" spans="4:6" x14ac:dyDescent="0.2">
      <c r="D117" s="323"/>
      <c r="E117" s="323"/>
      <c r="F117" s="323"/>
    </row>
    <row r="118" spans="4:6" x14ac:dyDescent="0.2">
      <c r="D118" s="323"/>
      <c r="E118" s="323"/>
      <c r="F118" s="323"/>
    </row>
    <row r="119" spans="4:6" x14ac:dyDescent="0.2">
      <c r="D119" s="323"/>
      <c r="E119" s="323"/>
      <c r="F119" s="323"/>
    </row>
    <row r="120" spans="4:6" x14ac:dyDescent="0.2">
      <c r="D120" s="323"/>
      <c r="E120" s="323"/>
      <c r="F120" s="323"/>
    </row>
    <row r="121" spans="4:6" x14ac:dyDescent="0.2">
      <c r="D121" s="323"/>
      <c r="E121" s="323"/>
      <c r="F121" s="323"/>
    </row>
    <row r="122" spans="4:6" x14ac:dyDescent="0.2">
      <c r="D122" s="323"/>
      <c r="E122" s="323"/>
      <c r="F122" s="323"/>
    </row>
    <row r="123" spans="4:6" x14ac:dyDescent="0.2">
      <c r="D123" s="323"/>
      <c r="E123" s="323"/>
      <c r="F123" s="323"/>
    </row>
    <row r="124" spans="4:6" x14ac:dyDescent="0.2">
      <c r="D124" s="323"/>
      <c r="E124" s="323"/>
      <c r="F124" s="323"/>
    </row>
    <row r="125" spans="4:6" x14ac:dyDescent="0.2">
      <c r="D125" s="323"/>
      <c r="E125" s="323"/>
      <c r="F125" s="323"/>
    </row>
    <row r="126" spans="4:6" x14ac:dyDescent="0.2">
      <c r="D126" s="323"/>
      <c r="E126" s="323"/>
      <c r="F126" s="323"/>
    </row>
    <row r="127" spans="4:6" x14ac:dyDescent="0.2">
      <c r="D127" s="323"/>
      <c r="E127" s="323"/>
      <c r="F127" s="323"/>
    </row>
    <row r="128" spans="4:6" x14ac:dyDescent="0.2">
      <c r="D128" s="323"/>
      <c r="E128" s="323"/>
      <c r="F128" s="323"/>
    </row>
    <row r="129" spans="4:6" x14ac:dyDescent="0.2">
      <c r="D129" s="323"/>
      <c r="E129" s="323"/>
      <c r="F129" s="323"/>
    </row>
    <row r="130" spans="4:6" x14ac:dyDescent="0.2">
      <c r="D130" s="323"/>
      <c r="E130" s="323"/>
      <c r="F130" s="323"/>
    </row>
    <row r="131" spans="4:6" x14ac:dyDescent="0.2">
      <c r="D131" s="323"/>
      <c r="E131" s="323"/>
      <c r="F131" s="323"/>
    </row>
    <row r="132" spans="4:6" x14ac:dyDescent="0.2">
      <c r="D132" s="323"/>
      <c r="E132" s="323"/>
      <c r="F132" s="323"/>
    </row>
    <row r="133" spans="4:6" x14ac:dyDescent="0.2">
      <c r="D133" s="323"/>
      <c r="E133" s="323"/>
      <c r="F133" s="323"/>
    </row>
    <row r="134" spans="4:6" x14ac:dyDescent="0.2">
      <c r="D134" s="323"/>
      <c r="E134" s="323"/>
      <c r="F134" s="323"/>
    </row>
    <row r="135" spans="4:6" x14ac:dyDescent="0.2">
      <c r="D135" s="323"/>
      <c r="E135" s="323"/>
      <c r="F135" s="323"/>
    </row>
    <row r="136" spans="4:6" x14ac:dyDescent="0.2">
      <c r="D136" s="323"/>
      <c r="E136" s="323"/>
      <c r="F136" s="323"/>
    </row>
    <row r="137" spans="4:6" x14ac:dyDescent="0.2">
      <c r="D137" s="323"/>
      <c r="E137" s="323"/>
      <c r="F137" s="323"/>
    </row>
    <row r="138" spans="4:6" x14ac:dyDescent="0.2">
      <c r="D138" s="323"/>
      <c r="E138" s="323"/>
      <c r="F138" s="323"/>
    </row>
    <row r="139" spans="4:6" x14ac:dyDescent="0.2">
      <c r="D139" s="323"/>
      <c r="E139" s="323"/>
      <c r="F139" s="323"/>
    </row>
    <row r="140" spans="4:6" x14ac:dyDescent="0.2">
      <c r="D140" s="323"/>
      <c r="E140" s="323"/>
      <c r="F140" s="323"/>
    </row>
    <row r="141" spans="4:6" x14ac:dyDescent="0.2">
      <c r="D141" s="323"/>
      <c r="E141" s="323"/>
      <c r="F141" s="323"/>
    </row>
    <row r="142" spans="4:6" x14ac:dyDescent="0.2">
      <c r="D142" s="323"/>
      <c r="E142" s="323"/>
      <c r="F142" s="323"/>
    </row>
    <row r="143" spans="4:6" x14ac:dyDescent="0.2">
      <c r="D143" s="323"/>
      <c r="E143" s="323"/>
      <c r="F143" s="323"/>
    </row>
    <row r="144" spans="4:6" x14ac:dyDescent="0.2">
      <c r="D144" s="323"/>
      <c r="E144" s="323"/>
      <c r="F144" s="323"/>
    </row>
    <row r="145" spans="4:6" x14ac:dyDescent="0.2">
      <c r="D145" s="323"/>
      <c r="E145" s="323"/>
      <c r="F145" s="323"/>
    </row>
    <row r="146" spans="4:6" x14ac:dyDescent="0.2">
      <c r="D146" s="323"/>
      <c r="E146" s="323"/>
      <c r="F146" s="323"/>
    </row>
    <row r="147" spans="4:6" x14ac:dyDescent="0.2">
      <c r="D147" s="323"/>
      <c r="E147" s="323"/>
      <c r="F147" s="323"/>
    </row>
    <row r="148" spans="4:6" x14ac:dyDescent="0.2">
      <c r="D148" s="323"/>
      <c r="E148" s="323"/>
      <c r="F148" s="323"/>
    </row>
    <row r="149" spans="4:6" x14ac:dyDescent="0.2">
      <c r="D149" s="323"/>
      <c r="E149" s="323"/>
      <c r="F149" s="323"/>
    </row>
    <row r="150" spans="4:6" x14ac:dyDescent="0.2">
      <c r="D150" s="323"/>
      <c r="E150" s="323"/>
      <c r="F150" s="323"/>
    </row>
    <row r="151" spans="4:6" x14ac:dyDescent="0.2">
      <c r="D151" s="323"/>
      <c r="E151" s="323"/>
      <c r="F151" s="323"/>
    </row>
    <row r="152" spans="4:6" x14ac:dyDescent="0.2">
      <c r="D152" s="323"/>
      <c r="E152" s="323"/>
      <c r="F152" s="323"/>
    </row>
    <row r="153" spans="4:6" x14ac:dyDescent="0.2">
      <c r="D153" s="323"/>
      <c r="E153" s="323"/>
      <c r="F153" s="323"/>
    </row>
    <row r="154" spans="4:6" x14ac:dyDescent="0.2">
      <c r="D154" s="323"/>
      <c r="E154" s="323"/>
      <c r="F154" s="323"/>
    </row>
    <row r="155" spans="4:6" x14ac:dyDescent="0.2">
      <c r="D155" s="323"/>
      <c r="E155" s="323"/>
      <c r="F155" s="323"/>
    </row>
    <row r="156" spans="4:6" x14ac:dyDescent="0.2">
      <c r="D156" s="323"/>
      <c r="E156" s="323"/>
      <c r="F156" s="323"/>
    </row>
    <row r="157" spans="4:6" x14ac:dyDescent="0.2">
      <c r="D157" s="323"/>
      <c r="E157" s="323"/>
      <c r="F157" s="323"/>
    </row>
    <row r="158" spans="4:6" x14ac:dyDescent="0.2">
      <c r="D158" s="323"/>
      <c r="E158" s="323"/>
      <c r="F158" s="323"/>
    </row>
    <row r="159" spans="4:6" x14ac:dyDescent="0.2">
      <c r="D159" s="323"/>
      <c r="E159" s="323"/>
      <c r="F159" s="323"/>
    </row>
    <row r="160" spans="4:6" x14ac:dyDescent="0.2">
      <c r="D160" s="323"/>
      <c r="E160" s="323"/>
      <c r="F160" s="323"/>
    </row>
    <row r="161" spans="4:6" x14ac:dyDescent="0.2">
      <c r="D161" s="323"/>
      <c r="E161" s="323"/>
      <c r="F161" s="323"/>
    </row>
    <row r="162" spans="4:6" x14ac:dyDescent="0.2">
      <c r="D162" s="323"/>
      <c r="E162" s="323"/>
      <c r="F162" s="323"/>
    </row>
    <row r="163" spans="4:6" x14ac:dyDescent="0.2">
      <c r="D163" s="323"/>
      <c r="E163" s="323"/>
      <c r="F163" s="323"/>
    </row>
    <row r="164" spans="4:6" x14ac:dyDescent="0.2">
      <c r="D164" s="323"/>
      <c r="E164" s="323"/>
      <c r="F164" s="323"/>
    </row>
    <row r="165" spans="4:6" x14ac:dyDescent="0.2">
      <c r="D165" s="323"/>
      <c r="E165" s="323"/>
      <c r="F165" s="323"/>
    </row>
    <row r="166" spans="4:6" x14ac:dyDescent="0.2">
      <c r="D166" s="323"/>
      <c r="E166" s="323"/>
      <c r="F166" s="323"/>
    </row>
    <row r="167" spans="4:6" x14ac:dyDescent="0.2">
      <c r="D167" s="323"/>
      <c r="E167" s="323"/>
      <c r="F167" s="323"/>
    </row>
    <row r="168" spans="4:6" x14ac:dyDescent="0.2">
      <c r="D168" s="323"/>
      <c r="E168" s="323"/>
      <c r="F168" s="323"/>
    </row>
    <row r="169" spans="4:6" x14ac:dyDescent="0.2">
      <c r="D169" s="323"/>
      <c r="E169" s="323"/>
      <c r="F169" s="323"/>
    </row>
    <row r="170" spans="4:6" x14ac:dyDescent="0.2">
      <c r="D170" s="323"/>
      <c r="E170" s="323"/>
      <c r="F170" s="323"/>
    </row>
    <row r="171" spans="4:6" x14ac:dyDescent="0.2">
      <c r="D171" s="323"/>
      <c r="E171" s="323"/>
      <c r="F171" s="323"/>
    </row>
    <row r="172" spans="4:6" x14ac:dyDescent="0.2">
      <c r="D172" s="323"/>
      <c r="E172" s="323"/>
      <c r="F172" s="323"/>
    </row>
    <row r="173" spans="4:6" x14ac:dyDescent="0.2">
      <c r="D173" s="323"/>
      <c r="E173" s="323"/>
      <c r="F173" s="323"/>
    </row>
    <row r="174" spans="4:6" x14ac:dyDescent="0.2">
      <c r="D174" s="323"/>
      <c r="E174" s="323"/>
      <c r="F174" s="323"/>
    </row>
    <row r="175" spans="4:6" x14ac:dyDescent="0.2">
      <c r="D175" s="323"/>
      <c r="E175" s="323"/>
      <c r="F175" s="323"/>
    </row>
    <row r="176" spans="4:6" x14ac:dyDescent="0.2">
      <c r="D176" s="323"/>
      <c r="E176" s="323"/>
      <c r="F176" s="323"/>
    </row>
    <row r="177" spans="4:6" x14ac:dyDescent="0.2">
      <c r="D177" s="323"/>
      <c r="E177" s="323"/>
      <c r="F177" s="323"/>
    </row>
    <row r="178" spans="4:6" x14ac:dyDescent="0.2">
      <c r="D178" s="323"/>
      <c r="E178" s="323"/>
      <c r="F178" s="323"/>
    </row>
    <row r="179" spans="4:6" x14ac:dyDescent="0.2">
      <c r="D179" s="323"/>
      <c r="E179" s="323"/>
      <c r="F179" s="323"/>
    </row>
    <row r="180" spans="4:6" x14ac:dyDescent="0.2">
      <c r="D180" s="323"/>
      <c r="E180" s="323"/>
      <c r="F180" s="323"/>
    </row>
    <row r="181" spans="4:6" x14ac:dyDescent="0.2">
      <c r="D181" s="323"/>
      <c r="E181" s="323"/>
      <c r="F181" s="323"/>
    </row>
    <row r="182" spans="4:6" x14ac:dyDescent="0.2">
      <c r="D182" s="323"/>
      <c r="E182" s="323"/>
      <c r="F182" s="323"/>
    </row>
    <row r="183" spans="4:6" x14ac:dyDescent="0.2">
      <c r="D183" s="323"/>
      <c r="E183" s="323"/>
      <c r="F183" s="323"/>
    </row>
    <row r="184" spans="4:6" x14ac:dyDescent="0.2">
      <c r="D184" s="323"/>
      <c r="E184" s="323"/>
      <c r="F184" s="323"/>
    </row>
    <row r="185" spans="4:6" x14ac:dyDescent="0.2">
      <c r="D185" s="323"/>
      <c r="E185" s="323"/>
      <c r="F185" s="323"/>
    </row>
    <row r="186" spans="4:6" x14ac:dyDescent="0.2">
      <c r="D186" s="323"/>
      <c r="E186" s="323"/>
      <c r="F186" s="323"/>
    </row>
    <row r="187" spans="4:6" x14ac:dyDescent="0.2">
      <c r="D187" s="323"/>
      <c r="E187" s="323"/>
      <c r="F187" s="323"/>
    </row>
    <row r="188" spans="4:6" x14ac:dyDescent="0.2">
      <c r="D188" s="323"/>
      <c r="E188" s="323"/>
      <c r="F188" s="323"/>
    </row>
    <row r="189" spans="4:6" x14ac:dyDescent="0.2">
      <c r="D189" s="323"/>
      <c r="E189" s="323"/>
      <c r="F189" s="323"/>
    </row>
    <row r="190" spans="4:6" x14ac:dyDescent="0.2">
      <c r="D190" s="323"/>
      <c r="E190" s="323"/>
      <c r="F190" s="323"/>
    </row>
    <row r="191" spans="4:6" x14ac:dyDescent="0.2">
      <c r="D191" s="323"/>
      <c r="E191" s="323"/>
      <c r="F191" s="323"/>
    </row>
    <row r="192" spans="4:6" x14ac:dyDescent="0.2">
      <c r="D192" s="323"/>
      <c r="E192" s="323"/>
      <c r="F192" s="323"/>
    </row>
    <row r="193" spans="4:6" x14ac:dyDescent="0.2">
      <c r="D193" s="323"/>
      <c r="E193" s="323"/>
      <c r="F193" s="323"/>
    </row>
    <row r="194" spans="4:6" x14ac:dyDescent="0.2">
      <c r="D194" s="323"/>
      <c r="E194" s="323"/>
      <c r="F194" s="323"/>
    </row>
    <row r="195" spans="4:6" x14ac:dyDescent="0.2">
      <c r="D195" s="323"/>
      <c r="E195" s="323"/>
      <c r="F195" s="323"/>
    </row>
    <row r="196" spans="4:6" x14ac:dyDescent="0.2">
      <c r="D196" s="323"/>
      <c r="E196" s="323"/>
      <c r="F196" s="323"/>
    </row>
    <row r="197" spans="4:6" x14ac:dyDescent="0.2">
      <c r="D197" s="323"/>
      <c r="E197" s="323"/>
      <c r="F197" s="323"/>
    </row>
    <row r="198" spans="4:6" x14ac:dyDescent="0.2">
      <c r="D198" s="323"/>
      <c r="E198" s="323"/>
      <c r="F198" s="323"/>
    </row>
    <row r="199" spans="4:6" x14ac:dyDescent="0.2">
      <c r="D199" s="323"/>
      <c r="E199" s="323"/>
      <c r="F199" s="323"/>
    </row>
    <row r="200" spans="4:6" x14ac:dyDescent="0.2">
      <c r="D200" s="323"/>
      <c r="E200" s="323"/>
      <c r="F200" s="323"/>
    </row>
    <row r="201" spans="4:6" x14ac:dyDescent="0.2">
      <c r="D201" s="323"/>
      <c r="E201" s="323"/>
      <c r="F201" s="323"/>
    </row>
    <row r="202" spans="4:6" x14ac:dyDescent="0.2">
      <c r="D202" s="323"/>
      <c r="E202" s="323"/>
      <c r="F202" s="323"/>
    </row>
    <row r="203" spans="4:6" x14ac:dyDescent="0.2">
      <c r="D203" s="323"/>
      <c r="E203" s="323"/>
      <c r="F203" s="323"/>
    </row>
    <row r="204" spans="4:6" x14ac:dyDescent="0.2">
      <c r="D204" s="323"/>
      <c r="E204" s="323"/>
      <c r="F204" s="323"/>
    </row>
    <row r="205" spans="4:6" x14ac:dyDescent="0.2">
      <c r="D205" s="323"/>
      <c r="E205" s="323"/>
      <c r="F205" s="323"/>
    </row>
    <row r="206" spans="4:6" x14ac:dyDescent="0.2">
      <c r="D206" s="323"/>
      <c r="E206" s="323"/>
      <c r="F206" s="323"/>
    </row>
    <row r="207" spans="4:6" x14ac:dyDescent="0.2">
      <c r="D207" s="323"/>
      <c r="E207" s="323"/>
      <c r="F207" s="323"/>
    </row>
    <row r="208" spans="4:6" x14ac:dyDescent="0.2">
      <c r="D208" s="323"/>
      <c r="E208" s="323"/>
      <c r="F208" s="323"/>
    </row>
    <row r="209" spans="4:6" x14ac:dyDescent="0.2">
      <c r="D209" s="323"/>
      <c r="E209" s="323"/>
      <c r="F209" s="323"/>
    </row>
    <row r="210" spans="4:6" x14ac:dyDescent="0.2">
      <c r="D210" s="323"/>
      <c r="E210" s="323"/>
      <c r="F210" s="323"/>
    </row>
    <row r="211" spans="4:6" x14ac:dyDescent="0.2">
      <c r="D211" s="323"/>
      <c r="E211" s="323"/>
      <c r="F211" s="323"/>
    </row>
    <row r="212" spans="4:6" x14ac:dyDescent="0.2">
      <c r="D212" s="323"/>
      <c r="E212" s="323"/>
      <c r="F212" s="323"/>
    </row>
    <row r="213" spans="4:6" x14ac:dyDescent="0.2">
      <c r="D213" s="323"/>
      <c r="E213" s="323"/>
      <c r="F213" s="323"/>
    </row>
    <row r="214" spans="4:6" x14ac:dyDescent="0.2">
      <c r="D214" s="323"/>
      <c r="E214" s="323"/>
      <c r="F214" s="323"/>
    </row>
    <row r="215" spans="4:6" x14ac:dyDescent="0.2">
      <c r="D215" s="323"/>
      <c r="E215" s="323"/>
      <c r="F215" s="323"/>
    </row>
    <row r="216" spans="4:6" x14ac:dyDescent="0.2">
      <c r="D216" s="323"/>
      <c r="E216" s="323"/>
      <c r="F216" s="323"/>
    </row>
    <row r="217" spans="4:6" x14ac:dyDescent="0.2">
      <c r="D217" s="323"/>
      <c r="E217" s="323"/>
      <c r="F217" s="323"/>
    </row>
    <row r="218" spans="4:6" x14ac:dyDescent="0.2">
      <c r="D218" s="323"/>
      <c r="E218" s="323"/>
      <c r="F218" s="323"/>
    </row>
    <row r="219" spans="4:6" x14ac:dyDescent="0.2">
      <c r="D219" s="323"/>
      <c r="E219" s="323"/>
      <c r="F219" s="323"/>
    </row>
    <row r="220" spans="4:6" x14ac:dyDescent="0.2">
      <c r="D220" s="323"/>
      <c r="E220" s="323"/>
      <c r="F220" s="323"/>
    </row>
    <row r="221" spans="4:6" x14ac:dyDescent="0.2">
      <c r="D221" s="323"/>
      <c r="E221" s="323"/>
      <c r="F221" s="323"/>
    </row>
    <row r="222" spans="4:6" x14ac:dyDescent="0.2">
      <c r="D222" s="323"/>
      <c r="E222" s="323"/>
      <c r="F222" s="323"/>
    </row>
    <row r="223" spans="4:6" x14ac:dyDescent="0.2">
      <c r="D223" s="323"/>
      <c r="E223" s="323"/>
      <c r="F223" s="323"/>
    </row>
    <row r="224" spans="4:6" x14ac:dyDescent="0.2">
      <c r="D224" s="323"/>
      <c r="E224" s="323"/>
      <c r="F224" s="323"/>
    </row>
    <row r="225" spans="4:6" x14ac:dyDescent="0.2">
      <c r="D225" s="323"/>
      <c r="E225" s="323"/>
      <c r="F225" s="323"/>
    </row>
    <row r="226" spans="4:6" x14ac:dyDescent="0.2">
      <c r="D226" s="323"/>
      <c r="E226" s="323"/>
      <c r="F226" s="323"/>
    </row>
    <row r="227" spans="4:6" x14ac:dyDescent="0.2">
      <c r="D227" s="323"/>
      <c r="E227" s="323"/>
      <c r="F227" s="323"/>
    </row>
    <row r="228" spans="4:6" x14ac:dyDescent="0.2">
      <c r="D228" s="323"/>
      <c r="E228" s="323"/>
      <c r="F228" s="323"/>
    </row>
    <row r="229" spans="4:6" x14ac:dyDescent="0.2">
      <c r="D229" s="323"/>
      <c r="E229" s="323"/>
      <c r="F229" s="323"/>
    </row>
    <row r="230" spans="4:6" x14ac:dyDescent="0.2">
      <c r="D230" s="323"/>
      <c r="E230" s="323"/>
      <c r="F230" s="323"/>
    </row>
    <row r="231" spans="4:6" x14ac:dyDescent="0.2">
      <c r="D231" s="323"/>
      <c r="E231" s="323"/>
      <c r="F231" s="323"/>
    </row>
    <row r="232" spans="4:6" x14ac:dyDescent="0.2">
      <c r="D232" s="323"/>
      <c r="E232" s="323"/>
      <c r="F232" s="323"/>
    </row>
    <row r="233" spans="4:6" x14ac:dyDescent="0.2">
      <c r="D233" s="323"/>
      <c r="E233" s="323"/>
      <c r="F233" s="323"/>
    </row>
    <row r="234" spans="4:6" x14ac:dyDescent="0.2">
      <c r="D234" s="323"/>
      <c r="E234" s="323"/>
      <c r="F234" s="323"/>
    </row>
    <row r="235" spans="4:6" x14ac:dyDescent="0.2">
      <c r="D235" s="323"/>
      <c r="E235" s="323"/>
      <c r="F235" s="323"/>
    </row>
    <row r="236" spans="4:6" x14ac:dyDescent="0.2">
      <c r="D236" s="323"/>
      <c r="E236" s="323"/>
      <c r="F236" s="323"/>
    </row>
    <row r="237" spans="4:6" x14ac:dyDescent="0.2">
      <c r="D237" s="323"/>
      <c r="E237" s="323"/>
      <c r="F237" s="323"/>
    </row>
    <row r="238" spans="4:6" x14ac:dyDescent="0.2">
      <c r="D238" s="323"/>
      <c r="E238" s="323"/>
      <c r="F238" s="323"/>
    </row>
    <row r="239" spans="4:6" x14ac:dyDescent="0.2">
      <c r="D239" s="323"/>
      <c r="E239" s="323"/>
      <c r="F239" s="323"/>
    </row>
    <row r="240" spans="4:6" x14ac:dyDescent="0.2">
      <c r="D240" s="323"/>
      <c r="E240" s="323"/>
      <c r="F240" s="323"/>
    </row>
    <row r="241" spans="4:6" x14ac:dyDescent="0.2">
      <c r="D241" s="323"/>
      <c r="E241" s="323"/>
      <c r="F241" s="323"/>
    </row>
    <row r="242" spans="4:6" x14ac:dyDescent="0.2">
      <c r="D242" s="323"/>
      <c r="E242" s="323"/>
      <c r="F242" s="323"/>
    </row>
    <row r="243" spans="4:6" x14ac:dyDescent="0.2">
      <c r="D243" s="323"/>
      <c r="E243" s="323"/>
      <c r="F243" s="323"/>
    </row>
    <row r="244" spans="4:6" x14ac:dyDescent="0.2">
      <c r="D244" s="323"/>
      <c r="E244" s="323"/>
      <c r="F244" s="323"/>
    </row>
    <row r="245" spans="4:6" x14ac:dyDescent="0.2">
      <c r="D245" s="323"/>
      <c r="E245" s="323"/>
      <c r="F245" s="323"/>
    </row>
    <row r="246" spans="4:6" x14ac:dyDescent="0.2">
      <c r="D246" s="323"/>
      <c r="E246" s="323"/>
      <c r="F246" s="323"/>
    </row>
    <row r="247" spans="4:6" x14ac:dyDescent="0.2">
      <c r="D247" s="323"/>
      <c r="E247" s="323"/>
      <c r="F247" s="323"/>
    </row>
    <row r="248" spans="4:6" x14ac:dyDescent="0.2">
      <c r="D248" s="323"/>
      <c r="E248" s="323"/>
      <c r="F248" s="323"/>
    </row>
    <row r="249" spans="4:6" x14ac:dyDescent="0.2">
      <c r="D249" s="323"/>
      <c r="E249" s="323"/>
      <c r="F249" s="323"/>
    </row>
    <row r="250" spans="4:6" x14ac:dyDescent="0.2">
      <c r="D250" s="323"/>
      <c r="E250" s="323"/>
      <c r="F250" s="323"/>
    </row>
    <row r="251" spans="4:6" x14ac:dyDescent="0.2">
      <c r="D251" s="323"/>
      <c r="E251" s="323"/>
      <c r="F251" s="323"/>
    </row>
    <row r="252" spans="4:6" x14ac:dyDescent="0.2">
      <c r="D252" s="323"/>
      <c r="E252" s="323"/>
      <c r="F252" s="323"/>
    </row>
    <row r="253" spans="4:6" x14ac:dyDescent="0.2">
      <c r="D253" s="323"/>
      <c r="E253" s="323"/>
      <c r="F253" s="323"/>
    </row>
    <row r="254" spans="4:6" x14ac:dyDescent="0.2">
      <c r="D254" s="323"/>
      <c r="E254" s="323"/>
      <c r="F254" s="323"/>
    </row>
    <row r="255" spans="4:6" x14ac:dyDescent="0.2">
      <c r="D255" s="323"/>
      <c r="E255" s="323"/>
      <c r="F255" s="323"/>
    </row>
    <row r="256" spans="4:6" x14ac:dyDescent="0.2">
      <c r="D256" s="323"/>
      <c r="E256" s="323"/>
      <c r="F256" s="323"/>
    </row>
    <row r="257" spans="4:6" x14ac:dyDescent="0.2">
      <c r="D257" s="323"/>
      <c r="E257" s="323"/>
      <c r="F257" s="323"/>
    </row>
    <row r="258" spans="4:6" x14ac:dyDescent="0.2">
      <c r="D258" s="323"/>
      <c r="E258" s="323"/>
      <c r="F258" s="323"/>
    </row>
    <row r="259" spans="4:6" x14ac:dyDescent="0.2">
      <c r="D259" s="323"/>
      <c r="E259" s="323"/>
      <c r="F259" s="323"/>
    </row>
    <row r="260" spans="4:6" x14ac:dyDescent="0.2">
      <c r="D260" s="323"/>
      <c r="E260" s="323"/>
      <c r="F260" s="323"/>
    </row>
    <row r="261" spans="4:6" x14ac:dyDescent="0.2">
      <c r="D261" s="323"/>
      <c r="E261" s="323"/>
      <c r="F261" s="323"/>
    </row>
    <row r="262" spans="4:6" x14ac:dyDescent="0.2">
      <c r="D262" s="323"/>
      <c r="E262" s="323"/>
      <c r="F262" s="323"/>
    </row>
    <row r="263" spans="4:6" x14ac:dyDescent="0.2">
      <c r="D263" s="323"/>
      <c r="E263" s="323"/>
      <c r="F263" s="323"/>
    </row>
    <row r="264" spans="4:6" x14ac:dyDescent="0.2">
      <c r="D264" s="323"/>
      <c r="E264" s="323"/>
      <c r="F264" s="323"/>
    </row>
    <row r="265" spans="4:6" x14ac:dyDescent="0.2">
      <c r="D265" s="323"/>
      <c r="E265" s="323"/>
      <c r="F265" s="323"/>
    </row>
    <row r="266" spans="4:6" x14ac:dyDescent="0.2">
      <c r="D266" s="323"/>
      <c r="E266" s="323"/>
      <c r="F266" s="323"/>
    </row>
    <row r="267" spans="4:6" x14ac:dyDescent="0.2">
      <c r="D267" s="323"/>
      <c r="E267" s="323"/>
      <c r="F267" s="323"/>
    </row>
    <row r="268" spans="4:6" x14ac:dyDescent="0.2">
      <c r="D268" s="323"/>
      <c r="E268" s="323"/>
      <c r="F268" s="323"/>
    </row>
    <row r="269" spans="4:6" x14ac:dyDescent="0.2">
      <c r="D269" s="323"/>
      <c r="E269" s="323"/>
      <c r="F269" s="323"/>
    </row>
    <row r="270" spans="4:6" x14ac:dyDescent="0.2">
      <c r="D270" s="323"/>
      <c r="E270" s="323"/>
      <c r="F270" s="323"/>
    </row>
    <row r="271" spans="4:6" x14ac:dyDescent="0.2">
      <c r="D271" s="323"/>
      <c r="E271" s="323"/>
      <c r="F271" s="323"/>
    </row>
    <row r="272" spans="4:6" x14ac:dyDescent="0.2">
      <c r="D272" s="323"/>
      <c r="E272" s="323"/>
      <c r="F272" s="323"/>
    </row>
    <row r="273" spans="4:6" x14ac:dyDescent="0.2">
      <c r="D273" s="323"/>
      <c r="E273" s="323"/>
      <c r="F273" s="323"/>
    </row>
    <row r="274" spans="4:6" x14ac:dyDescent="0.2">
      <c r="D274" s="323"/>
      <c r="E274" s="323"/>
      <c r="F274" s="323"/>
    </row>
    <row r="275" spans="4:6" x14ac:dyDescent="0.2">
      <c r="D275" s="323"/>
      <c r="E275" s="323"/>
      <c r="F275" s="323"/>
    </row>
    <row r="276" spans="4:6" x14ac:dyDescent="0.2">
      <c r="D276" s="323"/>
      <c r="E276" s="323"/>
      <c r="F276" s="323"/>
    </row>
    <row r="277" spans="4:6" x14ac:dyDescent="0.2">
      <c r="D277" s="323"/>
      <c r="E277" s="323"/>
      <c r="F277" s="323"/>
    </row>
    <row r="278" spans="4:6" x14ac:dyDescent="0.2">
      <c r="D278" s="323"/>
      <c r="E278" s="323"/>
      <c r="F278" s="323"/>
    </row>
    <row r="279" spans="4:6" x14ac:dyDescent="0.2">
      <c r="D279" s="323"/>
      <c r="E279" s="323"/>
      <c r="F279" s="323"/>
    </row>
    <row r="280" spans="4:6" x14ac:dyDescent="0.2">
      <c r="D280" s="323"/>
      <c r="E280" s="323"/>
      <c r="F280" s="323"/>
    </row>
    <row r="281" spans="4:6" x14ac:dyDescent="0.2">
      <c r="D281" s="323"/>
      <c r="E281" s="323"/>
      <c r="F281" s="323"/>
    </row>
    <row r="282" spans="4:6" x14ac:dyDescent="0.2">
      <c r="D282" s="323"/>
      <c r="E282" s="323"/>
      <c r="F282" s="323"/>
    </row>
    <row r="283" spans="4:6" x14ac:dyDescent="0.2">
      <c r="D283" s="323"/>
      <c r="E283" s="323"/>
      <c r="F283" s="323"/>
    </row>
    <row r="284" spans="4:6" x14ac:dyDescent="0.2">
      <c r="D284" s="323"/>
      <c r="E284" s="323"/>
      <c r="F284" s="323"/>
    </row>
    <row r="285" spans="4:6" x14ac:dyDescent="0.2">
      <c r="D285" s="323"/>
      <c r="E285" s="323"/>
      <c r="F285" s="323"/>
    </row>
    <row r="286" spans="4:6" x14ac:dyDescent="0.2">
      <c r="D286" s="323"/>
      <c r="E286" s="323"/>
      <c r="F286" s="323"/>
    </row>
    <row r="287" spans="4:6" x14ac:dyDescent="0.2">
      <c r="D287" s="323"/>
      <c r="E287" s="323"/>
      <c r="F287" s="323"/>
    </row>
    <row r="288" spans="4:6" x14ac:dyDescent="0.2">
      <c r="D288" s="323"/>
      <c r="E288" s="323"/>
      <c r="F288" s="323"/>
    </row>
    <row r="289" spans="4:6" x14ac:dyDescent="0.2">
      <c r="D289" s="323"/>
      <c r="E289" s="323"/>
      <c r="F289" s="323"/>
    </row>
    <row r="290" spans="4:6" x14ac:dyDescent="0.2">
      <c r="D290" s="323"/>
      <c r="E290" s="323"/>
      <c r="F290" s="323"/>
    </row>
    <row r="291" spans="4:6" x14ac:dyDescent="0.2">
      <c r="D291" s="323"/>
      <c r="E291" s="323"/>
      <c r="F291" s="323"/>
    </row>
    <row r="292" spans="4:6" x14ac:dyDescent="0.2">
      <c r="D292" s="323"/>
      <c r="E292" s="323"/>
      <c r="F292" s="323"/>
    </row>
    <row r="293" spans="4:6" x14ac:dyDescent="0.2">
      <c r="D293" s="323"/>
      <c r="E293" s="323"/>
      <c r="F293" s="323"/>
    </row>
    <row r="294" spans="4:6" x14ac:dyDescent="0.2">
      <c r="D294" s="323"/>
      <c r="E294" s="323"/>
      <c r="F294" s="323"/>
    </row>
    <row r="295" spans="4:6" x14ac:dyDescent="0.2">
      <c r="D295" s="323"/>
      <c r="E295" s="323"/>
      <c r="F295" s="323"/>
    </row>
    <row r="296" spans="4:6" x14ac:dyDescent="0.2">
      <c r="D296" s="323"/>
      <c r="E296" s="323"/>
      <c r="F296" s="323"/>
    </row>
    <row r="297" spans="4:6" x14ac:dyDescent="0.2">
      <c r="D297" s="323"/>
      <c r="E297" s="323"/>
      <c r="F297" s="323"/>
    </row>
    <row r="298" spans="4:6" x14ac:dyDescent="0.2">
      <c r="D298" s="323"/>
      <c r="E298" s="323"/>
      <c r="F298" s="323"/>
    </row>
    <row r="299" spans="4:6" x14ac:dyDescent="0.2">
      <c r="D299" s="323"/>
      <c r="E299" s="323"/>
      <c r="F299" s="323"/>
    </row>
    <row r="300" spans="4:6" x14ac:dyDescent="0.2">
      <c r="D300" s="323"/>
      <c r="E300" s="323"/>
      <c r="F300" s="323"/>
    </row>
    <row r="301" spans="4:6" x14ac:dyDescent="0.2">
      <c r="D301" s="323"/>
      <c r="E301" s="323"/>
      <c r="F301" s="323"/>
    </row>
    <row r="302" spans="4:6" x14ac:dyDescent="0.2">
      <c r="D302" s="323"/>
      <c r="E302" s="323"/>
      <c r="F302" s="323"/>
    </row>
    <row r="303" spans="4:6" x14ac:dyDescent="0.2">
      <c r="D303" s="323"/>
      <c r="E303" s="323"/>
      <c r="F303" s="323"/>
    </row>
    <row r="304" spans="4:6" x14ac:dyDescent="0.2">
      <c r="D304" s="323"/>
      <c r="E304" s="323"/>
      <c r="F304" s="323"/>
    </row>
    <row r="305" spans="4:6" x14ac:dyDescent="0.2">
      <c r="D305" s="323"/>
      <c r="E305" s="323"/>
      <c r="F305" s="323"/>
    </row>
    <row r="306" spans="4:6" x14ac:dyDescent="0.2">
      <c r="D306" s="323"/>
      <c r="E306" s="323"/>
      <c r="F306" s="323"/>
    </row>
    <row r="307" spans="4:6" x14ac:dyDescent="0.2">
      <c r="D307" s="323"/>
      <c r="E307" s="323"/>
      <c r="F307" s="323"/>
    </row>
    <row r="308" spans="4:6" x14ac:dyDescent="0.2">
      <c r="D308" s="323"/>
      <c r="E308" s="323"/>
      <c r="F308" s="323"/>
    </row>
    <row r="309" spans="4:6" x14ac:dyDescent="0.2">
      <c r="D309" s="323"/>
      <c r="E309" s="323"/>
      <c r="F309" s="323"/>
    </row>
    <row r="310" spans="4:6" x14ac:dyDescent="0.2">
      <c r="D310" s="323"/>
      <c r="E310" s="323"/>
      <c r="F310" s="323"/>
    </row>
    <row r="311" spans="4:6" x14ac:dyDescent="0.2">
      <c r="D311" s="323"/>
      <c r="E311" s="323"/>
      <c r="F311" s="323"/>
    </row>
    <row r="312" spans="4:6" x14ac:dyDescent="0.2">
      <c r="D312" s="323"/>
      <c r="E312" s="323"/>
      <c r="F312" s="323"/>
    </row>
    <row r="313" spans="4:6" x14ac:dyDescent="0.2">
      <c r="D313" s="323"/>
      <c r="E313" s="323"/>
      <c r="F313" s="323"/>
    </row>
    <row r="314" spans="4:6" x14ac:dyDescent="0.2">
      <c r="D314" s="323"/>
      <c r="E314" s="323"/>
      <c r="F314" s="323"/>
    </row>
    <row r="315" spans="4:6" x14ac:dyDescent="0.2">
      <c r="D315" s="323"/>
      <c r="E315" s="323"/>
      <c r="F315" s="323"/>
    </row>
    <row r="316" spans="4:6" x14ac:dyDescent="0.2">
      <c r="D316" s="323"/>
      <c r="E316" s="323"/>
      <c r="F316" s="323"/>
    </row>
    <row r="317" spans="4:6" x14ac:dyDescent="0.2">
      <c r="D317" s="323"/>
      <c r="E317" s="323"/>
      <c r="F317" s="323"/>
    </row>
    <row r="318" spans="4:6" x14ac:dyDescent="0.2">
      <c r="D318" s="323"/>
      <c r="E318" s="323"/>
      <c r="F318" s="323"/>
    </row>
    <row r="319" spans="4:6" x14ac:dyDescent="0.2">
      <c r="D319" s="323"/>
      <c r="E319" s="323"/>
      <c r="F319" s="323"/>
    </row>
    <row r="320" spans="4:6" x14ac:dyDescent="0.2">
      <c r="D320" s="323"/>
      <c r="E320" s="323"/>
      <c r="F320" s="323"/>
    </row>
    <row r="321" spans="4:6" x14ac:dyDescent="0.2">
      <c r="D321" s="323"/>
      <c r="E321" s="323"/>
      <c r="F321" s="323"/>
    </row>
    <row r="322" spans="4:6" x14ac:dyDescent="0.2">
      <c r="D322" s="323"/>
      <c r="E322" s="323"/>
      <c r="F322" s="323"/>
    </row>
    <row r="323" spans="4:6" x14ac:dyDescent="0.2">
      <c r="D323" s="323"/>
      <c r="E323" s="323"/>
      <c r="F323" s="323"/>
    </row>
    <row r="324" spans="4:6" x14ac:dyDescent="0.2">
      <c r="D324" s="323"/>
      <c r="E324" s="323"/>
      <c r="F324" s="323"/>
    </row>
    <row r="325" spans="4:6" x14ac:dyDescent="0.2">
      <c r="D325" s="323"/>
      <c r="E325" s="323"/>
      <c r="F325" s="323"/>
    </row>
    <row r="326" spans="4:6" x14ac:dyDescent="0.2">
      <c r="D326" s="323"/>
      <c r="E326" s="323"/>
      <c r="F326" s="323"/>
    </row>
    <row r="327" spans="4:6" x14ac:dyDescent="0.2">
      <c r="D327" s="323"/>
      <c r="E327" s="323"/>
      <c r="F327" s="323"/>
    </row>
    <row r="328" spans="4:6" x14ac:dyDescent="0.2">
      <c r="D328" s="323"/>
      <c r="E328" s="323"/>
      <c r="F328" s="323"/>
    </row>
    <row r="329" spans="4:6" x14ac:dyDescent="0.2">
      <c r="D329" s="323"/>
      <c r="E329" s="323"/>
      <c r="F329" s="323"/>
    </row>
    <row r="330" spans="4:6" x14ac:dyDescent="0.2">
      <c r="D330" s="323"/>
      <c r="E330" s="323"/>
      <c r="F330" s="323"/>
    </row>
    <row r="331" spans="4:6" x14ac:dyDescent="0.2">
      <c r="D331" s="323"/>
      <c r="E331" s="323"/>
      <c r="F331" s="323"/>
    </row>
    <row r="332" spans="4:6" x14ac:dyDescent="0.2">
      <c r="D332" s="323"/>
      <c r="E332" s="323"/>
      <c r="F332" s="323"/>
    </row>
    <row r="333" spans="4:6" x14ac:dyDescent="0.2">
      <c r="D333" s="323"/>
      <c r="E333" s="323"/>
      <c r="F333" s="323"/>
    </row>
    <row r="334" spans="4:6" x14ac:dyDescent="0.2">
      <c r="D334" s="323"/>
      <c r="E334" s="323"/>
      <c r="F334" s="323"/>
    </row>
    <row r="335" spans="4:6" x14ac:dyDescent="0.2">
      <c r="D335" s="323"/>
      <c r="E335" s="323"/>
      <c r="F335" s="323"/>
    </row>
    <row r="336" spans="4:6" x14ac:dyDescent="0.2">
      <c r="D336" s="323"/>
      <c r="E336" s="323"/>
      <c r="F336" s="323"/>
    </row>
    <row r="337" spans="4:6" x14ac:dyDescent="0.2">
      <c r="D337" s="323"/>
      <c r="E337" s="323"/>
      <c r="F337" s="323"/>
    </row>
    <row r="338" spans="4:6" x14ac:dyDescent="0.2">
      <c r="D338" s="323"/>
      <c r="E338" s="323"/>
      <c r="F338" s="323"/>
    </row>
    <row r="339" spans="4:6" x14ac:dyDescent="0.2">
      <c r="D339" s="323"/>
      <c r="E339" s="323"/>
      <c r="F339" s="323"/>
    </row>
    <row r="340" spans="4:6" x14ac:dyDescent="0.2">
      <c r="D340" s="323"/>
      <c r="E340" s="323"/>
      <c r="F340" s="323"/>
    </row>
    <row r="341" spans="4:6" x14ac:dyDescent="0.2">
      <c r="D341" s="323"/>
      <c r="E341" s="323"/>
      <c r="F341" s="323"/>
    </row>
    <row r="342" spans="4:6" x14ac:dyDescent="0.2">
      <c r="D342" s="323"/>
      <c r="E342" s="323"/>
      <c r="F342" s="323"/>
    </row>
    <row r="343" spans="4:6" x14ac:dyDescent="0.2">
      <c r="D343" s="323"/>
      <c r="E343" s="323"/>
      <c r="F343" s="323"/>
    </row>
    <row r="344" spans="4:6" x14ac:dyDescent="0.2">
      <c r="D344" s="323"/>
      <c r="E344" s="323"/>
      <c r="F344" s="323"/>
    </row>
    <row r="345" spans="4:6" x14ac:dyDescent="0.2">
      <c r="D345" s="323"/>
      <c r="E345" s="323"/>
      <c r="F345" s="323"/>
    </row>
    <row r="346" spans="4:6" x14ac:dyDescent="0.2">
      <c r="D346" s="323"/>
      <c r="E346" s="323"/>
      <c r="F346" s="323"/>
    </row>
    <row r="347" spans="4:6" x14ac:dyDescent="0.2">
      <c r="D347" s="323"/>
      <c r="E347" s="323"/>
      <c r="F347" s="323"/>
    </row>
    <row r="348" spans="4:6" x14ac:dyDescent="0.2">
      <c r="D348" s="323"/>
      <c r="E348" s="323"/>
      <c r="F348" s="323"/>
    </row>
    <row r="349" spans="4:6" x14ac:dyDescent="0.2">
      <c r="D349" s="323"/>
      <c r="E349" s="323"/>
      <c r="F349" s="323"/>
    </row>
    <row r="350" spans="4:6" x14ac:dyDescent="0.2">
      <c r="D350" s="323"/>
      <c r="E350" s="323"/>
      <c r="F350" s="323"/>
    </row>
    <row r="351" spans="4:6" x14ac:dyDescent="0.2">
      <c r="D351" s="323"/>
      <c r="E351" s="323"/>
      <c r="F351" s="323"/>
    </row>
    <row r="352" spans="4:6" x14ac:dyDescent="0.2">
      <c r="D352" s="323"/>
      <c r="E352" s="323"/>
      <c r="F352" s="323"/>
    </row>
    <row r="353" spans="4:6" x14ac:dyDescent="0.2">
      <c r="D353" s="323"/>
      <c r="E353" s="323"/>
      <c r="F353" s="323"/>
    </row>
    <row r="354" spans="4:6" x14ac:dyDescent="0.2">
      <c r="D354" s="323"/>
      <c r="E354" s="323"/>
      <c r="F354" s="323"/>
    </row>
    <row r="355" spans="4:6" x14ac:dyDescent="0.2">
      <c r="D355" s="323"/>
      <c r="E355" s="323"/>
      <c r="F355" s="323"/>
    </row>
    <row r="356" spans="4:6" x14ac:dyDescent="0.2">
      <c r="D356" s="323"/>
      <c r="E356" s="323"/>
      <c r="F356" s="323"/>
    </row>
    <row r="357" spans="4:6" x14ac:dyDescent="0.2">
      <c r="D357" s="323"/>
      <c r="E357" s="323"/>
      <c r="F357" s="323"/>
    </row>
    <row r="358" spans="4:6" x14ac:dyDescent="0.2">
      <c r="D358" s="323"/>
      <c r="E358" s="323"/>
      <c r="F358" s="323"/>
    </row>
    <row r="359" spans="4:6" x14ac:dyDescent="0.2">
      <c r="D359" s="323"/>
      <c r="E359" s="323"/>
      <c r="F359" s="323"/>
    </row>
    <row r="360" spans="4:6" x14ac:dyDescent="0.2">
      <c r="D360" s="323"/>
      <c r="E360" s="323"/>
      <c r="F360" s="323"/>
    </row>
    <row r="361" spans="4:6" x14ac:dyDescent="0.2">
      <c r="D361" s="323"/>
      <c r="E361" s="323"/>
      <c r="F361" s="323"/>
    </row>
    <row r="362" spans="4:6" x14ac:dyDescent="0.2">
      <c r="D362" s="323"/>
      <c r="E362" s="323"/>
      <c r="F362" s="323"/>
    </row>
    <row r="363" spans="4:6" x14ac:dyDescent="0.2">
      <c r="D363" s="323"/>
      <c r="E363" s="323"/>
      <c r="F363" s="323"/>
    </row>
    <row r="364" spans="4:6" x14ac:dyDescent="0.2">
      <c r="D364" s="323"/>
      <c r="E364" s="323"/>
      <c r="F364" s="323"/>
    </row>
    <row r="365" spans="4:6" x14ac:dyDescent="0.2">
      <c r="D365" s="323"/>
      <c r="E365" s="323"/>
      <c r="F365" s="323"/>
    </row>
    <row r="366" spans="4:6" x14ac:dyDescent="0.2">
      <c r="D366" s="323"/>
      <c r="E366" s="323"/>
      <c r="F366" s="323"/>
    </row>
    <row r="367" spans="4:6" x14ac:dyDescent="0.2">
      <c r="D367" s="323"/>
      <c r="E367" s="323"/>
      <c r="F367" s="323"/>
    </row>
    <row r="368" spans="4:6" x14ac:dyDescent="0.2">
      <c r="D368" s="323"/>
      <c r="E368" s="323"/>
      <c r="F368" s="323"/>
    </row>
    <row r="369" spans="4:6" x14ac:dyDescent="0.2">
      <c r="D369" s="323"/>
      <c r="E369" s="323"/>
      <c r="F369" s="323"/>
    </row>
    <row r="370" spans="4:6" x14ac:dyDescent="0.2">
      <c r="D370" s="323"/>
      <c r="E370" s="323"/>
      <c r="F370" s="323"/>
    </row>
    <row r="371" spans="4:6" x14ac:dyDescent="0.2">
      <c r="D371" s="323"/>
      <c r="E371" s="323"/>
      <c r="F371" s="323"/>
    </row>
    <row r="372" spans="4:6" x14ac:dyDescent="0.2">
      <c r="D372" s="323"/>
      <c r="E372" s="323"/>
      <c r="F372" s="323"/>
    </row>
    <row r="373" spans="4:6" x14ac:dyDescent="0.2">
      <c r="D373" s="323"/>
      <c r="E373" s="323"/>
      <c r="F373" s="323"/>
    </row>
    <row r="374" spans="4:6" x14ac:dyDescent="0.2">
      <c r="D374" s="323"/>
      <c r="E374" s="323"/>
      <c r="F374" s="323"/>
    </row>
    <row r="375" spans="4:6" x14ac:dyDescent="0.2">
      <c r="D375" s="323"/>
      <c r="E375" s="323"/>
      <c r="F375" s="323"/>
    </row>
    <row r="376" spans="4:6" x14ac:dyDescent="0.2">
      <c r="D376" s="323"/>
      <c r="E376" s="323"/>
      <c r="F376" s="323"/>
    </row>
    <row r="377" spans="4:6" x14ac:dyDescent="0.2">
      <c r="D377" s="323"/>
      <c r="E377" s="323"/>
      <c r="F377" s="323"/>
    </row>
    <row r="378" spans="4:6" x14ac:dyDescent="0.2">
      <c r="D378" s="323"/>
      <c r="E378" s="323"/>
      <c r="F378" s="323"/>
    </row>
    <row r="379" spans="4:6" x14ac:dyDescent="0.2">
      <c r="D379" s="323"/>
      <c r="E379" s="323"/>
      <c r="F379" s="323"/>
    </row>
    <row r="380" spans="4:6" x14ac:dyDescent="0.2">
      <c r="D380" s="323"/>
      <c r="E380" s="323"/>
      <c r="F380" s="323"/>
    </row>
    <row r="381" spans="4:6" x14ac:dyDescent="0.2">
      <c r="D381" s="323"/>
      <c r="E381" s="323"/>
      <c r="F381" s="323"/>
    </row>
    <row r="382" spans="4:6" x14ac:dyDescent="0.2">
      <c r="D382" s="323"/>
      <c r="E382" s="323"/>
      <c r="F382" s="323"/>
    </row>
    <row r="383" spans="4:6" x14ac:dyDescent="0.2">
      <c r="D383" s="323"/>
      <c r="E383" s="323"/>
      <c r="F383" s="323"/>
    </row>
    <row r="384" spans="4:6" x14ac:dyDescent="0.2">
      <c r="D384" s="323"/>
      <c r="E384" s="323"/>
      <c r="F384" s="323"/>
    </row>
    <row r="385" spans="4:6" x14ac:dyDescent="0.2">
      <c r="D385" s="323"/>
      <c r="E385" s="323"/>
      <c r="F385" s="323"/>
    </row>
    <row r="386" spans="4:6" x14ac:dyDescent="0.2">
      <c r="D386" s="323"/>
      <c r="E386" s="323"/>
      <c r="F386" s="323"/>
    </row>
    <row r="387" spans="4:6" x14ac:dyDescent="0.2">
      <c r="D387" s="323"/>
      <c r="E387" s="323"/>
      <c r="F387" s="323"/>
    </row>
    <row r="388" spans="4:6" x14ac:dyDescent="0.2">
      <c r="D388" s="323"/>
      <c r="E388" s="323"/>
      <c r="F388" s="323"/>
    </row>
    <row r="389" spans="4:6" x14ac:dyDescent="0.2">
      <c r="D389" s="323"/>
      <c r="E389" s="323"/>
      <c r="F389" s="323"/>
    </row>
    <row r="390" spans="4:6" x14ac:dyDescent="0.2">
      <c r="D390" s="323"/>
      <c r="E390" s="323"/>
      <c r="F390" s="323"/>
    </row>
    <row r="391" spans="4:6" x14ac:dyDescent="0.2">
      <c r="D391" s="323"/>
      <c r="E391" s="323"/>
      <c r="F391" s="323"/>
    </row>
    <row r="392" spans="4:6" x14ac:dyDescent="0.2">
      <c r="D392" s="323"/>
      <c r="E392" s="323"/>
      <c r="F392" s="323"/>
    </row>
    <row r="393" spans="4:6" x14ac:dyDescent="0.2">
      <c r="D393" s="323"/>
      <c r="E393" s="323"/>
      <c r="F393" s="323"/>
    </row>
    <row r="394" spans="4:6" x14ac:dyDescent="0.2">
      <c r="D394" s="323"/>
      <c r="E394" s="323"/>
      <c r="F394" s="323"/>
    </row>
    <row r="395" spans="4:6" x14ac:dyDescent="0.2">
      <c r="D395" s="323"/>
      <c r="E395" s="323"/>
      <c r="F395" s="323"/>
    </row>
    <row r="396" spans="4:6" x14ac:dyDescent="0.2">
      <c r="D396" s="323"/>
      <c r="E396" s="323"/>
      <c r="F396" s="323"/>
    </row>
    <row r="397" spans="4:6" x14ac:dyDescent="0.2">
      <c r="D397" s="323"/>
      <c r="E397" s="323"/>
      <c r="F397" s="323"/>
    </row>
    <row r="398" spans="4:6" x14ac:dyDescent="0.2">
      <c r="D398" s="323"/>
      <c r="E398" s="323"/>
      <c r="F398" s="323"/>
    </row>
    <row r="399" spans="4:6" x14ac:dyDescent="0.2">
      <c r="D399" s="323"/>
      <c r="E399" s="323"/>
      <c r="F399" s="323"/>
    </row>
    <row r="400" spans="4:6" x14ac:dyDescent="0.2">
      <c r="D400" s="323"/>
      <c r="E400" s="323"/>
      <c r="F400" s="323"/>
    </row>
    <row r="401" spans="4:6" x14ac:dyDescent="0.2">
      <c r="D401" s="323"/>
      <c r="E401" s="323"/>
      <c r="F401" s="323"/>
    </row>
    <row r="402" spans="4:6" x14ac:dyDescent="0.2">
      <c r="D402" s="323"/>
      <c r="E402" s="323"/>
      <c r="F402" s="323"/>
    </row>
    <row r="403" spans="4:6" x14ac:dyDescent="0.2">
      <c r="D403" s="323"/>
      <c r="E403" s="323"/>
      <c r="F403" s="323"/>
    </row>
    <row r="404" spans="4:6" x14ac:dyDescent="0.2">
      <c r="D404" s="323"/>
      <c r="E404" s="323"/>
      <c r="F404" s="323"/>
    </row>
    <row r="405" spans="4:6" x14ac:dyDescent="0.2">
      <c r="D405" s="323"/>
      <c r="E405" s="323"/>
      <c r="F405" s="323"/>
    </row>
    <row r="406" spans="4:6" x14ac:dyDescent="0.2">
      <c r="D406" s="323"/>
      <c r="E406" s="323"/>
      <c r="F406" s="323"/>
    </row>
    <row r="407" spans="4:6" x14ac:dyDescent="0.2">
      <c r="D407" s="323"/>
      <c r="E407" s="323"/>
      <c r="F407" s="323"/>
    </row>
    <row r="408" spans="4:6" x14ac:dyDescent="0.2">
      <c r="D408" s="323"/>
      <c r="E408" s="323"/>
      <c r="F408" s="323"/>
    </row>
    <row r="409" spans="4:6" x14ac:dyDescent="0.2">
      <c r="D409" s="323"/>
      <c r="E409" s="323"/>
      <c r="F409" s="323"/>
    </row>
    <row r="410" spans="4:6" x14ac:dyDescent="0.2">
      <c r="D410" s="323"/>
      <c r="E410" s="323"/>
      <c r="F410" s="323"/>
    </row>
    <row r="411" spans="4:6" x14ac:dyDescent="0.2">
      <c r="D411" s="323"/>
      <c r="E411" s="323"/>
      <c r="F411" s="323"/>
    </row>
    <row r="412" spans="4:6" x14ac:dyDescent="0.2">
      <c r="D412" s="323"/>
      <c r="E412" s="323"/>
      <c r="F412" s="323"/>
    </row>
    <row r="413" spans="4:6" x14ac:dyDescent="0.2">
      <c r="D413" s="323"/>
      <c r="E413" s="323"/>
      <c r="F413" s="323"/>
    </row>
    <row r="414" spans="4:6" x14ac:dyDescent="0.2">
      <c r="D414" s="323"/>
      <c r="E414" s="323"/>
      <c r="F414" s="323"/>
    </row>
    <row r="415" spans="4:6" x14ac:dyDescent="0.2">
      <c r="D415" s="323"/>
      <c r="E415" s="323"/>
      <c r="F415" s="323"/>
    </row>
    <row r="416" spans="4:6" x14ac:dyDescent="0.2">
      <c r="D416" s="323"/>
      <c r="E416" s="323"/>
      <c r="F416" s="323"/>
    </row>
    <row r="417" spans="4:6" x14ac:dyDescent="0.2">
      <c r="D417" s="323"/>
      <c r="E417" s="323"/>
      <c r="F417" s="323"/>
    </row>
    <row r="418" spans="4:6" x14ac:dyDescent="0.2">
      <c r="D418" s="323"/>
      <c r="E418" s="323"/>
      <c r="F418" s="323"/>
    </row>
    <row r="419" spans="4:6" x14ac:dyDescent="0.2">
      <c r="D419" s="323"/>
      <c r="E419" s="323"/>
      <c r="F419" s="323"/>
    </row>
    <row r="420" spans="4:6" x14ac:dyDescent="0.2">
      <c r="D420" s="323"/>
      <c r="E420" s="323"/>
      <c r="F420" s="323"/>
    </row>
    <row r="421" spans="4:6" x14ac:dyDescent="0.2">
      <c r="D421" s="323"/>
      <c r="E421" s="323"/>
      <c r="F421" s="323"/>
    </row>
    <row r="422" spans="4:6" x14ac:dyDescent="0.2">
      <c r="D422" s="323"/>
      <c r="E422" s="323"/>
      <c r="F422" s="323"/>
    </row>
    <row r="423" spans="4:6" x14ac:dyDescent="0.2">
      <c r="D423" s="323"/>
      <c r="E423" s="323"/>
      <c r="F423" s="323"/>
    </row>
    <row r="424" spans="4:6" x14ac:dyDescent="0.2">
      <c r="D424" s="323"/>
      <c r="E424" s="323"/>
      <c r="F424" s="323"/>
    </row>
    <row r="425" spans="4:6" x14ac:dyDescent="0.2">
      <c r="D425" s="323"/>
      <c r="E425" s="323"/>
      <c r="F425" s="323"/>
    </row>
    <row r="426" spans="4:6" x14ac:dyDescent="0.2">
      <c r="D426" s="323"/>
      <c r="E426" s="323"/>
      <c r="F426" s="323"/>
    </row>
    <row r="427" spans="4:6" x14ac:dyDescent="0.2">
      <c r="D427" s="323"/>
      <c r="E427" s="323"/>
      <c r="F427" s="323"/>
    </row>
    <row r="428" spans="4:6" x14ac:dyDescent="0.2">
      <c r="D428" s="323"/>
      <c r="E428" s="323"/>
      <c r="F428" s="323"/>
    </row>
    <row r="429" spans="4:6" x14ac:dyDescent="0.2">
      <c r="D429" s="323"/>
      <c r="E429" s="323"/>
      <c r="F429" s="323"/>
    </row>
    <row r="430" spans="4:6" x14ac:dyDescent="0.2">
      <c r="D430" s="323"/>
      <c r="E430" s="323"/>
      <c r="F430" s="323"/>
    </row>
    <row r="431" spans="4:6" x14ac:dyDescent="0.2">
      <c r="D431" s="323"/>
      <c r="E431" s="323"/>
      <c r="F431" s="323"/>
    </row>
    <row r="432" spans="4:6" x14ac:dyDescent="0.2">
      <c r="D432" s="323"/>
      <c r="E432" s="323"/>
      <c r="F432" s="323"/>
    </row>
    <row r="433" spans="4:6" x14ac:dyDescent="0.2">
      <c r="D433" s="323"/>
      <c r="E433" s="323"/>
      <c r="F433" s="323"/>
    </row>
    <row r="434" spans="4:6" x14ac:dyDescent="0.2">
      <c r="D434" s="323"/>
      <c r="E434" s="323"/>
      <c r="F434" s="323"/>
    </row>
    <row r="435" spans="4:6" x14ac:dyDescent="0.2">
      <c r="D435" s="323"/>
      <c r="E435" s="323"/>
      <c r="F435" s="323"/>
    </row>
    <row r="436" spans="4:6" x14ac:dyDescent="0.2">
      <c r="D436" s="323"/>
      <c r="E436" s="323"/>
      <c r="F436" s="323"/>
    </row>
    <row r="437" spans="4:6" x14ac:dyDescent="0.2">
      <c r="D437" s="323"/>
      <c r="E437" s="323"/>
      <c r="F437" s="323"/>
    </row>
    <row r="438" spans="4:6" x14ac:dyDescent="0.2">
      <c r="D438" s="323"/>
      <c r="E438" s="323"/>
      <c r="F438" s="323"/>
    </row>
    <row r="439" spans="4:6" x14ac:dyDescent="0.2">
      <c r="D439" s="323"/>
      <c r="E439" s="323"/>
      <c r="F439" s="323"/>
    </row>
    <row r="440" spans="4:6" x14ac:dyDescent="0.2">
      <c r="D440" s="323"/>
      <c r="E440" s="323"/>
      <c r="F440" s="323"/>
    </row>
    <row r="441" spans="4:6" x14ac:dyDescent="0.2">
      <c r="D441" s="323"/>
      <c r="E441" s="323"/>
      <c r="F441" s="323"/>
    </row>
  </sheetData>
  <mergeCells count="5">
    <mergeCell ref="A1:C1"/>
    <mergeCell ref="A4:D4"/>
    <mergeCell ref="A47:C47"/>
    <mergeCell ref="J2:L2"/>
    <mergeCell ref="J3:L3"/>
  </mergeCells>
  <printOptions horizontalCentered="1" verticalCentered="1"/>
  <pageMargins left="0.1" right="0.1" top="0.5" bottom="0.4" header="0.1" footer="0.1"/>
  <pageSetup scale="80" orientation="landscape" r:id="rId1"/>
  <headerFooter>
    <oddHeader>&amp;C&amp;"Arial,Bold"TWIN FALLS SCHOOL DISTRICT 411</oddHeader>
    <oddFooter>&amp;L&amp;"Arial,Bold"&amp;Z&amp;F&amp;R&amp;"Arial,Bold"Page &amp;P of &amp;N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>
    <pageSetUpPr fitToPage="1"/>
  </sheetPr>
  <dimension ref="A1:M48"/>
  <sheetViews>
    <sheetView defaultGridColor="0" colorId="22" zoomScaleNormal="100" workbookViewId="0">
      <pane xSplit="3" ySplit="7" topLeftCell="D8" activePane="bottomRight" state="frozen"/>
      <selection activeCell="P31" sqref="P31"/>
      <selection pane="topRight" activeCell="P31" sqref="P31"/>
      <selection pane="bottomLeft" activeCell="P31" sqref="P31"/>
      <selection pane="bottomRight" activeCell="P31" sqref="P31"/>
    </sheetView>
  </sheetViews>
  <sheetFormatPr defaultColWidth="9.77734375" defaultRowHeight="15.75" x14ac:dyDescent="0.25"/>
  <cols>
    <col min="1" max="1" width="3.77734375" style="397" customWidth="1"/>
    <col min="2" max="2" width="6.77734375" style="397" customWidth="1"/>
    <col min="3" max="3" width="30.77734375" style="398" customWidth="1"/>
    <col min="4" max="13" width="11.77734375" style="397" customWidth="1"/>
    <col min="14" max="16384" width="9.77734375" style="397"/>
  </cols>
  <sheetData>
    <row r="1" spans="1:13" ht="20.25" x14ac:dyDescent="0.3">
      <c r="A1" s="600" t="s">
        <v>47</v>
      </c>
      <c r="B1" s="600"/>
      <c r="C1" s="600"/>
      <c r="E1" s="449" t="s">
        <v>510</v>
      </c>
      <c r="F1" s="447"/>
      <c r="G1" s="447"/>
      <c r="I1" s="451"/>
      <c r="M1" s="450" t="s">
        <v>562</v>
      </c>
    </row>
    <row r="2" spans="1:13" x14ac:dyDescent="0.25">
      <c r="E2" s="449" t="s">
        <v>16</v>
      </c>
      <c r="F2" s="447"/>
      <c r="G2" s="447"/>
      <c r="K2" s="446"/>
      <c r="L2" s="445"/>
      <c r="M2" s="444" t="s">
        <v>629</v>
      </c>
    </row>
    <row r="3" spans="1:13" x14ac:dyDescent="0.25">
      <c r="E3" s="448" t="s">
        <v>507</v>
      </c>
      <c r="F3" s="447"/>
      <c r="G3" s="447"/>
      <c r="K3" s="446"/>
      <c r="L3" s="445"/>
      <c r="M3" s="444" t="s">
        <v>630</v>
      </c>
    </row>
    <row r="4" spans="1:13" ht="12" customHeight="1" x14ac:dyDescent="0.2">
      <c r="A4" s="601" t="s">
        <v>505</v>
      </c>
      <c r="B4" s="601"/>
      <c r="C4" s="601"/>
      <c r="D4" s="434"/>
      <c r="E4" s="434"/>
      <c r="F4" s="434"/>
      <c r="G4" s="434"/>
      <c r="H4" s="434"/>
      <c r="I4" s="434"/>
      <c r="J4" s="434"/>
      <c r="K4" s="434"/>
      <c r="L4" s="434"/>
      <c r="M4" s="434"/>
    </row>
    <row r="5" spans="1:13" ht="15" x14ac:dyDescent="0.2">
      <c r="A5" s="443"/>
      <c r="B5" s="442"/>
      <c r="C5" s="441" t="s">
        <v>16</v>
      </c>
      <c r="D5" s="437" t="s">
        <v>503</v>
      </c>
      <c r="E5" s="440" t="s">
        <v>502</v>
      </c>
      <c r="F5" s="439" t="s">
        <v>85</v>
      </c>
      <c r="G5" s="439" t="s">
        <v>83</v>
      </c>
      <c r="H5" s="439" t="s">
        <v>81</v>
      </c>
      <c r="I5" s="439" t="s">
        <v>79</v>
      </c>
      <c r="J5" s="439" t="s">
        <v>77</v>
      </c>
      <c r="K5" s="438" t="s">
        <v>75</v>
      </c>
      <c r="L5" s="437" t="s">
        <v>73</v>
      </c>
      <c r="M5" s="437" t="s">
        <v>70</v>
      </c>
    </row>
    <row r="6" spans="1:13" ht="15" x14ac:dyDescent="0.2">
      <c r="A6" s="436"/>
      <c r="B6" s="429"/>
      <c r="C6" s="435"/>
      <c r="D6" s="429"/>
      <c r="E6" s="429"/>
      <c r="F6" s="434"/>
      <c r="G6" s="433"/>
      <c r="H6" s="432" t="s">
        <v>560</v>
      </c>
      <c r="I6" s="432" t="s">
        <v>559</v>
      </c>
      <c r="J6" s="431" t="s">
        <v>558</v>
      </c>
      <c r="K6" s="430" t="s">
        <v>557</v>
      </c>
      <c r="L6" s="430" t="s">
        <v>556</v>
      </c>
      <c r="M6" s="429"/>
    </row>
    <row r="7" spans="1:13" ht="15" x14ac:dyDescent="0.2">
      <c r="A7" s="416" t="s">
        <v>87</v>
      </c>
      <c r="B7" s="415" t="s">
        <v>500</v>
      </c>
      <c r="C7" s="428" t="s">
        <v>555</v>
      </c>
      <c r="D7" s="415" t="s">
        <v>88</v>
      </c>
      <c r="E7" s="415" t="s">
        <v>88</v>
      </c>
      <c r="F7" s="427" t="s">
        <v>84</v>
      </c>
      <c r="G7" s="426" t="s">
        <v>82</v>
      </c>
      <c r="H7" s="426" t="s">
        <v>554</v>
      </c>
      <c r="I7" s="426" t="s">
        <v>553</v>
      </c>
      <c r="J7" s="416" t="s">
        <v>552</v>
      </c>
      <c r="K7" s="415" t="s">
        <v>551</v>
      </c>
      <c r="L7" s="415" t="s">
        <v>550</v>
      </c>
      <c r="M7" s="415" t="s">
        <v>184</v>
      </c>
    </row>
    <row r="8" spans="1:13" ht="15" x14ac:dyDescent="0.2">
      <c r="A8" s="416" t="s">
        <v>496</v>
      </c>
      <c r="B8" s="415" t="s">
        <v>549</v>
      </c>
      <c r="C8" s="407" t="s">
        <v>282</v>
      </c>
      <c r="D8" s="410">
        <v>500</v>
      </c>
      <c r="E8" s="414">
        <f t="shared" ref="E8:E19" si="0">SUM(F8:M8)</f>
        <v>0</v>
      </c>
      <c r="F8" s="413"/>
      <c r="G8" s="412"/>
      <c r="H8" s="411"/>
      <c r="I8" s="410"/>
      <c r="J8" s="410"/>
      <c r="K8" s="410"/>
      <c r="L8" s="410"/>
      <c r="M8" s="410"/>
    </row>
    <row r="9" spans="1:13" ht="15" x14ac:dyDescent="0.2">
      <c r="A9" s="416" t="s">
        <v>491</v>
      </c>
      <c r="B9" s="415" t="s">
        <v>548</v>
      </c>
      <c r="C9" s="407" t="s">
        <v>280</v>
      </c>
      <c r="D9" s="410"/>
      <c r="E9" s="414">
        <f t="shared" si="0"/>
        <v>0</v>
      </c>
      <c r="F9" s="413"/>
      <c r="G9" s="412"/>
      <c r="H9" s="411"/>
      <c r="I9" s="410"/>
      <c r="J9" s="410"/>
      <c r="K9" s="410"/>
      <c r="L9" s="410"/>
      <c r="M9" s="410"/>
    </row>
    <row r="10" spans="1:13" ht="15" x14ac:dyDescent="0.2">
      <c r="A10" s="416" t="s">
        <v>487</v>
      </c>
      <c r="B10" s="415" t="s">
        <v>547</v>
      </c>
      <c r="C10" s="407" t="s">
        <v>278</v>
      </c>
      <c r="D10" s="410"/>
      <c r="E10" s="414">
        <f t="shared" si="0"/>
        <v>0</v>
      </c>
      <c r="F10" s="413"/>
      <c r="G10" s="412"/>
      <c r="H10" s="411"/>
      <c r="I10" s="410"/>
      <c r="J10" s="410"/>
      <c r="K10" s="410"/>
      <c r="L10" s="410"/>
      <c r="M10" s="410"/>
    </row>
    <row r="11" spans="1:13" ht="15" x14ac:dyDescent="0.2">
      <c r="A11" s="425" t="s">
        <v>484</v>
      </c>
      <c r="B11" s="415">
        <v>519</v>
      </c>
      <c r="C11" s="407" t="s">
        <v>276</v>
      </c>
      <c r="D11" s="410"/>
      <c r="E11" s="414">
        <f t="shared" si="0"/>
        <v>0</v>
      </c>
      <c r="F11" s="413"/>
      <c r="G11" s="412"/>
      <c r="H11" s="411"/>
      <c r="I11" s="410"/>
      <c r="J11" s="410"/>
      <c r="K11" s="410"/>
      <c r="L11" s="410"/>
      <c r="M11" s="410"/>
    </row>
    <row r="12" spans="1:13" ht="15" x14ac:dyDescent="0.2">
      <c r="A12" s="416" t="s">
        <v>480</v>
      </c>
      <c r="B12" s="415" t="s">
        <v>546</v>
      </c>
      <c r="C12" s="407" t="s">
        <v>545</v>
      </c>
      <c r="D12" s="410"/>
      <c r="E12" s="414">
        <f t="shared" si="0"/>
        <v>0</v>
      </c>
      <c r="F12" s="413"/>
      <c r="G12" s="412"/>
      <c r="H12" s="411"/>
      <c r="I12" s="410"/>
      <c r="J12" s="410"/>
      <c r="K12" s="410"/>
      <c r="L12" s="410"/>
      <c r="M12" s="410"/>
    </row>
    <row r="13" spans="1:13" ht="15" x14ac:dyDescent="0.2">
      <c r="A13" s="416" t="s">
        <v>476</v>
      </c>
      <c r="B13" s="415" t="s">
        <v>544</v>
      </c>
      <c r="C13" s="407" t="s">
        <v>543</v>
      </c>
      <c r="D13" s="410"/>
      <c r="E13" s="414">
        <f t="shared" si="0"/>
        <v>0</v>
      </c>
      <c r="F13" s="413"/>
      <c r="G13" s="412"/>
      <c r="H13" s="411"/>
      <c r="I13" s="410"/>
      <c r="J13" s="410"/>
      <c r="K13" s="410"/>
      <c r="L13" s="410"/>
      <c r="M13" s="410"/>
    </row>
    <row r="14" spans="1:13" ht="15" x14ac:dyDescent="0.2">
      <c r="A14" s="416" t="s">
        <v>471</v>
      </c>
      <c r="B14" s="415" t="s">
        <v>542</v>
      </c>
      <c r="C14" s="407" t="s">
        <v>270</v>
      </c>
      <c r="D14" s="410"/>
      <c r="E14" s="414">
        <f t="shared" si="0"/>
        <v>0</v>
      </c>
      <c r="F14" s="413"/>
      <c r="G14" s="412"/>
      <c r="H14" s="411"/>
      <c r="I14" s="410"/>
      <c r="J14" s="410"/>
      <c r="K14" s="410"/>
      <c r="L14" s="410"/>
      <c r="M14" s="410"/>
    </row>
    <row r="15" spans="1:13" ht="15" x14ac:dyDescent="0.2">
      <c r="A15" s="416" t="s">
        <v>467</v>
      </c>
      <c r="B15" s="415" t="s">
        <v>541</v>
      </c>
      <c r="C15" s="407" t="s">
        <v>268</v>
      </c>
      <c r="D15" s="410"/>
      <c r="E15" s="414">
        <f t="shared" si="0"/>
        <v>0</v>
      </c>
      <c r="F15" s="413"/>
      <c r="G15" s="412"/>
      <c r="H15" s="411"/>
      <c r="I15" s="410"/>
      <c r="J15" s="410"/>
      <c r="K15" s="410"/>
      <c r="L15" s="410"/>
      <c r="M15" s="410"/>
    </row>
    <row r="16" spans="1:13" ht="15" x14ac:dyDescent="0.2">
      <c r="A16" s="416" t="s">
        <v>463</v>
      </c>
      <c r="B16" s="415" t="s">
        <v>540</v>
      </c>
      <c r="C16" s="407" t="s">
        <v>266</v>
      </c>
      <c r="D16" s="410"/>
      <c r="E16" s="414">
        <f t="shared" si="0"/>
        <v>0</v>
      </c>
      <c r="F16" s="413"/>
      <c r="G16" s="412"/>
      <c r="H16" s="411"/>
      <c r="I16" s="410"/>
      <c r="J16" s="410"/>
      <c r="K16" s="410"/>
      <c r="L16" s="410"/>
      <c r="M16" s="410"/>
    </row>
    <row r="17" spans="1:13" ht="15" x14ac:dyDescent="0.2">
      <c r="A17" s="416" t="s">
        <v>459</v>
      </c>
      <c r="B17" s="415" t="s">
        <v>539</v>
      </c>
      <c r="C17" s="407" t="s">
        <v>264</v>
      </c>
      <c r="D17" s="410"/>
      <c r="E17" s="414">
        <f t="shared" si="0"/>
        <v>0</v>
      </c>
      <c r="F17" s="413"/>
      <c r="G17" s="412"/>
      <c r="H17" s="411"/>
      <c r="I17" s="410"/>
      <c r="J17" s="410"/>
      <c r="K17" s="410"/>
      <c r="L17" s="410"/>
      <c r="M17" s="410"/>
    </row>
    <row r="18" spans="1:13" ht="15" x14ac:dyDescent="0.2">
      <c r="A18" s="416" t="s">
        <v>455</v>
      </c>
      <c r="B18" s="415" t="s">
        <v>538</v>
      </c>
      <c r="C18" s="407" t="s">
        <v>262</v>
      </c>
      <c r="D18" s="410"/>
      <c r="E18" s="414">
        <f t="shared" si="0"/>
        <v>0</v>
      </c>
      <c r="F18" s="413"/>
      <c r="G18" s="412"/>
      <c r="H18" s="411"/>
      <c r="I18" s="410"/>
      <c r="J18" s="410"/>
      <c r="K18" s="410"/>
      <c r="L18" s="410"/>
      <c r="M18" s="410"/>
    </row>
    <row r="19" spans="1:13" ht="15" x14ac:dyDescent="0.2">
      <c r="A19" s="416" t="s">
        <v>451</v>
      </c>
      <c r="B19" s="415" t="s">
        <v>537</v>
      </c>
      <c r="C19" s="407" t="s">
        <v>260</v>
      </c>
      <c r="D19" s="410"/>
      <c r="E19" s="414">
        <f t="shared" si="0"/>
        <v>0</v>
      </c>
      <c r="F19" s="413"/>
      <c r="G19" s="412"/>
      <c r="H19" s="411"/>
      <c r="I19" s="410"/>
      <c r="J19" s="410"/>
      <c r="K19" s="410"/>
      <c r="L19" s="410"/>
      <c r="M19" s="410"/>
    </row>
    <row r="20" spans="1:13" ht="15" x14ac:dyDescent="0.2">
      <c r="A20" s="416" t="s">
        <v>447</v>
      </c>
      <c r="B20" s="418"/>
      <c r="C20" s="407"/>
      <c r="D20" s="421"/>
      <c r="E20" s="421"/>
      <c r="F20" s="424"/>
      <c r="G20" s="423"/>
      <c r="H20" s="422"/>
      <c r="I20" s="421"/>
      <c r="J20" s="421"/>
      <c r="K20" s="421"/>
      <c r="L20" s="421"/>
      <c r="M20" s="421"/>
    </row>
    <row r="21" spans="1:13" ht="15" x14ac:dyDescent="0.2">
      <c r="A21" s="416" t="s">
        <v>444</v>
      </c>
      <c r="B21" s="415" t="s">
        <v>77</v>
      </c>
      <c r="C21" s="420" t="s">
        <v>536</v>
      </c>
      <c r="D21" s="419">
        <f t="shared" ref="D21:M21" si="1">SUM(D8:D19)</f>
        <v>500</v>
      </c>
      <c r="E21" s="419">
        <f t="shared" si="1"/>
        <v>0</v>
      </c>
      <c r="F21" s="419">
        <f t="shared" si="1"/>
        <v>0</v>
      </c>
      <c r="G21" s="419">
        <f t="shared" si="1"/>
        <v>0</v>
      </c>
      <c r="H21" s="419">
        <f t="shared" si="1"/>
        <v>0</v>
      </c>
      <c r="I21" s="419">
        <f t="shared" si="1"/>
        <v>0</v>
      </c>
      <c r="J21" s="419">
        <f t="shared" si="1"/>
        <v>0</v>
      </c>
      <c r="K21" s="419">
        <f t="shared" si="1"/>
        <v>0</v>
      </c>
      <c r="L21" s="419">
        <f t="shared" si="1"/>
        <v>0</v>
      </c>
      <c r="M21" s="419">
        <f t="shared" si="1"/>
        <v>0</v>
      </c>
    </row>
    <row r="22" spans="1:13" ht="15" x14ac:dyDescent="0.2">
      <c r="A22" s="416" t="s">
        <v>439</v>
      </c>
      <c r="B22" s="418"/>
      <c r="C22" s="407"/>
      <c r="D22" s="403"/>
      <c r="E22" s="403"/>
      <c r="F22" s="406"/>
      <c r="G22" s="405"/>
      <c r="H22" s="404"/>
      <c r="I22" s="403"/>
      <c r="J22" s="403"/>
      <c r="K22" s="403"/>
      <c r="L22" s="403"/>
      <c r="M22" s="403"/>
    </row>
    <row r="23" spans="1:13" ht="15" x14ac:dyDescent="0.2">
      <c r="A23" s="416" t="s">
        <v>436</v>
      </c>
      <c r="B23" s="415" t="s">
        <v>535</v>
      </c>
      <c r="C23" s="407" t="s">
        <v>534</v>
      </c>
      <c r="D23" s="410"/>
      <c r="E23" s="414">
        <f>SUM(F23:M23)</f>
        <v>0</v>
      </c>
      <c r="F23" s="413"/>
      <c r="G23" s="412"/>
      <c r="H23" s="411"/>
      <c r="I23" s="410"/>
      <c r="J23" s="410"/>
      <c r="K23" s="410"/>
      <c r="L23" s="410"/>
      <c r="M23" s="410"/>
    </row>
    <row r="24" spans="1:13" ht="15" x14ac:dyDescent="0.2">
      <c r="A24" s="416" t="s">
        <v>431</v>
      </c>
      <c r="B24" s="415" t="s">
        <v>533</v>
      </c>
      <c r="C24" s="407" t="s">
        <v>532</v>
      </c>
      <c r="D24" s="410"/>
      <c r="E24" s="414">
        <f>SUM(F24:M24)</f>
        <v>0</v>
      </c>
      <c r="F24" s="413"/>
      <c r="G24" s="412"/>
      <c r="H24" s="411"/>
      <c r="I24" s="410"/>
      <c r="J24" s="410"/>
      <c r="K24" s="410"/>
      <c r="L24" s="410"/>
      <c r="M24" s="410"/>
    </row>
    <row r="25" spans="1:13" ht="15" x14ac:dyDescent="0.2">
      <c r="A25" s="416" t="s">
        <v>428</v>
      </c>
      <c r="B25" s="415"/>
      <c r="C25" s="407"/>
      <c r="D25" s="403"/>
      <c r="E25" s="403"/>
      <c r="F25" s="406"/>
      <c r="G25" s="405"/>
      <c r="H25" s="404"/>
      <c r="I25" s="403"/>
      <c r="J25" s="403"/>
      <c r="K25" s="403"/>
      <c r="L25" s="403"/>
      <c r="M25" s="403"/>
    </row>
    <row r="26" spans="1:13" ht="15" x14ac:dyDescent="0.2">
      <c r="A26" s="416" t="s">
        <v>425</v>
      </c>
      <c r="B26" s="415" t="s">
        <v>531</v>
      </c>
      <c r="C26" s="407" t="s">
        <v>254</v>
      </c>
      <c r="D26" s="410">
        <v>500</v>
      </c>
      <c r="E26" s="414">
        <f>SUM(F26:M26)</f>
        <v>10478</v>
      </c>
      <c r="F26" s="413"/>
      <c r="G26" s="412"/>
      <c r="H26" s="411"/>
      <c r="I26" s="410">
        <v>10478</v>
      </c>
      <c r="J26" s="410"/>
      <c r="K26" s="410"/>
      <c r="L26" s="410"/>
      <c r="M26" s="410"/>
    </row>
    <row r="27" spans="1:13" ht="15" x14ac:dyDescent="0.2">
      <c r="A27" s="416" t="s">
        <v>422</v>
      </c>
      <c r="B27" s="415" t="s">
        <v>530</v>
      </c>
      <c r="C27" s="407" t="s">
        <v>252</v>
      </c>
      <c r="D27" s="410"/>
      <c r="E27" s="414">
        <f>SUM(F27:M27)</f>
        <v>5000</v>
      </c>
      <c r="F27" s="413"/>
      <c r="G27" s="412"/>
      <c r="H27" s="411"/>
      <c r="I27" s="410">
        <v>5000</v>
      </c>
      <c r="J27" s="410"/>
      <c r="K27" s="410"/>
      <c r="L27" s="410"/>
      <c r="M27" s="410"/>
    </row>
    <row r="28" spans="1:13" ht="15" x14ac:dyDescent="0.2">
      <c r="A28" s="416" t="s">
        <v>418</v>
      </c>
      <c r="B28" s="415">
        <v>623</v>
      </c>
      <c r="C28" s="407" t="s">
        <v>250</v>
      </c>
      <c r="D28" s="410"/>
      <c r="E28" s="414">
        <f>SUM(F28:M28)</f>
        <v>0</v>
      </c>
      <c r="F28" s="413"/>
      <c r="G28" s="412"/>
      <c r="H28" s="411"/>
      <c r="I28" s="410"/>
      <c r="J28" s="410"/>
      <c r="K28" s="410"/>
      <c r="L28" s="410"/>
      <c r="M28" s="410"/>
    </row>
    <row r="29" spans="1:13" ht="15" x14ac:dyDescent="0.2">
      <c r="A29" s="416" t="s">
        <v>415</v>
      </c>
      <c r="B29" s="415" t="s">
        <v>529</v>
      </c>
      <c r="C29" s="407" t="s">
        <v>248</v>
      </c>
      <c r="D29" s="410"/>
      <c r="E29" s="414">
        <f>SUM(F29:M29)</f>
        <v>0</v>
      </c>
      <c r="F29" s="413"/>
      <c r="G29" s="412"/>
      <c r="H29" s="411"/>
      <c r="I29" s="410"/>
      <c r="J29" s="410"/>
      <c r="K29" s="410"/>
      <c r="L29" s="410"/>
      <c r="M29" s="410"/>
    </row>
    <row r="30" spans="1:13" ht="15" x14ac:dyDescent="0.2">
      <c r="A30" s="416" t="s">
        <v>410</v>
      </c>
      <c r="B30" s="415" t="s">
        <v>528</v>
      </c>
      <c r="C30" s="407" t="s">
        <v>246</v>
      </c>
      <c r="D30" s="410"/>
      <c r="E30" s="414">
        <f>SUM(F30:M30)</f>
        <v>0</v>
      </c>
      <c r="F30" s="413"/>
      <c r="G30" s="412"/>
      <c r="H30" s="411"/>
      <c r="I30" s="410"/>
      <c r="J30" s="410"/>
      <c r="K30" s="410"/>
      <c r="L30" s="410"/>
      <c r="M30" s="410"/>
    </row>
    <row r="31" spans="1:13" ht="15" x14ac:dyDescent="0.2">
      <c r="A31" s="416" t="s">
        <v>405</v>
      </c>
      <c r="B31" s="415"/>
      <c r="C31" s="407"/>
      <c r="D31" s="403"/>
      <c r="E31" s="403"/>
      <c r="F31" s="406"/>
      <c r="G31" s="405"/>
      <c r="H31" s="404"/>
      <c r="I31" s="403"/>
      <c r="J31" s="403"/>
      <c r="K31" s="403"/>
      <c r="L31" s="403"/>
      <c r="M31" s="403"/>
    </row>
    <row r="32" spans="1:13" ht="15" x14ac:dyDescent="0.2">
      <c r="A32" s="416" t="s">
        <v>401</v>
      </c>
      <c r="B32" s="415" t="s">
        <v>527</v>
      </c>
      <c r="C32" s="407" t="s">
        <v>244</v>
      </c>
      <c r="D32" s="410"/>
      <c r="E32" s="414">
        <f>SUM(F32:M32)</f>
        <v>0</v>
      </c>
      <c r="F32" s="413"/>
      <c r="G32" s="412"/>
      <c r="H32" s="411"/>
      <c r="I32" s="410"/>
      <c r="J32" s="410"/>
      <c r="K32" s="410"/>
      <c r="L32" s="410"/>
      <c r="M32" s="410"/>
    </row>
    <row r="33" spans="1:13" ht="15" x14ac:dyDescent="0.2">
      <c r="A33" s="416" t="s">
        <v>398</v>
      </c>
      <c r="B33" s="415"/>
      <c r="C33" s="407"/>
      <c r="D33" s="403"/>
      <c r="E33" s="403"/>
      <c r="F33" s="406"/>
      <c r="G33" s="405"/>
      <c r="H33" s="404"/>
      <c r="I33" s="403"/>
      <c r="J33" s="403"/>
      <c r="K33" s="403"/>
      <c r="L33" s="403"/>
      <c r="M33" s="403"/>
    </row>
    <row r="34" spans="1:13" ht="15" x14ac:dyDescent="0.2">
      <c r="A34" s="416" t="s">
        <v>394</v>
      </c>
      <c r="B34" s="415" t="s">
        <v>526</v>
      </c>
      <c r="C34" s="407" t="s">
        <v>242</v>
      </c>
      <c r="D34" s="410"/>
      <c r="E34" s="414">
        <f t="shared" ref="E34:E41" si="2">SUM(F34:M34)</f>
        <v>0</v>
      </c>
      <c r="F34" s="413"/>
      <c r="G34" s="412"/>
      <c r="H34" s="411"/>
      <c r="I34" s="410"/>
      <c r="J34" s="410"/>
      <c r="K34" s="410"/>
      <c r="L34" s="410"/>
      <c r="M34" s="410"/>
    </row>
    <row r="35" spans="1:13" ht="15" x14ac:dyDescent="0.2">
      <c r="A35" s="416" t="s">
        <v>390</v>
      </c>
      <c r="B35" s="415" t="s">
        <v>525</v>
      </c>
      <c r="C35" s="407" t="s">
        <v>240</v>
      </c>
      <c r="D35" s="410"/>
      <c r="E35" s="414">
        <f t="shared" si="2"/>
        <v>0</v>
      </c>
      <c r="F35" s="413"/>
      <c r="G35" s="412"/>
      <c r="H35" s="411"/>
      <c r="I35" s="410"/>
      <c r="J35" s="410"/>
      <c r="K35" s="410"/>
      <c r="L35" s="410"/>
      <c r="M35" s="410"/>
    </row>
    <row r="36" spans="1:13" ht="15" x14ac:dyDescent="0.2">
      <c r="A36" s="416" t="s">
        <v>385</v>
      </c>
      <c r="B36" s="415">
        <v>656</v>
      </c>
      <c r="C36" s="407" t="s">
        <v>524</v>
      </c>
      <c r="D36" s="410"/>
      <c r="E36" s="414">
        <f t="shared" si="2"/>
        <v>0</v>
      </c>
      <c r="F36" s="413"/>
      <c r="G36" s="412"/>
      <c r="H36" s="411"/>
      <c r="I36" s="410"/>
      <c r="J36" s="410"/>
      <c r="K36" s="410"/>
      <c r="L36" s="410"/>
      <c r="M36" s="410"/>
    </row>
    <row r="37" spans="1:13" ht="15" x14ac:dyDescent="0.2">
      <c r="A37" s="416" t="s">
        <v>380</v>
      </c>
      <c r="B37" s="415" t="s">
        <v>523</v>
      </c>
      <c r="C37" s="407" t="s">
        <v>522</v>
      </c>
      <c r="D37" s="410"/>
      <c r="E37" s="414">
        <f t="shared" si="2"/>
        <v>0</v>
      </c>
      <c r="F37" s="413"/>
      <c r="G37" s="412"/>
      <c r="H37" s="411"/>
      <c r="I37" s="410"/>
      <c r="J37" s="410"/>
      <c r="K37" s="410"/>
      <c r="L37" s="410"/>
      <c r="M37" s="410"/>
    </row>
    <row r="38" spans="1:13" ht="15" x14ac:dyDescent="0.2">
      <c r="A38" s="416" t="s">
        <v>377</v>
      </c>
      <c r="B38" s="415">
        <v>663</v>
      </c>
      <c r="C38" s="407" t="s">
        <v>521</v>
      </c>
      <c r="D38" s="410"/>
      <c r="E38" s="414">
        <f t="shared" si="2"/>
        <v>0</v>
      </c>
      <c r="F38" s="413"/>
      <c r="G38" s="412"/>
      <c r="H38" s="411"/>
      <c r="I38" s="410"/>
      <c r="J38" s="410"/>
      <c r="K38" s="410"/>
      <c r="L38" s="410"/>
      <c r="M38" s="410"/>
    </row>
    <row r="39" spans="1:13" ht="15" x14ac:dyDescent="0.2">
      <c r="A39" s="416" t="s">
        <v>373</v>
      </c>
      <c r="B39" s="415" t="s">
        <v>520</v>
      </c>
      <c r="C39" s="407" t="s">
        <v>519</v>
      </c>
      <c r="D39" s="410"/>
      <c r="E39" s="414">
        <f t="shared" si="2"/>
        <v>0</v>
      </c>
      <c r="F39" s="413"/>
      <c r="G39" s="412"/>
      <c r="H39" s="411"/>
      <c r="I39" s="410"/>
      <c r="J39" s="410"/>
      <c r="K39" s="410"/>
      <c r="L39" s="410"/>
      <c r="M39" s="410"/>
    </row>
    <row r="40" spans="1:13" ht="15" x14ac:dyDescent="0.2">
      <c r="A40" s="416" t="s">
        <v>369</v>
      </c>
      <c r="B40" s="415" t="s">
        <v>518</v>
      </c>
      <c r="C40" s="407" t="s">
        <v>230</v>
      </c>
      <c r="D40" s="410"/>
      <c r="E40" s="414">
        <f t="shared" si="2"/>
        <v>0</v>
      </c>
      <c r="F40" s="413"/>
      <c r="G40" s="412"/>
      <c r="H40" s="411"/>
      <c r="I40" s="410"/>
      <c r="J40" s="410"/>
      <c r="K40" s="410"/>
      <c r="L40" s="410"/>
      <c r="M40" s="410"/>
    </row>
    <row r="41" spans="1:13" ht="15" x14ac:dyDescent="0.2">
      <c r="A41" s="416" t="s">
        <v>365</v>
      </c>
      <c r="B41" s="415" t="s">
        <v>517</v>
      </c>
      <c r="C41" s="407" t="s">
        <v>228</v>
      </c>
      <c r="D41" s="410"/>
      <c r="E41" s="414">
        <f t="shared" si="2"/>
        <v>0</v>
      </c>
      <c r="F41" s="413"/>
      <c r="G41" s="412"/>
      <c r="H41" s="411"/>
      <c r="I41" s="410"/>
      <c r="J41" s="410"/>
      <c r="K41" s="410"/>
      <c r="L41" s="410"/>
      <c r="M41" s="410"/>
    </row>
    <row r="42" spans="1:13" ht="15" x14ac:dyDescent="0.2">
      <c r="A42" s="416" t="s">
        <v>362</v>
      </c>
      <c r="B42" s="415"/>
      <c r="C42" s="407"/>
      <c r="D42" s="403"/>
      <c r="E42" s="403"/>
      <c r="F42" s="406"/>
      <c r="G42" s="405"/>
      <c r="H42" s="404"/>
      <c r="I42" s="403"/>
      <c r="J42" s="403"/>
      <c r="K42" s="403"/>
      <c r="L42" s="403"/>
      <c r="M42" s="403"/>
    </row>
    <row r="43" spans="1:13" ht="15" x14ac:dyDescent="0.2">
      <c r="A43" s="416" t="s">
        <v>359</v>
      </c>
      <c r="B43" s="415" t="s">
        <v>516</v>
      </c>
      <c r="C43" s="407" t="s">
        <v>515</v>
      </c>
      <c r="D43" s="410"/>
      <c r="E43" s="414">
        <f>SUM(F43:M43)</f>
        <v>0</v>
      </c>
      <c r="F43" s="413"/>
      <c r="G43" s="412"/>
      <c r="H43" s="411"/>
      <c r="I43" s="410"/>
      <c r="J43" s="410"/>
      <c r="K43" s="410"/>
      <c r="L43" s="410"/>
      <c r="M43" s="410"/>
    </row>
    <row r="44" spans="1:13" ht="15" x14ac:dyDescent="0.2">
      <c r="A44" s="416" t="s">
        <v>357</v>
      </c>
      <c r="B44" s="415" t="s">
        <v>514</v>
      </c>
      <c r="C44" s="407" t="s">
        <v>513</v>
      </c>
      <c r="D44" s="410"/>
      <c r="E44" s="414">
        <f>SUM(F44:M44)</f>
        <v>0</v>
      </c>
      <c r="F44" s="413"/>
      <c r="G44" s="412"/>
      <c r="H44" s="411"/>
      <c r="I44" s="410"/>
      <c r="J44" s="410"/>
      <c r="K44" s="410"/>
      <c r="L44" s="410"/>
      <c r="M44" s="410"/>
    </row>
    <row r="45" spans="1:13" ht="15" x14ac:dyDescent="0.2">
      <c r="A45" s="416" t="s">
        <v>353</v>
      </c>
      <c r="B45" s="415" t="s">
        <v>512</v>
      </c>
      <c r="C45" s="407" t="s">
        <v>222</v>
      </c>
      <c r="D45" s="410"/>
      <c r="E45" s="414">
        <f>SUM(F45:M45)</f>
        <v>0</v>
      </c>
      <c r="F45" s="413"/>
      <c r="G45" s="412"/>
      <c r="H45" s="411"/>
      <c r="I45" s="410"/>
      <c r="J45" s="410"/>
      <c r="K45" s="410"/>
      <c r="L45" s="410"/>
      <c r="M45" s="410"/>
    </row>
    <row r="46" spans="1:13" ht="15" x14ac:dyDescent="0.2">
      <c r="A46" s="409"/>
      <c r="B46" s="408"/>
      <c r="C46" s="407"/>
      <c r="D46" s="403"/>
      <c r="E46" s="403"/>
      <c r="F46" s="406"/>
      <c r="G46" s="405"/>
      <c r="H46" s="404"/>
      <c r="I46" s="403"/>
      <c r="J46" s="403"/>
      <c r="K46" s="403"/>
      <c r="L46" s="403"/>
      <c r="M46" s="403"/>
    </row>
    <row r="47" spans="1:13" ht="12" customHeight="1" x14ac:dyDescent="0.2">
      <c r="A47" s="602" t="str">
        <f ca="1">CELL("filename",A47)</f>
        <v>R:\Finance\Annual Budget\Amended 2016-2017\[2016-2017 Amended Budget.xlsx]112a</v>
      </c>
      <c r="B47" s="602"/>
      <c r="C47" s="602"/>
      <c r="D47" s="402"/>
      <c r="E47" s="402"/>
      <c r="F47" s="402"/>
      <c r="G47" s="402"/>
      <c r="H47" s="402"/>
      <c r="I47" s="402"/>
      <c r="J47" s="402"/>
      <c r="K47" s="402"/>
      <c r="L47" s="402"/>
      <c r="M47" s="402"/>
    </row>
    <row r="48" spans="1:13" ht="12" customHeight="1" x14ac:dyDescent="0.2">
      <c r="A48" s="401"/>
      <c r="B48" s="401"/>
      <c r="C48" s="400" t="s">
        <v>511</v>
      </c>
      <c r="D48" s="399">
        <f t="shared" ref="D48:M48" si="3">SUM(D23:D46)</f>
        <v>500</v>
      </c>
      <c r="E48" s="399">
        <f t="shared" si="3"/>
        <v>15478</v>
      </c>
      <c r="F48" s="399">
        <f t="shared" si="3"/>
        <v>0</v>
      </c>
      <c r="G48" s="399">
        <f t="shared" si="3"/>
        <v>0</v>
      </c>
      <c r="H48" s="399">
        <f t="shared" si="3"/>
        <v>0</v>
      </c>
      <c r="I48" s="399">
        <f t="shared" si="3"/>
        <v>15478</v>
      </c>
      <c r="J48" s="399">
        <f t="shared" si="3"/>
        <v>0</v>
      </c>
      <c r="K48" s="399">
        <f t="shared" si="3"/>
        <v>0</v>
      </c>
      <c r="L48" s="399">
        <f t="shared" si="3"/>
        <v>0</v>
      </c>
      <c r="M48" s="399">
        <f t="shared" si="3"/>
        <v>0</v>
      </c>
    </row>
  </sheetData>
  <mergeCells count="3">
    <mergeCell ref="A1:C1"/>
    <mergeCell ref="A4:C4"/>
    <mergeCell ref="A47:C47"/>
  </mergeCells>
  <printOptions horizontalCentered="1" verticalCentered="1"/>
  <pageMargins left="0.1" right="0.1" top="0.4" bottom="0.4" header="0.1" footer="0.1"/>
  <pageSetup scale="81" fitToHeight="2" orientation="landscape" r:id="rId1"/>
  <headerFooter>
    <oddHeader>&amp;C&amp;"Arial,Bold"TWIN FALLS SCHOOL DISTRICT 411</oddHeader>
    <oddFooter>&amp;L&amp;"Arial,Bold"&amp;Z&amp;F&amp;R&amp;"Arial,Bold"Page &amp;P of &amp;N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C49"/>
  <sheetViews>
    <sheetView zoomScaleNormal="100" workbookViewId="0">
      <pane xSplit="3" ySplit="7" topLeftCell="D17" activePane="bottomRight" state="frozen"/>
      <selection activeCell="P31" sqref="P31"/>
      <selection pane="topRight" activeCell="P31" sqref="P31"/>
      <selection pane="bottomLeft" activeCell="P31" sqref="P31"/>
      <selection pane="bottomRight" activeCell="P31" sqref="P31"/>
    </sheetView>
  </sheetViews>
  <sheetFormatPr defaultRowHeight="15.75" x14ac:dyDescent="0.25"/>
  <cols>
    <col min="1" max="1" width="3.77734375" style="397" customWidth="1"/>
    <col min="2" max="2" width="6.77734375" style="452" customWidth="1"/>
    <col min="3" max="3" width="30.77734375" style="398" customWidth="1"/>
    <col min="4" max="13" width="11.77734375" style="397" customWidth="1"/>
    <col min="14" max="16384" width="8.88671875" style="397"/>
  </cols>
  <sheetData>
    <row r="1" spans="1:22" ht="20.25" x14ac:dyDescent="0.3">
      <c r="A1" s="600" t="s">
        <v>47</v>
      </c>
      <c r="B1" s="600"/>
      <c r="C1" s="600"/>
      <c r="E1" s="530" t="s">
        <v>510</v>
      </c>
      <c r="F1" s="529"/>
      <c r="G1" s="529"/>
      <c r="H1" s="529"/>
      <c r="I1" s="451"/>
      <c r="L1" s="540"/>
      <c r="M1" s="450" t="s">
        <v>598</v>
      </c>
    </row>
    <row r="2" spans="1:22" x14ac:dyDescent="0.25">
      <c r="E2" s="530" t="s">
        <v>16</v>
      </c>
      <c r="F2" s="529"/>
      <c r="G2" s="529"/>
      <c r="H2" s="528"/>
      <c r="K2" s="446"/>
      <c r="L2" s="445"/>
      <c r="M2" s="444" t="s">
        <v>629</v>
      </c>
    </row>
    <row r="3" spans="1:22" ht="15" customHeight="1" x14ac:dyDescent="0.25">
      <c r="E3" s="447" t="s">
        <v>507</v>
      </c>
      <c r="F3" s="447"/>
      <c r="G3" s="447"/>
      <c r="H3" s="528"/>
      <c r="J3" s="527" t="s">
        <v>5</v>
      </c>
      <c r="K3" s="446"/>
      <c r="L3" s="445"/>
      <c r="M3" s="444" t="s">
        <v>630</v>
      </c>
    </row>
    <row r="4" spans="1:22" ht="12.6" customHeight="1" x14ac:dyDescent="0.2">
      <c r="A4" s="603" t="s">
        <v>505</v>
      </c>
      <c r="B4" s="603"/>
      <c r="C4" s="603"/>
      <c r="D4" s="401"/>
      <c r="E4" s="401"/>
      <c r="F4" s="401"/>
      <c r="G4" s="401"/>
      <c r="H4" s="401"/>
      <c r="I4" s="401"/>
      <c r="J4" s="401"/>
      <c r="K4" s="401"/>
      <c r="L4" s="401"/>
    </row>
    <row r="5" spans="1:22" ht="15" x14ac:dyDescent="0.2">
      <c r="A5" s="526"/>
      <c r="B5" s="522"/>
      <c r="C5" s="525" t="s">
        <v>16</v>
      </c>
      <c r="D5" s="522" t="s">
        <v>503</v>
      </c>
      <c r="E5" s="522" t="s">
        <v>90</v>
      </c>
      <c r="F5" s="524" t="s">
        <v>85</v>
      </c>
      <c r="G5" s="524" t="s">
        <v>83</v>
      </c>
      <c r="H5" s="524" t="s">
        <v>81</v>
      </c>
      <c r="I5" s="524" t="s">
        <v>79</v>
      </c>
      <c r="J5" s="524" t="s">
        <v>77</v>
      </c>
      <c r="K5" s="523" t="s">
        <v>75</v>
      </c>
      <c r="L5" s="522" t="s">
        <v>73</v>
      </c>
      <c r="M5" s="522" t="s">
        <v>70</v>
      </c>
    </row>
    <row r="6" spans="1:22" ht="15" x14ac:dyDescent="0.2">
      <c r="A6" s="521"/>
      <c r="B6" s="481"/>
      <c r="C6" s="480"/>
      <c r="D6" s="516"/>
      <c r="E6" s="520"/>
      <c r="F6" s="401"/>
      <c r="G6" s="519"/>
      <c r="H6" s="518" t="s">
        <v>560</v>
      </c>
      <c r="I6" s="518" t="s">
        <v>559</v>
      </c>
      <c r="J6" s="517" t="s">
        <v>558</v>
      </c>
      <c r="K6" s="481" t="s">
        <v>557</v>
      </c>
      <c r="L6" s="481" t="s">
        <v>556</v>
      </c>
      <c r="M6" s="516"/>
    </row>
    <row r="7" spans="1:22" ht="15" x14ac:dyDescent="0.2">
      <c r="A7" s="482" t="s">
        <v>87</v>
      </c>
      <c r="B7" s="484" t="s">
        <v>500</v>
      </c>
      <c r="C7" s="515" t="s">
        <v>555</v>
      </c>
      <c r="D7" s="484" t="s">
        <v>88</v>
      </c>
      <c r="E7" s="484" t="s">
        <v>88</v>
      </c>
      <c r="F7" s="514" t="s">
        <v>84</v>
      </c>
      <c r="G7" s="459" t="s">
        <v>82</v>
      </c>
      <c r="H7" s="459" t="s">
        <v>554</v>
      </c>
      <c r="I7" s="459" t="s">
        <v>553</v>
      </c>
      <c r="J7" s="482" t="s">
        <v>552</v>
      </c>
      <c r="K7" s="484" t="s">
        <v>551</v>
      </c>
      <c r="L7" s="484" t="s">
        <v>550</v>
      </c>
      <c r="M7" s="484" t="s">
        <v>184</v>
      </c>
    </row>
    <row r="8" spans="1:22" ht="15" x14ac:dyDescent="0.2">
      <c r="A8" s="482" t="s">
        <v>350</v>
      </c>
      <c r="B8" s="484" t="s">
        <v>597</v>
      </c>
      <c r="C8" s="463" t="s">
        <v>220</v>
      </c>
      <c r="D8" s="497"/>
      <c r="E8" s="414">
        <f>SUM(F8:M8)</f>
        <v>0</v>
      </c>
      <c r="F8" s="500"/>
      <c r="G8" s="499"/>
      <c r="H8" s="498"/>
      <c r="I8" s="497"/>
      <c r="J8" s="497"/>
      <c r="K8" s="497"/>
      <c r="L8" s="497"/>
      <c r="M8" s="497"/>
    </row>
    <row r="9" spans="1:22" ht="15" x14ac:dyDescent="0.2">
      <c r="A9" s="482" t="s">
        <v>493</v>
      </c>
      <c r="B9" s="484"/>
      <c r="C9" s="463"/>
      <c r="D9" s="509"/>
      <c r="E9" s="509"/>
      <c r="F9" s="512"/>
      <c r="G9" s="511"/>
      <c r="H9" s="510"/>
      <c r="I9" s="509"/>
      <c r="J9" s="509"/>
      <c r="K9" s="509"/>
      <c r="L9" s="509"/>
      <c r="M9" s="509"/>
    </row>
    <row r="10" spans="1:22" ht="15" x14ac:dyDescent="0.2">
      <c r="A10" s="482" t="s">
        <v>490</v>
      </c>
      <c r="B10" s="484" t="s">
        <v>75</v>
      </c>
      <c r="C10" s="473" t="s">
        <v>596</v>
      </c>
      <c r="D10" s="472">
        <f>+D8+'112a'!D48</f>
        <v>500</v>
      </c>
      <c r="E10" s="472">
        <f>+E8+'112a'!E48</f>
        <v>15478</v>
      </c>
      <c r="F10" s="472">
        <f>+F8+'112a'!F48</f>
        <v>0</v>
      </c>
      <c r="G10" s="472">
        <f>+G8+'112a'!G48</f>
        <v>0</v>
      </c>
      <c r="H10" s="472">
        <f>+H8+'112a'!H48</f>
        <v>0</v>
      </c>
      <c r="I10" s="472">
        <f>+I8+'112a'!I48</f>
        <v>15478</v>
      </c>
      <c r="J10" s="472">
        <f>+J8+'112a'!J48</f>
        <v>0</v>
      </c>
      <c r="K10" s="472">
        <f>+K8+'112a'!K48</f>
        <v>0</v>
      </c>
      <c r="L10" s="472">
        <f>+L8+'112a'!L48</f>
        <v>0</v>
      </c>
      <c r="M10" s="472">
        <f>+M8+'112a'!M48</f>
        <v>0</v>
      </c>
    </row>
    <row r="11" spans="1:22" x14ac:dyDescent="0.25">
      <c r="A11" s="482" t="s">
        <v>485</v>
      </c>
      <c r="B11" s="513"/>
      <c r="C11" s="486"/>
      <c r="D11" s="501"/>
      <c r="E11" s="501"/>
      <c r="F11" s="504"/>
      <c r="G11" s="503"/>
      <c r="H11" s="502"/>
      <c r="I11" s="501"/>
      <c r="J11" s="501"/>
      <c r="K11" s="501"/>
      <c r="L11" s="501"/>
      <c r="M11" s="501"/>
    </row>
    <row r="12" spans="1:22" ht="15" x14ac:dyDescent="0.2">
      <c r="A12" s="482" t="s">
        <v>478</v>
      </c>
      <c r="B12" s="484" t="s">
        <v>595</v>
      </c>
      <c r="C12" s="463" t="s">
        <v>218</v>
      </c>
      <c r="D12" s="497"/>
      <c r="E12" s="414">
        <f>SUM(F12:M12)</f>
        <v>0</v>
      </c>
      <c r="F12" s="500"/>
      <c r="G12" s="499"/>
      <c r="H12" s="498"/>
      <c r="I12" s="497"/>
      <c r="J12" s="497"/>
      <c r="K12" s="497"/>
      <c r="L12" s="497"/>
      <c r="M12" s="497"/>
    </row>
    <row r="13" spans="1:22" ht="15" x14ac:dyDescent="0.2">
      <c r="A13" s="482" t="s">
        <v>474</v>
      </c>
      <c r="B13" s="484" t="s">
        <v>594</v>
      </c>
      <c r="C13" s="463" t="s">
        <v>216</v>
      </c>
      <c r="D13" s="497"/>
      <c r="E13" s="414">
        <f>SUM(F13:M13)</f>
        <v>0</v>
      </c>
      <c r="F13" s="500"/>
      <c r="G13" s="499"/>
      <c r="H13" s="498"/>
      <c r="I13" s="497"/>
      <c r="J13" s="497"/>
      <c r="K13" s="497"/>
      <c r="L13" s="497"/>
      <c r="M13" s="497"/>
    </row>
    <row r="14" spans="1:22" ht="15" x14ac:dyDescent="0.2">
      <c r="A14" s="482" t="s">
        <v>469</v>
      </c>
      <c r="B14" s="484">
        <v>730</v>
      </c>
      <c r="C14" s="463" t="s">
        <v>593</v>
      </c>
      <c r="D14" s="497"/>
      <c r="E14" s="414">
        <f>SUM(F14:M14)</f>
        <v>0</v>
      </c>
      <c r="F14" s="500"/>
      <c r="G14" s="499"/>
      <c r="H14" s="498"/>
      <c r="I14" s="497"/>
      <c r="J14" s="497"/>
      <c r="K14" s="497"/>
      <c r="L14" s="497"/>
      <c r="M14" s="497"/>
    </row>
    <row r="15" spans="1:22" ht="15" x14ac:dyDescent="0.2">
      <c r="A15" s="482" t="s">
        <v>465</v>
      </c>
      <c r="B15" s="484"/>
      <c r="C15" s="463"/>
      <c r="D15" s="501"/>
      <c r="E15" s="501"/>
      <c r="F15" s="512"/>
      <c r="G15" s="511"/>
      <c r="H15" s="510"/>
      <c r="I15" s="509"/>
      <c r="J15" s="509"/>
      <c r="K15" s="509"/>
      <c r="L15" s="509"/>
      <c r="M15" s="509"/>
    </row>
    <row r="16" spans="1:22" ht="15" x14ac:dyDescent="0.2">
      <c r="A16" s="482" t="s">
        <v>461</v>
      </c>
      <c r="B16" s="484" t="s">
        <v>73</v>
      </c>
      <c r="C16" s="463" t="s">
        <v>592</v>
      </c>
      <c r="D16" s="472">
        <f t="shared" ref="D16:M16" si="0">SUM(D12:D14)</f>
        <v>0</v>
      </c>
      <c r="E16" s="472">
        <f t="shared" si="0"/>
        <v>0</v>
      </c>
      <c r="F16" s="472">
        <f t="shared" si="0"/>
        <v>0</v>
      </c>
      <c r="G16" s="472">
        <f t="shared" si="0"/>
        <v>0</v>
      </c>
      <c r="H16" s="472">
        <f t="shared" si="0"/>
        <v>0</v>
      </c>
      <c r="I16" s="472">
        <f t="shared" si="0"/>
        <v>0</v>
      </c>
      <c r="J16" s="472">
        <f t="shared" si="0"/>
        <v>0</v>
      </c>
      <c r="K16" s="472">
        <f t="shared" si="0"/>
        <v>0</v>
      </c>
      <c r="L16" s="472">
        <f t="shared" si="0"/>
        <v>0</v>
      </c>
      <c r="M16" s="472">
        <f t="shared" si="0"/>
        <v>0</v>
      </c>
      <c r="N16" s="492"/>
      <c r="O16" s="492"/>
      <c r="P16" s="492"/>
      <c r="Q16" s="492"/>
      <c r="R16" s="492"/>
      <c r="S16" s="492"/>
      <c r="T16" s="492"/>
      <c r="U16" s="492"/>
      <c r="V16" s="492"/>
    </row>
    <row r="17" spans="1:55" ht="15" x14ac:dyDescent="0.2">
      <c r="A17" s="482" t="s">
        <v>457</v>
      </c>
      <c r="B17" s="484"/>
      <c r="C17" s="463"/>
      <c r="D17" s="501"/>
      <c r="E17" s="501"/>
      <c r="F17" s="504"/>
      <c r="G17" s="503"/>
      <c r="H17" s="502"/>
      <c r="I17" s="501"/>
      <c r="J17" s="501"/>
      <c r="K17" s="501"/>
      <c r="L17" s="501"/>
      <c r="M17" s="501"/>
    </row>
    <row r="18" spans="1:55" ht="15" x14ac:dyDescent="0.2">
      <c r="A18" s="482" t="s">
        <v>453</v>
      </c>
      <c r="B18" s="484" t="s">
        <v>591</v>
      </c>
      <c r="C18" s="463" t="s">
        <v>590</v>
      </c>
      <c r="D18" s="497"/>
      <c r="E18" s="414">
        <f>SUM(F18:M18)</f>
        <v>0</v>
      </c>
      <c r="F18" s="500"/>
      <c r="G18" s="499"/>
      <c r="H18" s="498"/>
      <c r="I18" s="497"/>
      <c r="J18" s="497"/>
      <c r="K18" s="497"/>
      <c r="L18" s="497"/>
      <c r="M18" s="497"/>
    </row>
    <row r="19" spans="1:55" ht="15" x14ac:dyDescent="0.2">
      <c r="A19" s="482" t="s">
        <v>449</v>
      </c>
      <c r="B19" s="484">
        <v>811</v>
      </c>
      <c r="C19" s="463" t="s">
        <v>589</v>
      </c>
      <c r="D19" s="497"/>
      <c r="E19" s="414">
        <f>SUM(F19:M19)</f>
        <v>0</v>
      </c>
      <c r="F19" s="500"/>
      <c r="G19" s="499"/>
      <c r="H19" s="498"/>
      <c r="I19" s="497"/>
      <c r="J19" s="497"/>
      <c r="K19" s="497"/>
      <c r="L19" s="497"/>
      <c r="M19" s="497"/>
    </row>
    <row r="20" spans="1:55" ht="15" x14ac:dyDescent="0.2">
      <c r="A20" s="482" t="s">
        <v>445</v>
      </c>
      <c r="B20" s="484"/>
      <c r="C20" s="463"/>
      <c r="D20" s="509"/>
      <c r="E20" s="509"/>
      <c r="F20" s="512"/>
      <c r="G20" s="511"/>
      <c r="H20" s="510"/>
      <c r="I20" s="509"/>
      <c r="J20" s="509"/>
      <c r="K20" s="509"/>
      <c r="L20" s="509"/>
      <c r="M20" s="509"/>
    </row>
    <row r="21" spans="1:55" s="505" customFormat="1" ht="15" x14ac:dyDescent="0.2">
      <c r="A21" s="482" t="s">
        <v>442</v>
      </c>
      <c r="B21" s="508">
        <v>800</v>
      </c>
      <c r="C21" s="507" t="s">
        <v>588</v>
      </c>
      <c r="D21" s="472">
        <f t="shared" ref="D21:M21" si="1">SUM(D17:D19)</f>
        <v>0</v>
      </c>
      <c r="E21" s="472">
        <f t="shared" si="1"/>
        <v>0</v>
      </c>
      <c r="F21" s="472">
        <f t="shared" si="1"/>
        <v>0</v>
      </c>
      <c r="G21" s="472">
        <f t="shared" si="1"/>
        <v>0</v>
      </c>
      <c r="H21" s="472">
        <f t="shared" si="1"/>
        <v>0</v>
      </c>
      <c r="I21" s="472">
        <f t="shared" si="1"/>
        <v>0</v>
      </c>
      <c r="J21" s="472">
        <f t="shared" si="1"/>
        <v>0</v>
      </c>
      <c r="K21" s="472">
        <f t="shared" si="1"/>
        <v>0</v>
      </c>
      <c r="L21" s="472">
        <f t="shared" si="1"/>
        <v>0</v>
      </c>
      <c r="M21" s="472">
        <f t="shared" si="1"/>
        <v>0</v>
      </c>
    </row>
    <row r="22" spans="1:55" ht="15" x14ac:dyDescent="0.2">
      <c r="A22" s="482" t="s">
        <v>438</v>
      </c>
      <c r="B22" s="484"/>
      <c r="C22" s="463"/>
      <c r="D22" s="501"/>
      <c r="E22" s="501"/>
      <c r="F22" s="504"/>
      <c r="G22" s="503"/>
      <c r="H22" s="502"/>
      <c r="I22" s="501"/>
      <c r="J22" s="501"/>
      <c r="K22" s="501"/>
      <c r="L22" s="501"/>
      <c r="M22" s="501"/>
    </row>
    <row r="23" spans="1:55" ht="15" x14ac:dyDescent="0.2">
      <c r="A23" s="482" t="s">
        <v>434</v>
      </c>
      <c r="B23" s="484" t="s">
        <v>587</v>
      </c>
      <c r="C23" s="463" t="s">
        <v>205</v>
      </c>
      <c r="D23" s="410"/>
      <c r="E23" s="414">
        <f>SUM(F23:M23)</f>
        <v>0</v>
      </c>
      <c r="F23" s="500"/>
      <c r="G23" s="499"/>
      <c r="H23" s="498"/>
      <c r="I23" s="497"/>
      <c r="J23" s="497"/>
      <c r="K23" s="497"/>
      <c r="L23" s="497"/>
      <c r="M23" s="497"/>
    </row>
    <row r="24" spans="1:55" ht="15" x14ac:dyDescent="0.2">
      <c r="A24" s="482" t="s">
        <v>429</v>
      </c>
      <c r="B24" s="484" t="s">
        <v>586</v>
      </c>
      <c r="C24" s="463" t="s">
        <v>203</v>
      </c>
      <c r="D24" s="410"/>
      <c r="E24" s="414">
        <f>SUM(F24:M24)</f>
        <v>0</v>
      </c>
      <c r="F24" s="500"/>
      <c r="G24" s="499"/>
      <c r="H24" s="498"/>
      <c r="I24" s="497"/>
      <c r="J24" s="497"/>
      <c r="K24" s="497"/>
      <c r="L24" s="497"/>
      <c r="M24" s="497"/>
    </row>
    <row r="25" spans="1:55" ht="15" x14ac:dyDescent="0.2">
      <c r="A25" s="482" t="s">
        <v>426</v>
      </c>
      <c r="B25" s="484" t="s">
        <v>585</v>
      </c>
      <c r="C25" s="463" t="s">
        <v>201</v>
      </c>
      <c r="D25" s="410"/>
      <c r="E25" s="414">
        <f>SUM(F25:M25)</f>
        <v>0</v>
      </c>
      <c r="F25" s="500"/>
      <c r="G25" s="499"/>
      <c r="H25" s="498"/>
      <c r="I25" s="497"/>
      <c r="J25" s="497"/>
      <c r="K25" s="497"/>
      <c r="L25" s="497"/>
      <c r="M25" s="497"/>
    </row>
    <row r="26" spans="1:55" ht="15" x14ac:dyDescent="0.2">
      <c r="A26" s="482" t="s">
        <v>424</v>
      </c>
      <c r="B26" s="484" t="s">
        <v>584</v>
      </c>
      <c r="C26" s="463" t="s">
        <v>583</v>
      </c>
      <c r="D26" s="410"/>
      <c r="E26" s="414">
        <f>SUM(F26:M26)</f>
        <v>0</v>
      </c>
      <c r="F26" s="500"/>
      <c r="G26" s="499"/>
      <c r="H26" s="498"/>
      <c r="I26" s="497"/>
      <c r="J26" s="497"/>
      <c r="K26" s="497"/>
      <c r="L26" s="497"/>
      <c r="M26" s="497"/>
    </row>
    <row r="27" spans="1:55" ht="15" x14ac:dyDescent="0.2">
      <c r="A27" s="482" t="s">
        <v>420</v>
      </c>
      <c r="B27" s="484"/>
      <c r="C27" s="463"/>
      <c r="D27" s="485"/>
      <c r="E27" s="485"/>
      <c r="F27" s="496"/>
      <c r="G27" s="495"/>
      <c r="H27" s="494"/>
      <c r="I27" s="493"/>
      <c r="J27" s="493"/>
      <c r="K27" s="493"/>
      <c r="L27" s="493"/>
      <c r="M27" s="493"/>
    </row>
    <row r="28" spans="1:55" ht="15" x14ac:dyDescent="0.2">
      <c r="A28" s="482" t="s">
        <v>417</v>
      </c>
      <c r="B28" s="484" t="s">
        <v>582</v>
      </c>
      <c r="C28" s="463" t="s">
        <v>581</v>
      </c>
      <c r="D28" s="472">
        <f t="shared" ref="D28:M28" si="2">SUM(D23:D27)</f>
        <v>0</v>
      </c>
      <c r="E28" s="472">
        <f t="shared" si="2"/>
        <v>0</v>
      </c>
      <c r="F28" s="472">
        <f t="shared" si="2"/>
        <v>0</v>
      </c>
      <c r="G28" s="472">
        <f t="shared" si="2"/>
        <v>0</v>
      </c>
      <c r="H28" s="472">
        <f t="shared" si="2"/>
        <v>0</v>
      </c>
      <c r="I28" s="472">
        <f t="shared" si="2"/>
        <v>0</v>
      </c>
      <c r="J28" s="472">
        <f t="shared" si="2"/>
        <v>0</v>
      </c>
      <c r="K28" s="472">
        <f t="shared" si="2"/>
        <v>0</v>
      </c>
      <c r="L28" s="472">
        <f t="shared" si="2"/>
        <v>0</v>
      </c>
      <c r="M28" s="472">
        <f t="shared" si="2"/>
        <v>0</v>
      </c>
      <c r="N28" s="492"/>
      <c r="O28" s="492"/>
      <c r="P28" s="492"/>
      <c r="Q28" s="492"/>
      <c r="R28" s="492"/>
      <c r="S28" s="492"/>
      <c r="T28" s="492"/>
      <c r="U28" s="492"/>
      <c r="V28" s="492"/>
      <c r="W28" s="492"/>
      <c r="X28" s="492"/>
      <c r="Y28" s="492"/>
      <c r="Z28" s="492"/>
      <c r="AA28" s="492"/>
      <c r="AB28" s="492"/>
      <c r="AC28" s="492"/>
      <c r="AD28" s="492"/>
      <c r="AE28" s="492"/>
      <c r="AF28" s="492"/>
      <c r="AG28" s="492"/>
      <c r="AH28" s="492"/>
      <c r="AI28" s="492"/>
      <c r="AJ28" s="492"/>
      <c r="AK28" s="492"/>
      <c r="AL28" s="492"/>
      <c r="AM28" s="492"/>
      <c r="AN28" s="492"/>
      <c r="AO28" s="492"/>
      <c r="AP28" s="492"/>
      <c r="AQ28" s="492"/>
      <c r="AR28" s="492"/>
      <c r="AS28" s="492"/>
      <c r="AT28" s="492"/>
      <c r="AU28" s="492"/>
      <c r="AV28" s="492"/>
      <c r="AW28" s="492"/>
      <c r="AX28" s="492"/>
      <c r="AY28" s="492"/>
      <c r="AZ28" s="492"/>
      <c r="BA28" s="492"/>
      <c r="BB28" s="492"/>
      <c r="BC28" s="492"/>
    </row>
    <row r="29" spans="1:55" ht="15" x14ac:dyDescent="0.2">
      <c r="A29" s="482" t="s">
        <v>413</v>
      </c>
      <c r="B29" s="484"/>
      <c r="C29" s="463"/>
      <c r="D29" s="485"/>
      <c r="E29" s="485"/>
      <c r="F29" s="485"/>
      <c r="G29" s="485"/>
      <c r="H29" s="485"/>
      <c r="I29" s="485"/>
      <c r="J29" s="485"/>
      <c r="K29" s="485"/>
      <c r="L29" s="485"/>
      <c r="M29" s="485"/>
    </row>
    <row r="30" spans="1:55" ht="15" x14ac:dyDescent="0.2">
      <c r="A30" s="482" t="s">
        <v>407</v>
      </c>
      <c r="B30" s="481"/>
      <c r="C30" s="480" t="s">
        <v>580</v>
      </c>
      <c r="D30" s="460"/>
      <c r="E30" s="460"/>
      <c r="F30" s="460"/>
      <c r="G30" s="460"/>
      <c r="H30" s="460"/>
      <c r="I30" s="460"/>
      <c r="J30" s="460"/>
      <c r="K30" s="460"/>
      <c r="L30" s="460"/>
      <c r="M30" s="460"/>
    </row>
    <row r="31" spans="1:55" ht="15" x14ac:dyDescent="0.2">
      <c r="A31" s="482" t="s">
        <v>403</v>
      </c>
      <c r="B31" s="484"/>
      <c r="C31" s="491" t="s">
        <v>579</v>
      </c>
      <c r="D31" s="472">
        <f>SUM(D28,D21,D16,D10,'112a'!D21)</f>
        <v>1000</v>
      </c>
      <c r="E31" s="472">
        <f>SUM(E28,E21,E16,E10,'112a'!E21)</f>
        <v>15478</v>
      </c>
      <c r="F31" s="472">
        <f>SUM(F28,F21,F16,F10,'112a'!F21)</f>
        <v>0</v>
      </c>
      <c r="G31" s="472">
        <f>SUM(G28,G21,G16,G10,'112a'!G21)</f>
        <v>0</v>
      </c>
      <c r="H31" s="472">
        <f>SUM(H28,H21,H16,H10,'112a'!H21)</f>
        <v>0</v>
      </c>
      <c r="I31" s="472">
        <f>SUM(I28,I21,I16,I10,'112a'!I21)</f>
        <v>15478</v>
      </c>
      <c r="J31" s="472">
        <f>SUM(J28,J21,J16,J10,'112a'!J21)</f>
        <v>0</v>
      </c>
      <c r="K31" s="472">
        <f>SUM(K28,K21,K16,K10,'112a'!K21)</f>
        <v>0</v>
      </c>
      <c r="L31" s="472">
        <f>SUM(L28,L21,L16,L10,'112a'!L21)</f>
        <v>0</v>
      </c>
      <c r="M31" s="472">
        <f>SUM(M28,M21,M16,M10,'112a'!M21)</f>
        <v>0</v>
      </c>
    </row>
    <row r="32" spans="1:55" ht="15" x14ac:dyDescent="0.2">
      <c r="A32" s="482" t="s">
        <v>400</v>
      </c>
      <c r="B32" s="484"/>
      <c r="C32" s="463"/>
      <c r="D32" s="485"/>
      <c r="E32" s="485"/>
      <c r="F32" s="490"/>
      <c r="G32" s="489"/>
      <c r="H32" s="488"/>
      <c r="I32" s="485"/>
      <c r="J32" s="485"/>
      <c r="K32" s="485"/>
      <c r="L32" s="485"/>
      <c r="M32" s="485"/>
    </row>
    <row r="33" spans="1:13" ht="15" x14ac:dyDescent="0.2">
      <c r="A33" s="482" t="s">
        <v>397</v>
      </c>
      <c r="B33" s="481">
        <v>950</v>
      </c>
      <c r="C33" s="480" t="s">
        <v>578</v>
      </c>
      <c r="D33" s="487"/>
      <c r="E33" s="487"/>
      <c r="F33" s="417"/>
      <c r="G33" s="417"/>
      <c r="H33" s="417"/>
      <c r="I33" s="417"/>
      <c r="J33" s="417"/>
      <c r="K33" s="417"/>
      <c r="L33" s="417"/>
      <c r="M33" s="460"/>
    </row>
    <row r="34" spans="1:13" ht="15" x14ac:dyDescent="0.2">
      <c r="A34" s="482" t="s">
        <v>393</v>
      </c>
      <c r="B34" s="484"/>
      <c r="C34" s="483" t="s">
        <v>577</v>
      </c>
      <c r="D34" s="469"/>
      <c r="E34" s="469"/>
      <c r="F34" s="417"/>
      <c r="G34" s="417"/>
      <c r="H34" s="417"/>
      <c r="I34" s="417"/>
      <c r="J34" s="417"/>
      <c r="K34" s="417"/>
      <c r="L34" s="417"/>
      <c r="M34" s="460"/>
    </row>
    <row r="35" spans="1:13" x14ac:dyDescent="0.25">
      <c r="A35" s="482" t="s">
        <v>388</v>
      </c>
      <c r="B35" s="484"/>
      <c r="C35" s="486"/>
      <c r="D35" s="485"/>
      <c r="E35" s="485"/>
      <c r="F35" s="417"/>
      <c r="G35" s="417"/>
      <c r="H35" s="417"/>
      <c r="I35" s="417"/>
      <c r="J35" s="417"/>
      <c r="K35" s="417"/>
      <c r="L35" s="417"/>
      <c r="M35" s="460"/>
    </row>
    <row r="36" spans="1:13" ht="15" x14ac:dyDescent="0.2">
      <c r="A36" s="482" t="s">
        <v>383</v>
      </c>
      <c r="B36" s="481"/>
      <c r="C36" s="480" t="s">
        <v>576</v>
      </c>
      <c r="D36" s="604">
        <f>+D31+D34</f>
        <v>1000</v>
      </c>
      <c r="E36" s="604">
        <f>+E31+E34</f>
        <v>15478</v>
      </c>
      <c r="F36" s="417"/>
      <c r="G36" s="417"/>
      <c r="H36" s="417"/>
      <c r="I36" s="417"/>
      <c r="J36" s="417"/>
      <c r="K36" s="417"/>
      <c r="L36" s="417"/>
      <c r="M36" s="460"/>
    </row>
    <row r="37" spans="1:13" ht="15" x14ac:dyDescent="0.2">
      <c r="A37" s="482" t="s">
        <v>379</v>
      </c>
      <c r="B37" s="484"/>
      <c r="C37" s="483" t="s">
        <v>575</v>
      </c>
      <c r="D37" s="605"/>
      <c r="E37" s="605"/>
      <c r="F37" s="417"/>
      <c r="G37" s="417"/>
      <c r="H37" s="417"/>
      <c r="I37" s="417"/>
      <c r="J37" s="417"/>
      <c r="K37" s="417"/>
      <c r="L37" s="417"/>
      <c r="M37" s="460"/>
    </row>
    <row r="38" spans="1:13" ht="15" x14ac:dyDescent="0.2">
      <c r="A38" s="482" t="s">
        <v>376</v>
      </c>
      <c r="B38" s="481"/>
      <c r="C38" s="480"/>
      <c r="D38" s="460"/>
      <c r="E38" s="460"/>
      <c r="F38" s="417"/>
      <c r="G38" s="417"/>
      <c r="H38" s="417"/>
      <c r="I38" s="417"/>
      <c r="J38" s="417"/>
      <c r="K38" s="417"/>
      <c r="L38" s="417"/>
      <c r="M38" s="460"/>
    </row>
    <row r="39" spans="1:13" thickBot="1" x14ac:dyDescent="0.25">
      <c r="A39" s="482" t="s">
        <v>372</v>
      </c>
      <c r="B39" s="481"/>
      <c r="C39" s="480"/>
      <c r="D39" s="460"/>
      <c r="E39" s="460"/>
      <c r="F39" s="465"/>
      <c r="G39" s="465"/>
      <c r="H39" s="465"/>
      <c r="I39" s="465"/>
      <c r="J39" s="465"/>
      <c r="K39" s="417"/>
      <c r="L39" s="417"/>
      <c r="M39" s="460"/>
    </row>
    <row r="40" spans="1:13" x14ac:dyDescent="0.25">
      <c r="A40" s="459" t="s">
        <v>368</v>
      </c>
      <c r="B40" s="479"/>
      <c r="C40" s="478" t="s">
        <v>574</v>
      </c>
      <c r="D40" s="477"/>
      <c r="E40" s="476"/>
      <c r="F40" s="417"/>
      <c r="G40" s="470"/>
      <c r="H40" s="470"/>
      <c r="I40" s="470"/>
      <c r="J40" s="465"/>
      <c r="K40" s="417"/>
      <c r="L40" s="475"/>
      <c r="M40" s="460"/>
    </row>
    <row r="41" spans="1:13" x14ac:dyDescent="0.25">
      <c r="A41" s="459" t="s">
        <v>364</v>
      </c>
      <c r="B41" s="464"/>
      <c r="C41" s="463"/>
      <c r="D41" s="460"/>
      <c r="E41" s="474"/>
      <c r="F41" s="417"/>
      <c r="G41" s="470"/>
      <c r="H41" s="470"/>
      <c r="I41" s="470"/>
      <c r="J41" s="465"/>
      <c r="K41" s="417"/>
      <c r="L41" s="417"/>
      <c r="M41" s="460"/>
    </row>
    <row r="42" spans="1:13" x14ac:dyDescent="0.25">
      <c r="A42" s="459" t="s">
        <v>361</v>
      </c>
      <c r="B42" s="464"/>
      <c r="C42" s="473" t="s">
        <v>573</v>
      </c>
      <c r="D42" s="472">
        <v>0</v>
      </c>
      <c r="E42" s="471">
        <v>500</v>
      </c>
      <c r="F42" s="470" t="s">
        <v>572</v>
      </c>
      <c r="G42" s="470"/>
      <c r="H42" s="470"/>
      <c r="I42" s="470"/>
      <c r="J42" s="465"/>
      <c r="K42" s="417"/>
      <c r="L42" s="417"/>
      <c r="M42" s="460"/>
    </row>
    <row r="43" spans="1:13" x14ac:dyDescent="0.25">
      <c r="A43" s="459" t="s">
        <v>358</v>
      </c>
      <c r="B43" s="464"/>
      <c r="C43" s="473" t="s">
        <v>571</v>
      </c>
      <c r="D43" s="472">
        <v>1000</v>
      </c>
      <c r="E43" s="471">
        <f>11671+3307</f>
        <v>14978</v>
      </c>
      <c r="F43" s="470"/>
      <c r="G43" s="465"/>
      <c r="H43" s="465"/>
      <c r="I43" s="465"/>
      <c r="J43" s="465"/>
      <c r="K43" s="417"/>
      <c r="L43" s="417"/>
      <c r="M43" s="460"/>
    </row>
    <row r="44" spans="1:13" x14ac:dyDescent="0.25">
      <c r="A44" s="459" t="s">
        <v>356</v>
      </c>
      <c r="B44" s="464"/>
      <c r="C44" s="473" t="s">
        <v>570</v>
      </c>
      <c r="D44" s="472">
        <f>SUM(D42:D43)</f>
        <v>1000</v>
      </c>
      <c r="E44" s="471">
        <f>SUM(E42:E43)</f>
        <v>15478</v>
      </c>
      <c r="F44" s="470" t="s">
        <v>569</v>
      </c>
      <c r="G44" s="465"/>
      <c r="H44" s="465"/>
      <c r="I44" s="465"/>
      <c r="J44" s="465"/>
      <c r="K44" s="417"/>
      <c r="L44" s="417"/>
      <c r="M44" s="460"/>
    </row>
    <row r="45" spans="1:13" ht="15" x14ac:dyDescent="0.2">
      <c r="A45" s="459" t="s">
        <v>351</v>
      </c>
      <c r="B45" s="464"/>
      <c r="C45" s="463"/>
      <c r="D45" s="469"/>
      <c r="E45" s="468"/>
      <c r="F45" s="465"/>
      <c r="G45" s="465"/>
      <c r="H45" s="465"/>
      <c r="I45" s="465"/>
      <c r="J45" s="465"/>
      <c r="K45" s="417"/>
      <c r="L45" s="417"/>
      <c r="M45" s="460"/>
    </row>
    <row r="46" spans="1:13" ht="15" x14ac:dyDescent="0.2">
      <c r="A46" s="459" t="s">
        <v>568</v>
      </c>
      <c r="B46" s="464"/>
      <c r="C46" s="463" t="s">
        <v>567</v>
      </c>
      <c r="D46" s="467">
        <f>D36</f>
        <v>1000</v>
      </c>
      <c r="E46" s="466">
        <f>E36</f>
        <v>15478</v>
      </c>
      <c r="F46" s="465"/>
      <c r="G46" s="465"/>
      <c r="H46" s="465"/>
      <c r="I46" s="465"/>
      <c r="J46" s="465"/>
      <c r="K46" s="417"/>
      <c r="L46" s="417"/>
      <c r="M46" s="460"/>
    </row>
    <row r="47" spans="1:13" ht="15" x14ac:dyDescent="0.2">
      <c r="A47" s="459" t="s">
        <v>566</v>
      </c>
      <c r="B47" s="464"/>
      <c r="C47" s="463" t="s">
        <v>565</v>
      </c>
      <c r="D47" s="462">
        <f>D48-D46</f>
        <v>0</v>
      </c>
      <c r="E47" s="461">
        <f>E48-E46</f>
        <v>0</v>
      </c>
      <c r="F47" s="417"/>
      <c r="G47" s="417"/>
      <c r="H47" s="417"/>
      <c r="I47" s="417"/>
      <c r="J47" s="417"/>
      <c r="K47" s="417"/>
      <c r="L47" s="417"/>
      <c r="M47" s="460"/>
    </row>
    <row r="48" spans="1:13" thickBot="1" x14ac:dyDescent="0.25">
      <c r="A48" s="459" t="s">
        <v>564</v>
      </c>
      <c r="B48" s="458"/>
      <c r="C48" s="457" t="s">
        <v>563</v>
      </c>
      <c r="D48" s="456">
        <f>D44</f>
        <v>1000</v>
      </c>
      <c r="E48" s="455">
        <f>E44</f>
        <v>15478</v>
      </c>
      <c r="F48" s="454"/>
      <c r="G48" s="454"/>
      <c r="H48" s="454"/>
      <c r="I48" s="454"/>
      <c r="J48" s="454"/>
      <c r="K48" s="454"/>
      <c r="L48" s="454"/>
      <c r="M48" s="453"/>
    </row>
    <row r="49" spans="1:3" ht="15.75" customHeight="1" x14ac:dyDescent="0.2">
      <c r="A49" s="606" t="str">
        <f ca="1">CELL("FILENAME",A2)</f>
        <v>R:\Finance\Annual Budget\Amended 2016-2017\[2016-2017 Amended Budget.xlsx]112b</v>
      </c>
      <c r="B49" s="606"/>
      <c r="C49" s="606"/>
    </row>
  </sheetData>
  <mergeCells count="5">
    <mergeCell ref="A1:C1"/>
    <mergeCell ref="A4:C4"/>
    <mergeCell ref="D36:D37"/>
    <mergeCell ref="E36:E37"/>
    <mergeCell ref="A49:C49"/>
  </mergeCells>
  <printOptions horizontalCentered="1" verticalCentered="1"/>
  <pageMargins left="0.1" right="0.1" top="0.4" bottom="0.4" header="0.1" footer="0.1"/>
  <pageSetup scale="73" fitToHeight="2" orientation="landscape" r:id="rId1"/>
  <headerFooter>
    <oddHeader>&amp;C&amp;"Arial,Bold"TWIN FALLS SCHOOL DISTIRCT 411</oddHeader>
    <oddFooter>&amp;L&amp;"Arial,Bold"&amp;Z&amp;F&amp;R&amp;"Arial,Bold"Page &amp;P of &amp;N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441"/>
  <sheetViews>
    <sheetView zoomScaleNormal="100" workbookViewId="0">
      <pane xSplit="3" ySplit="6" topLeftCell="D7" activePane="bottomRight" state="frozen"/>
      <selection activeCell="P31" sqref="P31"/>
      <selection pane="topRight" activeCell="P31" sqref="P31"/>
      <selection pane="bottomLeft" activeCell="P31" sqref="P31"/>
      <selection pane="bottomRight" activeCell="P31" sqref="P31"/>
    </sheetView>
  </sheetViews>
  <sheetFormatPr defaultColWidth="9.77734375" defaultRowHeight="11.25" x14ac:dyDescent="0.2"/>
  <cols>
    <col min="1" max="1" width="3.77734375" style="321" customWidth="1"/>
    <col min="2" max="2" width="6.77734375" style="321" customWidth="1"/>
    <col min="3" max="3" width="27.77734375" style="322" customWidth="1"/>
    <col min="4" max="6" width="10.77734375" style="321" customWidth="1"/>
    <col min="7" max="7" width="3.77734375" style="321" customWidth="1"/>
    <col min="8" max="8" width="6.77734375" style="321" customWidth="1"/>
    <col min="9" max="9" width="27.77734375" style="322" customWidth="1"/>
    <col min="10" max="12" width="10.77734375" style="321" customWidth="1"/>
    <col min="13" max="16384" width="9.77734375" style="321"/>
  </cols>
  <sheetData>
    <row r="1" spans="1:12" ht="20.25" x14ac:dyDescent="0.3">
      <c r="A1" s="596" t="s">
        <v>47</v>
      </c>
      <c r="B1" s="596"/>
      <c r="C1" s="596"/>
      <c r="D1" s="393"/>
      <c r="E1" s="394" t="s">
        <v>510</v>
      </c>
      <c r="F1" s="394"/>
      <c r="G1" s="390"/>
      <c r="H1" s="390"/>
      <c r="I1" s="396"/>
      <c r="J1" s="393"/>
      <c r="L1" s="395" t="s">
        <v>509</v>
      </c>
    </row>
    <row r="2" spans="1:12" ht="15.75" x14ac:dyDescent="0.25">
      <c r="A2" s="393"/>
      <c r="B2" s="393"/>
      <c r="C2" s="389"/>
      <c r="D2" s="393"/>
      <c r="E2" s="394" t="s">
        <v>504</v>
      </c>
      <c r="F2" s="392"/>
      <c r="G2" s="390"/>
      <c r="H2" s="390"/>
      <c r="I2" s="389"/>
      <c r="J2" s="599" t="s">
        <v>632</v>
      </c>
      <c r="K2" s="599"/>
      <c r="L2" s="599"/>
    </row>
    <row r="3" spans="1:12" ht="15.75" x14ac:dyDescent="0.25">
      <c r="A3" s="393"/>
      <c r="B3" s="393"/>
      <c r="C3" s="389"/>
      <c r="D3" s="393"/>
      <c r="E3" s="392" t="s">
        <v>507</v>
      </c>
      <c r="F3" s="391"/>
      <c r="G3" s="390"/>
      <c r="H3" s="390"/>
      <c r="I3" s="389"/>
      <c r="J3" s="599" t="s">
        <v>631</v>
      </c>
      <c r="K3" s="599"/>
      <c r="L3" s="599"/>
    </row>
    <row r="4" spans="1:12" ht="13.9" customHeight="1" x14ac:dyDescent="0.2">
      <c r="A4" s="597" t="s">
        <v>505</v>
      </c>
      <c r="B4" s="597"/>
      <c r="C4" s="597"/>
      <c r="D4" s="597"/>
      <c r="E4" s="324"/>
      <c r="F4" s="324"/>
      <c r="G4" s="324"/>
      <c r="H4" s="324"/>
      <c r="I4" s="325"/>
      <c r="J4" s="324"/>
      <c r="K4" s="324"/>
      <c r="L4" s="324"/>
    </row>
    <row r="5" spans="1:12" ht="12.75" x14ac:dyDescent="0.2">
      <c r="A5" s="388"/>
      <c r="B5" s="387"/>
      <c r="C5" s="386" t="s">
        <v>504</v>
      </c>
      <c r="D5" s="385" t="s">
        <v>503</v>
      </c>
      <c r="E5" s="384" t="s">
        <v>502</v>
      </c>
      <c r="F5" s="383" t="s">
        <v>501</v>
      </c>
      <c r="G5" s="382"/>
      <c r="H5" s="381"/>
      <c r="I5" s="380" t="s">
        <v>504</v>
      </c>
      <c r="J5" s="379" t="s">
        <v>503</v>
      </c>
      <c r="K5" s="378" t="s">
        <v>502</v>
      </c>
      <c r="L5" s="377" t="s">
        <v>501</v>
      </c>
    </row>
    <row r="6" spans="1:12" ht="12.75" x14ac:dyDescent="0.2">
      <c r="A6" s="351" t="s">
        <v>87</v>
      </c>
      <c r="B6" s="334" t="s">
        <v>500</v>
      </c>
      <c r="C6" s="328" t="s">
        <v>499</v>
      </c>
      <c r="D6" s="334" t="s">
        <v>88</v>
      </c>
      <c r="E6" s="334" t="s">
        <v>498</v>
      </c>
      <c r="F6" s="376" t="s">
        <v>497</v>
      </c>
      <c r="G6" s="355" t="s">
        <v>87</v>
      </c>
      <c r="H6" s="375" t="s">
        <v>500</v>
      </c>
      <c r="I6" s="374" t="s">
        <v>499</v>
      </c>
      <c r="J6" s="351" t="s">
        <v>88</v>
      </c>
      <c r="K6" s="334" t="s">
        <v>498</v>
      </c>
      <c r="L6" s="334" t="s">
        <v>497</v>
      </c>
    </row>
    <row r="7" spans="1:12" ht="12.75" x14ac:dyDescent="0.2">
      <c r="A7" s="351" t="s">
        <v>496</v>
      </c>
      <c r="B7" s="334" t="s">
        <v>495</v>
      </c>
      <c r="C7" s="333" t="s">
        <v>494</v>
      </c>
      <c r="D7" s="354">
        <v>8938</v>
      </c>
      <c r="E7" s="373" t="s">
        <v>346</v>
      </c>
      <c r="F7" s="372">
        <v>14641</v>
      </c>
      <c r="G7" s="348" t="s">
        <v>493</v>
      </c>
      <c r="H7" s="351" t="s">
        <v>492</v>
      </c>
      <c r="I7" s="333" t="s">
        <v>170</v>
      </c>
      <c r="J7" s="353">
        <v>0</v>
      </c>
      <c r="K7" s="353">
        <v>0</v>
      </c>
      <c r="L7" s="357"/>
    </row>
    <row r="8" spans="1:12" ht="12.75" x14ac:dyDescent="0.2">
      <c r="A8" s="351" t="s">
        <v>491</v>
      </c>
      <c r="B8" s="334"/>
      <c r="C8" s="333"/>
      <c r="D8" s="360"/>
      <c r="E8" s="353"/>
      <c r="F8" s="356"/>
      <c r="G8" s="355" t="s">
        <v>490</v>
      </c>
      <c r="H8" s="351" t="s">
        <v>489</v>
      </c>
      <c r="I8" s="365" t="s">
        <v>488</v>
      </c>
      <c r="J8" s="352">
        <f>J7</f>
        <v>0</v>
      </c>
      <c r="K8" s="358" t="s">
        <v>346</v>
      </c>
      <c r="L8" s="352">
        <f>K7</f>
        <v>0</v>
      </c>
    </row>
    <row r="9" spans="1:12" ht="12.75" x14ac:dyDescent="0.2">
      <c r="A9" s="351" t="s">
        <v>487</v>
      </c>
      <c r="B9" s="334" t="s">
        <v>486</v>
      </c>
      <c r="C9" s="333" t="s">
        <v>171</v>
      </c>
      <c r="D9" s="353">
        <v>0</v>
      </c>
      <c r="E9" s="353">
        <v>0</v>
      </c>
      <c r="F9" s="356"/>
      <c r="G9" s="355" t="s">
        <v>485</v>
      </c>
      <c r="H9" s="335"/>
      <c r="I9" s="333"/>
      <c r="J9" s="347"/>
      <c r="K9" s="347"/>
      <c r="L9" s="357"/>
    </row>
    <row r="10" spans="1:12" ht="12.75" x14ac:dyDescent="0.2">
      <c r="A10" s="351" t="s">
        <v>484</v>
      </c>
      <c r="B10" s="334" t="s">
        <v>483</v>
      </c>
      <c r="C10" s="333" t="s">
        <v>169</v>
      </c>
      <c r="D10" s="353">
        <v>0</v>
      </c>
      <c r="E10" s="353">
        <v>0</v>
      </c>
      <c r="F10" s="356"/>
      <c r="G10" s="355" t="s">
        <v>482</v>
      </c>
      <c r="H10" s="351" t="s">
        <v>481</v>
      </c>
      <c r="I10" s="333" t="s">
        <v>165</v>
      </c>
      <c r="J10" s="353">
        <v>0</v>
      </c>
      <c r="K10" s="353">
        <v>0</v>
      </c>
      <c r="L10" s="357"/>
    </row>
    <row r="11" spans="1:12" ht="12.75" x14ac:dyDescent="0.2">
      <c r="A11" s="351" t="s">
        <v>480</v>
      </c>
      <c r="B11" s="334" t="s">
        <v>479</v>
      </c>
      <c r="C11" s="333" t="s">
        <v>168</v>
      </c>
      <c r="D11" s="353">
        <v>0</v>
      </c>
      <c r="E11" s="353">
        <v>0</v>
      </c>
      <c r="F11" s="356"/>
      <c r="G11" s="355" t="s">
        <v>478</v>
      </c>
      <c r="H11" s="351" t="s">
        <v>477</v>
      </c>
      <c r="I11" s="333" t="s">
        <v>163</v>
      </c>
      <c r="J11" s="353">
        <v>0</v>
      </c>
      <c r="K11" s="353">
        <v>0</v>
      </c>
      <c r="L11" s="357"/>
    </row>
    <row r="12" spans="1:12" ht="12.75" x14ac:dyDescent="0.2">
      <c r="A12" s="351" t="s">
        <v>476</v>
      </c>
      <c r="B12" s="334" t="s">
        <v>475</v>
      </c>
      <c r="C12" s="333" t="s">
        <v>166</v>
      </c>
      <c r="D12" s="353">
        <v>0</v>
      </c>
      <c r="E12" s="353">
        <v>0</v>
      </c>
      <c r="F12" s="356"/>
      <c r="G12" s="355" t="s">
        <v>474</v>
      </c>
      <c r="H12" s="351" t="s">
        <v>473</v>
      </c>
      <c r="I12" s="333" t="s">
        <v>472</v>
      </c>
      <c r="J12" s="353">
        <v>0</v>
      </c>
      <c r="K12" s="353">
        <v>0</v>
      </c>
      <c r="L12" s="357"/>
    </row>
    <row r="13" spans="1:12" ht="12.75" x14ac:dyDescent="0.2">
      <c r="A13" s="351" t="s">
        <v>471</v>
      </c>
      <c r="B13" s="334" t="s">
        <v>470</v>
      </c>
      <c r="C13" s="333" t="s">
        <v>164</v>
      </c>
      <c r="D13" s="353">
        <v>0</v>
      </c>
      <c r="E13" s="353">
        <v>0</v>
      </c>
      <c r="F13" s="356"/>
      <c r="G13" s="355" t="s">
        <v>469</v>
      </c>
      <c r="H13" s="351" t="s">
        <v>468</v>
      </c>
      <c r="I13" s="333" t="s">
        <v>159</v>
      </c>
      <c r="J13" s="353">
        <v>0</v>
      </c>
      <c r="K13" s="353">
        <v>0</v>
      </c>
      <c r="L13" s="357"/>
    </row>
    <row r="14" spans="1:12" ht="12.75" x14ac:dyDescent="0.2">
      <c r="A14" s="351" t="s">
        <v>467</v>
      </c>
      <c r="B14" s="334" t="s">
        <v>466</v>
      </c>
      <c r="C14" s="333" t="s">
        <v>162</v>
      </c>
      <c r="D14" s="353">
        <v>0</v>
      </c>
      <c r="E14" s="353">
        <v>0</v>
      </c>
      <c r="F14" s="356"/>
      <c r="G14" s="355" t="s">
        <v>465</v>
      </c>
      <c r="H14" s="351" t="s">
        <v>464</v>
      </c>
      <c r="I14" s="333" t="s">
        <v>157</v>
      </c>
      <c r="J14" s="353">
        <v>0</v>
      </c>
      <c r="K14" s="353">
        <v>0</v>
      </c>
      <c r="L14" s="357"/>
    </row>
    <row r="15" spans="1:12" ht="12.75" x14ac:dyDescent="0.2">
      <c r="A15" s="351" t="s">
        <v>463</v>
      </c>
      <c r="B15" s="334" t="s">
        <v>462</v>
      </c>
      <c r="C15" s="333" t="s">
        <v>160</v>
      </c>
      <c r="D15" s="353">
        <v>0</v>
      </c>
      <c r="E15" s="353">
        <v>0</v>
      </c>
      <c r="F15" s="356"/>
      <c r="G15" s="355" t="s">
        <v>461</v>
      </c>
      <c r="H15" s="351" t="s">
        <v>460</v>
      </c>
      <c r="I15" s="333" t="s">
        <v>155</v>
      </c>
      <c r="J15" s="353">
        <v>0</v>
      </c>
      <c r="K15" s="353">
        <v>0</v>
      </c>
      <c r="L15" s="357"/>
    </row>
    <row r="16" spans="1:12" ht="12.75" x14ac:dyDescent="0.2">
      <c r="A16" s="351" t="s">
        <v>459</v>
      </c>
      <c r="B16" s="334" t="s">
        <v>458</v>
      </c>
      <c r="C16" s="333" t="s">
        <v>158</v>
      </c>
      <c r="D16" s="353">
        <v>0</v>
      </c>
      <c r="E16" s="353">
        <v>0</v>
      </c>
      <c r="F16" s="356"/>
      <c r="G16" s="355" t="s">
        <v>457</v>
      </c>
      <c r="H16" s="351" t="s">
        <v>456</v>
      </c>
      <c r="I16" s="333" t="s">
        <v>153</v>
      </c>
      <c r="J16" s="353">
        <v>0</v>
      </c>
      <c r="K16" s="353">
        <v>0</v>
      </c>
      <c r="L16" s="357"/>
    </row>
    <row r="17" spans="1:12" ht="12.75" x14ac:dyDescent="0.2">
      <c r="A17" s="351" t="s">
        <v>455</v>
      </c>
      <c r="B17" s="334" t="s">
        <v>454</v>
      </c>
      <c r="C17" s="333" t="s">
        <v>156</v>
      </c>
      <c r="D17" s="537">
        <v>0</v>
      </c>
      <c r="E17" s="536">
        <v>0</v>
      </c>
      <c r="F17" s="356"/>
      <c r="G17" s="355" t="s">
        <v>453</v>
      </c>
      <c r="H17" s="351" t="s">
        <v>452</v>
      </c>
      <c r="I17" s="333" t="s">
        <v>152</v>
      </c>
      <c r="J17" s="353">
        <v>0</v>
      </c>
      <c r="K17" s="353">
        <v>0</v>
      </c>
      <c r="L17" s="357"/>
    </row>
    <row r="18" spans="1:12" ht="12.75" x14ac:dyDescent="0.2">
      <c r="A18" s="351" t="s">
        <v>451</v>
      </c>
      <c r="B18" s="334" t="s">
        <v>450</v>
      </c>
      <c r="C18" s="365" t="s">
        <v>154</v>
      </c>
      <c r="D18" s="534">
        <v>0</v>
      </c>
      <c r="E18" s="535">
        <v>0</v>
      </c>
      <c r="F18" s="356"/>
      <c r="G18" s="355" t="s">
        <v>449</v>
      </c>
      <c r="H18" s="351" t="s">
        <v>448</v>
      </c>
      <c r="I18" s="333" t="s">
        <v>150</v>
      </c>
      <c r="J18" s="536">
        <v>0</v>
      </c>
      <c r="K18" s="536">
        <v>0</v>
      </c>
      <c r="L18" s="357"/>
    </row>
    <row r="19" spans="1:12" ht="12.75" x14ac:dyDescent="0.2">
      <c r="A19" s="351" t="s">
        <v>447</v>
      </c>
      <c r="B19" s="334"/>
      <c r="C19" s="371" t="s">
        <v>446</v>
      </c>
      <c r="D19" s="370">
        <f>SUBTOTAL(9,D9:D18)</f>
        <v>0</v>
      </c>
      <c r="E19" s="369" t="s">
        <v>346</v>
      </c>
      <c r="F19" s="349">
        <f>SUBTOTAL(9,E8:E18)</f>
        <v>0</v>
      </c>
      <c r="G19" s="368" t="s">
        <v>445</v>
      </c>
      <c r="H19" s="367">
        <v>437000</v>
      </c>
      <c r="I19" s="366" t="s">
        <v>149</v>
      </c>
      <c r="J19" s="535">
        <v>0</v>
      </c>
      <c r="K19" s="535">
        <v>0</v>
      </c>
      <c r="L19" s="357"/>
    </row>
    <row r="20" spans="1:12" ht="12.75" x14ac:dyDescent="0.2">
      <c r="A20" s="351" t="s">
        <v>444</v>
      </c>
      <c r="B20" s="334" t="s">
        <v>443</v>
      </c>
      <c r="C20" s="333" t="s">
        <v>151</v>
      </c>
      <c r="D20" s="353">
        <v>0</v>
      </c>
      <c r="E20" s="353">
        <v>0</v>
      </c>
      <c r="F20" s="356"/>
      <c r="G20" s="361" t="s">
        <v>442</v>
      </c>
      <c r="H20" s="364" t="s">
        <v>441</v>
      </c>
      <c r="I20" s="333" t="s">
        <v>440</v>
      </c>
      <c r="J20" s="353">
        <v>0</v>
      </c>
      <c r="K20" s="353">
        <v>0</v>
      </c>
      <c r="L20" s="357"/>
    </row>
    <row r="21" spans="1:12" ht="12.75" x14ac:dyDescent="0.2">
      <c r="A21" s="351" t="s">
        <v>439</v>
      </c>
      <c r="B21" s="364"/>
      <c r="C21" s="363"/>
      <c r="D21" s="362"/>
      <c r="E21" s="362"/>
      <c r="F21" s="356"/>
      <c r="G21" s="361" t="s">
        <v>438</v>
      </c>
      <c r="H21" s="351" t="s">
        <v>437</v>
      </c>
      <c r="I21" s="333" t="s">
        <v>145</v>
      </c>
      <c r="J21" s="353">
        <v>0</v>
      </c>
      <c r="K21" s="353">
        <v>0</v>
      </c>
      <c r="L21" s="357"/>
    </row>
    <row r="22" spans="1:12" ht="12.75" x14ac:dyDescent="0.2">
      <c r="A22" s="351" t="s">
        <v>436</v>
      </c>
      <c r="B22" s="334" t="s">
        <v>435</v>
      </c>
      <c r="C22" s="333" t="s">
        <v>148</v>
      </c>
      <c r="D22" s="353">
        <v>0</v>
      </c>
      <c r="E22" s="353">
        <v>0</v>
      </c>
      <c r="F22" s="356"/>
      <c r="G22" s="355" t="s">
        <v>434</v>
      </c>
      <c r="H22" s="351" t="s">
        <v>433</v>
      </c>
      <c r="I22" s="365" t="s">
        <v>432</v>
      </c>
      <c r="J22" s="352">
        <f>SUBTOTAL(9,J10:J21)</f>
        <v>0</v>
      </c>
      <c r="K22" s="358" t="s">
        <v>346</v>
      </c>
      <c r="L22" s="352">
        <f>SUBTOTAL(9,K10:K21)</f>
        <v>0</v>
      </c>
    </row>
    <row r="23" spans="1:12" ht="12.75" x14ac:dyDescent="0.2">
      <c r="A23" s="351" t="s">
        <v>431</v>
      </c>
      <c r="B23" s="334" t="s">
        <v>430</v>
      </c>
      <c r="C23" s="333" t="s">
        <v>146</v>
      </c>
      <c r="D23" s="353">
        <v>0</v>
      </c>
      <c r="E23" s="353">
        <v>0</v>
      </c>
      <c r="F23" s="356"/>
      <c r="G23" s="355" t="s">
        <v>429</v>
      </c>
      <c r="H23" s="335"/>
      <c r="I23" s="333"/>
      <c r="J23" s="347"/>
      <c r="K23" s="347"/>
      <c r="L23" s="357"/>
    </row>
    <row r="24" spans="1:12" ht="12.75" x14ac:dyDescent="0.2">
      <c r="A24" s="351" t="s">
        <v>428</v>
      </c>
      <c r="B24" s="334" t="s">
        <v>427</v>
      </c>
      <c r="C24" s="333" t="s">
        <v>144</v>
      </c>
      <c r="D24" s="353">
        <v>0</v>
      </c>
      <c r="E24" s="353">
        <v>0</v>
      </c>
      <c r="F24" s="356"/>
      <c r="G24" s="355" t="s">
        <v>426</v>
      </c>
      <c r="H24" s="335"/>
      <c r="I24" s="333"/>
      <c r="J24" s="347"/>
      <c r="K24" s="347"/>
      <c r="L24" s="357"/>
    </row>
    <row r="25" spans="1:12" ht="12.75" x14ac:dyDescent="0.2">
      <c r="A25" s="351" t="s">
        <v>425</v>
      </c>
      <c r="B25" s="364"/>
      <c r="C25" s="363"/>
      <c r="D25" s="362"/>
      <c r="E25" s="360"/>
      <c r="F25" s="356"/>
      <c r="G25" s="355" t="s">
        <v>424</v>
      </c>
      <c r="H25" s="351" t="s">
        <v>423</v>
      </c>
      <c r="I25" s="333" t="s">
        <v>141</v>
      </c>
      <c r="J25" s="353">
        <v>0</v>
      </c>
      <c r="K25" s="353">
        <v>0</v>
      </c>
      <c r="L25" s="357"/>
    </row>
    <row r="26" spans="1:12" ht="12.75" x14ac:dyDescent="0.2">
      <c r="A26" s="351" t="s">
        <v>422</v>
      </c>
      <c r="B26" s="334" t="s">
        <v>421</v>
      </c>
      <c r="C26" s="333" t="s">
        <v>142</v>
      </c>
      <c r="D26" s="353">
        <v>0</v>
      </c>
      <c r="E26" s="353">
        <v>0</v>
      </c>
      <c r="F26" s="356"/>
      <c r="G26" s="355" t="s">
        <v>420</v>
      </c>
      <c r="H26" s="351" t="s">
        <v>419</v>
      </c>
      <c r="I26" s="333" t="s">
        <v>140</v>
      </c>
      <c r="J26" s="353">
        <v>0</v>
      </c>
      <c r="K26" s="353">
        <v>0</v>
      </c>
      <c r="L26" s="357"/>
    </row>
    <row r="27" spans="1:12" ht="12.75" x14ac:dyDescent="0.2">
      <c r="A27" s="351" t="s">
        <v>418</v>
      </c>
      <c r="B27" s="334"/>
      <c r="C27" s="333"/>
      <c r="D27" s="360"/>
      <c r="E27" s="360"/>
      <c r="F27" s="356"/>
      <c r="G27" s="355" t="s">
        <v>417</v>
      </c>
      <c r="H27" s="351" t="s">
        <v>416</v>
      </c>
      <c r="I27" s="333" t="s">
        <v>138</v>
      </c>
      <c r="J27" s="353">
        <v>0</v>
      </c>
      <c r="K27" s="353">
        <v>0</v>
      </c>
      <c r="L27" s="357"/>
    </row>
    <row r="28" spans="1:12" ht="25.5" x14ac:dyDescent="0.2">
      <c r="A28" s="351" t="s">
        <v>415</v>
      </c>
      <c r="B28" s="334" t="s">
        <v>414</v>
      </c>
      <c r="C28" s="333" t="s">
        <v>139</v>
      </c>
      <c r="D28" s="353">
        <v>0</v>
      </c>
      <c r="E28" s="353">
        <v>0</v>
      </c>
      <c r="F28" s="356"/>
      <c r="G28" s="355" t="s">
        <v>413</v>
      </c>
      <c r="H28" s="351" t="s">
        <v>412</v>
      </c>
      <c r="I28" s="333" t="s">
        <v>411</v>
      </c>
      <c r="J28" s="353">
        <v>0</v>
      </c>
      <c r="K28" s="353">
        <v>0</v>
      </c>
      <c r="L28" s="357"/>
    </row>
    <row r="29" spans="1:12" ht="12.75" x14ac:dyDescent="0.2">
      <c r="A29" s="351" t="s">
        <v>410</v>
      </c>
      <c r="B29" s="334" t="s">
        <v>409</v>
      </c>
      <c r="C29" s="333" t="s">
        <v>408</v>
      </c>
      <c r="D29" s="353">
        <v>0</v>
      </c>
      <c r="E29" s="353">
        <v>0</v>
      </c>
      <c r="F29" s="356"/>
      <c r="G29" s="355" t="s">
        <v>407</v>
      </c>
      <c r="H29" s="351" t="s">
        <v>406</v>
      </c>
      <c r="I29" s="333" t="s">
        <v>134</v>
      </c>
      <c r="J29" s="353">
        <v>0</v>
      </c>
      <c r="K29" s="353">
        <v>0</v>
      </c>
      <c r="L29" s="357"/>
    </row>
    <row r="30" spans="1:12" ht="12.75" x14ac:dyDescent="0.2">
      <c r="A30" s="351" t="s">
        <v>405</v>
      </c>
      <c r="B30" s="334" t="s">
        <v>404</v>
      </c>
      <c r="C30" s="333" t="s">
        <v>135</v>
      </c>
      <c r="D30" s="353">
        <v>0</v>
      </c>
      <c r="E30" s="353">
        <v>0</v>
      </c>
      <c r="F30" s="356"/>
      <c r="G30" s="355" t="s">
        <v>403</v>
      </c>
      <c r="H30" s="351" t="s">
        <v>402</v>
      </c>
      <c r="I30" s="333" t="s">
        <v>133</v>
      </c>
      <c r="J30" s="353">
        <v>0</v>
      </c>
      <c r="K30" s="353">
        <v>0</v>
      </c>
      <c r="L30" s="357"/>
    </row>
    <row r="31" spans="1:12" ht="12.75" x14ac:dyDescent="0.2">
      <c r="A31" s="351" t="s">
        <v>401</v>
      </c>
      <c r="B31" s="334"/>
      <c r="C31" s="333"/>
      <c r="D31" s="360"/>
      <c r="E31" s="360"/>
      <c r="F31" s="356"/>
      <c r="G31" s="355" t="s">
        <v>400</v>
      </c>
      <c r="H31" s="351" t="s">
        <v>399</v>
      </c>
      <c r="I31" s="333" t="s">
        <v>131</v>
      </c>
      <c r="J31" s="353">
        <v>0</v>
      </c>
      <c r="K31" s="353">
        <v>0</v>
      </c>
      <c r="L31" s="357"/>
    </row>
    <row r="32" spans="1:12" ht="12.75" x14ac:dyDescent="0.2">
      <c r="A32" s="351" t="s">
        <v>398</v>
      </c>
      <c r="B32" s="334">
        <v>417100</v>
      </c>
      <c r="C32" s="333" t="s">
        <v>132</v>
      </c>
      <c r="D32" s="353">
        <v>0</v>
      </c>
      <c r="E32" s="353">
        <v>0</v>
      </c>
      <c r="F32" s="356"/>
      <c r="G32" s="355" t="s">
        <v>397</v>
      </c>
      <c r="H32" s="351" t="s">
        <v>396</v>
      </c>
      <c r="I32" s="333" t="s">
        <v>395</v>
      </c>
      <c r="J32" s="353">
        <v>0</v>
      </c>
      <c r="K32" s="353">
        <v>0</v>
      </c>
      <c r="L32" s="357"/>
    </row>
    <row r="33" spans="1:12" ht="12.75" x14ac:dyDescent="0.2">
      <c r="A33" s="351" t="s">
        <v>394</v>
      </c>
      <c r="B33" s="334">
        <v>417200</v>
      </c>
      <c r="C33" s="333" t="s">
        <v>130</v>
      </c>
      <c r="D33" s="353">
        <v>0</v>
      </c>
      <c r="E33" s="353">
        <v>0</v>
      </c>
      <c r="F33" s="356"/>
      <c r="G33" s="361" t="s">
        <v>393</v>
      </c>
      <c r="H33" s="334" t="s">
        <v>392</v>
      </c>
      <c r="I33" s="333" t="s">
        <v>391</v>
      </c>
      <c r="J33" s="353">
        <v>0</v>
      </c>
      <c r="K33" s="353">
        <v>0</v>
      </c>
      <c r="L33" s="357"/>
    </row>
    <row r="34" spans="1:12" ht="12.75" x14ac:dyDescent="0.2">
      <c r="A34" s="351" t="s">
        <v>390</v>
      </c>
      <c r="B34" s="334">
        <v>417300</v>
      </c>
      <c r="C34" s="333" t="s">
        <v>389</v>
      </c>
      <c r="D34" s="353">
        <v>0</v>
      </c>
      <c r="E34" s="353">
        <v>0</v>
      </c>
      <c r="F34" s="356"/>
      <c r="G34" s="355" t="s">
        <v>388</v>
      </c>
      <c r="H34" s="351" t="s">
        <v>387</v>
      </c>
      <c r="I34" s="333" t="s">
        <v>386</v>
      </c>
      <c r="J34" s="353">
        <v>0</v>
      </c>
      <c r="K34" s="353">
        <v>0</v>
      </c>
      <c r="L34" s="357"/>
    </row>
    <row r="35" spans="1:12" ht="12.75" x14ac:dyDescent="0.2">
      <c r="A35" s="351" t="s">
        <v>385</v>
      </c>
      <c r="B35" s="334">
        <v>417400</v>
      </c>
      <c r="C35" s="333" t="s">
        <v>384</v>
      </c>
      <c r="D35" s="353">
        <v>0</v>
      </c>
      <c r="E35" s="353">
        <v>0</v>
      </c>
      <c r="F35" s="356"/>
      <c r="G35" s="355" t="s">
        <v>383</v>
      </c>
      <c r="H35" s="351" t="s">
        <v>382</v>
      </c>
      <c r="I35" s="333" t="s">
        <v>381</v>
      </c>
      <c r="J35" s="359">
        <f>SUBTOTAL(9,J25:J34)</f>
        <v>0</v>
      </c>
      <c r="K35" s="358" t="s">
        <v>346</v>
      </c>
      <c r="L35" s="352">
        <f>SUBTOTAL(9,K25:K34)</f>
        <v>0</v>
      </c>
    </row>
    <row r="36" spans="1:12" ht="12.75" x14ac:dyDescent="0.2">
      <c r="A36" s="351" t="s">
        <v>380</v>
      </c>
      <c r="B36" s="334">
        <v>417900</v>
      </c>
      <c r="C36" s="333" t="s">
        <v>124</v>
      </c>
      <c r="D36" s="353">
        <v>0</v>
      </c>
      <c r="E36" s="353">
        <v>0</v>
      </c>
      <c r="F36" s="356"/>
      <c r="G36" s="355" t="s">
        <v>379</v>
      </c>
      <c r="H36" s="335"/>
      <c r="I36" s="333" t="s">
        <v>378</v>
      </c>
      <c r="J36" s="347"/>
      <c r="K36" s="347"/>
      <c r="L36" s="357"/>
    </row>
    <row r="37" spans="1:12" ht="25.5" x14ac:dyDescent="0.2">
      <c r="A37" s="351" t="s">
        <v>377</v>
      </c>
      <c r="B37" s="334"/>
      <c r="C37" s="333"/>
      <c r="D37" s="360"/>
      <c r="E37" s="360"/>
      <c r="F37" s="356"/>
      <c r="G37" s="355" t="s">
        <v>376</v>
      </c>
      <c r="H37" s="351" t="s">
        <v>375</v>
      </c>
      <c r="I37" s="333" t="s">
        <v>374</v>
      </c>
      <c r="J37" s="353">
        <v>0</v>
      </c>
      <c r="K37" s="353">
        <v>0</v>
      </c>
      <c r="L37" s="357"/>
    </row>
    <row r="38" spans="1:12" ht="12.75" x14ac:dyDescent="0.2">
      <c r="A38" s="351" t="s">
        <v>373</v>
      </c>
      <c r="B38" s="334">
        <v>418100</v>
      </c>
      <c r="C38" s="333" t="s">
        <v>123</v>
      </c>
      <c r="D38" s="353">
        <v>0</v>
      </c>
      <c r="E38" s="353">
        <v>0</v>
      </c>
      <c r="F38" s="356"/>
      <c r="G38" s="355" t="s">
        <v>372</v>
      </c>
      <c r="H38" s="351" t="s">
        <v>371</v>
      </c>
      <c r="I38" s="333" t="s">
        <v>370</v>
      </c>
      <c r="J38" s="353">
        <v>0</v>
      </c>
      <c r="K38" s="353">
        <v>0</v>
      </c>
      <c r="L38" s="357"/>
    </row>
    <row r="39" spans="1:12" ht="12.75" x14ac:dyDescent="0.2">
      <c r="A39" s="351" t="s">
        <v>369</v>
      </c>
      <c r="B39" s="334"/>
      <c r="C39" s="333"/>
      <c r="D39" s="360"/>
      <c r="E39" s="353"/>
      <c r="F39" s="356"/>
      <c r="G39" s="355" t="s">
        <v>368</v>
      </c>
      <c r="H39" s="351" t="s">
        <v>367</v>
      </c>
      <c r="I39" s="333" t="s">
        <v>366</v>
      </c>
      <c r="J39" s="359">
        <f>SUBTOTAL(9,J37:J38)</f>
        <v>0</v>
      </c>
      <c r="K39" s="358" t="s">
        <v>346</v>
      </c>
      <c r="L39" s="352">
        <f>SUBTOTAL(9,K37:K38)</f>
        <v>0</v>
      </c>
    </row>
    <row r="40" spans="1:12" ht="12.75" x14ac:dyDescent="0.2">
      <c r="A40" s="351" t="s">
        <v>365</v>
      </c>
      <c r="B40" s="334">
        <v>419100</v>
      </c>
      <c r="C40" s="333" t="s">
        <v>120</v>
      </c>
      <c r="D40" s="353">
        <v>0</v>
      </c>
      <c r="E40" s="353">
        <v>0</v>
      </c>
      <c r="F40" s="356"/>
      <c r="G40" s="355" t="s">
        <v>364</v>
      </c>
      <c r="H40" s="351" t="s">
        <v>363</v>
      </c>
      <c r="I40" s="333"/>
      <c r="J40" s="347"/>
      <c r="K40" s="357"/>
      <c r="L40" s="357"/>
    </row>
    <row r="41" spans="1:12" ht="12.75" x14ac:dyDescent="0.2">
      <c r="A41" s="351" t="s">
        <v>362</v>
      </c>
      <c r="B41" s="334">
        <v>419200</v>
      </c>
      <c r="C41" s="333" t="s">
        <v>118</v>
      </c>
      <c r="D41" s="353">
        <v>7408</v>
      </c>
      <c r="E41" s="353">
        <v>6003</v>
      </c>
      <c r="F41" s="356"/>
      <c r="G41" s="355" t="s">
        <v>361</v>
      </c>
      <c r="H41" s="335"/>
      <c r="I41" s="333" t="s">
        <v>360</v>
      </c>
      <c r="J41" s="359">
        <f>SUM(D46,J8,J22,J35,J39)</f>
        <v>12600</v>
      </c>
      <c r="K41" s="358" t="s">
        <v>346</v>
      </c>
      <c r="L41" s="352">
        <f>SUM(F46,L8,L22,L35,L39)</f>
        <v>12596</v>
      </c>
    </row>
    <row r="42" spans="1:12" ht="12.75" x14ac:dyDescent="0.2">
      <c r="A42" s="351" t="s">
        <v>359</v>
      </c>
      <c r="B42" s="334">
        <v>419300</v>
      </c>
      <c r="C42" s="333" t="s">
        <v>116</v>
      </c>
      <c r="D42" s="353">
        <v>0</v>
      </c>
      <c r="E42" s="353">
        <v>0</v>
      </c>
      <c r="F42" s="356"/>
      <c r="G42" s="355" t="s">
        <v>358</v>
      </c>
      <c r="H42" s="335"/>
      <c r="I42" s="333"/>
      <c r="J42" s="347"/>
      <c r="K42" s="347"/>
      <c r="L42" s="357"/>
    </row>
    <row r="43" spans="1:12" ht="12.75" x14ac:dyDescent="0.2">
      <c r="A43" s="351" t="s">
        <v>357</v>
      </c>
      <c r="B43" s="334">
        <v>419900</v>
      </c>
      <c r="C43" s="333" t="s">
        <v>115</v>
      </c>
      <c r="D43" s="353">
        <v>5192</v>
      </c>
      <c r="E43" s="534">
        <v>6593</v>
      </c>
      <c r="F43" s="356"/>
      <c r="G43" s="355" t="s">
        <v>356</v>
      </c>
      <c r="H43" s="351" t="s">
        <v>355</v>
      </c>
      <c r="I43" s="333" t="s">
        <v>354</v>
      </c>
      <c r="J43" s="533">
        <v>0</v>
      </c>
      <c r="K43" s="532">
        <v>0</v>
      </c>
      <c r="L43" s="352">
        <f>+K43</f>
        <v>0</v>
      </c>
    </row>
    <row r="44" spans="1:12" ht="12.75" x14ac:dyDescent="0.2">
      <c r="A44" s="351" t="s">
        <v>353</v>
      </c>
      <c r="B44" s="334"/>
      <c r="C44" s="333" t="s">
        <v>352</v>
      </c>
      <c r="D44" s="332">
        <f>SUBTOTAL(9,D19:D43)</f>
        <v>12600</v>
      </c>
      <c r="E44" s="350" t="s">
        <v>346</v>
      </c>
      <c r="F44" s="349">
        <f>SUBTOTAL(9,E20:E43)</f>
        <v>12596</v>
      </c>
      <c r="G44" s="348" t="s">
        <v>351</v>
      </c>
      <c r="H44" s="335"/>
      <c r="I44" s="333"/>
      <c r="J44" s="347"/>
      <c r="K44" s="347"/>
      <c r="L44" s="347"/>
    </row>
    <row r="45" spans="1:12" ht="24" x14ac:dyDescent="0.2">
      <c r="A45" s="346" t="s">
        <v>350</v>
      </c>
      <c r="B45" s="340">
        <v>410000</v>
      </c>
      <c r="C45" s="345" t="s">
        <v>349</v>
      </c>
      <c r="D45" s="344"/>
      <c r="E45" s="343" t="s">
        <v>346</v>
      </c>
      <c r="F45" s="342"/>
      <c r="G45" s="341"/>
      <c r="H45" s="340" t="s">
        <v>348</v>
      </c>
      <c r="I45" s="339" t="s">
        <v>347</v>
      </c>
      <c r="J45" s="338"/>
      <c r="K45" s="337" t="s">
        <v>346</v>
      </c>
      <c r="L45" s="336"/>
    </row>
    <row r="46" spans="1:12" ht="12.75" x14ac:dyDescent="0.2">
      <c r="A46" s="335"/>
      <c r="B46" s="334"/>
      <c r="C46" s="333"/>
      <c r="D46" s="332">
        <f>(D19+D44)</f>
        <v>12600</v>
      </c>
      <c r="E46" s="332"/>
      <c r="F46" s="331">
        <f>SUM(F19+F44)</f>
        <v>12596</v>
      </c>
      <c r="G46" s="330"/>
      <c r="H46" s="329"/>
      <c r="I46" s="328" t="s">
        <v>345</v>
      </c>
      <c r="J46" s="326">
        <f>(D7+J41+J43)</f>
        <v>21538</v>
      </c>
      <c r="K46" s="327"/>
      <c r="L46" s="326">
        <f>(F7+L41+K43)</f>
        <v>27237</v>
      </c>
    </row>
    <row r="47" spans="1:12" ht="12.95" customHeight="1" x14ac:dyDescent="0.2">
      <c r="A47" s="598" t="str">
        <f ca="1">CELL("FILENAME",A1)</f>
        <v>R:\Finance\Annual Budget\Amended 2016-2017\[2016-2017 Amended Budget.xlsx]121</v>
      </c>
      <c r="B47" s="598"/>
      <c r="C47" s="598"/>
      <c r="D47" s="324"/>
      <c r="E47" s="324"/>
      <c r="F47" s="324"/>
      <c r="G47" s="324"/>
      <c r="H47" s="324"/>
      <c r="I47" s="325"/>
      <c r="J47" s="324"/>
      <c r="K47" s="324"/>
      <c r="L47" s="324"/>
    </row>
    <row r="48" spans="1:12" x14ac:dyDescent="0.2">
      <c r="D48" s="323"/>
      <c r="E48" s="323"/>
      <c r="F48" s="323"/>
    </row>
    <row r="49" spans="4:6" x14ac:dyDescent="0.2">
      <c r="D49" s="323"/>
      <c r="E49" s="323"/>
      <c r="F49" s="323"/>
    </row>
    <row r="50" spans="4:6" x14ac:dyDescent="0.2">
      <c r="D50" s="323"/>
      <c r="E50" s="323"/>
      <c r="F50" s="323"/>
    </row>
    <row r="51" spans="4:6" x14ac:dyDescent="0.2">
      <c r="D51" s="323"/>
      <c r="E51" s="323"/>
      <c r="F51" s="323"/>
    </row>
    <row r="52" spans="4:6" x14ac:dyDescent="0.2">
      <c r="D52" s="323"/>
      <c r="E52" s="323"/>
      <c r="F52" s="323"/>
    </row>
    <row r="53" spans="4:6" x14ac:dyDescent="0.2">
      <c r="D53" s="323"/>
      <c r="E53" s="323"/>
      <c r="F53" s="323"/>
    </row>
    <row r="54" spans="4:6" x14ac:dyDescent="0.2">
      <c r="D54" s="323"/>
      <c r="E54" s="323"/>
      <c r="F54" s="323"/>
    </row>
    <row r="55" spans="4:6" x14ac:dyDescent="0.2">
      <c r="D55" s="323"/>
      <c r="E55" s="323"/>
      <c r="F55" s="323"/>
    </row>
    <row r="56" spans="4:6" x14ac:dyDescent="0.2">
      <c r="D56" s="323"/>
      <c r="E56" s="323"/>
      <c r="F56" s="323"/>
    </row>
    <row r="57" spans="4:6" x14ac:dyDescent="0.2">
      <c r="D57" s="323"/>
      <c r="E57" s="323"/>
      <c r="F57" s="323"/>
    </row>
    <row r="58" spans="4:6" x14ac:dyDescent="0.2">
      <c r="D58" s="323"/>
      <c r="E58" s="323"/>
      <c r="F58" s="323"/>
    </row>
    <row r="59" spans="4:6" x14ac:dyDescent="0.2">
      <c r="D59" s="323"/>
      <c r="E59" s="323"/>
      <c r="F59" s="323"/>
    </row>
    <row r="60" spans="4:6" x14ac:dyDescent="0.2">
      <c r="D60" s="323"/>
      <c r="E60" s="323"/>
      <c r="F60" s="323"/>
    </row>
    <row r="61" spans="4:6" x14ac:dyDescent="0.2">
      <c r="D61" s="323"/>
      <c r="E61" s="323"/>
      <c r="F61" s="323"/>
    </row>
    <row r="62" spans="4:6" x14ac:dyDescent="0.2">
      <c r="D62" s="323"/>
      <c r="E62" s="323"/>
      <c r="F62" s="323"/>
    </row>
    <row r="63" spans="4:6" x14ac:dyDescent="0.2">
      <c r="D63" s="323"/>
      <c r="E63" s="323"/>
      <c r="F63" s="323"/>
    </row>
    <row r="64" spans="4:6" x14ac:dyDescent="0.2">
      <c r="D64" s="323"/>
      <c r="E64" s="323"/>
      <c r="F64" s="323"/>
    </row>
    <row r="65" spans="4:6" x14ac:dyDescent="0.2">
      <c r="D65" s="323"/>
      <c r="E65" s="323"/>
      <c r="F65" s="323"/>
    </row>
    <row r="66" spans="4:6" x14ac:dyDescent="0.2">
      <c r="D66" s="323"/>
      <c r="E66" s="323"/>
      <c r="F66" s="323"/>
    </row>
    <row r="67" spans="4:6" x14ac:dyDescent="0.2">
      <c r="D67" s="323"/>
      <c r="E67" s="323"/>
      <c r="F67" s="323"/>
    </row>
    <row r="68" spans="4:6" x14ac:dyDescent="0.2">
      <c r="D68" s="323"/>
      <c r="E68" s="323"/>
      <c r="F68" s="323"/>
    </row>
    <row r="69" spans="4:6" x14ac:dyDescent="0.2">
      <c r="D69" s="323"/>
      <c r="E69" s="323"/>
      <c r="F69" s="323"/>
    </row>
    <row r="70" spans="4:6" x14ac:dyDescent="0.2">
      <c r="D70" s="323"/>
      <c r="E70" s="323"/>
      <c r="F70" s="323"/>
    </row>
    <row r="71" spans="4:6" x14ac:dyDescent="0.2">
      <c r="D71" s="323"/>
      <c r="E71" s="323"/>
      <c r="F71" s="323"/>
    </row>
    <row r="72" spans="4:6" x14ac:dyDescent="0.2">
      <c r="D72" s="323"/>
      <c r="E72" s="323"/>
      <c r="F72" s="323"/>
    </row>
    <row r="73" spans="4:6" x14ac:dyDescent="0.2">
      <c r="D73" s="323"/>
      <c r="E73" s="323"/>
      <c r="F73" s="323"/>
    </row>
    <row r="74" spans="4:6" x14ac:dyDescent="0.2">
      <c r="D74" s="323"/>
      <c r="E74" s="323"/>
      <c r="F74" s="323"/>
    </row>
    <row r="75" spans="4:6" x14ac:dyDescent="0.2">
      <c r="D75" s="323"/>
      <c r="E75" s="323"/>
      <c r="F75" s="323"/>
    </row>
    <row r="76" spans="4:6" x14ac:dyDescent="0.2">
      <c r="D76" s="323"/>
      <c r="E76" s="323"/>
      <c r="F76" s="323"/>
    </row>
    <row r="77" spans="4:6" x14ac:dyDescent="0.2">
      <c r="D77" s="323"/>
      <c r="E77" s="323"/>
      <c r="F77" s="323"/>
    </row>
    <row r="78" spans="4:6" x14ac:dyDescent="0.2">
      <c r="D78" s="323"/>
      <c r="E78" s="323"/>
      <c r="F78" s="323"/>
    </row>
    <row r="79" spans="4:6" x14ac:dyDescent="0.2">
      <c r="D79" s="323"/>
      <c r="E79" s="323"/>
      <c r="F79" s="323"/>
    </row>
    <row r="80" spans="4:6" x14ac:dyDescent="0.2">
      <c r="D80" s="323"/>
      <c r="E80" s="323"/>
      <c r="F80" s="323"/>
    </row>
    <row r="81" spans="4:6" x14ac:dyDescent="0.2">
      <c r="D81" s="323"/>
      <c r="E81" s="323"/>
      <c r="F81" s="323"/>
    </row>
    <row r="82" spans="4:6" x14ac:dyDescent="0.2">
      <c r="D82" s="323"/>
      <c r="E82" s="323"/>
      <c r="F82" s="323"/>
    </row>
    <row r="83" spans="4:6" x14ac:dyDescent="0.2">
      <c r="D83" s="323"/>
      <c r="E83" s="323"/>
      <c r="F83" s="323"/>
    </row>
    <row r="84" spans="4:6" x14ac:dyDescent="0.2">
      <c r="D84" s="323"/>
      <c r="E84" s="323"/>
      <c r="F84" s="323"/>
    </row>
    <row r="85" spans="4:6" x14ac:dyDescent="0.2">
      <c r="D85" s="323"/>
      <c r="E85" s="323"/>
      <c r="F85" s="323"/>
    </row>
    <row r="86" spans="4:6" x14ac:dyDescent="0.2">
      <c r="D86" s="323"/>
      <c r="E86" s="323"/>
      <c r="F86" s="323"/>
    </row>
    <row r="87" spans="4:6" x14ac:dyDescent="0.2">
      <c r="D87" s="323"/>
      <c r="E87" s="323"/>
      <c r="F87" s="323"/>
    </row>
    <row r="88" spans="4:6" x14ac:dyDescent="0.2">
      <c r="D88" s="323"/>
      <c r="E88" s="323"/>
      <c r="F88" s="323"/>
    </row>
    <row r="89" spans="4:6" x14ac:dyDescent="0.2">
      <c r="D89" s="323"/>
      <c r="E89" s="323"/>
      <c r="F89" s="323"/>
    </row>
    <row r="90" spans="4:6" x14ac:dyDescent="0.2">
      <c r="D90" s="323"/>
      <c r="E90" s="323"/>
      <c r="F90" s="323"/>
    </row>
    <row r="91" spans="4:6" x14ac:dyDescent="0.2">
      <c r="D91" s="323"/>
      <c r="E91" s="323"/>
      <c r="F91" s="323"/>
    </row>
    <row r="92" spans="4:6" x14ac:dyDescent="0.2">
      <c r="D92" s="323"/>
      <c r="E92" s="323"/>
      <c r="F92" s="323"/>
    </row>
    <row r="93" spans="4:6" x14ac:dyDescent="0.2">
      <c r="D93" s="323"/>
      <c r="E93" s="323"/>
      <c r="F93" s="323"/>
    </row>
    <row r="94" spans="4:6" x14ac:dyDescent="0.2">
      <c r="D94" s="323"/>
      <c r="E94" s="323"/>
      <c r="F94" s="323"/>
    </row>
    <row r="95" spans="4:6" x14ac:dyDescent="0.2">
      <c r="D95" s="323"/>
      <c r="E95" s="323"/>
      <c r="F95" s="323"/>
    </row>
    <row r="96" spans="4:6" x14ac:dyDescent="0.2">
      <c r="D96" s="323"/>
      <c r="E96" s="323"/>
      <c r="F96" s="323"/>
    </row>
    <row r="97" spans="4:6" x14ac:dyDescent="0.2">
      <c r="D97" s="323"/>
      <c r="E97" s="323"/>
      <c r="F97" s="323"/>
    </row>
    <row r="98" spans="4:6" x14ac:dyDescent="0.2">
      <c r="D98" s="323"/>
      <c r="E98" s="323"/>
      <c r="F98" s="323"/>
    </row>
    <row r="99" spans="4:6" x14ac:dyDescent="0.2">
      <c r="D99" s="323"/>
      <c r="E99" s="323"/>
      <c r="F99" s="323"/>
    </row>
    <row r="100" spans="4:6" x14ac:dyDescent="0.2">
      <c r="D100" s="323"/>
      <c r="E100" s="323"/>
      <c r="F100" s="323"/>
    </row>
    <row r="101" spans="4:6" x14ac:dyDescent="0.2">
      <c r="D101" s="323"/>
      <c r="E101" s="323"/>
      <c r="F101" s="323"/>
    </row>
    <row r="102" spans="4:6" x14ac:dyDescent="0.2">
      <c r="D102" s="323"/>
      <c r="E102" s="323"/>
      <c r="F102" s="323"/>
    </row>
    <row r="103" spans="4:6" x14ac:dyDescent="0.2">
      <c r="D103" s="323"/>
      <c r="E103" s="323"/>
      <c r="F103" s="323"/>
    </row>
    <row r="104" spans="4:6" x14ac:dyDescent="0.2">
      <c r="D104" s="323"/>
      <c r="E104" s="323"/>
      <c r="F104" s="323"/>
    </row>
    <row r="105" spans="4:6" x14ac:dyDescent="0.2">
      <c r="D105" s="323"/>
      <c r="E105" s="323"/>
      <c r="F105" s="323"/>
    </row>
    <row r="106" spans="4:6" x14ac:dyDescent="0.2">
      <c r="D106" s="323"/>
      <c r="E106" s="323"/>
      <c r="F106" s="323"/>
    </row>
    <row r="107" spans="4:6" x14ac:dyDescent="0.2">
      <c r="D107" s="323"/>
      <c r="E107" s="323"/>
      <c r="F107" s="323"/>
    </row>
    <row r="108" spans="4:6" x14ac:dyDescent="0.2">
      <c r="D108" s="323"/>
      <c r="E108" s="323"/>
      <c r="F108" s="323"/>
    </row>
    <row r="109" spans="4:6" x14ac:dyDescent="0.2">
      <c r="D109" s="323"/>
      <c r="E109" s="323"/>
      <c r="F109" s="323"/>
    </row>
    <row r="110" spans="4:6" x14ac:dyDescent="0.2">
      <c r="D110" s="323"/>
      <c r="E110" s="323"/>
      <c r="F110" s="323"/>
    </row>
    <row r="111" spans="4:6" x14ac:dyDescent="0.2">
      <c r="D111" s="323"/>
      <c r="E111" s="323"/>
      <c r="F111" s="323"/>
    </row>
    <row r="112" spans="4:6" x14ac:dyDescent="0.2">
      <c r="D112" s="323"/>
      <c r="E112" s="323"/>
      <c r="F112" s="323"/>
    </row>
    <row r="113" spans="4:6" x14ac:dyDescent="0.2">
      <c r="D113" s="323"/>
      <c r="E113" s="323"/>
      <c r="F113" s="323"/>
    </row>
    <row r="114" spans="4:6" x14ac:dyDescent="0.2">
      <c r="D114" s="323"/>
      <c r="E114" s="323"/>
      <c r="F114" s="323"/>
    </row>
    <row r="115" spans="4:6" x14ac:dyDescent="0.2">
      <c r="D115" s="323"/>
      <c r="E115" s="323"/>
      <c r="F115" s="323"/>
    </row>
    <row r="116" spans="4:6" x14ac:dyDescent="0.2">
      <c r="D116" s="323"/>
      <c r="E116" s="323"/>
      <c r="F116" s="323"/>
    </row>
    <row r="117" spans="4:6" x14ac:dyDescent="0.2">
      <c r="D117" s="323"/>
      <c r="E117" s="323"/>
      <c r="F117" s="323"/>
    </row>
    <row r="118" spans="4:6" x14ac:dyDescent="0.2">
      <c r="D118" s="323"/>
      <c r="E118" s="323"/>
      <c r="F118" s="323"/>
    </row>
    <row r="119" spans="4:6" x14ac:dyDescent="0.2">
      <c r="D119" s="323"/>
      <c r="E119" s="323"/>
      <c r="F119" s="323"/>
    </row>
    <row r="120" spans="4:6" x14ac:dyDescent="0.2">
      <c r="D120" s="323"/>
      <c r="E120" s="323"/>
      <c r="F120" s="323"/>
    </row>
    <row r="121" spans="4:6" x14ac:dyDescent="0.2">
      <c r="D121" s="323"/>
      <c r="E121" s="323"/>
      <c r="F121" s="323"/>
    </row>
    <row r="122" spans="4:6" x14ac:dyDescent="0.2">
      <c r="D122" s="323"/>
      <c r="E122" s="323"/>
      <c r="F122" s="323"/>
    </row>
    <row r="123" spans="4:6" x14ac:dyDescent="0.2">
      <c r="D123" s="323"/>
      <c r="E123" s="323"/>
      <c r="F123" s="323"/>
    </row>
    <row r="124" spans="4:6" x14ac:dyDescent="0.2">
      <c r="D124" s="323"/>
      <c r="E124" s="323"/>
      <c r="F124" s="323"/>
    </row>
    <row r="125" spans="4:6" x14ac:dyDescent="0.2">
      <c r="D125" s="323"/>
      <c r="E125" s="323"/>
      <c r="F125" s="323"/>
    </row>
    <row r="126" spans="4:6" x14ac:dyDescent="0.2">
      <c r="D126" s="323"/>
      <c r="E126" s="323"/>
      <c r="F126" s="323"/>
    </row>
    <row r="127" spans="4:6" x14ac:dyDescent="0.2">
      <c r="D127" s="323"/>
      <c r="E127" s="323"/>
      <c r="F127" s="323"/>
    </row>
    <row r="128" spans="4:6" x14ac:dyDescent="0.2">
      <c r="D128" s="323"/>
      <c r="E128" s="323"/>
      <c r="F128" s="323"/>
    </row>
    <row r="129" spans="4:6" x14ac:dyDescent="0.2">
      <c r="D129" s="323"/>
      <c r="E129" s="323"/>
      <c r="F129" s="323"/>
    </row>
    <row r="130" spans="4:6" x14ac:dyDescent="0.2">
      <c r="D130" s="323"/>
      <c r="E130" s="323"/>
      <c r="F130" s="323"/>
    </row>
    <row r="131" spans="4:6" x14ac:dyDescent="0.2">
      <c r="D131" s="323"/>
      <c r="E131" s="323"/>
      <c r="F131" s="323"/>
    </row>
    <row r="132" spans="4:6" x14ac:dyDescent="0.2">
      <c r="D132" s="323"/>
      <c r="E132" s="323"/>
      <c r="F132" s="323"/>
    </row>
    <row r="133" spans="4:6" x14ac:dyDescent="0.2">
      <c r="D133" s="323"/>
      <c r="E133" s="323"/>
      <c r="F133" s="323"/>
    </row>
    <row r="134" spans="4:6" x14ac:dyDescent="0.2">
      <c r="D134" s="323"/>
      <c r="E134" s="323"/>
      <c r="F134" s="323"/>
    </row>
    <row r="135" spans="4:6" x14ac:dyDescent="0.2">
      <c r="D135" s="323"/>
      <c r="E135" s="323"/>
      <c r="F135" s="323"/>
    </row>
    <row r="136" spans="4:6" x14ac:dyDescent="0.2">
      <c r="D136" s="323"/>
      <c r="E136" s="323"/>
      <c r="F136" s="323"/>
    </row>
    <row r="137" spans="4:6" x14ac:dyDescent="0.2">
      <c r="D137" s="323"/>
      <c r="E137" s="323"/>
      <c r="F137" s="323"/>
    </row>
    <row r="138" spans="4:6" x14ac:dyDescent="0.2">
      <c r="D138" s="323"/>
      <c r="E138" s="323"/>
      <c r="F138" s="323"/>
    </row>
    <row r="139" spans="4:6" x14ac:dyDescent="0.2">
      <c r="D139" s="323"/>
      <c r="E139" s="323"/>
      <c r="F139" s="323"/>
    </row>
    <row r="140" spans="4:6" x14ac:dyDescent="0.2">
      <c r="D140" s="323"/>
      <c r="E140" s="323"/>
      <c r="F140" s="323"/>
    </row>
    <row r="141" spans="4:6" x14ac:dyDescent="0.2">
      <c r="D141" s="323"/>
      <c r="E141" s="323"/>
      <c r="F141" s="323"/>
    </row>
    <row r="142" spans="4:6" x14ac:dyDescent="0.2">
      <c r="D142" s="323"/>
      <c r="E142" s="323"/>
      <c r="F142" s="323"/>
    </row>
    <row r="143" spans="4:6" x14ac:dyDescent="0.2">
      <c r="D143" s="323"/>
      <c r="E143" s="323"/>
      <c r="F143" s="323"/>
    </row>
    <row r="144" spans="4:6" x14ac:dyDescent="0.2">
      <c r="D144" s="323"/>
      <c r="E144" s="323"/>
      <c r="F144" s="323"/>
    </row>
    <row r="145" spans="4:6" x14ac:dyDescent="0.2">
      <c r="D145" s="323"/>
      <c r="E145" s="323"/>
      <c r="F145" s="323"/>
    </row>
    <row r="146" spans="4:6" x14ac:dyDescent="0.2">
      <c r="D146" s="323"/>
      <c r="E146" s="323"/>
      <c r="F146" s="323"/>
    </row>
    <row r="147" spans="4:6" x14ac:dyDescent="0.2">
      <c r="D147" s="323"/>
      <c r="E147" s="323"/>
      <c r="F147" s="323"/>
    </row>
    <row r="148" spans="4:6" x14ac:dyDescent="0.2">
      <c r="D148" s="323"/>
      <c r="E148" s="323"/>
      <c r="F148" s="323"/>
    </row>
    <row r="149" spans="4:6" x14ac:dyDescent="0.2">
      <c r="D149" s="323"/>
      <c r="E149" s="323"/>
      <c r="F149" s="323"/>
    </row>
    <row r="150" spans="4:6" x14ac:dyDescent="0.2">
      <c r="D150" s="323"/>
      <c r="E150" s="323"/>
      <c r="F150" s="323"/>
    </row>
    <row r="151" spans="4:6" x14ac:dyDescent="0.2">
      <c r="D151" s="323"/>
      <c r="E151" s="323"/>
      <c r="F151" s="323"/>
    </row>
    <row r="152" spans="4:6" x14ac:dyDescent="0.2">
      <c r="D152" s="323"/>
      <c r="E152" s="323"/>
      <c r="F152" s="323"/>
    </row>
    <row r="153" spans="4:6" x14ac:dyDescent="0.2">
      <c r="D153" s="323"/>
      <c r="E153" s="323"/>
      <c r="F153" s="323"/>
    </row>
    <row r="154" spans="4:6" x14ac:dyDescent="0.2">
      <c r="D154" s="323"/>
      <c r="E154" s="323"/>
      <c r="F154" s="323"/>
    </row>
    <row r="155" spans="4:6" x14ac:dyDescent="0.2">
      <c r="D155" s="323"/>
      <c r="E155" s="323"/>
      <c r="F155" s="323"/>
    </row>
    <row r="156" spans="4:6" x14ac:dyDescent="0.2">
      <c r="D156" s="323"/>
      <c r="E156" s="323"/>
      <c r="F156" s="323"/>
    </row>
    <row r="157" spans="4:6" x14ac:dyDescent="0.2">
      <c r="D157" s="323"/>
      <c r="E157" s="323"/>
      <c r="F157" s="323"/>
    </row>
    <row r="158" spans="4:6" x14ac:dyDescent="0.2">
      <c r="D158" s="323"/>
      <c r="E158" s="323"/>
      <c r="F158" s="323"/>
    </row>
    <row r="159" spans="4:6" x14ac:dyDescent="0.2">
      <c r="D159" s="323"/>
      <c r="E159" s="323"/>
      <c r="F159" s="323"/>
    </row>
    <row r="160" spans="4:6" x14ac:dyDescent="0.2">
      <c r="D160" s="323"/>
      <c r="E160" s="323"/>
      <c r="F160" s="323"/>
    </row>
    <row r="161" spans="4:6" x14ac:dyDescent="0.2">
      <c r="D161" s="323"/>
      <c r="E161" s="323"/>
      <c r="F161" s="323"/>
    </row>
    <row r="162" spans="4:6" x14ac:dyDescent="0.2">
      <c r="D162" s="323"/>
      <c r="E162" s="323"/>
      <c r="F162" s="323"/>
    </row>
    <row r="163" spans="4:6" x14ac:dyDescent="0.2">
      <c r="D163" s="323"/>
      <c r="E163" s="323"/>
      <c r="F163" s="323"/>
    </row>
    <row r="164" spans="4:6" x14ac:dyDescent="0.2">
      <c r="D164" s="323"/>
      <c r="E164" s="323"/>
      <c r="F164" s="323"/>
    </row>
    <row r="165" spans="4:6" x14ac:dyDescent="0.2">
      <c r="D165" s="323"/>
      <c r="E165" s="323"/>
      <c r="F165" s="323"/>
    </row>
    <row r="166" spans="4:6" x14ac:dyDescent="0.2">
      <c r="D166" s="323"/>
      <c r="E166" s="323"/>
      <c r="F166" s="323"/>
    </row>
    <row r="167" spans="4:6" x14ac:dyDescent="0.2">
      <c r="D167" s="323"/>
      <c r="E167" s="323"/>
      <c r="F167" s="323"/>
    </row>
    <row r="168" spans="4:6" x14ac:dyDescent="0.2">
      <c r="D168" s="323"/>
      <c r="E168" s="323"/>
      <c r="F168" s="323"/>
    </row>
    <row r="169" spans="4:6" x14ac:dyDescent="0.2">
      <c r="D169" s="323"/>
      <c r="E169" s="323"/>
      <c r="F169" s="323"/>
    </row>
    <row r="170" spans="4:6" x14ac:dyDescent="0.2">
      <c r="D170" s="323"/>
      <c r="E170" s="323"/>
      <c r="F170" s="323"/>
    </row>
    <row r="171" spans="4:6" x14ac:dyDescent="0.2">
      <c r="D171" s="323"/>
      <c r="E171" s="323"/>
      <c r="F171" s="323"/>
    </row>
    <row r="172" spans="4:6" x14ac:dyDescent="0.2">
      <c r="D172" s="323"/>
      <c r="E172" s="323"/>
      <c r="F172" s="323"/>
    </row>
    <row r="173" spans="4:6" x14ac:dyDescent="0.2">
      <c r="D173" s="323"/>
      <c r="E173" s="323"/>
      <c r="F173" s="323"/>
    </row>
    <row r="174" spans="4:6" x14ac:dyDescent="0.2">
      <c r="D174" s="323"/>
      <c r="E174" s="323"/>
      <c r="F174" s="323"/>
    </row>
    <row r="175" spans="4:6" x14ac:dyDescent="0.2">
      <c r="D175" s="323"/>
      <c r="E175" s="323"/>
      <c r="F175" s="323"/>
    </row>
    <row r="176" spans="4:6" x14ac:dyDescent="0.2">
      <c r="D176" s="323"/>
      <c r="E176" s="323"/>
      <c r="F176" s="323"/>
    </row>
    <row r="177" spans="4:6" x14ac:dyDescent="0.2">
      <c r="D177" s="323"/>
      <c r="E177" s="323"/>
      <c r="F177" s="323"/>
    </row>
    <row r="178" spans="4:6" x14ac:dyDescent="0.2">
      <c r="D178" s="323"/>
      <c r="E178" s="323"/>
      <c r="F178" s="323"/>
    </row>
    <row r="179" spans="4:6" x14ac:dyDescent="0.2">
      <c r="D179" s="323"/>
      <c r="E179" s="323"/>
      <c r="F179" s="323"/>
    </row>
    <row r="180" spans="4:6" x14ac:dyDescent="0.2">
      <c r="D180" s="323"/>
      <c r="E180" s="323"/>
      <c r="F180" s="323"/>
    </row>
    <row r="181" spans="4:6" x14ac:dyDescent="0.2">
      <c r="D181" s="323"/>
      <c r="E181" s="323"/>
      <c r="F181" s="323"/>
    </row>
    <row r="182" spans="4:6" x14ac:dyDescent="0.2">
      <c r="D182" s="323"/>
      <c r="E182" s="323"/>
      <c r="F182" s="323"/>
    </row>
    <row r="183" spans="4:6" x14ac:dyDescent="0.2">
      <c r="D183" s="323"/>
      <c r="E183" s="323"/>
      <c r="F183" s="323"/>
    </row>
    <row r="184" spans="4:6" x14ac:dyDescent="0.2">
      <c r="D184" s="323"/>
      <c r="E184" s="323"/>
      <c r="F184" s="323"/>
    </row>
    <row r="185" spans="4:6" x14ac:dyDescent="0.2">
      <c r="D185" s="323"/>
      <c r="E185" s="323"/>
      <c r="F185" s="323"/>
    </row>
    <row r="186" spans="4:6" x14ac:dyDescent="0.2">
      <c r="D186" s="323"/>
      <c r="E186" s="323"/>
      <c r="F186" s="323"/>
    </row>
    <row r="187" spans="4:6" x14ac:dyDescent="0.2">
      <c r="D187" s="323"/>
      <c r="E187" s="323"/>
      <c r="F187" s="323"/>
    </row>
    <row r="188" spans="4:6" x14ac:dyDescent="0.2">
      <c r="D188" s="323"/>
      <c r="E188" s="323"/>
      <c r="F188" s="323"/>
    </row>
    <row r="189" spans="4:6" x14ac:dyDescent="0.2">
      <c r="D189" s="323"/>
      <c r="E189" s="323"/>
      <c r="F189" s="323"/>
    </row>
    <row r="190" spans="4:6" x14ac:dyDescent="0.2">
      <c r="D190" s="323"/>
      <c r="E190" s="323"/>
      <c r="F190" s="323"/>
    </row>
    <row r="191" spans="4:6" x14ac:dyDescent="0.2">
      <c r="D191" s="323"/>
      <c r="E191" s="323"/>
      <c r="F191" s="323"/>
    </row>
    <row r="192" spans="4:6" x14ac:dyDescent="0.2">
      <c r="D192" s="323"/>
      <c r="E192" s="323"/>
      <c r="F192" s="323"/>
    </row>
    <row r="193" spans="4:6" x14ac:dyDescent="0.2">
      <c r="D193" s="323"/>
      <c r="E193" s="323"/>
      <c r="F193" s="323"/>
    </row>
    <row r="194" spans="4:6" x14ac:dyDescent="0.2">
      <c r="D194" s="323"/>
      <c r="E194" s="323"/>
      <c r="F194" s="323"/>
    </row>
    <row r="195" spans="4:6" x14ac:dyDescent="0.2">
      <c r="D195" s="323"/>
      <c r="E195" s="323"/>
      <c r="F195" s="323"/>
    </row>
    <row r="196" spans="4:6" x14ac:dyDescent="0.2">
      <c r="D196" s="323"/>
      <c r="E196" s="323"/>
      <c r="F196" s="323"/>
    </row>
    <row r="197" spans="4:6" x14ac:dyDescent="0.2">
      <c r="D197" s="323"/>
      <c r="E197" s="323"/>
      <c r="F197" s="323"/>
    </row>
    <row r="198" spans="4:6" x14ac:dyDescent="0.2">
      <c r="D198" s="323"/>
      <c r="E198" s="323"/>
      <c r="F198" s="323"/>
    </row>
    <row r="199" spans="4:6" x14ac:dyDescent="0.2">
      <c r="D199" s="323"/>
      <c r="E199" s="323"/>
      <c r="F199" s="323"/>
    </row>
    <row r="200" spans="4:6" x14ac:dyDescent="0.2">
      <c r="D200" s="323"/>
      <c r="E200" s="323"/>
      <c r="F200" s="323"/>
    </row>
    <row r="201" spans="4:6" x14ac:dyDescent="0.2">
      <c r="D201" s="323"/>
      <c r="E201" s="323"/>
      <c r="F201" s="323"/>
    </row>
    <row r="202" spans="4:6" x14ac:dyDescent="0.2">
      <c r="D202" s="323"/>
      <c r="E202" s="323"/>
      <c r="F202" s="323"/>
    </row>
    <row r="203" spans="4:6" x14ac:dyDescent="0.2">
      <c r="D203" s="323"/>
      <c r="E203" s="323"/>
      <c r="F203" s="323"/>
    </row>
    <row r="204" spans="4:6" x14ac:dyDescent="0.2">
      <c r="D204" s="323"/>
      <c r="E204" s="323"/>
      <c r="F204" s="323"/>
    </row>
    <row r="205" spans="4:6" x14ac:dyDescent="0.2">
      <c r="D205" s="323"/>
      <c r="E205" s="323"/>
      <c r="F205" s="323"/>
    </row>
    <row r="206" spans="4:6" x14ac:dyDescent="0.2">
      <c r="D206" s="323"/>
      <c r="E206" s="323"/>
      <c r="F206" s="323"/>
    </row>
    <row r="207" spans="4:6" x14ac:dyDescent="0.2">
      <c r="D207" s="323"/>
      <c r="E207" s="323"/>
      <c r="F207" s="323"/>
    </row>
    <row r="208" spans="4:6" x14ac:dyDescent="0.2">
      <c r="D208" s="323"/>
      <c r="E208" s="323"/>
      <c r="F208" s="323"/>
    </row>
    <row r="209" spans="4:6" x14ac:dyDescent="0.2">
      <c r="D209" s="323"/>
      <c r="E209" s="323"/>
      <c r="F209" s="323"/>
    </row>
    <row r="210" spans="4:6" x14ac:dyDescent="0.2">
      <c r="D210" s="323"/>
      <c r="E210" s="323"/>
      <c r="F210" s="323"/>
    </row>
    <row r="211" spans="4:6" x14ac:dyDescent="0.2">
      <c r="D211" s="323"/>
      <c r="E211" s="323"/>
      <c r="F211" s="323"/>
    </row>
    <row r="212" spans="4:6" x14ac:dyDescent="0.2">
      <c r="D212" s="323"/>
      <c r="E212" s="323"/>
      <c r="F212" s="323"/>
    </row>
    <row r="213" spans="4:6" x14ac:dyDescent="0.2">
      <c r="D213" s="323"/>
      <c r="E213" s="323"/>
      <c r="F213" s="323"/>
    </row>
    <row r="214" spans="4:6" x14ac:dyDescent="0.2">
      <c r="D214" s="323"/>
      <c r="E214" s="323"/>
      <c r="F214" s="323"/>
    </row>
    <row r="215" spans="4:6" x14ac:dyDescent="0.2">
      <c r="D215" s="323"/>
      <c r="E215" s="323"/>
      <c r="F215" s="323"/>
    </row>
    <row r="216" spans="4:6" x14ac:dyDescent="0.2">
      <c r="D216" s="323"/>
      <c r="E216" s="323"/>
      <c r="F216" s="323"/>
    </row>
    <row r="217" spans="4:6" x14ac:dyDescent="0.2">
      <c r="D217" s="323"/>
      <c r="E217" s="323"/>
      <c r="F217" s="323"/>
    </row>
    <row r="218" spans="4:6" x14ac:dyDescent="0.2">
      <c r="D218" s="323"/>
      <c r="E218" s="323"/>
      <c r="F218" s="323"/>
    </row>
    <row r="219" spans="4:6" x14ac:dyDescent="0.2">
      <c r="D219" s="323"/>
      <c r="E219" s="323"/>
      <c r="F219" s="323"/>
    </row>
    <row r="220" spans="4:6" x14ac:dyDescent="0.2">
      <c r="D220" s="323"/>
      <c r="E220" s="323"/>
      <c r="F220" s="323"/>
    </row>
    <row r="221" spans="4:6" x14ac:dyDescent="0.2">
      <c r="D221" s="323"/>
      <c r="E221" s="323"/>
      <c r="F221" s="323"/>
    </row>
    <row r="222" spans="4:6" x14ac:dyDescent="0.2">
      <c r="D222" s="323"/>
      <c r="E222" s="323"/>
      <c r="F222" s="323"/>
    </row>
    <row r="223" spans="4:6" x14ac:dyDescent="0.2">
      <c r="D223" s="323"/>
      <c r="E223" s="323"/>
      <c r="F223" s="323"/>
    </row>
    <row r="224" spans="4:6" x14ac:dyDescent="0.2">
      <c r="D224" s="323"/>
      <c r="E224" s="323"/>
      <c r="F224" s="323"/>
    </row>
    <row r="225" spans="4:6" x14ac:dyDescent="0.2">
      <c r="D225" s="323"/>
      <c r="E225" s="323"/>
      <c r="F225" s="323"/>
    </row>
    <row r="226" spans="4:6" x14ac:dyDescent="0.2">
      <c r="D226" s="323"/>
      <c r="E226" s="323"/>
      <c r="F226" s="323"/>
    </row>
    <row r="227" spans="4:6" x14ac:dyDescent="0.2">
      <c r="D227" s="323"/>
      <c r="E227" s="323"/>
      <c r="F227" s="323"/>
    </row>
    <row r="228" spans="4:6" x14ac:dyDescent="0.2">
      <c r="D228" s="323"/>
      <c r="E228" s="323"/>
      <c r="F228" s="323"/>
    </row>
    <row r="229" spans="4:6" x14ac:dyDescent="0.2">
      <c r="D229" s="323"/>
      <c r="E229" s="323"/>
      <c r="F229" s="323"/>
    </row>
    <row r="230" spans="4:6" x14ac:dyDescent="0.2">
      <c r="D230" s="323"/>
      <c r="E230" s="323"/>
      <c r="F230" s="323"/>
    </row>
    <row r="231" spans="4:6" x14ac:dyDescent="0.2">
      <c r="D231" s="323"/>
      <c r="E231" s="323"/>
      <c r="F231" s="323"/>
    </row>
    <row r="232" spans="4:6" x14ac:dyDescent="0.2">
      <c r="D232" s="323"/>
      <c r="E232" s="323"/>
      <c r="F232" s="323"/>
    </row>
    <row r="233" spans="4:6" x14ac:dyDescent="0.2">
      <c r="D233" s="323"/>
      <c r="E233" s="323"/>
      <c r="F233" s="323"/>
    </row>
    <row r="234" spans="4:6" x14ac:dyDescent="0.2">
      <c r="D234" s="323"/>
      <c r="E234" s="323"/>
      <c r="F234" s="323"/>
    </row>
    <row r="235" spans="4:6" x14ac:dyDescent="0.2">
      <c r="D235" s="323"/>
      <c r="E235" s="323"/>
      <c r="F235" s="323"/>
    </row>
    <row r="236" spans="4:6" x14ac:dyDescent="0.2">
      <c r="D236" s="323"/>
      <c r="E236" s="323"/>
      <c r="F236" s="323"/>
    </row>
    <row r="237" spans="4:6" x14ac:dyDescent="0.2">
      <c r="D237" s="323"/>
      <c r="E237" s="323"/>
      <c r="F237" s="323"/>
    </row>
    <row r="238" spans="4:6" x14ac:dyDescent="0.2">
      <c r="D238" s="323"/>
      <c r="E238" s="323"/>
      <c r="F238" s="323"/>
    </row>
    <row r="239" spans="4:6" x14ac:dyDescent="0.2">
      <c r="D239" s="323"/>
      <c r="E239" s="323"/>
      <c r="F239" s="323"/>
    </row>
    <row r="240" spans="4:6" x14ac:dyDescent="0.2">
      <c r="D240" s="323"/>
      <c r="E240" s="323"/>
      <c r="F240" s="323"/>
    </row>
    <row r="241" spans="4:6" x14ac:dyDescent="0.2">
      <c r="D241" s="323"/>
      <c r="E241" s="323"/>
      <c r="F241" s="323"/>
    </row>
    <row r="242" spans="4:6" x14ac:dyDescent="0.2">
      <c r="D242" s="323"/>
      <c r="E242" s="323"/>
      <c r="F242" s="323"/>
    </row>
    <row r="243" spans="4:6" x14ac:dyDescent="0.2">
      <c r="D243" s="323"/>
      <c r="E243" s="323"/>
      <c r="F243" s="323"/>
    </row>
    <row r="244" spans="4:6" x14ac:dyDescent="0.2">
      <c r="D244" s="323"/>
      <c r="E244" s="323"/>
      <c r="F244" s="323"/>
    </row>
    <row r="245" spans="4:6" x14ac:dyDescent="0.2">
      <c r="D245" s="323"/>
      <c r="E245" s="323"/>
      <c r="F245" s="323"/>
    </row>
    <row r="246" spans="4:6" x14ac:dyDescent="0.2">
      <c r="D246" s="323"/>
      <c r="E246" s="323"/>
      <c r="F246" s="323"/>
    </row>
    <row r="247" spans="4:6" x14ac:dyDescent="0.2">
      <c r="D247" s="323"/>
      <c r="E247" s="323"/>
      <c r="F247" s="323"/>
    </row>
    <row r="248" spans="4:6" x14ac:dyDescent="0.2">
      <c r="D248" s="323"/>
      <c r="E248" s="323"/>
      <c r="F248" s="323"/>
    </row>
    <row r="249" spans="4:6" x14ac:dyDescent="0.2">
      <c r="D249" s="323"/>
      <c r="E249" s="323"/>
      <c r="F249" s="323"/>
    </row>
    <row r="250" spans="4:6" x14ac:dyDescent="0.2">
      <c r="D250" s="323"/>
      <c r="E250" s="323"/>
      <c r="F250" s="323"/>
    </row>
    <row r="251" spans="4:6" x14ac:dyDescent="0.2">
      <c r="D251" s="323"/>
      <c r="E251" s="323"/>
      <c r="F251" s="323"/>
    </row>
    <row r="252" spans="4:6" x14ac:dyDescent="0.2">
      <c r="D252" s="323"/>
      <c r="E252" s="323"/>
      <c r="F252" s="323"/>
    </row>
    <row r="253" spans="4:6" x14ac:dyDescent="0.2">
      <c r="D253" s="323"/>
      <c r="E253" s="323"/>
      <c r="F253" s="323"/>
    </row>
    <row r="254" spans="4:6" x14ac:dyDescent="0.2">
      <c r="D254" s="323"/>
      <c r="E254" s="323"/>
      <c r="F254" s="323"/>
    </row>
    <row r="255" spans="4:6" x14ac:dyDescent="0.2">
      <c r="D255" s="323"/>
      <c r="E255" s="323"/>
      <c r="F255" s="323"/>
    </row>
    <row r="256" spans="4:6" x14ac:dyDescent="0.2">
      <c r="D256" s="323"/>
      <c r="E256" s="323"/>
      <c r="F256" s="323"/>
    </row>
    <row r="257" spans="4:6" x14ac:dyDescent="0.2">
      <c r="D257" s="323"/>
      <c r="E257" s="323"/>
      <c r="F257" s="323"/>
    </row>
    <row r="258" spans="4:6" x14ac:dyDescent="0.2">
      <c r="D258" s="323"/>
      <c r="E258" s="323"/>
      <c r="F258" s="323"/>
    </row>
    <row r="259" spans="4:6" x14ac:dyDescent="0.2">
      <c r="D259" s="323"/>
      <c r="E259" s="323"/>
      <c r="F259" s="323"/>
    </row>
    <row r="260" spans="4:6" x14ac:dyDescent="0.2">
      <c r="D260" s="323"/>
      <c r="E260" s="323"/>
      <c r="F260" s="323"/>
    </row>
    <row r="261" spans="4:6" x14ac:dyDescent="0.2">
      <c r="D261" s="323"/>
      <c r="E261" s="323"/>
      <c r="F261" s="323"/>
    </row>
    <row r="262" spans="4:6" x14ac:dyDescent="0.2">
      <c r="D262" s="323"/>
      <c r="E262" s="323"/>
      <c r="F262" s="323"/>
    </row>
    <row r="263" spans="4:6" x14ac:dyDescent="0.2">
      <c r="D263" s="323"/>
      <c r="E263" s="323"/>
      <c r="F263" s="323"/>
    </row>
    <row r="264" spans="4:6" x14ac:dyDescent="0.2">
      <c r="D264" s="323"/>
      <c r="E264" s="323"/>
      <c r="F264" s="323"/>
    </row>
    <row r="265" spans="4:6" x14ac:dyDescent="0.2">
      <c r="D265" s="323"/>
      <c r="E265" s="323"/>
      <c r="F265" s="323"/>
    </row>
    <row r="266" spans="4:6" x14ac:dyDescent="0.2">
      <c r="D266" s="323"/>
      <c r="E266" s="323"/>
      <c r="F266" s="323"/>
    </row>
    <row r="267" spans="4:6" x14ac:dyDescent="0.2">
      <c r="D267" s="323"/>
      <c r="E267" s="323"/>
      <c r="F267" s="323"/>
    </row>
    <row r="268" spans="4:6" x14ac:dyDescent="0.2">
      <c r="D268" s="323"/>
      <c r="E268" s="323"/>
      <c r="F268" s="323"/>
    </row>
    <row r="269" spans="4:6" x14ac:dyDescent="0.2">
      <c r="D269" s="323"/>
      <c r="E269" s="323"/>
      <c r="F269" s="323"/>
    </row>
    <row r="270" spans="4:6" x14ac:dyDescent="0.2">
      <c r="D270" s="323"/>
      <c r="E270" s="323"/>
      <c r="F270" s="323"/>
    </row>
    <row r="271" spans="4:6" x14ac:dyDescent="0.2">
      <c r="D271" s="323"/>
      <c r="E271" s="323"/>
      <c r="F271" s="323"/>
    </row>
    <row r="272" spans="4:6" x14ac:dyDescent="0.2">
      <c r="D272" s="323"/>
      <c r="E272" s="323"/>
      <c r="F272" s="323"/>
    </row>
    <row r="273" spans="4:6" x14ac:dyDescent="0.2">
      <c r="D273" s="323"/>
      <c r="E273" s="323"/>
      <c r="F273" s="323"/>
    </row>
    <row r="274" spans="4:6" x14ac:dyDescent="0.2">
      <c r="D274" s="323"/>
      <c r="E274" s="323"/>
      <c r="F274" s="323"/>
    </row>
    <row r="275" spans="4:6" x14ac:dyDescent="0.2">
      <c r="D275" s="323"/>
      <c r="E275" s="323"/>
      <c r="F275" s="323"/>
    </row>
    <row r="276" spans="4:6" x14ac:dyDescent="0.2">
      <c r="D276" s="323"/>
      <c r="E276" s="323"/>
      <c r="F276" s="323"/>
    </row>
    <row r="277" spans="4:6" x14ac:dyDescent="0.2">
      <c r="D277" s="323"/>
      <c r="E277" s="323"/>
      <c r="F277" s="323"/>
    </row>
    <row r="278" spans="4:6" x14ac:dyDescent="0.2">
      <c r="D278" s="323"/>
      <c r="E278" s="323"/>
      <c r="F278" s="323"/>
    </row>
    <row r="279" spans="4:6" x14ac:dyDescent="0.2">
      <c r="D279" s="323"/>
      <c r="E279" s="323"/>
      <c r="F279" s="323"/>
    </row>
    <row r="280" spans="4:6" x14ac:dyDescent="0.2">
      <c r="D280" s="323"/>
      <c r="E280" s="323"/>
      <c r="F280" s="323"/>
    </row>
    <row r="281" spans="4:6" x14ac:dyDescent="0.2">
      <c r="D281" s="323"/>
      <c r="E281" s="323"/>
      <c r="F281" s="323"/>
    </row>
    <row r="282" spans="4:6" x14ac:dyDescent="0.2">
      <c r="D282" s="323"/>
      <c r="E282" s="323"/>
      <c r="F282" s="323"/>
    </row>
    <row r="283" spans="4:6" x14ac:dyDescent="0.2">
      <c r="D283" s="323"/>
      <c r="E283" s="323"/>
      <c r="F283" s="323"/>
    </row>
    <row r="284" spans="4:6" x14ac:dyDescent="0.2">
      <c r="D284" s="323"/>
      <c r="E284" s="323"/>
      <c r="F284" s="323"/>
    </row>
    <row r="285" spans="4:6" x14ac:dyDescent="0.2">
      <c r="D285" s="323"/>
      <c r="E285" s="323"/>
      <c r="F285" s="323"/>
    </row>
    <row r="286" spans="4:6" x14ac:dyDescent="0.2">
      <c r="D286" s="323"/>
      <c r="E286" s="323"/>
      <c r="F286" s="323"/>
    </row>
    <row r="287" spans="4:6" x14ac:dyDescent="0.2">
      <c r="D287" s="323"/>
      <c r="E287" s="323"/>
      <c r="F287" s="323"/>
    </row>
    <row r="288" spans="4:6" x14ac:dyDescent="0.2">
      <c r="D288" s="323"/>
      <c r="E288" s="323"/>
      <c r="F288" s="323"/>
    </row>
    <row r="289" spans="4:6" x14ac:dyDescent="0.2">
      <c r="D289" s="323"/>
      <c r="E289" s="323"/>
      <c r="F289" s="323"/>
    </row>
    <row r="290" spans="4:6" x14ac:dyDescent="0.2">
      <c r="D290" s="323"/>
      <c r="E290" s="323"/>
      <c r="F290" s="323"/>
    </row>
    <row r="291" spans="4:6" x14ac:dyDescent="0.2">
      <c r="D291" s="323"/>
      <c r="E291" s="323"/>
      <c r="F291" s="323"/>
    </row>
    <row r="292" spans="4:6" x14ac:dyDescent="0.2">
      <c r="D292" s="323"/>
      <c r="E292" s="323"/>
      <c r="F292" s="323"/>
    </row>
    <row r="293" spans="4:6" x14ac:dyDescent="0.2">
      <c r="D293" s="323"/>
      <c r="E293" s="323"/>
      <c r="F293" s="323"/>
    </row>
    <row r="294" spans="4:6" x14ac:dyDescent="0.2">
      <c r="D294" s="323"/>
      <c r="E294" s="323"/>
      <c r="F294" s="323"/>
    </row>
    <row r="295" spans="4:6" x14ac:dyDescent="0.2">
      <c r="D295" s="323"/>
      <c r="E295" s="323"/>
      <c r="F295" s="323"/>
    </row>
    <row r="296" spans="4:6" x14ac:dyDescent="0.2">
      <c r="D296" s="323"/>
      <c r="E296" s="323"/>
      <c r="F296" s="323"/>
    </row>
    <row r="297" spans="4:6" x14ac:dyDescent="0.2">
      <c r="D297" s="323"/>
      <c r="E297" s="323"/>
      <c r="F297" s="323"/>
    </row>
    <row r="298" spans="4:6" x14ac:dyDescent="0.2">
      <c r="D298" s="323"/>
      <c r="E298" s="323"/>
      <c r="F298" s="323"/>
    </row>
    <row r="299" spans="4:6" x14ac:dyDescent="0.2">
      <c r="D299" s="323"/>
      <c r="E299" s="323"/>
      <c r="F299" s="323"/>
    </row>
    <row r="300" spans="4:6" x14ac:dyDescent="0.2">
      <c r="D300" s="323"/>
      <c r="E300" s="323"/>
      <c r="F300" s="323"/>
    </row>
    <row r="301" spans="4:6" x14ac:dyDescent="0.2">
      <c r="D301" s="323"/>
      <c r="E301" s="323"/>
      <c r="F301" s="323"/>
    </row>
    <row r="302" spans="4:6" x14ac:dyDescent="0.2">
      <c r="D302" s="323"/>
      <c r="E302" s="323"/>
      <c r="F302" s="323"/>
    </row>
    <row r="303" spans="4:6" x14ac:dyDescent="0.2">
      <c r="D303" s="323"/>
      <c r="E303" s="323"/>
      <c r="F303" s="323"/>
    </row>
    <row r="304" spans="4:6" x14ac:dyDescent="0.2">
      <c r="D304" s="323"/>
      <c r="E304" s="323"/>
      <c r="F304" s="323"/>
    </row>
    <row r="305" spans="4:6" x14ac:dyDescent="0.2">
      <c r="D305" s="323"/>
      <c r="E305" s="323"/>
      <c r="F305" s="323"/>
    </row>
    <row r="306" spans="4:6" x14ac:dyDescent="0.2">
      <c r="D306" s="323"/>
      <c r="E306" s="323"/>
      <c r="F306" s="323"/>
    </row>
    <row r="307" spans="4:6" x14ac:dyDescent="0.2">
      <c r="D307" s="323"/>
      <c r="E307" s="323"/>
      <c r="F307" s="323"/>
    </row>
    <row r="308" spans="4:6" x14ac:dyDescent="0.2">
      <c r="D308" s="323"/>
      <c r="E308" s="323"/>
      <c r="F308" s="323"/>
    </row>
    <row r="309" spans="4:6" x14ac:dyDescent="0.2">
      <c r="D309" s="323"/>
      <c r="E309" s="323"/>
      <c r="F309" s="323"/>
    </row>
    <row r="310" spans="4:6" x14ac:dyDescent="0.2">
      <c r="D310" s="323"/>
      <c r="E310" s="323"/>
      <c r="F310" s="323"/>
    </row>
    <row r="311" spans="4:6" x14ac:dyDescent="0.2">
      <c r="D311" s="323"/>
      <c r="E311" s="323"/>
      <c r="F311" s="323"/>
    </row>
    <row r="312" spans="4:6" x14ac:dyDescent="0.2">
      <c r="D312" s="323"/>
      <c r="E312" s="323"/>
      <c r="F312" s="323"/>
    </row>
    <row r="313" spans="4:6" x14ac:dyDescent="0.2">
      <c r="D313" s="323"/>
      <c r="E313" s="323"/>
      <c r="F313" s="323"/>
    </row>
    <row r="314" spans="4:6" x14ac:dyDescent="0.2">
      <c r="D314" s="323"/>
      <c r="E314" s="323"/>
      <c r="F314" s="323"/>
    </row>
    <row r="315" spans="4:6" x14ac:dyDescent="0.2">
      <c r="D315" s="323"/>
      <c r="E315" s="323"/>
      <c r="F315" s="323"/>
    </row>
    <row r="316" spans="4:6" x14ac:dyDescent="0.2">
      <c r="D316" s="323"/>
      <c r="E316" s="323"/>
      <c r="F316" s="323"/>
    </row>
    <row r="317" spans="4:6" x14ac:dyDescent="0.2">
      <c r="D317" s="323"/>
      <c r="E317" s="323"/>
      <c r="F317" s="323"/>
    </row>
    <row r="318" spans="4:6" x14ac:dyDescent="0.2">
      <c r="D318" s="323"/>
      <c r="E318" s="323"/>
      <c r="F318" s="323"/>
    </row>
    <row r="319" spans="4:6" x14ac:dyDescent="0.2">
      <c r="D319" s="323"/>
      <c r="E319" s="323"/>
      <c r="F319" s="323"/>
    </row>
    <row r="320" spans="4:6" x14ac:dyDescent="0.2">
      <c r="D320" s="323"/>
      <c r="E320" s="323"/>
      <c r="F320" s="323"/>
    </row>
    <row r="321" spans="4:6" x14ac:dyDescent="0.2">
      <c r="D321" s="323"/>
      <c r="E321" s="323"/>
      <c r="F321" s="323"/>
    </row>
    <row r="322" spans="4:6" x14ac:dyDescent="0.2">
      <c r="D322" s="323"/>
      <c r="E322" s="323"/>
      <c r="F322" s="323"/>
    </row>
    <row r="323" spans="4:6" x14ac:dyDescent="0.2">
      <c r="D323" s="323"/>
      <c r="E323" s="323"/>
      <c r="F323" s="323"/>
    </row>
    <row r="324" spans="4:6" x14ac:dyDescent="0.2">
      <c r="D324" s="323"/>
      <c r="E324" s="323"/>
      <c r="F324" s="323"/>
    </row>
    <row r="325" spans="4:6" x14ac:dyDescent="0.2">
      <c r="D325" s="323"/>
      <c r="E325" s="323"/>
      <c r="F325" s="323"/>
    </row>
    <row r="326" spans="4:6" x14ac:dyDescent="0.2">
      <c r="D326" s="323"/>
      <c r="E326" s="323"/>
      <c r="F326" s="323"/>
    </row>
    <row r="327" spans="4:6" x14ac:dyDescent="0.2">
      <c r="D327" s="323"/>
      <c r="E327" s="323"/>
      <c r="F327" s="323"/>
    </row>
    <row r="328" spans="4:6" x14ac:dyDescent="0.2">
      <c r="D328" s="323"/>
      <c r="E328" s="323"/>
      <c r="F328" s="323"/>
    </row>
    <row r="329" spans="4:6" x14ac:dyDescent="0.2">
      <c r="D329" s="323"/>
      <c r="E329" s="323"/>
      <c r="F329" s="323"/>
    </row>
    <row r="330" spans="4:6" x14ac:dyDescent="0.2">
      <c r="D330" s="323"/>
      <c r="E330" s="323"/>
      <c r="F330" s="323"/>
    </row>
    <row r="331" spans="4:6" x14ac:dyDescent="0.2">
      <c r="D331" s="323"/>
      <c r="E331" s="323"/>
      <c r="F331" s="323"/>
    </row>
    <row r="332" spans="4:6" x14ac:dyDescent="0.2">
      <c r="D332" s="323"/>
      <c r="E332" s="323"/>
      <c r="F332" s="323"/>
    </row>
    <row r="333" spans="4:6" x14ac:dyDescent="0.2">
      <c r="D333" s="323"/>
      <c r="E333" s="323"/>
      <c r="F333" s="323"/>
    </row>
    <row r="334" spans="4:6" x14ac:dyDescent="0.2">
      <c r="D334" s="323"/>
      <c r="E334" s="323"/>
      <c r="F334" s="323"/>
    </row>
    <row r="335" spans="4:6" x14ac:dyDescent="0.2">
      <c r="D335" s="323"/>
      <c r="E335" s="323"/>
      <c r="F335" s="323"/>
    </row>
    <row r="336" spans="4:6" x14ac:dyDescent="0.2">
      <c r="D336" s="323"/>
      <c r="E336" s="323"/>
      <c r="F336" s="323"/>
    </row>
    <row r="337" spans="4:6" x14ac:dyDescent="0.2">
      <c r="D337" s="323"/>
      <c r="E337" s="323"/>
      <c r="F337" s="323"/>
    </row>
    <row r="338" spans="4:6" x14ac:dyDescent="0.2">
      <c r="D338" s="323"/>
      <c r="E338" s="323"/>
      <c r="F338" s="323"/>
    </row>
    <row r="339" spans="4:6" x14ac:dyDescent="0.2">
      <c r="D339" s="323"/>
      <c r="E339" s="323"/>
      <c r="F339" s="323"/>
    </row>
    <row r="340" spans="4:6" x14ac:dyDescent="0.2">
      <c r="D340" s="323"/>
      <c r="E340" s="323"/>
      <c r="F340" s="323"/>
    </row>
    <row r="341" spans="4:6" x14ac:dyDescent="0.2">
      <c r="D341" s="323"/>
      <c r="E341" s="323"/>
      <c r="F341" s="323"/>
    </row>
    <row r="342" spans="4:6" x14ac:dyDescent="0.2">
      <c r="D342" s="323"/>
      <c r="E342" s="323"/>
      <c r="F342" s="323"/>
    </row>
    <row r="343" spans="4:6" x14ac:dyDescent="0.2">
      <c r="D343" s="323"/>
      <c r="E343" s="323"/>
      <c r="F343" s="323"/>
    </row>
    <row r="344" spans="4:6" x14ac:dyDescent="0.2">
      <c r="D344" s="323"/>
      <c r="E344" s="323"/>
      <c r="F344" s="323"/>
    </row>
    <row r="345" spans="4:6" x14ac:dyDescent="0.2">
      <c r="D345" s="323"/>
      <c r="E345" s="323"/>
      <c r="F345" s="323"/>
    </row>
    <row r="346" spans="4:6" x14ac:dyDescent="0.2">
      <c r="D346" s="323"/>
      <c r="E346" s="323"/>
      <c r="F346" s="323"/>
    </row>
    <row r="347" spans="4:6" x14ac:dyDescent="0.2">
      <c r="D347" s="323"/>
      <c r="E347" s="323"/>
      <c r="F347" s="323"/>
    </row>
    <row r="348" spans="4:6" x14ac:dyDescent="0.2">
      <c r="D348" s="323"/>
      <c r="E348" s="323"/>
      <c r="F348" s="323"/>
    </row>
    <row r="349" spans="4:6" x14ac:dyDescent="0.2">
      <c r="D349" s="323"/>
      <c r="E349" s="323"/>
      <c r="F349" s="323"/>
    </row>
    <row r="350" spans="4:6" x14ac:dyDescent="0.2">
      <c r="D350" s="323"/>
      <c r="E350" s="323"/>
      <c r="F350" s="323"/>
    </row>
    <row r="351" spans="4:6" x14ac:dyDescent="0.2">
      <c r="D351" s="323"/>
      <c r="E351" s="323"/>
      <c r="F351" s="323"/>
    </row>
    <row r="352" spans="4:6" x14ac:dyDescent="0.2">
      <c r="D352" s="323"/>
      <c r="E352" s="323"/>
      <c r="F352" s="323"/>
    </row>
    <row r="353" spans="4:6" x14ac:dyDescent="0.2">
      <c r="D353" s="323"/>
      <c r="E353" s="323"/>
      <c r="F353" s="323"/>
    </row>
    <row r="354" spans="4:6" x14ac:dyDescent="0.2">
      <c r="D354" s="323"/>
      <c r="E354" s="323"/>
      <c r="F354" s="323"/>
    </row>
    <row r="355" spans="4:6" x14ac:dyDescent="0.2">
      <c r="D355" s="323"/>
      <c r="E355" s="323"/>
      <c r="F355" s="323"/>
    </row>
    <row r="356" spans="4:6" x14ac:dyDescent="0.2">
      <c r="D356" s="323"/>
      <c r="E356" s="323"/>
      <c r="F356" s="323"/>
    </row>
    <row r="357" spans="4:6" x14ac:dyDescent="0.2">
      <c r="D357" s="323"/>
      <c r="E357" s="323"/>
      <c r="F357" s="323"/>
    </row>
    <row r="358" spans="4:6" x14ac:dyDescent="0.2">
      <c r="D358" s="323"/>
      <c r="E358" s="323"/>
      <c r="F358" s="323"/>
    </row>
    <row r="359" spans="4:6" x14ac:dyDescent="0.2">
      <c r="D359" s="323"/>
      <c r="E359" s="323"/>
      <c r="F359" s="323"/>
    </row>
    <row r="360" spans="4:6" x14ac:dyDescent="0.2">
      <c r="D360" s="323"/>
      <c r="E360" s="323"/>
      <c r="F360" s="323"/>
    </row>
    <row r="361" spans="4:6" x14ac:dyDescent="0.2">
      <c r="D361" s="323"/>
      <c r="E361" s="323"/>
      <c r="F361" s="323"/>
    </row>
    <row r="362" spans="4:6" x14ac:dyDescent="0.2">
      <c r="D362" s="323"/>
      <c r="E362" s="323"/>
      <c r="F362" s="323"/>
    </row>
    <row r="363" spans="4:6" x14ac:dyDescent="0.2">
      <c r="D363" s="323"/>
      <c r="E363" s="323"/>
      <c r="F363" s="323"/>
    </row>
    <row r="364" spans="4:6" x14ac:dyDescent="0.2">
      <c r="D364" s="323"/>
      <c r="E364" s="323"/>
      <c r="F364" s="323"/>
    </row>
    <row r="365" spans="4:6" x14ac:dyDescent="0.2">
      <c r="D365" s="323"/>
      <c r="E365" s="323"/>
      <c r="F365" s="323"/>
    </row>
    <row r="366" spans="4:6" x14ac:dyDescent="0.2">
      <c r="D366" s="323"/>
      <c r="E366" s="323"/>
      <c r="F366" s="323"/>
    </row>
    <row r="367" spans="4:6" x14ac:dyDescent="0.2">
      <c r="D367" s="323"/>
      <c r="E367" s="323"/>
      <c r="F367" s="323"/>
    </row>
    <row r="368" spans="4:6" x14ac:dyDescent="0.2">
      <c r="D368" s="323"/>
      <c r="E368" s="323"/>
      <c r="F368" s="323"/>
    </row>
    <row r="369" spans="4:6" x14ac:dyDescent="0.2">
      <c r="D369" s="323"/>
      <c r="E369" s="323"/>
      <c r="F369" s="323"/>
    </row>
    <row r="370" spans="4:6" x14ac:dyDescent="0.2">
      <c r="D370" s="323"/>
      <c r="E370" s="323"/>
      <c r="F370" s="323"/>
    </row>
    <row r="371" spans="4:6" x14ac:dyDescent="0.2">
      <c r="D371" s="323"/>
      <c r="E371" s="323"/>
      <c r="F371" s="323"/>
    </row>
    <row r="372" spans="4:6" x14ac:dyDescent="0.2">
      <c r="D372" s="323"/>
      <c r="E372" s="323"/>
      <c r="F372" s="323"/>
    </row>
    <row r="373" spans="4:6" x14ac:dyDescent="0.2">
      <c r="D373" s="323"/>
      <c r="E373" s="323"/>
      <c r="F373" s="323"/>
    </row>
    <row r="374" spans="4:6" x14ac:dyDescent="0.2">
      <c r="D374" s="323"/>
      <c r="E374" s="323"/>
      <c r="F374" s="323"/>
    </row>
    <row r="375" spans="4:6" x14ac:dyDescent="0.2">
      <c r="D375" s="323"/>
      <c r="E375" s="323"/>
      <c r="F375" s="323"/>
    </row>
    <row r="376" spans="4:6" x14ac:dyDescent="0.2">
      <c r="D376" s="323"/>
      <c r="E376" s="323"/>
      <c r="F376" s="323"/>
    </row>
    <row r="377" spans="4:6" x14ac:dyDescent="0.2">
      <c r="D377" s="323"/>
      <c r="E377" s="323"/>
      <c r="F377" s="323"/>
    </row>
    <row r="378" spans="4:6" x14ac:dyDescent="0.2">
      <c r="D378" s="323"/>
      <c r="E378" s="323"/>
      <c r="F378" s="323"/>
    </row>
    <row r="379" spans="4:6" x14ac:dyDescent="0.2">
      <c r="D379" s="323"/>
      <c r="E379" s="323"/>
      <c r="F379" s="323"/>
    </row>
    <row r="380" spans="4:6" x14ac:dyDescent="0.2">
      <c r="D380" s="323"/>
      <c r="E380" s="323"/>
      <c r="F380" s="323"/>
    </row>
    <row r="381" spans="4:6" x14ac:dyDescent="0.2">
      <c r="D381" s="323"/>
      <c r="E381" s="323"/>
      <c r="F381" s="323"/>
    </row>
    <row r="382" spans="4:6" x14ac:dyDescent="0.2">
      <c r="D382" s="323"/>
      <c r="E382" s="323"/>
      <c r="F382" s="323"/>
    </row>
    <row r="383" spans="4:6" x14ac:dyDescent="0.2">
      <c r="D383" s="323"/>
      <c r="E383" s="323"/>
      <c r="F383" s="323"/>
    </row>
    <row r="384" spans="4:6" x14ac:dyDescent="0.2">
      <c r="D384" s="323"/>
      <c r="E384" s="323"/>
      <c r="F384" s="323"/>
    </row>
    <row r="385" spans="4:6" x14ac:dyDescent="0.2">
      <c r="D385" s="323"/>
      <c r="E385" s="323"/>
      <c r="F385" s="323"/>
    </row>
    <row r="386" spans="4:6" x14ac:dyDescent="0.2">
      <c r="D386" s="323"/>
      <c r="E386" s="323"/>
      <c r="F386" s="323"/>
    </row>
    <row r="387" spans="4:6" x14ac:dyDescent="0.2">
      <c r="D387" s="323"/>
      <c r="E387" s="323"/>
      <c r="F387" s="323"/>
    </row>
    <row r="388" spans="4:6" x14ac:dyDescent="0.2">
      <c r="D388" s="323"/>
      <c r="E388" s="323"/>
      <c r="F388" s="323"/>
    </row>
    <row r="389" spans="4:6" x14ac:dyDescent="0.2">
      <c r="D389" s="323"/>
      <c r="E389" s="323"/>
      <c r="F389" s="323"/>
    </row>
    <row r="390" spans="4:6" x14ac:dyDescent="0.2">
      <c r="D390" s="323"/>
      <c r="E390" s="323"/>
      <c r="F390" s="323"/>
    </row>
    <row r="391" spans="4:6" x14ac:dyDescent="0.2">
      <c r="D391" s="323"/>
      <c r="E391" s="323"/>
      <c r="F391" s="323"/>
    </row>
    <row r="392" spans="4:6" x14ac:dyDescent="0.2">
      <c r="D392" s="323"/>
      <c r="E392" s="323"/>
      <c r="F392" s="323"/>
    </row>
    <row r="393" spans="4:6" x14ac:dyDescent="0.2">
      <c r="D393" s="323"/>
      <c r="E393" s="323"/>
      <c r="F393" s="323"/>
    </row>
    <row r="394" spans="4:6" x14ac:dyDescent="0.2">
      <c r="D394" s="323"/>
      <c r="E394" s="323"/>
      <c r="F394" s="323"/>
    </row>
    <row r="395" spans="4:6" x14ac:dyDescent="0.2">
      <c r="D395" s="323"/>
      <c r="E395" s="323"/>
      <c r="F395" s="323"/>
    </row>
    <row r="396" spans="4:6" x14ac:dyDescent="0.2">
      <c r="D396" s="323"/>
      <c r="E396" s="323"/>
      <c r="F396" s="323"/>
    </row>
    <row r="397" spans="4:6" x14ac:dyDescent="0.2">
      <c r="D397" s="323"/>
      <c r="E397" s="323"/>
      <c r="F397" s="323"/>
    </row>
    <row r="398" spans="4:6" x14ac:dyDescent="0.2">
      <c r="D398" s="323"/>
      <c r="E398" s="323"/>
      <c r="F398" s="323"/>
    </row>
    <row r="399" spans="4:6" x14ac:dyDescent="0.2">
      <c r="D399" s="323"/>
      <c r="E399" s="323"/>
      <c r="F399" s="323"/>
    </row>
    <row r="400" spans="4:6" x14ac:dyDescent="0.2">
      <c r="D400" s="323"/>
      <c r="E400" s="323"/>
      <c r="F400" s="323"/>
    </row>
    <row r="401" spans="4:6" x14ac:dyDescent="0.2">
      <c r="D401" s="323"/>
      <c r="E401" s="323"/>
      <c r="F401" s="323"/>
    </row>
    <row r="402" spans="4:6" x14ac:dyDescent="0.2">
      <c r="D402" s="323"/>
      <c r="E402" s="323"/>
      <c r="F402" s="323"/>
    </row>
    <row r="403" spans="4:6" x14ac:dyDescent="0.2">
      <c r="D403" s="323"/>
      <c r="E403" s="323"/>
      <c r="F403" s="323"/>
    </row>
    <row r="404" spans="4:6" x14ac:dyDescent="0.2">
      <c r="D404" s="323"/>
      <c r="E404" s="323"/>
      <c r="F404" s="323"/>
    </row>
    <row r="405" spans="4:6" x14ac:dyDescent="0.2">
      <c r="D405" s="323"/>
      <c r="E405" s="323"/>
      <c r="F405" s="323"/>
    </row>
    <row r="406" spans="4:6" x14ac:dyDescent="0.2">
      <c r="D406" s="323"/>
      <c r="E406" s="323"/>
      <c r="F406" s="323"/>
    </row>
    <row r="407" spans="4:6" x14ac:dyDescent="0.2">
      <c r="D407" s="323"/>
      <c r="E407" s="323"/>
      <c r="F407" s="323"/>
    </row>
    <row r="408" spans="4:6" x14ac:dyDescent="0.2">
      <c r="D408" s="323"/>
      <c r="E408" s="323"/>
      <c r="F408" s="323"/>
    </row>
    <row r="409" spans="4:6" x14ac:dyDescent="0.2">
      <c r="D409" s="323"/>
      <c r="E409" s="323"/>
      <c r="F409" s="323"/>
    </row>
    <row r="410" spans="4:6" x14ac:dyDescent="0.2">
      <c r="D410" s="323"/>
      <c r="E410" s="323"/>
      <c r="F410" s="323"/>
    </row>
    <row r="411" spans="4:6" x14ac:dyDescent="0.2">
      <c r="D411" s="323"/>
      <c r="E411" s="323"/>
      <c r="F411" s="323"/>
    </row>
    <row r="412" spans="4:6" x14ac:dyDescent="0.2">
      <c r="D412" s="323"/>
      <c r="E412" s="323"/>
      <c r="F412" s="323"/>
    </row>
    <row r="413" spans="4:6" x14ac:dyDescent="0.2">
      <c r="D413" s="323"/>
      <c r="E413" s="323"/>
      <c r="F413" s="323"/>
    </row>
    <row r="414" spans="4:6" x14ac:dyDescent="0.2">
      <c r="D414" s="323"/>
      <c r="E414" s="323"/>
      <c r="F414" s="323"/>
    </row>
    <row r="415" spans="4:6" x14ac:dyDescent="0.2">
      <c r="D415" s="323"/>
      <c r="E415" s="323"/>
      <c r="F415" s="323"/>
    </row>
    <row r="416" spans="4:6" x14ac:dyDescent="0.2">
      <c r="D416" s="323"/>
      <c r="E416" s="323"/>
      <c r="F416" s="323"/>
    </row>
    <row r="417" spans="4:6" x14ac:dyDescent="0.2">
      <c r="D417" s="323"/>
      <c r="E417" s="323"/>
      <c r="F417" s="323"/>
    </row>
    <row r="418" spans="4:6" x14ac:dyDescent="0.2">
      <c r="D418" s="323"/>
      <c r="E418" s="323"/>
      <c r="F418" s="323"/>
    </row>
    <row r="419" spans="4:6" x14ac:dyDescent="0.2">
      <c r="D419" s="323"/>
      <c r="E419" s="323"/>
      <c r="F419" s="323"/>
    </row>
    <row r="420" spans="4:6" x14ac:dyDescent="0.2">
      <c r="D420" s="323"/>
      <c r="E420" s="323"/>
      <c r="F420" s="323"/>
    </row>
    <row r="421" spans="4:6" x14ac:dyDescent="0.2">
      <c r="D421" s="323"/>
      <c r="E421" s="323"/>
      <c r="F421" s="323"/>
    </row>
    <row r="422" spans="4:6" x14ac:dyDescent="0.2">
      <c r="D422" s="323"/>
      <c r="E422" s="323"/>
      <c r="F422" s="323"/>
    </row>
    <row r="423" spans="4:6" x14ac:dyDescent="0.2">
      <c r="D423" s="323"/>
      <c r="E423" s="323"/>
      <c r="F423" s="323"/>
    </row>
    <row r="424" spans="4:6" x14ac:dyDescent="0.2">
      <c r="D424" s="323"/>
      <c r="E424" s="323"/>
      <c r="F424" s="323"/>
    </row>
    <row r="425" spans="4:6" x14ac:dyDescent="0.2">
      <c r="D425" s="323"/>
      <c r="E425" s="323"/>
      <c r="F425" s="323"/>
    </row>
    <row r="426" spans="4:6" x14ac:dyDescent="0.2">
      <c r="D426" s="323"/>
      <c r="E426" s="323"/>
      <c r="F426" s="323"/>
    </row>
    <row r="427" spans="4:6" x14ac:dyDescent="0.2">
      <c r="D427" s="323"/>
      <c r="E427" s="323"/>
      <c r="F427" s="323"/>
    </row>
    <row r="428" spans="4:6" x14ac:dyDescent="0.2">
      <c r="D428" s="323"/>
      <c r="E428" s="323"/>
      <c r="F428" s="323"/>
    </row>
    <row r="429" spans="4:6" x14ac:dyDescent="0.2">
      <c r="D429" s="323"/>
      <c r="E429" s="323"/>
      <c r="F429" s="323"/>
    </row>
    <row r="430" spans="4:6" x14ac:dyDescent="0.2">
      <c r="D430" s="323"/>
      <c r="E430" s="323"/>
      <c r="F430" s="323"/>
    </row>
    <row r="431" spans="4:6" x14ac:dyDescent="0.2">
      <c r="D431" s="323"/>
      <c r="E431" s="323"/>
      <c r="F431" s="323"/>
    </row>
    <row r="432" spans="4:6" x14ac:dyDescent="0.2">
      <c r="D432" s="323"/>
      <c r="E432" s="323"/>
      <c r="F432" s="323"/>
    </row>
    <row r="433" spans="4:6" x14ac:dyDescent="0.2">
      <c r="D433" s="323"/>
      <c r="E433" s="323"/>
      <c r="F433" s="323"/>
    </row>
    <row r="434" spans="4:6" x14ac:dyDescent="0.2">
      <c r="D434" s="323"/>
      <c r="E434" s="323"/>
      <c r="F434" s="323"/>
    </row>
    <row r="435" spans="4:6" x14ac:dyDescent="0.2">
      <c r="D435" s="323"/>
      <c r="E435" s="323"/>
      <c r="F435" s="323"/>
    </row>
    <row r="436" spans="4:6" x14ac:dyDescent="0.2">
      <c r="D436" s="323"/>
      <c r="E436" s="323"/>
      <c r="F436" s="323"/>
    </row>
    <row r="437" spans="4:6" x14ac:dyDescent="0.2">
      <c r="D437" s="323"/>
      <c r="E437" s="323"/>
      <c r="F437" s="323"/>
    </row>
    <row r="438" spans="4:6" x14ac:dyDescent="0.2">
      <c r="D438" s="323"/>
      <c r="E438" s="323"/>
      <c r="F438" s="323"/>
    </row>
    <row r="439" spans="4:6" x14ac:dyDescent="0.2">
      <c r="D439" s="323"/>
      <c r="E439" s="323"/>
      <c r="F439" s="323"/>
    </row>
    <row r="440" spans="4:6" x14ac:dyDescent="0.2">
      <c r="D440" s="323"/>
      <c r="E440" s="323"/>
      <c r="F440" s="323"/>
    </row>
    <row r="441" spans="4:6" x14ac:dyDescent="0.2">
      <c r="D441" s="323"/>
      <c r="E441" s="323"/>
      <c r="F441" s="323"/>
    </row>
  </sheetData>
  <mergeCells count="5">
    <mergeCell ref="A1:C1"/>
    <mergeCell ref="A4:D4"/>
    <mergeCell ref="A47:C47"/>
    <mergeCell ref="J2:L2"/>
    <mergeCell ref="J3:L3"/>
  </mergeCells>
  <printOptions horizontalCentered="1" verticalCentered="1"/>
  <pageMargins left="0.1" right="0.1" top="0.5" bottom="0.4" header="0.1" footer="0.1"/>
  <pageSetup scale="80" orientation="landscape" r:id="rId1"/>
  <headerFooter>
    <oddHeader>&amp;C&amp;"Arial,Bold"TWIN FALLS SCHOOL DISTRICT 411</oddHeader>
    <oddFooter>&amp;L&amp;"Arial,Bold"&amp;Z&amp;F&amp;R&amp;"Arial,Bold"Page &amp;P of &amp;N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>
    <pageSetUpPr fitToPage="1"/>
  </sheetPr>
  <dimension ref="A1:M48"/>
  <sheetViews>
    <sheetView defaultGridColor="0" colorId="22" zoomScaleNormal="100" workbookViewId="0">
      <pane xSplit="3" ySplit="7" topLeftCell="D8" activePane="bottomRight" state="frozen"/>
      <selection activeCell="P31" sqref="P31"/>
      <selection pane="topRight" activeCell="P31" sqref="P31"/>
      <selection pane="bottomLeft" activeCell="P31" sqref="P31"/>
      <selection pane="bottomRight" activeCell="P31" sqref="P31"/>
    </sheetView>
  </sheetViews>
  <sheetFormatPr defaultColWidth="9.77734375" defaultRowHeight="15.75" x14ac:dyDescent="0.25"/>
  <cols>
    <col min="1" max="1" width="3.77734375" style="397" customWidth="1"/>
    <col min="2" max="2" width="6.77734375" style="397" customWidth="1"/>
    <col min="3" max="3" width="30.77734375" style="398" customWidth="1"/>
    <col min="4" max="13" width="11.77734375" style="397" customWidth="1"/>
    <col min="14" max="16384" width="9.77734375" style="397"/>
  </cols>
  <sheetData>
    <row r="1" spans="1:13" ht="20.25" x14ac:dyDescent="0.3">
      <c r="A1" s="600" t="s">
        <v>47</v>
      </c>
      <c r="B1" s="600"/>
      <c r="C1" s="600"/>
      <c r="E1" s="449" t="s">
        <v>510</v>
      </c>
      <c r="F1" s="447"/>
      <c r="G1" s="447"/>
      <c r="I1" s="451"/>
      <c r="M1" s="450" t="s">
        <v>562</v>
      </c>
    </row>
    <row r="2" spans="1:13" x14ac:dyDescent="0.25">
      <c r="E2" s="449" t="s">
        <v>16</v>
      </c>
      <c r="F2" s="447"/>
      <c r="G2" s="447"/>
      <c r="K2" s="446"/>
      <c r="L2" s="445"/>
      <c r="M2" s="444" t="s">
        <v>632</v>
      </c>
    </row>
    <row r="3" spans="1:13" x14ac:dyDescent="0.25">
      <c r="E3" s="448" t="s">
        <v>507</v>
      </c>
      <c r="F3" s="447"/>
      <c r="G3" s="447"/>
      <c r="K3" s="446"/>
      <c r="L3" s="445"/>
      <c r="M3" s="444" t="s">
        <v>633</v>
      </c>
    </row>
    <row r="4" spans="1:13" ht="12" customHeight="1" x14ac:dyDescent="0.2">
      <c r="A4" s="601" t="s">
        <v>505</v>
      </c>
      <c r="B4" s="601"/>
      <c r="C4" s="601"/>
      <c r="D4" s="434"/>
      <c r="E4" s="434"/>
      <c r="F4" s="434"/>
      <c r="G4" s="434"/>
      <c r="H4" s="434"/>
      <c r="I4" s="434"/>
      <c r="J4" s="434"/>
      <c r="K4" s="434"/>
      <c r="L4" s="434"/>
      <c r="M4" s="434"/>
    </row>
    <row r="5" spans="1:13" ht="15" x14ac:dyDescent="0.2">
      <c r="A5" s="443"/>
      <c r="B5" s="442"/>
      <c r="C5" s="441" t="s">
        <v>16</v>
      </c>
      <c r="D5" s="437" t="s">
        <v>503</v>
      </c>
      <c r="E5" s="440" t="s">
        <v>502</v>
      </c>
      <c r="F5" s="439" t="s">
        <v>85</v>
      </c>
      <c r="G5" s="439" t="s">
        <v>83</v>
      </c>
      <c r="H5" s="439" t="s">
        <v>81</v>
      </c>
      <c r="I5" s="439" t="s">
        <v>79</v>
      </c>
      <c r="J5" s="439" t="s">
        <v>77</v>
      </c>
      <c r="K5" s="438" t="s">
        <v>75</v>
      </c>
      <c r="L5" s="437" t="s">
        <v>73</v>
      </c>
      <c r="M5" s="437" t="s">
        <v>70</v>
      </c>
    </row>
    <row r="6" spans="1:13" ht="15" x14ac:dyDescent="0.2">
      <c r="A6" s="436"/>
      <c r="B6" s="429"/>
      <c r="C6" s="435"/>
      <c r="D6" s="429"/>
      <c r="E6" s="429"/>
      <c r="F6" s="434"/>
      <c r="G6" s="433"/>
      <c r="H6" s="432" t="s">
        <v>560</v>
      </c>
      <c r="I6" s="432" t="s">
        <v>559</v>
      </c>
      <c r="J6" s="431" t="s">
        <v>558</v>
      </c>
      <c r="K6" s="430" t="s">
        <v>557</v>
      </c>
      <c r="L6" s="430" t="s">
        <v>556</v>
      </c>
      <c r="M6" s="429"/>
    </row>
    <row r="7" spans="1:13" ht="15" x14ac:dyDescent="0.2">
      <c r="A7" s="416" t="s">
        <v>87</v>
      </c>
      <c r="B7" s="415" t="s">
        <v>500</v>
      </c>
      <c r="C7" s="428" t="s">
        <v>555</v>
      </c>
      <c r="D7" s="415" t="s">
        <v>88</v>
      </c>
      <c r="E7" s="415" t="s">
        <v>88</v>
      </c>
      <c r="F7" s="427" t="s">
        <v>84</v>
      </c>
      <c r="G7" s="426" t="s">
        <v>82</v>
      </c>
      <c r="H7" s="426" t="s">
        <v>554</v>
      </c>
      <c r="I7" s="426" t="s">
        <v>553</v>
      </c>
      <c r="J7" s="416" t="s">
        <v>552</v>
      </c>
      <c r="K7" s="415" t="s">
        <v>551</v>
      </c>
      <c r="L7" s="415" t="s">
        <v>550</v>
      </c>
      <c r="M7" s="415" t="s">
        <v>184</v>
      </c>
    </row>
    <row r="8" spans="1:13" ht="15" x14ac:dyDescent="0.2">
      <c r="A8" s="416" t="s">
        <v>496</v>
      </c>
      <c r="B8" s="415" t="s">
        <v>549</v>
      </c>
      <c r="C8" s="407" t="s">
        <v>282</v>
      </c>
      <c r="D8" s="410"/>
      <c r="E8" s="414">
        <f t="shared" ref="E8:E19" si="0">SUM(F8:M8)</f>
        <v>0</v>
      </c>
      <c r="F8" s="413"/>
      <c r="G8" s="412"/>
      <c r="H8" s="411"/>
      <c r="I8" s="410"/>
      <c r="J8" s="410"/>
      <c r="K8" s="410"/>
      <c r="L8" s="410"/>
      <c r="M8" s="410"/>
    </row>
    <row r="9" spans="1:13" ht="15" x14ac:dyDescent="0.2">
      <c r="A9" s="416" t="s">
        <v>491</v>
      </c>
      <c r="B9" s="415" t="s">
        <v>548</v>
      </c>
      <c r="C9" s="407" t="s">
        <v>280</v>
      </c>
      <c r="D9" s="410">
        <v>383</v>
      </c>
      <c r="E9" s="414">
        <f t="shared" si="0"/>
        <v>483</v>
      </c>
      <c r="F9" s="413"/>
      <c r="G9" s="412"/>
      <c r="H9" s="411"/>
      <c r="I9" s="410">
        <v>483</v>
      </c>
      <c r="J9" s="410"/>
      <c r="K9" s="410"/>
      <c r="L9" s="410"/>
      <c r="M9" s="410"/>
    </row>
    <row r="10" spans="1:13" ht="15" x14ac:dyDescent="0.2">
      <c r="A10" s="416" t="s">
        <v>487</v>
      </c>
      <c r="B10" s="415" t="s">
        <v>547</v>
      </c>
      <c r="C10" s="407" t="s">
        <v>278</v>
      </c>
      <c r="D10" s="410"/>
      <c r="E10" s="414">
        <f t="shared" si="0"/>
        <v>0</v>
      </c>
      <c r="F10" s="413"/>
      <c r="G10" s="412"/>
      <c r="H10" s="411"/>
      <c r="I10" s="410"/>
      <c r="J10" s="410"/>
      <c r="K10" s="410"/>
      <c r="L10" s="410"/>
      <c r="M10" s="410"/>
    </row>
    <row r="11" spans="1:13" ht="15" x14ac:dyDescent="0.2">
      <c r="A11" s="425" t="s">
        <v>484</v>
      </c>
      <c r="B11" s="415">
        <v>519</v>
      </c>
      <c r="C11" s="407" t="s">
        <v>276</v>
      </c>
      <c r="D11" s="410"/>
      <c r="E11" s="414">
        <f t="shared" si="0"/>
        <v>0</v>
      </c>
      <c r="F11" s="413"/>
      <c r="G11" s="412"/>
      <c r="H11" s="411"/>
      <c r="I11" s="410"/>
      <c r="J11" s="410"/>
      <c r="K11" s="410"/>
      <c r="L11" s="410"/>
      <c r="M11" s="410"/>
    </row>
    <row r="12" spans="1:13" ht="15" x14ac:dyDescent="0.2">
      <c r="A12" s="416" t="s">
        <v>480</v>
      </c>
      <c r="B12" s="415" t="s">
        <v>546</v>
      </c>
      <c r="C12" s="407" t="s">
        <v>545</v>
      </c>
      <c r="D12" s="410"/>
      <c r="E12" s="414">
        <f t="shared" si="0"/>
        <v>0</v>
      </c>
      <c r="F12" s="413"/>
      <c r="G12" s="412"/>
      <c r="H12" s="411"/>
      <c r="I12" s="410"/>
      <c r="J12" s="410"/>
      <c r="K12" s="410"/>
      <c r="L12" s="410"/>
      <c r="M12" s="410"/>
    </row>
    <row r="13" spans="1:13" ht="15" x14ac:dyDescent="0.2">
      <c r="A13" s="416" t="s">
        <v>476</v>
      </c>
      <c r="B13" s="415" t="s">
        <v>544</v>
      </c>
      <c r="C13" s="407" t="s">
        <v>543</v>
      </c>
      <c r="D13" s="410"/>
      <c r="E13" s="414">
        <f t="shared" si="0"/>
        <v>0</v>
      </c>
      <c r="F13" s="413"/>
      <c r="G13" s="412"/>
      <c r="H13" s="411"/>
      <c r="I13" s="410"/>
      <c r="J13" s="410"/>
      <c r="K13" s="410"/>
      <c r="L13" s="410"/>
      <c r="M13" s="410"/>
    </row>
    <row r="14" spans="1:13" ht="15" x14ac:dyDescent="0.2">
      <c r="A14" s="416" t="s">
        <v>471</v>
      </c>
      <c r="B14" s="415" t="s">
        <v>542</v>
      </c>
      <c r="C14" s="407" t="s">
        <v>270</v>
      </c>
      <c r="D14" s="410"/>
      <c r="E14" s="414">
        <f t="shared" si="0"/>
        <v>0</v>
      </c>
      <c r="F14" s="413"/>
      <c r="G14" s="412"/>
      <c r="H14" s="411"/>
      <c r="I14" s="410"/>
      <c r="J14" s="410"/>
      <c r="K14" s="410"/>
      <c r="L14" s="410"/>
      <c r="M14" s="410"/>
    </row>
    <row r="15" spans="1:13" ht="15" x14ac:dyDescent="0.2">
      <c r="A15" s="416" t="s">
        <v>467</v>
      </c>
      <c r="B15" s="415" t="s">
        <v>541</v>
      </c>
      <c r="C15" s="407" t="s">
        <v>268</v>
      </c>
      <c r="D15" s="410">
        <v>3128</v>
      </c>
      <c r="E15" s="414">
        <f t="shared" si="0"/>
        <v>2497</v>
      </c>
      <c r="F15" s="413">
        <v>1760</v>
      </c>
      <c r="G15" s="412">
        <v>368</v>
      </c>
      <c r="H15" s="411"/>
      <c r="I15" s="410">
        <v>369</v>
      </c>
      <c r="J15" s="410"/>
      <c r="K15" s="410"/>
      <c r="L15" s="410"/>
      <c r="M15" s="410"/>
    </row>
    <row r="16" spans="1:13" ht="15" x14ac:dyDescent="0.2">
      <c r="A16" s="416" t="s">
        <v>463</v>
      </c>
      <c r="B16" s="415" t="s">
        <v>540</v>
      </c>
      <c r="C16" s="407" t="s">
        <v>266</v>
      </c>
      <c r="D16" s="410"/>
      <c r="E16" s="414">
        <f t="shared" si="0"/>
        <v>0</v>
      </c>
      <c r="F16" s="413"/>
      <c r="G16" s="412"/>
      <c r="H16" s="411"/>
      <c r="I16" s="410"/>
      <c r="J16" s="410"/>
      <c r="K16" s="410"/>
      <c r="L16" s="410"/>
      <c r="M16" s="410"/>
    </row>
    <row r="17" spans="1:13" ht="15" x14ac:dyDescent="0.2">
      <c r="A17" s="416" t="s">
        <v>459</v>
      </c>
      <c r="B17" s="415" t="s">
        <v>539</v>
      </c>
      <c r="C17" s="407" t="s">
        <v>264</v>
      </c>
      <c r="D17" s="410"/>
      <c r="E17" s="414">
        <f t="shared" si="0"/>
        <v>0</v>
      </c>
      <c r="F17" s="413"/>
      <c r="G17" s="412"/>
      <c r="H17" s="411"/>
      <c r="I17" s="410"/>
      <c r="J17" s="410"/>
      <c r="K17" s="410"/>
      <c r="L17" s="410"/>
      <c r="M17" s="410"/>
    </row>
    <row r="18" spans="1:13" ht="15" x14ac:dyDescent="0.2">
      <c r="A18" s="416" t="s">
        <v>455</v>
      </c>
      <c r="B18" s="415" t="s">
        <v>538</v>
      </c>
      <c r="C18" s="407" t="s">
        <v>262</v>
      </c>
      <c r="D18" s="410"/>
      <c r="E18" s="414">
        <f t="shared" si="0"/>
        <v>0</v>
      </c>
      <c r="F18" s="413"/>
      <c r="G18" s="412"/>
      <c r="H18" s="411"/>
      <c r="I18" s="410"/>
      <c r="J18" s="410"/>
      <c r="K18" s="410"/>
      <c r="L18" s="410"/>
      <c r="M18" s="410"/>
    </row>
    <row r="19" spans="1:13" ht="15" x14ac:dyDescent="0.2">
      <c r="A19" s="416" t="s">
        <v>451</v>
      </c>
      <c r="B19" s="415" t="s">
        <v>537</v>
      </c>
      <c r="C19" s="407" t="s">
        <v>260</v>
      </c>
      <c r="D19" s="410"/>
      <c r="E19" s="414">
        <f t="shared" si="0"/>
        <v>0</v>
      </c>
      <c r="F19" s="413"/>
      <c r="G19" s="412"/>
      <c r="H19" s="411"/>
      <c r="I19" s="410"/>
      <c r="J19" s="410"/>
      <c r="K19" s="410"/>
      <c r="L19" s="410"/>
      <c r="M19" s="410"/>
    </row>
    <row r="20" spans="1:13" ht="15" x14ac:dyDescent="0.2">
      <c r="A20" s="416" t="s">
        <v>447</v>
      </c>
      <c r="B20" s="418"/>
      <c r="C20" s="407"/>
      <c r="D20" s="421"/>
      <c r="E20" s="421"/>
      <c r="F20" s="424"/>
      <c r="G20" s="423"/>
      <c r="H20" s="422"/>
      <c r="I20" s="421"/>
      <c r="J20" s="421"/>
      <c r="K20" s="421"/>
      <c r="L20" s="421"/>
      <c r="M20" s="421"/>
    </row>
    <row r="21" spans="1:13" ht="15" x14ac:dyDescent="0.2">
      <c r="A21" s="416" t="s">
        <v>444</v>
      </c>
      <c r="B21" s="415" t="s">
        <v>77</v>
      </c>
      <c r="C21" s="420" t="s">
        <v>536</v>
      </c>
      <c r="D21" s="419">
        <f t="shared" ref="D21:M21" si="1">SUM(D8:D19)</f>
        <v>3511</v>
      </c>
      <c r="E21" s="419">
        <f t="shared" si="1"/>
        <v>2980</v>
      </c>
      <c r="F21" s="419">
        <f t="shared" si="1"/>
        <v>1760</v>
      </c>
      <c r="G21" s="419">
        <f t="shared" si="1"/>
        <v>368</v>
      </c>
      <c r="H21" s="419">
        <f t="shared" si="1"/>
        <v>0</v>
      </c>
      <c r="I21" s="419">
        <f t="shared" si="1"/>
        <v>852</v>
      </c>
      <c r="J21" s="419">
        <f t="shared" si="1"/>
        <v>0</v>
      </c>
      <c r="K21" s="419">
        <f t="shared" si="1"/>
        <v>0</v>
      </c>
      <c r="L21" s="419">
        <f t="shared" si="1"/>
        <v>0</v>
      </c>
      <c r="M21" s="419">
        <f t="shared" si="1"/>
        <v>0</v>
      </c>
    </row>
    <row r="22" spans="1:13" ht="15" x14ac:dyDescent="0.2">
      <c r="A22" s="416" t="s">
        <v>439</v>
      </c>
      <c r="B22" s="418"/>
      <c r="C22" s="407"/>
      <c r="D22" s="403"/>
      <c r="E22" s="403"/>
      <c r="F22" s="406"/>
      <c r="G22" s="405"/>
      <c r="H22" s="404"/>
      <c r="I22" s="403"/>
      <c r="J22" s="403"/>
      <c r="K22" s="403"/>
      <c r="L22" s="403"/>
      <c r="M22" s="403"/>
    </row>
    <row r="23" spans="1:13" ht="15" x14ac:dyDescent="0.2">
      <c r="A23" s="416" t="s">
        <v>436</v>
      </c>
      <c r="B23" s="415" t="s">
        <v>535</v>
      </c>
      <c r="C23" s="407" t="s">
        <v>534</v>
      </c>
      <c r="D23" s="410"/>
      <c r="E23" s="414">
        <f>SUM(F23:M23)</f>
        <v>0</v>
      </c>
      <c r="F23" s="413"/>
      <c r="G23" s="412"/>
      <c r="H23" s="411"/>
      <c r="I23" s="410"/>
      <c r="J23" s="410"/>
      <c r="K23" s="410"/>
      <c r="L23" s="410"/>
      <c r="M23" s="410"/>
    </row>
    <row r="24" spans="1:13" ht="15" x14ac:dyDescent="0.2">
      <c r="A24" s="416" t="s">
        <v>431</v>
      </c>
      <c r="B24" s="415" t="s">
        <v>533</v>
      </c>
      <c r="C24" s="407" t="s">
        <v>532</v>
      </c>
      <c r="D24" s="410"/>
      <c r="E24" s="414">
        <f>SUM(F24:M24)</f>
        <v>0</v>
      </c>
      <c r="F24" s="413"/>
      <c r="G24" s="412"/>
      <c r="H24" s="411"/>
      <c r="I24" s="410"/>
      <c r="J24" s="410"/>
      <c r="K24" s="410"/>
      <c r="L24" s="410"/>
      <c r="M24" s="410"/>
    </row>
    <row r="25" spans="1:13" ht="15" x14ac:dyDescent="0.2">
      <c r="A25" s="416" t="s">
        <v>428</v>
      </c>
      <c r="B25" s="415"/>
      <c r="C25" s="407"/>
      <c r="D25" s="403"/>
      <c r="E25" s="403"/>
      <c r="F25" s="406"/>
      <c r="G25" s="405"/>
      <c r="H25" s="404"/>
      <c r="I25" s="403"/>
      <c r="J25" s="403"/>
      <c r="K25" s="403"/>
      <c r="L25" s="403"/>
      <c r="M25" s="403"/>
    </row>
    <row r="26" spans="1:13" ht="15" x14ac:dyDescent="0.2">
      <c r="A26" s="416" t="s">
        <v>425</v>
      </c>
      <c r="B26" s="415" t="s">
        <v>531</v>
      </c>
      <c r="C26" s="407" t="s">
        <v>254</v>
      </c>
      <c r="D26" s="410">
        <v>9811</v>
      </c>
      <c r="E26" s="414">
        <f>SUM(F26:M26)</f>
        <v>17688</v>
      </c>
      <c r="F26" s="413">
        <v>584</v>
      </c>
      <c r="G26" s="412">
        <v>121</v>
      </c>
      <c r="H26" s="411">
        <v>295</v>
      </c>
      <c r="I26" s="410">
        <v>16688</v>
      </c>
      <c r="J26" s="410"/>
      <c r="K26" s="410"/>
      <c r="L26" s="410"/>
      <c r="M26" s="410"/>
    </row>
    <row r="27" spans="1:13" ht="15" x14ac:dyDescent="0.2">
      <c r="A27" s="416" t="s">
        <v>422</v>
      </c>
      <c r="B27" s="415" t="s">
        <v>530</v>
      </c>
      <c r="C27" s="407" t="s">
        <v>252</v>
      </c>
      <c r="D27" s="410">
        <v>3782</v>
      </c>
      <c r="E27" s="414">
        <f>SUM(F27:M27)</f>
        <v>1993</v>
      </c>
      <c r="F27" s="413"/>
      <c r="G27" s="412"/>
      <c r="H27" s="411"/>
      <c r="I27" s="410">
        <v>1993</v>
      </c>
      <c r="J27" s="410"/>
      <c r="K27" s="410"/>
      <c r="L27" s="410"/>
      <c r="M27" s="410"/>
    </row>
    <row r="28" spans="1:13" ht="15" x14ac:dyDescent="0.2">
      <c r="A28" s="416" t="s">
        <v>418</v>
      </c>
      <c r="B28" s="415">
        <v>623</v>
      </c>
      <c r="C28" s="407" t="s">
        <v>250</v>
      </c>
      <c r="D28" s="410"/>
      <c r="E28" s="414">
        <f>SUM(F28:M28)</f>
        <v>0</v>
      </c>
      <c r="F28" s="413"/>
      <c r="G28" s="412"/>
      <c r="H28" s="411"/>
      <c r="I28" s="410"/>
      <c r="J28" s="410"/>
      <c r="K28" s="410"/>
      <c r="L28" s="410"/>
      <c r="M28" s="410"/>
    </row>
    <row r="29" spans="1:13" ht="15" x14ac:dyDescent="0.2">
      <c r="A29" s="416" t="s">
        <v>415</v>
      </c>
      <c r="B29" s="415" t="s">
        <v>529</v>
      </c>
      <c r="C29" s="407" t="s">
        <v>248</v>
      </c>
      <c r="D29" s="410"/>
      <c r="E29" s="414">
        <f>SUM(F29:M29)</f>
        <v>0</v>
      </c>
      <c r="F29" s="413"/>
      <c r="G29" s="412"/>
      <c r="H29" s="411"/>
      <c r="I29" s="410"/>
      <c r="J29" s="410"/>
      <c r="K29" s="410"/>
      <c r="L29" s="410"/>
      <c r="M29" s="410"/>
    </row>
    <row r="30" spans="1:13" ht="15" x14ac:dyDescent="0.2">
      <c r="A30" s="416" t="s">
        <v>410</v>
      </c>
      <c r="B30" s="415" t="s">
        <v>528</v>
      </c>
      <c r="C30" s="407" t="s">
        <v>246</v>
      </c>
      <c r="D30" s="410"/>
      <c r="E30" s="414">
        <f>SUM(F30:M30)</f>
        <v>0</v>
      </c>
      <c r="F30" s="413"/>
      <c r="G30" s="412"/>
      <c r="H30" s="411"/>
      <c r="I30" s="410"/>
      <c r="J30" s="410"/>
      <c r="K30" s="410"/>
      <c r="L30" s="410"/>
      <c r="M30" s="410"/>
    </row>
    <row r="31" spans="1:13" ht="15" x14ac:dyDescent="0.2">
      <c r="A31" s="416" t="s">
        <v>405</v>
      </c>
      <c r="B31" s="415"/>
      <c r="C31" s="407"/>
      <c r="D31" s="403"/>
      <c r="E31" s="403"/>
      <c r="F31" s="406"/>
      <c r="G31" s="405"/>
      <c r="H31" s="404"/>
      <c r="I31" s="403"/>
      <c r="J31" s="403"/>
      <c r="K31" s="403"/>
      <c r="L31" s="403"/>
      <c r="M31" s="403"/>
    </row>
    <row r="32" spans="1:13" ht="15" x14ac:dyDescent="0.2">
      <c r="A32" s="416" t="s">
        <v>401</v>
      </c>
      <c r="B32" s="415" t="s">
        <v>527</v>
      </c>
      <c r="C32" s="407" t="s">
        <v>244</v>
      </c>
      <c r="D32" s="410"/>
      <c r="E32" s="414">
        <f>SUM(F32:M32)</f>
        <v>0</v>
      </c>
      <c r="F32" s="413"/>
      <c r="G32" s="412"/>
      <c r="H32" s="411"/>
      <c r="I32" s="410"/>
      <c r="J32" s="410"/>
      <c r="K32" s="410"/>
      <c r="L32" s="410"/>
      <c r="M32" s="410"/>
    </row>
    <row r="33" spans="1:13" ht="15" x14ac:dyDescent="0.2">
      <c r="A33" s="416" t="s">
        <v>398</v>
      </c>
      <c r="B33" s="415"/>
      <c r="C33" s="407"/>
      <c r="D33" s="403"/>
      <c r="E33" s="403"/>
      <c r="F33" s="406"/>
      <c r="G33" s="405"/>
      <c r="H33" s="404"/>
      <c r="I33" s="403"/>
      <c r="J33" s="403"/>
      <c r="K33" s="403"/>
      <c r="L33" s="403"/>
      <c r="M33" s="403"/>
    </row>
    <row r="34" spans="1:13" ht="15" x14ac:dyDescent="0.2">
      <c r="A34" s="416" t="s">
        <v>394</v>
      </c>
      <c r="B34" s="415" t="s">
        <v>526</v>
      </c>
      <c r="C34" s="407" t="s">
        <v>242</v>
      </c>
      <c r="D34" s="410"/>
      <c r="E34" s="414">
        <f t="shared" ref="E34:E41" si="2">SUM(F34:M34)</f>
        <v>0</v>
      </c>
      <c r="F34" s="413"/>
      <c r="G34" s="412"/>
      <c r="H34" s="411"/>
      <c r="I34" s="410"/>
      <c r="J34" s="410"/>
      <c r="K34" s="410"/>
      <c r="L34" s="410"/>
      <c r="M34" s="410"/>
    </row>
    <row r="35" spans="1:13" ht="15" x14ac:dyDescent="0.2">
      <c r="A35" s="416" t="s">
        <v>390</v>
      </c>
      <c r="B35" s="415" t="s">
        <v>525</v>
      </c>
      <c r="C35" s="407" t="s">
        <v>240</v>
      </c>
      <c r="D35" s="410"/>
      <c r="E35" s="414">
        <f t="shared" si="2"/>
        <v>0</v>
      </c>
      <c r="F35" s="413"/>
      <c r="G35" s="412"/>
      <c r="H35" s="411"/>
      <c r="I35" s="410"/>
      <c r="J35" s="410"/>
      <c r="K35" s="410"/>
      <c r="L35" s="410"/>
      <c r="M35" s="410"/>
    </row>
    <row r="36" spans="1:13" ht="15" x14ac:dyDescent="0.2">
      <c r="A36" s="416" t="s">
        <v>385</v>
      </c>
      <c r="B36" s="415">
        <v>656</v>
      </c>
      <c r="C36" s="407" t="s">
        <v>524</v>
      </c>
      <c r="D36" s="410"/>
      <c r="E36" s="414">
        <f t="shared" si="2"/>
        <v>0</v>
      </c>
      <c r="F36" s="413"/>
      <c r="G36" s="412"/>
      <c r="H36" s="411"/>
      <c r="I36" s="410"/>
      <c r="J36" s="410"/>
      <c r="K36" s="410"/>
      <c r="L36" s="410"/>
      <c r="M36" s="410"/>
    </row>
    <row r="37" spans="1:13" ht="15" x14ac:dyDescent="0.2">
      <c r="A37" s="416" t="s">
        <v>380</v>
      </c>
      <c r="B37" s="415" t="s">
        <v>523</v>
      </c>
      <c r="C37" s="407" t="s">
        <v>522</v>
      </c>
      <c r="D37" s="410"/>
      <c r="E37" s="414">
        <f t="shared" si="2"/>
        <v>0</v>
      </c>
      <c r="F37" s="413"/>
      <c r="G37" s="412"/>
      <c r="H37" s="411"/>
      <c r="I37" s="410"/>
      <c r="J37" s="410"/>
      <c r="K37" s="410"/>
      <c r="L37" s="410"/>
      <c r="M37" s="410"/>
    </row>
    <row r="38" spans="1:13" ht="15" x14ac:dyDescent="0.2">
      <c r="A38" s="416" t="s">
        <v>377</v>
      </c>
      <c r="B38" s="415">
        <v>663</v>
      </c>
      <c r="C38" s="407" t="s">
        <v>521</v>
      </c>
      <c r="D38" s="410"/>
      <c r="E38" s="414">
        <f t="shared" si="2"/>
        <v>0</v>
      </c>
      <c r="F38" s="413"/>
      <c r="G38" s="412"/>
      <c r="H38" s="411"/>
      <c r="I38" s="410"/>
      <c r="J38" s="410"/>
      <c r="K38" s="410"/>
      <c r="L38" s="410"/>
      <c r="M38" s="410"/>
    </row>
    <row r="39" spans="1:13" ht="15" x14ac:dyDescent="0.2">
      <c r="A39" s="416" t="s">
        <v>373</v>
      </c>
      <c r="B39" s="415" t="s">
        <v>520</v>
      </c>
      <c r="C39" s="407" t="s">
        <v>519</v>
      </c>
      <c r="D39" s="410"/>
      <c r="E39" s="414">
        <f t="shared" si="2"/>
        <v>0</v>
      </c>
      <c r="F39" s="413"/>
      <c r="G39" s="412"/>
      <c r="H39" s="411"/>
      <c r="I39" s="410"/>
      <c r="J39" s="410"/>
      <c r="K39" s="410"/>
      <c r="L39" s="410"/>
      <c r="M39" s="410"/>
    </row>
    <row r="40" spans="1:13" ht="15" x14ac:dyDescent="0.2">
      <c r="A40" s="416" t="s">
        <v>369</v>
      </c>
      <c r="B40" s="415" t="s">
        <v>518</v>
      </c>
      <c r="C40" s="407" t="s">
        <v>230</v>
      </c>
      <c r="D40" s="410"/>
      <c r="E40" s="414">
        <f t="shared" si="2"/>
        <v>0</v>
      </c>
      <c r="F40" s="413"/>
      <c r="G40" s="412"/>
      <c r="H40" s="411"/>
      <c r="I40" s="410"/>
      <c r="J40" s="410"/>
      <c r="K40" s="410"/>
      <c r="L40" s="410"/>
      <c r="M40" s="410"/>
    </row>
    <row r="41" spans="1:13" ht="15" x14ac:dyDescent="0.2">
      <c r="A41" s="416" t="s">
        <v>365</v>
      </c>
      <c r="B41" s="415" t="s">
        <v>517</v>
      </c>
      <c r="C41" s="407" t="s">
        <v>228</v>
      </c>
      <c r="D41" s="410"/>
      <c r="E41" s="414">
        <f t="shared" si="2"/>
        <v>0</v>
      </c>
      <c r="F41" s="413"/>
      <c r="G41" s="412"/>
      <c r="H41" s="411"/>
      <c r="I41" s="410"/>
      <c r="J41" s="410"/>
      <c r="K41" s="410"/>
      <c r="L41" s="410"/>
      <c r="M41" s="410"/>
    </row>
    <row r="42" spans="1:13" ht="15" x14ac:dyDescent="0.2">
      <c r="A42" s="416" t="s">
        <v>362</v>
      </c>
      <c r="B42" s="415"/>
      <c r="C42" s="407"/>
      <c r="D42" s="403"/>
      <c r="E42" s="403"/>
      <c r="F42" s="406"/>
      <c r="G42" s="405"/>
      <c r="H42" s="404"/>
      <c r="I42" s="403"/>
      <c r="J42" s="403"/>
      <c r="K42" s="403"/>
      <c r="L42" s="403"/>
      <c r="M42" s="403"/>
    </row>
    <row r="43" spans="1:13" ht="15" x14ac:dyDescent="0.2">
      <c r="A43" s="416" t="s">
        <v>359</v>
      </c>
      <c r="B43" s="415" t="s">
        <v>516</v>
      </c>
      <c r="C43" s="407" t="s">
        <v>515</v>
      </c>
      <c r="D43" s="410"/>
      <c r="E43" s="414">
        <f>SUM(F43:M43)</f>
        <v>0</v>
      </c>
      <c r="F43" s="413"/>
      <c r="G43" s="412"/>
      <c r="H43" s="411"/>
      <c r="I43" s="410"/>
      <c r="J43" s="410"/>
      <c r="K43" s="410"/>
      <c r="L43" s="410"/>
      <c r="M43" s="410"/>
    </row>
    <row r="44" spans="1:13" ht="15" x14ac:dyDescent="0.2">
      <c r="A44" s="416" t="s">
        <v>357</v>
      </c>
      <c r="B44" s="415" t="s">
        <v>514</v>
      </c>
      <c r="C44" s="407" t="s">
        <v>513</v>
      </c>
      <c r="D44" s="410"/>
      <c r="E44" s="414">
        <f>SUM(F44:M44)</f>
        <v>0</v>
      </c>
      <c r="F44" s="413"/>
      <c r="G44" s="412"/>
      <c r="H44" s="411"/>
      <c r="I44" s="410"/>
      <c r="J44" s="410"/>
      <c r="K44" s="410"/>
      <c r="L44" s="410"/>
      <c r="M44" s="410"/>
    </row>
    <row r="45" spans="1:13" ht="15" x14ac:dyDescent="0.2">
      <c r="A45" s="416" t="s">
        <v>353</v>
      </c>
      <c r="B45" s="415" t="s">
        <v>512</v>
      </c>
      <c r="C45" s="407" t="s">
        <v>222</v>
      </c>
      <c r="D45" s="410"/>
      <c r="E45" s="414">
        <f>SUM(F45:M45)</f>
        <v>0</v>
      </c>
      <c r="F45" s="413"/>
      <c r="G45" s="412"/>
      <c r="H45" s="411"/>
      <c r="I45" s="410"/>
      <c r="J45" s="410"/>
      <c r="K45" s="410"/>
      <c r="L45" s="410"/>
      <c r="M45" s="410"/>
    </row>
    <row r="46" spans="1:13" ht="15" x14ac:dyDescent="0.2">
      <c r="A46" s="409"/>
      <c r="B46" s="408"/>
      <c r="C46" s="407"/>
      <c r="D46" s="403"/>
      <c r="E46" s="403"/>
      <c r="F46" s="406"/>
      <c r="G46" s="405"/>
      <c r="H46" s="404"/>
      <c r="I46" s="403"/>
      <c r="J46" s="403"/>
      <c r="K46" s="403"/>
      <c r="L46" s="403"/>
      <c r="M46" s="403"/>
    </row>
    <row r="47" spans="1:13" ht="12" customHeight="1" x14ac:dyDescent="0.2">
      <c r="A47" s="602" t="str">
        <f ca="1">CELL("filename",A47)</f>
        <v>R:\Finance\Annual Budget\Amended 2016-2017\[2016-2017 Amended Budget.xlsx]121a</v>
      </c>
      <c r="B47" s="602"/>
      <c r="C47" s="602"/>
      <c r="D47" s="402"/>
      <c r="E47" s="402"/>
      <c r="F47" s="402"/>
      <c r="G47" s="402"/>
      <c r="H47" s="402"/>
      <c r="I47" s="402"/>
      <c r="J47" s="402"/>
      <c r="K47" s="402"/>
      <c r="L47" s="402"/>
      <c r="M47" s="402"/>
    </row>
    <row r="48" spans="1:13" ht="12" customHeight="1" x14ac:dyDescent="0.2">
      <c r="A48" s="401"/>
      <c r="B48" s="401"/>
      <c r="C48" s="400" t="s">
        <v>511</v>
      </c>
      <c r="D48" s="399">
        <f t="shared" ref="D48:M48" si="3">SUM(D23:D46)</f>
        <v>13593</v>
      </c>
      <c r="E48" s="399">
        <f t="shared" si="3"/>
        <v>19681</v>
      </c>
      <c r="F48" s="399">
        <f t="shared" si="3"/>
        <v>584</v>
      </c>
      <c r="G48" s="399">
        <f t="shared" si="3"/>
        <v>121</v>
      </c>
      <c r="H48" s="399">
        <f t="shared" si="3"/>
        <v>295</v>
      </c>
      <c r="I48" s="399">
        <f t="shared" si="3"/>
        <v>18681</v>
      </c>
      <c r="J48" s="399">
        <f t="shared" si="3"/>
        <v>0</v>
      </c>
      <c r="K48" s="399">
        <f t="shared" si="3"/>
        <v>0</v>
      </c>
      <c r="L48" s="399">
        <f t="shared" si="3"/>
        <v>0</v>
      </c>
      <c r="M48" s="399">
        <f t="shared" si="3"/>
        <v>0</v>
      </c>
    </row>
  </sheetData>
  <mergeCells count="3">
    <mergeCell ref="A1:C1"/>
    <mergeCell ref="A4:C4"/>
    <mergeCell ref="A47:C47"/>
  </mergeCells>
  <printOptions horizontalCentered="1" verticalCentered="1"/>
  <pageMargins left="0.1" right="0.1" top="0.4" bottom="0.4" header="0.1" footer="0.1"/>
  <pageSetup scale="81" fitToHeight="2" orientation="landscape" r:id="rId1"/>
  <headerFooter>
    <oddHeader>&amp;C&amp;"Arial,Bold"TWIN FALLS SCHOOL DISTRICT 411</oddHeader>
    <oddFooter>&amp;L&amp;"Arial,Bold"&amp;Z&amp;F&amp;R&amp;"Arial,Bold"Page &amp;P of &amp;N</oddFoot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C49"/>
  <sheetViews>
    <sheetView zoomScaleNormal="100" workbookViewId="0">
      <pane xSplit="3" ySplit="7" topLeftCell="D20" activePane="bottomRight" state="frozen"/>
      <selection activeCell="P31" sqref="P31"/>
      <selection pane="topRight" activeCell="P31" sqref="P31"/>
      <selection pane="bottomLeft" activeCell="P31" sqref="P31"/>
      <selection pane="bottomRight" activeCell="P31" sqref="P31"/>
    </sheetView>
  </sheetViews>
  <sheetFormatPr defaultRowHeight="15.75" x14ac:dyDescent="0.25"/>
  <cols>
    <col min="1" max="1" width="3.77734375" style="397" customWidth="1"/>
    <col min="2" max="2" width="6.77734375" style="452" customWidth="1"/>
    <col min="3" max="3" width="30.77734375" style="398" customWidth="1"/>
    <col min="4" max="13" width="11.77734375" style="397" customWidth="1"/>
    <col min="14" max="16384" width="8.88671875" style="397"/>
  </cols>
  <sheetData>
    <row r="1" spans="1:22" ht="20.25" x14ac:dyDescent="0.3">
      <c r="A1" s="600" t="s">
        <v>47</v>
      </c>
      <c r="B1" s="600"/>
      <c r="C1" s="600"/>
      <c r="E1" s="530" t="s">
        <v>510</v>
      </c>
      <c r="F1" s="529"/>
      <c r="G1" s="529"/>
      <c r="H1" s="529"/>
      <c r="I1" s="451"/>
      <c r="L1" s="540"/>
      <c r="M1" s="450" t="s">
        <v>598</v>
      </c>
    </row>
    <row r="2" spans="1:22" x14ac:dyDescent="0.25">
      <c r="E2" s="530" t="s">
        <v>16</v>
      </c>
      <c r="F2" s="529"/>
      <c r="G2" s="529"/>
      <c r="H2" s="528"/>
      <c r="K2" s="446"/>
      <c r="L2" s="445"/>
      <c r="M2" s="444" t="s">
        <v>632</v>
      </c>
    </row>
    <row r="3" spans="1:22" ht="15" customHeight="1" x14ac:dyDescent="0.25">
      <c r="E3" s="447" t="s">
        <v>507</v>
      </c>
      <c r="F3" s="447"/>
      <c r="G3" s="447"/>
      <c r="H3" s="528"/>
      <c r="J3" s="527" t="s">
        <v>5</v>
      </c>
      <c r="K3" s="446"/>
      <c r="L3" s="445"/>
      <c r="M3" s="444" t="s">
        <v>633</v>
      </c>
    </row>
    <row r="4" spans="1:22" ht="12.6" customHeight="1" x14ac:dyDescent="0.2">
      <c r="A4" s="603" t="s">
        <v>505</v>
      </c>
      <c r="B4" s="603"/>
      <c r="C4" s="603"/>
      <c r="D4" s="401"/>
      <c r="E4" s="401"/>
      <c r="F4" s="401"/>
      <c r="G4" s="401"/>
      <c r="H4" s="401"/>
      <c r="I4" s="401"/>
      <c r="J4" s="401"/>
      <c r="K4" s="401"/>
      <c r="L4" s="401"/>
    </row>
    <row r="5" spans="1:22" ht="15" x14ac:dyDescent="0.2">
      <c r="A5" s="526"/>
      <c r="B5" s="522"/>
      <c r="C5" s="525" t="s">
        <v>16</v>
      </c>
      <c r="D5" s="522" t="s">
        <v>503</v>
      </c>
      <c r="E5" s="522" t="s">
        <v>90</v>
      </c>
      <c r="F5" s="524" t="s">
        <v>85</v>
      </c>
      <c r="G5" s="524" t="s">
        <v>83</v>
      </c>
      <c r="H5" s="524" t="s">
        <v>81</v>
      </c>
      <c r="I5" s="524" t="s">
        <v>79</v>
      </c>
      <c r="J5" s="524" t="s">
        <v>77</v>
      </c>
      <c r="K5" s="523" t="s">
        <v>75</v>
      </c>
      <c r="L5" s="522" t="s">
        <v>73</v>
      </c>
      <c r="M5" s="522" t="s">
        <v>70</v>
      </c>
    </row>
    <row r="6" spans="1:22" ht="15" x14ac:dyDescent="0.2">
      <c r="A6" s="521"/>
      <c r="B6" s="481"/>
      <c r="C6" s="480"/>
      <c r="D6" s="516"/>
      <c r="E6" s="520"/>
      <c r="F6" s="401"/>
      <c r="G6" s="519"/>
      <c r="H6" s="518" t="s">
        <v>560</v>
      </c>
      <c r="I6" s="518" t="s">
        <v>559</v>
      </c>
      <c r="J6" s="517" t="s">
        <v>558</v>
      </c>
      <c r="K6" s="481" t="s">
        <v>557</v>
      </c>
      <c r="L6" s="481" t="s">
        <v>556</v>
      </c>
      <c r="M6" s="516"/>
    </row>
    <row r="7" spans="1:22" ht="15" x14ac:dyDescent="0.2">
      <c r="A7" s="482" t="s">
        <v>87</v>
      </c>
      <c r="B7" s="484" t="s">
        <v>500</v>
      </c>
      <c r="C7" s="515" t="s">
        <v>555</v>
      </c>
      <c r="D7" s="484" t="s">
        <v>88</v>
      </c>
      <c r="E7" s="484" t="s">
        <v>88</v>
      </c>
      <c r="F7" s="514" t="s">
        <v>84</v>
      </c>
      <c r="G7" s="459" t="s">
        <v>82</v>
      </c>
      <c r="H7" s="459" t="s">
        <v>554</v>
      </c>
      <c r="I7" s="459" t="s">
        <v>553</v>
      </c>
      <c r="J7" s="482" t="s">
        <v>552</v>
      </c>
      <c r="K7" s="484" t="s">
        <v>551</v>
      </c>
      <c r="L7" s="484" t="s">
        <v>550</v>
      </c>
      <c r="M7" s="484" t="s">
        <v>184</v>
      </c>
    </row>
    <row r="8" spans="1:22" ht="15" x14ac:dyDescent="0.2">
      <c r="A8" s="482" t="s">
        <v>350</v>
      </c>
      <c r="B8" s="484" t="s">
        <v>597</v>
      </c>
      <c r="C8" s="463" t="s">
        <v>220</v>
      </c>
      <c r="D8" s="497"/>
      <c r="E8" s="414">
        <f>SUM(F8:M8)</f>
        <v>0</v>
      </c>
      <c r="F8" s="500"/>
      <c r="G8" s="499"/>
      <c r="H8" s="498"/>
      <c r="I8" s="497"/>
      <c r="J8" s="497"/>
      <c r="K8" s="497"/>
      <c r="L8" s="497"/>
      <c r="M8" s="497"/>
    </row>
    <row r="9" spans="1:22" ht="15" x14ac:dyDescent="0.2">
      <c r="A9" s="482" t="s">
        <v>493</v>
      </c>
      <c r="B9" s="484"/>
      <c r="C9" s="463"/>
      <c r="D9" s="509"/>
      <c r="E9" s="509"/>
      <c r="F9" s="512"/>
      <c r="G9" s="511"/>
      <c r="H9" s="510"/>
      <c r="I9" s="509"/>
      <c r="J9" s="509"/>
      <c r="K9" s="509"/>
      <c r="L9" s="509"/>
      <c r="M9" s="509"/>
    </row>
    <row r="10" spans="1:22" ht="15" x14ac:dyDescent="0.2">
      <c r="A10" s="482" t="s">
        <v>490</v>
      </c>
      <c r="B10" s="484" t="s">
        <v>75</v>
      </c>
      <c r="C10" s="473" t="s">
        <v>596</v>
      </c>
      <c r="D10" s="472">
        <f>+D8+'121a'!D48</f>
        <v>13593</v>
      </c>
      <c r="E10" s="472">
        <f>+E8+'121a'!E48</f>
        <v>19681</v>
      </c>
      <c r="F10" s="472">
        <f>+F8+'121a'!F48</f>
        <v>584</v>
      </c>
      <c r="G10" s="472">
        <f>+G8+'121a'!G48</f>
        <v>121</v>
      </c>
      <c r="H10" s="472">
        <f>+H8+'121a'!H48</f>
        <v>295</v>
      </c>
      <c r="I10" s="472">
        <f>+I8+'121a'!I48</f>
        <v>18681</v>
      </c>
      <c r="J10" s="472">
        <f>+J8+'121a'!J48</f>
        <v>0</v>
      </c>
      <c r="K10" s="472">
        <f>+K8+'121a'!K48</f>
        <v>0</v>
      </c>
      <c r="L10" s="472">
        <f>+L8+'121a'!L48</f>
        <v>0</v>
      </c>
      <c r="M10" s="472">
        <f>+M8+'121a'!M48</f>
        <v>0</v>
      </c>
    </row>
    <row r="11" spans="1:22" x14ac:dyDescent="0.25">
      <c r="A11" s="482" t="s">
        <v>485</v>
      </c>
      <c r="B11" s="513"/>
      <c r="C11" s="486"/>
      <c r="D11" s="501"/>
      <c r="E11" s="501"/>
      <c r="F11" s="504"/>
      <c r="G11" s="503"/>
      <c r="H11" s="502"/>
      <c r="I11" s="501"/>
      <c r="J11" s="501"/>
      <c r="K11" s="501"/>
      <c r="L11" s="501"/>
      <c r="M11" s="501"/>
    </row>
    <row r="12" spans="1:22" ht="15" x14ac:dyDescent="0.2">
      <c r="A12" s="482" t="s">
        <v>478</v>
      </c>
      <c r="B12" s="484" t="s">
        <v>595</v>
      </c>
      <c r="C12" s="463" t="s">
        <v>218</v>
      </c>
      <c r="D12" s="497">
        <v>4434</v>
      </c>
      <c r="E12" s="414">
        <f>SUM(F12:M12)</f>
        <v>4576</v>
      </c>
      <c r="F12" s="500">
        <v>4110</v>
      </c>
      <c r="G12" s="499">
        <v>357</v>
      </c>
      <c r="H12" s="498"/>
      <c r="I12" s="497">
        <v>109</v>
      </c>
      <c r="J12" s="497"/>
      <c r="K12" s="497"/>
      <c r="L12" s="497"/>
      <c r="M12" s="497"/>
    </row>
    <row r="13" spans="1:22" ht="15" x14ac:dyDescent="0.2">
      <c r="A13" s="482" t="s">
        <v>474</v>
      </c>
      <c r="B13" s="484" t="s">
        <v>594</v>
      </c>
      <c r="C13" s="463" t="s">
        <v>216</v>
      </c>
      <c r="D13" s="497"/>
      <c r="E13" s="414">
        <f>SUM(F13:M13)</f>
        <v>0</v>
      </c>
      <c r="F13" s="500"/>
      <c r="G13" s="499"/>
      <c r="H13" s="498"/>
      <c r="I13" s="497"/>
      <c r="J13" s="497"/>
      <c r="K13" s="497"/>
      <c r="L13" s="497"/>
      <c r="M13" s="497"/>
    </row>
    <row r="14" spans="1:22" ht="15" x14ac:dyDescent="0.2">
      <c r="A14" s="482" t="s">
        <v>469</v>
      </c>
      <c r="B14" s="484">
        <v>730</v>
      </c>
      <c r="C14" s="463" t="s">
        <v>593</v>
      </c>
      <c r="D14" s="497"/>
      <c r="E14" s="414">
        <f>SUM(F14:M14)</f>
        <v>0</v>
      </c>
      <c r="F14" s="500"/>
      <c r="G14" s="499"/>
      <c r="H14" s="498"/>
      <c r="I14" s="497"/>
      <c r="J14" s="497"/>
      <c r="K14" s="497"/>
      <c r="L14" s="497"/>
      <c r="M14" s="497"/>
    </row>
    <row r="15" spans="1:22" ht="15" x14ac:dyDescent="0.2">
      <c r="A15" s="482" t="s">
        <v>465</v>
      </c>
      <c r="B15" s="484"/>
      <c r="C15" s="463"/>
      <c r="D15" s="501"/>
      <c r="E15" s="501"/>
      <c r="F15" s="512"/>
      <c r="G15" s="511"/>
      <c r="H15" s="510"/>
      <c r="I15" s="509"/>
      <c r="J15" s="509"/>
      <c r="K15" s="509"/>
      <c r="L15" s="509"/>
      <c r="M15" s="509"/>
    </row>
    <row r="16" spans="1:22" ht="15" x14ac:dyDescent="0.2">
      <c r="A16" s="482" t="s">
        <v>461</v>
      </c>
      <c r="B16" s="484" t="s">
        <v>73</v>
      </c>
      <c r="C16" s="463" t="s">
        <v>592</v>
      </c>
      <c r="D16" s="472">
        <f t="shared" ref="D16:M16" si="0">SUM(D12:D14)</f>
        <v>4434</v>
      </c>
      <c r="E16" s="472">
        <f t="shared" si="0"/>
        <v>4576</v>
      </c>
      <c r="F16" s="472">
        <f t="shared" si="0"/>
        <v>4110</v>
      </c>
      <c r="G16" s="472">
        <f t="shared" si="0"/>
        <v>357</v>
      </c>
      <c r="H16" s="472">
        <f t="shared" si="0"/>
        <v>0</v>
      </c>
      <c r="I16" s="472">
        <f t="shared" si="0"/>
        <v>109</v>
      </c>
      <c r="J16" s="472">
        <f t="shared" si="0"/>
        <v>0</v>
      </c>
      <c r="K16" s="472">
        <f t="shared" si="0"/>
        <v>0</v>
      </c>
      <c r="L16" s="472">
        <f t="shared" si="0"/>
        <v>0</v>
      </c>
      <c r="M16" s="472">
        <f t="shared" si="0"/>
        <v>0</v>
      </c>
      <c r="N16" s="492"/>
      <c r="O16" s="492"/>
      <c r="P16" s="492"/>
      <c r="Q16" s="492"/>
      <c r="R16" s="492"/>
      <c r="S16" s="492"/>
      <c r="T16" s="492"/>
      <c r="U16" s="492"/>
      <c r="V16" s="492"/>
    </row>
    <row r="17" spans="1:55" ht="15" x14ac:dyDescent="0.2">
      <c r="A17" s="482" t="s">
        <v>457</v>
      </c>
      <c r="B17" s="484"/>
      <c r="C17" s="463"/>
      <c r="D17" s="501"/>
      <c r="E17" s="501"/>
      <c r="F17" s="504"/>
      <c r="G17" s="503"/>
      <c r="H17" s="502"/>
      <c r="I17" s="501"/>
      <c r="J17" s="501"/>
      <c r="K17" s="501"/>
      <c r="L17" s="501"/>
      <c r="M17" s="501"/>
    </row>
    <row r="18" spans="1:55" ht="15" x14ac:dyDescent="0.2">
      <c r="A18" s="482" t="s">
        <v>453</v>
      </c>
      <c r="B18" s="484" t="s">
        <v>591</v>
      </c>
      <c r="C18" s="463" t="s">
        <v>590</v>
      </c>
      <c r="D18" s="497"/>
      <c r="E18" s="414">
        <f>SUM(F18:M18)</f>
        <v>0</v>
      </c>
      <c r="F18" s="500"/>
      <c r="G18" s="499"/>
      <c r="H18" s="498"/>
      <c r="I18" s="497"/>
      <c r="J18" s="497"/>
      <c r="K18" s="497"/>
      <c r="L18" s="497"/>
      <c r="M18" s="497"/>
    </row>
    <row r="19" spans="1:55" ht="15" x14ac:dyDescent="0.2">
      <c r="A19" s="482" t="s">
        <v>449</v>
      </c>
      <c r="B19" s="484">
        <v>811</v>
      </c>
      <c r="C19" s="463" t="s">
        <v>589</v>
      </c>
      <c r="D19" s="497"/>
      <c r="E19" s="414">
        <f>SUM(F19:M19)</f>
        <v>0</v>
      </c>
      <c r="F19" s="500"/>
      <c r="G19" s="499"/>
      <c r="H19" s="498"/>
      <c r="I19" s="497"/>
      <c r="J19" s="497"/>
      <c r="K19" s="497"/>
      <c r="L19" s="497"/>
      <c r="M19" s="497"/>
    </row>
    <row r="20" spans="1:55" ht="15" x14ac:dyDescent="0.2">
      <c r="A20" s="482" t="s">
        <v>445</v>
      </c>
      <c r="B20" s="484"/>
      <c r="C20" s="463"/>
      <c r="D20" s="509"/>
      <c r="E20" s="509"/>
      <c r="F20" s="512"/>
      <c r="G20" s="511"/>
      <c r="H20" s="510"/>
      <c r="I20" s="509"/>
      <c r="J20" s="509"/>
      <c r="K20" s="509"/>
      <c r="L20" s="509"/>
      <c r="M20" s="509"/>
    </row>
    <row r="21" spans="1:55" s="505" customFormat="1" ht="15" x14ac:dyDescent="0.2">
      <c r="A21" s="482" t="s">
        <v>442</v>
      </c>
      <c r="B21" s="508">
        <v>800</v>
      </c>
      <c r="C21" s="507" t="s">
        <v>588</v>
      </c>
      <c r="D21" s="472">
        <f t="shared" ref="D21:M21" si="1">SUM(D17:D19)</f>
        <v>0</v>
      </c>
      <c r="E21" s="472">
        <f t="shared" si="1"/>
        <v>0</v>
      </c>
      <c r="F21" s="472">
        <f t="shared" si="1"/>
        <v>0</v>
      </c>
      <c r="G21" s="472">
        <f t="shared" si="1"/>
        <v>0</v>
      </c>
      <c r="H21" s="472">
        <f t="shared" si="1"/>
        <v>0</v>
      </c>
      <c r="I21" s="472">
        <f t="shared" si="1"/>
        <v>0</v>
      </c>
      <c r="J21" s="472">
        <f t="shared" si="1"/>
        <v>0</v>
      </c>
      <c r="K21" s="472">
        <f t="shared" si="1"/>
        <v>0</v>
      </c>
      <c r="L21" s="472">
        <f t="shared" si="1"/>
        <v>0</v>
      </c>
      <c r="M21" s="472">
        <f t="shared" si="1"/>
        <v>0</v>
      </c>
    </row>
    <row r="22" spans="1:55" ht="15" x14ac:dyDescent="0.2">
      <c r="A22" s="482" t="s">
        <v>438</v>
      </c>
      <c r="B22" s="484"/>
      <c r="C22" s="463"/>
      <c r="D22" s="501"/>
      <c r="E22" s="501"/>
      <c r="F22" s="504"/>
      <c r="G22" s="503"/>
      <c r="H22" s="502"/>
      <c r="I22" s="501"/>
      <c r="J22" s="501"/>
      <c r="K22" s="501"/>
      <c r="L22" s="501"/>
      <c r="M22" s="501"/>
    </row>
    <row r="23" spans="1:55" ht="15" x14ac:dyDescent="0.2">
      <c r="A23" s="482" t="s">
        <v>434</v>
      </c>
      <c r="B23" s="484" t="s">
        <v>587</v>
      </c>
      <c r="C23" s="463" t="s">
        <v>205</v>
      </c>
      <c r="D23" s="410"/>
      <c r="E23" s="414">
        <f>SUM(F23:M23)</f>
        <v>0</v>
      </c>
      <c r="F23" s="500"/>
      <c r="G23" s="499"/>
      <c r="H23" s="498"/>
      <c r="I23" s="497"/>
      <c r="J23" s="497"/>
      <c r="K23" s="497"/>
      <c r="L23" s="497"/>
      <c r="M23" s="497"/>
    </row>
    <row r="24" spans="1:55" ht="15" x14ac:dyDescent="0.2">
      <c r="A24" s="482" t="s">
        <v>429</v>
      </c>
      <c r="B24" s="484" t="s">
        <v>586</v>
      </c>
      <c r="C24" s="463" t="s">
        <v>203</v>
      </c>
      <c r="D24" s="410"/>
      <c r="E24" s="414">
        <f>SUM(F24:M24)</f>
        <v>0</v>
      </c>
      <c r="F24" s="500"/>
      <c r="G24" s="499"/>
      <c r="H24" s="498"/>
      <c r="I24" s="497"/>
      <c r="J24" s="497"/>
      <c r="K24" s="497"/>
      <c r="L24" s="497"/>
      <c r="M24" s="497"/>
    </row>
    <row r="25" spans="1:55" ht="15" x14ac:dyDescent="0.2">
      <c r="A25" s="482" t="s">
        <v>426</v>
      </c>
      <c r="B25" s="484" t="s">
        <v>585</v>
      </c>
      <c r="C25" s="463" t="s">
        <v>201</v>
      </c>
      <c r="D25" s="410"/>
      <c r="E25" s="414">
        <f>SUM(F25:M25)</f>
        <v>0</v>
      </c>
      <c r="F25" s="500"/>
      <c r="G25" s="499"/>
      <c r="H25" s="498"/>
      <c r="I25" s="497"/>
      <c r="J25" s="497"/>
      <c r="K25" s="497"/>
      <c r="L25" s="497"/>
      <c r="M25" s="497"/>
    </row>
    <row r="26" spans="1:55" ht="15" x14ac:dyDescent="0.2">
      <c r="A26" s="482" t="s">
        <v>424</v>
      </c>
      <c r="B26" s="484" t="s">
        <v>584</v>
      </c>
      <c r="C26" s="463" t="s">
        <v>583</v>
      </c>
      <c r="D26" s="410"/>
      <c r="E26" s="414">
        <f>SUM(F26:M26)</f>
        <v>0</v>
      </c>
      <c r="F26" s="500"/>
      <c r="G26" s="499"/>
      <c r="H26" s="498"/>
      <c r="I26" s="497"/>
      <c r="J26" s="497"/>
      <c r="K26" s="497"/>
      <c r="L26" s="497"/>
      <c r="M26" s="497"/>
    </row>
    <row r="27" spans="1:55" ht="15" x14ac:dyDescent="0.2">
      <c r="A27" s="482" t="s">
        <v>420</v>
      </c>
      <c r="B27" s="484"/>
      <c r="C27" s="463"/>
      <c r="D27" s="485"/>
      <c r="E27" s="485"/>
      <c r="F27" s="496"/>
      <c r="G27" s="495"/>
      <c r="H27" s="494"/>
      <c r="I27" s="493"/>
      <c r="J27" s="493"/>
      <c r="K27" s="493"/>
      <c r="L27" s="493"/>
      <c r="M27" s="493"/>
    </row>
    <row r="28" spans="1:55" ht="15" x14ac:dyDescent="0.2">
      <c r="A28" s="482" t="s">
        <v>417</v>
      </c>
      <c r="B28" s="484" t="s">
        <v>582</v>
      </c>
      <c r="C28" s="463" t="s">
        <v>581</v>
      </c>
      <c r="D28" s="472">
        <f t="shared" ref="D28:M28" si="2">SUM(D23:D27)</f>
        <v>0</v>
      </c>
      <c r="E28" s="472">
        <f t="shared" si="2"/>
        <v>0</v>
      </c>
      <c r="F28" s="472">
        <f t="shared" si="2"/>
        <v>0</v>
      </c>
      <c r="G28" s="472">
        <f t="shared" si="2"/>
        <v>0</v>
      </c>
      <c r="H28" s="472">
        <f t="shared" si="2"/>
        <v>0</v>
      </c>
      <c r="I28" s="472">
        <f t="shared" si="2"/>
        <v>0</v>
      </c>
      <c r="J28" s="472">
        <f t="shared" si="2"/>
        <v>0</v>
      </c>
      <c r="K28" s="472">
        <f t="shared" si="2"/>
        <v>0</v>
      </c>
      <c r="L28" s="472">
        <f t="shared" si="2"/>
        <v>0</v>
      </c>
      <c r="M28" s="472">
        <f t="shared" si="2"/>
        <v>0</v>
      </c>
      <c r="N28" s="492"/>
      <c r="O28" s="492"/>
      <c r="P28" s="492"/>
      <c r="Q28" s="492"/>
      <c r="R28" s="492"/>
      <c r="S28" s="492"/>
      <c r="T28" s="492"/>
      <c r="U28" s="492"/>
      <c r="V28" s="492"/>
      <c r="W28" s="492"/>
      <c r="X28" s="492"/>
      <c r="Y28" s="492"/>
      <c r="Z28" s="492"/>
      <c r="AA28" s="492"/>
      <c r="AB28" s="492"/>
      <c r="AC28" s="492"/>
      <c r="AD28" s="492"/>
      <c r="AE28" s="492"/>
      <c r="AF28" s="492"/>
      <c r="AG28" s="492"/>
      <c r="AH28" s="492"/>
      <c r="AI28" s="492"/>
      <c r="AJ28" s="492"/>
      <c r="AK28" s="492"/>
      <c r="AL28" s="492"/>
      <c r="AM28" s="492"/>
      <c r="AN28" s="492"/>
      <c r="AO28" s="492"/>
      <c r="AP28" s="492"/>
      <c r="AQ28" s="492"/>
      <c r="AR28" s="492"/>
      <c r="AS28" s="492"/>
      <c r="AT28" s="492"/>
      <c r="AU28" s="492"/>
      <c r="AV28" s="492"/>
      <c r="AW28" s="492"/>
      <c r="AX28" s="492"/>
      <c r="AY28" s="492"/>
      <c r="AZ28" s="492"/>
      <c r="BA28" s="492"/>
      <c r="BB28" s="492"/>
      <c r="BC28" s="492"/>
    </row>
    <row r="29" spans="1:55" ht="15" x14ac:dyDescent="0.2">
      <c r="A29" s="482" t="s">
        <v>413</v>
      </c>
      <c r="B29" s="484"/>
      <c r="C29" s="463"/>
      <c r="D29" s="485"/>
      <c r="E29" s="485"/>
      <c r="F29" s="485"/>
      <c r="G29" s="485"/>
      <c r="H29" s="485"/>
      <c r="I29" s="485"/>
      <c r="J29" s="485"/>
      <c r="K29" s="485"/>
      <c r="L29" s="485"/>
      <c r="M29" s="485"/>
    </row>
    <row r="30" spans="1:55" ht="15" x14ac:dyDescent="0.2">
      <c r="A30" s="482" t="s">
        <v>407</v>
      </c>
      <c r="B30" s="481"/>
      <c r="C30" s="480" t="s">
        <v>580</v>
      </c>
      <c r="D30" s="460"/>
      <c r="E30" s="460"/>
      <c r="F30" s="460"/>
      <c r="G30" s="460"/>
      <c r="H30" s="460"/>
      <c r="I30" s="460"/>
      <c r="J30" s="460"/>
      <c r="K30" s="460"/>
      <c r="L30" s="460"/>
      <c r="M30" s="460"/>
    </row>
    <row r="31" spans="1:55" ht="15" x14ac:dyDescent="0.2">
      <c r="A31" s="482" t="s">
        <v>403</v>
      </c>
      <c r="B31" s="484"/>
      <c r="C31" s="491" t="s">
        <v>579</v>
      </c>
      <c r="D31" s="472">
        <f>SUM(D28,D21,D16,D10,'121a'!D21)</f>
        <v>21538</v>
      </c>
      <c r="E31" s="472">
        <f>SUM(E28,E21,E16,E10,'121a'!E21)</f>
        <v>27237</v>
      </c>
      <c r="F31" s="472">
        <f>SUM(F28,F21,F16,F10,'121a'!F21)</f>
        <v>6454</v>
      </c>
      <c r="G31" s="472">
        <f>SUM(G28,G21,G16,G10,'121a'!G21)</f>
        <v>846</v>
      </c>
      <c r="H31" s="472">
        <f>SUM(H28,H21,H16,H10,'121a'!H21)</f>
        <v>295</v>
      </c>
      <c r="I31" s="472">
        <f>SUM(I28,I21,I16,I10,'121a'!I21)</f>
        <v>19642</v>
      </c>
      <c r="J31" s="472">
        <f>SUM(J28,J21,J16,J10,'121a'!J21)</f>
        <v>0</v>
      </c>
      <c r="K31" s="472">
        <f>SUM(K28,K21,K16,K10,'121a'!K21)</f>
        <v>0</v>
      </c>
      <c r="L31" s="472">
        <f>SUM(L28,L21,L16,L10,'121a'!L21)</f>
        <v>0</v>
      </c>
      <c r="M31" s="472">
        <f>SUM(M28,M21,M16,M10,'121a'!M21)</f>
        <v>0</v>
      </c>
    </row>
    <row r="32" spans="1:55" ht="15" x14ac:dyDescent="0.2">
      <c r="A32" s="482" t="s">
        <v>400</v>
      </c>
      <c r="B32" s="484"/>
      <c r="C32" s="463"/>
      <c r="D32" s="485"/>
      <c r="E32" s="485"/>
      <c r="F32" s="490"/>
      <c r="G32" s="489"/>
      <c r="H32" s="488"/>
      <c r="I32" s="485"/>
      <c r="J32" s="485"/>
      <c r="K32" s="485"/>
      <c r="L32" s="485"/>
      <c r="M32" s="485"/>
    </row>
    <row r="33" spans="1:13" ht="15" x14ac:dyDescent="0.2">
      <c r="A33" s="482" t="s">
        <v>397</v>
      </c>
      <c r="B33" s="481">
        <v>950</v>
      </c>
      <c r="C33" s="480" t="s">
        <v>578</v>
      </c>
      <c r="D33" s="487"/>
      <c r="E33" s="487"/>
      <c r="F33" s="417"/>
      <c r="G33" s="417"/>
      <c r="H33" s="417"/>
      <c r="I33" s="417"/>
      <c r="J33" s="417"/>
      <c r="K33" s="417"/>
      <c r="L33" s="417"/>
      <c r="M33" s="460"/>
    </row>
    <row r="34" spans="1:13" ht="15" x14ac:dyDescent="0.2">
      <c r="A34" s="482" t="s">
        <v>393</v>
      </c>
      <c r="B34" s="484"/>
      <c r="C34" s="483" t="s">
        <v>577</v>
      </c>
      <c r="D34" s="469"/>
      <c r="E34" s="469"/>
      <c r="F34" s="417"/>
      <c r="G34" s="417"/>
      <c r="H34" s="417"/>
      <c r="I34" s="417"/>
      <c r="J34" s="417"/>
      <c r="K34" s="417"/>
      <c r="L34" s="417"/>
      <c r="M34" s="460"/>
    </row>
    <row r="35" spans="1:13" x14ac:dyDescent="0.25">
      <c r="A35" s="482" t="s">
        <v>388</v>
      </c>
      <c r="B35" s="484"/>
      <c r="C35" s="486"/>
      <c r="D35" s="485"/>
      <c r="E35" s="485"/>
      <c r="F35" s="417"/>
      <c r="G35" s="417"/>
      <c r="H35" s="417"/>
      <c r="I35" s="417"/>
      <c r="J35" s="417"/>
      <c r="K35" s="417"/>
      <c r="L35" s="417"/>
      <c r="M35" s="460"/>
    </row>
    <row r="36" spans="1:13" ht="15" x14ac:dyDescent="0.2">
      <c r="A36" s="482" t="s">
        <v>383</v>
      </c>
      <c r="B36" s="481"/>
      <c r="C36" s="480" t="s">
        <v>576</v>
      </c>
      <c r="D36" s="604">
        <f>+D31+D34</f>
        <v>21538</v>
      </c>
      <c r="E36" s="604">
        <f>+E31+E34</f>
        <v>27237</v>
      </c>
      <c r="F36" s="417"/>
      <c r="G36" s="417"/>
      <c r="H36" s="417"/>
      <c r="I36" s="417"/>
      <c r="J36" s="417"/>
      <c r="K36" s="417"/>
      <c r="L36" s="417"/>
      <c r="M36" s="460"/>
    </row>
    <row r="37" spans="1:13" ht="15" x14ac:dyDescent="0.2">
      <c r="A37" s="482" t="s">
        <v>379</v>
      </c>
      <c r="B37" s="484"/>
      <c r="C37" s="483" t="s">
        <v>575</v>
      </c>
      <c r="D37" s="605"/>
      <c r="E37" s="605"/>
      <c r="F37" s="417"/>
      <c r="G37" s="417"/>
      <c r="H37" s="417"/>
      <c r="I37" s="417"/>
      <c r="J37" s="417"/>
      <c r="K37" s="417"/>
      <c r="L37" s="417"/>
      <c r="M37" s="460"/>
    </row>
    <row r="38" spans="1:13" ht="15" x14ac:dyDescent="0.2">
      <c r="A38" s="482" t="s">
        <v>376</v>
      </c>
      <c r="B38" s="481"/>
      <c r="C38" s="480"/>
      <c r="D38" s="460"/>
      <c r="E38" s="460"/>
      <c r="F38" s="417"/>
      <c r="G38" s="417"/>
      <c r="H38" s="417"/>
      <c r="I38" s="417"/>
      <c r="J38" s="417"/>
      <c r="K38" s="417"/>
      <c r="L38" s="417"/>
      <c r="M38" s="460"/>
    </row>
    <row r="39" spans="1:13" thickBot="1" x14ac:dyDescent="0.25">
      <c r="A39" s="482" t="s">
        <v>372</v>
      </c>
      <c r="B39" s="481"/>
      <c r="C39" s="480"/>
      <c r="D39" s="460"/>
      <c r="E39" s="460"/>
      <c r="F39" s="465"/>
      <c r="G39" s="465"/>
      <c r="H39" s="465"/>
      <c r="I39" s="465"/>
      <c r="J39" s="465"/>
      <c r="K39" s="417"/>
      <c r="L39" s="417"/>
      <c r="M39" s="460"/>
    </row>
    <row r="40" spans="1:13" x14ac:dyDescent="0.25">
      <c r="A40" s="459" t="s">
        <v>368</v>
      </c>
      <c r="B40" s="479"/>
      <c r="C40" s="478" t="s">
        <v>574</v>
      </c>
      <c r="D40" s="477"/>
      <c r="E40" s="476"/>
      <c r="F40" s="417"/>
      <c r="G40" s="470"/>
      <c r="H40" s="470"/>
      <c r="I40" s="470"/>
      <c r="J40" s="465"/>
      <c r="K40" s="417"/>
      <c r="L40" s="475"/>
      <c r="M40" s="460"/>
    </row>
    <row r="41" spans="1:13" x14ac:dyDescent="0.25">
      <c r="A41" s="459" t="s">
        <v>364</v>
      </c>
      <c r="B41" s="464"/>
      <c r="C41" s="463"/>
      <c r="D41" s="460"/>
      <c r="E41" s="474"/>
      <c r="F41" s="417"/>
      <c r="G41" s="470"/>
      <c r="H41" s="470"/>
      <c r="I41" s="470"/>
      <c r="J41" s="465"/>
      <c r="K41" s="417"/>
      <c r="L41" s="417"/>
      <c r="M41" s="460"/>
    </row>
    <row r="42" spans="1:13" x14ac:dyDescent="0.25">
      <c r="A42" s="459" t="s">
        <v>361</v>
      </c>
      <c r="B42" s="464"/>
      <c r="C42" s="473" t="s">
        <v>573</v>
      </c>
      <c r="D42" s="472">
        <v>8938</v>
      </c>
      <c r="E42" s="471">
        <v>14641</v>
      </c>
      <c r="F42" s="470" t="s">
        <v>572</v>
      </c>
      <c r="G42" s="470"/>
      <c r="H42" s="470"/>
      <c r="I42" s="470"/>
      <c r="J42" s="465"/>
      <c r="K42" s="417"/>
      <c r="L42" s="417"/>
      <c r="M42" s="460"/>
    </row>
    <row r="43" spans="1:13" x14ac:dyDescent="0.25">
      <c r="A43" s="459" t="s">
        <v>358</v>
      </c>
      <c r="B43" s="464"/>
      <c r="C43" s="473" t="s">
        <v>571</v>
      </c>
      <c r="D43" s="472">
        <v>12600</v>
      </c>
      <c r="E43" s="471">
        <v>12596</v>
      </c>
      <c r="F43" s="470"/>
      <c r="G43" s="465"/>
      <c r="H43" s="465"/>
      <c r="I43" s="465"/>
      <c r="J43" s="465"/>
      <c r="K43" s="417"/>
      <c r="L43" s="417"/>
      <c r="M43" s="460"/>
    </row>
    <row r="44" spans="1:13" x14ac:dyDescent="0.25">
      <c r="A44" s="459" t="s">
        <v>356</v>
      </c>
      <c r="B44" s="464"/>
      <c r="C44" s="473" t="s">
        <v>570</v>
      </c>
      <c r="D44" s="472">
        <f>SUM(D42:D43)</f>
        <v>21538</v>
      </c>
      <c r="E44" s="471">
        <f>SUM(E42:E43)</f>
        <v>27237</v>
      </c>
      <c r="F44" s="470" t="s">
        <v>569</v>
      </c>
      <c r="G44" s="465"/>
      <c r="H44" s="465"/>
      <c r="I44" s="465"/>
      <c r="J44" s="465"/>
      <c r="K44" s="417"/>
      <c r="L44" s="417"/>
      <c r="M44" s="460"/>
    </row>
    <row r="45" spans="1:13" ht="15" x14ac:dyDescent="0.2">
      <c r="A45" s="459" t="s">
        <v>351</v>
      </c>
      <c r="B45" s="464"/>
      <c r="C45" s="463"/>
      <c r="D45" s="469"/>
      <c r="E45" s="468"/>
      <c r="F45" s="465"/>
      <c r="G45" s="465"/>
      <c r="H45" s="465"/>
      <c r="I45" s="465"/>
      <c r="J45" s="465"/>
      <c r="K45" s="417"/>
      <c r="L45" s="417"/>
      <c r="M45" s="460"/>
    </row>
    <row r="46" spans="1:13" ht="15" x14ac:dyDescent="0.2">
      <c r="A46" s="459" t="s">
        <v>568</v>
      </c>
      <c r="B46" s="464"/>
      <c r="C46" s="463" t="s">
        <v>567</v>
      </c>
      <c r="D46" s="467">
        <f>D36</f>
        <v>21538</v>
      </c>
      <c r="E46" s="466">
        <f>E36</f>
        <v>27237</v>
      </c>
      <c r="F46" s="465"/>
      <c r="G46" s="465"/>
      <c r="H46" s="465"/>
      <c r="I46" s="465"/>
      <c r="J46" s="465"/>
      <c r="K46" s="417"/>
      <c r="L46" s="417"/>
      <c r="M46" s="460"/>
    </row>
    <row r="47" spans="1:13" ht="15" x14ac:dyDescent="0.2">
      <c r="A47" s="459" t="s">
        <v>566</v>
      </c>
      <c r="B47" s="464"/>
      <c r="C47" s="463" t="s">
        <v>565</v>
      </c>
      <c r="D47" s="462">
        <f>D48-D46</f>
        <v>0</v>
      </c>
      <c r="E47" s="461">
        <f>E48-E46</f>
        <v>0</v>
      </c>
      <c r="F47" s="417"/>
      <c r="G47" s="417"/>
      <c r="H47" s="417"/>
      <c r="I47" s="417"/>
      <c r="J47" s="417"/>
      <c r="K47" s="417"/>
      <c r="L47" s="417"/>
      <c r="M47" s="460"/>
    </row>
    <row r="48" spans="1:13" thickBot="1" x14ac:dyDescent="0.25">
      <c r="A48" s="459" t="s">
        <v>564</v>
      </c>
      <c r="B48" s="458"/>
      <c r="C48" s="457" t="s">
        <v>563</v>
      </c>
      <c r="D48" s="456">
        <f>D44</f>
        <v>21538</v>
      </c>
      <c r="E48" s="455">
        <f>E44</f>
        <v>27237</v>
      </c>
      <c r="F48" s="454"/>
      <c r="G48" s="454"/>
      <c r="H48" s="454"/>
      <c r="I48" s="454"/>
      <c r="J48" s="454"/>
      <c r="K48" s="454"/>
      <c r="L48" s="454"/>
      <c r="M48" s="453"/>
    </row>
    <row r="49" spans="1:3" ht="15.75" customHeight="1" x14ac:dyDescent="0.2">
      <c r="A49" s="606" t="str">
        <f ca="1">CELL("FILENAME",A2)</f>
        <v>R:\Finance\Annual Budget\Amended 2016-2017\[2016-2017 Amended Budget.xlsx]121b</v>
      </c>
      <c r="B49" s="606"/>
      <c r="C49" s="606"/>
    </row>
  </sheetData>
  <mergeCells count="5">
    <mergeCell ref="A1:C1"/>
    <mergeCell ref="A4:C4"/>
    <mergeCell ref="D36:D37"/>
    <mergeCell ref="E36:E37"/>
    <mergeCell ref="A49:C49"/>
  </mergeCells>
  <printOptions horizontalCentered="1" verticalCentered="1"/>
  <pageMargins left="0.1" right="0.1" top="0.4" bottom="0.4" header="0.1" footer="0.1"/>
  <pageSetup scale="73" fitToHeight="2" orientation="landscape" r:id="rId1"/>
  <headerFooter>
    <oddHeader>&amp;C&amp;"Arial,Bold"TWIN FALLS SCHOOL DISTIRCT 411</oddHeader>
    <oddFooter>&amp;L&amp;"Arial,Bold"&amp;Z&amp;F&amp;R&amp;"Arial,Bold"Page &amp;P of &amp;N</oddFoot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441"/>
  <sheetViews>
    <sheetView zoomScaleNormal="100" workbookViewId="0">
      <pane xSplit="3" ySplit="6" topLeftCell="D7" activePane="bottomRight" state="frozen"/>
      <selection activeCell="P31" sqref="P31"/>
      <selection pane="topRight" activeCell="P31" sqref="P31"/>
      <selection pane="bottomLeft" activeCell="P31" sqref="P31"/>
      <selection pane="bottomRight" activeCell="P31" sqref="P31"/>
    </sheetView>
  </sheetViews>
  <sheetFormatPr defaultColWidth="9.77734375" defaultRowHeight="11.25" x14ac:dyDescent="0.2"/>
  <cols>
    <col min="1" max="1" width="3.77734375" style="321" customWidth="1"/>
    <col min="2" max="2" width="6.77734375" style="321" customWidth="1"/>
    <col min="3" max="3" width="27.77734375" style="322" customWidth="1"/>
    <col min="4" max="6" width="10.77734375" style="321" customWidth="1"/>
    <col min="7" max="7" width="3.77734375" style="321" customWidth="1"/>
    <col min="8" max="8" width="6.77734375" style="321" customWidth="1"/>
    <col min="9" max="9" width="27.77734375" style="322" customWidth="1"/>
    <col min="10" max="12" width="10.77734375" style="321" customWidth="1"/>
    <col min="13" max="16384" width="9.77734375" style="321"/>
  </cols>
  <sheetData>
    <row r="1" spans="1:12" ht="20.25" x14ac:dyDescent="0.3">
      <c r="A1" s="596" t="s">
        <v>47</v>
      </c>
      <c r="B1" s="596"/>
      <c r="C1" s="596"/>
      <c r="D1" s="393"/>
      <c r="E1" s="394" t="s">
        <v>510</v>
      </c>
      <c r="F1" s="394"/>
      <c r="G1" s="390"/>
      <c r="H1" s="390"/>
      <c r="I1" s="396"/>
      <c r="J1" s="393"/>
      <c r="L1" s="395" t="s">
        <v>509</v>
      </c>
    </row>
    <row r="2" spans="1:12" ht="15.75" x14ac:dyDescent="0.25">
      <c r="A2" s="393"/>
      <c r="B2" s="393"/>
      <c r="C2" s="389"/>
      <c r="D2" s="393"/>
      <c r="E2" s="394" t="s">
        <v>504</v>
      </c>
      <c r="F2" s="392"/>
      <c r="G2" s="390"/>
      <c r="H2" s="390"/>
      <c r="I2" s="389"/>
      <c r="J2" s="599" t="s">
        <v>635</v>
      </c>
      <c r="K2" s="599"/>
      <c r="L2" s="599"/>
    </row>
    <row r="3" spans="1:12" ht="15.75" x14ac:dyDescent="0.25">
      <c r="A3" s="393"/>
      <c r="B3" s="393"/>
      <c r="C3" s="389"/>
      <c r="D3" s="393"/>
      <c r="E3" s="392" t="s">
        <v>507</v>
      </c>
      <c r="F3" s="391"/>
      <c r="G3" s="390"/>
      <c r="H3" s="390"/>
      <c r="I3" s="389"/>
      <c r="J3" s="599" t="s">
        <v>634</v>
      </c>
      <c r="K3" s="599"/>
      <c r="L3" s="599"/>
    </row>
    <row r="4" spans="1:12" ht="13.9" customHeight="1" x14ac:dyDescent="0.2">
      <c r="A4" s="597" t="s">
        <v>505</v>
      </c>
      <c r="B4" s="597"/>
      <c r="C4" s="597"/>
      <c r="D4" s="597"/>
      <c r="E4" s="324"/>
      <c r="F4" s="324"/>
      <c r="G4" s="324"/>
      <c r="H4" s="324"/>
      <c r="I4" s="325"/>
      <c r="J4" s="324"/>
      <c r="K4" s="324"/>
      <c r="L4" s="324"/>
    </row>
    <row r="5" spans="1:12" ht="12.75" x14ac:dyDescent="0.2">
      <c r="A5" s="388"/>
      <c r="B5" s="387"/>
      <c r="C5" s="386" t="s">
        <v>504</v>
      </c>
      <c r="D5" s="385" t="s">
        <v>503</v>
      </c>
      <c r="E5" s="384" t="s">
        <v>502</v>
      </c>
      <c r="F5" s="383" t="s">
        <v>501</v>
      </c>
      <c r="G5" s="382"/>
      <c r="H5" s="381"/>
      <c r="I5" s="380" t="s">
        <v>504</v>
      </c>
      <c r="J5" s="379" t="s">
        <v>503</v>
      </c>
      <c r="K5" s="378" t="s">
        <v>502</v>
      </c>
      <c r="L5" s="377" t="s">
        <v>501</v>
      </c>
    </row>
    <row r="6" spans="1:12" ht="12.75" x14ac:dyDescent="0.2">
      <c r="A6" s="351" t="s">
        <v>87</v>
      </c>
      <c r="B6" s="334" t="s">
        <v>500</v>
      </c>
      <c r="C6" s="328" t="s">
        <v>499</v>
      </c>
      <c r="D6" s="334" t="s">
        <v>88</v>
      </c>
      <c r="E6" s="334" t="s">
        <v>498</v>
      </c>
      <c r="F6" s="376" t="s">
        <v>497</v>
      </c>
      <c r="G6" s="355" t="s">
        <v>87</v>
      </c>
      <c r="H6" s="375" t="s">
        <v>500</v>
      </c>
      <c r="I6" s="374" t="s">
        <v>499</v>
      </c>
      <c r="J6" s="351" t="s">
        <v>88</v>
      </c>
      <c r="K6" s="334" t="s">
        <v>498</v>
      </c>
      <c r="L6" s="334" t="s">
        <v>497</v>
      </c>
    </row>
    <row r="7" spans="1:12" ht="12.75" x14ac:dyDescent="0.2">
      <c r="A7" s="351" t="s">
        <v>496</v>
      </c>
      <c r="B7" s="334" t="s">
        <v>495</v>
      </c>
      <c r="C7" s="333" t="s">
        <v>494</v>
      </c>
      <c r="D7" s="354">
        <v>7409</v>
      </c>
      <c r="E7" s="373" t="s">
        <v>346</v>
      </c>
      <c r="F7" s="372">
        <v>11526</v>
      </c>
      <c r="G7" s="348" t="s">
        <v>493</v>
      </c>
      <c r="H7" s="351" t="s">
        <v>492</v>
      </c>
      <c r="I7" s="333" t="s">
        <v>170</v>
      </c>
      <c r="J7" s="353">
        <v>0</v>
      </c>
      <c r="K7" s="353">
        <v>0</v>
      </c>
      <c r="L7" s="357"/>
    </row>
    <row r="8" spans="1:12" ht="12.75" x14ac:dyDescent="0.2">
      <c r="A8" s="351" t="s">
        <v>491</v>
      </c>
      <c r="B8" s="334"/>
      <c r="C8" s="333"/>
      <c r="D8" s="360"/>
      <c r="E8" s="353"/>
      <c r="F8" s="356"/>
      <c r="G8" s="355" t="s">
        <v>490</v>
      </c>
      <c r="H8" s="351" t="s">
        <v>489</v>
      </c>
      <c r="I8" s="365" t="s">
        <v>488</v>
      </c>
      <c r="J8" s="352">
        <f>J7</f>
        <v>0</v>
      </c>
      <c r="K8" s="358" t="s">
        <v>346</v>
      </c>
      <c r="L8" s="352">
        <f>K7</f>
        <v>0</v>
      </c>
    </row>
    <row r="9" spans="1:12" ht="12.75" x14ac:dyDescent="0.2">
      <c r="A9" s="351" t="s">
        <v>487</v>
      </c>
      <c r="B9" s="334" t="s">
        <v>486</v>
      </c>
      <c r="C9" s="333" t="s">
        <v>171</v>
      </c>
      <c r="D9" s="353">
        <v>0</v>
      </c>
      <c r="E9" s="353">
        <v>0</v>
      </c>
      <c r="F9" s="356"/>
      <c r="G9" s="355" t="s">
        <v>485</v>
      </c>
      <c r="H9" s="335"/>
      <c r="I9" s="333"/>
      <c r="J9" s="347"/>
      <c r="K9" s="347"/>
      <c r="L9" s="357"/>
    </row>
    <row r="10" spans="1:12" ht="12.75" x14ac:dyDescent="0.2">
      <c r="A10" s="351" t="s">
        <v>484</v>
      </c>
      <c r="B10" s="334" t="s">
        <v>483</v>
      </c>
      <c r="C10" s="333" t="s">
        <v>169</v>
      </c>
      <c r="D10" s="353">
        <v>0</v>
      </c>
      <c r="E10" s="353">
        <v>0</v>
      </c>
      <c r="F10" s="356"/>
      <c r="G10" s="355" t="s">
        <v>482</v>
      </c>
      <c r="H10" s="351" t="s">
        <v>481</v>
      </c>
      <c r="I10" s="333" t="s">
        <v>165</v>
      </c>
      <c r="J10" s="353">
        <v>0</v>
      </c>
      <c r="K10" s="353">
        <v>0</v>
      </c>
      <c r="L10" s="357"/>
    </row>
    <row r="11" spans="1:12" ht="12.75" x14ac:dyDescent="0.2">
      <c r="A11" s="351" t="s">
        <v>480</v>
      </c>
      <c r="B11" s="334" t="s">
        <v>479</v>
      </c>
      <c r="C11" s="333" t="s">
        <v>168</v>
      </c>
      <c r="D11" s="353">
        <v>0</v>
      </c>
      <c r="E11" s="353">
        <v>0</v>
      </c>
      <c r="F11" s="356"/>
      <c r="G11" s="355" t="s">
        <v>478</v>
      </c>
      <c r="H11" s="351" t="s">
        <v>477</v>
      </c>
      <c r="I11" s="333" t="s">
        <v>163</v>
      </c>
      <c r="J11" s="353">
        <v>0</v>
      </c>
      <c r="K11" s="353">
        <v>0</v>
      </c>
      <c r="L11" s="357"/>
    </row>
    <row r="12" spans="1:12" ht="12.75" x14ac:dyDescent="0.2">
      <c r="A12" s="351" t="s">
        <v>476</v>
      </c>
      <c r="B12" s="334" t="s">
        <v>475</v>
      </c>
      <c r="C12" s="333" t="s">
        <v>166</v>
      </c>
      <c r="D12" s="353">
        <v>0</v>
      </c>
      <c r="E12" s="353">
        <v>0</v>
      </c>
      <c r="F12" s="356"/>
      <c r="G12" s="355" t="s">
        <v>474</v>
      </c>
      <c r="H12" s="351" t="s">
        <v>473</v>
      </c>
      <c r="I12" s="333" t="s">
        <v>472</v>
      </c>
      <c r="J12" s="353">
        <v>0</v>
      </c>
      <c r="K12" s="353">
        <v>0</v>
      </c>
      <c r="L12" s="357"/>
    </row>
    <row r="13" spans="1:12" ht="12.75" x14ac:dyDescent="0.2">
      <c r="A13" s="351" t="s">
        <v>471</v>
      </c>
      <c r="B13" s="334" t="s">
        <v>470</v>
      </c>
      <c r="C13" s="333" t="s">
        <v>164</v>
      </c>
      <c r="D13" s="353">
        <v>0</v>
      </c>
      <c r="E13" s="353">
        <v>0</v>
      </c>
      <c r="F13" s="356"/>
      <c r="G13" s="355" t="s">
        <v>469</v>
      </c>
      <c r="H13" s="351" t="s">
        <v>468</v>
      </c>
      <c r="I13" s="333" t="s">
        <v>159</v>
      </c>
      <c r="J13" s="353">
        <v>0</v>
      </c>
      <c r="K13" s="353">
        <v>0</v>
      </c>
      <c r="L13" s="357"/>
    </row>
    <row r="14" spans="1:12" ht="12.75" x14ac:dyDescent="0.2">
      <c r="A14" s="351" t="s">
        <v>467</v>
      </c>
      <c r="B14" s="334" t="s">
        <v>466</v>
      </c>
      <c r="C14" s="333" t="s">
        <v>162</v>
      </c>
      <c r="D14" s="353">
        <v>0</v>
      </c>
      <c r="E14" s="353">
        <v>0</v>
      </c>
      <c r="F14" s="356"/>
      <c r="G14" s="355" t="s">
        <v>465</v>
      </c>
      <c r="H14" s="351" t="s">
        <v>464</v>
      </c>
      <c r="I14" s="333" t="s">
        <v>157</v>
      </c>
      <c r="J14" s="353">
        <v>0</v>
      </c>
      <c r="K14" s="353">
        <v>0</v>
      </c>
      <c r="L14" s="357"/>
    </row>
    <row r="15" spans="1:12" ht="12.75" x14ac:dyDescent="0.2">
      <c r="A15" s="351" t="s">
        <v>463</v>
      </c>
      <c r="B15" s="334" t="s">
        <v>462</v>
      </c>
      <c r="C15" s="333" t="s">
        <v>160</v>
      </c>
      <c r="D15" s="353">
        <v>0</v>
      </c>
      <c r="E15" s="353">
        <v>0</v>
      </c>
      <c r="F15" s="356"/>
      <c r="G15" s="355" t="s">
        <v>461</v>
      </c>
      <c r="H15" s="351" t="s">
        <v>460</v>
      </c>
      <c r="I15" s="333" t="s">
        <v>155</v>
      </c>
      <c r="J15" s="353">
        <v>0</v>
      </c>
      <c r="K15" s="353">
        <v>0</v>
      </c>
      <c r="L15" s="357"/>
    </row>
    <row r="16" spans="1:12" ht="12.75" x14ac:dyDescent="0.2">
      <c r="A16" s="351" t="s">
        <v>459</v>
      </c>
      <c r="B16" s="334" t="s">
        <v>458</v>
      </c>
      <c r="C16" s="333" t="s">
        <v>158</v>
      </c>
      <c r="D16" s="353">
        <v>0</v>
      </c>
      <c r="E16" s="353">
        <v>0</v>
      </c>
      <c r="F16" s="356"/>
      <c r="G16" s="355" t="s">
        <v>457</v>
      </c>
      <c r="H16" s="351" t="s">
        <v>456</v>
      </c>
      <c r="I16" s="333" t="s">
        <v>153</v>
      </c>
      <c r="J16" s="353">
        <v>0</v>
      </c>
      <c r="K16" s="353">
        <v>2500</v>
      </c>
      <c r="L16" s="357"/>
    </row>
    <row r="17" spans="1:12" ht="12.75" x14ac:dyDescent="0.2">
      <c r="A17" s="351" t="s">
        <v>455</v>
      </c>
      <c r="B17" s="334" t="s">
        <v>454</v>
      </c>
      <c r="C17" s="333" t="s">
        <v>156</v>
      </c>
      <c r="D17" s="537">
        <v>0</v>
      </c>
      <c r="E17" s="536">
        <v>0</v>
      </c>
      <c r="F17" s="356"/>
      <c r="G17" s="355" t="s">
        <v>453</v>
      </c>
      <c r="H17" s="351" t="s">
        <v>452</v>
      </c>
      <c r="I17" s="333" t="s">
        <v>152</v>
      </c>
      <c r="J17" s="353">
        <v>0</v>
      </c>
      <c r="K17" s="353">
        <v>0</v>
      </c>
      <c r="L17" s="357"/>
    </row>
    <row r="18" spans="1:12" ht="12.75" x14ac:dyDescent="0.2">
      <c r="A18" s="351" t="s">
        <v>451</v>
      </c>
      <c r="B18" s="334" t="s">
        <v>450</v>
      </c>
      <c r="C18" s="365" t="s">
        <v>154</v>
      </c>
      <c r="D18" s="534">
        <v>0</v>
      </c>
      <c r="E18" s="535">
        <v>0</v>
      </c>
      <c r="F18" s="356"/>
      <c r="G18" s="355" t="s">
        <v>449</v>
      </c>
      <c r="H18" s="351" t="s">
        <v>448</v>
      </c>
      <c r="I18" s="333" t="s">
        <v>150</v>
      </c>
      <c r="J18" s="536">
        <v>0</v>
      </c>
      <c r="K18" s="536">
        <v>0</v>
      </c>
      <c r="L18" s="357"/>
    </row>
    <row r="19" spans="1:12" ht="12.75" x14ac:dyDescent="0.2">
      <c r="A19" s="351" t="s">
        <v>447</v>
      </c>
      <c r="B19" s="334"/>
      <c r="C19" s="371" t="s">
        <v>446</v>
      </c>
      <c r="D19" s="370">
        <f>SUBTOTAL(9,D9:D18)</f>
        <v>0</v>
      </c>
      <c r="E19" s="369" t="s">
        <v>346</v>
      </c>
      <c r="F19" s="349">
        <f>SUBTOTAL(9,E8:E18)</f>
        <v>0</v>
      </c>
      <c r="G19" s="368" t="s">
        <v>445</v>
      </c>
      <c r="H19" s="367">
        <v>437000</v>
      </c>
      <c r="I19" s="366" t="s">
        <v>149</v>
      </c>
      <c r="J19" s="535">
        <v>0</v>
      </c>
      <c r="K19" s="535">
        <v>0</v>
      </c>
      <c r="L19" s="357"/>
    </row>
    <row r="20" spans="1:12" ht="12.75" x14ac:dyDescent="0.2">
      <c r="A20" s="351" t="s">
        <v>444</v>
      </c>
      <c r="B20" s="334" t="s">
        <v>443</v>
      </c>
      <c r="C20" s="333" t="s">
        <v>151</v>
      </c>
      <c r="D20" s="353">
        <v>0</v>
      </c>
      <c r="E20" s="353">
        <v>0</v>
      </c>
      <c r="F20" s="356"/>
      <c r="G20" s="361" t="s">
        <v>442</v>
      </c>
      <c r="H20" s="364" t="s">
        <v>441</v>
      </c>
      <c r="I20" s="333" t="s">
        <v>440</v>
      </c>
      <c r="J20" s="353">
        <v>0</v>
      </c>
      <c r="K20" s="353">
        <v>0</v>
      </c>
      <c r="L20" s="357"/>
    </row>
    <row r="21" spans="1:12" ht="12.75" x14ac:dyDescent="0.2">
      <c r="A21" s="351" t="s">
        <v>439</v>
      </c>
      <c r="B21" s="364"/>
      <c r="C21" s="363"/>
      <c r="D21" s="362"/>
      <c r="E21" s="362"/>
      <c r="F21" s="356"/>
      <c r="G21" s="361" t="s">
        <v>438</v>
      </c>
      <c r="H21" s="351" t="s">
        <v>437</v>
      </c>
      <c r="I21" s="333" t="s">
        <v>145</v>
      </c>
      <c r="J21" s="353">
        <v>0</v>
      </c>
      <c r="K21" s="353">
        <v>0</v>
      </c>
      <c r="L21" s="357"/>
    </row>
    <row r="22" spans="1:12" ht="12.75" x14ac:dyDescent="0.2">
      <c r="A22" s="351" t="s">
        <v>436</v>
      </c>
      <c r="B22" s="334" t="s">
        <v>435</v>
      </c>
      <c r="C22" s="333" t="s">
        <v>148</v>
      </c>
      <c r="D22" s="353">
        <v>0</v>
      </c>
      <c r="E22" s="353">
        <v>0</v>
      </c>
      <c r="F22" s="356"/>
      <c r="G22" s="355" t="s">
        <v>434</v>
      </c>
      <c r="H22" s="351" t="s">
        <v>433</v>
      </c>
      <c r="I22" s="365" t="s">
        <v>432</v>
      </c>
      <c r="J22" s="352">
        <f>SUBTOTAL(9,J10:J21)</f>
        <v>0</v>
      </c>
      <c r="K22" s="358" t="s">
        <v>346</v>
      </c>
      <c r="L22" s="352">
        <f>SUBTOTAL(9,K10:K21)</f>
        <v>2500</v>
      </c>
    </row>
    <row r="23" spans="1:12" ht="12.75" x14ac:dyDescent="0.2">
      <c r="A23" s="351" t="s">
        <v>431</v>
      </c>
      <c r="B23" s="334" t="s">
        <v>430</v>
      </c>
      <c r="C23" s="333" t="s">
        <v>146</v>
      </c>
      <c r="D23" s="353">
        <v>0</v>
      </c>
      <c r="E23" s="353">
        <v>0</v>
      </c>
      <c r="F23" s="356"/>
      <c r="G23" s="355" t="s">
        <v>429</v>
      </c>
      <c r="H23" s="335"/>
      <c r="I23" s="333"/>
      <c r="J23" s="347"/>
      <c r="K23" s="347"/>
      <c r="L23" s="357"/>
    </row>
    <row r="24" spans="1:12" ht="12.75" x14ac:dyDescent="0.2">
      <c r="A24" s="351" t="s">
        <v>428</v>
      </c>
      <c r="B24" s="334" t="s">
        <v>427</v>
      </c>
      <c r="C24" s="333" t="s">
        <v>144</v>
      </c>
      <c r="D24" s="353">
        <v>0</v>
      </c>
      <c r="E24" s="353">
        <v>0</v>
      </c>
      <c r="F24" s="356"/>
      <c r="G24" s="355" t="s">
        <v>426</v>
      </c>
      <c r="H24" s="335"/>
      <c r="I24" s="333"/>
      <c r="J24" s="347"/>
      <c r="K24" s="347"/>
      <c r="L24" s="357"/>
    </row>
    <row r="25" spans="1:12" ht="12.75" x14ac:dyDescent="0.2">
      <c r="A25" s="351" t="s">
        <v>425</v>
      </c>
      <c r="B25" s="364"/>
      <c r="C25" s="363"/>
      <c r="D25" s="362"/>
      <c r="E25" s="360"/>
      <c r="F25" s="356"/>
      <c r="G25" s="355" t="s">
        <v>424</v>
      </c>
      <c r="H25" s="351" t="s">
        <v>423</v>
      </c>
      <c r="I25" s="333" t="s">
        <v>141</v>
      </c>
      <c r="J25" s="353">
        <v>0</v>
      </c>
      <c r="K25" s="353">
        <v>0</v>
      </c>
      <c r="L25" s="357"/>
    </row>
    <row r="26" spans="1:12" ht="12.75" x14ac:dyDescent="0.2">
      <c r="A26" s="351" t="s">
        <v>422</v>
      </c>
      <c r="B26" s="334" t="s">
        <v>421</v>
      </c>
      <c r="C26" s="333" t="s">
        <v>142</v>
      </c>
      <c r="D26" s="353">
        <v>0</v>
      </c>
      <c r="E26" s="353">
        <v>0</v>
      </c>
      <c r="F26" s="356"/>
      <c r="G26" s="355" t="s">
        <v>420</v>
      </c>
      <c r="H26" s="351" t="s">
        <v>419</v>
      </c>
      <c r="I26" s="333" t="s">
        <v>140</v>
      </c>
      <c r="J26" s="353">
        <v>0</v>
      </c>
      <c r="K26" s="353">
        <v>0</v>
      </c>
      <c r="L26" s="357"/>
    </row>
    <row r="27" spans="1:12" ht="12.75" x14ac:dyDescent="0.2">
      <c r="A27" s="351" t="s">
        <v>418</v>
      </c>
      <c r="B27" s="334"/>
      <c r="C27" s="333"/>
      <c r="D27" s="360"/>
      <c r="E27" s="360"/>
      <c r="F27" s="356"/>
      <c r="G27" s="355" t="s">
        <v>417</v>
      </c>
      <c r="H27" s="351" t="s">
        <v>416</v>
      </c>
      <c r="I27" s="333" t="s">
        <v>138</v>
      </c>
      <c r="J27" s="353">
        <v>0</v>
      </c>
      <c r="K27" s="353">
        <v>0</v>
      </c>
      <c r="L27" s="357"/>
    </row>
    <row r="28" spans="1:12" ht="25.5" x14ac:dyDescent="0.2">
      <c r="A28" s="351" t="s">
        <v>415</v>
      </c>
      <c r="B28" s="334" t="s">
        <v>414</v>
      </c>
      <c r="C28" s="333" t="s">
        <v>139</v>
      </c>
      <c r="D28" s="353">
        <v>0</v>
      </c>
      <c r="E28" s="353">
        <v>0</v>
      </c>
      <c r="F28" s="356"/>
      <c r="G28" s="355" t="s">
        <v>413</v>
      </c>
      <c r="H28" s="351" t="s">
        <v>412</v>
      </c>
      <c r="I28" s="333" t="s">
        <v>411</v>
      </c>
      <c r="J28" s="353">
        <v>0</v>
      </c>
      <c r="K28" s="353">
        <v>0</v>
      </c>
      <c r="L28" s="357"/>
    </row>
    <row r="29" spans="1:12" ht="12.75" x14ac:dyDescent="0.2">
      <c r="A29" s="351" t="s">
        <v>410</v>
      </c>
      <c r="B29" s="334" t="s">
        <v>409</v>
      </c>
      <c r="C29" s="333" t="s">
        <v>408</v>
      </c>
      <c r="D29" s="353">
        <v>0</v>
      </c>
      <c r="E29" s="353">
        <v>0</v>
      </c>
      <c r="F29" s="356"/>
      <c r="G29" s="355" t="s">
        <v>407</v>
      </c>
      <c r="H29" s="351" t="s">
        <v>406</v>
      </c>
      <c r="I29" s="333" t="s">
        <v>134</v>
      </c>
      <c r="J29" s="353">
        <v>0</v>
      </c>
      <c r="K29" s="353">
        <v>0</v>
      </c>
      <c r="L29" s="357"/>
    </row>
    <row r="30" spans="1:12" ht="12.75" x14ac:dyDescent="0.2">
      <c r="A30" s="351" t="s">
        <v>405</v>
      </c>
      <c r="B30" s="334" t="s">
        <v>404</v>
      </c>
      <c r="C30" s="333" t="s">
        <v>135</v>
      </c>
      <c r="D30" s="353">
        <v>0</v>
      </c>
      <c r="E30" s="353">
        <v>0</v>
      </c>
      <c r="F30" s="356"/>
      <c r="G30" s="355" t="s">
        <v>403</v>
      </c>
      <c r="H30" s="351" t="s">
        <v>402</v>
      </c>
      <c r="I30" s="333" t="s">
        <v>133</v>
      </c>
      <c r="J30" s="353">
        <v>0</v>
      </c>
      <c r="K30" s="353">
        <v>0</v>
      </c>
      <c r="L30" s="357"/>
    </row>
    <row r="31" spans="1:12" ht="12.75" x14ac:dyDescent="0.2">
      <c r="A31" s="351" t="s">
        <v>401</v>
      </c>
      <c r="B31" s="334"/>
      <c r="C31" s="333"/>
      <c r="D31" s="360"/>
      <c r="E31" s="360"/>
      <c r="F31" s="356"/>
      <c r="G31" s="355" t="s">
        <v>400</v>
      </c>
      <c r="H31" s="351" t="s">
        <v>399</v>
      </c>
      <c r="I31" s="333" t="s">
        <v>131</v>
      </c>
      <c r="J31" s="353">
        <v>0</v>
      </c>
      <c r="K31" s="353">
        <v>0</v>
      </c>
      <c r="L31" s="357"/>
    </row>
    <row r="32" spans="1:12" ht="12.75" x14ac:dyDescent="0.2">
      <c r="A32" s="351" t="s">
        <v>398</v>
      </c>
      <c r="B32" s="334">
        <v>417100</v>
      </c>
      <c r="C32" s="333" t="s">
        <v>132</v>
      </c>
      <c r="D32" s="353">
        <v>0</v>
      </c>
      <c r="E32" s="353">
        <v>0</v>
      </c>
      <c r="F32" s="356"/>
      <c r="G32" s="355" t="s">
        <v>397</v>
      </c>
      <c r="H32" s="351" t="s">
        <v>396</v>
      </c>
      <c r="I32" s="333" t="s">
        <v>395</v>
      </c>
      <c r="J32" s="353">
        <v>0</v>
      </c>
      <c r="K32" s="353">
        <v>0</v>
      </c>
      <c r="L32" s="357"/>
    </row>
    <row r="33" spans="1:12" ht="12.75" x14ac:dyDescent="0.2">
      <c r="A33" s="351" t="s">
        <v>394</v>
      </c>
      <c r="B33" s="334">
        <v>417200</v>
      </c>
      <c r="C33" s="333" t="s">
        <v>130</v>
      </c>
      <c r="D33" s="353">
        <v>0</v>
      </c>
      <c r="E33" s="353">
        <v>0</v>
      </c>
      <c r="F33" s="356"/>
      <c r="G33" s="361" t="s">
        <v>393</v>
      </c>
      <c r="H33" s="334" t="s">
        <v>392</v>
      </c>
      <c r="I33" s="333" t="s">
        <v>391</v>
      </c>
      <c r="J33" s="353">
        <v>0</v>
      </c>
      <c r="K33" s="353">
        <v>0</v>
      </c>
      <c r="L33" s="357"/>
    </row>
    <row r="34" spans="1:12" ht="12.75" x14ac:dyDescent="0.2">
      <c r="A34" s="351" t="s">
        <v>390</v>
      </c>
      <c r="B34" s="334">
        <v>417300</v>
      </c>
      <c r="C34" s="333" t="s">
        <v>389</v>
      </c>
      <c r="D34" s="353">
        <v>0</v>
      </c>
      <c r="E34" s="353">
        <v>0</v>
      </c>
      <c r="F34" s="356"/>
      <c r="G34" s="355" t="s">
        <v>388</v>
      </c>
      <c r="H34" s="351" t="s">
        <v>387</v>
      </c>
      <c r="I34" s="333" t="s">
        <v>386</v>
      </c>
      <c r="J34" s="353">
        <v>0</v>
      </c>
      <c r="K34" s="353">
        <v>0</v>
      </c>
      <c r="L34" s="357"/>
    </row>
    <row r="35" spans="1:12" ht="12.75" x14ac:dyDescent="0.2">
      <c r="A35" s="351" t="s">
        <v>385</v>
      </c>
      <c r="B35" s="334">
        <v>417400</v>
      </c>
      <c r="C35" s="333" t="s">
        <v>384</v>
      </c>
      <c r="D35" s="353">
        <v>0</v>
      </c>
      <c r="E35" s="353">
        <v>0</v>
      </c>
      <c r="F35" s="356"/>
      <c r="G35" s="355" t="s">
        <v>383</v>
      </c>
      <c r="H35" s="351" t="s">
        <v>382</v>
      </c>
      <c r="I35" s="333" t="s">
        <v>381</v>
      </c>
      <c r="J35" s="359">
        <f>SUBTOTAL(9,J25:J34)</f>
        <v>0</v>
      </c>
      <c r="K35" s="358" t="s">
        <v>346</v>
      </c>
      <c r="L35" s="352">
        <f>SUBTOTAL(9,K25:K34)</f>
        <v>0</v>
      </c>
    </row>
    <row r="36" spans="1:12" ht="12.75" x14ac:dyDescent="0.2">
      <c r="A36" s="351" t="s">
        <v>380</v>
      </c>
      <c r="B36" s="334">
        <v>417900</v>
      </c>
      <c r="C36" s="333" t="s">
        <v>124</v>
      </c>
      <c r="D36" s="353">
        <v>0</v>
      </c>
      <c r="E36" s="353">
        <v>0</v>
      </c>
      <c r="F36" s="356"/>
      <c r="G36" s="355" t="s">
        <v>379</v>
      </c>
      <c r="H36" s="335"/>
      <c r="I36" s="333" t="s">
        <v>378</v>
      </c>
      <c r="J36" s="347"/>
      <c r="K36" s="347"/>
      <c r="L36" s="357"/>
    </row>
    <row r="37" spans="1:12" ht="25.5" x14ac:dyDescent="0.2">
      <c r="A37" s="351" t="s">
        <v>377</v>
      </c>
      <c r="B37" s="334"/>
      <c r="C37" s="333"/>
      <c r="D37" s="360"/>
      <c r="E37" s="360"/>
      <c r="F37" s="356"/>
      <c r="G37" s="355" t="s">
        <v>376</v>
      </c>
      <c r="H37" s="351" t="s">
        <v>375</v>
      </c>
      <c r="I37" s="333" t="s">
        <v>374</v>
      </c>
      <c r="J37" s="353">
        <v>0</v>
      </c>
      <c r="K37" s="353">
        <v>0</v>
      </c>
      <c r="L37" s="357"/>
    </row>
    <row r="38" spans="1:12" ht="12.75" x14ac:dyDescent="0.2">
      <c r="A38" s="351" t="s">
        <v>373</v>
      </c>
      <c r="B38" s="334">
        <v>418100</v>
      </c>
      <c r="C38" s="333" t="s">
        <v>123</v>
      </c>
      <c r="D38" s="353">
        <v>0</v>
      </c>
      <c r="E38" s="353">
        <v>0</v>
      </c>
      <c r="F38" s="356"/>
      <c r="G38" s="355" t="s">
        <v>372</v>
      </c>
      <c r="H38" s="351" t="s">
        <v>371</v>
      </c>
      <c r="I38" s="333" t="s">
        <v>370</v>
      </c>
      <c r="J38" s="353">
        <v>0</v>
      </c>
      <c r="K38" s="353">
        <v>0</v>
      </c>
      <c r="L38" s="357"/>
    </row>
    <row r="39" spans="1:12" ht="12.75" x14ac:dyDescent="0.2">
      <c r="A39" s="351" t="s">
        <v>369</v>
      </c>
      <c r="B39" s="334"/>
      <c r="C39" s="333"/>
      <c r="D39" s="360"/>
      <c r="E39" s="353"/>
      <c r="F39" s="356"/>
      <c r="G39" s="355" t="s">
        <v>368</v>
      </c>
      <c r="H39" s="351" t="s">
        <v>367</v>
      </c>
      <c r="I39" s="333" t="s">
        <v>366</v>
      </c>
      <c r="J39" s="359">
        <f>SUBTOTAL(9,J37:J38)</f>
        <v>0</v>
      </c>
      <c r="K39" s="358" t="s">
        <v>346</v>
      </c>
      <c r="L39" s="352">
        <f>SUBTOTAL(9,K37:K38)</f>
        <v>0</v>
      </c>
    </row>
    <row r="40" spans="1:12" ht="12.75" x14ac:dyDescent="0.2">
      <c r="A40" s="351" t="s">
        <v>365</v>
      </c>
      <c r="B40" s="334">
        <v>419100</v>
      </c>
      <c r="C40" s="333" t="s">
        <v>120</v>
      </c>
      <c r="D40" s="353">
        <v>0</v>
      </c>
      <c r="E40" s="353">
        <v>0</v>
      </c>
      <c r="F40" s="356"/>
      <c r="G40" s="355" t="s">
        <v>364</v>
      </c>
      <c r="H40" s="351" t="s">
        <v>363</v>
      </c>
      <c r="I40" s="333"/>
      <c r="J40" s="347"/>
      <c r="K40" s="357"/>
      <c r="L40" s="357"/>
    </row>
    <row r="41" spans="1:12" ht="12.75" x14ac:dyDescent="0.2">
      <c r="A41" s="351" t="s">
        <v>362</v>
      </c>
      <c r="B41" s="334">
        <v>419200</v>
      </c>
      <c r="C41" s="333" t="s">
        <v>118</v>
      </c>
      <c r="D41" s="353">
        <v>14903</v>
      </c>
      <c r="E41" s="353">
        <v>4750</v>
      </c>
      <c r="F41" s="356"/>
      <c r="G41" s="355" t="s">
        <v>361</v>
      </c>
      <c r="H41" s="335"/>
      <c r="I41" s="333" t="s">
        <v>360</v>
      </c>
      <c r="J41" s="359">
        <f>SUM(D46,J8,J22,J35,J39)</f>
        <v>22538</v>
      </c>
      <c r="K41" s="358" t="s">
        <v>346</v>
      </c>
      <c r="L41" s="352">
        <f>SUM(F46,L8,L22,L35,L39)</f>
        <v>13130</v>
      </c>
    </row>
    <row r="42" spans="1:12" ht="12.75" x14ac:dyDescent="0.2">
      <c r="A42" s="351" t="s">
        <v>359</v>
      </c>
      <c r="B42" s="334">
        <v>419300</v>
      </c>
      <c r="C42" s="333" t="s">
        <v>116</v>
      </c>
      <c r="D42" s="353">
        <v>0</v>
      </c>
      <c r="E42" s="353">
        <v>0</v>
      </c>
      <c r="F42" s="356"/>
      <c r="G42" s="355" t="s">
        <v>358</v>
      </c>
      <c r="H42" s="335"/>
      <c r="I42" s="333"/>
      <c r="J42" s="347"/>
      <c r="K42" s="347"/>
      <c r="L42" s="357"/>
    </row>
    <row r="43" spans="1:12" ht="12.75" x14ac:dyDescent="0.2">
      <c r="A43" s="351" t="s">
        <v>357</v>
      </c>
      <c r="B43" s="334">
        <v>419900</v>
      </c>
      <c r="C43" s="333" t="s">
        <v>115</v>
      </c>
      <c r="D43" s="353">
        <v>7635</v>
      </c>
      <c r="E43" s="534">
        <v>5880</v>
      </c>
      <c r="F43" s="356"/>
      <c r="G43" s="355" t="s">
        <v>356</v>
      </c>
      <c r="H43" s="351" t="s">
        <v>355</v>
      </c>
      <c r="I43" s="333" t="s">
        <v>354</v>
      </c>
      <c r="J43" s="533">
        <v>0</v>
      </c>
      <c r="K43" s="532">
        <v>0</v>
      </c>
      <c r="L43" s="352">
        <f>+K43</f>
        <v>0</v>
      </c>
    </row>
    <row r="44" spans="1:12" ht="12.75" x14ac:dyDescent="0.2">
      <c r="A44" s="351" t="s">
        <v>353</v>
      </c>
      <c r="B44" s="334"/>
      <c r="C44" s="333" t="s">
        <v>352</v>
      </c>
      <c r="D44" s="332">
        <f>SUBTOTAL(9,D19:D43)</f>
        <v>22538</v>
      </c>
      <c r="E44" s="350" t="s">
        <v>346</v>
      </c>
      <c r="F44" s="349">
        <f>SUBTOTAL(9,E20:E43)</f>
        <v>10630</v>
      </c>
      <c r="G44" s="348" t="s">
        <v>351</v>
      </c>
      <c r="H44" s="335"/>
      <c r="I44" s="333"/>
      <c r="J44" s="347"/>
      <c r="K44" s="347"/>
      <c r="L44" s="347"/>
    </row>
    <row r="45" spans="1:12" ht="24" x14ac:dyDescent="0.2">
      <c r="A45" s="346" t="s">
        <v>350</v>
      </c>
      <c r="B45" s="340">
        <v>410000</v>
      </c>
      <c r="C45" s="345" t="s">
        <v>349</v>
      </c>
      <c r="D45" s="344"/>
      <c r="E45" s="343" t="s">
        <v>346</v>
      </c>
      <c r="F45" s="342"/>
      <c r="G45" s="341"/>
      <c r="H45" s="340" t="s">
        <v>348</v>
      </c>
      <c r="I45" s="339" t="s">
        <v>347</v>
      </c>
      <c r="J45" s="338"/>
      <c r="K45" s="337" t="s">
        <v>346</v>
      </c>
      <c r="L45" s="336"/>
    </row>
    <row r="46" spans="1:12" ht="12.75" x14ac:dyDescent="0.2">
      <c r="A46" s="335"/>
      <c r="B46" s="334"/>
      <c r="C46" s="333"/>
      <c r="D46" s="332">
        <f>(D19+D44)</f>
        <v>22538</v>
      </c>
      <c r="E46" s="332"/>
      <c r="F46" s="331">
        <f>SUM(F19+F44)</f>
        <v>10630</v>
      </c>
      <c r="G46" s="330"/>
      <c r="H46" s="329"/>
      <c r="I46" s="328" t="s">
        <v>345</v>
      </c>
      <c r="J46" s="326">
        <f>(D7+J41+J43)</f>
        <v>29947</v>
      </c>
      <c r="K46" s="327"/>
      <c r="L46" s="326">
        <f>(F7+L41+K43)</f>
        <v>24656</v>
      </c>
    </row>
    <row r="47" spans="1:12" ht="12.95" customHeight="1" x14ac:dyDescent="0.2">
      <c r="A47" s="598" t="str">
        <f ca="1">CELL("FILENAME",A1)</f>
        <v>R:\Finance\Annual Budget\Amended 2016-2017\[2016-2017 Amended Budget.xlsx]122</v>
      </c>
      <c r="B47" s="598"/>
      <c r="C47" s="598"/>
      <c r="D47" s="324"/>
      <c r="E47" s="324"/>
      <c r="F47" s="324"/>
      <c r="G47" s="324"/>
      <c r="H47" s="324"/>
      <c r="I47" s="325"/>
      <c r="J47" s="324"/>
      <c r="K47" s="324"/>
      <c r="L47" s="324"/>
    </row>
    <row r="48" spans="1:12" x14ac:dyDescent="0.2">
      <c r="D48" s="323"/>
      <c r="E48" s="323"/>
      <c r="F48" s="323"/>
    </row>
    <row r="49" spans="4:6" x14ac:dyDescent="0.2">
      <c r="D49" s="323"/>
      <c r="E49" s="323"/>
      <c r="F49" s="323"/>
    </row>
    <row r="50" spans="4:6" x14ac:dyDescent="0.2">
      <c r="D50" s="323"/>
      <c r="E50" s="323"/>
      <c r="F50" s="323"/>
    </row>
    <row r="51" spans="4:6" x14ac:dyDescent="0.2">
      <c r="D51" s="323"/>
      <c r="E51" s="323"/>
      <c r="F51" s="323"/>
    </row>
    <row r="52" spans="4:6" x14ac:dyDescent="0.2">
      <c r="D52" s="323"/>
      <c r="E52" s="323"/>
      <c r="F52" s="323"/>
    </row>
    <row r="53" spans="4:6" x14ac:dyDescent="0.2">
      <c r="D53" s="323"/>
      <c r="E53" s="323"/>
      <c r="F53" s="323"/>
    </row>
    <row r="54" spans="4:6" x14ac:dyDescent="0.2">
      <c r="D54" s="323"/>
      <c r="E54" s="323"/>
      <c r="F54" s="323"/>
    </row>
    <row r="55" spans="4:6" x14ac:dyDescent="0.2">
      <c r="D55" s="323"/>
      <c r="E55" s="323"/>
      <c r="F55" s="323"/>
    </row>
    <row r="56" spans="4:6" x14ac:dyDescent="0.2">
      <c r="D56" s="323"/>
      <c r="E56" s="323"/>
      <c r="F56" s="323"/>
    </row>
    <row r="57" spans="4:6" x14ac:dyDescent="0.2">
      <c r="D57" s="323"/>
      <c r="E57" s="323"/>
      <c r="F57" s="323"/>
    </row>
    <row r="58" spans="4:6" x14ac:dyDescent="0.2">
      <c r="D58" s="323"/>
      <c r="E58" s="323"/>
      <c r="F58" s="323"/>
    </row>
    <row r="59" spans="4:6" x14ac:dyDescent="0.2">
      <c r="D59" s="323"/>
      <c r="E59" s="323"/>
      <c r="F59" s="323"/>
    </row>
    <row r="60" spans="4:6" x14ac:dyDescent="0.2">
      <c r="D60" s="323"/>
      <c r="E60" s="323"/>
      <c r="F60" s="323"/>
    </row>
    <row r="61" spans="4:6" x14ac:dyDescent="0.2">
      <c r="D61" s="323"/>
      <c r="E61" s="323"/>
      <c r="F61" s="323"/>
    </row>
    <row r="62" spans="4:6" x14ac:dyDescent="0.2">
      <c r="D62" s="323"/>
      <c r="E62" s="323"/>
      <c r="F62" s="323"/>
    </row>
    <row r="63" spans="4:6" x14ac:dyDescent="0.2">
      <c r="D63" s="323"/>
      <c r="E63" s="323"/>
      <c r="F63" s="323"/>
    </row>
    <row r="64" spans="4:6" x14ac:dyDescent="0.2">
      <c r="D64" s="323"/>
      <c r="E64" s="323"/>
      <c r="F64" s="323"/>
    </row>
    <row r="65" spans="4:6" x14ac:dyDescent="0.2">
      <c r="D65" s="323"/>
      <c r="E65" s="323"/>
      <c r="F65" s="323"/>
    </row>
    <row r="66" spans="4:6" x14ac:dyDescent="0.2">
      <c r="D66" s="323"/>
      <c r="E66" s="323"/>
      <c r="F66" s="323"/>
    </row>
    <row r="67" spans="4:6" x14ac:dyDescent="0.2">
      <c r="D67" s="323"/>
      <c r="E67" s="323"/>
      <c r="F67" s="323"/>
    </row>
    <row r="68" spans="4:6" x14ac:dyDescent="0.2">
      <c r="D68" s="323"/>
      <c r="E68" s="323"/>
      <c r="F68" s="323"/>
    </row>
    <row r="69" spans="4:6" x14ac:dyDescent="0.2">
      <c r="D69" s="323"/>
      <c r="E69" s="323"/>
      <c r="F69" s="323"/>
    </row>
    <row r="70" spans="4:6" x14ac:dyDescent="0.2">
      <c r="D70" s="323"/>
      <c r="E70" s="323"/>
      <c r="F70" s="323"/>
    </row>
    <row r="71" spans="4:6" x14ac:dyDescent="0.2">
      <c r="D71" s="323"/>
      <c r="E71" s="323"/>
      <c r="F71" s="323"/>
    </row>
    <row r="72" spans="4:6" x14ac:dyDescent="0.2">
      <c r="D72" s="323"/>
      <c r="E72" s="323"/>
      <c r="F72" s="323"/>
    </row>
    <row r="73" spans="4:6" x14ac:dyDescent="0.2">
      <c r="D73" s="323"/>
      <c r="E73" s="323"/>
      <c r="F73" s="323"/>
    </row>
    <row r="74" spans="4:6" x14ac:dyDescent="0.2">
      <c r="D74" s="323"/>
      <c r="E74" s="323"/>
      <c r="F74" s="323"/>
    </row>
    <row r="75" spans="4:6" x14ac:dyDescent="0.2">
      <c r="D75" s="323"/>
      <c r="E75" s="323"/>
      <c r="F75" s="323"/>
    </row>
    <row r="76" spans="4:6" x14ac:dyDescent="0.2">
      <c r="D76" s="323"/>
      <c r="E76" s="323"/>
      <c r="F76" s="323"/>
    </row>
    <row r="77" spans="4:6" x14ac:dyDescent="0.2">
      <c r="D77" s="323"/>
      <c r="E77" s="323"/>
      <c r="F77" s="323"/>
    </row>
    <row r="78" spans="4:6" x14ac:dyDescent="0.2">
      <c r="D78" s="323"/>
      <c r="E78" s="323"/>
      <c r="F78" s="323"/>
    </row>
    <row r="79" spans="4:6" x14ac:dyDescent="0.2">
      <c r="D79" s="323"/>
      <c r="E79" s="323"/>
      <c r="F79" s="323"/>
    </row>
    <row r="80" spans="4:6" x14ac:dyDescent="0.2">
      <c r="D80" s="323"/>
      <c r="E80" s="323"/>
      <c r="F80" s="323"/>
    </row>
    <row r="81" spans="4:6" x14ac:dyDescent="0.2">
      <c r="D81" s="323"/>
      <c r="E81" s="323"/>
      <c r="F81" s="323"/>
    </row>
    <row r="82" spans="4:6" x14ac:dyDescent="0.2">
      <c r="D82" s="323"/>
      <c r="E82" s="323"/>
      <c r="F82" s="323"/>
    </row>
    <row r="83" spans="4:6" x14ac:dyDescent="0.2">
      <c r="D83" s="323"/>
      <c r="E83" s="323"/>
      <c r="F83" s="323"/>
    </row>
    <row r="84" spans="4:6" x14ac:dyDescent="0.2">
      <c r="D84" s="323"/>
      <c r="E84" s="323"/>
      <c r="F84" s="323"/>
    </row>
    <row r="85" spans="4:6" x14ac:dyDescent="0.2">
      <c r="D85" s="323"/>
      <c r="E85" s="323"/>
      <c r="F85" s="323"/>
    </row>
    <row r="86" spans="4:6" x14ac:dyDescent="0.2">
      <c r="D86" s="323"/>
      <c r="E86" s="323"/>
      <c r="F86" s="323"/>
    </row>
    <row r="87" spans="4:6" x14ac:dyDescent="0.2">
      <c r="D87" s="323"/>
      <c r="E87" s="323"/>
      <c r="F87" s="323"/>
    </row>
    <row r="88" spans="4:6" x14ac:dyDescent="0.2">
      <c r="D88" s="323"/>
      <c r="E88" s="323"/>
      <c r="F88" s="323"/>
    </row>
    <row r="89" spans="4:6" x14ac:dyDescent="0.2">
      <c r="D89" s="323"/>
      <c r="E89" s="323"/>
      <c r="F89" s="323"/>
    </row>
    <row r="90" spans="4:6" x14ac:dyDescent="0.2">
      <c r="D90" s="323"/>
      <c r="E90" s="323"/>
      <c r="F90" s="323"/>
    </row>
    <row r="91" spans="4:6" x14ac:dyDescent="0.2">
      <c r="D91" s="323"/>
      <c r="E91" s="323"/>
      <c r="F91" s="323"/>
    </row>
    <row r="92" spans="4:6" x14ac:dyDescent="0.2">
      <c r="D92" s="323"/>
      <c r="E92" s="323"/>
      <c r="F92" s="323"/>
    </row>
    <row r="93" spans="4:6" x14ac:dyDescent="0.2">
      <c r="D93" s="323"/>
      <c r="E93" s="323"/>
      <c r="F93" s="323"/>
    </row>
    <row r="94" spans="4:6" x14ac:dyDescent="0.2">
      <c r="D94" s="323"/>
      <c r="E94" s="323"/>
      <c r="F94" s="323"/>
    </row>
    <row r="95" spans="4:6" x14ac:dyDescent="0.2">
      <c r="D95" s="323"/>
      <c r="E95" s="323"/>
      <c r="F95" s="323"/>
    </row>
    <row r="96" spans="4:6" x14ac:dyDescent="0.2">
      <c r="D96" s="323"/>
      <c r="E96" s="323"/>
      <c r="F96" s="323"/>
    </row>
    <row r="97" spans="4:6" x14ac:dyDescent="0.2">
      <c r="D97" s="323"/>
      <c r="E97" s="323"/>
      <c r="F97" s="323"/>
    </row>
    <row r="98" spans="4:6" x14ac:dyDescent="0.2">
      <c r="D98" s="323"/>
      <c r="E98" s="323"/>
      <c r="F98" s="323"/>
    </row>
    <row r="99" spans="4:6" x14ac:dyDescent="0.2">
      <c r="D99" s="323"/>
      <c r="E99" s="323"/>
      <c r="F99" s="323"/>
    </row>
    <row r="100" spans="4:6" x14ac:dyDescent="0.2">
      <c r="D100" s="323"/>
      <c r="E100" s="323"/>
      <c r="F100" s="323"/>
    </row>
    <row r="101" spans="4:6" x14ac:dyDescent="0.2">
      <c r="D101" s="323"/>
      <c r="E101" s="323"/>
      <c r="F101" s="323"/>
    </row>
    <row r="102" spans="4:6" x14ac:dyDescent="0.2">
      <c r="D102" s="323"/>
      <c r="E102" s="323"/>
      <c r="F102" s="323"/>
    </row>
    <row r="103" spans="4:6" x14ac:dyDescent="0.2">
      <c r="D103" s="323"/>
      <c r="E103" s="323"/>
      <c r="F103" s="323"/>
    </row>
    <row r="104" spans="4:6" x14ac:dyDescent="0.2">
      <c r="D104" s="323"/>
      <c r="E104" s="323"/>
      <c r="F104" s="323"/>
    </row>
    <row r="105" spans="4:6" x14ac:dyDescent="0.2">
      <c r="D105" s="323"/>
      <c r="E105" s="323"/>
      <c r="F105" s="323"/>
    </row>
    <row r="106" spans="4:6" x14ac:dyDescent="0.2">
      <c r="D106" s="323"/>
      <c r="E106" s="323"/>
      <c r="F106" s="323"/>
    </row>
    <row r="107" spans="4:6" x14ac:dyDescent="0.2">
      <c r="D107" s="323"/>
      <c r="E107" s="323"/>
      <c r="F107" s="323"/>
    </row>
    <row r="108" spans="4:6" x14ac:dyDescent="0.2">
      <c r="D108" s="323"/>
      <c r="E108" s="323"/>
      <c r="F108" s="323"/>
    </row>
    <row r="109" spans="4:6" x14ac:dyDescent="0.2">
      <c r="D109" s="323"/>
      <c r="E109" s="323"/>
      <c r="F109" s="323"/>
    </row>
    <row r="110" spans="4:6" x14ac:dyDescent="0.2">
      <c r="D110" s="323"/>
      <c r="E110" s="323"/>
      <c r="F110" s="323"/>
    </row>
    <row r="111" spans="4:6" x14ac:dyDescent="0.2">
      <c r="D111" s="323"/>
      <c r="E111" s="323"/>
      <c r="F111" s="323"/>
    </row>
    <row r="112" spans="4:6" x14ac:dyDescent="0.2">
      <c r="D112" s="323"/>
      <c r="E112" s="323"/>
      <c r="F112" s="323"/>
    </row>
    <row r="113" spans="4:6" x14ac:dyDescent="0.2">
      <c r="D113" s="323"/>
      <c r="E113" s="323"/>
      <c r="F113" s="323"/>
    </row>
    <row r="114" spans="4:6" x14ac:dyDescent="0.2">
      <c r="D114" s="323"/>
      <c r="E114" s="323"/>
      <c r="F114" s="323"/>
    </row>
    <row r="115" spans="4:6" x14ac:dyDescent="0.2">
      <c r="D115" s="323"/>
      <c r="E115" s="323"/>
      <c r="F115" s="323"/>
    </row>
    <row r="116" spans="4:6" x14ac:dyDescent="0.2">
      <c r="D116" s="323"/>
      <c r="E116" s="323"/>
      <c r="F116" s="323"/>
    </row>
    <row r="117" spans="4:6" x14ac:dyDescent="0.2">
      <c r="D117" s="323"/>
      <c r="E117" s="323"/>
      <c r="F117" s="323"/>
    </row>
    <row r="118" spans="4:6" x14ac:dyDescent="0.2">
      <c r="D118" s="323"/>
      <c r="E118" s="323"/>
      <c r="F118" s="323"/>
    </row>
    <row r="119" spans="4:6" x14ac:dyDescent="0.2">
      <c r="D119" s="323"/>
      <c r="E119" s="323"/>
      <c r="F119" s="323"/>
    </row>
    <row r="120" spans="4:6" x14ac:dyDescent="0.2">
      <c r="D120" s="323"/>
      <c r="E120" s="323"/>
      <c r="F120" s="323"/>
    </row>
    <row r="121" spans="4:6" x14ac:dyDescent="0.2">
      <c r="D121" s="323"/>
      <c r="E121" s="323"/>
      <c r="F121" s="323"/>
    </row>
    <row r="122" spans="4:6" x14ac:dyDescent="0.2">
      <c r="D122" s="323"/>
      <c r="E122" s="323"/>
      <c r="F122" s="323"/>
    </row>
    <row r="123" spans="4:6" x14ac:dyDescent="0.2">
      <c r="D123" s="323"/>
      <c r="E123" s="323"/>
      <c r="F123" s="323"/>
    </row>
    <row r="124" spans="4:6" x14ac:dyDescent="0.2">
      <c r="D124" s="323"/>
      <c r="E124" s="323"/>
      <c r="F124" s="323"/>
    </row>
    <row r="125" spans="4:6" x14ac:dyDescent="0.2">
      <c r="D125" s="323"/>
      <c r="E125" s="323"/>
      <c r="F125" s="323"/>
    </row>
    <row r="126" spans="4:6" x14ac:dyDescent="0.2">
      <c r="D126" s="323"/>
      <c r="E126" s="323"/>
      <c r="F126" s="323"/>
    </row>
    <row r="127" spans="4:6" x14ac:dyDescent="0.2">
      <c r="D127" s="323"/>
      <c r="E127" s="323"/>
      <c r="F127" s="323"/>
    </row>
    <row r="128" spans="4:6" x14ac:dyDescent="0.2">
      <c r="D128" s="323"/>
      <c r="E128" s="323"/>
      <c r="F128" s="323"/>
    </row>
    <row r="129" spans="4:6" x14ac:dyDescent="0.2">
      <c r="D129" s="323"/>
      <c r="E129" s="323"/>
      <c r="F129" s="323"/>
    </row>
    <row r="130" spans="4:6" x14ac:dyDescent="0.2">
      <c r="D130" s="323"/>
      <c r="E130" s="323"/>
      <c r="F130" s="323"/>
    </row>
    <row r="131" spans="4:6" x14ac:dyDescent="0.2">
      <c r="D131" s="323"/>
      <c r="E131" s="323"/>
      <c r="F131" s="323"/>
    </row>
    <row r="132" spans="4:6" x14ac:dyDescent="0.2">
      <c r="D132" s="323"/>
      <c r="E132" s="323"/>
      <c r="F132" s="323"/>
    </row>
    <row r="133" spans="4:6" x14ac:dyDescent="0.2">
      <c r="D133" s="323"/>
      <c r="E133" s="323"/>
      <c r="F133" s="323"/>
    </row>
    <row r="134" spans="4:6" x14ac:dyDescent="0.2">
      <c r="D134" s="323"/>
      <c r="E134" s="323"/>
      <c r="F134" s="323"/>
    </row>
    <row r="135" spans="4:6" x14ac:dyDescent="0.2">
      <c r="D135" s="323"/>
      <c r="E135" s="323"/>
      <c r="F135" s="323"/>
    </row>
    <row r="136" spans="4:6" x14ac:dyDescent="0.2">
      <c r="D136" s="323"/>
      <c r="E136" s="323"/>
      <c r="F136" s="323"/>
    </row>
    <row r="137" spans="4:6" x14ac:dyDescent="0.2">
      <c r="D137" s="323"/>
      <c r="E137" s="323"/>
      <c r="F137" s="323"/>
    </row>
    <row r="138" spans="4:6" x14ac:dyDescent="0.2">
      <c r="D138" s="323"/>
      <c r="E138" s="323"/>
      <c r="F138" s="323"/>
    </row>
    <row r="139" spans="4:6" x14ac:dyDescent="0.2">
      <c r="D139" s="323"/>
      <c r="E139" s="323"/>
      <c r="F139" s="323"/>
    </row>
    <row r="140" spans="4:6" x14ac:dyDescent="0.2">
      <c r="D140" s="323"/>
      <c r="E140" s="323"/>
      <c r="F140" s="323"/>
    </row>
    <row r="141" spans="4:6" x14ac:dyDescent="0.2">
      <c r="D141" s="323"/>
      <c r="E141" s="323"/>
      <c r="F141" s="323"/>
    </row>
    <row r="142" spans="4:6" x14ac:dyDescent="0.2">
      <c r="D142" s="323"/>
      <c r="E142" s="323"/>
      <c r="F142" s="323"/>
    </row>
    <row r="143" spans="4:6" x14ac:dyDescent="0.2">
      <c r="D143" s="323"/>
      <c r="E143" s="323"/>
      <c r="F143" s="323"/>
    </row>
    <row r="144" spans="4:6" x14ac:dyDescent="0.2">
      <c r="D144" s="323"/>
      <c r="E144" s="323"/>
      <c r="F144" s="323"/>
    </row>
    <row r="145" spans="4:6" x14ac:dyDescent="0.2">
      <c r="D145" s="323"/>
      <c r="E145" s="323"/>
      <c r="F145" s="323"/>
    </row>
    <row r="146" spans="4:6" x14ac:dyDescent="0.2">
      <c r="D146" s="323"/>
      <c r="E146" s="323"/>
      <c r="F146" s="323"/>
    </row>
    <row r="147" spans="4:6" x14ac:dyDescent="0.2">
      <c r="D147" s="323"/>
      <c r="E147" s="323"/>
      <c r="F147" s="323"/>
    </row>
    <row r="148" spans="4:6" x14ac:dyDescent="0.2">
      <c r="D148" s="323"/>
      <c r="E148" s="323"/>
      <c r="F148" s="323"/>
    </row>
    <row r="149" spans="4:6" x14ac:dyDescent="0.2">
      <c r="D149" s="323"/>
      <c r="E149" s="323"/>
      <c r="F149" s="323"/>
    </row>
    <row r="150" spans="4:6" x14ac:dyDescent="0.2">
      <c r="D150" s="323"/>
      <c r="E150" s="323"/>
      <c r="F150" s="323"/>
    </row>
    <row r="151" spans="4:6" x14ac:dyDescent="0.2">
      <c r="D151" s="323"/>
      <c r="E151" s="323"/>
      <c r="F151" s="323"/>
    </row>
    <row r="152" spans="4:6" x14ac:dyDescent="0.2">
      <c r="D152" s="323"/>
      <c r="E152" s="323"/>
      <c r="F152" s="323"/>
    </row>
    <row r="153" spans="4:6" x14ac:dyDescent="0.2">
      <c r="D153" s="323"/>
      <c r="E153" s="323"/>
      <c r="F153" s="323"/>
    </row>
    <row r="154" spans="4:6" x14ac:dyDescent="0.2">
      <c r="D154" s="323"/>
      <c r="E154" s="323"/>
      <c r="F154" s="323"/>
    </row>
    <row r="155" spans="4:6" x14ac:dyDescent="0.2">
      <c r="D155" s="323"/>
      <c r="E155" s="323"/>
      <c r="F155" s="323"/>
    </row>
    <row r="156" spans="4:6" x14ac:dyDescent="0.2">
      <c r="D156" s="323"/>
      <c r="E156" s="323"/>
      <c r="F156" s="323"/>
    </row>
    <row r="157" spans="4:6" x14ac:dyDescent="0.2">
      <c r="D157" s="323"/>
      <c r="E157" s="323"/>
      <c r="F157" s="323"/>
    </row>
    <row r="158" spans="4:6" x14ac:dyDescent="0.2">
      <c r="D158" s="323"/>
      <c r="E158" s="323"/>
      <c r="F158" s="323"/>
    </row>
    <row r="159" spans="4:6" x14ac:dyDescent="0.2">
      <c r="D159" s="323"/>
      <c r="E159" s="323"/>
      <c r="F159" s="323"/>
    </row>
    <row r="160" spans="4:6" x14ac:dyDescent="0.2">
      <c r="D160" s="323"/>
      <c r="E160" s="323"/>
      <c r="F160" s="323"/>
    </row>
    <row r="161" spans="4:6" x14ac:dyDescent="0.2">
      <c r="D161" s="323"/>
      <c r="E161" s="323"/>
      <c r="F161" s="323"/>
    </row>
    <row r="162" spans="4:6" x14ac:dyDescent="0.2">
      <c r="D162" s="323"/>
      <c r="E162" s="323"/>
      <c r="F162" s="323"/>
    </row>
    <row r="163" spans="4:6" x14ac:dyDescent="0.2">
      <c r="D163" s="323"/>
      <c r="E163" s="323"/>
      <c r="F163" s="323"/>
    </row>
    <row r="164" spans="4:6" x14ac:dyDescent="0.2">
      <c r="D164" s="323"/>
      <c r="E164" s="323"/>
      <c r="F164" s="323"/>
    </row>
    <row r="165" spans="4:6" x14ac:dyDescent="0.2">
      <c r="D165" s="323"/>
      <c r="E165" s="323"/>
      <c r="F165" s="323"/>
    </row>
    <row r="166" spans="4:6" x14ac:dyDescent="0.2">
      <c r="D166" s="323"/>
      <c r="E166" s="323"/>
      <c r="F166" s="323"/>
    </row>
    <row r="167" spans="4:6" x14ac:dyDescent="0.2">
      <c r="D167" s="323"/>
      <c r="E167" s="323"/>
      <c r="F167" s="323"/>
    </row>
    <row r="168" spans="4:6" x14ac:dyDescent="0.2">
      <c r="D168" s="323"/>
      <c r="E168" s="323"/>
      <c r="F168" s="323"/>
    </row>
    <row r="169" spans="4:6" x14ac:dyDescent="0.2">
      <c r="D169" s="323"/>
      <c r="E169" s="323"/>
      <c r="F169" s="323"/>
    </row>
    <row r="170" spans="4:6" x14ac:dyDescent="0.2">
      <c r="D170" s="323"/>
      <c r="E170" s="323"/>
      <c r="F170" s="323"/>
    </row>
    <row r="171" spans="4:6" x14ac:dyDescent="0.2">
      <c r="D171" s="323"/>
      <c r="E171" s="323"/>
      <c r="F171" s="323"/>
    </row>
    <row r="172" spans="4:6" x14ac:dyDescent="0.2">
      <c r="D172" s="323"/>
      <c r="E172" s="323"/>
      <c r="F172" s="323"/>
    </row>
    <row r="173" spans="4:6" x14ac:dyDescent="0.2">
      <c r="D173" s="323"/>
      <c r="E173" s="323"/>
      <c r="F173" s="323"/>
    </row>
    <row r="174" spans="4:6" x14ac:dyDescent="0.2">
      <c r="D174" s="323"/>
      <c r="E174" s="323"/>
      <c r="F174" s="323"/>
    </row>
    <row r="175" spans="4:6" x14ac:dyDescent="0.2">
      <c r="D175" s="323"/>
      <c r="E175" s="323"/>
      <c r="F175" s="323"/>
    </row>
    <row r="176" spans="4:6" x14ac:dyDescent="0.2">
      <c r="D176" s="323"/>
      <c r="E176" s="323"/>
      <c r="F176" s="323"/>
    </row>
    <row r="177" spans="4:6" x14ac:dyDescent="0.2">
      <c r="D177" s="323"/>
      <c r="E177" s="323"/>
      <c r="F177" s="323"/>
    </row>
    <row r="178" spans="4:6" x14ac:dyDescent="0.2">
      <c r="D178" s="323"/>
      <c r="E178" s="323"/>
      <c r="F178" s="323"/>
    </row>
    <row r="179" spans="4:6" x14ac:dyDescent="0.2">
      <c r="D179" s="323"/>
      <c r="E179" s="323"/>
      <c r="F179" s="323"/>
    </row>
    <row r="180" spans="4:6" x14ac:dyDescent="0.2">
      <c r="D180" s="323"/>
      <c r="E180" s="323"/>
      <c r="F180" s="323"/>
    </row>
    <row r="181" spans="4:6" x14ac:dyDescent="0.2">
      <c r="D181" s="323"/>
      <c r="E181" s="323"/>
      <c r="F181" s="323"/>
    </row>
    <row r="182" spans="4:6" x14ac:dyDescent="0.2">
      <c r="D182" s="323"/>
      <c r="E182" s="323"/>
      <c r="F182" s="323"/>
    </row>
    <row r="183" spans="4:6" x14ac:dyDescent="0.2">
      <c r="D183" s="323"/>
      <c r="E183" s="323"/>
      <c r="F183" s="323"/>
    </row>
    <row r="184" spans="4:6" x14ac:dyDescent="0.2">
      <c r="D184" s="323"/>
      <c r="E184" s="323"/>
      <c r="F184" s="323"/>
    </row>
    <row r="185" spans="4:6" x14ac:dyDescent="0.2">
      <c r="D185" s="323"/>
      <c r="E185" s="323"/>
      <c r="F185" s="323"/>
    </row>
    <row r="186" spans="4:6" x14ac:dyDescent="0.2">
      <c r="D186" s="323"/>
      <c r="E186" s="323"/>
      <c r="F186" s="323"/>
    </row>
    <row r="187" spans="4:6" x14ac:dyDescent="0.2">
      <c r="D187" s="323"/>
      <c r="E187" s="323"/>
      <c r="F187" s="323"/>
    </row>
    <row r="188" spans="4:6" x14ac:dyDescent="0.2">
      <c r="D188" s="323"/>
      <c r="E188" s="323"/>
      <c r="F188" s="323"/>
    </row>
    <row r="189" spans="4:6" x14ac:dyDescent="0.2">
      <c r="D189" s="323"/>
      <c r="E189" s="323"/>
      <c r="F189" s="323"/>
    </row>
    <row r="190" spans="4:6" x14ac:dyDescent="0.2">
      <c r="D190" s="323"/>
      <c r="E190" s="323"/>
      <c r="F190" s="323"/>
    </row>
    <row r="191" spans="4:6" x14ac:dyDescent="0.2">
      <c r="D191" s="323"/>
      <c r="E191" s="323"/>
      <c r="F191" s="323"/>
    </row>
    <row r="192" spans="4:6" x14ac:dyDescent="0.2">
      <c r="D192" s="323"/>
      <c r="E192" s="323"/>
      <c r="F192" s="323"/>
    </row>
    <row r="193" spans="4:6" x14ac:dyDescent="0.2">
      <c r="D193" s="323"/>
      <c r="E193" s="323"/>
      <c r="F193" s="323"/>
    </row>
    <row r="194" spans="4:6" x14ac:dyDescent="0.2">
      <c r="D194" s="323"/>
      <c r="E194" s="323"/>
      <c r="F194" s="323"/>
    </row>
    <row r="195" spans="4:6" x14ac:dyDescent="0.2">
      <c r="D195" s="323"/>
      <c r="E195" s="323"/>
      <c r="F195" s="323"/>
    </row>
    <row r="196" spans="4:6" x14ac:dyDescent="0.2">
      <c r="D196" s="323"/>
      <c r="E196" s="323"/>
      <c r="F196" s="323"/>
    </row>
    <row r="197" spans="4:6" x14ac:dyDescent="0.2">
      <c r="D197" s="323"/>
      <c r="E197" s="323"/>
      <c r="F197" s="323"/>
    </row>
    <row r="198" spans="4:6" x14ac:dyDescent="0.2">
      <c r="D198" s="323"/>
      <c r="E198" s="323"/>
      <c r="F198" s="323"/>
    </row>
    <row r="199" spans="4:6" x14ac:dyDescent="0.2">
      <c r="D199" s="323"/>
      <c r="E199" s="323"/>
      <c r="F199" s="323"/>
    </row>
    <row r="200" spans="4:6" x14ac:dyDescent="0.2">
      <c r="D200" s="323"/>
      <c r="E200" s="323"/>
      <c r="F200" s="323"/>
    </row>
    <row r="201" spans="4:6" x14ac:dyDescent="0.2">
      <c r="D201" s="323"/>
      <c r="E201" s="323"/>
      <c r="F201" s="323"/>
    </row>
    <row r="202" spans="4:6" x14ac:dyDescent="0.2">
      <c r="D202" s="323"/>
      <c r="E202" s="323"/>
      <c r="F202" s="323"/>
    </row>
    <row r="203" spans="4:6" x14ac:dyDescent="0.2">
      <c r="D203" s="323"/>
      <c r="E203" s="323"/>
      <c r="F203" s="323"/>
    </row>
    <row r="204" spans="4:6" x14ac:dyDescent="0.2">
      <c r="D204" s="323"/>
      <c r="E204" s="323"/>
      <c r="F204" s="323"/>
    </row>
    <row r="205" spans="4:6" x14ac:dyDescent="0.2">
      <c r="D205" s="323"/>
      <c r="E205" s="323"/>
      <c r="F205" s="323"/>
    </row>
    <row r="206" spans="4:6" x14ac:dyDescent="0.2">
      <c r="D206" s="323"/>
      <c r="E206" s="323"/>
      <c r="F206" s="323"/>
    </row>
    <row r="207" spans="4:6" x14ac:dyDescent="0.2">
      <c r="D207" s="323"/>
      <c r="E207" s="323"/>
      <c r="F207" s="323"/>
    </row>
    <row r="208" spans="4:6" x14ac:dyDescent="0.2">
      <c r="D208" s="323"/>
      <c r="E208" s="323"/>
      <c r="F208" s="323"/>
    </row>
    <row r="209" spans="4:6" x14ac:dyDescent="0.2">
      <c r="D209" s="323"/>
      <c r="E209" s="323"/>
      <c r="F209" s="323"/>
    </row>
    <row r="210" spans="4:6" x14ac:dyDescent="0.2">
      <c r="D210" s="323"/>
      <c r="E210" s="323"/>
      <c r="F210" s="323"/>
    </row>
    <row r="211" spans="4:6" x14ac:dyDescent="0.2">
      <c r="D211" s="323"/>
      <c r="E211" s="323"/>
      <c r="F211" s="323"/>
    </row>
    <row r="212" spans="4:6" x14ac:dyDescent="0.2">
      <c r="D212" s="323"/>
      <c r="E212" s="323"/>
      <c r="F212" s="323"/>
    </row>
    <row r="213" spans="4:6" x14ac:dyDescent="0.2">
      <c r="D213" s="323"/>
      <c r="E213" s="323"/>
      <c r="F213" s="323"/>
    </row>
    <row r="214" spans="4:6" x14ac:dyDescent="0.2">
      <c r="D214" s="323"/>
      <c r="E214" s="323"/>
      <c r="F214" s="323"/>
    </row>
    <row r="215" spans="4:6" x14ac:dyDescent="0.2">
      <c r="D215" s="323"/>
      <c r="E215" s="323"/>
      <c r="F215" s="323"/>
    </row>
    <row r="216" spans="4:6" x14ac:dyDescent="0.2">
      <c r="D216" s="323"/>
      <c r="E216" s="323"/>
      <c r="F216" s="323"/>
    </row>
    <row r="217" spans="4:6" x14ac:dyDescent="0.2">
      <c r="D217" s="323"/>
      <c r="E217" s="323"/>
      <c r="F217" s="323"/>
    </row>
    <row r="218" spans="4:6" x14ac:dyDescent="0.2">
      <c r="D218" s="323"/>
      <c r="E218" s="323"/>
      <c r="F218" s="323"/>
    </row>
    <row r="219" spans="4:6" x14ac:dyDescent="0.2">
      <c r="D219" s="323"/>
      <c r="E219" s="323"/>
      <c r="F219" s="323"/>
    </row>
    <row r="220" spans="4:6" x14ac:dyDescent="0.2">
      <c r="D220" s="323"/>
      <c r="E220" s="323"/>
      <c r="F220" s="323"/>
    </row>
    <row r="221" spans="4:6" x14ac:dyDescent="0.2">
      <c r="D221" s="323"/>
      <c r="E221" s="323"/>
      <c r="F221" s="323"/>
    </row>
    <row r="222" spans="4:6" x14ac:dyDescent="0.2">
      <c r="D222" s="323"/>
      <c r="E222" s="323"/>
      <c r="F222" s="323"/>
    </row>
    <row r="223" spans="4:6" x14ac:dyDescent="0.2">
      <c r="D223" s="323"/>
      <c r="E223" s="323"/>
      <c r="F223" s="323"/>
    </row>
    <row r="224" spans="4:6" x14ac:dyDescent="0.2">
      <c r="D224" s="323"/>
      <c r="E224" s="323"/>
      <c r="F224" s="323"/>
    </row>
    <row r="225" spans="4:6" x14ac:dyDescent="0.2">
      <c r="D225" s="323"/>
      <c r="E225" s="323"/>
      <c r="F225" s="323"/>
    </row>
    <row r="226" spans="4:6" x14ac:dyDescent="0.2">
      <c r="D226" s="323"/>
      <c r="E226" s="323"/>
      <c r="F226" s="323"/>
    </row>
    <row r="227" spans="4:6" x14ac:dyDescent="0.2">
      <c r="D227" s="323"/>
      <c r="E227" s="323"/>
      <c r="F227" s="323"/>
    </row>
    <row r="228" spans="4:6" x14ac:dyDescent="0.2">
      <c r="D228" s="323"/>
      <c r="E228" s="323"/>
      <c r="F228" s="323"/>
    </row>
    <row r="229" spans="4:6" x14ac:dyDescent="0.2">
      <c r="D229" s="323"/>
      <c r="E229" s="323"/>
      <c r="F229" s="323"/>
    </row>
    <row r="230" spans="4:6" x14ac:dyDescent="0.2">
      <c r="D230" s="323"/>
      <c r="E230" s="323"/>
      <c r="F230" s="323"/>
    </row>
    <row r="231" spans="4:6" x14ac:dyDescent="0.2">
      <c r="D231" s="323"/>
      <c r="E231" s="323"/>
      <c r="F231" s="323"/>
    </row>
    <row r="232" spans="4:6" x14ac:dyDescent="0.2">
      <c r="D232" s="323"/>
      <c r="E232" s="323"/>
      <c r="F232" s="323"/>
    </row>
    <row r="233" spans="4:6" x14ac:dyDescent="0.2">
      <c r="D233" s="323"/>
      <c r="E233" s="323"/>
      <c r="F233" s="323"/>
    </row>
    <row r="234" spans="4:6" x14ac:dyDescent="0.2">
      <c r="D234" s="323"/>
      <c r="E234" s="323"/>
      <c r="F234" s="323"/>
    </row>
    <row r="235" spans="4:6" x14ac:dyDescent="0.2">
      <c r="D235" s="323"/>
      <c r="E235" s="323"/>
      <c r="F235" s="323"/>
    </row>
    <row r="236" spans="4:6" x14ac:dyDescent="0.2">
      <c r="D236" s="323"/>
      <c r="E236" s="323"/>
      <c r="F236" s="323"/>
    </row>
    <row r="237" spans="4:6" x14ac:dyDescent="0.2">
      <c r="D237" s="323"/>
      <c r="E237" s="323"/>
      <c r="F237" s="323"/>
    </row>
    <row r="238" spans="4:6" x14ac:dyDescent="0.2">
      <c r="D238" s="323"/>
      <c r="E238" s="323"/>
      <c r="F238" s="323"/>
    </row>
    <row r="239" spans="4:6" x14ac:dyDescent="0.2">
      <c r="D239" s="323"/>
      <c r="E239" s="323"/>
      <c r="F239" s="323"/>
    </row>
    <row r="240" spans="4:6" x14ac:dyDescent="0.2">
      <c r="D240" s="323"/>
      <c r="E240" s="323"/>
      <c r="F240" s="323"/>
    </row>
    <row r="241" spans="4:6" x14ac:dyDescent="0.2">
      <c r="D241" s="323"/>
      <c r="E241" s="323"/>
      <c r="F241" s="323"/>
    </row>
    <row r="242" spans="4:6" x14ac:dyDescent="0.2">
      <c r="D242" s="323"/>
      <c r="E242" s="323"/>
      <c r="F242" s="323"/>
    </row>
    <row r="243" spans="4:6" x14ac:dyDescent="0.2">
      <c r="D243" s="323"/>
      <c r="E243" s="323"/>
      <c r="F243" s="323"/>
    </row>
    <row r="244" spans="4:6" x14ac:dyDescent="0.2">
      <c r="D244" s="323"/>
      <c r="E244" s="323"/>
      <c r="F244" s="323"/>
    </row>
    <row r="245" spans="4:6" x14ac:dyDescent="0.2">
      <c r="D245" s="323"/>
      <c r="E245" s="323"/>
      <c r="F245" s="323"/>
    </row>
    <row r="246" spans="4:6" x14ac:dyDescent="0.2">
      <c r="D246" s="323"/>
      <c r="E246" s="323"/>
      <c r="F246" s="323"/>
    </row>
    <row r="247" spans="4:6" x14ac:dyDescent="0.2">
      <c r="D247" s="323"/>
      <c r="E247" s="323"/>
      <c r="F247" s="323"/>
    </row>
    <row r="248" spans="4:6" x14ac:dyDescent="0.2">
      <c r="D248" s="323"/>
      <c r="E248" s="323"/>
      <c r="F248" s="323"/>
    </row>
    <row r="249" spans="4:6" x14ac:dyDescent="0.2">
      <c r="D249" s="323"/>
      <c r="E249" s="323"/>
      <c r="F249" s="323"/>
    </row>
    <row r="250" spans="4:6" x14ac:dyDescent="0.2">
      <c r="D250" s="323"/>
      <c r="E250" s="323"/>
      <c r="F250" s="323"/>
    </row>
    <row r="251" spans="4:6" x14ac:dyDescent="0.2">
      <c r="D251" s="323"/>
      <c r="E251" s="323"/>
      <c r="F251" s="323"/>
    </row>
    <row r="252" spans="4:6" x14ac:dyDescent="0.2">
      <c r="D252" s="323"/>
      <c r="E252" s="323"/>
      <c r="F252" s="323"/>
    </row>
    <row r="253" spans="4:6" x14ac:dyDescent="0.2">
      <c r="D253" s="323"/>
      <c r="E253" s="323"/>
      <c r="F253" s="323"/>
    </row>
    <row r="254" spans="4:6" x14ac:dyDescent="0.2">
      <c r="D254" s="323"/>
      <c r="E254" s="323"/>
      <c r="F254" s="323"/>
    </row>
    <row r="255" spans="4:6" x14ac:dyDescent="0.2">
      <c r="D255" s="323"/>
      <c r="E255" s="323"/>
      <c r="F255" s="323"/>
    </row>
    <row r="256" spans="4:6" x14ac:dyDescent="0.2">
      <c r="D256" s="323"/>
      <c r="E256" s="323"/>
      <c r="F256" s="323"/>
    </row>
    <row r="257" spans="4:6" x14ac:dyDescent="0.2">
      <c r="D257" s="323"/>
      <c r="E257" s="323"/>
      <c r="F257" s="323"/>
    </row>
    <row r="258" spans="4:6" x14ac:dyDescent="0.2">
      <c r="D258" s="323"/>
      <c r="E258" s="323"/>
      <c r="F258" s="323"/>
    </row>
    <row r="259" spans="4:6" x14ac:dyDescent="0.2">
      <c r="D259" s="323"/>
      <c r="E259" s="323"/>
      <c r="F259" s="323"/>
    </row>
    <row r="260" spans="4:6" x14ac:dyDescent="0.2">
      <c r="D260" s="323"/>
      <c r="E260" s="323"/>
      <c r="F260" s="323"/>
    </row>
    <row r="261" spans="4:6" x14ac:dyDescent="0.2">
      <c r="D261" s="323"/>
      <c r="E261" s="323"/>
      <c r="F261" s="323"/>
    </row>
    <row r="262" spans="4:6" x14ac:dyDescent="0.2">
      <c r="D262" s="323"/>
      <c r="E262" s="323"/>
      <c r="F262" s="323"/>
    </row>
    <row r="263" spans="4:6" x14ac:dyDescent="0.2">
      <c r="D263" s="323"/>
      <c r="E263" s="323"/>
      <c r="F263" s="323"/>
    </row>
    <row r="264" spans="4:6" x14ac:dyDescent="0.2">
      <c r="D264" s="323"/>
      <c r="E264" s="323"/>
      <c r="F264" s="323"/>
    </row>
    <row r="265" spans="4:6" x14ac:dyDescent="0.2">
      <c r="D265" s="323"/>
      <c r="E265" s="323"/>
      <c r="F265" s="323"/>
    </row>
    <row r="266" spans="4:6" x14ac:dyDescent="0.2">
      <c r="D266" s="323"/>
      <c r="E266" s="323"/>
      <c r="F266" s="323"/>
    </row>
    <row r="267" spans="4:6" x14ac:dyDescent="0.2">
      <c r="D267" s="323"/>
      <c r="E267" s="323"/>
      <c r="F267" s="323"/>
    </row>
    <row r="268" spans="4:6" x14ac:dyDescent="0.2">
      <c r="D268" s="323"/>
      <c r="E268" s="323"/>
      <c r="F268" s="323"/>
    </row>
    <row r="269" spans="4:6" x14ac:dyDescent="0.2">
      <c r="D269" s="323"/>
      <c r="E269" s="323"/>
      <c r="F269" s="323"/>
    </row>
    <row r="270" spans="4:6" x14ac:dyDescent="0.2">
      <c r="D270" s="323"/>
      <c r="E270" s="323"/>
      <c r="F270" s="323"/>
    </row>
    <row r="271" spans="4:6" x14ac:dyDescent="0.2">
      <c r="D271" s="323"/>
      <c r="E271" s="323"/>
      <c r="F271" s="323"/>
    </row>
    <row r="272" spans="4:6" x14ac:dyDescent="0.2">
      <c r="D272" s="323"/>
      <c r="E272" s="323"/>
      <c r="F272" s="323"/>
    </row>
    <row r="273" spans="4:6" x14ac:dyDescent="0.2">
      <c r="D273" s="323"/>
      <c r="E273" s="323"/>
      <c r="F273" s="323"/>
    </row>
    <row r="274" spans="4:6" x14ac:dyDescent="0.2">
      <c r="D274" s="323"/>
      <c r="E274" s="323"/>
      <c r="F274" s="323"/>
    </row>
    <row r="275" spans="4:6" x14ac:dyDescent="0.2">
      <c r="D275" s="323"/>
      <c r="E275" s="323"/>
      <c r="F275" s="323"/>
    </row>
    <row r="276" spans="4:6" x14ac:dyDescent="0.2">
      <c r="D276" s="323"/>
      <c r="E276" s="323"/>
      <c r="F276" s="323"/>
    </row>
    <row r="277" spans="4:6" x14ac:dyDescent="0.2">
      <c r="D277" s="323"/>
      <c r="E277" s="323"/>
      <c r="F277" s="323"/>
    </row>
    <row r="278" spans="4:6" x14ac:dyDescent="0.2">
      <c r="D278" s="323"/>
      <c r="E278" s="323"/>
      <c r="F278" s="323"/>
    </row>
    <row r="279" spans="4:6" x14ac:dyDescent="0.2">
      <c r="D279" s="323"/>
      <c r="E279" s="323"/>
      <c r="F279" s="323"/>
    </row>
    <row r="280" spans="4:6" x14ac:dyDescent="0.2">
      <c r="D280" s="323"/>
      <c r="E280" s="323"/>
      <c r="F280" s="323"/>
    </row>
    <row r="281" spans="4:6" x14ac:dyDescent="0.2">
      <c r="D281" s="323"/>
      <c r="E281" s="323"/>
      <c r="F281" s="323"/>
    </row>
    <row r="282" spans="4:6" x14ac:dyDescent="0.2">
      <c r="D282" s="323"/>
      <c r="E282" s="323"/>
      <c r="F282" s="323"/>
    </row>
    <row r="283" spans="4:6" x14ac:dyDescent="0.2">
      <c r="D283" s="323"/>
      <c r="E283" s="323"/>
      <c r="F283" s="323"/>
    </row>
    <row r="284" spans="4:6" x14ac:dyDescent="0.2">
      <c r="D284" s="323"/>
      <c r="E284" s="323"/>
      <c r="F284" s="323"/>
    </row>
    <row r="285" spans="4:6" x14ac:dyDescent="0.2">
      <c r="D285" s="323"/>
      <c r="E285" s="323"/>
      <c r="F285" s="323"/>
    </row>
    <row r="286" spans="4:6" x14ac:dyDescent="0.2">
      <c r="D286" s="323"/>
      <c r="E286" s="323"/>
      <c r="F286" s="323"/>
    </row>
    <row r="287" spans="4:6" x14ac:dyDescent="0.2">
      <c r="D287" s="323"/>
      <c r="E287" s="323"/>
      <c r="F287" s="323"/>
    </row>
    <row r="288" spans="4:6" x14ac:dyDescent="0.2">
      <c r="D288" s="323"/>
      <c r="E288" s="323"/>
      <c r="F288" s="323"/>
    </row>
    <row r="289" spans="4:6" x14ac:dyDescent="0.2">
      <c r="D289" s="323"/>
      <c r="E289" s="323"/>
      <c r="F289" s="323"/>
    </row>
    <row r="290" spans="4:6" x14ac:dyDescent="0.2">
      <c r="D290" s="323"/>
      <c r="E290" s="323"/>
      <c r="F290" s="323"/>
    </row>
    <row r="291" spans="4:6" x14ac:dyDescent="0.2">
      <c r="D291" s="323"/>
      <c r="E291" s="323"/>
      <c r="F291" s="323"/>
    </row>
    <row r="292" spans="4:6" x14ac:dyDescent="0.2">
      <c r="D292" s="323"/>
      <c r="E292" s="323"/>
      <c r="F292" s="323"/>
    </row>
    <row r="293" spans="4:6" x14ac:dyDescent="0.2">
      <c r="D293" s="323"/>
      <c r="E293" s="323"/>
      <c r="F293" s="323"/>
    </row>
    <row r="294" spans="4:6" x14ac:dyDescent="0.2">
      <c r="D294" s="323"/>
      <c r="E294" s="323"/>
      <c r="F294" s="323"/>
    </row>
    <row r="295" spans="4:6" x14ac:dyDescent="0.2">
      <c r="D295" s="323"/>
      <c r="E295" s="323"/>
      <c r="F295" s="323"/>
    </row>
    <row r="296" spans="4:6" x14ac:dyDescent="0.2">
      <c r="D296" s="323"/>
      <c r="E296" s="323"/>
      <c r="F296" s="323"/>
    </row>
    <row r="297" spans="4:6" x14ac:dyDescent="0.2">
      <c r="D297" s="323"/>
      <c r="E297" s="323"/>
      <c r="F297" s="323"/>
    </row>
    <row r="298" spans="4:6" x14ac:dyDescent="0.2">
      <c r="D298" s="323"/>
      <c r="E298" s="323"/>
      <c r="F298" s="323"/>
    </row>
    <row r="299" spans="4:6" x14ac:dyDescent="0.2">
      <c r="D299" s="323"/>
      <c r="E299" s="323"/>
      <c r="F299" s="323"/>
    </row>
    <row r="300" spans="4:6" x14ac:dyDescent="0.2">
      <c r="D300" s="323"/>
      <c r="E300" s="323"/>
      <c r="F300" s="323"/>
    </row>
    <row r="301" spans="4:6" x14ac:dyDescent="0.2">
      <c r="D301" s="323"/>
      <c r="E301" s="323"/>
      <c r="F301" s="323"/>
    </row>
    <row r="302" spans="4:6" x14ac:dyDescent="0.2">
      <c r="D302" s="323"/>
      <c r="E302" s="323"/>
      <c r="F302" s="323"/>
    </row>
    <row r="303" spans="4:6" x14ac:dyDescent="0.2">
      <c r="D303" s="323"/>
      <c r="E303" s="323"/>
      <c r="F303" s="323"/>
    </row>
    <row r="304" spans="4:6" x14ac:dyDescent="0.2">
      <c r="D304" s="323"/>
      <c r="E304" s="323"/>
      <c r="F304" s="323"/>
    </row>
    <row r="305" spans="4:6" x14ac:dyDescent="0.2">
      <c r="D305" s="323"/>
      <c r="E305" s="323"/>
      <c r="F305" s="323"/>
    </row>
    <row r="306" spans="4:6" x14ac:dyDescent="0.2">
      <c r="D306" s="323"/>
      <c r="E306" s="323"/>
      <c r="F306" s="323"/>
    </row>
    <row r="307" spans="4:6" x14ac:dyDescent="0.2">
      <c r="D307" s="323"/>
      <c r="E307" s="323"/>
      <c r="F307" s="323"/>
    </row>
    <row r="308" spans="4:6" x14ac:dyDescent="0.2">
      <c r="D308" s="323"/>
      <c r="E308" s="323"/>
      <c r="F308" s="323"/>
    </row>
    <row r="309" spans="4:6" x14ac:dyDescent="0.2">
      <c r="D309" s="323"/>
      <c r="E309" s="323"/>
      <c r="F309" s="323"/>
    </row>
    <row r="310" spans="4:6" x14ac:dyDescent="0.2">
      <c r="D310" s="323"/>
      <c r="E310" s="323"/>
      <c r="F310" s="323"/>
    </row>
    <row r="311" spans="4:6" x14ac:dyDescent="0.2">
      <c r="D311" s="323"/>
      <c r="E311" s="323"/>
      <c r="F311" s="323"/>
    </row>
    <row r="312" spans="4:6" x14ac:dyDescent="0.2">
      <c r="D312" s="323"/>
      <c r="E312" s="323"/>
      <c r="F312" s="323"/>
    </row>
    <row r="313" spans="4:6" x14ac:dyDescent="0.2">
      <c r="D313" s="323"/>
      <c r="E313" s="323"/>
      <c r="F313" s="323"/>
    </row>
    <row r="314" spans="4:6" x14ac:dyDescent="0.2">
      <c r="D314" s="323"/>
      <c r="E314" s="323"/>
      <c r="F314" s="323"/>
    </row>
    <row r="315" spans="4:6" x14ac:dyDescent="0.2">
      <c r="D315" s="323"/>
      <c r="E315" s="323"/>
      <c r="F315" s="323"/>
    </row>
    <row r="316" spans="4:6" x14ac:dyDescent="0.2">
      <c r="D316" s="323"/>
      <c r="E316" s="323"/>
      <c r="F316" s="323"/>
    </row>
    <row r="317" spans="4:6" x14ac:dyDescent="0.2">
      <c r="D317" s="323"/>
      <c r="E317" s="323"/>
      <c r="F317" s="323"/>
    </row>
    <row r="318" spans="4:6" x14ac:dyDescent="0.2">
      <c r="D318" s="323"/>
      <c r="E318" s="323"/>
      <c r="F318" s="323"/>
    </row>
    <row r="319" spans="4:6" x14ac:dyDescent="0.2">
      <c r="D319" s="323"/>
      <c r="E319" s="323"/>
      <c r="F319" s="323"/>
    </row>
    <row r="320" spans="4:6" x14ac:dyDescent="0.2">
      <c r="D320" s="323"/>
      <c r="E320" s="323"/>
      <c r="F320" s="323"/>
    </row>
    <row r="321" spans="4:6" x14ac:dyDescent="0.2">
      <c r="D321" s="323"/>
      <c r="E321" s="323"/>
      <c r="F321" s="323"/>
    </row>
    <row r="322" spans="4:6" x14ac:dyDescent="0.2">
      <c r="D322" s="323"/>
      <c r="E322" s="323"/>
      <c r="F322" s="323"/>
    </row>
    <row r="323" spans="4:6" x14ac:dyDescent="0.2">
      <c r="D323" s="323"/>
      <c r="E323" s="323"/>
      <c r="F323" s="323"/>
    </row>
    <row r="324" spans="4:6" x14ac:dyDescent="0.2">
      <c r="D324" s="323"/>
      <c r="E324" s="323"/>
      <c r="F324" s="323"/>
    </row>
    <row r="325" spans="4:6" x14ac:dyDescent="0.2">
      <c r="D325" s="323"/>
      <c r="E325" s="323"/>
      <c r="F325" s="323"/>
    </row>
    <row r="326" spans="4:6" x14ac:dyDescent="0.2">
      <c r="D326" s="323"/>
      <c r="E326" s="323"/>
      <c r="F326" s="323"/>
    </row>
    <row r="327" spans="4:6" x14ac:dyDescent="0.2">
      <c r="D327" s="323"/>
      <c r="E327" s="323"/>
      <c r="F327" s="323"/>
    </row>
    <row r="328" spans="4:6" x14ac:dyDescent="0.2">
      <c r="D328" s="323"/>
      <c r="E328" s="323"/>
      <c r="F328" s="323"/>
    </row>
    <row r="329" spans="4:6" x14ac:dyDescent="0.2">
      <c r="D329" s="323"/>
      <c r="E329" s="323"/>
      <c r="F329" s="323"/>
    </row>
    <row r="330" spans="4:6" x14ac:dyDescent="0.2">
      <c r="D330" s="323"/>
      <c r="E330" s="323"/>
      <c r="F330" s="323"/>
    </row>
    <row r="331" spans="4:6" x14ac:dyDescent="0.2">
      <c r="D331" s="323"/>
      <c r="E331" s="323"/>
      <c r="F331" s="323"/>
    </row>
    <row r="332" spans="4:6" x14ac:dyDescent="0.2">
      <c r="D332" s="323"/>
      <c r="E332" s="323"/>
      <c r="F332" s="323"/>
    </row>
    <row r="333" spans="4:6" x14ac:dyDescent="0.2">
      <c r="D333" s="323"/>
      <c r="E333" s="323"/>
      <c r="F333" s="323"/>
    </row>
    <row r="334" spans="4:6" x14ac:dyDescent="0.2">
      <c r="D334" s="323"/>
      <c r="E334" s="323"/>
      <c r="F334" s="323"/>
    </row>
    <row r="335" spans="4:6" x14ac:dyDescent="0.2">
      <c r="D335" s="323"/>
      <c r="E335" s="323"/>
      <c r="F335" s="323"/>
    </row>
    <row r="336" spans="4:6" x14ac:dyDescent="0.2">
      <c r="D336" s="323"/>
      <c r="E336" s="323"/>
      <c r="F336" s="323"/>
    </row>
    <row r="337" spans="4:6" x14ac:dyDescent="0.2">
      <c r="D337" s="323"/>
      <c r="E337" s="323"/>
      <c r="F337" s="323"/>
    </row>
    <row r="338" spans="4:6" x14ac:dyDescent="0.2">
      <c r="D338" s="323"/>
      <c r="E338" s="323"/>
      <c r="F338" s="323"/>
    </row>
    <row r="339" spans="4:6" x14ac:dyDescent="0.2">
      <c r="D339" s="323"/>
      <c r="E339" s="323"/>
      <c r="F339" s="323"/>
    </row>
    <row r="340" spans="4:6" x14ac:dyDescent="0.2">
      <c r="D340" s="323"/>
      <c r="E340" s="323"/>
      <c r="F340" s="323"/>
    </row>
    <row r="341" spans="4:6" x14ac:dyDescent="0.2">
      <c r="D341" s="323"/>
      <c r="E341" s="323"/>
      <c r="F341" s="323"/>
    </row>
    <row r="342" spans="4:6" x14ac:dyDescent="0.2">
      <c r="D342" s="323"/>
      <c r="E342" s="323"/>
      <c r="F342" s="323"/>
    </row>
    <row r="343" spans="4:6" x14ac:dyDescent="0.2">
      <c r="D343" s="323"/>
      <c r="E343" s="323"/>
      <c r="F343" s="323"/>
    </row>
    <row r="344" spans="4:6" x14ac:dyDescent="0.2">
      <c r="D344" s="323"/>
      <c r="E344" s="323"/>
      <c r="F344" s="323"/>
    </row>
    <row r="345" spans="4:6" x14ac:dyDescent="0.2">
      <c r="D345" s="323"/>
      <c r="E345" s="323"/>
      <c r="F345" s="323"/>
    </row>
    <row r="346" spans="4:6" x14ac:dyDescent="0.2">
      <c r="D346" s="323"/>
      <c r="E346" s="323"/>
      <c r="F346" s="323"/>
    </row>
    <row r="347" spans="4:6" x14ac:dyDescent="0.2">
      <c r="D347" s="323"/>
      <c r="E347" s="323"/>
      <c r="F347" s="323"/>
    </row>
    <row r="348" spans="4:6" x14ac:dyDescent="0.2">
      <c r="D348" s="323"/>
      <c r="E348" s="323"/>
      <c r="F348" s="323"/>
    </row>
    <row r="349" spans="4:6" x14ac:dyDescent="0.2">
      <c r="D349" s="323"/>
      <c r="E349" s="323"/>
      <c r="F349" s="323"/>
    </row>
    <row r="350" spans="4:6" x14ac:dyDescent="0.2">
      <c r="D350" s="323"/>
      <c r="E350" s="323"/>
      <c r="F350" s="323"/>
    </row>
    <row r="351" spans="4:6" x14ac:dyDescent="0.2">
      <c r="D351" s="323"/>
      <c r="E351" s="323"/>
      <c r="F351" s="323"/>
    </row>
    <row r="352" spans="4:6" x14ac:dyDescent="0.2">
      <c r="D352" s="323"/>
      <c r="E352" s="323"/>
      <c r="F352" s="323"/>
    </row>
    <row r="353" spans="4:6" x14ac:dyDescent="0.2">
      <c r="D353" s="323"/>
      <c r="E353" s="323"/>
      <c r="F353" s="323"/>
    </row>
    <row r="354" spans="4:6" x14ac:dyDescent="0.2">
      <c r="D354" s="323"/>
      <c r="E354" s="323"/>
      <c r="F354" s="323"/>
    </row>
    <row r="355" spans="4:6" x14ac:dyDescent="0.2">
      <c r="D355" s="323"/>
      <c r="E355" s="323"/>
      <c r="F355" s="323"/>
    </row>
    <row r="356" spans="4:6" x14ac:dyDescent="0.2">
      <c r="D356" s="323"/>
      <c r="E356" s="323"/>
      <c r="F356" s="323"/>
    </row>
    <row r="357" spans="4:6" x14ac:dyDescent="0.2">
      <c r="D357" s="323"/>
      <c r="E357" s="323"/>
      <c r="F357" s="323"/>
    </row>
    <row r="358" spans="4:6" x14ac:dyDescent="0.2">
      <c r="D358" s="323"/>
      <c r="E358" s="323"/>
      <c r="F358" s="323"/>
    </row>
    <row r="359" spans="4:6" x14ac:dyDescent="0.2">
      <c r="D359" s="323"/>
      <c r="E359" s="323"/>
      <c r="F359" s="323"/>
    </row>
    <row r="360" spans="4:6" x14ac:dyDescent="0.2">
      <c r="D360" s="323"/>
      <c r="E360" s="323"/>
      <c r="F360" s="323"/>
    </row>
    <row r="361" spans="4:6" x14ac:dyDescent="0.2">
      <c r="D361" s="323"/>
      <c r="E361" s="323"/>
      <c r="F361" s="323"/>
    </row>
    <row r="362" spans="4:6" x14ac:dyDescent="0.2">
      <c r="D362" s="323"/>
      <c r="E362" s="323"/>
      <c r="F362" s="323"/>
    </row>
    <row r="363" spans="4:6" x14ac:dyDescent="0.2">
      <c r="D363" s="323"/>
      <c r="E363" s="323"/>
      <c r="F363" s="323"/>
    </row>
    <row r="364" spans="4:6" x14ac:dyDescent="0.2">
      <c r="D364" s="323"/>
      <c r="E364" s="323"/>
      <c r="F364" s="323"/>
    </row>
    <row r="365" spans="4:6" x14ac:dyDescent="0.2">
      <c r="D365" s="323"/>
      <c r="E365" s="323"/>
      <c r="F365" s="323"/>
    </row>
    <row r="366" spans="4:6" x14ac:dyDescent="0.2">
      <c r="D366" s="323"/>
      <c r="E366" s="323"/>
      <c r="F366" s="323"/>
    </row>
    <row r="367" spans="4:6" x14ac:dyDescent="0.2">
      <c r="D367" s="323"/>
      <c r="E367" s="323"/>
      <c r="F367" s="323"/>
    </row>
    <row r="368" spans="4:6" x14ac:dyDescent="0.2">
      <c r="D368" s="323"/>
      <c r="E368" s="323"/>
      <c r="F368" s="323"/>
    </row>
    <row r="369" spans="4:6" x14ac:dyDescent="0.2">
      <c r="D369" s="323"/>
      <c r="E369" s="323"/>
      <c r="F369" s="323"/>
    </row>
    <row r="370" spans="4:6" x14ac:dyDescent="0.2">
      <c r="D370" s="323"/>
      <c r="E370" s="323"/>
      <c r="F370" s="323"/>
    </row>
    <row r="371" spans="4:6" x14ac:dyDescent="0.2">
      <c r="D371" s="323"/>
      <c r="E371" s="323"/>
      <c r="F371" s="323"/>
    </row>
    <row r="372" spans="4:6" x14ac:dyDescent="0.2">
      <c r="D372" s="323"/>
      <c r="E372" s="323"/>
      <c r="F372" s="323"/>
    </row>
    <row r="373" spans="4:6" x14ac:dyDescent="0.2">
      <c r="D373" s="323"/>
      <c r="E373" s="323"/>
      <c r="F373" s="323"/>
    </row>
    <row r="374" spans="4:6" x14ac:dyDescent="0.2">
      <c r="D374" s="323"/>
      <c r="E374" s="323"/>
      <c r="F374" s="323"/>
    </row>
    <row r="375" spans="4:6" x14ac:dyDescent="0.2">
      <c r="D375" s="323"/>
      <c r="E375" s="323"/>
      <c r="F375" s="323"/>
    </row>
    <row r="376" spans="4:6" x14ac:dyDescent="0.2">
      <c r="D376" s="323"/>
      <c r="E376" s="323"/>
      <c r="F376" s="323"/>
    </row>
    <row r="377" spans="4:6" x14ac:dyDescent="0.2">
      <c r="D377" s="323"/>
      <c r="E377" s="323"/>
      <c r="F377" s="323"/>
    </row>
    <row r="378" spans="4:6" x14ac:dyDescent="0.2">
      <c r="D378" s="323"/>
      <c r="E378" s="323"/>
      <c r="F378" s="323"/>
    </row>
    <row r="379" spans="4:6" x14ac:dyDescent="0.2">
      <c r="D379" s="323"/>
      <c r="E379" s="323"/>
      <c r="F379" s="323"/>
    </row>
    <row r="380" spans="4:6" x14ac:dyDescent="0.2">
      <c r="D380" s="323"/>
      <c r="E380" s="323"/>
      <c r="F380" s="323"/>
    </row>
    <row r="381" spans="4:6" x14ac:dyDescent="0.2">
      <c r="D381" s="323"/>
      <c r="E381" s="323"/>
      <c r="F381" s="323"/>
    </row>
    <row r="382" spans="4:6" x14ac:dyDescent="0.2">
      <c r="D382" s="323"/>
      <c r="E382" s="323"/>
      <c r="F382" s="323"/>
    </row>
    <row r="383" spans="4:6" x14ac:dyDescent="0.2">
      <c r="D383" s="323"/>
      <c r="E383" s="323"/>
      <c r="F383" s="323"/>
    </row>
    <row r="384" spans="4:6" x14ac:dyDescent="0.2">
      <c r="D384" s="323"/>
      <c r="E384" s="323"/>
      <c r="F384" s="323"/>
    </row>
    <row r="385" spans="4:6" x14ac:dyDescent="0.2">
      <c r="D385" s="323"/>
      <c r="E385" s="323"/>
      <c r="F385" s="323"/>
    </row>
    <row r="386" spans="4:6" x14ac:dyDescent="0.2">
      <c r="D386" s="323"/>
      <c r="E386" s="323"/>
      <c r="F386" s="323"/>
    </row>
    <row r="387" spans="4:6" x14ac:dyDescent="0.2">
      <c r="D387" s="323"/>
      <c r="E387" s="323"/>
      <c r="F387" s="323"/>
    </row>
    <row r="388" spans="4:6" x14ac:dyDescent="0.2">
      <c r="D388" s="323"/>
      <c r="E388" s="323"/>
      <c r="F388" s="323"/>
    </row>
    <row r="389" spans="4:6" x14ac:dyDescent="0.2">
      <c r="D389" s="323"/>
      <c r="E389" s="323"/>
      <c r="F389" s="323"/>
    </row>
    <row r="390" spans="4:6" x14ac:dyDescent="0.2">
      <c r="D390" s="323"/>
      <c r="E390" s="323"/>
      <c r="F390" s="323"/>
    </row>
    <row r="391" spans="4:6" x14ac:dyDescent="0.2">
      <c r="D391" s="323"/>
      <c r="E391" s="323"/>
      <c r="F391" s="323"/>
    </row>
    <row r="392" spans="4:6" x14ac:dyDescent="0.2">
      <c r="D392" s="323"/>
      <c r="E392" s="323"/>
      <c r="F392" s="323"/>
    </row>
    <row r="393" spans="4:6" x14ac:dyDescent="0.2">
      <c r="D393" s="323"/>
      <c r="E393" s="323"/>
      <c r="F393" s="323"/>
    </row>
    <row r="394" spans="4:6" x14ac:dyDescent="0.2">
      <c r="D394" s="323"/>
      <c r="E394" s="323"/>
      <c r="F394" s="323"/>
    </row>
    <row r="395" spans="4:6" x14ac:dyDescent="0.2">
      <c r="D395" s="323"/>
      <c r="E395" s="323"/>
      <c r="F395" s="323"/>
    </row>
    <row r="396" spans="4:6" x14ac:dyDescent="0.2">
      <c r="D396" s="323"/>
      <c r="E396" s="323"/>
      <c r="F396" s="323"/>
    </row>
    <row r="397" spans="4:6" x14ac:dyDescent="0.2">
      <c r="D397" s="323"/>
      <c r="E397" s="323"/>
      <c r="F397" s="323"/>
    </row>
    <row r="398" spans="4:6" x14ac:dyDescent="0.2">
      <c r="D398" s="323"/>
      <c r="E398" s="323"/>
      <c r="F398" s="323"/>
    </row>
    <row r="399" spans="4:6" x14ac:dyDescent="0.2">
      <c r="D399" s="323"/>
      <c r="E399" s="323"/>
      <c r="F399" s="323"/>
    </row>
    <row r="400" spans="4:6" x14ac:dyDescent="0.2">
      <c r="D400" s="323"/>
      <c r="E400" s="323"/>
      <c r="F400" s="323"/>
    </row>
    <row r="401" spans="4:6" x14ac:dyDescent="0.2">
      <c r="D401" s="323"/>
      <c r="E401" s="323"/>
      <c r="F401" s="323"/>
    </row>
    <row r="402" spans="4:6" x14ac:dyDescent="0.2">
      <c r="D402" s="323"/>
      <c r="E402" s="323"/>
      <c r="F402" s="323"/>
    </row>
    <row r="403" spans="4:6" x14ac:dyDescent="0.2">
      <c r="D403" s="323"/>
      <c r="E403" s="323"/>
      <c r="F403" s="323"/>
    </row>
    <row r="404" spans="4:6" x14ac:dyDescent="0.2">
      <c r="D404" s="323"/>
      <c r="E404" s="323"/>
      <c r="F404" s="323"/>
    </row>
    <row r="405" spans="4:6" x14ac:dyDescent="0.2">
      <c r="D405" s="323"/>
      <c r="E405" s="323"/>
      <c r="F405" s="323"/>
    </row>
    <row r="406" spans="4:6" x14ac:dyDescent="0.2">
      <c r="D406" s="323"/>
      <c r="E406" s="323"/>
      <c r="F406" s="323"/>
    </row>
    <row r="407" spans="4:6" x14ac:dyDescent="0.2">
      <c r="D407" s="323"/>
      <c r="E407" s="323"/>
      <c r="F407" s="323"/>
    </row>
    <row r="408" spans="4:6" x14ac:dyDescent="0.2">
      <c r="D408" s="323"/>
      <c r="E408" s="323"/>
      <c r="F408" s="323"/>
    </row>
    <row r="409" spans="4:6" x14ac:dyDescent="0.2">
      <c r="D409" s="323"/>
      <c r="E409" s="323"/>
      <c r="F409" s="323"/>
    </row>
    <row r="410" spans="4:6" x14ac:dyDescent="0.2">
      <c r="D410" s="323"/>
      <c r="E410" s="323"/>
      <c r="F410" s="323"/>
    </row>
    <row r="411" spans="4:6" x14ac:dyDescent="0.2">
      <c r="D411" s="323"/>
      <c r="E411" s="323"/>
      <c r="F411" s="323"/>
    </row>
    <row r="412" spans="4:6" x14ac:dyDescent="0.2">
      <c r="D412" s="323"/>
      <c r="E412" s="323"/>
      <c r="F412" s="323"/>
    </row>
    <row r="413" spans="4:6" x14ac:dyDescent="0.2">
      <c r="D413" s="323"/>
      <c r="E413" s="323"/>
      <c r="F413" s="323"/>
    </row>
    <row r="414" spans="4:6" x14ac:dyDescent="0.2">
      <c r="D414" s="323"/>
      <c r="E414" s="323"/>
      <c r="F414" s="323"/>
    </row>
    <row r="415" spans="4:6" x14ac:dyDescent="0.2">
      <c r="D415" s="323"/>
      <c r="E415" s="323"/>
      <c r="F415" s="323"/>
    </row>
    <row r="416" spans="4:6" x14ac:dyDescent="0.2">
      <c r="D416" s="323"/>
      <c r="E416" s="323"/>
      <c r="F416" s="323"/>
    </row>
    <row r="417" spans="4:6" x14ac:dyDescent="0.2">
      <c r="D417" s="323"/>
      <c r="E417" s="323"/>
      <c r="F417" s="323"/>
    </row>
    <row r="418" spans="4:6" x14ac:dyDescent="0.2">
      <c r="D418" s="323"/>
      <c r="E418" s="323"/>
      <c r="F418" s="323"/>
    </row>
    <row r="419" spans="4:6" x14ac:dyDescent="0.2">
      <c r="D419" s="323"/>
      <c r="E419" s="323"/>
      <c r="F419" s="323"/>
    </row>
    <row r="420" spans="4:6" x14ac:dyDescent="0.2">
      <c r="D420" s="323"/>
      <c r="E420" s="323"/>
      <c r="F420" s="323"/>
    </row>
    <row r="421" spans="4:6" x14ac:dyDescent="0.2">
      <c r="D421" s="323"/>
      <c r="E421" s="323"/>
      <c r="F421" s="323"/>
    </row>
    <row r="422" spans="4:6" x14ac:dyDescent="0.2">
      <c r="D422" s="323"/>
      <c r="E422" s="323"/>
      <c r="F422" s="323"/>
    </row>
    <row r="423" spans="4:6" x14ac:dyDescent="0.2">
      <c r="D423" s="323"/>
      <c r="E423" s="323"/>
      <c r="F423" s="323"/>
    </row>
    <row r="424" spans="4:6" x14ac:dyDescent="0.2">
      <c r="D424" s="323"/>
      <c r="E424" s="323"/>
      <c r="F424" s="323"/>
    </row>
    <row r="425" spans="4:6" x14ac:dyDescent="0.2">
      <c r="D425" s="323"/>
      <c r="E425" s="323"/>
      <c r="F425" s="323"/>
    </row>
    <row r="426" spans="4:6" x14ac:dyDescent="0.2">
      <c r="D426" s="323"/>
      <c r="E426" s="323"/>
      <c r="F426" s="323"/>
    </row>
    <row r="427" spans="4:6" x14ac:dyDescent="0.2">
      <c r="D427" s="323"/>
      <c r="E427" s="323"/>
      <c r="F427" s="323"/>
    </row>
    <row r="428" spans="4:6" x14ac:dyDescent="0.2">
      <c r="D428" s="323"/>
      <c r="E428" s="323"/>
      <c r="F428" s="323"/>
    </row>
    <row r="429" spans="4:6" x14ac:dyDescent="0.2">
      <c r="D429" s="323"/>
      <c r="E429" s="323"/>
      <c r="F429" s="323"/>
    </row>
    <row r="430" spans="4:6" x14ac:dyDescent="0.2">
      <c r="D430" s="323"/>
      <c r="E430" s="323"/>
      <c r="F430" s="323"/>
    </row>
    <row r="431" spans="4:6" x14ac:dyDescent="0.2">
      <c r="D431" s="323"/>
      <c r="E431" s="323"/>
      <c r="F431" s="323"/>
    </row>
    <row r="432" spans="4:6" x14ac:dyDescent="0.2">
      <c r="D432" s="323"/>
      <c r="E432" s="323"/>
      <c r="F432" s="323"/>
    </row>
    <row r="433" spans="4:6" x14ac:dyDescent="0.2">
      <c r="D433" s="323"/>
      <c r="E433" s="323"/>
      <c r="F433" s="323"/>
    </row>
    <row r="434" spans="4:6" x14ac:dyDescent="0.2">
      <c r="D434" s="323"/>
      <c r="E434" s="323"/>
      <c r="F434" s="323"/>
    </row>
    <row r="435" spans="4:6" x14ac:dyDescent="0.2">
      <c r="D435" s="323"/>
      <c r="E435" s="323"/>
      <c r="F435" s="323"/>
    </row>
    <row r="436" spans="4:6" x14ac:dyDescent="0.2">
      <c r="D436" s="323"/>
      <c r="E436" s="323"/>
      <c r="F436" s="323"/>
    </row>
    <row r="437" spans="4:6" x14ac:dyDescent="0.2">
      <c r="D437" s="323"/>
      <c r="E437" s="323"/>
      <c r="F437" s="323"/>
    </row>
    <row r="438" spans="4:6" x14ac:dyDescent="0.2">
      <c r="D438" s="323"/>
      <c r="E438" s="323"/>
      <c r="F438" s="323"/>
    </row>
    <row r="439" spans="4:6" x14ac:dyDescent="0.2">
      <c r="D439" s="323"/>
      <c r="E439" s="323"/>
      <c r="F439" s="323"/>
    </row>
    <row r="440" spans="4:6" x14ac:dyDescent="0.2">
      <c r="D440" s="323"/>
      <c r="E440" s="323"/>
      <c r="F440" s="323"/>
    </row>
    <row r="441" spans="4:6" x14ac:dyDescent="0.2">
      <c r="D441" s="323"/>
      <c r="E441" s="323"/>
      <c r="F441" s="323"/>
    </row>
  </sheetData>
  <mergeCells count="5">
    <mergeCell ref="A1:C1"/>
    <mergeCell ref="A4:D4"/>
    <mergeCell ref="A47:C47"/>
    <mergeCell ref="J2:L2"/>
    <mergeCell ref="J3:L3"/>
  </mergeCells>
  <printOptions horizontalCentered="1" verticalCentered="1"/>
  <pageMargins left="0.1" right="0.1" top="0.5" bottom="0.4" header="0.1" footer="0.1"/>
  <pageSetup scale="80" orientation="landscape" r:id="rId1"/>
  <headerFooter>
    <oddHeader>&amp;C&amp;"Arial,Bold"TWIN FALLS SCHOOL DISTRICT 411</oddHeader>
    <oddFooter>&amp;L&amp;"Arial,Bold"&amp;Z&amp;F&amp;R&amp;"Arial,Bold"Page &amp;P of &amp;N</oddFoot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>
    <pageSetUpPr fitToPage="1"/>
  </sheetPr>
  <dimension ref="A1:M48"/>
  <sheetViews>
    <sheetView defaultGridColor="0" colorId="22" zoomScaleNormal="100" workbookViewId="0">
      <pane xSplit="3" ySplit="7" topLeftCell="D8" activePane="bottomRight" state="frozen"/>
      <selection activeCell="P31" sqref="P31"/>
      <selection pane="topRight" activeCell="P31" sqref="P31"/>
      <selection pane="bottomLeft" activeCell="P31" sqref="P31"/>
      <selection pane="bottomRight" activeCell="P31" sqref="P31"/>
    </sheetView>
  </sheetViews>
  <sheetFormatPr defaultColWidth="9.77734375" defaultRowHeight="15.75" x14ac:dyDescent="0.25"/>
  <cols>
    <col min="1" max="1" width="3.77734375" style="397" customWidth="1"/>
    <col min="2" max="2" width="6.77734375" style="397" customWidth="1"/>
    <col min="3" max="3" width="30.77734375" style="398" customWidth="1"/>
    <col min="4" max="13" width="11.77734375" style="397" customWidth="1"/>
    <col min="14" max="16384" width="9.77734375" style="397"/>
  </cols>
  <sheetData>
    <row r="1" spans="1:13" ht="20.25" x14ac:dyDescent="0.3">
      <c r="A1" s="600" t="s">
        <v>47</v>
      </c>
      <c r="B1" s="600"/>
      <c r="C1" s="600"/>
      <c r="E1" s="449" t="s">
        <v>510</v>
      </c>
      <c r="F1" s="447"/>
      <c r="G1" s="447"/>
      <c r="I1" s="451"/>
      <c r="M1" s="450" t="s">
        <v>562</v>
      </c>
    </row>
    <row r="2" spans="1:13" x14ac:dyDescent="0.25">
      <c r="E2" s="449" t="s">
        <v>16</v>
      </c>
      <c r="F2" s="447"/>
      <c r="G2" s="447"/>
      <c r="K2" s="446"/>
      <c r="L2" s="445"/>
      <c r="M2" s="444" t="s">
        <v>635</v>
      </c>
    </row>
    <row r="3" spans="1:13" x14ac:dyDescent="0.25">
      <c r="E3" s="448" t="s">
        <v>507</v>
      </c>
      <c r="F3" s="447"/>
      <c r="G3" s="447"/>
      <c r="K3" s="446"/>
      <c r="L3" s="445"/>
      <c r="M3" s="444" t="s">
        <v>636</v>
      </c>
    </row>
    <row r="4" spans="1:13" ht="12" customHeight="1" x14ac:dyDescent="0.2">
      <c r="A4" s="601" t="s">
        <v>505</v>
      </c>
      <c r="B4" s="601"/>
      <c r="C4" s="601"/>
      <c r="D4" s="434"/>
      <c r="E4" s="434"/>
      <c r="F4" s="434"/>
      <c r="G4" s="434"/>
      <c r="H4" s="434"/>
      <c r="I4" s="434"/>
      <c r="J4" s="434"/>
      <c r="K4" s="434"/>
      <c r="L4" s="434"/>
      <c r="M4" s="434"/>
    </row>
    <row r="5" spans="1:13" ht="15" x14ac:dyDescent="0.2">
      <c r="A5" s="443"/>
      <c r="B5" s="442"/>
      <c r="C5" s="441" t="s">
        <v>16</v>
      </c>
      <c r="D5" s="437" t="s">
        <v>503</v>
      </c>
      <c r="E5" s="440" t="s">
        <v>502</v>
      </c>
      <c r="F5" s="439" t="s">
        <v>85</v>
      </c>
      <c r="G5" s="439" t="s">
        <v>83</v>
      </c>
      <c r="H5" s="439" t="s">
        <v>81</v>
      </c>
      <c r="I5" s="439" t="s">
        <v>79</v>
      </c>
      <c r="J5" s="439" t="s">
        <v>77</v>
      </c>
      <c r="K5" s="438" t="s">
        <v>75</v>
      </c>
      <c r="L5" s="437" t="s">
        <v>73</v>
      </c>
      <c r="M5" s="437" t="s">
        <v>70</v>
      </c>
    </row>
    <row r="6" spans="1:13" ht="15" x14ac:dyDescent="0.2">
      <c r="A6" s="436"/>
      <c r="B6" s="429"/>
      <c r="C6" s="435"/>
      <c r="D6" s="429"/>
      <c r="E6" s="429"/>
      <c r="F6" s="434"/>
      <c r="G6" s="433"/>
      <c r="H6" s="432" t="s">
        <v>560</v>
      </c>
      <c r="I6" s="432" t="s">
        <v>559</v>
      </c>
      <c r="J6" s="431" t="s">
        <v>558</v>
      </c>
      <c r="K6" s="430" t="s">
        <v>557</v>
      </c>
      <c r="L6" s="430" t="s">
        <v>556</v>
      </c>
      <c r="M6" s="429"/>
    </row>
    <row r="7" spans="1:13" ht="15" x14ac:dyDescent="0.2">
      <c r="A7" s="416" t="s">
        <v>87</v>
      </c>
      <c r="B7" s="415" t="s">
        <v>500</v>
      </c>
      <c r="C7" s="428" t="s">
        <v>555</v>
      </c>
      <c r="D7" s="415" t="s">
        <v>88</v>
      </c>
      <c r="E7" s="415" t="s">
        <v>88</v>
      </c>
      <c r="F7" s="427" t="s">
        <v>84</v>
      </c>
      <c r="G7" s="426" t="s">
        <v>82</v>
      </c>
      <c r="H7" s="426" t="s">
        <v>554</v>
      </c>
      <c r="I7" s="426" t="s">
        <v>553</v>
      </c>
      <c r="J7" s="416" t="s">
        <v>552</v>
      </c>
      <c r="K7" s="415" t="s">
        <v>551</v>
      </c>
      <c r="L7" s="415" t="s">
        <v>550</v>
      </c>
      <c r="M7" s="415" t="s">
        <v>184</v>
      </c>
    </row>
    <row r="8" spans="1:13" ht="15" x14ac:dyDescent="0.2">
      <c r="A8" s="416" t="s">
        <v>496</v>
      </c>
      <c r="B8" s="415" t="s">
        <v>549</v>
      </c>
      <c r="C8" s="407" t="s">
        <v>282</v>
      </c>
      <c r="D8" s="410"/>
      <c r="E8" s="414">
        <f t="shared" ref="E8:E19" si="0">SUM(F8:M8)</f>
        <v>0</v>
      </c>
      <c r="F8" s="413"/>
      <c r="G8" s="412"/>
      <c r="H8" s="411"/>
      <c r="I8" s="410"/>
      <c r="J8" s="410"/>
      <c r="K8" s="410"/>
      <c r="L8" s="410"/>
      <c r="M8" s="410"/>
    </row>
    <row r="9" spans="1:13" ht="15" x14ac:dyDescent="0.2">
      <c r="A9" s="416" t="s">
        <v>491</v>
      </c>
      <c r="B9" s="415" t="s">
        <v>548</v>
      </c>
      <c r="C9" s="407" t="s">
        <v>280</v>
      </c>
      <c r="D9" s="410"/>
      <c r="E9" s="414">
        <f t="shared" si="0"/>
        <v>0</v>
      </c>
      <c r="F9" s="413"/>
      <c r="G9" s="412"/>
      <c r="H9" s="411"/>
      <c r="I9" s="410"/>
      <c r="J9" s="410"/>
      <c r="K9" s="410"/>
      <c r="L9" s="410"/>
      <c r="M9" s="410"/>
    </row>
    <row r="10" spans="1:13" ht="15" x14ac:dyDescent="0.2">
      <c r="A10" s="416" t="s">
        <v>487</v>
      </c>
      <c r="B10" s="415" t="s">
        <v>547</v>
      </c>
      <c r="C10" s="407" t="s">
        <v>278</v>
      </c>
      <c r="D10" s="410"/>
      <c r="E10" s="414">
        <f t="shared" si="0"/>
        <v>0</v>
      </c>
      <c r="F10" s="413"/>
      <c r="G10" s="412"/>
      <c r="H10" s="411"/>
      <c r="I10" s="410"/>
      <c r="J10" s="410"/>
      <c r="K10" s="410"/>
      <c r="L10" s="410"/>
      <c r="M10" s="410"/>
    </row>
    <row r="11" spans="1:13" ht="15" x14ac:dyDescent="0.2">
      <c r="A11" s="425" t="s">
        <v>484</v>
      </c>
      <c r="B11" s="415">
        <v>519</v>
      </c>
      <c r="C11" s="407" t="s">
        <v>276</v>
      </c>
      <c r="D11" s="410"/>
      <c r="E11" s="414">
        <f t="shared" si="0"/>
        <v>0</v>
      </c>
      <c r="F11" s="413"/>
      <c r="G11" s="412"/>
      <c r="H11" s="411"/>
      <c r="I11" s="410"/>
      <c r="J11" s="410"/>
      <c r="K11" s="410"/>
      <c r="L11" s="410"/>
      <c r="M11" s="410"/>
    </row>
    <row r="12" spans="1:13" ht="15" x14ac:dyDescent="0.2">
      <c r="A12" s="416" t="s">
        <v>480</v>
      </c>
      <c r="B12" s="415" t="s">
        <v>546</v>
      </c>
      <c r="C12" s="407" t="s">
        <v>545</v>
      </c>
      <c r="D12" s="410">
        <v>1145</v>
      </c>
      <c r="E12" s="414">
        <f t="shared" si="0"/>
        <v>404</v>
      </c>
      <c r="F12" s="413"/>
      <c r="G12" s="412"/>
      <c r="H12" s="411"/>
      <c r="I12" s="410">
        <v>404</v>
      </c>
      <c r="J12" s="410"/>
      <c r="K12" s="410"/>
      <c r="L12" s="410"/>
      <c r="M12" s="410"/>
    </row>
    <row r="13" spans="1:13" ht="15" x14ac:dyDescent="0.2">
      <c r="A13" s="416" t="s">
        <v>476</v>
      </c>
      <c r="B13" s="415" t="s">
        <v>544</v>
      </c>
      <c r="C13" s="407" t="s">
        <v>543</v>
      </c>
      <c r="D13" s="410"/>
      <c r="E13" s="414">
        <f t="shared" si="0"/>
        <v>0</v>
      </c>
      <c r="F13" s="413"/>
      <c r="G13" s="412"/>
      <c r="H13" s="411"/>
      <c r="I13" s="410"/>
      <c r="J13" s="410"/>
      <c r="K13" s="410"/>
      <c r="L13" s="410"/>
      <c r="M13" s="410"/>
    </row>
    <row r="14" spans="1:13" ht="15" x14ac:dyDescent="0.2">
      <c r="A14" s="416" t="s">
        <v>471</v>
      </c>
      <c r="B14" s="415" t="s">
        <v>542</v>
      </c>
      <c r="C14" s="407" t="s">
        <v>270</v>
      </c>
      <c r="D14" s="410"/>
      <c r="E14" s="414">
        <f t="shared" si="0"/>
        <v>0</v>
      </c>
      <c r="F14" s="413"/>
      <c r="G14" s="412"/>
      <c r="H14" s="411"/>
      <c r="I14" s="410"/>
      <c r="J14" s="410"/>
      <c r="K14" s="410"/>
      <c r="L14" s="410"/>
      <c r="M14" s="410"/>
    </row>
    <row r="15" spans="1:13" ht="15" x14ac:dyDescent="0.2">
      <c r="A15" s="416" t="s">
        <v>467</v>
      </c>
      <c r="B15" s="415" t="s">
        <v>541</v>
      </c>
      <c r="C15" s="407" t="s">
        <v>268</v>
      </c>
      <c r="D15" s="410">
        <v>5836</v>
      </c>
      <c r="E15" s="414">
        <f t="shared" si="0"/>
        <v>5634</v>
      </c>
      <c r="F15" s="413">
        <v>2610</v>
      </c>
      <c r="G15" s="412">
        <v>529</v>
      </c>
      <c r="H15" s="411"/>
      <c r="I15" s="410">
        <v>2495</v>
      </c>
      <c r="J15" s="410"/>
      <c r="K15" s="410"/>
      <c r="L15" s="410"/>
      <c r="M15" s="410"/>
    </row>
    <row r="16" spans="1:13" ht="15" x14ac:dyDescent="0.2">
      <c r="A16" s="416" t="s">
        <v>463</v>
      </c>
      <c r="B16" s="415" t="s">
        <v>540</v>
      </c>
      <c r="C16" s="407" t="s">
        <v>266</v>
      </c>
      <c r="D16" s="410"/>
      <c r="E16" s="414">
        <f t="shared" si="0"/>
        <v>0</v>
      </c>
      <c r="F16" s="413"/>
      <c r="G16" s="412"/>
      <c r="H16" s="411"/>
      <c r="I16" s="410"/>
      <c r="J16" s="410"/>
      <c r="K16" s="410"/>
      <c r="L16" s="410"/>
      <c r="M16" s="410"/>
    </row>
    <row r="17" spans="1:13" ht="15" x14ac:dyDescent="0.2">
      <c r="A17" s="416" t="s">
        <v>459</v>
      </c>
      <c r="B17" s="415" t="s">
        <v>539</v>
      </c>
      <c r="C17" s="407" t="s">
        <v>264</v>
      </c>
      <c r="D17" s="410"/>
      <c r="E17" s="414">
        <f t="shared" si="0"/>
        <v>0</v>
      </c>
      <c r="F17" s="413"/>
      <c r="G17" s="412"/>
      <c r="H17" s="411"/>
      <c r="I17" s="410"/>
      <c r="J17" s="410"/>
      <c r="K17" s="410"/>
      <c r="L17" s="410"/>
      <c r="M17" s="410"/>
    </row>
    <row r="18" spans="1:13" ht="15" x14ac:dyDescent="0.2">
      <c r="A18" s="416" t="s">
        <v>455</v>
      </c>
      <c r="B18" s="415" t="s">
        <v>538</v>
      </c>
      <c r="C18" s="407" t="s">
        <v>262</v>
      </c>
      <c r="D18" s="410"/>
      <c r="E18" s="414">
        <f t="shared" si="0"/>
        <v>0</v>
      </c>
      <c r="F18" s="413"/>
      <c r="G18" s="412"/>
      <c r="H18" s="411"/>
      <c r="I18" s="410"/>
      <c r="J18" s="410"/>
      <c r="K18" s="410"/>
      <c r="L18" s="410"/>
      <c r="M18" s="410"/>
    </row>
    <row r="19" spans="1:13" ht="15" x14ac:dyDescent="0.2">
      <c r="A19" s="416" t="s">
        <v>451</v>
      </c>
      <c r="B19" s="415" t="s">
        <v>537</v>
      </c>
      <c r="C19" s="407" t="s">
        <v>260</v>
      </c>
      <c r="D19" s="410"/>
      <c r="E19" s="414">
        <f t="shared" si="0"/>
        <v>0</v>
      </c>
      <c r="F19" s="413"/>
      <c r="G19" s="412"/>
      <c r="H19" s="411"/>
      <c r="I19" s="410"/>
      <c r="J19" s="410"/>
      <c r="K19" s="410"/>
      <c r="L19" s="410"/>
      <c r="M19" s="410"/>
    </row>
    <row r="20" spans="1:13" ht="15" x14ac:dyDescent="0.2">
      <c r="A20" s="416" t="s">
        <v>447</v>
      </c>
      <c r="B20" s="418"/>
      <c r="C20" s="407"/>
      <c r="D20" s="421"/>
      <c r="E20" s="421"/>
      <c r="F20" s="424"/>
      <c r="G20" s="423"/>
      <c r="H20" s="422"/>
      <c r="I20" s="421"/>
      <c r="J20" s="421"/>
      <c r="K20" s="421"/>
      <c r="L20" s="421"/>
      <c r="M20" s="421"/>
    </row>
    <row r="21" spans="1:13" ht="15" x14ac:dyDescent="0.2">
      <c r="A21" s="416" t="s">
        <v>444</v>
      </c>
      <c r="B21" s="415" t="s">
        <v>77</v>
      </c>
      <c r="C21" s="420" t="s">
        <v>536</v>
      </c>
      <c r="D21" s="419">
        <f t="shared" ref="D21:M21" si="1">SUM(D8:D19)</f>
        <v>6981</v>
      </c>
      <c r="E21" s="419">
        <f t="shared" si="1"/>
        <v>6038</v>
      </c>
      <c r="F21" s="419">
        <f t="shared" si="1"/>
        <v>2610</v>
      </c>
      <c r="G21" s="419">
        <f t="shared" si="1"/>
        <v>529</v>
      </c>
      <c r="H21" s="419">
        <f t="shared" si="1"/>
        <v>0</v>
      </c>
      <c r="I21" s="419">
        <f t="shared" si="1"/>
        <v>2899</v>
      </c>
      <c r="J21" s="419">
        <f t="shared" si="1"/>
        <v>0</v>
      </c>
      <c r="K21" s="419">
        <f t="shared" si="1"/>
        <v>0</v>
      </c>
      <c r="L21" s="419">
        <f t="shared" si="1"/>
        <v>0</v>
      </c>
      <c r="M21" s="419">
        <f t="shared" si="1"/>
        <v>0</v>
      </c>
    </row>
    <row r="22" spans="1:13" ht="15" x14ac:dyDescent="0.2">
      <c r="A22" s="416" t="s">
        <v>439</v>
      </c>
      <c r="B22" s="418"/>
      <c r="C22" s="407"/>
      <c r="D22" s="403"/>
      <c r="E22" s="403"/>
      <c r="F22" s="406"/>
      <c r="G22" s="405"/>
      <c r="H22" s="404"/>
      <c r="I22" s="403"/>
      <c r="J22" s="403"/>
      <c r="K22" s="403"/>
      <c r="L22" s="403"/>
      <c r="M22" s="403"/>
    </row>
    <row r="23" spans="1:13" ht="15" x14ac:dyDescent="0.2">
      <c r="A23" s="416" t="s">
        <v>436</v>
      </c>
      <c r="B23" s="415" t="s">
        <v>535</v>
      </c>
      <c r="C23" s="407" t="s">
        <v>534</v>
      </c>
      <c r="D23" s="410"/>
      <c r="E23" s="414">
        <f>SUM(F23:M23)</f>
        <v>0</v>
      </c>
      <c r="F23" s="413"/>
      <c r="G23" s="412"/>
      <c r="H23" s="411"/>
      <c r="I23" s="410"/>
      <c r="J23" s="410"/>
      <c r="K23" s="410"/>
      <c r="L23" s="410"/>
      <c r="M23" s="410"/>
    </row>
    <row r="24" spans="1:13" ht="15" x14ac:dyDescent="0.2">
      <c r="A24" s="416" t="s">
        <v>431</v>
      </c>
      <c r="B24" s="415" t="s">
        <v>533</v>
      </c>
      <c r="C24" s="407" t="s">
        <v>532</v>
      </c>
      <c r="D24" s="410"/>
      <c r="E24" s="414">
        <f>SUM(F24:M24)</f>
        <v>0</v>
      </c>
      <c r="F24" s="413"/>
      <c r="G24" s="412"/>
      <c r="H24" s="411"/>
      <c r="I24" s="410"/>
      <c r="J24" s="410"/>
      <c r="K24" s="410"/>
      <c r="L24" s="410"/>
      <c r="M24" s="410"/>
    </row>
    <row r="25" spans="1:13" ht="15" x14ac:dyDescent="0.2">
      <c r="A25" s="416" t="s">
        <v>428</v>
      </c>
      <c r="B25" s="415"/>
      <c r="C25" s="407"/>
      <c r="D25" s="403"/>
      <c r="E25" s="403"/>
      <c r="F25" s="406"/>
      <c r="G25" s="405"/>
      <c r="H25" s="404"/>
      <c r="I25" s="403"/>
      <c r="J25" s="403"/>
      <c r="K25" s="403"/>
      <c r="L25" s="403"/>
      <c r="M25" s="403"/>
    </row>
    <row r="26" spans="1:13" ht="15" x14ac:dyDescent="0.2">
      <c r="A26" s="416" t="s">
        <v>425</v>
      </c>
      <c r="B26" s="415" t="s">
        <v>531</v>
      </c>
      <c r="C26" s="407" t="s">
        <v>254</v>
      </c>
      <c r="D26" s="410">
        <v>16692</v>
      </c>
      <c r="E26" s="414">
        <f>SUM(F26:M26)</f>
        <v>14628</v>
      </c>
      <c r="F26" s="413"/>
      <c r="G26" s="412"/>
      <c r="H26" s="411">
        <v>1104</v>
      </c>
      <c r="I26" s="410">
        <v>13524</v>
      </c>
      <c r="J26" s="410"/>
      <c r="K26" s="410"/>
      <c r="L26" s="410"/>
      <c r="M26" s="410"/>
    </row>
    <row r="27" spans="1:13" ht="15" x14ac:dyDescent="0.2">
      <c r="A27" s="416" t="s">
        <v>422</v>
      </c>
      <c r="B27" s="415" t="s">
        <v>530</v>
      </c>
      <c r="C27" s="407" t="s">
        <v>252</v>
      </c>
      <c r="D27" s="410">
        <v>1003</v>
      </c>
      <c r="E27" s="414">
        <f>SUM(F27:M27)</f>
        <v>0</v>
      </c>
      <c r="F27" s="413"/>
      <c r="G27" s="412"/>
      <c r="H27" s="411"/>
      <c r="I27" s="410"/>
      <c r="J27" s="410"/>
      <c r="K27" s="410"/>
      <c r="L27" s="410"/>
      <c r="M27" s="410"/>
    </row>
    <row r="28" spans="1:13" ht="15" x14ac:dyDescent="0.2">
      <c r="A28" s="416" t="s">
        <v>418</v>
      </c>
      <c r="B28" s="415">
        <v>623</v>
      </c>
      <c r="C28" s="407" t="s">
        <v>250</v>
      </c>
      <c r="D28" s="410"/>
      <c r="E28" s="414">
        <f>SUM(F28:M28)</f>
        <v>0</v>
      </c>
      <c r="F28" s="413"/>
      <c r="G28" s="412"/>
      <c r="H28" s="411"/>
      <c r="I28" s="410"/>
      <c r="J28" s="410"/>
      <c r="K28" s="410"/>
      <c r="L28" s="410"/>
      <c r="M28" s="410"/>
    </row>
    <row r="29" spans="1:13" ht="15" x14ac:dyDescent="0.2">
      <c r="A29" s="416" t="s">
        <v>415</v>
      </c>
      <c r="B29" s="415" t="s">
        <v>529</v>
      </c>
      <c r="C29" s="407" t="s">
        <v>248</v>
      </c>
      <c r="D29" s="410"/>
      <c r="E29" s="414">
        <f>SUM(F29:M29)</f>
        <v>0</v>
      </c>
      <c r="F29" s="413"/>
      <c r="G29" s="412"/>
      <c r="H29" s="411"/>
      <c r="I29" s="410"/>
      <c r="J29" s="410"/>
      <c r="K29" s="410"/>
      <c r="L29" s="410"/>
      <c r="M29" s="410"/>
    </row>
    <row r="30" spans="1:13" ht="15" x14ac:dyDescent="0.2">
      <c r="A30" s="416" t="s">
        <v>410</v>
      </c>
      <c r="B30" s="415" t="s">
        <v>528</v>
      </c>
      <c r="C30" s="407" t="s">
        <v>246</v>
      </c>
      <c r="D30" s="410"/>
      <c r="E30" s="414">
        <f>SUM(F30:M30)</f>
        <v>0</v>
      </c>
      <c r="F30" s="413"/>
      <c r="G30" s="412"/>
      <c r="H30" s="411"/>
      <c r="I30" s="410"/>
      <c r="J30" s="410"/>
      <c r="K30" s="410"/>
      <c r="L30" s="410"/>
      <c r="M30" s="410"/>
    </row>
    <row r="31" spans="1:13" ht="15" x14ac:dyDescent="0.2">
      <c r="A31" s="416" t="s">
        <v>405</v>
      </c>
      <c r="B31" s="415"/>
      <c r="C31" s="407"/>
      <c r="D31" s="403"/>
      <c r="E31" s="403"/>
      <c r="F31" s="406"/>
      <c r="G31" s="405"/>
      <c r="H31" s="404"/>
      <c r="I31" s="403"/>
      <c r="J31" s="403"/>
      <c r="K31" s="403"/>
      <c r="L31" s="403"/>
      <c r="M31" s="403"/>
    </row>
    <row r="32" spans="1:13" ht="15" x14ac:dyDescent="0.2">
      <c r="A32" s="416" t="s">
        <v>401</v>
      </c>
      <c r="B32" s="415" t="s">
        <v>527</v>
      </c>
      <c r="C32" s="407" t="s">
        <v>244</v>
      </c>
      <c r="D32" s="410"/>
      <c r="E32" s="414">
        <f>SUM(F32:M32)</f>
        <v>250</v>
      </c>
      <c r="F32" s="413"/>
      <c r="G32" s="412"/>
      <c r="H32" s="411"/>
      <c r="I32" s="410">
        <v>250</v>
      </c>
      <c r="J32" s="410"/>
      <c r="K32" s="410"/>
      <c r="L32" s="410"/>
      <c r="M32" s="410"/>
    </row>
    <row r="33" spans="1:13" ht="15" x14ac:dyDescent="0.2">
      <c r="A33" s="416" t="s">
        <v>398</v>
      </c>
      <c r="B33" s="415"/>
      <c r="C33" s="407"/>
      <c r="D33" s="403"/>
      <c r="E33" s="403"/>
      <c r="F33" s="406"/>
      <c r="G33" s="405"/>
      <c r="H33" s="404"/>
      <c r="I33" s="403"/>
      <c r="J33" s="403"/>
      <c r="K33" s="403"/>
      <c r="L33" s="403"/>
      <c r="M33" s="403"/>
    </row>
    <row r="34" spans="1:13" ht="15" x14ac:dyDescent="0.2">
      <c r="A34" s="416" t="s">
        <v>394</v>
      </c>
      <c r="B34" s="415" t="s">
        <v>526</v>
      </c>
      <c r="C34" s="407" t="s">
        <v>242</v>
      </c>
      <c r="D34" s="410"/>
      <c r="E34" s="414">
        <f t="shared" ref="E34:E41" si="2">SUM(F34:M34)</f>
        <v>0</v>
      </c>
      <c r="F34" s="413"/>
      <c r="G34" s="412"/>
      <c r="H34" s="411"/>
      <c r="I34" s="410"/>
      <c r="J34" s="410"/>
      <c r="K34" s="410"/>
      <c r="L34" s="410"/>
      <c r="M34" s="410"/>
    </row>
    <row r="35" spans="1:13" ht="15" x14ac:dyDescent="0.2">
      <c r="A35" s="416" t="s">
        <v>390</v>
      </c>
      <c r="B35" s="415" t="s">
        <v>525</v>
      </c>
      <c r="C35" s="407" t="s">
        <v>240</v>
      </c>
      <c r="D35" s="410"/>
      <c r="E35" s="414">
        <f t="shared" si="2"/>
        <v>0</v>
      </c>
      <c r="F35" s="413"/>
      <c r="G35" s="412"/>
      <c r="H35" s="411"/>
      <c r="I35" s="410"/>
      <c r="J35" s="410"/>
      <c r="K35" s="410"/>
      <c r="L35" s="410"/>
      <c r="M35" s="410"/>
    </row>
    <row r="36" spans="1:13" ht="15" x14ac:dyDescent="0.2">
      <c r="A36" s="416" t="s">
        <v>385</v>
      </c>
      <c r="B36" s="415">
        <v>656</v>
      </c>
      <c r="C36" s="407" t="s">
        <v>524</v>
      </c>
      <c r="D36" s="410"/>
      <c r="E36" s="414">
        <f t="shared" si="2"/>
        <v>0</v>
      </c>
      <c r="F36" s="413"/>
      <c r="G36" s="412"/>
      <c r="H36" s="411"/>
      <c r="I36" s="410"/>
      <c r="J36" s="410"/>
      <c r="K36" s="410"/>
      <c r="L36" s="410"/>
      <c r="M36" s="410"/>
    </row>
    <row r="37" spans="1:13" ht="15" x14ac:dyDescent="0.2">
      <c r="A37" s="416" t="s">
        <v>380</v>
      </c>
      <c r="B37" s="415" t="s">
        <v>523</v>
      </c>
      <c r="C37" s="407" t="s">
        <v>522</v>
      </c>
      <c r="D37" s="410"/>
      <c r="E37" s="414">
        <f t="shared" si="2"/>
        <v>0</v>
      </c>
      <c r="F37" s="413"/>
      <c r="G37" s="412"/>
      <c r="H37" s="411"/>
      <c r="I37" s="410"/>
      <c r="J37" s="410"/>
      <c r="K37" s="410"/>
      <c r="L37" s="410"/>
      <c r="M37" s="410"/>
    </row>
    <row r="38" spans="1:13" ht="15" x14ac:dyDescent="0.2">
      <c r="A38" s="416" t="s">
        <v>377</v>
      </c>
      <c r="B38" s="415">
        <v>663</v>
      </c>
      <c r="C38" s="407" t="s">
        <v>521</v>
      </c>
      <c r="D38" s="410"/>
      <c r="E38" s="414">
        <f t="shared" si="2"/>
        <v>0</v>
      </c>
      <c r="F38" s="413"/>
      <c r="G38" s="412"/>
      <c r="H38" s="411"/>
      <c r="I38" s="410"/>
      <c r="J38" s="410"/>
      <c r="K38" s="410"/>
      <c r="L38" s="410"/>
      <c r="M38" s="410"/>
    </row>
    <row r="39" spans="1:13" ht="15" x14ac:dyDescent="0.2">
      <c r="A39" s="416" t="s">
        <v>373</v>
      </c>
      <c r="B39" s="415" t="s">
        <v>520</v>
      </c>
      <c r="C39" s="407" t="s">
        <v>519</v>
      </c>
      <c r="D39" s="410"/>
      <c r="E39" s="414">
        <f t="shared" si="2"/>
        <v>0</v>
      </c>
      <c r="F39" s="413"/>
      <c r="G39" s="412"/>
      <c r="H39" s="411"/>
      <c r="I39" s="410"/>
      <c r="J39" s="410"/>
      <c r="K39" s="410"/>
      <c r="L39" s="410"/>
      <c r="M39" s="410"/>
    </row>
    <row r="40" spans="1:13" ht="15" x14ac:dyDescent="0.2">
      <c r="A40" s="416" t="s">
        <v>369</v>
      </c>
      <c r="B40" s="415" t="s">
        <v>518</v>
      </c>
      <c r="C40" s="407" t="s">
        <v>230</v>
      </c>
      <c r="D40" s="410"/>
      <c r="E40" s="414">
        <f t="shared" si="2"/>
        <v>0</v>
      </c>
      <c r="F40" s="413"/>
      <c r="G40" s="412"/>
      <c r="H40" s="411"/>
      <c r="I40" s="410"/>
      <c r="J40" s="410"/>
      <c r="K40" s="410"/>
      <c r="L40" s="410"/>
      <c r="M40" s="410"/>
    </row>
    <row r="41" spans="1:13" ht="15" x14ac:dyDescent="0.2">
      <c r="A41" s="416" t="s">
        <v>365</v>
      </c>
      <c r="B41" s="415" t="s">
        <v>517</v>
      </c>
      <c r="C41" s="407" t="s">
        <v>228</v>
      </c>
      <c r="D41" s="410"/>
      <c r="E41" s="414">
        <f t="shared" si="2"/>
        <v>0</v>
      </c>
      <c r="F41" s="413"/>
      <c r="G41" s="412"/>
      <c r="H41" s="411"/>
      <c r="I41" s="410"/>
      <c r="J41" s="410"/>
      <c r="K41" s="410"/>
      <c r="L41" s="410"/>
      <c r="M41" s="410"/>
    </row>
    <row r="42" spans="1:13" ht="15" x14ac:dyDescent="0.2">
      <c r="A42" s="416" t="s">
        <v>362</v>
      </c>
      <c r="B42" s="415"/>
      <c r="C42" s="407"/>
      <c r="D42" s="403"/>
      <c r="E42" s="403"/>
      <c r="F42" s="406"/>
      <c r="G42" s="405"/>
      <c r="H42" s="404"/>
      <c r="I42" s="403"/>
      <c r="J42" s="403"/>
      <c r="K42" s="403"/>
      <c r="L42" s="403"/>
      <c r="M42" s="403"/>
    </row>
    <row r="43" spans="1:13" ht="15" x14ac:dyDescent="0.2">
      <c r="A43" s="416" t="s">
        <v>359</v>
      </c>
      <c r="B43" s="415" t="s">
        <v>516</v>
      </c>
      <c r="C43" s="407" t="s">
        <v>515</v>
      </c>
      <c r="D43" s="410"/>
      <c r="E43" s="414">
        <f>SUM(F43:M43)</f>
        <v>0</v>
      </c>
      <c r="F43" s="413"/>
      <c r="G43" s="412"/>
      <c r="H43" s="411"/>
      <c r="I43" s="410"/>
      <c r="J43" s="410"/>
      <c r="K43" s="410"/>
      <c r="L43" s="410"/>
      <c r="M43" s="410"/>
    </row>
    <row r="44" spans="1:13" ht="15" x14ac:dyDescent="0.2">
      <c r="A44" s="416" t="s">
        <v>357</v>
      </c>
      <c r="B44" s="415" t="s">
        <v>514</v>
      </c>
      <c r="C44" s="407" t="s">
        <v>513</v>
      </c>
      <c r="D44" s="410"/>
      <c r="E44" s="414">
        <f>SUM(F44:M44)</f>
        <v>0</v>
      </c>
      <c r="F44" s="413"/>
      <c r="G44" s="412"/>
      <c r="H44" s="411"/>
      <c r="I44" s="410"/>
      <c r="J44" s="410"/>
      <c r="K44" s="410"/>
      <c r="L44" s="410"/>
      <c r="M44" s="410"/>
    </row>
    <row r="45" spans="1:13" ht="15" x14ac:dyDescent="0.2">
      <c r="A45" s="416" t="s">
        <v>353</v>
      </c>
      <c r="B45" s="415" t="s">
        <v>512</v>
      </c>
      <c r="C45" s="407" t="s">
        <v>222</v>
      </c>
      <c r="D45" s="410"/>
      <c r="E45" s="414">
        <f>SUM(F45:M45)</f>
        <v>0</v>
      </c>
      <c r="F45" s="413"/>
      <c r="G45" s="412"/>
      <c r="H45" s="411"/>
      <c r="I45" s="410"/>
      <c r="J45" s="410"/>
      <c r="K45" s="410"/>
      <c r="L45" s="410"/>
      <c r="M45" s="410"/>
    </row>
    <row r="46" spans="1:13" ht="15" x14ac:dyDescent="0.2">
      <c r="A46" s="409"/>
      <c r="B46" s="408"/>
      <c r="C46" s="407"/>
      <c r="D46" s="403"/>
      <c r="E46" s="403"/>
      <c r="F46" s="406"/>
      <c r="G46" s="405"/>
      <c r="H46" s="404"/>
      <c r="I46" s="403"/>
      <c r="J46" s="403"/>
      <c r="K46" s="403"/>
      <c r="L46" s="403"/>
      <c r="M46" s="403"/>
    </row>
    <row r="47" spans="1:13" ht="12" customHeight="1" x14ac:dyDescent="0.2">
      <c r="A47" s="602" t="str">
        <f ca="1">CELL("filename",A47)</f>
        <v>R:\Finance\Annual Budget\Amended 2016-2017\[2016-2017 Amended Budget.xlsx]122a</v>
      </c>
      <c r="B47" s="602"/>
      <c r="C47" s="602"/>
      <c r="D47" s="402"/>
      <c r="E47" s="402"/>
      <c r="F47" s="402"/>
      <c r="G47" s="402"/>
      <c r="H47" s="402"/>
      <c r="I47" s="402"/>
      <c r="J47" s="402"/>
      <c r="K47" s="402"/>
      <c r="L47" s="402"/>
      <c r="M47" s="402"/>
    </row>
    <row r="48" spans="1:13" ht="12" customHeight="1" x14ac:dyDescent="0.2">
      <c r="A48" s="401"/>
      <c r="B48" s="401"/>
      <c r="C48" s="400" t="s">
        <v>511</v>
      </c>
      <c r="D48" s="399">
        <f t="shared" ref="D48:M48" si="3">SUM(D23:D46)</f>
        <v>17695</v>
      </c>
      <c r="E48" s="399">
        <f t="shared" si="3"/>
        <v>14878</v>
      </c>
      <c r="F48" s="399">
        <f t="shared" si="3"/>
        <v>0</v>
      </c>
      <c r="G48" s="399">
        <f t="shared" si="3"/>
        <v>0</v>
      </c>
      <c r="H48" s="399">
        <f t="shared" si="3"/>
        <v>1104</v>
      </c>
      <c r="I48" s="399">
        <f t="shared" si="3"/>
        <v>13774</v>
      </c>
      <c r="J48" s="399">
        <f t="shared" si="3"/>
        <v>0</v>
      </c>
      <c r="K48" s="399">
        <f t="shared" si="3"/>
        <v>0</v>
      </c>
      <c r="L48" s="399">
        <f t="shared" si="3"/>
        <v>0</v>
      </c>
      <c r="M48" s="399">
        <f t="shared" si="3"/>
        <v>0</v>
      </c>
    </row>
  </sheetData>
  <mergeCells count="3">
    <mergeCell ref="A1:C1"/>
    <mergeCell ref="A4:C4"/>
    <mergeCell ref="A47:C47"/>
  </mergeCells>
  <printOptions horizontalCentered="1" verticalCentered="1"/>
  <pageMargins left="0.1" right="0.1" top="0.4" bottom="0.4" header="0.1" footer="0.1"/>
  <pageSetup scale="81" fitToHeight="2" orientation="landscape" r:id="rId1"/>
  <headerFooter>
    <oddHeader>&amp;C&amp;"Arial,Bold"TWIN FALLS SCHOOL DISTRICT 411</oddHeader>
    <oddFooter>&amp;L&amp;"Arial,Bold"&amp;Z&amp;F&amp;R&amp;"Arial,Bold"Page &amp;P of 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C49"/>
  <sheetViews>
    <sheetView zoomScaleNormal="100" workbookViewId="0">
      <pane xSplit="3" ySplit="7" topLeftCell="D23" activePane="bottomRight" state="frozen"/>
      <selection activeCell="P31" sqref="P31"/>
      <selection pane="topRight" activeCell="P31" sqref="P31"/>
      <selection pane="bottomLeft" activeCell="P31" sqref="P31"/>
      <selection pane="bottomRight" activeCell="P31" sqref="P31"/>
    </sheetView>
  </sheetViews>
  <sheetFormatPr defaultRowHeight="15.75" x14ac:dyDescent="0.25"/>
  <cols>
    <col min="1" max="1" width="3.77734375" style="397" customWidth="1"/>
    <col min="2" max="2" width="6.77734375" style="452" customWidth="1"/>
    <col min="3" max="3" width="30.77734375" style="398" customWidth="1"/>
    <col min="4" max="13" width="11.77734375" style="397" customWidth="1"/>
    <col min="14" max="16384" width="8.88671875" style="397"/>
  </cols>
  <sheetData>
    <row r="1" spans="1:22" ht="20.25" x14ac:dyDescent="0.3">
      <c r="A1" s="600" t="s">
        <v>47</v>
      </c>
      <c r="B1" s="600"/>
      <c r="C1" s="600"/>
      <c r="E1" s="530" t="s">
        <v>510</v>
      </c>
      <c r="F1" s="529"/>
      <c r="G1" s="529"/>
      <c r="H1" s="529"/>
      <c r="I1" s="451"/>
      <c r="K1" s="446"/>
      <c r="L1" s="445"/>
      <c r="M1" s="531" t="s">
        <v>598</v>
      </c>
    </row>
    <row r="2" spans="1:22" x14ac:dyDescent="0.25">
      <c r="E2" s="530" t="s">
        <v>16</v>
      </c>
      <c r="F2" s="529"/>
      <c r="G2" s="529"/>
      <c r="H2" s="528"/>
      <c r="K2" s="446"/>
      <c r="L2" s="445"/>
      <c r="M2" s="444" t="s">
        <v>508</v>
      </c>
    </row>
    <row r="3" spans="1:22" ht="15" customHeight="1" x14ac:dyDescent="0.25">
      <c r="E3" s="447" t="s">
        <v>507</v>
      </c>
      <c r="F3" s="447"/>
      <c r="G3" s="447"/>
      <c r="H3" s="528"/>
      <c r="J3" s="527" t="s">
        <v>5</v>
      </c>
      <c r="K3" s="446"/>
      <c r="L3" s="445"/>
      <c r="M3" s="444" t="s">
        <v>561</v>
      </c>
    </row>
    <row r="4" spans="1:22" ht="12.6" customHeight="1" x14ac:dyDescent="0.2">
      <c r="A4" s="603" t="s">
        <v>505</v>
      </c>
      <c r="B4" s="603"/>
      <c r="C4" s="603"/>
      <c r="D4" s="401"/>
      <c r="E4" s="401"/>
      <c r="F4" s="401"/>
      <c r="G4" s="401"/>
      <c r="H4" s="401"/>
      <c r="I4" s="401"/>
      <c r="J4" s="401"/>
      <c r="K4" s="401"/>
      <c r="L4" s="401"/>
    </row>
    <row r="5" spans="1:22" ht="15" x14ac:dyDescent="0.2">
      <c r="A5" s="526"/>
      <c r="B5" s="522"/>
      <c r="C5" s="525" t="s">
        <v>16</v>
      </c>
      <c r="D5" s="522" t="s">
        <v>503</v>
      </c>
      <c r="E5" s="522" t="s">
        <v>90</v>
      </c>
      <c r="F5" s="524" t="s">
        <v>85</v>
      </c>
      <c r="G5" s="524" t="s">
        <v>83</v>
      </c>
      <c r="H5" s="524" t="s">
        <v>81</v>
      </c>
      <c r="I5" s="524" t="s">
        <v>79</v>
      </c>
      <c r="J5" s="524" t="s">
        <v>77</v>
      </c>
      <c r="K5" s="523" t="s">
        <v>75</v>
      </c>
      <c r="L5" s="522" t="s">
        <v>73</v>
      </c>
      <c r="M5" s="522" t="s">
        <v>70</v>
      </c>
    </row>
    <row r="6" spans="1:22" ht="15" x14ac:dyDescent="0.2">
      <c r="A6" s="521"/>
      <c r="B6" s="481"/>
      <c r="C6" s="480"/>
      <c r="D6" s="516"/>
      <c r="E6" s="520"/>
      <c r="F6" s="401"/>
      <c r="G6" s="519"/>
      <c r="H6" s="518" t="s">
        <v>560</v>
      </c>
      <c r="I6" s="518" t="s">
        <v>559</v>
      </c>
      <c r="J6" s="517" t="s">
        <v>558</v>
      </c>
      <c r="K6" s="481" t="s">
        <v>557</v>
      </c>
      <c r="L6" s="481" t="s">
        <v>556</v>
      </c>
      <c r="M6" s="516"/>
    </row>
    <row r="7" spans="1:22" ht="15" x14ac:dyDescent="0.2">
      <c r="A7" s="482" t="s">
        <v>87</v>
      </c>
      <c r="B7" s="484" t="s">
        <v>500</v>
      </c>
      <c r="C7" s="515" t="s">
        <v>555</v>
      </c>
      <c r="D7" s="484" t="s">
        <v>88</v>
      </c>
      <c r="E7" s="484" t="s">
        <v>88</v>
      </c>
      <c r="F7" s="514" t="s">
        <v>84</v>
      </c>
      <c r="G7" s="459" t="s">
        <v>82</v>
      </c>
      <c r="H7" s="459" t="s">
        <v>554</v>
      </c>
      <c r="I7" s="459" t="s">
        <v>553</v>
      </c>
      <c r="J7" s="482" t="s">
        <v>552</v>
      </c>
      <c r="K7" s="484" t="s">
        <v>551</v>
      </c>
      <c r="L7" s="484" t="s">
        <v>550</v>
      </c>
      <c r="M7" s="484" t="s">
        <v>184</v>
      </c>
    </row>
    <row r="8" spans="1:22" ht="15" x14ac:dyDescent="0.2">
      <c r="A8" s="482" t="s">
        <v>350</v>
      </c>
      <c r="B8" s="484" t="s">
        <v>597</v>
      </c>
      <c r="C8" s="463" t="s">
        <v>220</v>
      </c>
      <c r="D8" s="497"/>
      <c r="E8" s="414">
        <f>SUM(F8:M8)</f>
        <v>0</v>
      </c>
      <c r="F8" s="500"/>
      <c r="G8" s="499"/>
      <c r="H8" s="498"/>
      <c r="I8" s="497"/>
      <c r="J8" s="497"/>
      <c r="K8" s="497"/>
      <c r="L8" s="497"/>
      <c r="M8" s="497"/>
    </row>
    <row r="9" spans="1:22" ht="15" x14ac:dyDescent="0.2">
      <c r="A9" s="482" t="s">
        <v>493</v>
      </c>
      <c r="B9" s="484"/>
      <c r="C9" s="463"/>
      <c r="D9" s="509"/>
      <c r="E9" s="509"/>
      <c r="F9" s="512"/>
      <c r="G9" s="511"/>
      <c r="H9" s="510"/>
      <c r="I9" s="509"/>
      <c r="J9" s="509"/>
      <c r="K9" s="509"/>
      <c r="L9" s="509"/>
      <c r="M9" s="509"/>
    </row>
    <row r="10" spans="1:22" ht="15" x14ac:dyDescent="0.2">
      <c r="A10" s="482" t="s">
        <v>490</v>
      </c>
      <c r="B10" s="484" t="s">
        <v>75</v>
      </c>
      <c r="C10" s="473" t="s">
        <v>596</v>
      </c>
      <c r="D10" s="472">
        <f>+D8+'100-191 Summarya'!D48</f>
        <v>20394162</v>
      </c>
      <c r="E10" s="472">
        <f>+E8+'100-191 Summarya'!E48</f>
        <v>24245604</v>
      </c>
      <c r="F10" s="472">
        <f>+F8+'100-191 Summarya'!F48</f>
        <v>11134612</v>
      </c>
      <c r="G10" s="472">
        <f>+G8+'100-191 Summarya'!G48</f>
        <v>4155164</v>
      </c>
      <c r="H10" s="472">
        <f>+H8+'100-191 Summarya'!H48</f>
        <v>5386075</v>
      </c>
      <c r="I10" s="472">
        <f>+I8+'100-191 Summarya'!I48</f>
        <v>3278430</v>
      </c>
      <c r="J10" s="472">
        <f>+J8+'100-191 Summarya'!J48</f>
        <v>0</v>
      </c>
      <c r="K10" s="472">
        <f>+K8+'100-191 Summarya'!K48</f>
        <v>0</v>
      </c>
      <c r="L10" s="472">
        <f>+L8+'100-191 Summarya'!L48</f>
        <v>291323</v>
      </c>
      <c r="M10" s="472">
        <f>+M8+'100-191 Summarya'!M48</f>
        <v>0</v>
      </c>
      <c r="O10" s="417"/>
    </row>
    <row r="11" spans="1:22" x14ac:dyDescent="0.25">
      <c r="A11" s="482" t="s">
        <v>485</v>
      </c>
      <c r="B11" s="513"/>
      <c r="C11" s="486"/>
      <c r="D11" s="501"/>
      <c r="E11" s="501"/>
      <c r="F11" s="504"/>
      <c r="G11" s="503"/>
      <c r="H11" s="502"/>
      <c r="I11" s="501"/>
      <c r="J11" s="501"/>
      <c r="K11" s="501"/>
      <c r="L11" s="501"/>
      <c r="M11" s="501"/>
    </row>
    <row r="12" spans="1:22" ht="15" x14ac:dyDescent="0.2">
      <c r="A12" s="482" t="s">
        <v>478</v>
      </c>
      <c r="B12" s="484" t="s">
        <v>595</v>
      </c>
      <c r="C12" s="463" t="s">
        <v>218</v>
      </c>
      <c r="D12" s="497">
        <v>136493</v>
      </c>
      <c r="E12" s="414">
        <f>SUM(F12:M12)</f>
        <v>107863</v>
      </c>
      <c r="F12" s="500">
        <v>6632</v>
      </c>
      <c r="G12" s="499">
        <v>91424</v>
      </c>
      <c r="H12" s="498">
        <v>1500</v>
      </c>
      <c r="I12" s="497">
        <v>8307</v>
      </c>
      <c r="J12" s="497"/>
      <c r="K12" s="497"/>
      <c r="L12" s="497"/>
      <c r="M12" s="497"/>
    </row>
    <row r="13" spans="1:22" ht="15" x14ac:dyDescent="0.2">
      <c r="A13" s="482" t="s">
        <v>474</v>
      </c>
      <c r="B13" s="484" t="s">
        <v>594</v>
      </c>
      <c r="C13" s="463" t="s">
        <v>216</v>
      </c>
      <c r="D13" s="497">
        <v>6600</v>
      </c>
      <c r="E13" s="414">
        <f>SUM(F13:M13)</f>
        <v>8280</v>
      </c>
      <c r="F13" s="500">
        <v>600</v>
      </c>
      <c r="G13" s="499">
        <v>180</v>
      </c>
      <c r="H13" s="498">
        <v>7500</v>
      </c>
      <c r="I13" s="497"/>
      <c r="J13" s="497"/>
      <c r="K13" s="497"/>
      <c r="L13" s="497"/>
      <c r="M13" s="497"/>
    </row>
    <row r="14" spans="1:22" ht="15" x14ac:dyDescent="0.2">
      <c r="A14" s="482" t="s">
        <v>469</v>
      </c>
      <c r="B14" s="484">
        <v>730</v>
      </c>
      <c r="C14" s="463" t="s">
        <v>593</v>
      </c>
      <c r="D14" s="497"/>
      <c r="E14" s="414">
        <f>SUM(F14:M14)</f>
        <v>0</v>
      </c>
      <c r="F14" s="500"/>
      <c r="G14" s="499"/>
      <c r="H14" s="498"/>
      <c r="I14" s="497"/>
      <c r="J14" s="497"/>
      <c r="K14" s="497"/>
      <c r="L14" s="497"/>
      <c r="M14" s="497"/>
    </row>
    <row r="15" spans="1:22" ht="15" x14ac:dyDescent="0.2">
      <c r="A15" s="482" t="s">
        <v>465</v>
      </c>
      <c r="B15" s="484"/>
      <c r="C15" s="463"/>
      <c r="D15" s="501"/>
      <c r="E15" s="501"/>
      <c r="F15" s="512"/>
      <c r="G15" s="511"/>
      <c r="H15" s="510"/>
      <c r="I15" s="509"/>
      <c r="J15" s="509"/>
      <c r="K15" s="509"/>
      <c r="L15" s="509"/>
      <c r="M15" s="509"/>
    </row>
    <row r="16" spans="1:22" ht="15" x14ac:dyDescent="0.2">
      <c r="A16" s="482" t="s">
        <v>461</v>
      </c>
      <c r="B16" s="484" t="s">
        <v>73</v>
      </c>
      <c r="C16" s="463" t="s">
        <v>592</v>
      </c>
      <c r="D16" s="472">
        <f t="shared" ref="D16:M16" si="0">SUM(D12:D14)</f>
        <v>143093</v>
      </c>
      <c r="E16" s="472">
        <f t="shared" si="0"/>
        <v>116143</v>
      </c>
      <c r="F16" s="472">
        <f t="shared" si="0"/>
        <v>7232</v>
      </c>
      <c r="G16" s="472">
        <f t="shared" si="0"/>
        <v>91604</v>
      </c>
      <c r="H16" s="472">
        <f t="shared" si="0"/>
        <v>9000</v>
      </c>
      <c r="I16" s="472">
        <f t="shared" si="0"/>
        <v>8307</v>
      </c>
      <c r="J16" s="472">
        <f t="shared" si="0"/>
        <v>0</v>
      </c>
      <c r="K16" s="472">
        <f t="shared" si="0"/>
        <v>0</v>
      </c>
      <c r="L16" s="472">
        <f t="shared" si="0"/>
        <v>0</v>
      </c>
      <c r="M16" s="472">
        <f t="shared" si="0"/>
        <v>0</v>
      </c>
      <c r="N16" s="492"/>
      <c r="O16" s="492"/>
      <c r="P16" s="492"/>
      <c r="Q16" s="492"/>
      <c r="R16" s="492"/>
      <c r="S16" s="492"/>
      <c r="T16" s="492"/>
      <c r="U16" s="492"/>
      <c r="V16" s="492"/>
    </row>
    <row r="17" spans="1:55" ht="15" x14ac:dyDescent="0.2">
      <c r="A17" s="482" t="s">
        <v>457</v>
      </c>
      <c r="B17" s="484"/>
      <c r="C17" s="463"/>
      <c r="D17" s="501"/>
      <c r="E17" s="501"/>
      <c r="F17" s="504"/>
      <c r="G17" s="503"/>
      <c r="H17" s="502"/>
      <c r="I17" s="501"/>
      <c r="J17" s="501"/>
      <c r="K17" s="501"/>
      <c r="L17" s="501"/>
      <c r="M17" s="501"/>
    </row>
    <row r="18" spans="1:55" ht="15" x14ac:dyDescent="0.2">
      <c r="A18" s="482" t="s">
        <v>453</v>
      </c>
      <c r="B18" s="484" t="s">
        <v>591</v>
      </c>
      <c r="C18" s="463" t="s">
        <v>590</v>
      </c>
      <c r="D18" s="497"/>
      <c r="E18" s="414">
        <f>SUM(F18:M18)</f>
        <v>317199</v>
      </c>
      <c r="F18" s="500"/>
      <c r="G18" s="499"/>
      <c r="H18" s="498">
        <f>12961+8635</f>
        <v>21596</v>
      </c>
      <c r="I18" s="497"/>
      <c r="J18" s="497">
        <f>304238-8635</f>
        <v>295603</v>
      </c>
      <c r="K18" s="497"/>
      <c r="L18" s="497"/>
      <c r="M18" s="497"/>
    </row>
    <row r="19" spans="1:55" ht="15" x14ac:dyDescent="0.2">
      <c r="A19" s="482" t="s">
        <v>449</v>
      </c>
      <c r="B19" s="484">
        <v>811</v>
      </c>
      <c r="C19" s="463" t="s">
        <v>589</v>
      </c>
      <c r="D19" s="497">
        <v>217804</v>
      </c>
      <c r="E19" s="414">
        <f>SUM(F19:M19)</f>
        <v>111983</v>
      </c>
      <c r="F19" s="500"/>
      <c r="G19" s="499"/>
      <c r="H19" s="498"/>
      <c r="I19" s="497"/>
      <c r="J19" s="497">
        <v>111983</v>
      </c>
      <c r="K19" s="497"/>
      <c r="L19" s="497"/>
      <c r="M19" s="497"/>
    </row>
    <row r="20" spans="1:55" ht="15" x14ac:dyDescent="0.2">
      <c r="A20" s="482" t="s">
        <v>445</v>
      </c>
      <c r="B20" s="484"/>
      <c r="C20" s="463"/>
      <c r="D20" s="509"/>
      <c r="E20" s="509"/>
      <c r="F20" s="512"/>
      <c r="G20" s="511"/>
      <c r="H20" s="510"/>
      <c r="I20" s="509"/>
      <c r="J20" s="509"/>
      <c r="K20" s="509"/>
      <c r="L20" s="509"/>
      <c r="M20" s="509"/>
    </row>
    <row r="21" spans="1:55" s="505" customFormat="1" ht="15" x14ac:dyDescent="0.2">
      <c r="A21" s="482" t="s">
        <v>442</v>
      </c>
      <c r="B21" s="508">
        <v>800</v>
      </c>
      <c r="C21" s="507" t="s">
        <v>588</v>
      </c>
      <c r="D21" s="472">
        <f t="shared" ref="D21:M21" si="1">SUM(D17:D19)</f>
        <v>217804</v>
      </c>
      <c r="E21" s="472">
        <f t="shared" si="1"/>
        <v>429182</v>
      </c>
      <c r="F21" s="472">
        <f t="shared" si="1"/>
        <v>0</v>
      </c>
      <c r="G21" s="472">
        <f t="shared" si="1"/>
        <v>0</v>
      </c>
      <c r="H21" s="472">
        <f t="shared" si="1"/>
        <v>21596</v>
      </c>
      <c r="I21" s="472">
        <f t="shared" si="1"/>
        <v>0</v>
      </c>
      <c r="J21" s="472">
        <f t="shared" si="1"/>
        <v>407586</v>
      </c>
      <c r="K21" s="472">
        <f t="shared" si="1"/>
        <v>0</v>
      </c>
      <c r="L21" s="472">
        <f t="shared" si="1"/>
        <v>0</v>
      </c>
      <c r="M21" s="472">
        <f t="shared" si="1"/>
        <v>0</v>
      </c>
      <c r="O21" s="506"/>
    </row>
    <row r="22" spans="1:55" ht="15" x14ac:dyDescent="0.2">
      <c r="A22" s="482" t="s">
        <v>438</v>
      </c>
      <c r="B22" s="484"/>
      <c r="C22" s="463"/>
      <c r="D22" s="501"/>
      <c r="E22" s="501"/>
      <c r="F22" s="504"/>
      <c r="G22" s="503"/>
      <c r="H22" s="502"/>
      <c r="I22" s="501"/>
      <c r="J22" s="501"/>
      <c r="K22" s="501"/>
      <c r="L22" s="501"/>
      <c r="M22" s="501"/>
    </row>
    <row r="23" spans="1:55" ht="15" x14ac:dyDescent="0.2">
      <c r="A23" s="482" t="s">
        <v>434</v>
      </c>
      <c r="B23" s="484" t="s">
        <v>587</v>
      </c>
      <c r="C23" s="463" t="s">
        <v>205</v>
      </c>
      <c r="D23" s="410"/>
      <c r="E23" s="414">
        <f>SUM(F23:M23)</f>
        <v>0</v>
      </c>
      <c r="F23" s="500"/>
      <c r="G23" s="499"/>
      <c r="H23" s="498"/>
      <c r="I23" s="497"/>
      <c r="J23" s="497"/>
      <c r="K23" s="497"/>
      <c r="L23" s="497"/>
      <c r="M23" s="497"/>
    </row>
    <row r="24" spans="1:55" ht="15" x14ac:dyDescent="0.2">
      <c r="A24" s="482" t="s">
        <v>429</v>
      </c>
      <c r="B24" s="484" t="s">
        <v>586</v>
      </c>
      <c r="C24" s="463" t="s">
        <v>203</v>
      </c>
      <c r="D24" s="410"/>
      <c r="E24" s="414">
        <f>SUM(F24:M24)</f>
        <v>0</v>
      </c>
      <c r="F24" s="500"/>
      <c r="G24" s="499"/>
      <c r="H24" s="498"/>
      <c r="I24" s="497"/>
      <c r="J24" s="497"/>
      <c r="K24" s="497"/>
      <c r="L24" s="497"/>
      <c r="M24" s="497"/>
    </row>
    <row r="25" spans="1:55" ht="15" x14ac:dyDescent="0.2">
      <c r="A25" s="482" t="s">
        <v>426</v>
      </c>
      <c r="B25" s="484" t="s">
        <v>585</v>
      </c>
      <c r="C25" s="463" t="s">
        <v>201</v>
      </c>
      <c r="D25" s="410"/>
      <c r="E25" s="414">
        <f>SUM(F25:M25)</f>
        <v>0</v>
      </c>
      <c r="F25" s="500"/>
      <c r="G25" s="499"/>
      <c r="H25" s="498"/>
      <c r="I25" s="497"/>
      <c r="J25" s="497"/>
      <c r="K25" s="497"/>
      <c r="L25" s="497"/>
      <c r="M25" s="497"/>
    </row>
    <row r="26" spans="1:55" ht="15" x14ac:dyDescent="0.2">
      <c r="A26" s="482" t="s">
        <v>424</v>
      </c>
      <c r="B26" s="484" t="s">
        <v>584</v>
      </c>
      <c r="C26" s="463" t="s">
        <v>583</v>
      </c>
      <c r="D26" s="410">
        <v>485334</v>
      </c>
      <c r="E26" s="414">
        <f>SUM(F26:M26)</f>
        <v>159686</v>
      </c>
      <c r="F26" s="500"/>
      <c r="G26" s="499"/>
      <c r="H26" s="498"/>
      <c r="I26" s="497"/>
      <c r="J26" s="497"/>
      <c r="K26" s="497"/>
      <c r="L26" s="497"/>
      <c r="M26" s="497">
        <v>159686</v>
      </c>
      <c r="O26" s="417"/>
    </row>
    <row r="27" spans="1:55" ht="15" x14ac:dyDescent="0.2">
      <c r="A27" s="482" t="s">
        <v>420</v>
      </c>
      <c r="B27" s="484"/>
      <c r="C27" s="463"/>
      <c r="D27" s="485"/>
      <c r="E27" s="485"/>
      <c r="F27" s="496"/>
      <c r="G27" s="495"/>
      <c r="H27" s="494"/>
      <c r="I27" s="493"/>
      <c r="J27" s="493"/>
      <c r="K27" s="493"/>
      <c r="L27" s="493"/>
      <c r="M27" s="493"/>
    </row>
    <row r="28" spans="1:55" ht="15" x14ac:dyDescent="0.2">
      <c r="A28" s="482" t="s">
        <v>417</v>
      </c>
      <c r="B28" s="484" t="s">
        <v>582</v>
      </c>
      <c r="C28" s="463" t="s">
        <v>581</v>
      </c>
      <c r="D28" s="472">
        <f t="shared" ref="D28:M28" si="2">SUM(D23:D27)</f>
        <v>485334</v>
      </c>
      <c r="E28" s="472">
        <f t="shared" si="2"/>
        <v>159686</v>
      </c>
      <c r="F28" s="472">
        <f t="shared" si="2"/>
        <v>0</v>
      </c>
      <c r="G28" s="472">
        <f t="shared" si="2"/>
        <v>0</v>
      </c>
      <c r="H28" s="472">
        <f t="shared" si="2"/>
        <v>0</v>
      </c>
      <c r="I28" s="472">
        <f t="shared" si="2"/>
        <v>0</v>
      </c>
      <c r="J28" s="472">
        <f t="shared" si="2"/>
        <v>0</v>
      </c>
      <c r="K28" s="472">
        <f t="shared" si="2"/>
        <v>0</v>
      </c>
      <c r="L28" s="472">
        <f t="shared" si="2"/>
        <v>0</v>
      </c>
      <c r="M28" s="472">
        <f t="shared" si="2"/>
        <v>159686</v>
      </c>
      <c r="N28" s="492"/>
      <c r="O28" s="492"/>
      <c r="P28" s="492"/>
      <c r="Q28" s="492"/>
      <c r="R28" s="492"/>
      <c r="S28" s="492"/>
      <c r="T28" s="492"/>
      <c r="U28" s="492"/>
      <c r="V28" s="492"/>
      <c r="W28" s="492"/>
      <c r="X28" s="492"/>
      <c r="Y28" s="492"/>
      <c r="Z28" s="492"/>
      <c r="AA28" s="492"/>
      <c r="AB28" s="492"/>
      <c r="AC28" s="492"/>
      <c r="AD28" s="492"/>
      <c r="AE28" s="492"/>
      <c r="AF28" s="492"/>
      <c r="AG28" s="492"/>
      <c r="AH28" s="492"/>
      <c r="AI28" s="492"/>
      <c r="AJ28" s="492"/>
      <c r="AK28" s="492"/>
      <c r="AL28" s="492"/>
      <c r="AM28" s="492"/>
      <c r="AN28" s="492"/>
      <c r="AO28" s="492"/>
      <c r="AP28" s="492"/>
      <c r="AQ28" s="492"/>
      <c r="AR28" s="492"/>
      <c r="AS28" s="492"/>
      <c r="AT28" s="492"/>
      <c r="AU28" s="492"/>
      <c r="AV28" s="492"/>
      <c r="AW28" s="492"/>
      <c r="AX28" s="492"/>
      <c r="AY28" s="492"/>
      <c r="AZ28" s="492"/>
      <c r="BA28" s="492"/>
      <c r="BB28" s="492"/>
      <c r="BC28" s="492"/>
    </row>
    <row r="29" spans="1:55" ht="15" x14ac:dyDescent="0.2">
      <c r="A29" s="482" t="s">
        <v>413</v>
      </c>
      <c r="B29" s="484"/>
      <c r="C29" s="463"/>
      <c r="D29" s="485"/>
      <c r="E29" s="485"/>
      <c r="F29" s="485"/>
      <c r="G29" s="485"/>
      <c r="H29" s="485"/>
      <c r="I29" s="485"/>
      <c r="J29" s="485"/>
      <c r="K29" s="485"/>
      <c r="L29" s="485"/>
      <c r="M29" s="485"/>
    </row>
    <row r="30" spans="1:55" ht="15" x14ac:dyDescent="0.2">
      <c r="A30" s="482" t="s">
        <v>407</v>
      </c>
      <c r="B30" s="481"/>
      <c r="C30" s="480" t="s">
        <v>580</v>
      </c>
      <c r="D30" s="460"/>
      <c r="E30" s="460"/>
      <c r="F30" s="460"/>
      <c r="G30" s="460"/>
      <c r="H30" s="460"/>
      <c r="I30" s="460"/>
      <c r="J30" s="460"/>
      <c r="K30" s="460"/>
      <c r="L30" s="460"/>
      <c r="M30" s="460"/>
    </row>
    <row r="31" spans="1:55" ht="15" x14ac:dyDescent="0.2">
      <c r="A31" s="482" t="s">
        <v>403</v>
      </c>
      <c r="B31" s="484"/>
      <c r="C31" s="491" t="s">
        <v>579</v>
      </c>
      <c r="D31" s="472">
        <f>SUM(D28,D21,D16,D10,'100-191 Summarya'!D21)</f>
        <v>49931103</v>
      </c>
      <c r="E31" s="472">
        <f>SUM(E28,E21,E16,E10,'100-191 Summarya'!E21)</f>
        <v>56365488</v>
      </c>
      <c r="F31" s="472">
        <f>SUM(F28,F21,F16,F10,'100-191 Summarya'!F21)</f>
        <v>33450213</v>
      </c>
      <c r="G31" s="472">
        <f>SUM(G28,G21,G16,G10,'100-191 Summarya'!G21)</f>
        <v>12595556</v>
      </c>
      <c r="H31" s="472">
        <f>SUM(H28,H21,H16,H10,'100-191 Summarya'!H21)</f>
        <v>5547679</v>
      </c>
      <c r="I31" s="472">
        <f>SUM(I28,I21,I16,I10,'100-191 Summarya'!I21)</f>
        <v>3913445</v>
      </c>
      <c r="J31" s="472">
        <f>SUM(J28,J21,J16,J10,'100-191 Summarya'!J21)</f>
        <v>407586</v>
      </c>
      <c r="K31" s="472">
        <f>SUM(K28,K21,K16,K10,'100-191 Summarya'!K21)</f>
        <v>0</v>
      </c>
      <c r="L31" s="472">
        <f>SUM(L28,L21,L16,L10,'100-191 Summarya'!L21)</f>
        <v>291323</v>
      </c>
      <c r="M31" s="472">
        <f>SUM(M28,M21,M16,M10,'100-191 Summarya'!M21)</f>
        <v>159686</v>
      </c>
    </row>
    <row r="32" spans="1:55" ht="15" x14ac:dyDescent="0.2">
      <c r="A32" s="482" t="s">
        <v>400</v>
      </c>
      <c r="B32" s="484"/>
      <c r="C32" s="463"/>
      <c r="D32" s="485"/>
      <c r="E32" s="485"/>
      <c r="F32" s="490"/>
      <c r="G32" s="489"/>
      <c r="H32" s="488"/>
      <c r="I32" s="485"/>
      <c r="J32" s="485"/>
      <c r="K32" s="485"/>
      <c r="L32" s="485"/>
      <c r="M32" s="485"/>
    </row>
    <row r="33" spans="1:15" ht="15" x14ac:dyDescent="0.2">
      <c r="A33" s="482" t="s">
        <v>397</v>
      </c>
      <c r="B33" s="481">
        <v>950</v>
      </c>
      <c r="C33" s="480" t="s">
        <v>578</v>
      </c>
      <c r="D33" s="487"/>
      <c r="E33" s="487"/>
      <c r="F33" s="417"/>
      <c r="G33" s="417"/>
      <c r="H33" s="417"/>
      <c r="I33" s="417"/>
      <c r="J33" s="417"/>
      <c r="K33" s="417"/>
      <c r="L33" s="417"/>
      <c r="M33" s="460"/>
    </row>
    <row r="34" spans="1:15" ht="15" x14ac:dyDescent="0.2">
      <c r="A34" s="482" t="s">
        <v>393</v>
      </c>
      <c r="B34" s="484"/>
      <c r="C34" s="483" t="s">
        <v>577</v>
      </c>
      <c r="D34" s="469">
        <v>395090</v>
      </c>
      <c r="E34" s="469">
        <v>0</v>
      </c>
      <c r="F34" s="417"/>
      <c r="G34" s="417"/>
      <c r="H34" s="417"/>
      <c r="I34" s="417"/>
      <c r="J34" s="417"/>
      <c r="K34" s="417"/>
      <c r="L34" s="417"/>
      <c r="M34" s="460"/>
      <c r="O34" s="417"/>
    </row>
    <row r="35" spans="1:15" x14ac:dyDescent="0.25">
      <c r="A35" s="482" t="s">
        <v>388</v>
      </c>
      <c r="B35" s="484"/>
      <c r="C35" s="486"/>
      <c r="D35" s="485"/>
      <c r="E35" s="485"/>
      <c r="F35" s="417"/>
      <c r="G35" s="417"/>
      <c r="H35" s="417"/>
      <c r="I35" s="417"/>
      <c r="J35" s="417"/>
      <c r="K35" s="417"/>
      <c r="L35" s="417"/>
      <c r="M35" s="460"/>
    </row>
    <row r="36" spans="1:15" ht="15" x14ac:dyDescent="0.2">
      <c r="A36" s="482" t="s">
        <v>383</v>
      </c>
      <c r="B36" s="481"/>
      <c r="C36" s="480" t="s">
        <v>576</v>
      </c>
      <c r="D36" s="604">
        <f>+D31+D34</f>
        <v>50326193</v>
      </c>
      <c r="E36" s="604">
        <f>+E31+E34</f>
        <v>56365488</v>
      </c>
      <c r="F36" s="417"/>
      <c r="G36" s="417"/>
      <c r="H36" s="417"/>
      <c r="I36" s="417"/>
      <c r="J36" s="417"/>
      <c r="K36" s="417"/>
      <c r="L36" s="417"/>
      <c r="M36" s="460"/>
    </row>
    <row r="37" spans="1:15" ht="15" x14ac:dyDescent="0.2">
      <c r="A37" s="482" t="s">
        <v>379</v>
      </c>
      <c r="B37" s="484"/>
      <c r="C37" s="483" t="s">
        <v>575</v>
      </c>
      <c r="D37" s="605"/>
      <c r="E37" s="605"/>
      <c r="F37" s="417"/>
      <c r="G37" s="417"/>
      <c r="H37" s="417"/>
      <c r="I37" s="417"/>
      <c r="J37" s="417"/>
      <c r="K37" s="417"/>
      <c r="L37" s="417"/>
      <c r="M37" s="460"/>
    </row>
    <row r="38" spans="1:15" ht="15" x14ac:dyDescent="0.2">
      <c r="A38" s="482" t="s">
        <v>376</v>
      </c>
      <c r="B38" s="481"/>
      <c r="C38" s="480"/>
      <c r="D38" s="460"/>
      <c r="E38" s="460"/>
      <c r="F38" s="417"/>
      <c r="G38" s="417"/>
      <c r="H38" s="417"/>
      <c r="I38" s="417"/>
      <c r="J38" s="417"/>
      <c r="K38" s="417"/>
      <c r="L38" s="417"/>
      <c r="M38" s="460"/>
    </row>
    <row r="39" spans="1:15" thickBot="1" x14ac:dyDescent="0.25">
      <c r="A39" s="482" t="s">
        <v>372</v>
      </c>
      <c r="B39" s="481"/>
      <c r="C39" s="480"/>
      <c r="D39" s="460"/>
      <c r="E39" s="460"/>
      <c r="F39" s="465"/>
      <c r="G39" s="465"/>
      <c r="H39" s="465"/>
      <c r="I39" s="465"/>
      <c r="J39" s="465"/>
      <c r="K39" s="417"/>
      <c r="L39" s="417"/>
      <c r="M39" s="460"/>
    </row>
    <row r="40" spans="1:15" x14ac:dyDescent="0.25">
      <c r="A40" s="459" t="s">
        <v>368</v>
      </c>
      <c r="B40" s="479"/>
      <c r="C40" s="478" t="s">
        <v>574</v>
      </c>
      <c r="D40" s="477"/>
      <c r="E40" s="476"/>
      <c r="F40" s="417"/>
      <c r="G40" s="470"/>
      <c r="H40" s="470"/>
      <c r="I40" s="470"/>
      <c r="J40" s="465"/>
      <c r="K40" s="417"/>
      <c r="L40" s="475"/>
      <c r="M40" s="460"/>
    </row>
    <row r="41" spans="1:15" x14ac:dyDescent="0.25">
      <c r="A41" s="459" t="s">
        <v>364</v>
      </c>
      <c r="B41" s="464"/>
      <c r="C41" s="463"/>
      <c r="D41" s="460"/>
      <c r="E41" s="474"/>
      <c r="F41" s="417"/>
      <c r="G41" s="470"/>
      <c r="H41" s="470"/>
      <c r="I41" s="470"/>
      <c r="J41" s="465"/>
      <c r="K41" s="417"/>
      <c r="L41" s="417"/>
      <c r="M41" s="460"/>
    </row>
    <row r="42" spans="1:15" x14ac:dyDescent="0.25">
      <c r="A42" s="459" t="s">
        <v>361</v>
      </c>
      <c r="B42" s="464"/>
      <c r="C42" s="473" t="s">
        <v>573</v>
      </c>
      <c r="D42" s="472">
        <v>2337272</v>
      </c>
      <c r="E42" s="471">
        <v>3784996</v>
      </c>
      <c r="F42" s="470" t="s">
        <v>572</v>
      </c>
      <c r="G42" s="470"/>
      <c r="H42" s="470"/>
      <c r="I42" s="470"/>
      <c r="J42" s="465"/>
      <c r="K42" s="417"/>
      <c r="L42" s="417"/>
      <c r="M42" s="460"/>
    </row>
    <row r="43" spans="1:15" x14ac:dyDescent="0.25">
      <c r="A43" s="459" t="s">
        <v>358</v>
      </c>
      <c r="B43" s="464"/>
      <c r="C43" s="473" t="s">
        <v>571</v>
      </c>
      <c r="D43" s="472">
        <f>49413688+564058</f>
        <v>49977746</v>
      </c>
      <c r="E43" s="471">
        <f>54788245+142093</f>
        <v>54930338</v>
      </c>
      <c r="F43" s="470"/>
      <c r="G43" s="465"/>
      <c r="H43" s="465"/>
      <c r="I43" s="465"/>
      <c r="J43" s="465"/>
      <c r="K43" s="417"/>
      <c r="L43" s="417"/>
      <c r="M43" s="460"/>
    </row>
    <row r="44" spans="1:15" x14ac:dyDescent="0.25">
      <c r="A44" s="459" t="s">
        <v>356</v>
      </c>
      <c r="B44" s="464"/>
      <c r="C44" s="473" t="s">
        <v>570</v>
      </c>
      <c r="D44" s="472">
        <f>SUM(D42:D43)</f>
        <v>52315018</v>
      </c>
      <c r="E44" s="471">
        <f>SUM(E42:E43)</f>
        <v>58715334</v>
      </c>
      <c r="F44" s="470" t="s">
        <v>569</v>
      </c>
      <c r="G44" s="465"/>
      <c r="H44" s="465"/>
      <c r="I44" s="465"/>
      <c r="J44" s="465"/>
      <c r="K44" s="417"/>
      <c r="L44" s="417"/>
      <c r="M44" s="460"/>
    </row>
    <row r="45" spans="1:15" ht="15" x14ac:dyDescent="0.2">
      <c r="A45" s="459" t="s">
        <v>351</v>
      </c>
      <c r="B45" s="464"/>
      <c r="C45" s="463"/>
      <c r="D45" s="469"/>
      <c r="E45" s="468"/>
      <c r="F45" s="465"/>
      <c r="G45" s="465"/>
      <c r="H45" s="465"/>
      <c r="I45" s="465"/>
      <c r="J45" s="465"/>
      <c r="K45" s="417"/>
      <c r="L45" s="417"/>
      <c r="M45" s="460"/>
    </row>
    <row r="46" spans="1:15" ht="15" x14ac:dyDescent="0.2">
      <c r="A46" s="459" t="s">
        <v>568</v>
      </c>
      <c r="B46" s="464"/>
      <c r="C46" s="463" t="s">
        <v>567</v>
      </c>
      <c r="D46" s="467">
        <f>D36</f>
        <v>50326193</v>
      </c>
      <c r="E46" s="466">
        <f>E36</f>
        <v>56365488</v>
      </c>
      <c r="F46" s="465"/>
      <c r="G46" s="465"/>
      <c r="H46" s="465"/>
      <c r="I46" s="465"/>
      <c r="J46" s="465"/>
      <c r="K46" s="417"/>
      <c r="L46" s="417"/>
      <c r="M46" s="460"/>
    </row>
    <row r="47" spans="1:15" ht="15" x14ac:dyDescent="0.2">
      <c r="A47" s="459" t="s">
        <v>566</v>
      </c>
      <c r="B47" s="464"/>
      <c r="C47" s="463" t="s">
        <v>565</v>
      </c>
      <c r="D47" s="462">
        <f>D48-D46</f>
        <v>1988825</v>
      </c>
      <c r="E47" s="461">
        <f>E48-E46</f>
        <v>2349846</v>
      </c>
      <c r="F47" s="417"/>
      <c r="G47" s="417"/>
      <c r="H47" s="417"/>
      <c r="I47" s="417"/>
      <c r="J47" s="417"/>
      <c r="K47" s="417"/>
      <c r="L47" s="417"/>
      <c r="M47" s="460"/>
    </row>
    <row r="48" spans="1:15" thickBot="1" x14ac:dyDescent="0.25">
      <c r="A48" s="459" t="s">
        <v>564</v>
      </c>
      <c r="B48" s="458"/>
      <c r="C48" s="457" t="s">
        <v>563</v>
      </c>
      <c r="D48" s="456">
        <f>D44</f>
        <v>52315018</v>
      </c>
      <c r="E48" s="455">
        <f>E44</f>
        <v>58715334</v>
      </c>
      <c r="F48" s="454"/>
      <c r="G48" s="454"/>
      <c r="H48" s="454"/>
      <c r="I48" s="454"/>
      <c r="J48" s="454"/>
      <c r="K48" s="454"/>
      <c r="L48" s="454"/>
      <c r="M48" s="453"/>
    </row>
    <row r="49" spans="1:3" ht="15.75" customHeight="1" x14ac:dyDescent="0.2">
      <c r="A49" s="606" t="str">
        <f ca="1">CELL("FILENAME",A2)</f>
        <v>R:\Finance\Annual Budget\Amended 2016-2017\[2016-2017 Amended Budget.xlsx]100-191 Summaryb</v>
      </c>
      <c r="B49" s="606"/>
      <c r="C49" s="606"/>
    </row>
  </sheetData>
  <mergeCells count="5">
    <mergeCell ref="A1:C1"/>
    <mergeCell ref="A4:C4"/>
    <mergeCell ref="D36:D37"/>
    <mergeCell ref="E36:E37"/>
    <mergeCell ref="A49:C49"/>
  </mergeCells>
  <printOptions horizontalCentered="1" verticalCentered="1"/>
  <pageMargins left="0.1" right="0.1" top="0.4" bottom="0.4" header="0.1" footer="0.1"/>
  <pageSetup scale="73" fitToHeight="2" orientation="landscape" r:id="rId1"/>
  <headerFooter>
    <oddHeader>&amp;C&amp;"Arial,Bold"TWIN FALLS SCHOOL DISTIRCT 411</oddHeader>
    <oddFooter>&amp;L&amp;"Arial,Bold"&amp;Z&amp;F&amp;R&amp;"Arial,Bold"Page &amp;P of &amp;N</oddFoot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C49"/>
  <sheetViews>
    <sheetView zoomScaleNormal="100" workbookViewId="0">
      <pane xSplit="3" ySplit="7" topLeftCell="D14" activePane="bottomRight" state="frozen"/>
      <selection activeCell="P31" sqref="P31"/>
      <selection pane="topRight" activeCell="P31" sqref="P31"/>
      <selection pane="bottomLeft" activeCell="P31" sqref="P31"/>
      <selection pane="bottomRight" activeCell="P31" sqref="P31"/>
    </sheetView>
  </sheetViews>
  <sheetFormatPr defaultRowHeight="15.75" x14ac:dyDescent="0.25"/>
  <cols>
    <col min="1" max="1" width="3.77734375" style="397" customWidth="1"/>
    <col min="2" max="2" width="6.77734375" style="452" customWidth="1"/>
    <col min="3" max="3" width="30.77734375" style="398" customWidth="1"/>
    <col min="4" max="13" width="11.77734375" style="397" customWidth="1"/>
    <col min="14" max="16384" width="8.88671875" style="397"/>
  </cols>
  <sheetData>
    <row r="1" spans="1:22" ht="20.25" x14ac:dyDescent="0.3">
      <c r="A1" s="600" t="s">
        <v>47</v>
      </c>
      <c r="B1" s="600"/>
      <c r="C1" s="600"/>
      <c r="E1" s="530" t="s">
        <v>510</v>
      </c>
      <c r="F1" s="529"/>
      <c r="G1" s="529"/>
      <c r="H1" s="529"/>
      <c r="I1" s="451"/>
      <c r="L1" s="540"/>
      <c r="M1" s="450" t="s">
        <v>598</v>
      </c>
    </row>
    <row r="2" spans="1:22" x14ac:dyDescent="0.25">
      <c r="E2" s="530" t="s">
        <v>16</v>
      </c>
      <c r="F2" s="529"/>
      <c r="G2" s="529"/>
      <c r="H2" s="528"/>
      <c r="K2" s="446"/>
      <c r="L2" s="445"/>
      <c r="M2" s="444" t="s">
        <v>635</v>
      </c>
    </row>
    <row r="3" spans="1:22" ht="15" customHeight="1" x14ac:dyDescent="0.25">
      <c r="E3" s="447" t="s">
        <v>507</v>
      </c>
      <c r="F3" s="447"/>
      <c r="G3" s="447"/>
      <c r="H3" s="528"/>
      <c r="J3" s="527" t="s">
        <v>5</v>
      </c>
      <c r="K3" s="446"/>
      <c r="L3" s="445"/>
      <c r="M3" s="444" t="s">
        <v>636</v>
      </c>
    </row>
    <row r="4" spans="1:22" ht="12.6" customHeight="1" x14ac:dyDescent="0.2">
      <c r="A4" s="603" t="s">
        <v>505</v>
      </c>
      <c r="B4" s="603"/>
      <c r="C4" s="603"/>
      <c r="D4" s="401"/>
      <c r="E4" s="401"/>
      <c r="F4" s="401"/>
      <c r="G4" s="401"/>
      <c r="H4" s="401"/>
      <c r="I4" s="401"/>
      <c r="J4" s="401"/>
      <c r="K4" s="401"/>
      <c r="L4" s="401"/>
    </row>
    <row r="5" spans="1:22" ht="15" x14ac:dyDescent="0.2">
      <c r="A5" s="526"/>
      <c r="B5" s="522"/>
      <c r="C5" s="525" t="s">
        <v>16</v>
      </c>
      <c r="D5" s="522" t="s">
        <v>503</v>
      </c>
      <c r="E5" s="522" t="s">
        <v>90</v>
      </c>
      <c r="F5" s="524" t="s">
        <v>85</v>
      </c>
      <c r="G5" s="524" t="s">
        <v>83</v>
      </c>
      <c r="H5" s="524" t="s">
        <v>81</v>
      </c>
      <c r="I5" s="524" t="s">
        <v>79</v>
      </c>
      <c r="J5" s="524" t="s">
        <v>77</v>
      </c>
      <c r="K5" s="523" t="s">
        <v>75</v>
      </c>
      <c r="L5" s="522" t="s">
        <v>73</v>
      </c>
      <c r="M5" s="522" t="s">
        <v>70</v>
      </c>
    </row>
    <row r="6" spans="1:22" ht="15" x14ac:dyDescent="0.2">
      <c r="A6" s="521"/>
      <c r="B6" s="481"/>
      <c r="C6" s="480"/>
      <c r="D6" s="516"/>
      <c r="E6" s="520"/>
      <c r="F6" s="401"/>
      <c r="G6" s="519"/>
      <c r="H6" s="518" t="s">
        <v>560</v>
      </c>
      <c r="I6" s="518" t="s">
        <v>559</v>
      </c>
      <c r="J6" s="517" t="s">
        <v>558</v>
      </c>
      <c r="K6" s="481" t="s">
        <v>557</v>
      </c>
      <c r="L6" s="481" t="s">
        <v>556</v>
      </c>
      <c r="M6" s="516"/>
    </row>
    <row r="7" spans="1:22" ht="15" x14ac:dyDescent="0.2">
      <c r="A7" s="482" t="s">
        <v>87</v>
      </c>
      <c r="B7" s="484" t="s">
        <v>500</v>
      </c>
      <c r="C7" s="515" t="s">
        <v>555</v>
      </c>
      <c r="D7" s="484" t="s">
        <v>88</v>
      </c>
      <c r="E7" s="484" t="s">
        <v>88</v>
      </c>
      <c r="F7" s="514" t="s">
        <v>84</v>
      </c>
      <c r="G7" s="459" t="s">
        <v>82</v>
      </c>
      <c r="H7" s="459" t="s">
        <v>554</v>
      </c>
      <c r="I7" s="459" t="s">
        <v>553</v>
      </c>
      <c r="J7" s="482" t="s">
        <v>552</v>
      </c>
      <c r="K7" s="484" t="s">
        <v>551</v>
      </c>
      <c r="L7" s="484" t="s">
        <v>550</v>
      </c>
      <c r="M7" s="484" t="s">
        <v>184</v>
      </c>
    </row>
    <row r="8" spans="1:22" ht="15" x14ac:dyDescent="0.2">
      <c r="A8" s="482" t="s">
        <v>350</v>
      </c>
      <c r="B8" s="484" t="s">
        <v>597</v>
      </c>
      <c r="C8" s="463" t="s">
        <v>220</v>
      </c>
      <c r="D8" s="497"/>
      <c r="E8" s="414">
        <f>SUM(F8:M8)</f>
        <v>0</v>
      </c>
      <c r="F8" s="500"/>
      <c r="G8" s="499"/>
      <c r="H8" s="498"/>
      <c r="I8" s="497"/>
      <c r="J8" s="497"/>
      <c r="K8" s="497"/>
      <c r="L8" s="497"/>
      <c r="M8" s="497"/>
    </row>
    <row r="9" spans="1:22" ht="15" x14ac:dyDescent="0.2">
      <c r="A9" s="482" t="s">
        <v>493</v>
      </c>
      <c r="B9" s="484"/>
      <c r="C9" s="463"/>
      <c r="D9" s="509"/>
      <c r="E9" s="509"/>
      <c r="F9" s="512"/>
      <c r="G9" s="511"/>
      <c r="H9" s="510"/>
      <c r="I9" s="509"/>
      <c r="J9" s="509"/>
      <c r="K9" s="509"/>
      <c r="L9" s="509"/>
      <c r="M9" s="509"/>
    </row>
    <row r="10" spans="1:22" ht="15" x14ac:dyDescent="0.2">
      <c r="A10" s="482" t="s">
        <v>490</v>
      </c>
      <c r="B10" s="484" t="s">
        <v>75</v>
      </c>
      <c r="C10" s="473" t="s">
        <v>596</v>
      </c>
      <c r="D10" s="472">
        <f>+D8+'122a'!D48</f>
        <v>17695</v>
      </c>
      <c r="E10" s="472">
        <f>+E8+'122a'!E48</f>
        <v>14878</v>
      </c>
      <c r="F10" s="472">
        <f>+F8+'122a'!F48</f>
        <v>0</v>
      </c>
      <c r="G10" s="472">
        <f>+G8+'122a'!G48</f>
        <v>0</v>
      </c>
      <c r="H10" s="472">
        <f>+H8+'122a'!H48</f>
        <v>1104</v>
      </c>
      <c r="I10" s="472">
        <f>+I8+'122a'!I48</f>
        <v>13774</v>
      </c>
      <c r="J10" s="472">
        <f>+J8+'122a'!J48</f>
        <v>0</v>
      </c>
      <c r="K10" s="472">
        <f>+K8+'122a'!K48</f>
        <v>0</v>
      </c>
      <c r="L10" s="472">
        <f>+L8+'122a'!L48</f>
        <v>0</v>
      </c>
      <c r="M10" s="472">
        <f>+M8+'122a'!M48</f>
        <v>0</v>
      </c>
    </row>
    <row r="11" spans="1:22" x14ac:dyDescent="0.25">
      <c r="A11" s="482" t="s">
        <v>485</v>
      </c>
      <c r="B11" s="513"/>
      <c r="C11" s="486"/>
      <c r="D11" s="501"/>
      <c r="E11" s="501"/>
      <c r="F11" s="504"/>
      <c r="G11" s="503"/>
      <c r="H11" s="502"/>
      <c r="I11" s="501"/>
      <c r="J11" s="501"/>
      <c r="K11" s="501"/>
      <c r="L11" s="501"/>
      <c r="M11" s="501"/>
    </row>
    <row r="12" spans="1:22" ht="15" x14ac:dyDescent="0.2">
      <c r="A12" s="482" t="s">
        <v>478</v>
      </c>
      <c r="B12" s="484" t="s">
        <v>595</v>
      </c>
      <c r="C12" s="463" t="s">
        <v>218</v>
      </c>
      <c r="D12" s="497">
        <v>5271</v>
      </c>
      <c r="E12" s="414">
        <f>SUM(F12:M12)</f>
        <v>3740</v>
      </c>
      <c r="F12" s="500">
        <v>2522</v>
      </c>
      <c r="G12" s="499">
        <v>218</v>
      </c>
      <c r="H12" s="498"/>
      <c r="I12" s="497">
        <v>1000</v>
      </c>
      <c r="J12" s="497"/>
      <c r="K12" s="497"/>
      <c r="L12" s="497"/>
      <c r="M12" s="497"/>
    </row>
    <row r="13" spans="1:22" ht="15" x14ac:dyDescent="0.2">
      <c r="A13" s="482" t="s">
        <v>474</v>
      </c>
      <c r="B13" s="484" t="s">
        <v>594</v>
      </c>
      <c r="C13" s="463" t="s">
        <v>216</v>
      </c>
      <c r="D13" s="497"/>
      <c r="E13" s="414">
        <f>SUM(F13:M13)</f>
        <v>0</v>
      </c>
      <c r="F13" s="500"/>
      <c r="G13" s="499"/>
      <c r="H13" s="498"/>
      <c r="I13" s="497"/>
      <c r="J13" s="497"/>
      <c r="K13" s="497"/>
      <c r="L13" s="497"/>
      <c r="M13" s="497"/>
    </row>
    <row r="14" spans="1:22" ht="15" x14ac:dyDescent="0.2">
      <c r="A14" s="482" t="s">
        <v>469</v>
      </c>
      <c r="B14" s="484">
        <v>730</v>
      </c>
      <c r="C14" s="463" t="s">
        <v>593</v>
      </c>
      <c r="D14" s="497"/>
      <c r="E14" s="414">
        <f>SUM(F14:M14)</f>
        <v>0</v>
      </c>
      <c r="F14" s="500"/>
      <c r="G14" s="499"/>
      <c r="H14" s="498"/>
      <c r="I14" s="497"/>
      <c r="J14" s="497"/>
      <c r="K14" s="497"/>
      <c r="L14" s="497"/>
      <c r="M14" s="497"/>
    </row>
    <row r="15" spans="1:22" ht="15" x14ac:dyDescent="0.2">
      <c r="A15" s="482" t="s">
        <v>465</v>
      </c>
      <c r="B15" s="484"/>
      <c r="C15" s="463"/>
      <c r="D15" s="501"/>
      <c r="E15" s="501"/>
      <c r="F15" s="512"/>
      <c r="G15" s="511"/>
      <c r="H15" s="510"/>
      <c r="I15" s="509"/>
      <c r="J15" s="509"/>
      <c r="K15" s="509"/>
      <c r="L15" s="509"/>
      <c r="M15" s="509"/>
    </row>
    <row r="16" spans="1:22" ht="15" x14ac:dyDescent="0.2">
      <c r="A16" s="482" t="s">
        <v>461</v>
      </c>
      <c r="B16" s="484" t="s">
        <v>73</v>
      </c>
      <c r="C16" s="463" t="s">
        <v>592</v>
      </c>
      <c r="D16" s="472">
        <f t="shared" ref="D16:M16" si="0">SUM(D12:D14)</f>
        <v>5271</v>
      </c>
      <c r="E16" s="472">
        <f t="shared" si="0"/>
        <v>3740</v>
      </c>
      <c r="F16" s="472">
        <f t="shared" si="0"/>
        <v>2522</v>
      </c>
      <c r="G16" s="472">
        <f t="shared" si="0"/>
        <v>218</v>
      </c>
      <c r="H16" s="472">
        <f t="shared" si="0"/>
        <v>0</v>
      </c>
      <c r="I16" s="472">
        <f t="shared" si="0"/>
        <v>1000</v>
      </c>
      <c r="J16" s="472">
        <f t="shared" si="0"/>
        <v>0</v>
      </c>
      <c r="K16" s="472">
        <f t="shared" si="0"/>
        <v>0</v>
      </c>
      <c r="L16" s="472">
        <f t="shared" si="0"/>
        <v>0</v>
      </c>
      <c r="M16" s="472">
        <f t="shared" si="0"/>
        <v>0</v>
      </c>
      <c r="N16" s="492"/>
      <c r="O16" s="492"/>
      <c r="P16" s="492"/>
      <c r="Q16" s="492"/>
      <c r="R16" s="492"/>
      <c r="S16" s="492"/>
      <c r="T16" s="492"/>
      <c r="U16" s="492"/>
      <c r="V16" s="492"/>
    </row>
    <row r="17" spans="1:55" ht="15" x14ac:dyDescent="0.2">
      <c r="A17" s="482" t="s">
        <v>457</v>
      </c>
      <c r="B17" s="484"/>
      <c r="C17" s="463"/>
      <c r="D17" s="501"/>
      <c r="E17" s="501"/>
      <c r="F17" s="504"/>
      <c r="G17" s="503"/>
      <c r="H17" s="502"/>
      <c r="I17" s="501"/>
      <c r="J17" s="501"/>
      <c r="K17" s="501"/>
      <c r="L17" s="501"/>
      <c r="M17" s="501"/>
    </row>
    <row r="18" spans="1:55" ht="15" x14ac:dyDescent="0.2">
      <c r="A18" s="482" t="s">
        <v>453</v>
      </c>
      <c r="B18" s="484" t="s">
        <v>591</v>
      </c>
      <c r="C18" s="463" t="s">
        <v>590</v>
      </c>
      <c r="D18" s="497"/>
      <c r="E18" s="414">
        <f>SUM(F18:M18)</f>
        <v>0</v>
      </c>
      <c r="F18" s="500"/>
      <c r="G18" s="499"/>
      <c r="H18" s="498"/>
      <c r="I18" s="497"/>
      <c r="J18" s="497"/>
      <c r="K18" s="497"/>
      <c r="L18" s="497"/>
      <c r="M18" s="497"/>
    </row>
    <row r="19" spans="1:55" ht="15" x14ac:dyDescent="0.2">
      <c r="A19" s="482" t="s">
        <v>449</v>
      </c>
      <c r="B19" s="484">
        <v>811</v>
      </c>
      <c r="C19" s="463" t="s">
        <v>589</v>
      </c>
      <c r="D19" s="497"/>
      <c r="E19" s="414">
        <f>SUM(F19:M19)</f>
        <v>0</v>
      </c>
      <c r="F19" s="500"/>
      <c r="G19" s="499"/>
      <c r="H19" s="498"/>
      <c r="I19" s="497"/>
      <c r="J19" s="497"/>
      <c r="K19" s="497"/>
      <c r="L19" s="497"/>
      <c r="M19" s="497"/>
    </row>
    <row r="20" spans="1:55" ht="15" x14ac:dyDescent="0.2">
      <c r="A20" s="482" t="s">
        <v>445</v>
      </c>
      <c r="B20" s="484"/>
      <c r="C20" s="463"/>
      <c r="D20" s="509"/>
      <c r="E20" s="509"/>
      <c r="F20" s="512"/>
      <c r="G20" s="511"/>
      <c r="H20" s="510"/>
      <c r="I20" s="509"/>
      <c r="J20" s="509"/>
      <c r="K20" s="509"/>
      <c r="L20" s="509"/>
      <c r="M20" s="509"/>
    </row>
    <row r="21" spans="1:55" s="505" customFormat="1" ht="15" x14ac:dyDescent="0.2">
      <c r="A21" s="482" t="s">
        <v>442</v>
      </c>
      <c r="B21" s="508">
        <v>800</v>
      </c>
      <c r="C21" s="507" t="s">
        <v>588</v>
      </c>
      <c r="D21" s="472">
        <f t="shared" ref="D21:M21" si="1">SUM(D17:D19)</f>
        <v>0</v>
      </c>
      <c r="E21" s="472">
        <f t="shared" si="1"/>
        <v>0</v>
      </c>
      <c r="F21" s="472">
        <f t="shared" si="1"/>
        <v>0</v>
      </c>
      <c r="G21" s="472">
        <f t="shared" si="1"/>
        <v>0</v>
      </c>
      <c r="H21" s="472">
        <f t="shared" si="1"/>
        <v>0</v>
      </c>
      <c r="I21" s="472">
        <f t="shared" si="1"/>
        <v>0</v>
      </c>
      <c r="J21" s="472">
        <f t="shared" si="1"/>
        <v>0</v>
      </c>
      <c r="K21" s="472">
        <f t="shared" si="1"/>
        <v>0</v>
      </c>
      <c r="L21" s="472">
        <f t="shared" si="1"/>
        <v>0</v>
      </c>
      <c r="M21" s="472">
        <f t="shared" si="1"/>
        <v>0</v>
      </c>
    </row>
    <row r="22" spans="1:55" ht="15" x14ac:dyDescent="0.2">
      <c r="A22" s="482" t="s">
        <v>438</v>
      </c>
      <c r="B22" s="484"/>
      <c r="C22" s="463"/>
      <c r="D22" s="501"/>
      <c r="E22" s="501"/>
      <c r="F22" s="504"/>
      <c r="G22" s="503"/>
      <c r="H22" s="502"/>
      <c r="I22" s="501"/>
      <c r="J22" s="501"/>
      <c r="K22" s="501"/>
      <c r="L22" s="501"/>
      <c r="M22" s="501"/>
    </row>
    <row r="23" spans="1:55" ht="15" x14ac:dyDescent="0.2">
      <c r="A23" s="482" t="s">
        <v>434</v>
      </c>
      <c r="B23" s="484" t="s">
        <v>587</v>
      </c>
      <c r="C23" s="463" t="s">
        <v>205</v>
      </c>
      <c r="D23" s="410"/>
      <c r="E23" s="414">
        <f>SUM(F23:M23)</f>
        <v>0</v>
      </c>
      <c r="F23" s="500"/>
      <c r="G23" s="499"/>
      <c r="H23" s="498"/>
      <c r="I23" s="497"/>
      <c r="J23" s="497"/>
      <c r="K23" s="497"/>
      <c r="L23" s="497"/>
      <c r="M23" s="497"/>
    </row>
    <row r="24" spans="1:55" ht="15" x14ac:dyDescent="0.2">
      <c r="A24" s="482" t="s">
        <v>429</v>
      </c>
      <c r="B24" s="484" t="s">
        <v>586</v>
      </c>
      <c r="C24" s="463" t="s">
        <v>203</v>
      </c>
      <c r="D24" s="410"/>
      <c r="E24" s="414">
        <f>SUM(F24:M24)</f>
        <v>0</v>
      </c>
      <c r="F24" s="500"/>
      <c r="G24" s="499"/>
      <c r="H24" s="498"/>
      <c r="I24" s="497"/>
      <c r="J24" s="497"/>
      <c r="K24" s="497"/>
      <c r="L24" s="497"/>
      <c r="M24" s="497"/>
    </row>
    <row r="25" spans="1:55" ht="15" x14ac:dyDescent="0.2">
      <c r="A25" s="482" t="s">
        <v>426</v>
      </c>
      <c r="B25" s="484" t="s">
        <v>585</v>
      </c>
      <c r="C25" s="463" t="s">
        <v>201</v>
      </c>
      <c r="D25" s="410"/>
      <c r="E25" s="414">
        <f>SUM(F25:M25)</f>
        <v>0</v>
      </c>
      <c r="F25" s="500"/>
      <c r="G25" s="499"/>
      <c r="H25" s="498"/>
      <c r="I25" s="497"/>
      <c r="J25" s="497"/>
      <c r="K25" s="497"/>
      <c r="L25" s="497"/>
      <c r="M25" s="497"/>
    </row>
    <row r="26" spans="1:55" ht="15" x14ac:dyDescent="0.2">
      <c r="A26" s="482" t="s">
        <v>424</v>
      </c>
      <c r="B26" s="484" t="s">
        <v>584</v>
      </c>
      <c r="C26" s="463" t="s">
        <v>583</v>
      </c>
      <c r="D26" s="410"/>
      <c r="E26" s="414">
        <f>SUM(F26:M26)</f>
        <v>0</v>
      </c>
      <c r="F26" s="500"/>
      <c r="G26" s="499"/>
      <c r="H26" s="498"/>
      <c r="I26" s="497"/>
      <c r="J26" s="497"/>
      <c r="K26" s="497"/>
      <c r="L26" s="497"/>
      <c r="M26" s="497"/>
    </row>
    <row r="27" spans="1:55" ht="15" x14ac:dyDescent="0.2">
      <c r="A27" s="482" t="s">
        <v>420</v>
      </c>
      <c r="B27" s="484"/>
      <c r="C27" s="463"/>
      <c r="D27" s="485"/>
      <c r="E27" s="485"/>
      <c r="F27" s="496"/>
      <c r="G27" s="495"/>
      <c r="H27" s="494"/>
      <c r="I27" s="493"/>
      <c r="J27" s="493"/>
      <c r="K27" s="493"/>
      <c r="L27" s="493"/>
      <c r="M27" s="493"/>
    </row>
    <row r="28" spans="1:55" ht="15" x14ac:dyDescent="0.2">
      <c r="A28" s="482" t="s">
        <v>417</v>
      </c>
      <c r="B28" s="484" t="s">
        <v>582</v>
      </c>
      <c r="C28" s="463" t="s">
        <v>581</v>
      </c>
      <c r="D28" s="472">
        <f t="shared" ref="D28:M28" si="2">SUM(D23:D27)</f>
        <v>0</v>
      </c>
      <c r="E28" s="472">
        <f t="shared" si="2"/>
        <v>0</v>
      </c>
      <c r="F28" s="472">
        <f t="shared" si="2"/>
        <v>0</v>
      </c>
      <c r="G28" s="472">
        <f t="shared" si="2"/>
        <v>0</v>
      </c>
      <c r="H28" s="472">
        <f t="shared" si="2"/>
        <v>0</v>
      </c>
      <c r="I28" s="472">
        <f t="shared" si="2"/>
        <v>0</v>
      </c>
      <c r="J28" s="472">
        <f t="shared" si="2"/>
        <v>0</v>
      </c>
      <c r="K28" s="472">
        <f t="shared" si="2"/>
        <v>0</v>
      </c>
      <c r="L28" s="472">
        <f t="shared" si="2"/>
        <v>0</v>
      </c>
      <c r="M28" s="472">
        <f t="shared" si="2"/>
        <v>0</v>
      </c>
      <c r="N28" s="492"/>
      <c r="O28" s="492"/>
      <c r="P28" s="492"/>
      <c r="Q28" s="492"/>
      <c r="R28" s="492"/>
      <c r="S28" s="492"/>
      <c r="T28" s="492"/>
      <c r="U28" s="492"/>
      <c r="V28" s="492"/>
      <c r="W28" s="492"/>
      <c r="X28" s="492"/>
      <c r="Y28" s="492"/>
      <c r="Z28" s="492"/>
      <c r="AA28" s="492"/>
      <c r="AB28" s="492"/>
      <c r="AC28" s="492"/>
      <c r="AD28" s="492"/>
      <c r="AE28" s="492"/>
      <c r="AF28" s="492"/>
      <c r="AG28" s="492"/>
      <c r="AH28" s="492"/>
      <c r="AI28" s="492"/>
      <c r="AJ28" s="492"/>
      <c r="AK28" s="492"/>
      <c r="AL28" s="492"/>
      <c r="AM28" s="492"/>
      <c r="AN28" s="492"/>
      <c r="AO28" s="492"/>
      <c r="AP28" s="492"/>
      <c r="AQ28" s="492"/>
      <c r="AR28" s="492"/>
      <c r="AS28" s="492"/>
      <c r="AT28" s="492"/>
      <c r="AU28" s="492"/>
      <c r="AV28" s="492"/>
      <c r="AW28" s="492"/>
      <c r="AX28" s="492"/>
      <c r="AY28" s="492"/>
      <c r="AZ28" s="492"/>
      <c r="BA28" s="492"/>
      <c r="BB28" s="492"/>
      <c r="BC28" s="492"/>
    </row>
    <row r="29" spans="1:55" ht="15" x14ac:dyDescent="0.2">
      <c r="A29" s="482" t="s">
        <v>413</v>
      </c>
      <c r="B29" s="484"/>
      <c r="C29" s="463"/>
      <c r="D29" s="485"/>
      <c r="E29" s="485"/>
      <c r="F29" s="485"/>
      <c r="G29" s="485"/>
      <c r="H29" s="485"/>
      <c r="I29" s="485"/>
      <c r="J29" s="485"/>
      <c r="K29" s="485"/>
      <c r="L29" s="485"/>
      <c r="M29" s="485"/>
    </row>
    <row r="30" spans="1:55" ht="15" x14ac:dyDescent="0.2">
      <c r="A30" s="482" t="s">
        <v>407</v>
      </c>
      <c r="B30" s="481"/>
      <c r="C30" s="480" t="s">
        <v>580</v>
      </c>
      <c r="D30" s="460"/>
      <c r="E30" s="460"/>
      <c r="F30" s="460"/>
      <c r="G30" s="460"/>
      <c r="H30" s="460"/>
      <c r="I30" s="460"/>
      <c r="J30" s="460"/>
      <c r="K30" s="460"/>
      <c r="L30" s="460"/>
      <c r="M30" s="460"/>
    </row>
    <row r="31" spans="1:55" ht="15" x14ac:dyDescent="0.2">
      <c r="A31" s="482" t="s">
        <v>403</v>
      </c>
      <c r="B31" s="484"/>
      <c r="C31" s="491" t="s">
        <v>579</v>
      </c>
      <c r="D31" s="472">
        <f>SUM(D28,D21,D16,D10,'122a'!D21)</f>
        <v>29947</v>
      </c>
      <c r="E31" s="472">
        <f>SUM(E28,E21,E16,E10,'122a'!E21)</f>
        <v>24656</v>
      </c>
      <c r="F31" s="472">
        <f>SUM(F28,F21,F16,F10,'122a'!F21)</f>
        <v>5132</v>
      </c>
      <c r="G31" s="472">
        <f>SUM(G28,G21,G16,G10,'122a'!G21)</f>
        <v>747</v>
      </c>
      <c r="H31" s="472">
        <f>SUM(H28,H21,H16,H10,'122a'!H21)</f>
        <v>1104</v>
      </c>
      <c r="I31" s="472">
        <f>SUM(I28,I21,I16,I10,'122a'!I21)</f>
        <v>17673</v>
      </c>
      <c r="J31" s="472">
        <f>SUM(J28,J21,J16,J10,'122a'!J21)</f>
        <v>0</v>
      </c>
      <c r="K31" s="472">
        <f>SUM(K28,K21,K16,K10,'122a'!K21)</f>
        <v>0</v>
      </c>
      <c r="L31" s="472">
        <f>SUM(L28,L21,L16,L10,'122a'!L21)</f>
        <v>0</v>
      </c>
      <c r="M31" s="472">
        <f>SUM(M28,M21,M16,M10,'122a'!M21)</f>
        <v>0</v>
      </c>
    </row>
    <row r="32" spans="1:55" ht="15" x14ac:dyDescent="0.2">
      <c r="A32" s="482" t="s">
        <v>400</v>
      </c>
      <c r="B32" s="484"/>
      <c r="C32" s="463"/>
      <c r="D32" s="485"/>
      <c r="E32" s="485"/>
      <c r="F32" s="490"/>
      <c r="G32" s="489"/>
      <c r="H32" s="488"/>
      <c r="I32" s="485"/>
      <c r="J32" s="485"/>
      <c r="K32" s="485"/>
      <c r="L32" s="485"/>
      <c r="M32" s="485"/>
    </row>
    <row r="33" spans="1:13" ht="15" x14ac:dyDescent="0.2">
      <c r="A33" s="482" t="s">
        <v>397</v>
      </c>
      <c r="B33" s="481">
        <v>950</v>
      </c>
      <c r="C33" s="480" t="s">
        <v>578</v>
      </c>
      <c r="D33" s="487"/>
      <c r="E33" s="487"/>
      <c r="F33" s="417"/>
      <c r="G33" s="417"/>
      <c r="H33" s="417"/>
      <c r="I33" s="417"/>
      <c r="J33" s="417"/>
      <c r="K33" s="417"/>
      <c r="L33" s="417"/>
      <c r="M33" s="460"/>
    </row>
    <row r="34" spans="1:13" ht="15" x14ac:dyDescent="0.2">
      <c r="A34" s="482" t="s">
        <v>393</v>
      </c>
      <c r="B34" s="484"/>
      <c r="C34" s="483" t="s">
        <v>577</v>
      </c>
      <c r="D34" s="469"/>
      <c r="E34" s="469"/>
      <c r="F34" s="417"/>
      <c r="G34" s="417"/>
      <c r="H34" s="417"/>
      <c r="I34" s="417"/>
      <c r="J34" s="417"/>
      <c r="K34" s="417"/>
      <c r="L34" s="417"/>
      <c r="M34" s="460"/>
    </row>
    <row r="35" spans="1:13" x14ac:dyDescent="0.25">
      <c r="A35" s="482" t="s">
        <v>388</v>
      </c>
      <c r="B35" s="484"/>
      <c r="C35" s="486"/>
      <c r="D35" s="485"/>
      <c r="E35" s="485"/>
      <c r="F35" s="417"/>
      <c r="G35" s="417"/>
      <c r="H35" s="417"/>
      <c r="I35" s="417"/>
      <c r="J35" s="417"/>
      <c r="K35" s="417"/>
      <c r="L35" s="417"/>
      <c r="M35" s="460"/>
    </row>
    <row r="36" spans="1:13" ht="15" x14ac:dyDescent="0.2">
      <c r="A36" s="482" t="s">
        <v>383</v>
      </c>
      <c r="B36" s="481"/>
      <c r="C36" s="480" t="s">
        <v>576</v>
      </c>
      <c r="D36" s="604">
        <f>+D31+D34</f>
        <v>29947</v>
      </c>
      <c r="E36" s="604">
        <f>+E31+E34</f>
        <v>24656</v>
      </c>
      <c r="F36" s="417"/>
      <c r="G36" s="417"/>
      <c r="H36" s="417"/>
      <c r="I36" s="417"/>
      <c r="J36" s="417"/>
      <c r="K36" s="417"/>
      <c r="L36" s="417"/>
      <c r="M36" s="460"/>
    </row>
    <row r="37" spans="1:13" ht="15" x14ac:dyDescent="0.2">
      <c r="A37" s="482" t="s">
        <v>379</v>
      </c>
      <c r="B37" s="484"/>
      <c r="C37" s="483" t="s">
        <v>575</v>
      </c>
      <c r="D37" s="605"/>
      <c r="E37" s="605"/>
      <c r="F37" s="417"/>
      <c r="G37" s="417"/>
      <c r="H37" s="417"/>
      <c r="I37" s="417"/>
      <c r="J37" s="417"/>
      <c r="K37" s="417"/>
      <c r="L37" s="417"/>
      <c r="M37" s="460"/>
    </row>
    <row r="38" spans="1:13" ht="15" x14ac:dyDescent="0.2">
      <c r="A38" s="482" t="s">
        <v>376</v>
      </c>
      <c r="B38" s="481"/>
      <c r="C38" s="480"/>
      <c r="D38" s="460"/>
      <c r="E38" s="460"/>
      <c r="F38" s="417"/>
      <c r="G38" s="417"/>
      <c r="H38" s="417"/>
      <c r="I38" s="417"/>
      <c r="J38" s="417"/>
      <c r="K38" s="417"/>
      <c r="L38" s="417"/>
      <c r="M38" s="460"/>
    </row>
    <row r="39" spans="1:13" thickBot="1" x14ac:dyDescent="0.25">
      <c r="A39" s="482" t="s">
        <v>372</v>
      </c>
      <c r="B39" s="481"/>
      <c r="C39" s="480"/>
      <c r="D39" s="460"/>
      <c r="E39" s="460"/>
      <c r="F39" s="465"/>
      <c r="G39" s="465"/>
      <c r="H39" s="465"/>
      <c r="I39" s="465"/>
      <c r="J39" s="465"/>
      <c r="K39" s="417"/>
      <c r="L39" s="417"/>
      <c r="M39" s="460"/>
    </row>
    <row r="40" spans="1:13" x14ac:dyDescent="0.25">
      <c r="A40" s="459" t="s">
        <v>368</v>
      </c>
      <c r="B40" s="479"/>
      <c r="C40" s="478" t="s">
        <v>574</v>
      </c>
      <c r="D40" s="477"/>
      <c r="E40" s="476"/>
      <c r="F40" s="417"/>
      <c r="G40" s="470"/>
      <c r="H40" s="470"/>
      <c r="I40" s="470"/>
      <c r="J40" s="465"/>
      <c r="K40" s="417"/>
      <c r="L40" s="475"/>
      <c r="M40" s="460"/>
    </row>
    <row r="41" spans="1:13" x14ac:dyDescent="0.25">
      <c r="A41" s="459" t="s">
        <v>364</v>
      </c>
      <c r="B41" s="464"/>
      <c r="C41" s="463"/>
      <c r="D41" s="460"/>
      <c r="E41" s="474"/>
      <c r="F41" s="417"/>
      <c r="G41" s="470"/>
      <c r="H41" s="470"/>
      <c r="I41" s="470"/>
      <c r="J41" s="465"/>
      <c r="K41" s="417"/>
      <c r="L41" s="417"/>
      <c r="M41" s="460"/>
    </row>
    <row r="42" spans="1:13" x14ac:dyDescent="0.25">
      <c r="A42" s="459" t="s">
        <v>361</v>
      </c>
      <c r="B42" s="464"/>
      <c r="C42" s="473" t="s">
        <v>573</v>
      </c>
      <c r="D42" s="472">
        <v>7409</v>
      </c>
      <c r="E42" s="471">
        <v>11526</v>
      </c>
      <c r="F42" s="470" t="s">
        <v>572</v>
      </c>
      <c r="G42" s="470"/>
      <c r="H42" s="470"/>
      <c r="I42" s="470"/>
      <c r="J42" s="465"/>
      <c r="K42" s="417"/>
      <c r="L42" s="417"/>
      <c r="M42" s="460"/>
    </row>
    <row r="43" spans="1:13" x14ac:dyDescent="0.25">
      <c r="A43" s="459" t="s">
        <v>358</v>
      </c>
      <c r="B43" s="464"/>
      <c r="C43" s="473" t="s">
        <v>571</v>
      </c>
      <c r="D43" s="472">
        <v>22538</v>
      </c>
      <c r="E43" s="471">
        <v>13130</v>
      </c>
      <c r="F43" s="470"/>
      <c r="G43" s="465"/>
      <c r="H43" s="465"/>
      <c r="I43" s="465"/>
      <c r="J43" s="465"/>
      <c r="K43" s="417"/>
      <c r="L43" s="417"/>
      <c r="M43" s="460"/>
    </row>
    <row r="44" spans="1:13" x14ac:dyDescent="0.25">
      <c r="A44" s="459" t="s">
        <v>356</v>
      </c>
      <c r="B44" s="464"/>
      <c r="C44" s="473" t="s">
        <v>570</v>
      </c>
      <c r="D44" s="472">
        <f>SUM(D42:D43)</f>
        <v>29947</v>
      </c>
      <c r="E44" s="471">
        <f>SUM(E42:E43)</f>
        <v>24656</v>
      </c>
      <c r="F44" s="470" t="s">
        <v>569</v>
      </c>
      <c r="G44" s="465"/>
      <c r="H44" s="465"/>
      <c r="I44" s="465"/>
      <c r="J44" s="465"/>
      <c r="K44" s="417"/>
      <c r="L44" s="417"/>
      <c r="M44" s="460"/>
    </row>
    <row r="45" spans="1:13" ht="15" x14ac:dyDescent="0.2">
      <c r="A45" s="459" t="s">
        <v>351</v>
      </c>
      <c r="B45" s="464"/>
      <c r="C45" s="463"/>
      <c r="D45" s="469"/>
      <c r="E45" s="468"/>
      <c r="F45" s="465"/>
      <c r="G45" s="465"/>
      <c r="H45" s="465"/>
      <c r="I45" s="465"/>
      <c r="J45" s="465"/>
      <c r="K45" s="417"/>
      <c r="L45" s="417"/>
      <c r="M45" s="460"/>
    </row>
    <row r="46" spans="1:13" ht="15" x14ac:dyDescent="0.2">
      <c r="A46" s="459" t="s">
        <v>568</v>
      </c>
      <c r="B46" s="464"/>
      <c r="C46" s="463" t="s">
        <v>567</v>
      </c>
      <c r="D46" s="467">
        <f>D36</f>
        <v>29947</v>
      </c>
      <c r="E46" s="466">
        <f>E36</f>
        <v>24656</v>
      </c>
      <c r="F46" s="465"/>
      <c r="G46" s="465"/>
      <c r="H46" s="465"/>
      <c r="I46" s="465"/>
      <c r="J46" s="465"/>
      <c r="K46" s="417"/>
      <c r="L46" s="417"/>
      <c r="M46" s="460"/>
    </row>
    <row r="47" spans="1:13" ht="15" x14ac:dyDescent="0.2">
      <c r="A47" s="459" t="s">
        <v>566</v>
      </c>
      <c r="B47" s="464"/>
      <c r="C47" s="463" t="s">
        <v>565</v>
      </c>
      <c r="D47" s="462">
        <f>D48-D46</f>
        <v>0</v>
      </c>
      <c r="E47" s="461">
        <f>E48-E46</f>
        <v>0</v>
      </c>
      <c r="F47" s="417"/>
      <c r="G47" s="417"/>
      <c r="H47" s="417"/>
      <c r="I47" s="417"/>
      <c r="J47" s="417"/>
      <c r="K47" s="417"/>
      <c r="L47" s="417"/>
      <c r="M47" s="460"/>
    </row>
    <row r="48" spans="1:13" thickBot="1" x14ac:dyDescent="0.25">
      <c r="A48" s="459" t="s">
        <v>564</v>
      </c>
      <c r="B48" s="458"/>
      <c r="C48" s="457" t="s">
        <v>563</v>
      </c>
      <c r="D48" s="456">
        <f>D44</f>
        <v>29947</v>
      </c>
      <c r="E48" s="455">
        <f>E44</f>
        <v>24656</v>
      </c>
      <c r="F48" s="454"/>
      <c r="G48" s="454"/>
      <c r="H48" s="454"/>
      <c r="I48" s="454"/>
      <c r="J48" s="454"/>
      <c r="K48" s="454"/>
      <c r="L48" s="454"/>
      <c r="M48" s="453"/>
    </row>
    <row r="49" spans="1:3" ht="15.75" customHeight="1" x14ac:dyDescent="0.2">
      <c r="A49" s="606" t="str">
        <f ca="1">CELL("FILENAME",A2)</f>
        <v>R:\Finance\Annual Budget\Amended 2016-2017\[2016-2017 Amended Budget.xlsx]122b</v>
      </c>
      <c r="B49" s="606"/>
      <c r="C49" s="606"/>
    </row>
  </sheetData>
  <mergeCells count="5">
    <mergeCell ref="A1:C1"/>
    <mergeCell ref="A4:C4"/>
    <mergeCell ref="D36:D37"/>
    <mergeCell ref="E36:E37"/>
    <mergeCell ref="A49:C49"/>
  </mergeCells>
  <printOptions horizontalCentered="1" verticalCentered="1"/>
  <pageMargins left="0.1" right="0.1" top="0.4" bottom="0.4" header="0.1" footer="0.1"/>
  <pageSetup scale="73" fitToHeight="2" orientation="landscape" r:id="rId1"/>
  <headerFooter>
    <oddHeader>&amp;C&amp;"Arial,Bold"TWIN FALLS SCHOOL DISTIRCT 411</oddHeader>
    <oddFooter>&amp;L&amp;"Arial,Bold"&amp;Z&amp;F&amp;R&amp;"Arial,Bold"Page &amp;P of &amp;N</oddFoot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441"/>
  <sheetViews>
    <sheetView zoomScaleNormal="100" workbookViewId="0">
      <pane xSplit="3" ySplit="6" topLeftCell="D7" activePane="bottomRight" state="frozen"/>
      <selection activeCell="P31" sqref="P31"/>
      <selection pane="topRight" activeCell="P31" sqref="P31"/>
      <selection pane="bottomLeft" activeCell="P31" sqref="P31"/>
      <selection pane="bottomRight" activeCell="P31" sqref="P31"/>
    </sheetView>
  </sheetViews>
  <sheetFormatPr defaultColWidth="9.77734375" defaultRowHeight="11.25" x14ac:dyDescent="0.2"/>
  <cols>
    <col min="1" max="1" width="3.77734375" style="321" customWidth="1"/>
    <col min="2" max="2" width="6.77734375" style="321" customWidth="1"/>
    <col min="3" max="3" width="27.77734375" style="322" customWidth="1"/>
    <col min="4" max="6" width="10.77734375" style="321" customWidth="1"/>
    <col min="7" max="7" width="3.77734375" style="321" customWidth="1"/>
    <col min="8" max="8" width="6.77734375" style="321" customWidth="1"/>
    <col min="9" max="9" width="27.77734375" style="322" customWidth="1"/>
    <col min="10" max="12" width="10.77734375" style="321" customWidth="1"/>
    <col min="13" max="16384" width="9.77734375" style="321"/>
  </cols>
  <sheetData>
    <row r="1" spans="1:14" ht="20.25" x14ac:dyDescent="0.3">
      <c r="A1" s="596" t="s">
        <v>47</v>
      </c>
      <c r="B1" s="596"/>
      <c r="C1" s="596"/>
      <c r="D1" s="393"/>
      <c r="E1" s="394" t="s">
        <v>510</v>
      </c>
      <c r="F1" s="394"/>
      <c r="G1" s="390"/>
      <c r="H1" s="390"/>
      <c r="I1" s="396"/>
      <c r="J1" s="393"/>
      <c r="L1" s="395" t="s">
        <v>509</v>
      </c>
    </row>
    <row r="2" spans="1:14" ht="15.75" x14ac:dyDescent="0.25">
      <c r="A2" s="393"/>
      <c r="B2" s="393"/>
      <c r="C2" s="389"/>
      <c r="D2" s="393"/>
      <c r="E2" s="394" t="s">
        <v>504</v>
      </c>
      <c r="F2" s="392"/>
      <c r="G2" s="390"/>
      <c r="H2" s="390"/>
      <c r="I2" s="389"/>
      <c r="L2" s="542" t="s">
        <v>638</v>
      </c>
      <c r="M2" s="542"/>
      <c r="N2" s="542"/>
    </row>
    <row r="3" spans="1:14" ht="15.75" x14ac:dyDescent="0.25">
      <c r="A3" s="393"/>
      <c r="B3" s="393"/>
      <c r="C3" s="389"/>
      <c r="D3" s="393"/>
      <c r="E3" s="392" t="s">
        <v>507</v>
      </c>
      <c r="F3" s="391"/>
      <c r="G3" s="390"/>
      <c r="H3" s="390"/>
      <c r="I3" s="389"/>
      <c r="J3" s="599" t="s">
        <v>637</v>
      </c>
      <c r="K3" s="599"/>
      <c r="L3" s="599"/>
    </row>
    <row r="4" spans="1:14" ht="13.9" customHeight="1" x14ac:dyDescent="0.2">
      <c r="A4" s="597" t="s">
        <v>505</v>
      </c>
      <c r="B4" s="597"/>
      <c r="C4" s="597"/>
      <c r="D4" s="597"/>
      <c r="E4" s="324"/>
      <c r="F4" s="324"/>
      <c r="G4" s="324"/>
      <c r="H4" s="324"/>
      <c r="I4" s="325"/>
      <c r="J4" s="324"/>
      <c r="K4" s="324"/>
      <c r="L4" s="324"/>
    </row>
    <row r="5" spans="1:14" ht="12.75" x14ac:dyDescent="0.2">
      <c r="A5" s="388"/>
      <c r="B5" s="387"/>
      <c r="C5" s="386" t="s">
        <v>504</v>
      </c>
      <c r="D5" s="385" t="s">
        <v>503</v>
      </c>
      <c r="E5" s="384" t="s">
        <v>502</v>
      </c>
      <c r="F5" s="383" t="s">
        <v>501</v>
      </c>
      <c r="G5" s="382"/>
      <c r="H5" s="381"/>
      <c r="I5" s="380" t="s">
        <v>504</v>
      </c>
      <c r="J5" s="379" t="s">
        <v>503</v>
      </c>
      <c r="K5" s="378" t="s">
        <v>502</v>
      </c>
      <c r="L5" s="377" t="s">
        <v>501</v>
      </c>
    </row>
    <row r="6" spans="1:14" ht="12.75" x14ac:dyDescent="0.2">
      <c r="A6" s="351" t="s">
        <v>87</v>
      </c>
      <c r="B6" s="334" t="s">
        <v>500</v>
      </c>
      <c r="C6" s="328" t="s">
        <v>499</v>
      </c>
      <c r="D6" s="334" t="s">
        <v>88</v>
      </c>
      <c r="E6" s="334" t="s">
        <v>498</v>
      </c>
      <c r="F6" s="376" t="s">
        <v>497</v>
      </c>
      <c r="G6" s="355" t="s">
        <v>87</v>
      </c>
      <c r="H6" s="375" t="s">
        <v>500</v>
      </c>
      <c r="I6" s="374" t="s">
        <v>499</v>
      </c>
      <c r="J6" s="351" t="s">
        <v>88</v>
      </c>
      <c r="K6" s="334" t="s">
        <v>498</v>
      </c>
      <c r="L6" s="334" t="s">
        <v>497</v>
      </c>
    </row>
    <row r="7" spans="1:14" ht="12.75" x14ac:dyDescent="0.2">
      <c r="A7" s="351" t="s">
        <v>496</v>
      </c>
      <c r="B7" s="334" t="s">
        <v>495</v>
      </c>
      <c r="C7" s="333" t="s">
        <v>494</v>
      </c>
      <c r="D7" s="354">
        <v>34053</v>
      </c>
      <c r="E7" s="373" t="s">
        <v>346</v>
      </c>
      <c r="F7" s="372">
        <v>26499</v>
      </c>
      <c r="G7" s="348" t="s">
        <v>493</v>
      </c>
      <c r="H7" s="351" t="s">
        <v>492</v>
      </c>
      <c r="I7" s="333" t="s">
        <v>170</v>
      </c>
      <c r="J7" s="353">
        <v>0</v>
      </c>
      <c r="K7" s="353">
        <v>0</v>
      </c>
      <c r="L7" s="357"/>
    </row>
    <row r="8" spans="1:14" ht="12.75" x14ac:dyDescent="0.2">
      <c r="A8" s="351" t="s">
        <v>491</v>
      </c>
      <c r="B8" s="334"/>
      <c r="C8" s="333"/>
      <c r="D8" s="360"/>
      <c r="E8" s="353"/>
      <c r="F8" s="356"/>
      <c r="G8" s="355" t="s">
        <v>490</v>
      </c>
      <c r="H8" s="351" t="s">
        <v>489</v>
      </c>
      <c r="I8" s="365" t="s">
        <v>488</v>
      </c>
      <c r="J8" s="352">
        <f>J7</f>
        <v>0</v>
      </c>
      <c r="K8" s="358" t="s">
        <v>346</v>
      </c>
      <c r="L8" s="352">
        <f>K7</f>
        <v>0</v>
      </c>
    </row>
    <row r="9" spans="1:14" ht="12.75" x14ac:dyDescent="0.2">
      <c r="A9" s="351" t="s">
        <v>487</v>
      </c>
      <c r="B9" s="334" t="s">
        <v>486</v>
      </c>
      <c r="C9" s="333" t="s">
        <v>171</v>
      </c>
      <c r="D9" s="353">
        <v>0</v>
      </c>
      <c r="E9" s="353">
        <v>0</v>
      </c>
      <c r="F9" s="356"/>
      <c r="G9" s="355" t="s">
        <v>485</v>
      </c>
      <c r="H9" s="335"/>
      <c r="I9" s="333"/>
      <c r="J9" s="347"/>
      <c r="K9" s="347"/>
      <c r="L9" s="357"/>
    </row>
    <row r="10" spans="1:14" ht="12.75" x14ac:dyDescent="0.2">
      <c r="A10" s="351" t="s">
        <v>484</v>
      </c>
      <c r="B10" s="334" t="s">
        <v>483</v>
      </c>
      <c r="C10" s="333" t="s">
        <v>169</v>
      </c>
      <c r="D10" s="353">
        <v>0</v>
      </c>
      <c r="E10" s="353">
        <v>0</v>
      </c>
      <c r="F10" s="356"/>
      <c r="G10" s="355" t="s">
        <v>482</v>
      </c>
      <c r="H10" s="351" t="s">
        <v>481</v>
      </c>
      <c r="I10" s="333" t="s">
        <v>165</v>
      </c>
      <c r="J10" s="353">
        <v>0</v>
      </c>
      <c r="K10" s="353">
        <v>0</v>
      </c>
      <c r="L10" s="357"/>
    </row>
    <row r="11" spans="1:14" ht="12.75" x14ac:dyDescent="0.2">
      <c r="A11" s="351" t="s">
        <v>480</v>
      </c>
      <c r="B11" s="334" t="s">
        <v>479</v>
      </c>
      <c r="C11" s="333" t="s">
        <v>168</v>
      </c>
      <c r="D11" s="353">
        <v>0</v>
      </c>
      <c r="E11" s="353">
        <v>0</v>
      </c>
      <c r="F11" s="356"/>
      <c r="G11" s="355" t="s">
        <v>478</v>
      </c>
      <c r="H11" s="351" t="s">
        <v>477</v>
      </c>
      <c r="I11" s="333" t="s">
        <v>163</v>
      </c>
      <c r="J11" s="353">
        <v>0</v>
      </c>
      <c r="K11" s="353">
        <v>0</v>
      </c>
      <c r="L11" s="357"/>
    </row>
    <row r="12" spans="1:14" ht="12.75" x14ac:dyDescent="0.2">
      <c r="A12" s="351" t="s">
        <v>476</v>
      </c>
      <c r="B12" s="334" t="s">
        <v>475</v>
      </c>
      <c r="C12" s="333" t="s">
        <v>166</v>
      </c>
      <c r="D12" s="353">
        <v>0</v>
      </c>
      <c r="E12" s="353">
        <v>0</v>
      </c>
      <c r="F12" s="356"/>
      <c r="G12" s="355" t="s">
        <v>474</v>
      </c>
      <c r="H12" s="351" t="s">
        <v>473</v>
      </c>
      <c r="I12" s="333" t="s">
        <v>472</v>
      </c>
      <c r="J12" s="353">
        <v>0</v>
      </c>
      <c r="K12" s="353">
        <v>0</v>
      </c>
      <c r="L12" s="357"/>
    </row>
    <row r="13" spans="1:14" ht="12.75" x14ac:dyDescent="0.2">
      <c r="A13" s="351" t="s">
        <v>471</v>
      </c>
      <c r="B13" s="334" t="s">
        <v>470</v>
      </c>
      <c r="C13" s="333" t="s">
        <v>164</v>
      </c>
      <c r="D13" s="353">
        <v>0</v>
      </c>
      <c r="E13" s="353">
        <v>0</v>
      </c>
      <c r="F13" s="356"/>
      <c r="G13" s="355" t="s">
        <v>469</v>
      </c>
      <c r="H13" s="351" t="s">
        <v>468</v>
      </c>
      <c r="I13" s="333" t="s">
        <v>159</v>
      </c>
      <c r="J13" s="353">
        <v>0</v>
      </c>
      <c r="K13" s="353">
        <v>0</v>
      </c>
      <c r="L13" s="357"/>
    </row>
    <row r="14" spans="1:14" ht="12.75" x14ac:dyDescent="0.2">
      <c r="A14" s="351" t="s">
        <v>467</v>
      </c>
      <c r="B14" s="334" t="s">
        <v>466</v>
      </c>
      <c r="C14" s="333" t="s">
        <v>162</v>
      </c>
      <c r="D14" s="353">
        <v>0</v>
      </c>
      <c r="E14" s="353">
        <v>0</v>
      </c>
      <c r="F14" s="356"/>
      <c r="G14" s="355" t="s">
        <v>465</v>
      </c>
      <c r="H14" s="351" t="s">
        <v>464</v>
      </c>
      <c r="I14" s="333" t="s">
        <v>157</v>
      </c>
      <c r="J14" s="353">
        <v>0</v>
      </c>
      <c r="K14" s="353">
        <v>0</v>
      </c>
      <c r="L14" s="357"/>
    </row>
    <row r="15" spans="1:14" ht="12.75" x14ac:dyDescent="0.2">
      <c r="A15" s="351" t="s">
        <v>463</v>
      </c>
      <c r="B15" s="334" t="s">
        <v>462</v>
      </c>
      <c r="C15" s="333" t="s">
        <v>160</v>
      </c>
      <c r="D15" s="353">
        <v>0</v>
      </c>
      <c r="E15" s="353">
        <v>0</v>
      </c>
      <c r="F15" s="356"/>
      <c r="G15" s="355" t="s">
        <v>461</v>
      </c>
      <c r="H15" s="351" t="s">
        <v>460</v>
      </c>
      <c r="I15" s="333" t="s">
        <v>155</v>
      </c>
      <c r="J15" s="353">
        <v>0</v>
      </c>
      <c r="K15" s="353">
        <v>0</v>
      </c>
      <c r="L15" s="357"/>
    </row>
    <row r="16" spans="1:14" ht="12.75" x14ac:dyDescent="0.2">
      <c r="A16" s="351" t="s">
        <v>459</v>
      </c>
      <c r="B16" s="334" t="s">
        <v>458</v>
      </c>
      <c r="C16" s="333" t="s">
        <v>158</v>
      </c>
      <c r="D16" s="353">
        <v>0</v>
      </c>
      <c r="E16" s="353">
        <v>0</v>
      </c>
      <c r="F16" s="356"/>
      <c r="G16" s="355" t="s">
        <v>457</v>
      </c>
      <c r="H16" s="351" t="s">
        <v>456</v>
      </c>
      <c r="I16" s="333" t="s">
        <v>153</v>
      </c>
      <c r="J16" s="353">
        <v>0</v>
      </c>
      <c r="K16" s="353">
        <v>0</v>
      </c>
      <c r="L16" s="357"/>
    </row>
    <row r="17" spans="1:12" ht="12.75" x14ac:dyDescent="0.2">
      <c r="A17" s="351" t="s">
        <v>455</v>
      </c>
      <c r="B17" s="334" t="s">
        <v>454</v>
      </c>
      <c r="C17" s="333" t="s">
        <v>156</v>
      </c>
      <c r="D17" s="537">
        <v>0</v>
      </c>
      <c r="E17" s="536">
        <v>0</v>
      </c>
      <c r="F17" s="356"/>
      <c r="G17" s="355" t="s">
        <v>453</v>
      </c>
      <c r="H17" s="351" t="s">
        <v>452</v>
      </c>
      <c r="I17" s="333" t="s">
        <v>152</v>
      </c>
      <c r="J17" s="353">
        <v>0</v>
      </c>
      <c r="K17" s="353">
        <v>0</v>
      </c>
      <c r="L17" s="357"/>
    </row>
    <row r="18" spans="1:12" ht="12.75" x14ac:dyDescent="0.2">
      <c r="A18" s="351" t="s">
        <v>451</v>
      </c>
      <c r="B18" s="334" t="s">
        <v>450</v>
      </c>
      <c r="C18" s="365" t="s">
        <v>154</v>
      </c>
      <c r="D18" s="534">
        <v>0</v>
      </c>
      <c r="E18" s="535">
        <v>0</v>
      </c>
      <c r="F18" s="356"/>
      <c r="G18" s="355" t="s">
        <v>449</v>
      </c>
      <c r="H18" s="351" t="s">
        <v>448</v>
      </c>
      <c r="I18" s="333" t="s">
        <v>150</v>
      </c>
      <c r="J18" s="536">
        <v>0</v>
      </c>
      <c r="K18" s="536">
        <v>0</v>
      </c>
      <c r="L18" s="357"/>
    </row>
    <row r="19" spans="1:12" ht="12.75" x14ac:dyDescent="0.2">
      <c r="A19" s="351" t="s">
        <v>447</v>
      </c>
      <c r="B19" s="334"/>
      <c r="C19" s="371" t="s">
        <v>446</v>
      </c>
      <c r="D19" s="370">
        <f>SUBTOTAL(9,D9:D18)</f>
        <v>0</v>
      </c>
      <c r="E19" s="369" t="s">
        <v>346</v>
      </c>
      <c r="F19" s="349">
        <f>SUBTOTAL(9,E8:E18)</f>
        <v>0</v>
      </c>
      <c r="G19" s="368" t="s">
        <v>445</v>
      </c>
      <c r="H19" s="367">
        <v>437000</v>
      </c>
      <c r="I19" s="366" t="s">
        <v>149</v>
      </c>
      <c r="J19" s="535">
        <v>0</v>
      </c>
      <c r="K19" s="535">
        <v>0</v>
      </c>
      <c r="L19" s="357"/>
    </row>
    <row r="20" spans="1:12" ht="12.75" x14ac:dyDescent="0.2">
      <c r="A20" s="351" t="s">
        <v>444</v>
      </c>
      <c r="B20" s="334" t="s">
        <v>443</v>
      </c>
      <c r="C20" s="333" t="s">
        <v>151</v>
      </c>
      <c r="D20" s="353">
        <v>0</v>
      </c>
      <c r="E20" s="353">
        <v>0</v>
      </c>
      <c r="F20" s="356"/>
      <c r="G20" s="361" t="s">
        <v>442</v>
      </c>
      <c r="H20" s="364" t="s">
        <v>441</v>
      </c>
      <c r="I20" s="333" t="s">
        <v>440</v>
      </c>
      <c r="J20" s="353">
        <v>0</v>
      </c>
      <c r="K20" s="353">
        <v>0</v>
      </c>
      <c r="L20" s="357"/>
    </row>
    <row r="21" spans="1:12" ht="12.75" x14ac:dyDescent="0.2">
      <c r="A21" s="351" t="s">
        <v>439</v>
      </c>
      <c r="B21" s="364"/>
      <c r="C21" s="363"/>
      <c r="D21" s="362"/>
      <c r="E21" s="362"/>
      <c r="F21" s="356"/>
      <c r="G21" s="361" t="s">
        <v>438</v>
      </c>
      <c r="H21" s="351" t="s">
        <v>437</v>
      </c>
      <c r="I21" s="333" t="s">
        <v>145</v>
      </c>
      <c r="J21" s="353">
        <v>0</v>
      </c>
      <c r="K21" s="353">
        <v>667</v>
      </c>
      <c r="L21" s="357"/>
    </row>
    <row r="22" spans="1:12" ht="12.75" x14ac:dyDescent="0.2">
      <c r="A22" s="351" t="s">
        <v>436</v>
      </c>
      <c r="B22" s="334" t="s">
        <v>435</v>
      </c>
      <c r="C22" s="333" t="s">
        <v>148</v>
      </c>
      <c r="D22" s="353">
        <v>0</v>
      </c>
      <c r="E22" s="353">
        <v>0</v>
      </c>
      <c r="F22" s="356"/>
      <c r="G22" s="355" t="s">
        <v>434</v>
      </c>
      <c r="H22" s="351" t="s">
        <v>433</v>
      </c>
      <c r="I22" s="365" t="s">
        <v>432</v>
      </c>
      <c r="J22" s="352">
        <f>SUBTOTAL(9,J10:J21)</f>
        <v>0</v>
      </c>
      <c r="K22" s="358" t="s">
        <v>346</v>
      </c>
      <c r="L22" s="352">
        <f>SUBTOTAL(9,K10:K21)</f>
        <v>667</v>
      </c>
    </row>
    <row r="23" spans="1:12" ht="12.75" x14ac:dyDescent="0.2">
      <c r="A23" s="351" t="s">
        <v>431</v>
      </c>
      <c r="B23" s="334" t="s">
        <v>430</v>
      </c>
      <c r="C23" s="333" t="s">
        <v>146</v>
      </c>
      <c r="D23" s="353">
        <v>0</v>
      </c>
      <c r="E23" s="353">
        <v>0</v>
      </c>
      <c r="F23" s="356"/>
      <c r="G23" s="355" t="s">
        <v>429</v>
      </c>
      <c r="H23" s="335"/>
      <c r="I23" s="333"/>
      <c r="J23" s="347"/>
      <c r="K23" s="347"/>
      <c r="L23" s="357"/>
    </row>
    <row r="24" spans="1:12" ht="12.75" x14ac:dyDescent="0.2">
      <c r="A24" s="351" t="s">
        <v>428</v>
      </c>
      <c r="B24" s="334" t="s">
        <v>427</v>
      </c>
      <c r="C24" s="333" t="s">
        <v>144</v>
      </c>
      <c r="D24" s="353">
        <v>0</v>
      </c>
      <c r="E24" s="353">
        <v>0</v>
      </c>
      <c r="F24" s="356"/>
      <c r="G24" s="355" t="s">
        <v>426</v>
      </c>
      <c r="H24" s="335"/>
      <c r="I24" s="333"/>
      <c r="J24" s="347"/>
      <c r="K24" s="347"/>
      <c r="L24" s="357"/>
    </row>
    <row r="25" spans="1:12" ht="12.75" x14ac:dyDescent="0.2">
      <c r="A25" s="351" t="s">
        <v>425</v>
      </c>
      <c r="B25" s="364"/>
      <c r="C25" s="363"/>
      <c r="D25" s="362"/>
      <c r="E25" s="360"/>
      <c r="F25" s="356"/>
      <c r="G25" s="355" t="s">
        <v>424</v>
      </c>
      <c r="H25" s="351" t="s">
        <v>423</v>
      </c>
      <c r="I25" s="333" t="s">
        <v>141</v>
      </c>
      <c r="J25" s="353">
        <v>0</v>
      </c>
      <c r="K25" s="353">
        <v>0</v>
      </c>
      <c r="L25" s="357"/>
    </row>
    <row r="26" spans="1:12" ht="12.75" x14ac:dyDescent="0.2">
      <c r="A26" s="351" t="s">
        <v>422</v>
      </c>
      <c r="B26" s="334" t="s">
        <v>421</v>
      </c>
      <c r="C26" s="333" t="s">
        <v>142</v>
      </c>
      <c r="D26" s="353">
        <v>0</v>
      </c>
      <c r="E26" s="353">
        <v>0</v>
      </c>
      <c r="F26" s="356"/>
      <c r="G26" s="355" t="s">
        <v>420</v>
      </c>
      <c r="H26" s="351" t="s">
        <v>419</v>
      </c>
      <c r="I26" s="333" t="s">
        <v>140</v>
      </c>
      <c r="J26" s="353">
        <v>0</v>
      </c>
      <c r="K26" s="353">
        <v>0</v>
      </c>
      <c r="L26" s="357"/>
    </row>
    <row r="27" spans="1:12" ht="12.75" x14ac:dyDescent="0.2">
      <c r="A27" s="351" t="s">
        <v>418</v>
      </c>
      <c r="B27" s="334"/>
      <c r="C27" s="333"/>
      <c r="D27" s="360"/>
      <c r="E27" s="360"/>
      <c r="F27" s="356"/>
      <c r="G27" s="355" t="s">
        <v>417</v>
      </c>
      <c r="H27" s="351" t="s">
        <v>416</v>
      </c>
      <c r="I27" s="333" t="s">
        <v>138</v>
      </c>
      <c r="J27" s="353">
        <v>0</v>
      </c>
      <c r="K27" s="353">
        <v>0</v>
      </c>
      <c r="L27" s="357"/>
    </row>
    <row r="28" spans="1:12" ht="25.5" x14ac:dyDescent="0.2">
      <c r="A28" s="351" t="s">
        <v>415</v>
      </c>
      <c r="B28" s="334" t="s">
        <v>414</v>
      </c>
      <c r="C28" s="333" t="s">
        <v>139</v>
      </c>
      <c r="D28" s="353">
        <v>0</v>
      </c>
      <c r="E28" s="353">
        <v>0</v>
      </c>
      <c r="F28" s="356"/>
      <c r="G28" s="355" t="s">
        <v>413</v>
      </c>
      <c r="H28" s="351" t="s">
        <v>412</v>
      </c>
      <c r="I28" s="333" t="s">
        <v>411</v>
      </c>
      <c r="J28" s="353">
        <v>0</v>
      </c>
      <c r="K28" s="353">
        <v>0</v>
      </c>
      <c r="L28" s="357"/>
    </row>
    <row r="29" spans="1:12" ht="12.75" x14ac:dyDescent="0.2">
      <c r="A29" s="351" t="s">
        <v>410</v>
      </c>
      <c r="B29" s="334" t="s">
        <v>409</v>
      </c>
      <c r="C29" s="333" t="s">
        <v>408</v>
      </c>
      <c r="D29" s="353">
        <v>0</v>
      </c>
      <c r="E29" s="353">
        <v>0</v>
      </c>
      <c r="F29" s="356"/>
      <c r="G29" s="355" t="s">
        <v>407</v>
      </c>
      <c r="H29" s="351" t="s">
        <v>406</v>
      </c>
      <c r="I29" s="333" t="s">
        <v>134</v>
      </c>
      <c r="J29" s="353">
        <v>0</v>
      </c>
      <c r="K29" s="353">
        <v>0</v>
      </c>
      <c r="L29" s="357"/>
    </row>
    <row r="30" spans="1:12" ht="12.75" x14ac:dyDescent="0.2">
      <c r="A30" s="351" t="s">
        <v>405</v>
      </c>
      <c r="B30" s="334" t="s">
        <v>404</v>
      </c>
      <c r="C30" s="333" t="s">
        <v>135</v>
      </c>
      <c r="D30" s="353">
        <v>0</v>
      </c>
      <c r="E30" s="353">
        <v>0</v>
      </c>
      <c r="F30" s="356"/>
      <c r="G30" s="355" t="s">
        <v>403</v>
      </c>
      <c r="H30" s="351" t="s">
        <v>402</v>
      </c>
      <c r="I30" s="333" t="s">
        <v>133</v>
      </c>
      <c r="J30" s="353">
        <v>0</v>
      </c>
      <c r="K30" s="353">
        <v>0</v>
      </c>
      <c r="L30" s="357"/>
    </row>
    <row r="31" spans="1:12" ht="12.75" x14ac:dyDescent="0.2">
      <c r="A31" s="351" t="s">
        <v>401</v>
      </c>
      <c r="B31" s="334"/>
      <c r="C31" s="333"/>
      <c r="D31" s="360"/>
      <c r="E31" s="360"/>
      <c r="F31" s="356"/>
      <c r="G31" s="355" t="s">
        <v>400</v>
      </c>
      <c r="H31" s="351" t="s">
        <v>399</v>
      </c>
      <c r="I31" s="333" t="s">
        <v>131</v>
      </c>
      <c r="J31" s="353">
        <v>0</v>
      </c>
      <c r="K31" s="353">
        <v>0</v>
      </c>
      <c r="L31" s="357"/>
    </row>
    <row r="32" spans="1:12" ht="12.75" x14ac:dyDescent="0.2">
      <c r="A32" s="351" t="s">
        <v>398</v>
      </c>
      <c r="B32" s="334">
        <v>417100</v>
      </c>
      <c r="C32" s="333" t="s">
        <v>132</v>
      </c>
      <c r="D32" s="353">
        <v>0</v>
      </c>
      <c r="E32" s="353">
        <v>0</v>
      </c>
      <c r="F32" s="356"/>
      <c r="G32" s="355" t="s">
        <v>397</v>
      </c>
      <c r="H32" s="351" t="s">
        <v>396</v>
      </c>
      <c r="I32" s="333" t="s">
        <v>395</v>
      </c>
      <c r="J32" s="353">
        <v>0</v>
      </c>
      <c r="K32" s="353">
        <v>0</v>
      </c>
      <c r="L32" s="357"/>
    </row>
    <row r="33" spans="1:12" ht="12.75" x14ac:dyDescent="0.2">
      <c r="A33" s="351" t="s">
        <v>394</v>
      </c>
      <c r="B33" s="334">
        <v>417200</v>
      </c>
      <c r="C33" s="333" t="s">
        <v>130</v>
      </c>
      <c r="D33" s="353">
        <v>0</v>
      </c>
      <c r="E33" s="353">
        <v>0</v>
      </c>
      <c r="F33" s="356"/>
      <c r="G33" s="361" t="s">
        <v>393</v>
      </c>
      <c r="H33" s="334" t="s">
        <v>392</v>
      </c>
      <c r="I33" s="333" t="s">
        <v>391</v>
      </c>
      <c r="J33" s="353">
        <v>0</v>
      </c>
      <c r="K33" s="353">
        <v>0</v>
      </c>
      <c r="L33" s="357"/>
    </row>
    <row r="34" spans="1:12" ht="12.75" x14ac:dyDescent="0.2">
      <c r="A34" s="351" t="s">
        <v>390</v>
      </c>
      <c r="B34" s="334">
        <v>417300</v>
      </c>
      <c r="C34" s="333" t="s">
        <v>389</v>
      </c>
      <c r="D34" s="353">
        <v>0</v>
      </c>
      <c r="E34" s="353">
        <v>0</v>
      </c>
      <c r="F34" s="356"/>
      <c r="G34" s="355" t="s">
        <v>388</v>
      </c>
      <c r="H34" s="351" t="s">
        <v>387</v>
      </c>
      <c r="I34" s="333" t="s">
        <v>386</v>
      </c>
      <c r="J34" s="353">
        <v>0</v>
      </c>
      <c r="K34" s="353">
        <v>0</v>
      </c>
      <c r="L34" s="357"/>
    </row>
    <row r="35" spans="1:12" ht="12.75" x14ac:dyDescent="0.2">
      <c r="A35" s="351" t="s">
        <v>385</v>
      </c>
      <c r="B35" s="334">
        <v>417400</v>
      </c>
      <c r="C35" s="333" t="s">
        <v>384</v>
      </c>
      <c r="D35" s="353">
        <v>0</v>
      </c>
      <c r="E35" s="353">
        <v>0</v>
      </c>
      <c r="F35" s="356"/>
      <c r="G35" s="355" t="s">
        <v>383</v>
      </c>
      <c r="H35" s="351" t="s">
        <v>382</v>
      </c>
      <c r="I35" s="333" t="s">
        <v>381</v>
      </c>
      <c r="J35" s="359">
        <f>SUBTOTAL(9,J25:J34)</f>
        <v>0</v>
      </c>
      <c r="K35" s="358" t="s">
        <v>346</v>
      </c>
      <c r="L35" s="352">
        <f>SUBTOTAL(9,K25:K34)</f>
        <v>0</v>
      </c>
    </row>
    <row r="36" spans="1:12" ht="12.75" x14ac:dyDescent="0.2">
      <c r="A36" s="351" t="s">
        <v>380</v>
      </c>
      <c r="B36" s="334">
        <v>417900</v>
      </c>
      <c r="C36" s="333" t="s">
        <v>124</v>
      </c>
      <c r="D36" s="353">
        <v>0</v>
      </c>
      <c r="E36" s="353">
        <v>0</v>
      </c>
      <c r="F36" s="356"/>
      <c r="G36" s="355" t="s">
        <v>379</v>
      </c>
      <c r="H36" s="335"/>
      <c r="I36" s="333" t="s">
        <v>378</v>
      </c>
      <c r="J36" s="347"/>
      <c r="K36" s="347"/>
      <c r="L36" s="357"/>
    </row>
    <row r="37" spans="1:12" ht="25.5" x14ac:dyDescent="0.2">
      <c r="A37" s="351" t="s">
        <v>377</v>
      </c>
      <c r="B37" s="334"/>
      <c r="C37" s="333"/>
      <c r="D37" s="360"/>
      <c r="E37" s="360"/>
      <c r="F37" s="356"/>
      <c r="G37" s="355" t="s">
        <v>376</v>
      </c>
      <c r="H37" s="351" t="s">
        <v>375</v>
      </c>
      <c r="I37" s="333" t="s">
        <v>374</v>
      </c>
      <c r="J37" s="353">
        <v>0</v>
      </c>
      <c r="K37" s="353">
        <v>0</v>
      </c>
      <c r="L37" s="357"/>
    </row>
    <row r="38" spans="1:12" ht="12.75" x14ac:dyDescent="0.2">
      <c r="A38" s="351" t="s">
        <v>373</v>
      </c>
      <c r="B38" s="334">
        <v>418100</v>
      </c>
      <c r="C38" s="333" t="s">
        <v>123</v>
      </c>
      <c r="D38" s="353">
        <v>0</v>
      </c>
      <c r="E38" s="353">
        <v>0</v>
      </c>
      <c r="F38" s="356"/>
      <c r="G38" s="355" t="s">
        <v>372</v>
      </c>
      <c r="H38" s="351" t="s">
        <v>371</v>
      </c>
      <c r="I38" s="333" t="s">
        <v>370</v>
      </c>
      <c r="J38" s="353">
        <v>0</v>
      </c>
      <c r="K38" s="353">
        <v>0</v>
      </c>
      <c r="L38" s="357"/>
    </row>
    <row r="39" spans="1:12" ht="12.75" x14ac:dyDescent="0.2">
      <c r="A39" s="351" t="s">
        <v>369</v>
      </c>
      <c r="B39" s="334"/>
      <c r="C39" s="333"/>
      <c r="D39" s="360"/>
      <c r="E39" s="353"/>
      <c r="F39" s="356"/>
      <c r="G39" s="355" t="s">
        <v>368</v>
      </c>
      <c r="H39" s="351" t="s">
        <v>367</v>
      </c>
      <c r="I39" s="333" t="s">
        <v>366</v>
      </c>
      <c r="J39" s="359">
        <f>SUBTOTAL(9,J37:J38)</f>
        <v>0</v>
      </c>
      <c r="K39" s="358" t="s">
        <v>346</v>
      </c>
      <c r="L39" s="352">
        <f>SUBTOTAL(9,K37:K38)</f>
        <v>0</v>
      </c>
    </row>
    <row r="40" spans="1:12" ht="12.75" x14ac:dyDescent="0.2">
      <c r="A40" s="351" t="s">
        <v>365</v>
      </c>
      <c r="B40" s="334">
        <v>419100</v>
      </c>
      <c r="C40" s="333" t="s">
        <v>120</v>
      </c>
      <c r="D40" s="353">
        <v>0</v>
      </c>
      <c r="E40" s="353">
        <v>0</v>
      </c>
      <c r="F40" s="356"/>
      <c r="G40" s="355" t="s">
        <v>364</v>
      </c>
      <c r="H40" s="351" t="s">
        <v>363</v>
      </c>
      <c r="I40" s="333"/>
      <c r="J40" s="347"/>
      <c r="K40" s="357"/>
      <c r="L40" s="357"/>
    </row>
    <row r="41" spans="1:12" ht="12.75" x14ac:dyDescent="0.2">
      <c r="A41" s="351" t="s">
        <v>362</v>
      </c>
      <c r="B41" s="334">
        <v>419200</v>
      </c>
      <c r="C41" s="333" t="s">
        <v>118</v>
      </c>
      <c r="D41" s="353">
        <v>40085</v>
      </c>
      <c r="E41" s="353">
        <v>56223</v>
      </c>
      <c r="F41" s="356"/>
      <c r="G41" s="355" t="s">
        <v>361</v>
      </c>
      <c r="H41" s="335"/>
      <c r="I41" s="333" t="s">
        <v>360</v>
      </c>
      <c r="J41" s="359">
        <f>SUM(D46,J8,J22,J35,J39)</f>
        <v>91813</v>
      </c>
      <c r="K41" s="358" t="s">
        <v>346</v>
      </c>
      <c r="L41" s="352">
        <f>SUM(F46,L8,L22,L35,L39)</f>
        <v>89813</v>
      </c>
    </row>
    <row r="42" spans="1:12" ht="12.75" x14ac:dyDescent="0.2">
      <c r="A42" s="351" t="s">
        <v>359</v>
      </c>
      <c r="B42" s="334">
        <v>419300</v>
      </c>
      <c r="C42" s="333" t="s">
        <v>116</v>
      </c>
      <c r="D42" s="353">
        <v>0</v>
      </c>
      <c r="E42" s="353">
        <v>0</v>
      </c>
      <c r="F42" s="356"/>
      <c r="G42" s="355" t="s">
        <v>358</v>
      </c>
      <c r="H42" s="335"/>
      <c r="I42" s="333"/>
      <c r="J42" s="347"/>
      <c r="K42" s="347"/>
      <c r="L42" s="357"/>
    </row>
    <row r="43" spans="1:12" ht="12.75" x14ac:dyDescent="0.2">
      <c r="A43" s="351" t="s">
        <v>357</v>
      </c>
      <c r="B43" s="334">
        <v>419900</v>
      </c>
      <c r="C43" s="333" t="s">
        <v>115</v>
      </c>
      <c r="D43" s="353">
        <v>51728</v>
      </c>
      <c r="E43" s="534">
        <v>32923</v>
      </c>
      <c r="F43" s="356"/>
      <c r="G43" s="355" t="s">
        <v>356</v>
      </c>
      <c r="H43" s="351" t="s">
        <v>355</v>
      </c>
      <c r="I43" s="333" t="s">
        <v>354</v>
      </c>
      <c r="J43" s="533">
        <v>0</v>
      </c>
      <c r="K43" s="532">
        <v>2178</v>
      </c>
      <c r="L43" s="352">
        <f>+K43</f>
        <v>2178</v>
      </c>
    </row>
    <row r="44" spans="1:12" ht="12.75" x14ac:dyDescent="0.2">
      <c r="A44" s="351" t="s">
        <v>353</v>
      </c>
      <c r="B44" s="334"/>
      <c r="C44" s="333" t="s">
        <v>352</v>
      </c>
      <c r="D44" s="332">
        <f>SUBTOTAL(9,D19:D43)</f>
        <v>91813</v>
      </c>
      <c r="E44" s="350" t="s">
        <v>346</v>
      </c>
      <c r="F44" s="349">
        <f>SUBTOTAL(9,E20:E43)</f>
        <v>89146</v>
      </c>
      <c r="G44" s="348" t="s">
        <v>351</v>
      </c>
      <c r="H44" s="335"/>
      <c r="I44" s="333"/>
      <c r="J44" s="347"/>
      <c r="K44" s="347"/>
      <c r="L44" s="347"/>
    </row>
    <row r="45" spans="1:12" ht="24" x14ac:dyDescent="0.2">
      <c r="A45" s="346" t="s">
        <v>350</v>
      </c>
      <c r="B45" s="340">
        <v>410000</v>
      </c>
      <c r="C45" s="345" t="s">
        <v>349</v>
      </c>
      <c r="D45" s="344"/>
      <c r="E45" s="343" t="s">
        <v>346</v>
      </c>
      <c r="F45" s="342"/>
      <c r="G45" s="341"/>
      <c r="H45" s="340" t="s">
        <v>348</v>
      </c>
      <c r="I45" s="339" t="s">
        <v>347</v>
      </c>
      <c r="J45" s="338"/>
      <c r="K45" s="337" t="s">
        <v>346</v>
      </c>
      <c r="L45" s="336"/>
    </row>
    <row r="46" spans="1:12" ht="12.75" x14ac:dyDescent="0.2">
      <c r="A46" s="335"/>
      <c r="B46" s="334"/>
      <c r="C46" s="333"/>
      <c r="D46" s="332">
        <f>(D19+D44)</f>
        <v>91813</v>
      </c>
      <c r="E46" s="332"/>
      <c r="F46" s="331">
        <f>SUM(F19+F44)</f>
        <v>89146</v>
      </c>
      <c r="G46" s="330"/>
      <c r="H46" s="329"/>
      <c r="I46" s="328" t="s">
        <v>345</v>
      </c>
      <c r="J46" s="326">
        <f>(D7+J41+J43)</f>
        <v>125866</v>
      </c>
      <c r="K46" s="327"/>
      <c r="L46" s="326">
        <f>(F7+L41+K43)</f>
        <v>118490</v>
      </c>
    </row>
    <row r="47" spans="1:12" ht="12.95" customHeight="1" x14ac:dyDescent="0.2">
      <c r="A47" s="598" t="str">
        <f ca="1">CELL("FILENAME",A1)</f>
        <v>R:\Finance\Annual Budget\Amended 2016-2017\[2016-2017 Amended Budget.xlsx]131</v>
      </c>
      <c r="B47" s="598"/>
      <c r="C47" s="598"/>
      <c r="D47" s="324"/>
      <c r="E47" s="324"/>
      <c r="F47" s="324"/>
      <c r="G47" s="324"/>
      <c r="H47" s="324"/>
      <c r="I47" s="325"/>
      <c r="J47" s="324"/>
      <c r="K47" s="324"/>
      <c r="L47" s="324"/>
    </row>
    <row r="48" spans="1:12" x14ac:dyDescent="0.2">
      <c r="D48" s="323"/>
      <c r="E48" s="323"/>
      <c r="F48" s="323"/>
    </row>
    <row r="49" spans="4:6" x14ac:dyDescent="0.2">
      <c r="D49" s="323"/>
      <c r="E49" s="323"/>
      <c r="F49" s="323"/>
    </row>
    <row r="50" spans="4:6" x14ac:dyDescent="0.2">
      <c r="D50" s="323"/>
      <c r="E50" s="323"/>
      <c r="F50" s="323"/>
    </row>
    <row r="51" spans="4:6" x14ac:dyDescent="0.2">
      <c r="D51" s="323"/>
      <c r="E51" s="323"/>
      <c r="F51" s="323"/>
    </row>
    <row r="52" spans="4:6" x14ac:dyDescent="0.2">
      <c r="D52" s="323"/>
      <c r="E52" s="323"/>
      <c r="F52" s="323"/>
    </row>
    <row r="53" spans="4:6" x14ac:dyDescent="0.2">
      <c r="D53" s="323"/>
      <c r="E53" s="323"/>
      <c r="F53" s="323"/>
    </row>
    <row r="54" spans="4:6" x14ac:dyDescent="0.2">
      <c r="D54" s="323"/>
      <c r="E54" s="323"/>
      <c r="F54" s="323"/>
    </row>
    <row r="55" spans="4:6" x14ac:dyDescent="0.2">
      <c r="D55" s="323"/>
      <c r="E55" s="323"/>
      <c r="F55" s="323"/>
    </row>
    <row r="56" spans="4:6" x14ac:dyDescent="0.2">
      <c r="D56" s="323"/>
      <c r="E56" s="323"/>
      <c r="F56" s="323"/>
    </row>
    <row r="57" spans="4:6" x14ac:dyDescent="0.2">
      <c r="D57" s="323"/>
      <c r="E57" s="323"/>
      <c r="F57" s="323"/>
    </row>
    <row r="58" spans="4:6" x14ac:dyDescent="0.2">
      <c r="D58" s="323"/>
      <c r="E58" s="323"/>
      <c r="F58" s="323"/>
    </row>
    <row r="59" spans="4:6" x14ac:dyDescent="0.2">
      <c r="D59" s="323"/>
      <c r="E59" s="323"/>
      <c r="F59" s="323"/>
    </row>
    <row r="60" spans="4:6" x14ac:dyDescent="0.2">
      <c r="D60" s="323"/>
      <c r="E60" s="323"/>
      <c r="F60" s="323"/>
    </row>
    <row r="61" spans="4:6" x14ac:dyDescent="0.2">
      <c r="D61" s="323"/>
      <c r="E61" s="323"/>
      <c r="F61" s="323"/>
    </row>
    <row r="62" spans="4:6" x14ac:dyDescent="0.2">
      <c r="D62" s="323"/>
      <c r="E62" s="323"/>
      <c r="F62" s="323"/>
    </row>
    <row r="63" spans="4:6" x14ac:dyDescent="0.2">
      <c r="D63" s="323"/>
      <c r="E63" s="323"/>
      <c r="F63" s="323"/>
    </row>
    <row r="64" spans="4:6" x14ac:dyDescent="0.2">
      <c r="D64" s="323"/>
      <c r="E64" s="323"/>
      <c r="F64" s="323"/>
    </row>
    <row r="65" spans="4:6" x14ac:dyDescent="0.2">
      <c r="D65" s="323"/>
      <c r="E65" s="323"/>
      <c r="F65" s="323"/>
    </row>
    <row r="66" spans="4:6" x14ac:dyDescent="0.2">
      <c r="D66" s="323"/>
      <c r="E66" s="323"/>
      <c r="F66" s="323"/>
    </row>
    <row r="67" spans="4:6" x14ac:dyDescent="0.2">
      <c r="D67" s="323"/>
      <c r="E67" s="323"/>
      <c r="F67" s="323"/>
    </row>
    <row r="68" spans="4:6" x14ac:dyDescent="0.2">
      <c r="D68" s="323"/>
      <c r="E68" s="323"/>
      <c r="F68" s="323"/>
    </row>
    <row r="69" spans="4:6" x14ac:dyDescent="0.2">
      <c r="D69" s="323"/>
      <c r="E69" s="323"/>
      <c r="F69" s="323"/>
    </row>
    <row r="70" spans="4:6" x14ac:dyDescent="0.2">
      <c r="D70" s="323"/>
      <c r="E70" s="323"/>
      <c r="F70" s="323"/>
    </row>
    <row r="71" spans="4:6" x14ac:dyDescent="0.2">
      <c r="D71" s="323"/>
      <c r="E71" s="323"/>
      <c r="F71" s="323"/>
    </row>
    <row r="72" spans="4:6" x14ac:dyDescent="0.2">
      <c r="D72" s="323"/>
      <c r="E72" s="323"/>
      <c r="F72" s="323"/>
    </row>
    <row r="73" spans="4:6" x14ac:dyDescent="0.2">
      <c r="D73" s="323"/>
      <c r="E73" s="323"/>
      <c r="F73" s="323"/>
    </row>
    <row r="74" spans="4:6" x14ac:dyDescent="0.2">
      <c r="D74" s="323"/>
      <c r="E74" s="323"/>
      <c r="F74" s="323"/>
    </row>
    <row r="75" spans="4:6" x14ac:dyDescent="0.2">
      <c r="D75" s="323"/>
      <c r="E75" s="323"/>
      <c r="F75" s="323"/>
    </row>
    <row r="76" spans="4:6" x14ac:dyDescent="0.2">
      <c r="D76" s="323"/>
      <c r="E76" s="323"/>
      <c r="F76" s="323"/>
    </row>
    <row r="77" spans="4:6" x14ac:dyDescent="0.2">
      <c r="D77" s="323"/>
      <c r="E77" s="323"/>
      <c r="F77" s="323"/>
    </row>
    <row r="78" spans="4:6" x14ac:dyDescent="0.2">
      <c r="D78" s="323"/>
      <c r="E78" s="323"/>
      <c r="F78" s="323"/>
    </row>
    <row r="79" spans="4:6" x14ac:dyDescent="0.2">
      <c r="D79" s="323"/>
      <c r="E79" s="323"/>
      <c r="F79" s="323"/>
    </row>
    <row r="80" spans="4:6" x14ac:dyDescent="0.2">
      <c r="D80" s="323"/>
      <c r="E80" s="323"/>
      <c r="F80" s="323"/>
    </row>
    <row r="81" spans="4:6" x14ac:dyDescent="0.2">
      <c r="D81" s="323"/>
      <c r="E81" s="323"/>
      <c r="F81" s="323"/>
    </row>
    <row r="82" spans="4:6" x14ac:dyDescent="0.2">
      <c r="D82" s="323"/>
      <c r="E82" s="323"/>
      <c r="F82" s="323"/>
    </row>
    <row r="83" spans="4:6" x14ac:dyDescent="0.2">
      <c r="D83" s="323"/>
      <c r="E83" s="323"/>
      <c r="F83" s="323"/>
    </row>
    <row r="84" spans="4:6" x14ac:dyDescent="0.2">
      <c r="D84" s="323"/>
      <c r="E84" s="323"/>
      <c r="F84" s="323"/>
    </row>
    <row r="85" spans="4:6" x14ac:dyDescent="0.2">
      <c r="D85" s="323"/>
      <c r="E85" s="323"/>
      <c r="F85" s="323"/>
    </row>
    <row r="86" spans="4:6" x14ac:dyDescent="0.2">
      <c r="D86" s="323"/>
      <c r="E86" s="323"/>
      <c r="F86" s="323"/>
    </row>
    <row r="87" spans="4:6" x14ac:dyDescent="0.2">
      <c r="D87" s="323"/>
      <c r="E87" s="323"/>
      <c r="F87" s="323"/>
    </row>
    <row r="88" spans="4:6" x14ac:dyDescent="0.2">
      <c r="D88" s="323"/>
      <c r="E88" s="323"/>
      <c r="F88" s="323"/>
    </row>
    <row r="89" spans="4:6" x14ac:dyDescent="0.2">
      <c r="D89" s="323"/>
      <c r="E89" s="323"/>
      <c r="F89" s="323"/>
    </row>
    <row r="90" spans="4:6" x14ac:dyDescent="0.2">
      <c r="D90" s="323"/>
      <c r="E90" s="323"/>
      <c r="F90" s="323"/>
    </row>
    <row r="91" spans="4:6" x14ac:dyDescent="0.2">
      <c r="D91" s="323"/>
      <c r="E91" s="323"/>
      <c r="F91" s="323"/>
    </row>
    <row r="92" spans="4:6" x14ac:dyDescent="0.2">
      <c r="D92" s="323"/>
      <c r="E92" s="323"/>
      <c r="F92" s="323"/>
    </row>
    <row r="93" spans="4:6" x14ac:dyDescent="0.2">
      <c r="D93" s="323"/>
      <c r="E93" s="323"/>
      <c r="F93" s="323"/>
    </row>
    <row r="94" spans="4:6" x14ac:dyDescent="0.2">
      <c r="D94" s="323"/>
      <c r="E94" s="323"/>
      <c r="F94" s="323"/>
    </row>
    <row r="95" spans="4:6" x14ac:dyDescent="0.2">
      <c r="D95" s="323"/>
      <c r="E95" s="323"/>
      <c r="F95" s="323"/>
    </row>
    <row r="96" spans="4:6" x14ac:dyDescent="0.2">
      <c r="D96" s="323"/>
      <c r="E96" s="323"/>
      <c r="F96" s="323"/>
    </row>
    <row r="97" spans="4:6" x14ac:dyDescent="0.2">
      <c r="D97" s="323"/>
      <c r="E97" s="323"/>
      <c r="F97" s="323"/>
    </row>
    <row r="98" spans="4:6" x14ac:dyDescent="0.2">
      <c r="D98" s="323"/>
      <c r="E98" s="323"/>
      <c r="F98" s="323"/>
    </row>
    <row r="99" spans="4:6" x14ac:dyDescent="0.2">
      <c r="D99" s="323"/>
      <c r="E99" s="323"/>
      <c r="F99" s="323"/>
    </row>
    <row r="100" spans="4:6" x14ac:dyDescent="0.2">
      <c r="D100" s="323"/>
      <c r="E100" s="323"/>
      <c r="F100" s="323"/>
    </row>
    <row r="101" spans="4:6" x14ac:dyDescent="0.2">
      <c r="D101" s="323"/>
      <c r="E101" s="323"/>
      <c r="F101" s="323"/>
    </row>
    <row r="102" spans="4:6" x14ac:dyDescent="0.2">
      <c r="D102" s="323"/>
      <c r="E102" s="323"/>
      <c r="F102" s="323"/>
    </row>
    <row r="103" spans="4:6" x14ac:dyDescent="0.2">
      <c r="D103" s="323"/>
      <c r="E103" s="323"/>
      <c r="F103" s="323"/>
    </row>
    <row r="104" spans="4:6" x14ac:dyDescent="0.2">
      <c r="D104" s="323"/>
      <c r="E104" s="323"/>
      <c r="F104" s="323"/>
    </row>
    <row r="105" spans="4:6" x14ac:dyDescent="0.2">
      <c r="D105" s="323"/>
      <c r="E105" s="323"/>
      <c r="F105" s="323"/>
    </row>
    <row r="106" spans="4:6" x14ac:dyDescent="0.2">
      <c r="D106" s="323"/>
      <c r="E106" s="323"/>
      <c r="F106" s="323"/>
    </row>
    <row r="107" spans="4:6" x14ac:dyDescent="0.2">
      <c r="D107" s="323"/>
      <c r="E107" s="323"/>
      <c r="F107" s="323"/>
    </row>
    <row r="108" spans="4:6" x14ac:dyDescent="0.2">
      <c r="D108" s="323"/>
      <c r="E108" s="323"/>
      <c r="F108" s="323"/>
    </row>
    <row r="109" spans="4:6" x14ac:dyDescent="0.2">
      <c r="D109" s="323"/>
      <c r="E109" s="323"/>
      <c r="F109" s="323"/>
    </row>
    <row r="110" spans="4:6" x14ac:dyDescent="0.2">
      <c r="D110" s="323"/>
      <c r="E110" s="323"/>
      <c r="F110" s="323"/>
    </row>
    <row r="111" spans="4:6" x14ac:dyDescent="0.2">
      <c r="D111" s="323"/>
      <c r="E111" s="323"/>
      <c r="F111" s="323"/>
    </row>
    <row r="112" spans="4:6" x14ac:dyDescent="0.2">
      <c r="D112" s="323"/>
      <c r="E112" s="323"/>
      <c r="F112" s="323"/>
    </row>
    <row r="113" spans="4:6" x14ac:dyDescent="0.2">
      <c r="D113" s="323"/>
      <c r="E113" s="323"/>
      <c r="F113" s="323"/>
    </row>
    <row r="114" spans="4:6" x14ac:dyDescent="0.2">
      <c r="D114" s="323"/>
      <c r="E114" s="323"/>
      <c r="F114" s="323"/>
    </row>
    <row r="115" spans="4:6" x14ac:dyDescent="0.2">
      <c r="D115" s="323"/>
      <c r="E115" s="323"/>
      <c r="F115" s="323"/>
    </row>
    <row r="116" spans="4:6" x14ac:dyDescent="0.2">
      <c r="D116" s="323"/>
      <c r="E116" s="323"/>
      <c r="F116" s="323"/>
    </row>
    <row r="117" spans="4:6" x14ac:dyDescent="0.2">
      <c r="D117" s="323"/>
      <c r="E117" s="323"/>
      <c r="F117" s="323"/>
    </row>
    <row r="118" spans="4:6" x14ac:dyDescent="0.2">
      <c r="D118" s="323"/>
      <c r="E118" s="323"/>
      <c r="F118" s="323"/>
    </row>
    <row r="119" spans="4:6" x14ac:dyDescent="0.2">
      <c r="D119" s="323"/>
      <c r="E119" s="323"/>
      <c r="F119" s="323"/>
    </row>
    <row r="120" spans="4:6" x14ac:dyDescent="0.2">
      <c r="D120" s="323"/>
      <c r="E120" s="323"/>
      <c r="F120" s="323"/>
    </row>
    <row r="121" spans="4:6" x14ac:dyDescent="0.2">
      <c r="D121" s="323"/>
      <c r="E121" s="323"/>
      <c r="F121" s="323"/>
    </row>
    <row r="122" spans="4:6" x14ac:dyDescent="0.2">
      <c r="D122" s="323"/>
      <c r="E122" s="323"/>
      <c r="F122" s="323"/>
    </row>
    <row r="123" spans="4:6" x14ac:dyDescent="0.2">
      <c r="D123" s="323"/>
      <c r="E123" s="323"/>
      <c r="F123" s="323"/>
    </row>
    <row r="124" spans="4:6" x14ac:dyDescent="0.2">
      <c r="D124" s="323"/>
      <c r="E124" s="323"/>
      <c r="F124" s="323"/>
    </row>
    <row r="125" spans="4:6" x14ac:dyDescent="0.2">
      <c r="D125" s="323"/>
      <c r="E125" s="323"/>
      <c r="F125" s="323"/>
    </row>
    <row r="126" spans="4:6" x14ac:dyDescent="0.2">
      <c r="D126" s="323"/>
      <c r="E126" s="323"/>
      <c r="F126" s="323"/>
    </row>
    <row r="127" spans="4:6" x14ac:dyDescent="0.2">
      <c r="D127" s="323"/>
      <c r="E127" s="323"/>
      <c r="F127" s="323"/>
    </row>
    <row r="128" spans="4:6" x14ac:dyDescent="0.2">
      <c r="D128" s="323"/>
      <c r="E128" s="323"/>
      <c r="F128" s="323"/>
    </row>
    <row r="129" spans="4:6" x14ac:dyDescent="0.2">
      <c r="D129" s="323"/>
      <c r="E129" s="323"/>
      <c r="F129" s="323"/>
    </row>
    <row r="130" spans="4:6" x14ac:dyDescent="0.2">
      <c r="D130" s="323"/>
      <c r="E130" s="323"/>
      <c r="F130" s="323"/>
    </row>
    <row r="131" spans="4:6" x14ac:dyDescent="0.2">
      <c r="D131" s="323"/>
      <c r="E131" s="323"/>
      <c r="F131" s="323"/>
    </row>
    <row r="132" spans="4:6" x14ac:dyDescent="0.2">
      <c r="D132" s="323"/>
      <c r="E132" s="323"/>
      <c r="F132" s="323"/>
    </row>
    <row r="133" spans="4:6" x14ac:dyDescent="0.2">
      <c r="D133" s="323"/>
      <c r="E133" s="323"/>
      <c r="F133" s="323"/>
    </row>
    <row r="134" spans="4:6" x14ac:dyDescent="0.2">
      <c r="D134" s="323"/>
      <c r="E134" s="323"/>
      <c r="F134" s="323"/>
    </row>
    <row r="135" spans="4:6" x14ac:dyDescent="0.2">
      <c r="D135" s="323"/>
      <c r="E135" s="323"/>
      <c r="F135" s="323"/>
    </row>
    <row r="136" spans="4:6" x14ac:dyDescent="0.2">
      <c r="D136" s="323"/>
      <c r="E136" s="323"/>
      <c r="F136" s="323"/>
    </row>
    <row r="137" spans="4:6" x14ac:dyDescent="0.2">
      <c r="D137" s="323"/>
      <c r="E137" s="323"/>
      <c r="F137" s="323"/>
    </row>
    <row r="138" spans="4:6" x14ac:dyDescent="0.2">
      <c r="D138" s="323"/>
      <c r="E138" s="323"/>
      <c r="F138" s="323"/>
    </row>
    <row r="139" spans="4:6" x14ac:dyDescent="0.2">
      <c r="D139" s="323"/>
      <c r="E139" s="323"/>
      <c r="F139" s="323"/>
    </row>
    <row r="140" spans="4:6" x14ac:dyDescent="0.2">
      <c r="D140" s="323"/>
      <c r="E140" s="323"/>
      <c r="F140" s="323"/>
    </row>
    <row r="141" spans="4:6" x14ac:dyDescent="0.2">
      <c r="D141" s="323"/>
      <c r="E141" s="323"/>
      <c r="F141" s="323"/>
    </row>
    <row r="142" spans="4:6" x14ac:dyDescent="0.2">
      <c r="D142" s="323"/>
      <c r="E142" s="323"/>
      <c r="F142" s="323"/>
    </row>
    <row r="143" spans="4:6" x14ac:dyDescent="0.2">
      <c r="D143" s="323"/>
      <c r="E143" s="323"/>
      <c r="F143" s="323"/>
    </row>
    <row r="144" spans="4:6" x14ac:dyDescent="0.2">
      <c r="D144" s="323"/>
      <c r="E144" s="323"/>
      <c r="F144" s="323"/>
    </row>
    <row r="145" spans="4:6" x14ac:dyDescent="0.2">
      <c r="D145" s="323"/>
      <c r="E145" s="323"/>
      <c r="F145" s="323"/>
    </row>
    <row r="146" spans="4:6" x14ac:dyDescent="0.2">
      <c r="D146" s="323"/>
      <c r="E146" s="323"/>
      <c r="F146" s="323"/>
    </row>
    <row r="147" spans="4:6" x14ac:dyDescent="0.2">
      <c r="D147" s="323"/>
      <c r="E147" s="323"/>
      <c r="F147" s="323"/>
    </row>
    <row r="148" spans="4:6" x14ac:dyDescent="0.2">
      <c r="D148" s="323"/>
      <c r="E148" s="323"/>
      <c r="F148" s="323"/>
    </row>
    <row r="149" spans="4:6" x14ac:dyDescent="0.2">
      <c r="D149" s="323"/>
      <c r="E149" s="323"/>
      <c r="F149" s="323"/>
    </row>
    <row r="150" spans="4:6" x14ac:dyDescent="0.2">
      <c r="D150" s="323"/>
      <c r="E150" s="323"/>
      <c r="F150" s="323"/>
    </row>
    <row r="151" spans="4:6" x14ac:dyDescent="0.2">
      <c r="D151" s="323"/>
      <c r="E151" s="323"/>
      <c r="F151" s="323"/>
    </row>
    <row r="152" spans="4:6" x14ac:dyDescent="0.2">
      <c r="D152" s="323"/>
      <c r="E152" s="323"/>
      <c r="F152" s="323"/>
    </row>
    <row r="153" spans="4:6" x14ac:dyDescent="0.2">
      <c r="D153" s="323"/>
      <c r="E153" s="323"/>
      <c r="F153" s="323"/>
    </row>
    <row r="154" spans="4:6" x14ac:dyDescent="0.2">
      <c r="D154" s="323"/>
      <c r="E154" s="323"/>
      <c r="F154" s="323"/>
    </row>
    <row r="155" spans="4:6" x14ac:dyDescent="0.2">
      <c r="D155" s="323"/>
      <c r="E155" s="323"/>
      <c r="F155" s="323"/>
    </row>
    <row r="156" spans="4:6" x14ac:dyDescent="0.2">
      <c r="D156" s="323"/>
      <c r="E156" s="323"/>
      <c r="F156" s="323"/>
    </row>
    <row r="157" spans="4:6" x14ac:dyDescent="0.2">
      <c r="D157" s="323"/>
      <c r="E157" s="323"/>
      <c r="F157" s="323"/>
    </row>
    <row r="158" spans="4:6" x14ac:dyDescent="0.2">
      <c r="D158" s="323"/>
      <c r="E158" s="323"/>
      <c r="F158" s="323"/>
    </row>
    <row r="159" spans="4:6" x14ac:dyDescent="0.2">
      <c r="D159" s="323"/>
      <c r="E159" s="323"/>
      <c r="F159" s="323"/>
    </row>
    <row r="160" spans="4:6" x14ac:dyDescent="0.2">
      <c r="D160" s="323"/>
      <c r="E160" s="323"/>
      <c r="F160" s="323"/>
    </row>
    <row r="161" spans="4:6" x14ac:dyDescent="0.2">
      <c r="D161" s="323"/>
      <c r="E161" s="323"/>
      <c r="F161" s="323"/>
    </row>
    <row r="162" spans="4:6" x14ac:dyDescent="0.2">
      <c r="D162" s="323"/>
      <c r="E162" s="323"/>
      <c r="F162" s="323"/>
    </row>
    <row r="163" spans="4:6" x14ac:dyDescent="0.2">
      <c r="D163" s="323"/>
      <c r="E163" s="323"/>
      <c r="F163" s="323"/>
    </row>
    <row r="164" spans="4:6" x14ac:dyDescent="0.2">
      <c r="D164" s="323"/>
      <c r="E164" s="323"/>
      <c r="F164" s="323"/>
    </row>
    <row r="165" spans="4:6" x14ac:dyDescent="0.2">
      <c r="D165" s="323"/>
      <c r="E165" s="323"/>
      <c r="F165" s="323"/>
    </row>
    <row r="166" spans="4:6" x14ac:dyDescent="0.2">
      <c r="D166" s="323"/>
      <c r="E166" s="323"/>
      <c r="F166" s="323"/>
    </row>
    <row r="167" spans="4:6" x14ac:dyDescent="0.2">
      <c r="D167" s="323"/>
      <c r="E167" s="323"/>
      <c r="F167" s="323"/>
    </row>
    <row r="168" spans="4:6" x14ac:dyDescent="0.2">
      <c r="D168" s="323"/>
      <c r="E168" s="323"/>
      <c r="F168" s="323"/>
    </row>
    <row r="169" spans="4:6" x14ac:dyDescent="0.2">
      <c r="D169" s="323"/>
      <c r="E169" s="323"/>
      <c r="F169" s="323"/>
    </row>
    <row r="170" spans="4:6" x14ac:dyDescent="0.2">
      <c r="D170" s="323"/>
      <c r="E170" s="323"/>
      <c r="F170" s="323"/>
    </row>
    <row r="171" spans="4:6" x14ac:dyDescent="0.2">
      <c r="D171" s="323"/>
      <c r="E171" s="323"/>
      <c r="F171" s="323"/>
    </row>
    <row r="172" spans="4:6" x14ac:dyDescent="0.2">
      <c r="D172" s="323"/>
      <c r="E172" s="323"/>
      <c r="F172" s="323"/>
    </row>
    <row r="173" spans="4:6" x14ac:dyDescent="0.2">
      <c r="D173" s="323"/>
      <c r="E173" s="323"/>
      <c r="F173" s="323"/>
    </row>
    <row r="174" spans="4:6" x14ac:dyDescent="0.2">
      <c r="D174" s="323"/>
      <c r="E174" s="323"/>
      <c r="F174" s="323"/>
    </row>
    <row r="175" spans="4:6" x14ac:dyDescent="0.2">
      <c r="D175" s="323"/>
      <c r="E175" s="323"/>
      <c r="F175" s="323"/>
    </row>
    <row r="176" spans="4:6" x14ac:dyDescent="0.2">
      <c r="D176" s="323"/>
      <c r="E176" s="323"/>
      <c r="F176" s="323"/>
    </row>
    <row r="177" spans="4:6" x14ac:dyDescent="0.2">
      <c r="D177" s="323"/>
      <c r="E177" s="323"/>
      <c r="F177" s="323"/>
    </row>
    <row r="178" spans="4:6" x14ac:dyDescent="0.2">
      <c r="D178" s="323"/>
      <c r="E178" s="323"/>
      <c r="F178" s="323"/>
    </row>
    <row r="179" spans="4:6" x14ac:dyDescent="0.2">
      <c r="D179" s="323"/>
      <c r="E179" s="323"/>
      <c r="F179" s="323"/>
    </row>
    <row r="180" spans="4:6" x14ac:dyDescent="0.2">
      <c r="D180" s="323"/>
      <c r="E180" s="323"/>
      <c r="F180" s="323"/>
    </row>
    <row r="181" spans="4:6" x14ac:dyDescent="0.2">
      <c r="D181" s="323"/>
      <c r="E181" s="323"/>
      <c r="F181" s="323"/>
    </row>
    <row r="182" spans="4:6" x14ac:dyDescent="0.2">
      <c r="D182" s="323"/>
      <c r="E182" s="323"/>
      <c r="F182" s="323"/>
    </row>
    <row r="183" spans="4:6" x14ac:dyDescent="0.2">
      <c r="D183" s="323"/>
      <c r="E183" s="323"/>
      <c r="F183" s="323"/>
    </row>
    <row r="184" spans="4:6" x14ac:dyDescent="0.2">
      <c r="D184" s="323"/>
      <c r="E184" s="323"/>
      <c r="F184" s="323"/>
    </row>
    <row r="185" spans="4:6" x14ac:dyDescent="0.2">
      <c r="D185" s="323"/>
      <c r="E185" s="323"/>
      <c r="F185" s="323"/>
    </row>
    <row r="186" spans="4:6" x14ac:dyDescent="0.2">
      <c r="D186" s="323"/>
      <c r="E186" s="323"/>
      <c r="F186" s="323"/>
    </row>
    <row r="187" spans="4:6" x14ac:dyDescent="0.2">
      <c r="D187" s="323"/>
      <c r="E187" s="323"/>
      <c r="F187" s="323"/>
    </row>
    <row r="188" spans="4:6" x14ac:dyDescent="0.2">
      <c r="D188" s="323"/>
      <c r="E188" s="323"/>
      <c r="F188" s="323"/>
    </row>
    <row r="189" spans="4:6" x14ac:dyDescent="0.2">
      <c r="D189" s="323"/>
      <c r="E189" s="323"/>
      <c r="F189" s="323"/>
    </row>
    <row r="190" spans="4:6" x14ac:dyDescent="0.2">
      <c r="D190" s="323"/>
      <c r="E190" s="323"/>
      <c r="F190" s="323"/>
    </row>
    <row r="191" spans="4:6" x14ac:dyDescent="0.2">
      <c r="D191" s="323"/>
      <c r="E191" s="323"/>
      <c r="F191" s="323"/>
    </row>
    <row r="192" spans="4:6" x14ac:dyDescent="0.2">
      <c r="D192" s="323"/>
      <c r="E192" s="323"/>
      <c r="F192" s="323"/>
    </row>
    <row r="193" spans="4:6" x14ac:dyDescent="0.2">
      <c r="D193" s="323"/>
      <c r="E193" s="323"/>
      <c r="F193" s="323"/>
    </row>
    <row r="194" spans="4:6" x14ac:dyDescent="0.2">
      <c r="D194" s="323"/>
      <c r="E194" s="323"/>
      <c r="F194" s="323"/>
    </row>
    <row r="195" spans="4:6" x14ac:dyDescent="0.2">
      <c r="D195" s="323"/>
      <c r="E195" s="323"/>
      <c r="F195" s="323"/>
    </row>
    <row r="196" spans="4:6" x14ac:dyDescent="0.2">
      <c r="D196" s="323"/>
      <c r="E196" s="323"/>
      <c r="F196" s="323"/>
    </row>
    <row r="197" spans="4:6" x14ac:dyDescent="0.2">
      <c r="D197" s="323"/>
      <c r="E197" s="323"/>
      <c r="F197" s="323"/>
    </row>
    <row r="198" spans="4:6" x14ac:dyDescent="0.2">
      <c r="D198" s="323"/>
      <c r="E198" s="323"/>
      <c r="F198" s="323"/>
    </row>
    <row r="199" spans="4:6" x14ac:dyDescent="0.2">
      <c r="D199" s="323"/>
      <c r="E199" s="323"/>
      <c r="F199" s="323"/>
    </row>
    <row r="200" spans="4:6" x14ac:dyDescent="0.2">
      <c r="D200" s="323"/>
      <c r="E200" s="323"/>
      <c r="F200" s="323"/>
    </row>
    <row r="201" spans="4:6" x14ac:dyDescent="0.2">
      <c r="D201" s="323"/>
      <c r="E201" s="323"/>
      <c r="F201" s="323"/>
    </row>
    <row r="202" spans="4:6" x14ac:dyDescent="0.2">
      <c r="D202" s="323"/>
      <c r="E202" s="323"/>
      <c r="F202" s="323"/>
    </row>
    <row r="203" spans="4:6" x14ac:dyDescent="0.2">
      <c r="D203" s="323"/>
      <c r="E203" s="323"/>
      <c r="F203" s="323"/>
    </row>
    <row r="204" spans="4:6" x14ac:dyDescent="0.2">
      <c r="D204" s="323"/>
      <c r="E204" s="323"/>
      <c r="F204" s="323"/>
    </row>
    <row r="205" spans="4:6" x14ac:dyDescent="0.2">
      <c r="D205" s="323"/>
      <c r="E205" s="323"/>
      <c r="F205" s="323"/>
    </row>
    <row r="206" spans="4:6" x14ac:dyDescent="0.2">
      <c r="D206" s="323"/>
      <c r="E206" s="323"/>
      <c r="F206" s="323"/>
    </row>
    <row r="207" spans="4:6" x14ac:dyDescent="0.2">
      <c r="D207" s="323"/>
      <c r="E207" s="323"/>
      <c r="F207" s="323"/>
    </row>
    <row r="208" spans="4:6" x14ac:dyDescent="0.2">
      <c r="D208" s="323"/>
      <c r="E208" s="323"/>
      <c r="F208" s="323"/>
    </row>
    <row r="209" spans="4:6" x14ac:dyDescent="0.2">
      <c r="D209" s="323"/>
      <c r="E209" s="323"/>
      <c r="F209" s="323"/>
    </row>
    <row r="210" spans="4:6" x14ac:dyDescent="0.2">
      <c r="D210" s="323"/>
      <c r="E210" s="323"/>
      <c r="F210" s="323"/>
    </row>
    <row r="211" spans="4:6" x14ac:dyDescent="0.2">
      <c r="D211" s="323"/>
      <c r="E211" s="323"/>
      <c r="F211" s="323"/>
    </row>
    <row r="212" spans="4:6" x14ac:dyDescent="0.2">
      <c r="D212" s="323"/>
      <c r="E212" s="323"/>
      <c r="F212" s="323"/>
    </row>
    <row r="213" spans="4:6" x14ac:dyDescent="0.2">
      <c r="D213" s="323"/>
      <c r="E213" s="323"/>
      <c r="F213" s="323"/>
    </row>
    <row r="214" spans="4:6" x14ac:dyDescent="0.2">
      <c r="D214" s="323"/>
      <c r="E214" s="323"/>
      <c r="F214" s="323"/>
    </row>
    <row r="215" spans="4:6" x14ac:dyDescent="0.2">
      <c r="D215" s="323"/>
      <c r="E215" s="323"/>
      <c r="F215" s="323"/>
    </row>
    <row r="216" spans="4:6" x14ac:dyDescent="0.2">
      <c r="D216" s="323"/>
      <c r="E216" s="323"/>
      <c r="F216" s="323"/>
    </row>
    <row r="217" spans="4:6" x14ac:dyDescent="0.2">
      <c r="D217" s="323"/>
      <c r="E217" s="323"/>
      <c r="F217" s="323"/>
    </row>
    <row r="218" spans="4:6" x14ac:dyDescent="0.2">
      <c r="D218" s="323"/>
      <c r="E218" s="323"/>
      <c r="F218" s="323"/>
    </row>
    <row r="219" spans="4:6" x14ac:dyDescent="0.2">
      <c r="D219" s="323"/>
      <c r="E219" s="323"/>
      <c r="F219" s="323"/>
    </row>
    <row r="220" spans="4:6" x14ac:dyDescent="0.2">
      <c r="D220" s="323"/>
      <c r="E220" s="323"/>
      <c r="F220" s="323"/>
    </row>
    <row r="221" spans="4:6" x14ac:dyDescent="0.2">
      <c r="D221" s="323"/>
      <c r="E221" s="323"/>
      <c r="F221" s="323"/>
    </row>
    <row r="222" spans="4:6" x14ac:dyDescent="0.2">
      <c r="D222" s="323"/>
      <c r="E222" s="323"/>
      <c r="F222" s="323"/>
    </row>
    <row r="223" spans="4:6" x14ac:dyDescent="0.2">
      <c r="D223" s="323"/>
      <c r="E223" s="323"/>
      <c r="F223" s="323"/>
    </row>
    <row r="224" spans="4:6" x14ac:dyDescent="0.2">
      <c r="D224" s="323"/>
      <c r="E224" s="323"/>
      <c r="F224" s="323"/>
    </row>
    <row r="225" spans="4:6" x14ac:dyDescent="0.2">
      <c r="D225" s="323"/>
      <c r="E225" s="323"/>
      <c r="F225" s="323"/>
    </row>
    <row r="226" spans="4:6" x14ac:dyDescent="0.2">
      <c r="D226" s="323"/>
      <c r="E226" s="323"/>
      <c r="F226" s="323"/>
    </row>
    <row r="227" spans="4:6" x14ac:dyDescent="0.2">
      <c r="D227" s="323"/>
      <c r="E227" s="323"/>
      <c r="F227" s="323"/>
    </row>
    <row r="228" spans="4:6" x14ac:dyDescent="0.2">
      <c r="D228" s="323"/>
      <c r="E228" s="323"/>
      <c r="F228" s="323"/>
    </row>
    <row r="229" spans="4:6" x14ac:dyDescent="0.2">
      <c r="D229" s="323"/>
      <c r="E229" s="323"/>
      <c r="F229" s="323"/>
    </row>
    <row r="230" spans="4:6" x14ac:dyDescent="0.2">
      <c r="D230" s="323"/>
      <c r="E230" s="323"/>
      <c r="F230" s="323"/>
    </row>
    <row r="231" spans="4:6" x14ac:dyDescent="0.2">
      <c r="D231" s="323"/>
      <c r="E231" s="323"/>
      <c r="F231" s="323"/>
    </row>
    <row r="232" spans="4:6" x14ac:dyDescent="0.2">
      <c r="D232" s="323"/>
      <c r="E232" s="323"/>
      <c r="F232" s="323"/>
    </row>
    <row r="233" spans="4:6" x14ac:dyDescent="0.2">
      <c r="D233" s="323"/>
      <c r="E233" s="323"/>
      <c r="F233" s="323"/>
    </row>
    <row r="234" spans="4:6" x14ac:dyDescent="0.2">
      <c r="D234" s="323"/>
      <c r="E234" s="323"/>
      <c r="F234" s="323"/>
    </row>
    <row r="235" spans="4:6" x14ac:dyDescent="0.2">
      <c r="D235" s="323"/>
      <c r="E235" s="323"/>
      <c r="F235" s="323"/>
    </row>
    <row r="236" spans="4:6" x14ac:dyDescent="0.2">
      <c r="D236" s="323"/>
      <c r="E236" s="323"/>
      <c r="F236" s="323"/>
    </row>
    <row r="237" spans="4:6" x14ac:dyDescent="0.2">
      <c r="D237" s="323"/>
      <c r="E237" s="323"/>
      <c r="F237" s="323"/>
    </row>
    <row r="238" spans="4:6" x14ac:dyDescent="0.2">
      <c r="D238" s="323"/>
      <c r="E238" s="323"/>
      <c r="F238" s="323"/>
    </row>
    <row r="239" spans="4:6" x14ac:dyDescent="0.2">
      <c r="D239" s="323"/>
      <c r="E239" s="323"/>
      <c r="F239" s="323"/>
    </row>
    <row r="240" spans="4:6" x14ac:dyDescent="0.2">
      <c r="D240" s="323"/>
      <c r="E240" s="323"/>
      <c r="F240" s="323"/>
    </row>
    <row r="241" spans="4:6" x14ac:dyDescent="0.2">
      <c r="D241" s="323"/>
      <c r="E241" s="323"/>
      <c r="F241" s="323"/>
    </row>
    <row r="242" spans="4:6" x14ac:dyDescent="0.2">
      <c r="D242" s="323"/>
      <c r="E242" s="323"/>
      <c r="F242" s="323"/>
    </row>
    <row r="243" spans="4:6" x14ac:dyDescent="0.2">
      <c r="D243" s="323"/>
      <c r="E243" s="323"/>
      <c r="F243" s="323"/>
    </row>
    <row r="244" spans="4:6" x14ac:dyDescent="0.2">
      <c r="D244" s="323"/>
      <c r="E244" s="323"/>
      <c r="F244" s="323"/>
    </row>
    <row r="245" spans="4:6" x14ac:dyDescent="0.2">
      <c r="D245" s="323"/>
      <c r="E245" s="323"/>
      <c r="F245" s="323"/>
    </row>
    <row r="246" spans="4:6" x14ac:dyDescent="0.2">
      <c r="D246" s="323"/>
      <c r="E246" s="323"/>
      <c r="F246" s="323"/>
    </row>
    <row r="247" spans="4:6" x14ac:dyDescent="0.2">
      <c r="D247" s="323"/>
      <c r="E247" s="323"/>
      <c r="F247" s="323"/>
    </row>
    <row r="248" spans="4:6" x14ac:dyDescent="0.2">
      <c r="D248" s="323"/>
      <c r="E248" s="323"/>
      <c r="F248" s="323"/>
    </row>
    <row r="249" spans="4:6" x14ac:dyDescent="0.2">
      <c r="D249" s="323"/>
      <c r="E249" s="323"/>
      <c r="F249" s="323"/>
    </row>
    <row r="250" spans="4:6" x14ac:dyDescent="0.2">
      <c r="D250" s="323"/>
      <c r="E250" s="323"/>
      <c r="F250" s="323"/>
    </row>
    <row r="251" spans="4:6" x14ac:dyDescent="0.2">
      <c r="D251" s="323"/>
      <c r="E251" s="323"/>
      <c r="F251" s="323"/>
    </row>
    <row r="252" spans="4:6" x14ac:dyDescent="0.2">
      <c r="D252" s="323"/>
      <c r="E252" s="323"/>
      <c r="F252" s="323"/>
    </row>
    <row r="253" spans="4:6" x14ac:dyDescent="0.2">
      <c r="D253" s="323"/>
      <c r="E253" s="323"/>
      <c r="F253" s="323"/>
    </row>
    <row r="254" spans="4:6" x14ac:dyDescent="0.2">
      <c r="D254" s="323"/>
      <c r="E254" s="323"/>
      <c r="F254" s="323"/>
    </row>
    <row r="255" spans="4:6" x14ac:dyDescent="0.2">
      <c r="D255" s="323"/>
      <c r="E255" s="323"/>
      <c r="F255" s="323"/>
    </row>
    <row r="256" spans="4:6" x14ac:dyDescent="0.2">
      <c r="D256" s="323"/>
      <c r="E256" s="323"/>
      <c r="F256" s="323"/>
    </row>
    <row r="257" spans="4:6" x14ac:dyDescent="0.2">
      <c r="D257" s="323"/>
      <c r="E257" s="323"/>
      <c r="F257" s="323"/>
    </row>
    <row r="258" spans="4:6" x14ac:dyDescent="0.2">
      <c r="D258" s="323"/>
      <c r="E258" s="323"/>
      <c r="F258" s="323"/>
    </row>
    <row r="259" spans="4:6" x14ac:dyDescent="0.2">
      <c r="D259" s="323"/>
      <c r="E259" s="323"/>
      <c r="F259" s="323"/>
    </row>
    <row r="260" spans="4:6" x14ac:dyDescent="0.2">
      <c r="D260" s="323"/>
      <c r="E260" s="323"/>
      <c r="F260" s="323"/>
    </row>
    <row r="261" spans="4:6" x14ac:dyDescent="0.2">
      <c r="D261" s="323"/>
      <c r="E261" s="323"/>
      <c r="F261" s="323"/>
    </row>
    <row r="262" spans="4:6" x14ac:dyDescent="0.2">
      <c r="D262" s="323"/>
      <c r="E262" s="323"/>
      <c r="F262" s="323"/>
    </row>
    <row r="263" spans="4:6" x14ac:dyDescent="0.2">
      <c r="D263" s="323"/>
      <c r="E263" s="323"/>
      <c r="F263" s="323"/>
    </row>
    <row r="264" spans="4:6" x14ac:dyDescent="0.2">
      <c r="D264" s="323"/>
      <c r="E264" s="323"/>
      <c r="F264" s="323"/>
    </row>
    <row r="265" spans="4:6" x14ac:dyDescent="0.2">
      <c r="D265" s="323"/>
      <c r="E265" s="323"/>
      <c r="F265" s="323"/>
    </row>
    <row r="266" spans="4:6" x14ac:dyDescent="0.2">
      <c r="D266" s="323"/>
      <c r="E266" s="323"/>
      <c r="F266" s="323"/>
    </row>
    <row r="267" spans="4:6" x14ac:dyDescent="0.2">
      <c r="D267" s="323"/>
      <c r="E267" s="323"/>
      <c r="F267" s="323"/>
    </row>
    <row r="268" spans="4:6" x14ac:dyDescent="0.2">
      <c r="D268" s="323"/>
      <c r="E268" s="323"/>
      <c r="F268" s="323"/>
    </row>
    <row r="269" spans="4:6" x14ac:dyDescent="0.2">
      <c r="D269" s="323"/>
      <c r="E269" s="323"/>
      <c r="F269" s="323"/>
    </row>
    <row r="270" spans="4:6" x14ac:dyDescent="0.2">
      <c r="D270" s="323"/>
      <c r="E270" s="323"/>
      <c r="F270" s="323"/>
    </row>
    <row r="271" spans="4:6" x14ac:dyDescent="0.2">
      <c r="D271" s="323"/>
      <c r="E271" s="323"/>
      <c r="F271" s="323"/>
    </row>
    <row r="272" spans="4:6" x14ac:dyDescent="0.2">
      <c r="D272" s="323"/>
      <c r="E272" s="323"/>
      <c r="F272" s="323"/>
    </row>
    <row r="273" spans="4:6" x14ac:dyDescent="0.2">
      <c r="D273" s="323"/>
      <c r="E273" s="323"/>
      <c r="F273" s="323"/>
    </row>
    <row r="274" spans="4:6" x14ac:dyDescent="0.2">
      <c r="D274" s="323"/>
      <c r="E274" s="323"/>
      <c r="F274" s="323"/>
    </row>
    <row r="275" spans="4:6" x14ac:dyDescent="0.2">
      <c r="D275" s="323"/>
      <c r="E275" s="323"/>
      <c r="F275" s="323"/>
    </row>
    <row r="276" spans="4:6" x14ac:dyDescent="0.2">
      <c r="D276" s="323"/>
      <c r="E276" s="323"/>
      <c r="F276" s="323"/>
    </row>
    <row r="277" spans="4:6" x14ac:dyDescent="0.2">
      <c r="D277" s="323"/>
      <c r="E277" s="323"/>
      <c r="F277" s="323"/>
    </row>
    <row r="278" spans="4:6" x14ac:dyDescent="0.2">
      <c r="D278" s="323"/>
      <c r="E278" s="323"/>
      <c r="F278" s="323"/>
    </row>
    <row r="279" spans="4:6" x14ac:dyDescent="0.2">
      <c r="D279" s="323"/>
      <c r="E279" s="323"/>
      <c r="F279" s="323"/>
    </row>
    <row r="280" spans="4:6" x14ac:dyDescent="0.2">
      <c r="D280" s="323"/>
      <c r="E280" s="323"/>
      <c r="F280" s="323"/>
    </row>
    <row r="281" spans="4:6" x14ac:dyDescent="0.2">
      <c r="D281" s="323"/>
      <c r="E281" s="323"/>
      <c r="F281" s="323"/>
    </row>
    <row r="282" spans="4:6" x14ac:dyDescent="0.2">
      <c r="D282" s="323"/>
      <c r="E282" s="323"/>
      <c r="F282" s="323"/>
    </row>
    <row r="283" spans="4:6" x14ac:dyDescent="0.2">
      <c r="D283" s="323"/>
      <c r="E283" s="323"/>
      <c r="F283" s="323"/>
    </row>
    <row r="284" spans="4:6" x14ac:dyDescent="0.2">
      <c r="D284" s="323"/>
      <c r="E284" s="323"/>
      <c r="F284" s="323"/>
    </row>
    <row r="285" spans="4:6" x14ac:dyDescent="0.2">
      <c r="D285" s="323"/>
      <c r="E285" s="323"/>
      <c r="F285" s="323"/>
    </row>
    <row r="286" spans="4:6" x14ac:dyDescent="0.2">
      <c r="D286" s="323"/>
      <c r="E286" s="323"/>
      <c r="F286" s="323"/>
    </row>
    <row r="287" spans="4:6" x14ac:dyDescent="0.2">
      <c r="D287" s="323"/>
      <c r="E287" s="323"/>
      <c r="F287" s="323"/>
    </row>
    <row r="288" spans="4:6" x14ac:dyDescent="0.2">
      <c r="D288" s="323"/>
      <c r="E288" s="323"/>
      <c r="F288" s="323"/>
    </row>
    <row r="289" spans="4:6" x14ac:dyDescent="0.2">
      <c r="D289" s="323"/>
      <c r="E289" s="323"/>
      <c r="F289" s="323"/>
    </row>
    <row r="290" spans="4:6" x14ac:dyDescent="0.2">
      <c r="D290" s="323"/>
      <c r="E290" s="323"/>
      <c r="F290" s="323"/>
    </row>
    <row r="291" spans="4:6" x14ac:dyDescent="0.2">
      <c r="D291" s="323"/>
      <c r="E291" s="323"/>
      <c r="F291" s="323"/>
    </row>
    <row r="292" spans="4:6" x14ac:dyDescent="0.2">
      <c r="D292" s="323"/>
      <c r="E292" s="323"/>
      <c r="F292" s="323"/>
    </row>
    <row r="293" spans="4:6" x14ac:dyDescent="0.2">
      <c r="D293" s="323"/>
      <c r="E293" s="323"/>
      <c r="F293" s="323"/>
    </row>
    <row r="294" spans="4:6" x14ac:dyDescent="0.2">
      <c r="D294" s="323"/>
      <c r="E294" s="323"/>
      <c r="F294" s="323"/>
    </row>
    <row r="295" spans="4:6" x14ac:dyDescent="0.2">
      <c r="D295" s="323"/>
      <c r="E295" s="323"/>
      <c r="F295" s="323"/>
    </row>
    <row r="296" spans="4:6" x14ac:dyDescent="0.2">
      <c r="D296" s="323"/>
      <c r="E296" s="323"/>
      <c r="F296" s="323"/>
    </row>
    <row r="297" spans="4:6" x14ac:dyDescent="0.2">
      <c r="D297" s="323"/>
      <c r="E297" s="323"/>
      <c r="F297" s="323"/>
    </row>
    <row r="298" spans="4:6" x14ac:dyDescent="0.2">
      <c r="D298" s="323"/>
      <c r="E298" s="323"/>
      <c r="F298" s="323"/>
    </row>
    <row r="299" spans="4:6" x14ac:dyDescent="0.2">
      <c r="D299" s="323"/>
      <c r="E299" s="323"/>
      <c r="F299" s="323"/>
    </row>
    <row r="300" spans="4:6" x14ac:dyDescent="0.2">
      <c r="D300" s="323"/>
      <c r="E300" s="323"/>
      <c r="F300" s="323"/>
    </row>
    <row r="301" spans="4:6" x14ac:dyDescent="0.2">
      <c r="D301" s="323"/>
      <c r="E301" s="323"/>
      <c r="F301" s="323"/>
    </row>
    <row r="302" spans="4:6" x14ac:dyDescent="0.2">
      <c r="D302" s="323"/>
      <c r="E302" s="323"/>
      <c r="F302" s="323"/>
    </row>
    <row r="303" spans="4:6" x14ac:dyDescent="0.2">
      <c r="D303" s="323"/>
      <c r="E303" s="323"/>
      <c r="F303" s="323"/>
    </row>
    <row r="304" spans="4:6" x14ac:dyDescent="0.2">
      <c r="D304" s="323"/>
      <c r="E304" s="323"/>
      <c r="F304" s="323"/>
    </row>
    <row r="305" spans="4:6" x14ac:dyDescent="0.2">
      <c r="D305" s="323"/>
      <c r="E305" s="323"/>
      <c r="F305" s="323"/>
    </row>
    <row r="306" spans="4:6" x14ac:dyDescent="0.2">
      <c r="D306" s="323"/>
      <c r="E306" s="323"/>
      <c r="F306" s="323"/>
    </row>
    <row r="307" spans="4:6" x14ac:dyDescent="0.2">
      <c r="D307" s="323"/>
      <c r="E307" s="323"/>
      <c r="F307" s="323"/>
    </row>
    <row r="308" spans="4:6" x14ac:dyDescent="0.2">
      <c r="D308" s="323"/>
      <c r="E308" s="323"/>
      <c r="F308" s="323"/>
    </row>
    <row r="309" spans="4:6" x14ac:dyDescent="0.2">
      <c r="D309" s="323"/>
      <c r="E309" s="323"/>
      <c r="F309" s="323"/>
    </row>
    <row r="310" spans="4:6" x14ac:dyDescent="0.2">
      <c r="D310" s="323"/>
      <c r="E310" s="323"/>
      <c r="F310" s="323"/>
    </row>
    <row r="311" spans="4:6" x14ac:dyDescent="0.2">
      <c r="D311" s="323"/>
      <c r="E311" s="323"/>
      <c r="F311" s="323"/>
    </row>
    <row r="312" spans="4:6" x14ac:dyDescent="0.2">
      <c r="D312" s="323"/>
      <c r="E312" s="323"/>
      <c r="F312" s="323"/>
    </row>
    <row r="313" spans="4:6" x14ac:dyDescent="0.2">
      <c r="D313" s="323"/>
      <c r="E313" s="323"/>
      <c r="F313" s="323"/>
    </row>
    <row r="314" spans="4:6" x14ac:dyDescent="0.2">
      <c r="D314" s="323"/>
      <c r="E314" s="323"/>
      <c r="F314" s="323"/>
    </row>
    <row r="315" spans="4:6" x14ac:dyDescent="0.2">
      <c r="D315" s="323"/>
      <c r="E315" s="323"/>
      <c r="F315" s="323"/>
    </row>
    <row r="316" spans="4:6" x14ac:dyDescent="0.2">
      <c r="D316" s="323"/>
      <c r="E316" s="323"/>
      <c r="F316" s="323"/>
    </row>
    <row r="317" spans="4:6" x14ac:dyDescent="0.2">
      <c r="D317" s="323"/>
      <c r="E317" s="323"/>
      <c r="F317" s="323"/>
    </row>
    <row r="318" spans="4:6" x14ac:dyDescent="0.2">
      <c r="D318" s="323"/>
      <c r="E318" s="323"/>
      <c r="F318" s="323"/>
    </row>
    <row r="319" spans="4:6" x14ac:dyDescent="0.2">
      <c r="D319" s="323"/>
      <c r="E319" s="323"/>
      <c r="F319" s="323"/>
    </row>
    <row r="320" spans="4:6" x14ac:dyDescent="0.2">
      <c r="D320" s="323"/>
      <c r="E320" s="323"/>
      <c r="F320" s="323"/>
    </row>
    <row r="321" spans="4:6" x14ac:dyDescent="0.2">
      <c r="D321" s="323"/>
      <c r="E321" s="323"/>
      <c r="F321" s="323"/>
    </row>
    <row r="322" spans="4:6" x14ac:dyDescent="0.2">
      <c r="D322" s="323"/>
      <c r="E322" s="323"/>
      <c r="F322" s="323"/>
    </row>
    <row r="323" spans="4:6" x14ac:dyDescent="0.2">
      <c r="D323" s="323"/>
      <c r="E323" s="323"/>
      <c r="F323" s="323"/>
    </row>
    <row r="324" spans="4:6" x14ac:dyDescent="0.2">
      <c r="D324" s="323"/>
      <c r="E324" s="323"/>
      <c r="F324" s="323"/>
    </row>
    <row r="325" spans="4:6" x14ac:dyDescent="0.2">
      <c r="D325" s="323"/>
      <c r="E325" s="323"/>
      <c r="F325" s="323"/>
    </row>
    <row r="326" spans="4:6" x14ac:dyDescent="0.2">
      <c r="D326" s="323"/>
      <c r="E326" s="323"/>
      <c r="F326" s="323"/>
    </row>
    <row r="327" spans="4:6" x14ac:dyDescent="0.2">
      <c r="D327" s="323"/>
      <c r="E327" s="323"/>
      <c r="F327" s="323"/>
    </row>
    <row r="328" spans="4:6" x14ac:dyDescent="0.2">
      <c r="D328" s="323"/>
      <c r="E328" s="323"/>
      <c r="F328" s="323"/>
    </row>
    <row r="329" spans="4:6" x14ac:dyDescent="0.2">
      <c r="D329" s="323"/>
      <c r="E329" s="323"/>
      <c r="F329" s="323"/>
    </row>
    <row r="330" spans="4:6" x14ac:dyDescent="0.2">
      <c r="D330" s="323"/>
      <c r="E330" s="323"/>
      <c r="F330" s="323"/>
    </row>
    <row r="331" spans="4:6" x14ac:dyDescent="0.2">
      <c r="D331" s="323"/>
      <c r="E331" s="323"/>
      <c r="F331" s="323"/>
    </row>
    <row r="332" spans="4:6" x14ac:dyDescent="0.2">
      <c r="D332" s="323"/>
      <c r="E332" s="323"/>
      <c r="F332" s="323"/>
    </row>
    <row r="333" spans="4:6" x14ac:dyDescent="0.2">
      <c r="D333" s="323"/>
      <c r="E333" s="323"/>
      <c r="F333" s="323"/>
    </row>
    <row r="334" spans="4:6" x14ac:dyDescent="0.2">
      <c r="D334" s="323"/>
      <c r="E334" s="323"/>
      <c r="F334" s="323"/>
    </row>
    <row r="335" spans="4:6" x14ac:dyDescent="0.2">
      <c r="D335" s="323"/>
      <c r="E335" s="323"/>
      <c r="F335" s="323"/>
    </row>
    <row r="336" spans="4:6" x14ac:dyDescent="0.2">
      <c r="D336" s="323"/>
      <c r="E336" s="323"/>
      <c r="F336" s="323"/>
    </row>
    <row r="337" spans="4:6" x14ac:dyDescent="0.2">
      <c r="D337" s="323"/>
      <c r="E337" s="323"/>
      <c r="F337" s="323"/>
    </row>
    <row r="338" spans="4:6" x14ac:dyDescent="0.2">
      <c r="D338" s="323"/>
      <c r="E338" s="323"/>
      <c r="F338" s="323"/>
    </row>
    <row r="339" spans="4:6" x14ac:dyDescent="0.2">
      <c r="D339" s="323"/>
      <c r="E339" s="323"/>
      <c r="F339" s="323"/>
    </row>
    <row r="340" spans="4:6" x14ac:dyDescent="0.2">
      <c r="D340" s="323"/>
      <c r="E340" s="323"/>
      <c r="F340" s="323"/>
    </row>
    <row r="341" spans="4:6" x14ac:dyDescent="0.2">
      <c r="D341" s="323"/>
      <c r="E341" s="323"/>
      <c r="F341" s="323"/>
    </row>
    <row r="342" spans="4:6" x14ac:dyDescent="0.2">
      <c r="D342" s="323"/>
      <c r="E342" s="323"/>
      <c r="F342" s="323"/>
    </row>
    <row r="343" spans="4:6" x14ac:dyDescent="0.2">
      <c r="D343" s="323"/>
      <c r="E343" s="323"/>
      <c r="F343" s="323"/>
    </row>
    <row r="344" spans="4:6" x14ac:dyDescent="0.2">
      <c r="D344" s="323"/>
      <c r="E344" s="323"/>
      <c r="F344" s="323"/>
    </row>
    <row r="345" spans="4:6" x14ac:dyDescent="0.2">
      <c r="D345" s="323"/>
      <c r="E345" s="323"/>
      <c r="F345" s="323"/>
    </row>
    <row r="346" spans="4:6" x14ac:dyDescent="0.2">
      <c r="D346" s="323"/>
      <c r="E346" s="323"/>
      <c r="F346" s="323"/>
    </row>
    <row r="347" spans="4:6" x14ac:dyDescent="0.2">
      <c r="D347" s="323"/>
      <c r="E347" s="323"/>
      <c r="F347" s="323"/>
    </row>
    <row r="348" spans="4:6" x14ac:dyDescent="0.2">
      <c r="D348" s="323"/>
      <c r="E348" s="323"/>
      <c r="F348" s="323"/>
    </row>
    <row r="349" spans="4:6" x14ac:dyDescent="0.2">
      <c r="D349" s="323"/>
      <c r="E349" s="323"/>
      <c r="F349" s="323"/>
    </row>
    <row r="350" spans="4:6" x14ac:dyDescent="0.2">
      <c r="D350" s="323"/>
      <c r="E350" s="323"/>
      <c r="F350" s="323"/>
    </row>
    <row r="351" spans="4:6" x14ac:dyDescent="0.2">
      <c r="D351" s="323"/>
      <c r="E351" s="323"/>
      <c r="F351" s="323"/>
    </row>
    <row r="352" spans="4:6" x14ac:dyDescent="0.2">
      <c r="D352" s="323"/>
      <c r="E352" s="323"/>
      <c r="F352" s="323"/>
    </row>
    <row r="353" spans="4:6" x14ac:dyDescent="0.2">
      <c r="D353" s="323"/>
      <c r="E353" s="323"/>
      <c r="F353" s="323"/>
    </row>
    <row r="354" spans="4:6" x14ac:dyDescent="0.2">
      <c r="D354" s="323"/>
      <c r="E354" s="323"/>
      <c r="F354" s="323"/>
    </row>
    <row r="355" spans="4:6" x14ac:dyDescent="0.2">
      <c r="D355" s="323"/>
      <c r="E355" s="323"/>
      <c r="F355" s="323"/>
    </row>
    <row r="356" spans="4:6" x14ac:dyDescent="0.2">
      <c r="D356" s="323"/>
      <c r="E356" s="323"/>
      <c r="F356" s="323"/>
    </row>
    <row r="357" spans="4:6" x14ac:dyDescent="0.2">
      <c r="D357" s="323"/>
      <c r="E357" s="323"/>
      <c r="F357" s="323"/>
    </row>
    <row r="358" spans="4:6" x14ac:dyDescent="0.2">
      <c r="D358" s="323"/>
      <c r="E358" s="323"/>
      <c r="F358" s="323"/>
    </row>
    <row r="359" spans="4:6" x14ac:dyDescent="0.2">
      <c r="D359" s="323"/>
      <c r="E359" s="323"/>
      <c r="F359" s="323"/>
    </row>
    <row r="360" spans="4:6" x14ac:dyDescent="0.2">
      <c r="D360" s="323"/>
      <c r="E360" s="323"/>
      <c r="F360" s="323"/>
    </row>
    <row r="361" spans="4:6" x14ac:dyDescent="0.2">
      <c r="D361" s="323"/>
      <c r="E361" s="323"/>
      <c r="F361" s="323"/>
    </row>
    <row r="362" spans="4:6" x14ac:dyDescent="0.2">
      <c r="D362" s="323"/>
      <c r="E362" s="323"/>
      <c r="F362" s="323"/>
    </row>
    <row r="363" spans="4:6" x14ac:dyDescent="0.2">
      <c r="D363" s="323"/>
      <c r="E363" s="323"/>
      <c r="F363" s="323"/>
    </row>
    <row r="364" spans="4:6" x14ac:dyDescent="0.2">
      <c r="D364" s="323"/>
      <c r="E364" s="323"/>
      <c r="F364" s="323"/>
    </row>
    <row r="365" spans="4:6" x14ac:dyDescent="0.2">
      <c r="D365" s="323"/>
      <c r="E365" s="323"/>
      <c r="F365" s="323"/>
    </row>
    <row r="366" spans="4:6" x14ac:dyDescent="0.2">
      <c r="D366" s="323"/>
      <c r="E366" s="323"/>
      <c r="F366" s="323"/>
    </row>
    <row r="367" spans="4:6" x14ac:dyDescent="0.2">
      <c r="D367" s="323"/>
      <c r="E367" s="323"/>
      <c r="F367" s="323"/>
    </row>
    <row r="368" spans="4:6" x14ac:dyDescent="0.2">
      <c r="D368" s="323"/>
      <c r="E368" s="323"/>
      <c r="F368" s="323"/>
    </row>
    <row r="369" spans="4:6" x14ac:dyDescent="0.2">
      <c r="D369" s="323"/>
      <c r="E369" s="323"/>
      <c r="F369" s="323"/>
    </row>
    <row r="370" spans="4:6" x14ac:dyDescent="0.2">
      <c r="D370" s="323"/>
      <c r="E370" s="323"/>
      <c r="F370" s="323"/>
    </row>
    <row r="371" spans="4:6" x14ac:dyDescent="0.2">
      <c r="D371" s="323"/>
      <c r="E371" s="323"/>
      <c r="F371" s="323"/>
    </row>
    <row r="372" spans="4:6" x14ac:dyDescent="0.2">
      <c r="D372" s="323"/>
      <c r="E372" s="323"/>
      <c r="F372" s="323"/>
    </row>
    <row r="373" spans="4:6" x14ac:dyDescent="0.2">
      <c r="D373" s="323"/>
      <c r="E373" s="323"/>
      <c r="F373" s="323"/>
    </row>
    <row r="374" spans="4:6" x14ac:dyDescent="0.2">
      <c r="D374" s="323"/>
      <c r="E374" s="323"/>
      <c r="F374" s="323"/>
    </row>
    <row r="375" spans="4:6" x14ac:dyDescent="0.2">
      <c r="D375" s="323"/>
      <c r="E375" s="323"/>
      <c r="F375" s="323"/>
    </row>
    <row r="376" spans="4:6" x14ac:dyDescent="0.2">
      <c r="D376" s="323"/>
      <c r="E376" s="323"/>
      <c r="F376" s="323"/>
    </row>
    <row r="377" spans="4:6" x14ac:dyDescent="0.2">
      <c r="D377" s="323"/>
      <c r="E377" s="323"/>
      <c r="F377" s="323"/>
    </row>
    <row r="378" spans="4:6" x14ac:dyDescent="0.2">
      <c r="D378" s="323"/>
      <c r="E378" s="323"/>
      <c r="F378" s="323"/>
    </row>
    <row r="379" spans="4:6" x14ac:dyDescent="0.2">
      <c r="D379" s="323"/>
      <c r="E379" s="323"/>
      <c r="F379" s="323"/>
    </row>
    <row r="380" spans="4:6" x14ac:dyDescent="0.2">
      <c r="D380" s="323"/>
      <c r="E380" s="323"/>
      <c r="F380" s="323"/>
    </row>
    <row r="381" spans="4:6" x14ac:dyDescent="0.2">
      <c r="D381" s="323"/>
      <c r="E381" s="323"/>
      <c r="F381" s="323"/>
    </row>
    <row r="382" spans="4:6" x14ac:dyDescent="0.2">
      <c r="D382" s="323"/>
      <c r="E382" s="323"/>
      <c r="F382" s="323"/>
    </row>
    <row r="383" spans="4:6" x14ac:dyDescent="0.2">
      <c r="D383" s="323"/>
      <c r="E383" s="323"/>
      <c r="F383" s="323"/>
    </row>
    <row r="384" spans="4:6" x14ac:dyDescent="0.2">
      <c r="D384" s="323"/>
      <c r="E384" s="323"/>
      <c r="F384" s="323"/>
    </row>
    <row r="385" spans="4:6" x14ac:dyDescent="0.2">
      <c r="D385" s="323"/>
      <c r="E385" s="323"/>
      <c r="F385" s="323"/>
    </row>
    <row r="386" spans="4:6" x14ac:dyDescent="0.2">
      <c r="D386" s="323"/>
      <c r="E386" s="323"/>
      <c r="F386" s="323"/>
    </row>
    <row r="387" spans="4:6" x14ac:dyDescent="0.2">
      <c r="D387" s="323"/>
      <c r="E387" s="323"/>
      <c r="F387" s="323"/>
    </row>
    <row r="388" spans="4:6" x14ac:dyDescent="0.2">
      <c r="D388" s="323"/>
      <c r="E388" s="323"/>
      <c r="F388" s="323"/>
    </row>
    <row r="389" spans="4:6" x14ac:dyDescent="0.2">
      <c r="D389" s="323"/>
      <c r="E389" s="323"/>
      <c r="F389" s="323"/>
    </row>
    <row r="390" spans="4:6" x14ac:dyDescent="0.2">
      <c r="D390" s="323"/>
      <c r="E390" s="323"/>
      <c r="F390" s="323"/>
    </row>
    <row r="391" spans="4:6" x14ac:dyDescent="0.2">
      <c r="D391" s="323"/>
      <c r="E391" s="323"/>
      <c r="F391" s="323"/>
    </row>
    <row r="392" spans="4:6" x14ac:dyDescent="0.2">
      <c r="D392" s="323"/>
      <c r="E392" s="323"/>
      <c r="F392" s="323"/>
    </row>
    <row r="393" spans="4:6" x14ac:dyDescent="0.2">
      <c r="D393" s="323"/>
      <c r="E393" s="323"/>
      <c r="F393" s="323"/>
    </row>
    <row r="394" spans="4:6" x14ac:dyDescent="0.2">
      <c r="D394" s="323"/>
      <c r="E394" s="323"/>
      <c r="F394" s="323"/>
    </row>
    <row r="395" spans="4:6" x14ac:dyDescent="0.2">
      <c r="D395" s="323"/>
      <c r="E395" s="323"/>
      <c r="F395" s="323"/>
    </row>
    <row r="396" spans="4:6" x14ac:dyDescent="0.2">
      <c r="D396" s="323"/>
      <c r="E396" s="323"/>
      <c r="F396" s="323"/>
    </row>
    <row r="397" spans="4:6" x14ac:dyDescent="0.2">
      <c r="D397" s="323"/>
      <c r="E397" s="323"/>
      <c r="F397" s="323"/>
    </row>
    <row r="398" spans="4:6" x14ac:dyDescent="0.2">
      <c r="D398" s="323"/>
      <c r="E398" s="323"/>
      <c r="F398" s="323"/>
    </row>
    <row r="399" spans="4:6" x14ac:dyDescent="0.2">
      <c r="D399" s="323"/>
      <c r="E399" s="323"/>
      <c r="F399" s="323"/>
    </row>
    <row r="400" spans="4:6" x14ac:dyDescent="0.2">
      <c r="D400" s="323"/>
      <c r="E400" s="323"/>
      <c r="F400" s="323"/>
    </row>
    <row r="401" spans="4:6" x14ac:dyDescent="0.2">
      <c r="D401" s="323"/>
      <c r="E401" s="323"/>
      <c r="F401" s="323"/>
    </row>
    <row r="402" spans="4:6" x14ac:dyDescent="0.2">
      <c r="D402" s="323"/>
      <c r="E402" s="323"/>
      <c r="F402" s="323"/>
    </row>
    <row r="403" spans="4:6" x14ac:dyDescent="0.2">
      <c r="D403" s="323"/>
      <c r="E403" s="323"/>
      <c r="F403" s="323"/>
    </row>
    <row r="404" spans="4:6" x14ac:dyDescent="0.2">
      <c r="D404" s="323"/>
      <c r="E404" s="323"/>
      <c r="F404" s="323"/>
    </row>
    <row r="405" spans="4:6" x14ac:dyDescent="0.2">
      <c r="D405" s="323"/>
      <c r="E405" s="323"/>
      <c r="F405" s="323"/>
    </row>
    <row r="406" spans="4:6" x14ac:dyDescent="0.2">
      <c r="D406" s="323"/>
      <c r="E406" s="323"/>
      <c r="F406" s="323"/>
    </row>
    <row r="407" spans="4:6" x14ac:dyDescent="0.2">
      <c r="D407" s="323"/>
      <c r="E407" s="323"/>
      <c r="F407" s="323"/>
    </row>
    <row r="408" spans="4:6" x14ac:dyDescent="0.2">
      <c r="D408" s="323"/>
      <c r="E408" s="323"/>
      <c r="F408" s="323"/>
    </row>
    <row r="409" spans="4:6" x14ac:dyDescent="0.2">
      <c r="D409" s="323"/>
      <c r="E409" s="323"/>
      <c r="F409" s="323"/>
    </row>
    <row r="410" spans="4:6" x14ac:dyDescent="0.2">
      <c r="D410" s="323"/>
      <c r="E410" s="323"/>
      <c r="F410" s="323"/>
    </row>
    <row r="411" spans="4:6" x14ac:dyDescent="0.2">
      <c r="D411" s="323"/>
      <c r="E411" s="323"/>
      <c r="F411" s="323"/>
    </row>
    <row r="412" spans="4:6" x14ac:dyDescent="0.2">
      <c r="D412" s="323"/>
      <c r="E412" s="323"/>
      <c r="F412" s="323"/>
    </row>
    <row r="413" spans="4:6" x14ac:dyDescent="0.2">
      <c r="D413" s="323"/>
      <c r="E413" s="323"/>
      <c r="F413" s="323"/>
    </row>
    <row r="414" spans="4:6" x14ac:dyDescent="0.2">
      <c r="D414" s="323"/>
      <c r="E414" s="323"/>
      <c r="F414" s="323"/>
    </row>
    <row r="415" spans="4:6" x14ac:dyDescent="0.2">
      <c r="D415" s="323"/>
      <c r="E415" s="323"/>
      <c r="F415" s="323"/>
    </row>
    <row r="416" spans="4:6" x14ac:dyDescent="0.2">
      <c r="D416" s="323"/>
      <c r="E416" s="323"/>
      <c r="F416" s="323"/>
    </row>
    <row r="417" spans="4:6" x14ac:dyDescent="0.2">
      <c r="D417" s="323"/>
      <c r="E417" s="323"/>
      <c r="F417" s="323"/>
    </row>
    <row r="418" spans="4:6" x14ac:dyDescent="0.2">
      <c r="D418" s="323"/>
      <c r="E418" s="323"/>
      <c r="F418" s="323"/>
    </row>
    <row r="419" spans="4:6" x14ac:dyDescent="0.2">
      <c r="D419" s="323"/>
      <c r="E419" s="323"/>
      <c r="F419" s="323"/>
    </row>
    <row r="420" spans="4:6" x14ac:dyDescent="0.2">
      <c r="D420" s="323"/>
      <c r="E420" s="323"/>
      <c r="F420" s="323"/>
    </row>
    <row r="421" spans="4:6" x14ac:dyDescent="0.2">
      <c r="D421" s="323"/>
      <c r="E421" s="323"/>
      <c r="F421" s="323"/>
    </row>
    <row r="422" spans="4:6" x14ac:dyDescent="0.2">
      <c r="D422" s="323"/>
      <c r="E422" s="323"/>
      <c r="F422" s="323"/>
    </row>
    <row r="423" spans="4:6" x14ac:dyDescent="0.2">
      <c r="D423" s="323"/>
      <c r="E423" s="323"/>
      <c r="F423" s="323"/>
    </row>
    <row r="424" spans="4:6" x14ac:dyDescent="0.2">
      <c r="D424" s="323"/>
      <c r="E424" s="323"/>
      <c r="F424" s="323"/>
    </row>
    <row r="425" spans="4:6" x14ac:dyDescent="0.2">
      <c r="D425" s="323"/>
      <c r="E425" s="323"/>
      <c r="F425" s="323"/>
    </row>
    <row r="426" spans="4:6" x14ac:dyDescent="0.2">
      <c r="D426" s="323"/>
      <c r="E426" s="323"/>
      <c r="F426" s="323"/>
    </row>
    <row r="427" spans="4:6" x14ac:dyDescent="0.2">
      <c r="D427" s="323"/>
      <c r="E427" s="323"/>
      <c r="F427" s="323"/>
    </row>
    <row r="428" spans="4:6" x14ac:dyDescent="0.2">
      <c r="D428" s="323"/>
      <c r="E428" s="323"/>
      <c r="F428" s="323"/>
    </row>
    <row r="429" spans="4:6" x14ac:dyDescent="0.2">
      <c r="D429" s="323"/>
      <c r="E429" s="323"/>
      <c r="F429" s="323"/>
    </row>
    <row r="430" spans="4:6" x14ac:dyDescent="0.2">
      <c r="D430" s="323"/>
      <c r="E430" s="323"/>
      <c r="F430" s="323"/>
    </row>
    <row r="431" spans="4:6" x14ac:dyDescent="0.2">
      <c r="D431" s="323"/>
      <c r="E431" s="323"/>
      <c r="F431" s="323"/>
    </row>
    <row r="432" spans="4:6" x14ac:dyDescent="0.2">
      <c r="D432" s="323"/>
      <c r="E432" s="323"/>
      <c r="F432" s="323"/>
    </row>
    <row r="433" spans="4:6" x14ac:dyDescent="0.2">
      <c r="D433" s="323"/>
      <c r="E433" s="323"/>
      <c r="F433" s="323"/>
    </row>
    <row r="434" spans="4:6" x14ac:dyDescent="0.2">
      <c r="D434" s="323"/>
      <c r="E434" s="323"/>
      <c r="F434" s="323"/>
    </row>
    <row r="435" spans="4:6" x14ac:dyDescent="0.2">
      <c r="D435" s="323"/>
      <c r="E435" s="323"/>
      <c r="F435" s="323"/>
    </row>
    <row r="436" spans="4:6" x14ac:dyDescent="0.2">
      <c r="D436" s="323"/>
      <c r="E436" s="323"/>
      <c r="F436" s="323"/>
    </row>
    <row r="437" spans="4:6" x14ac:dyDescent="0.2">
      <c r="D437" s="323"/>
      <c r="E437" s="323"/>
      <c r="F437" s="323"/>
    </row>
    <row r="438" spans="4:6" x14ac:dyDescent="0.2">
      <c r="D438" s="323"/>
      <c r="E438" s="323"/>
      <c r="F438" s="323"/>
    </row>
    <row r="439" spans="4:6" x14ac:dyDescent="0.2">
      <c r="D439" s="323"/>
      <c r="E439" s="323"/>
      <c r="F439" s="323"/>
    </row>
    <row r="440" spans="4:6" x14ac:dyDescent="0.2">
      <c r="D440" s="323"/>
      <c r="E440" s="323"/>
      <c r="F440" s="323"/>
    </row>
    <row r="441" spans="4:6" x14ac:dyDescent="0.2">
      <c r="D441" s="323"/>
      <c r="E441" s="323"/>
      <c r="F441" s="323"/>
    </row>
  </sheetData>
  <mergeCells count="4">
    <mergeCell ref="A1:C1"/>
    <mergeCell ref="A4:D4"/>
    <mergeCell ref="A47:C47"/>
    <mergeCell ref="J3:L3"/>
  </mergeCells>
  <printOptions horizontalCentered="1" verticalCentered="1"/>
  <pageMargins left="0.1" right="0.1" top="0.5" bottom="0.4" header="0.1" footer="0.1"/>
  <pageSetup scale="80" orientation="landscape" r:id="rId1"/>
  <headerFooter>
    <oddHeader>&amp;C&amp;"Arial,Bold"TWIN FALLS SCHOOL DISTRICT 411</oddHeader>
    <oddFooter>&amp;L&amp;"Arial,Bold"&amp;Z&amp;F&amp;R&amp;"Arial,Bold"Page &amp;P of &amp;N</oddFoot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>
    <pageSetUpPr fitToPage="1"/>
  </sheetPr>
  <dimension ref="A1:M48"/>
  <sheetViews>
    <sheetView defaultGridColor="0" colorId="22" zoomScaleNormal="100" workbookViewId="0">
      <pane xSplit="3" ySplit="7" topLeftCell="D8" activePane="bottomRight" state="frozen"/>
      <selection activeCell="P31" sqref="P31"/>
      <selection pane="topRight" activeCell="P31" sqref="P31"/>
      <selection pane="bottomLeft" activeCell="P31" sqref="P31"/>
      <selection pane="bottomRight" activeCell="P31" sqref="P31"/>
    </sheetView>
  </sheetViews>
  <sheetFormatPr defaultColWidth="9.77734375" defaultRowHeight="15.75" x14ac:dyDescent="0.25"/>
  <cols>
    <col min="1" max="1" width="3.77734375" style="397" customWidth="1"/>
    <col min="2" max="2" width="6.77734375" style="397" customWidth="1"/>
    <col min="3" max="3" width="30.77734375" style="398" customWidth="1"/>
    <col min="4" max="13" width="11.77734375" style="397" customWidth="1"/>
    <col min="14" max="16384" width="9.77734375" style="397"/>
  </cols>
  <sheetData>
    <row r="1" spans="1:13" ht="20.25" x14ac:dyDescent="0.3">
      <c r="A1" s="600" t="s">
        <v>47</v>
      </c>
      <c r="B1" s="600"/>
      <c r="C1" s="600"/>
      <c r="E1" s="449" t="s">
        <v>510</v>
      </c>
      <c r="F1" s="447"/>
      <c r="G1" s="447"/>
      <c r="I1" s="451"/>
      <c r="M1" s="450" t="s">
        <v>562</v>
      </c>
    </row>
    <row r="2" spans="1:13" x14ac:dyDescent="0.25">
      <c r="E2" s="449" t="s">
        <v>16</v>
      </c>
      <c r="F2" s="447"/>
      <c r="G2" s="447"/>
      <c r="K2" s="446"/>
      <c r="L2" s="445"/>
      <c r="M2" s="444" t="s">
        <v>638</v>
      </c>
    </row>
    <row r="3" spans="1:13" x14ac:dyDescent="0.25">
      <c r="E3" s="448" t="s">
        <v>507</v>
      </c>
      <c r="F3" s="447"/>
      <c r="G3" s="447"/>
      <c r="K3" s="446"/>
      <c r="L3" s="445"/>
      <c r="M3" s="444" t="s">
        <v>639</v>
      </c>
    </row>
    <row r="4" spans="1:13" ht="12" customHeight="1" x14ac:dyDescent="0.2">
      <c r="A4" s="601" t="s">
        <v>505</v>
      </c>
      <c r="B4" s="601"/>
      <c r="C4" s="601"/>
      <c r="D4" s="434"/>
      <c r="E4" s="434"/>
      <c r="F4" s="434"/>
      <c r="G4" s="434"/>
      <c r="H4" s="434"/>
      <c r="I4" s="434"/>
      <c r="J4" s="434"/>
      <c r="K4" s="434"/>
      <c r="L4" s="434"/>
      <c r="M4" s="434"/>
    </row>
    <row r="5" spans="1:13" ht="15" x14ac:dyDescent="0.2">
      <c r="A5" s="443"/>
      <c r="B5" s="442"/>
      <c r="C5" s="441" t="s">
        <v>16</v>
      </c>
      <c r="D5" s="437" t="s">
        <v>503</v>
      </c>
      <c r="E5" s="440" t="s">
        <v>502</v>
      </c>
      <c r="F5" s="439" t="s">
        <v>85</v>
      </c>
      <c r="G5" s="439" t="s">
        <v>83</v>
      </c>
      <c r="H5" s="439" t="s">
        <v>81</v>
      </c>
      <c r="I5" s="439" t="s">
        <v>79</v>
      </c>
      <c r="J5" s="439" t="s">
        <v>77</v>
      </c>
      <c r="K5" s="438" t="s">
        <v>75</v>
      </c>
      <c r="L5" s="437" t="s">
        <v>73</v>
      </c>
      <c r="M5" s="437" t="s">
        <v>70</v>
      </c>
    </row>
    <row r="6" spans="1:13" ht="15" x14ac:dyDescent="0.2">
      <c r="A6" s="436"/>
      <c r="B6" s="429"/>
      <c r="C6" s="435"/>
      <c r="D6" s="429"/>
      <c r="E6" s="429"/>
      <c r="F6" s="434"/>
      <c r="G6" s="433"/>
      <c r="H6" s="432" t="s">
        <v>560</v>
      </c>
      <c r="I6" s="432" t="s">
        <v>559</v>
      </c>
      <c r="J6" s="431" t="s">
        <v>558</v>
      </c>
      <c r="K6" s="430" t="s">
        <v>557</v>
      </c>
      <c r="L6" s="430" t="s">
        <v>556</v>
      </c>
      <c r="M6" s="429"/>
    </row>
    <row r="7" spans="1:13" ht="15" x14ac:dyDescent="0.2">
      <c r="A7" s="416" t="s">
        <v>87</v>
      </c>
      <c r="B7" s="415" t="s">
        <v>500</v>
      </c>
      <c r="C7" s="428" t="s">
        <v>555</v>
      </c>
      <c r="D7" s="415" t="s">
        <v>88</v>
      </c>
      <c r="E7" s="415" t="s">
        <v>88</v>
      </c>
      <c r="F7" s="427" t="s">
        <v>84</v>
      </c>
      <c r="G7" s="426" t="s">
        <v>82</v>
      </c>
      <c r="H7" s="426" t="s">
        <v>554</v>
      </c>
      <c r="I7" s="426" t="s">
        <v>553</v>
      </c>
      <c r="J7" s="416" t="s">
        <v>552</v>
      </c>
      <c r="K7" s="415" t="s">
        <v>551</v>
      </c>
      <c r="L7" s="415" t="s">
        <v>550</v>
      </c>
      <c r="M7" s="415" t="s">
        <v>184</v>
      </c>
    </row>
    <row r="8" spans="1:13" ht="15" x14ac:dyDescent="0.2">
      <c r="A8" s="416" t="s">
        <v>496</v>
      </c>
      <c r="B8" s="415" t="s">
        <v>549</v>
      </c>
      <c r="C8" s="407" t="s">
        <v>282</v>
      </c>
      <c r="D8" s="410"/>
      <c r="E8" s="414">
        <f t="shared" ref="E8:E19" si="0">SUM(F8:M8)</f>
        <v>0</v>
      </c>
      <c r="F8" s="413"/>
      <c r="G8" s="412"/>
      <c r="H8" s="411"/>
      <c r="I8" s="410"/>
      <c r="J8" s="410"/>
      <c r="K8" s="410"/>
      <c r="L8" s="410"/>
      <c r="M8" s="410"/>
    </row>
    <row r="9" spans="1:13" ht="15" x14ac:dyDescent="0.2">
      <c r="A9" s="416" t="s">
        <v>491</v>
      </c>
      <c r="B9" s="415" t="s">
        <v>548</v>
      </c>
      <c r="C9" s="407" t="s">
        <v>280</v>
      </c>
      <c r="D9" s="410">
        <v>21019</v>
      </c>
      <c r="E9" s="414">
        <f t="shared" si="0"/>
        <v>29553</v>
      </c>
      <c r="F9" s="413"/>
      <c r="G9" s="412"/>
      <c r="H9" s="411"/>
      <c r="I9" s="410">
        <v>29553</v>
      </c>
      <c r="J9" s="410"/>
      <c r="K9" s="410"/>
      <c r="L9" s="410"/>
      <c r="M9" s="410"/>
    </row>
    <row r="10" spans="1:13" ht="15" x14ac:dyDescent="0.2">
      <c r="A10" s="416" t="s">
        <v>487</v>
      </c>
      <c r="B10" s="415" t="s">
        <v>547</v>
      </c>
      <c r="C10" s="407" t="s">
        <v>278</v>
      </c>
      <c r="D10" s="410"/>
      <c r="E10" s="414">
        <f t="shared" si="0"/>
        <v>0</v>
      </c>
      <c r="F10" s="413"/>
      <c r="G10" s="412"/>
      <c r="H10" s="411"/>
      <c r="I10" s="410"/>
      <c r="J10" s="410"/>
      <c r="K10" s="410"/>
      <c r="L10" s="410"/>
      <c r="M10" s="410"/>
    </row>
    <row r="11" spans="1:13" ht="15" x14ac:dyDescent="0.2">
      <c r="A11" s="425" t="s">
        <v>484</v>
      </c>
      <c r="B11" s="415">
        <v>519</v>
      </c>
      <c r="C11" s="407" t="s">
        <v>276</v>
      </c>
      <c r="D11" s="410"/>
      <c r="E11" s="414">
        <f t="shared" si="0"/>
        <v>0</v>
      </c>
      <c r="F11" s="413"/>
      <c r="G11" s="412"/>
      <c r="H11" s="411"/>
      <c r="I11" s="410"/>
      <c r="J11" s="410"/>
      <c r="K11" s="410"/>
      <c r="L11" s="410"/>
      <c r="M11" s="410"/>
    </row>
    <row r="12" spans="1:13" ht="15" x14ac:dyDescent="0.2">
      <c r="A12" s="416" t="s">
        <v>480</v>
      </c>
      <c r="B12" s="415" t="s">
        <v>546</v>
      </c>
      <c r="C12" s="407" t="s">
        <v>545</v>
      </c>
      <c r="D12" s="410">
        <v>167</v>
      </c>
      <c r="E12" s="414">
        <f t="shared" si="0"/>
        <v>330</v>
      </c>
      <c r="F12" s="413"/>
      <c r="G12" s="412"/>
      <c r="H12" s="411"/>
      <c r="I12" s="410">
        <v>330</v>
      </c>
      <c r="J12" s="410"/>
      <c r="K12" s="410"/>
      <c r="L12" s="410"/>
      <c r="M12" s="410"/>
    </row>
    <row r="13" spans="1:13" ht="15" x14ac:dyDescent="0.2">
      <c r="A13" s="416" t="s">
        <v>476</v>
      </c>
      <c r="B13" s="415" t="s">
        <v>544</v>
      </c>
      <c r="C13" s="407" t="s">
        <v>543</v>
      </c>
      <c r="D13" s="410"/>
      <c r="E13" s="414">
        <f t="shared" si="0"/>
        <v>0</v>
      </c>
      <c r="F13" s="413"/>
      <c r="G13" s="412"/>
      <c r="H13" s="411"/>
      <c r="I13" s="410"/>
      <c r="J13" s="410"/>
      <c r="K13" s="410"/>
      <c r="L13" s="410"/>
      <c r="M13" s="410"/>
    </row>
    <row r="14" spans="1:13" ht="15" x14ac:dyDescent="0.2">
      <c r="A14" s="416" t="s">
        <v>471</v>
      </c>
      <c r="B14" s="415" t="s">
        <v>542</v>
      </c>
      <c r="C14" s="407" t="s">
        <v>270</v>
      </c>
      <c r="D14" s="410"/>
      <c r="E14" s="414">
        <f t="shared" si="0"/>
        <v>0</v>
      </c>
      <c r="F14" s="413"/>
      <c r="G14" s="412"/>
      <c r="H14" s="411"/>
      <c r="I14" s="410"/>
      <c r="J14" s="410"/>
      <c r="K14" s="410"/>
      <c r="L14" s="410"/>
      <c r="M14" s="410"/>
    </row>
    <row r="15" spans="1:13" ht="15" x14ac:dyDescent="0.2">
      <c r="A15" s="416" t="s">
        <v>467</v>
      </c>
      <c r="B15" s="415" t="s">
        <v>541</v>
      </c>
      <c r="C15" s="407" t="s">
        <v>268</v>
      </c>
      <c r="D15" s="410">
        <v>48820</v>
      </c>
      <c r="E15" s="414">
        <f t="shared" si="0"/>
        <v>44356</v>
      </c>
      <c r="F15" s="413">
        <v>28564</v>
      </c>
      <c r="G15" s="412">
        <v>4273</v>
      </c>
      <c r="H15" s="411">
        <v>1500</v>
      </c>
      <c r="I15" s="410">
        <v>10019</v>
      </c>
      <c r="J15" s="410"/>
      <c r="K15" s="410"/>
      <c r="L15" s="410"/>
      <c r="M15" s="410"/>
    </row>
    <row r="16" spans="1:13" ht="15" x14ac:dyDescent="0.2">
      <c r="A16" s="416" t="s">
        <v>463</v>
      </c>
      <c r="B16" s="415" t="s">
        <v>540</v>
      </c>
      <c r="C16" s="407" t="s">
        <v>266</v>
      </c>
      <c r="D16" s="410"/>
      <c r="E16" s="414">
        <f t="shared" si="0"/>
        <v>0</v>
      </c>
      <c r="F16" s="413"/>
      <c r="G16" s="412"/>
      <c r="H16" s="411"/>
      <c r="I16" s="410"/>
      <c r="J16" s="410"/>
      <c r="K16" s="410"/>
      <c r="L16" s="410"/>
      <c r="M16" s="410"/>
    </row>
    <row r="17" spans="1:13" ht="15" x14ac:dyDescent="0.2">
      <c r="A17" s="416" t="s">
        <v>459</v>
      </c>
      <c r="B17" s="415" t="s">
        <v>539</v>
      </c>
      <c r="C17" s="407" t="s">
        <v>264</v>
      </c>
      <c r="D17" s="410"/>
      <c r="E17" s="414">
        <f t="shared" si="0"/>
        <v>0</v>
      </c>
      <c r="F17" s="413"/>
      <c r="G17" s="412"/>
      <c r="H17" s="411"/>
      <c r="I17" s="410"/>
      <c r="J17" s="410"/>
      <c r="K17" s="410"/>
      <c r="L17" s="410"/>
      <c r="M17" s="410"/>
    </row>
    <row r="18" spans="1:13" ht="15" x14ac:dyDescent="0.2">
      <c r="A18" s="416" t="s">
        <v>455</v>
      </c>
      <c r="B18" s="415" t="s">
        <v>538</v>
      </c>
      <c r="C18" s="407" t="s">
        <v>262</v>
      </c>
      <c r="D18" s="410"/>
      <c r="E18" s="414">
        <f t="shared" si="0"/>
        <v>0</v>
      </c>
      <c r="F18" s="413"/>
      <c r="G18" s="412"/>
      <c r="H18" s="411"/>
      <c r="I18" s="410"/>
      <c r="J18" s="410"/>
      <c r="K18" s="410"/>
      <c r="L18" s="410"/>
      <c r="M18" s="410"/>
    </row>
    <row r="19" spans="1:13" ht="15" x14ac:dyDescent="0.2">
      <c r="A19" s="416" t="s">
        <v>451</v>
      </c>
      <c r="B19" s="415" t="s">
        <v>537</v>
      </c>
      <c r="C19" s="407" t="s">
        <v>260</v>
      </c>
      <c r="D19" s="410"/>
      <c r="E19" s="414">
        <f t="shared" si="0"/>
        <v>0</v>
      </c>
      <c r="F19" s="413"/>
      <c r="G19" s="412"/>
      <c r="H19" s="411"/>
      <c r="I19" s="410"/>
      <c r="J19" s="410"/>
      <c r="K19" s="410"/>
      <c r="L19" s="410"/>
      <c r="M19" s="410"/>
    </row>
    <row r="20" spans="1:13" ht="15" x14ac:dyDescent="0.2">
      <c r="A20" s="416" t="s">
        <v>447</v>
      </c>
      <c r="B20" s="418"/>
      <c r="C20" s="407"/>
      <c r="D20" s="421"/>
      <c r="E20" s="421"/>
      <c r="F20" s="424"/>
      <c r="G20" s="423"/>
      <c r="H20" s="422"/>
      <c r="I20" s="421"/>
      <c r="J20" s="421"/>
      <c r="K20" s="421"/>
      <c r="L20" s="421"/>
      <c r="M20" s="421"/>
    </row>
    <row r="21" spans="1:13" ht="15" x14ac:dyDescent="0.2">
      <c r="A21" s="416" t="s">
        <v>444</v>
      </c>
      <c r="B21" s="415" t="s">
        <v>77</v>
      </c>
      <c r="C21" s="420" t="s">
        <v>536</v>
      </c>
      <c r="D21" s="419">
        <f t="shared" ref="D21:M21" si="1">SUM(D8:D19)</f>
        <v>70006</v>
      </c>
      <c r="E21" s="419">
        <f t="shared" si="1"/>
        <v>74239</v>
      </c>
      <c r="F21" s="419">
        <f t="shared" si="1"/>
        <v>28564</v>
      </c>
      <c r="G21" s="419">
        <f t="shared" si="1"/>
        <v>4273</v>
      </c>
      <c r="H21" s="419">
        <f t="shared" si="1"/>
        <v>1500</v>
      </c>
      <c r="I21" s="419">
        <f t="shared" si="1"/>
        <v>39902</v>
      </c>
      <c r="J21" s="419">
        <f t="shared" si="1"/>
        <v>0</v>
      </c>
      <c r="K21" s="419">
        <f t="shared" si="1"/>
        <v>0</v>
      </c>
      <c r="L21" s="419">
        <f t="shared" si="1"/>
        <v>0</v>
      </c>
      <c r="M21" s="419">
        <f t="shared" si="1"/>
        <v>0</v>
      </c>
    </row>
    <row r="22" spans="1:13" ht="15" x14ac:dyDescent="0.2">
      <c r="A22" s="416" t="s">
        <v>439</v>
      </c>
      <c r="B22" s="418"/>
      <c r="C22" s="407"/>
      <c r="D22" s="403"/>
      <c r="E22" s="403"/>
      <c r="F22" s="406"/>
      <c r="G22" s="405"/>
      <c r="H22" s="404"/>
      <c r="I22" s="403"/>
      <c r="J22" s="403"/>
      <c r="K22" s="403"/>
      <c r="L22" s="403"/>
      <c r="M22" s="403"/>
    </row>
    <row r="23" spans="1:13" ht="15" x14ac:dyDescent="0.2">
      <c r="A23" s="416" t="s">
        <v>436</v>
      </c>
      <c r="B23" s="415" t="s">
        <v>535</v>
      </c>
      <c r="C23" s="407" t="s">
        <v>534</v>
      </c>
      <c r="D23" s="410"/>
      <c r="E23" s="414">
        <f>SUM(F23:M23)</f>
        <v>1000</v>
      </c>
      <c r="F23" s="413"/>
      <c r="G23" s="412"/>
      <c r="H23" s="411"/>
      <c r="I23" s="410">
        <v>1000</v>
      </c>
      <c r="J23" s="410"/>
      <c r="K23" s="410"/>
      <c r="L23" s="410"/>
      <c r="M23" s="410"/>
    </row>
    <row r="24" spans="1:13" ht="15" x14ac:dyDescent="0.2">
      <c r="A24" s="416" t="s">
        <v>431</v>
      </c>
      <c r="B24" s="415" t="s">
        <v>533</v>
      </c>
      <c r="C24" s="407" t="s">
        <v>532</v>
      </c>
      <c r="D24" s="410"/>
      <c r="E24" s="414">
        <f>SUM(F24:M24)</f>
        <v>0</v>
      </c>
      <c r="F24" s="413"/>
      <c r="G24" s="412"/>
      <c r="H24" s="411"/>
      <c r="I24" s="410"/>
      <c r="J24" s="410"/>
      <c r="K24" s="410"/>
      <c r="L24" s="410"/>
      <c r="M24" s="410"/>
    </row>
    <row r="25" spans="1:13" ht="15" x14ac:dyDescent="0.2">
      <c r="A25" s="416" t="s">
        <v>428</v>
      </c>
      <c r="B25" s="415"/>
      <c r="C25" s="407"/>
      <c r="D25" s="403"/>
      <c r="E25" s="403"/>
      <c r="F25" s="406"/>
      <c r="G25" s="405"/>
      <c r="H25" s="404"/>
      <c r="I25" s="403"/>
      <c r="J25" s="403"/>
      <c r="K25" s="403"/>
      <c r="L25" s="403"/>
      <c r="M25" s="403"/>
    </row>
    <row r="26" spans="1:13" ht="15" x14ac:dyDescent="0.2">
      <c r="A26" s="416" t="s">
        <v>425</v>
      </c>
      <c r="B26" s="415" t="s">
        <v>531</v>
      </c>
      <c r="C26" s="407" t="s">
        <v>254</v>
      </c>
      <c r="D26" s="410">
        <v>31929</v>
      </c>
      <c r="E26" s="414">
        <f>SUM(F26:M26)</f>
        <v>33179</v>
      </c>
      <c r="F26" s="413"/>
      <c r="G26" s="412"/>
      <c r="H26" s="411">
        <v>4595</v>
      </c>
      <c r="I26" s="410">
        <v>28584</v>
      </c>
      <c r="J26" s="410"/>
      <c r="K26" s="410"/>
      <c r="L26" s="410"/>
      <c r="M26" s="410"/>
    </row>
    <row r="27" spans="1:13" ht="15" x14ac:dyDescent="0.2">
      <c r="A27" s="416" t="s">
        <v>422</v>
      </c>
      <c r="B27" s="415" t="s">
        <v>530</v>
      </c>
      <c r="C27" s="407" t="s">
        <v>252</v>
      </c>
      <c r="D27" s="410"/>
      <c r="E27" s="414">
        <f>SUM(F27:M27)</f>
        <v>0</v>
      </c>
      <c r="F27" s="413"/>
      <c r="G27" s="412"/>
      <c r="H27" s="411"/>
      <c r="I27" s="410"/>
      <c r="J27" s="410"/>
      <c r="K27" s="410"/>
      <c r="L27" s="410"/>
      <c r="M27" s="410"/>
    </row>
    <row r="28" spans="1:13" ht="15" x14ac:dyDescent="0.2">
      <c r="A28" s="416" t="s">
        <v>418</v>
      </c>
      <c r="B28" s="415">
        <v>623</v>
      </c>
      <c r="C28" s="407" t="s">
        <v>250</v>
      </c>
      <c r="D28" s="410"/>
      <c r="E28" s="414">
        <f>SUM(F28:M28)</f>
        <v>0</v>
      </c>
      <c r="F28" s="413"/>
      <c r="G28" s="412"/>
      <c r="H28" s="411"/>
      <c r="I28" s="410"/>
      <c r="J28" s="410"/>
      <c r="K28" s="410"/>
      <c r="L28" s="410"/>
      <c r="M28" s="410"/>
    </row>
    <row r="29" spans="1:13" ht="15" x14ac:dyDescent="0.2">
      <c r="A29" s="416" t="s">
        <v>415</v>
      </c>
      <c r="B29" s="415" t="s">
        <v>529</v>
      </c>
      <c r="C29" s="407" t="s">
        <v>248</v>
      </c>
      <c r="D29" s="410"/>
      <c r="E29" s="414">
        <f>SUM(F29:M29)</f>
        <v>0</v>
      </c>
      <c r="F29" s="413"/>
      <c r="G29" s="412"/>
      <c r="H29" s="411"/>
      <c r="I29" s="410"/>
      <c r="J29" s="410"/>
      <c r="K29" s="410"/>
      <c r="L29" s="410"/>
      <c r="M29" s="410"/>
    </row>
    <row r="30" spans="1:13" ht="15" x14ac:dyDescent="0.2">
      <c r="A30" s="416" t="s">
        <v>410</v>
      </c>
      <c r="B30" s="415" t="s">
        <v>528</v>
      </c>
      <c r="C30" s="407" t="s">
        <v>246</v>
      </c>
      <c r="D30" s="410"/>
      <c r="E30" s="414">
        <f>SUM(F30:M30)</f>
        <v>0</v>
      </c>
      <c r="F30" s="413"/>
      <c r="G30" s="412"/>
      <c r="H30" s="411"/>
      <c r="I30" s="410"/>
      <c r="J30" s="410"/>
      <c r="K30" s="410"/>
      <c r="L30" s="410"/>
      <c r="M30" s="410"/>
    </row>
    <row r="31" spans="1:13" ht="15" x14ac:dyDescent="0.2">
      <c r="A31" s="416" t="s">
        <v>405</v>
      </c>
      <c r="B31" s="415"/>
      <c r="C31" s="407"/>
      <c r="D31" s="403"/>
      <c r="E31" s="403"/>
      <c r="F31" s="406"/>
      <c r="G31" s="405"/>
      <c r="H31" s="404"/>
      <c r="I31" s="403"/>
      <c r="J31" s="403"/>
      <c r="K31" s="403"/>
      <c r="L31" s="403"/>
      <c r="M31" s="403"/>
    </row>
    <row r="32" spans="1:13" ht="15" x14ac:dyDescent="0.2">
      <c r="A32" s="416" t="s">
        <v>401</v>
      </c>
      <c r="B32" s="415" t="s">
        <v>527</v>
      </c>
      <c r="C32" s="407" t="s">
        <v>244</v>
      </c>
      <c r="D32" s="410">
        <v>2070</v>
      </c>
      <c r="E32" s="414">
        <f>SUM(F32:M32)</f>
        <v>1880</v>
      </c>
      <c r="F32" s="413"/>
      <c r="G32" s="412"/>
      <c r="H32" s="411"/>
      <c r="I32" s="410">
        <v>1880</v>
      </c>
      <c r="J32" s="410"/>
      <c r="K32" s="410"/>
      <c r="L32" s="410"/>
      <c r="M32" s="410"/>
    </row>
    <row r="33" spans="1:13" ht="15" x14ac:dyDescent="0.2">
      <c r="A33" s="416" t="s">
        <v>398</v>
      </c>
      <c r="B33" s="415"/>
      <c r="C33" s="407"/>
      <c r="D33" s="403"/>
      <c r="E33" s="403"/>
      <c r="F33" s="406"/>
      <c r="G33" s="405"/>
      <c r="H33" s="404"/>
      <c r="I33" s="403"/>
      <c r="J33" s="403"/>
      <c r="K33" s="403"/>
      <c r="L33" s="403"/>
      <c r="M33" s="403"/>
    </row>
    <row r="34" spans="1:13" ht="15" x14ac:dyDescent="0.2">
      <c r="A34" s="416" t="s">
        <v>394</v>
      </c>
      <c r="B34" s="415" t="s">
        <v>526</v>
      </c>
      <c r="C34" s="407" t="s">
        <v>242</v>
      </c>
      <c r="D34" s="410"/>
      <c r="E34" s="414">
        <f t="shared" ref="E34:E41" si="2">SUM(F34:M34)</f>
        <v>0</v>
      </c>
      <c r="F34" s="413"/>
      <c r="G34" s="412"/>
      <c r="H34" s="411"/>
      <c r="I34" s="410"/>
      <c r="J34" s="410"/>
      <c r="K34" s="410"/>
      <c r="L34" s="410"/>
      <c r="M34" s="410"/>
    </row>
    <row r="35" spans="1:13" ht="15" x14ac:dyDescent="0.2">
      <c r="A35" s="416" t="s">
        <v>390</v>
      </c>
      <c r="B35" s="415" t="s">
        <v>525</v>
      </c>
      <c r="C35" s="407" t="s">
        <v>240</v>
      </c>
      <c r="D35" s="410"/>
      <c r="E35" s="414">
        <f t="shared" si="2"/>
        <v>0</v>
      </c>
      <c r="F35" s="413"/>
      <c r="G35" s="412"/>
      <c r="H35" s="411"/>
      <c r="I35" s="410"/>
      <c r="J35" s="410"/>
      <c r="K35" s="410"/>
      <c r="L35" s="410"/>
      <c r="M35" s="410"/>
    </row>
    <row r="36" spans="1:13" ht="15" x14ac:dyDescent="0.2">
      <c r="A36" s="416" t="s">
        <v>385</v>
      </c>
      <c r="B36" s="415">
        <v>656</v>
      </c>
      <c r="C36" s="407" t="s">
        <v>524</v>
      </c>
      <c r="D36" s="410"/>
      <c r="E36" s="414">
        <f t="shared" si="2"/>
        <v>0</v>
      </c>
      <c r="F36" s="413"/>
      <c r="G36" s="412"/>
      <c r="H36" s="411"/>
      <c r="I36" s="410"/>
      <c r="J36" s="410"/>
      <c r="K36" s="410"/>
      <c r="L36" s="410"/>
      <c r="M36" s="410"/>
    </row>
    <row r="37" spans="1:13" ht="15" x14ac:dyDescent="0.2">
      <c r="A37" s="416" t="s">
        <v>380</v>
      </c>
      <c r="B37" s="415" t="s">
        <v>523</v>
      </c>
      <c r="C37" s="407" t="s">
        <v>522</v>
      </c>
      <c r="D37" s="410"/>
      <c r="E37" s="414">
        <f t="shared" si="2"/>
        <v>0</v>
      </c>
      <c r="F37" s="413"/>
      <c r="G37" s="412"/>
      <c r="H37" s="411"/>
      <c r="I37" s="410"/>
      <c r="J37" s="410"/>
      <c r="K37" s="410"/>
      <c r="L37" s="410"/>
      <c r="M37" s="410"/>
    </row>
    <row r="38" spans="1:13" ht="15" x14ac:dyDescent="0.2">
      <c r="A38" s="416" t="s">
        <v>377</v>
      </c>
      <c r="B38" s="415">
        <v>663</v>
      </c>
      <c r="C38" s="407" t="s">
        <v>521</v>
      </c>
      <c r="D38" s="410"/>
      <c r="E38" s="414">
        <f t="shared" si="2"/>
        <v>0</v>
      </c>
      <c r="F38" s="413"/>
      <c r="G38" s="412"/>
      <c r="H38" s="411"/>
      <c r="I38" s="410"/>
      <c r="J38" s="410"/>
      <c r="K38" s="410"/>
      <c r="L38" s="410"/>
      <c r="M38" s="410"/>
    </row>
    <row r="39" spans="1:13" ht="15" x14ac:dyDescent="0.2">
      <c r="A39" s="416" t="s">
        <v>373</v>
      </c>
      <c r="B39" s="415" t="s">
        <v>520</v>
      </c>
      <c r="C39" s="407" t="s">
        <v>519</v>
      </c>
      <c r="D39" s="410"/>
      <c r="E39" s="414">
        <f t="shared" si="2"/>
        <v>0</v>
      </c>
      <c r="F39" s="413"/>
      <c r="G39" s="412"/>
      <c r="H39" s="411"/>
      <c r="I39" s="410"/>
      <c r="J39" s="410"/>
      <c r="K39" s="410"/>
      <c r="L39" s="410"/>
      <c r="M39" s="410"/>
    </row>
    <row r="40" spans="1:13" ht="15" x14ac:dyDescent="0.2">
      <c r="A40" s="416" t="s">
        <v>369</v>
      </c>
      <c r="B40" s="415" t="s">
        <v>518</v>
      </c>
      <c r="C40" s="407" t="s">
        <v>230</v>
      </c>
      <c r="D40" s="410"/>
      <c r="E40" s="414">
        <f t="shared" si="2"/>
        <v>0</v>
      </c>
      <c r="F40" s="413"/>
      <c r="G40" s="412"/>
      <c r="H40" s="411"/>
      <c r="I40" s="410"/>
      <c r="J40" s="410"/>
      <c r="K40" s="410"/>
      <c r="L40" s="410"/>
      <c r="M40" s="410"/>
    </row>
    <row r="41" spans="1:13" ht="15" x14ac:dyDescent="0.2">
      <c r="A41" s="416" t="s">
        <v>365</v>
      </c>
      <c r="B41" s="415" t="s">
        <v>517</v>
      </c>
      <c r="C41" s="407" t="s">
        <v>228</v>
      </c>
      <c r="D41" s="410"/>
      <c r="E41" s="414">
        <f t="shared" si="2"/>
        <v>0</v>
      </c>
      <c r="F41" s="413"/>
      <c r="G41" s="412"/>
      <c r="H41" s="411"/>
      <c r="I41" s="410"/>
      <c r="J41" s="410"/>
      <c r="K41" s="410"/>
      <c r="L41" s="410"/>
      <c r="M41" s="410"/>
    </row>
    <row r="42" spans="1:13" ht="15" x14ac:dyDescent="0.2">
      <c r="A42" s="416" t="s">
        <v>362</v>
      </c>
      <c r="B42" s="415"/>
      <c r="C42" s="407"/>
      <c r="D42" s="403"/>
      <c r="E42" s="403"/>
      <c r="F42" s="406"/>
      <c r="G42" s="405"/>
      <c r="H42" s="404"/>
      <c r="I42" s="403"/>
      <c r="J42" s="403"/>
      <c r="K42" s="403"/>
      <c r="L42" s="403"/>
      <c r="M42" s="403"/>
    </row>
    <row r="43" spans="1:13" ht="15" x14ac:dyDescent="0.2">
      <c r="A43" s="416" t="s">
        <v>359</v>
      </c>
      <c r="B43" s="415" t="s">
        <v>516</v>
      </c>
      <c r="C43" s="407" t="s">
        <v>515</v>
      </c>
      <c r="D43" s="410"/>
      <c r="E43" s="414">
        <f>SUM(F43:M43)</f>
        <v>0</v>
      </c>
      <c r="F43" s="413"/>
      <c r="G43" s="412"/>
      <c r="H43" s="411"/>
      <c r="I43" s="410"/>
      <c r="J43" s="410"/>
      <c r="K43" s="410"/>
      <c r="L43" s="410"/>
      <c r="M43" s="410"/>
    </row>
    <row r="44" spans="1:13" ht="15" x14ac:dyDescent="0.2">
      <c r="A44" s="416" t="s">
        <v>357</v>
      </c>
      <c r="B44" s="415" t="s">
        <v>514</v>
      </c>
      <c r="C44" s="407" t="s">
        <v>513</v>
      </c>
      <c r="D44" s="410">
        <v>5425</v>
      </c>
      <c r="E44" s="414">
        <f>SUM(F44:M44)</f>
        <v>8192</v>
      </c>
      <c r="F44" s="413"/>
      <c r="G44" s="412"/>
      <c r="H44" s="411">
        <v>8192</v>
      </c>
      <c r="I44" s="410"/>
      <c r="J44" s="410"/>
      <c r="K44" s="410"/>
      <c r="L44" s="410"/>
      <c r="M44" s="410"/>
    </row>
    <row r="45" spans="1:13" ht="15" x14ac:dyDescent="0.2">
      <c r="A45" s="416" t="s">
        <v>353</v>
      </c>
      <c r="B45" s="415" t="s">
        <v>512</v>
      </c>
      <c r="C45" s="407" t="s">
        <v>222</v>
      </c>
      <c r="D45" s="410"/>
      <c r="E45" s="414">
        <f>SUM(F45:M45)</f>
        <v>0</v>
      </c>
      <c r="F45" s="413"/>
      <c r="G45" s="412"/>
      <c r="H45" s="411"/>
      <c r="I45" s="410"/>
      <c r="J45" s="410"/>
      <c r="K45" s="410"/>
      <c r="L45" s="410"/>
      <c r="M45" s="410"/>
    </row>
    <row r="46" spans="1:13" ht="15" x14ac:dyDescent="0.2">
      <c r="A46" s="409"/>
      <c r="B46" s="408"/>
      <c r="C46" s="407"/>
      <c r="D46" s="403"/>
      <c r="E46" s="403"/>
      <c r="F46" s="406"/>
      <c r="G46" s="405"/>
      <c r="H46" s="404"/>
      <c r="I46" s="403"/>
      <c r="J46" s="403"/>
      <c r="K46" s="403"/>
      <c r="L46" s="403"/>
      <c r="M46" s="403"/>
    </row>
    <row r="47" spans="1:13" ht="12" customHeight="1" x14ac:dyDescent="0.2">
      <c r="A47" s="602" t="str">
        <f ca="1">CELL("filename",A47)</f>
        <v>R:\Finance\Annual Budget\Amended 2016-2017\[2016-2017 Amended Budget.xlsx]131a</v>
      </c>
      <c r="B47" s="602"/>
      <c r="C47" s="602"/>
      <c r="D47" s="402"/>
      <c r="E47" s="402"/>
      <c r="F47" s="402"/>
      <c r="G47" s="402"/>
      <c r="H47" s="402"/>
      <c r="I47" s="402"/>
      <c r="J47" s="402"/>
      <c r="K47" s="402"/>
      <c r="L47" s="402"/>
      <c r="M47" s="402"/>
    </row>
    <row r="48" spans="1:13" ht="12" customHeight="1" x14ac:dyDescent="0.2">
      <c r="A48" s="401"/>
      <c r="B48" s="401"/>
      <c r="C48" s="400" t="s">
        <v>511</v>
      </c>
      <c r="D48" s="399">
        <f t="shared" ref="D48:M48" si="3">SUM(D23:D46)</f>
        <v>39424</v>
      </c>
      <c r="E48" s="399">
        <f t="shared" si="3"/>
        <v>44251</v>
      </c>
      <c r="F48" s="399">
        <f t="shared" si="3"/>
        <v>0</v>
      </c>
      <c r="G48" s="399">
        <f t="shared" si="3"/>
        <v>0</v>
      </c>
      <c r="H48" s="399">
        <f t="shared" si="3"/>
        <v>12787</v>
      </c>
      <c r="I48" s="399">
        <f t="shared" si="3"/>
        <v>31464</v>
      </c>
      <c r="J48" s="399">
        <f t="shared" si="3"/>
        <v>0</v>
      </c>
      <c r="K48" s="399">
        <f t="shared" si="3"/>
        <v>0</v>
      </c>
      <c r="L48" s="399">
        <f t="shared" si="3"/>
        <v>0</v>
      </c>
      <c r="M48" s="399">
        <f t="shared" si="3"/>
        <v>0</v>
      </c>
    </row>
  </sheetData>
  <mergeCells count="3">
    <mergeCell ref="A1:C1"/>
    <mergeCell ref="A4:C4"/>
    <mergeCell ref="A47:C47"/>
  </mergeCells>
  <printOptions horizontalCentered="1" verticalCentered="1"/>
  <pageMargins left="0.1" right="0.1" top="0.4" bottom="0.4" header="0.1" footer="0.1"/>
  <pageSetup scale="81" fitToHeight="2" orientation="landscape" r:id="rId1"/>
  <headerFooter>
    <oddHeader>&amp;C&amp;"Arial,Bold"TWIN FALLS SCHOOL DISTRICT 411</oddHeader>
    <oddFooter>&amp;L&amp;"Arial,Bold"&amp;Z&amp;F&amp;R&amp;"Arial,Bold"Page &amp;P of &amp;N</oddFoot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C49"/>
  <sheetViews>
    <sheetView zoomScaleNormal="100" workbookViewId="0">
      <pane xSplit="3" ySplit="7" topLeftCell="D17" activePane="bottomRight" state="frozen"/>
      <selection activeCell="P31" sqref="P31"/>
      <selection pane="topRight" activeCell="P31" sqref="P31"/>
      <selection pane="bottomLeft" activeCell="P31" sqref="P31"/>
      <selection pane="bottomRight" activeCell="P31" sqref="P31"/>
    </sheetView>
  </sheetViews>
  <sheetFormatPr defaultRowHeight="15.75" x14ac:dyDescent="0.25"/>
  <cols>
    <col min="1" max="1" width="3.77734375" style="397" customWidth="1"/>
    <col min="2" max="2" width="6.77734375" style="452" customWidth="1"/>
    <col min="3" max="3" width="30.77734375" style="398" customWidth="1"/>
    <col min="4" max="13" width="11.77734375" style="397" customWidth="1"/>
    <col min="14" max="16384" width="8.88671875" style="397"/>
  </cols>
  <sheetData>
    <row r="1" spans="1:22" ht="20.25" x14ac:dyDescent="0.3">
      <c r="A1" s="600" t="s">
        <v>47</v>
      </c>
      <c r="B1" s="600"/>
      <c r="C1" s="600"/>
      <c r="E1" s="530" t="s">
        <v>510</v>
      </c>
      <c r="F1" s="529"/>
      <c r="G1" s="529"/>
      <c r="H1" s="529"/>
      <c r="I1" s="451"/>
      <c r="L1" s="540"/>
      <c r="M1" s="450" t="s">
        <v>598</v>
      </c>
    </row>
    <row r="2" spans="1:22" x14ac:dyDescent="0.25">
      <c r="E2" s="530" t="s">
        <v>16</v>
      </c>
      <c r="F2" s="529"/>
      <c r="G2" s="529"/>
      <c r="H2" s="528"/>
      <c r="K2" s="446"/>
      <c r="L2" s="445"/>
      <c r="M2" s="444" t="s">
        <v>638</v>
      </c>
    </row>
    <row r="3" spans="1:22" ht="15" customHeight="1" x14ac:dyDescent="0.25">
      <c r="E3" s="447" t="s">
        <v>507</v>
      </c>
      <c r="F3" s="447"/>
      <c r="G3" s="447"/>
      <c r="H3" s="528"/>
      <c r="J3" s="527" t="s">
        <v>5</v>
      </c>
      <c r="K3" s="446"/>
      <c r="L3" s="445"/>
      <c r="M3" s="444" t="s">
        <v>639</v>
      </c>
    </row>
    <row r="4" spans="1:22" ht="12.6" customHeight="1" x14ac:dyDescent="0.2">
      <c r="A4" s="603" t="s">
        <v>505</v>
      </c>
      <c r="B4" s="603"/>
      <c r="C4" s="603"/>
      <c r="D4" s="401"/>
      <c r="E4" s="401"/>
      <c r="F4" s="401"/>
      <c r="G4" s="401"/>
      <c r="H4" s="401"/>
      <c r="I4" s="401"/>
      <c r="J4" s="401"/>
      <c r="K4" s="401"/>
      <c r="L4" s="401"/>
    </row>
    <row r="5" spans="1:22" ht="15" x14ac:dyDescent="0.2">
      <c r="A5" s="526"/>
      <c r="B5" s="522"/>
      <c r="C5" s="525" t="s">
        <v>16</v>
      </c>
      <c r="D5" s="522" t="s">
        <v>503</v>
      </c>
      <c r="E5" s="522" t="s">
        <v>90</v>
      </c>
      <c r="F5" s="524" t="s">
        <v>85</v>
      </c>
      <c r="G5" s="524" t="s">
        <v>83</v>
      </c>
      <c r="H5" s="524" t="s">
        <v>81</v>
      </c>
      <c r="I5" s="524" t="s">
        <v>79</v>
      </c>
      <c r="J5" s="524" t="s">
        <v>77</v>
      </c>
      <c r="K5" s="523" t="s">
        <v>75</v>
      </c>
      <c r="L5" s="522" t="s">
        <v>73</v>
      </c>
      <c r="M5" s="522" t="s">
        <v>70</v>
      </c>
    </row>
    <row r="6" spans="1:22" ht="15" x14ac:dyDescent="0.2">
      <c r="A6" s="521"/>
      <c r="B6" s="481"/>
      <c r="C6" s="480"/>
      <c r="D6" s="516"/>
      <c r="E6" s="520"/>
      <c r="F6" s="401"/>
      <c r="G6" s="519"/>
      <c r="H6" s="518" t="s">
        <v>560</v>
      </c>
      <c r="I6" s="518" t="s">
        <v>559</v>
      </c>
      <c r="J6" s="517" t="s">
        <v>558</v>
      </c>
      <c r="K6" s="481" t="s">
        <v>557</v>
      </c>
      <c r="L6" s="481" t="s">
        <v>556</v>
      </c>
      <c r="M6" s="516"/>
    </row>
    <row r="7" spans="1:22" ht="15" x14ac:dyDescent="0.2">
      <c r="A7" s="482" t="s">
        <v>87</v>
      </c>
      <c r="B7" s="484" t="s">
        <v>500</v>
      </c>
      <c r="C7" s="515" t="s">
        <v>555</v>
      </c>
      <c r="D7" s="484" t="s">
        <v>88</v>
      </c>
      <c r="E7" s="484" t="s">
        <v>88</v>
      </c>
      <c r="F7" s="514" t="s">
        <v>84</v>
      </c>
      <c r="G7" s="459" t="s">
        <v>82</v>
      </c>
      <c r="H7" s="459" t="s">
        <v>554</v>
      </c>
      <c r="I7" s="459" t="s">
        <v>553</v>
      </c>
      <c r="J7" s="482" t="s">
        <v>552</v>
      </c>
      <c r="K7" s="484" t="s">
        <v>551</v>
      </c>
      <c r="L7" s="484" t="s">
        <v>550</v>
      </c>
      <c r="M7" s="484" t="s">
        <v>184</v>
      </c>
    </row>
    <row r="8" spans="1:22" ht="15" x14ac:dyDescent="0.2">
      <c r="A8" s="482" t="s">
        <v>350</v>
      </c>
      <c r="B8" s="484" t="s">
        <v>597</v>
      </c>
      <c r="C8" s="463" t="s">
        <v>220</v>
      </c>
      <c r="D8" s="497"/>
      <c r="E8" s="414">
        <f>SUM(F8:M8)</f>
        <v>0</v>
      </c>
      <c r="F8" s="500"/>
      <c r="G8" s="499"/>
      <c r="H8" s="498"/>
      <c r="I8" s="497"/>
      <c r="J8" s="497"/>
      <c r="K8" s="497"/>
      <c r="L8" s="497"/>
      <c r="M8" s="497"/>
    </row>
    <row r="9" spans="1:22" ht="15" x14ac:dyDescent="0.2">
      <c r="A9" s="482" t="s">
        <v>493</v>
      </c>
      <c r="B9" s="484"/>
      <c r="C9" s="463"/>
      <c r="D9" s="509"/>
      <c r="E9" s="509"/>
      <c r="F9" s="512"/>
      <c r="G9" s="511"/>
      <c r="H9" s="510"/>
      <c r="I9" s="509"/>
      <c r="J9" s="509"/>
      <c r="K9" s="509"/>
      <c r="L9" s="509"/>
      <c r="M9" s="509"/>
    </row>
    <row r="10" spans="1:22" ht="15" x14ac:dyDescent="0.2">
      <c r="A10" s="482" t="s">
        <v>490</v>
      </c>
      <c r="B10" s="484" t="s">
        <v>75</v>
      </c>
      <c r="C10" s="473" t="s">
        <v>596</v>
      </c>
      <c r="D10" s="472">
        <f>+D8+'131a'!D48</f>
        <v>39424</v>
      </c>
      <c r="E10" s="472">
        <f>+E8+'131a'!E48</f>
        <v>44251</v>
      </c>
      <c r="F10" s="472">
        <f>+F8+'131a'!F48</f>
        <v>0</v>
      </c>
      <c r="G10" s="472">
        <f>+G8+'131a'!G48</f>
        <v>0</v>
      </c>
      <c r="H10" s="472">
        <f>+H8+'131a'!H48</f>
        <v>12787</v>
      </c>
      <c r="I10" s="472">
        <f>+I8+'131a'!I48</f>
        <v>31464</v>
      </c>
      <c r="J10" s="472">
        <f>+J8+'131a'!J48</f>
        <v>0</v>
      </c>
      <c r="K10" s="472">
        <f>+K8+'131a'!K48</f>
        <v>0</v>
      </c>
      <c r="L10" s="472">
        <f>+L8+'131a'!L48</f>
        <v>0</v>
      </c>
      <c r="M10" s="472">
        <f>+M8+'131a'!M48</f>
        <v>0</v>
      </c>
    </row>
    <row r="11" spans="1:22" x14ac:dyDescent="0.25">
      <c r="A11" s="482" t="s">
        <v>485</v>
      </c>
      <c r="B11" s="513"/>
      <c r="C11" s="486"/>
      <c r="D11" s="501"/>
      <c r="E11" s="501"/>
      <c r="F11" s="504"/>
      <c r="G11" s="503"/>
      <c r="H11" s="502"/>
      <c r="I11" s="501"/>
      <c r="J11" s="501"/>
      <c r="K11" s="501"/>
      <c r="L11" s="501"/>
      <c r="M11" s="501"/>
    </row>
    <row r="12" spans="1:22" ht="15" x14ac:dyDescent="0.2">
      <c r="A12" s="482" t="s">
        <v>478</v>
      </c>
      <c r="B12" s="484" t="s">
        <v>595</v>
      </c>
      <c r="C12" s="463" t="s">
        <v>218</v>
      </c>
      <c r="D12" s="497"/>
      <c r="E12" s="414">
        <f>SUM(F12:M12)</f>
        <v>0</v>
      </c>
      <c r="F12" s="500"/>
      <c r="G12" s="499"/>
      <c r="H12" s="498"/>
      <c r="I12" s="497"/>
      <c r="J12" s="497"/>
      <c r="K12" s="497"/>
      <c r="L12" s="497"/>
      <c r="M12" s="497"/>
    </row>
    <row r="13" spans="1:22" ht="15" x14ac:dyDescent="0.2">
      <c r="A13" s="482" t="s">
        <v>474</v>
      </c>
      <c r="B13" s="484" t="s">
        <v>594</v>
      </c>
      <c r="C13" s="463" t="s">
        <v>216</v>
      </c>
      <c r="D13" s="497"/>
      <c r="E13" s="414">
        <f>SUM(F13:M13)</f>
        <v>0</v>
      </c>
      <c r="F13" s="500"/>
      <c r="G13" s="499"/>
      <c r="H13" s="498"/>
      <c r="I13" s="497"/>
      <c r="J13" s="497"/>
      <c r="K13" s="497"/>
      <c r="L13" s="497"/>
      <c r="M13" s="497"/>
    </row>
    <row r="14" spans="1:22" ht="15" x14ac:dyDescent="0.2">
      <c r="A14" s="482" t="s">
        <v>469</v>
      </c>
      <c r="B14" s="484">
        <v>730</v>
      </c>
      <c r="C14" s="463" t="s">
        <v>593</v>
      </c>
      <c r="D14" s="497"/>
      <c r="E14" s="414">
        <f>SUM(F14:M14)</f>
        <v>0</v>
      </c>
      <c r="F14" s="500"/>
      <c r="G14" s="499"/>
      <c r="H14" s="498"/>
      <c r="I14" s="497"/>
      <c r="J14" s="497"/>
      <c r="K14" s="497"/>
      <c r="L14" s="497"/>
      <c r="M14" s="497"/>
    </row>
    <row r="15" spans="1:22" ht="15" x14ac:dyDescent="0.2">
      <c r="A15" s="482" t="s">
        <v>465</v>
      </c>
      <c r="B15" s="484"/>
      <c r="C15" s="463"/>
      <c r="D15" s="501"/>
      <c r="E15" s="501"/>
      <c r="F15" s="512"/>
      <c r="G15" s="511"/>
      <c r="H15" s="510"/>
      <c r="I15" s="509"/>
      <c r="J15" s="509"/>
      <c r="K15" s="509"/>
      <c r="L15" s="509"/>
      <c r="M15" s="509"/>
    </row>
    <row r="16" spans="1:22" ht="15" x14ac:dyDescent="0.2">
      <c r="A16" s="482" t="s">
        <v>461</v>
      </c>
      <c r="B16" s="484" t="s">
        <v>73</v>
      </c>
      <c r="C16" s="463" t="s">
        <v>592</v>
      </c>
      <c r="D16" s="472">
        <f t="shared" ref="D16:M16" si="0">SUM(D12:D14)</f>
        <v>0</v>
      </c>
      <c r="E16" s="472">
        <f t="shared" si="0"/>
        <v>0</v>
      </c>
      <c r="F16" s="472">
        <f t="shared" si="0"/>
        <v>0</v>
      </c>
      <c r="G16" s="472">
        <f t="shared" si="0"/>
        <v>0</v>
      </c>
      <c r="H16" s="472">
        <f t="shared" si="0"/>
        <v>0</v>
      </c>
      <c r="I16" s="472">
        <f t="shared" si="0"/>
        <v>0</v>
      </c>
      <c r="J16" s="472">
        <f t="shared" si="0"/>
        <v>0</v>
      </c>
      <c r="K16" s="472">
        <f t="shared" si="0"/>
        <v>0</v>
      </c>
      <c r="L16" s="472">
        <f t="shared" si="0"/>
        <v>0</v>
      </c>
      <c r="M16" s="472">
        <f t="shared" si="0"/>
        <v>0</v>
      </c>
      <c r="N16" s="492"/>
      <c r="O16" s="492"/>
      <c r="P16" s="492"/>
      <c r="Q16" s="492"/>
      <c r="R16" s="492"/>
      <c r="S16" s="492"/>
      <c r="T16" s="492"/>
      <c r="U16" s="492"/>
      <c r="V16" s="492"/>
    </row>
    <row r="17" spans="1:55" ht="15" x14ac:dyDescent="0.2">
      <c r="A17" s="482" t="s">
        <v>457</v>
      </c>
      <c r="B17" s="484"/>
      <c r="C17" s="463"/>
      <c r="D17" s="501"/>
      <c r="E17" s="501"/>
      <c r="F17" s="504"/>
      <c r="G17" s="503"/>
      <c r="H17" s="502"/>
      <c r="I17" s="501"/>
      <c r="J17" s="501"/>
      <c r="K17" s="501"/>
      <c r="L17" s="501"/>
      <c r="M17" s="501"/>
    </row>
    <row r="18" spans="1:55" ht="15" x14ac:dyDescent="0.2">
      <c r="A18" s="482" t="s">
        <v>453</v>
      </c>
      <c r="B18" s="484" t="s">
        <v>591</v>
      </c>
      <c r="C18" s="463" t="s">
        <v>590</v>
      </c>
      <c r="D18" s="497"/>
      <c r="E18" s="414">
        <f>SUM(F18:M18)</f>
        <v>0</v>
      </c>
      <c r="F18" s="500"/>
      <c r="G18" s="499"/>
      <c r="H18" s="498"/>
      <c r="I18" s="497"/>
      <c r="J18" s="497"/>
      <c r="K18" s="497"/>
      <c r="L18" s="497"/>
      <c r="M18" s="497"/>
    </row>
    <row r="19" spans="1:55" ht="15" x14ac:dyDescent="0.2">
      <c r="A19" s="482" t="s">
        <v>449</v>
      </c>
      <c r="B19" s="484">
        <v>811</v>
      </c>
      <c r="C19" s="463" t="s">
        <v>589</v>
      </c>
      <c r="D19" s="497">
        <v>15537</v>
      </c>
      <c r="E19" s="414">
        <f>SUM(F19:M19)</f>
        <v>0</v>
      </c>
      <c r="F19" s="500"/>
      <c r="G19" s="499"/>
      <c r="H19" s="498"/>
      <c r="I19" s="497"/>
      <c r="J19" s="497"/>
      <c r="K19" s="497"/>
      <c r="L19" s="497"/>
      <c r="M19" s="497"/>
    </row>
    <row r="20" spans="1:55" ht="15" x14ac:dyDescent="0.2">
      <c r="A20" s="482" t="s">
        <v>445</v>
      </c>
      <c r="B20" s="484"/>
      <c r="C20" s="463"/>
      <c r="D20" s="509"/>
      <c r="E20" s="509"/>
      <c r="F20" s="512"/>
      <c r="G20" s="511"/>
      <c r="H20" s="510"/>
      <c r="I20" s="509"/>
      <c r="J20" s="509"/>
      <c r="K20" s="509"/>
      <c r="L20" s="509"/>
      <c r="M20" s="509"/>
    </row>
    <row r="21" spans="1:55" s="505" customFormat="1" ht="15" x14ac:dyDescent="0.2">
      <c r="A21" s="482" t="s">
        <v>442</v>
      </c>
      <c r="B21" s="508">
        <v>800</v>
      </c>
      <c r="C21" s="507" t="s">
        <v>588</v>
      </c>
      <c r="D21" s="472">
        <f t="shared" ref="D21:M21" si="1">SUM(D17:D19)</f>
        <v>15537</v>
      </c>
      <c r="E21" s="472">
        <f t="shared" si="1"/>
        <v>0</v>
      </c>
      <c r="F21" s="472">
        <f t="shared" si="1"/>
        <v>0</v>
      </c>
      <c r="G21" s="472">
        <f t="shared" si="1"/>
        <v>0</v>
      </c>
      <c r="H21" s="472">
        <f t="shared" si="1"/>
        <v>0</v>
      </c>
      <c r="I21" s="472">
        <f t="shared" si="1"/>
        <v>0</v>
      </c>
      <c r="J21" s="472">
        <f t="shared" si="1"/>
        <v>0</v>
      </c>
      <c r="K21" s="472">
        <f t="shared" si="1"/>
        <v>0</v>
      </c>
      <c r="L21" s="472">
        <f t="shared" si="1"/>
        <v>0</v>
      </c>
      <c r="M21" s="472">
        <f t="shared" si="1"/>
        <v>0</v>
      </c>
    </row>
    <row r="22" spans="1:55" ht="15" x14ac:dyDescent="0.2">
      <c r="A22" s="482" t="s">
        <v>438</v>
      </c>
      <c r="B22" s="484"/>
      <c r="C22" s="463"/>
      <c r="D22" s="501"/>
      <c r="E22" s="501"/>
      <c r="F22" s="504"/>
      <c r="G22" s="503"/>
      <c r="H22" s="502"/>
      <c r="I22" s="501"/>
      <c r="J22" s="501"/>
      <c r="K22" s="501"/>
      <c r="L22" s="501"/>
      <c r="M22" s="501"/>
    </row>
    <row r="23" spans="1:55" ht="15" x14ac:dyDescent="0.2">
      <c r="A23" s="482" t="s">
        <v>434</v>
      </c>
      <c r="B23" s="484" t="s">
        <v>587</v>
      </c>
      <c r="C23" s="463" t="s">
        <v>205</v>
      </c>
      <c r="D23" s="410"/>
      <c r="E23" s="414">
        <f>SUM(F23:M23)</f>
        <v>0</v>
      </c>
      <c r="F23" s="500"/>
      <c r="G23" s="499"/>
      <c r="H23" s="498"/>
      <c r="I23" s="497"/>
      <c r="J23" s="497"/>
      <c r="K23" s="497"/>
      <c r="L23" s="497"/>
      <c r="M23" s="497"/>
    </row>
    <row r="24" spans="1:55" ht="15" x14ac:dyDescent="0.2">
      <c r="A24" s="482" t="s">
        <v>429</v>
      </c>
      <c r="B24" s="484" t="s">
        <v>586</v>
      </c>
      <c r="C24" s="463" t="s">
        <v>203</v>
      </c>
      <c r="D24" s="410"/>
      <c r="E24" s="414">
        <f>SUM(F24:M24)</f>
        <v>0</v>
      </c>
      <c r="F24" s="500"/>
      <c r="G24" s="499"/>
      <c r="H24" s="498"/>
      <c r="I24" s="497"/>
      <c r="J24" s="497"/>
      <c r="K24" s="497"/>
      <c r="L24" s="497"/>
      <c r="M24" s="497"/>
    </row>
    <row r="25" spans="1:55" ht="15" x14ac:dyDescent="0.2">
      <c r="A25" s="482" t="s">
        <v>426</v>
      </c>
      <c r="B25" s="484" t="s">
        <v>585</v>
      </c>
      <c r="C25" s="463" t="s">
        <v>201</v>
      </c>
      <c r="D25" s="410"/>
      <c r="E25" s="414">
        <f>SUM(F25:M25)</f>
        <v>0</v>
      </c>
      <c r="F25" s="500"/>
      <c r="G25" s="499"/>
      <c r="H25" s="498"/>
      <c r="I25" s="497"/>
      <c r="J25" s="497"/>
      <c r="K25" s="497"/>
      <c r="L25" s="497"/>
      <c r="M25" s="497"/>
    </row>
    <row r="26" spans="1:55" ht="15" x14ac:dyDescent="0.2">
      <c r="A26" s="482" t="s">
        <v>424</v>
      </c>
      <c r="B26" s="484" t="s">
        <v>584</v>
      </c>
      <c r="C26" s="463" t="s">
        <v>583</v>
      </c>
      <c r="D26" s="410">
        <v>899</v>
      </c>
      <c r="E26" s="414">
        <f>SUM(F26:M26)</f>
        <v>0</v>
      </c>
      <c r="F26" s="500"/>
      <c r="G26" s="499"/>
      <c r="H26" s="498"/>
      <c r="I26" s="497"/>
      <c r="J26" s="497"/>
      <c r="K26" s="497"/>
      <c r="L26" s="497"/>
      <c r="M26" s="497"/>
    </row>
    <row r="27" spans="1:55" ht="15" x14ac:dyDescent="0.2">
      <c r="A27" s="482" t="s">
        <v>420</v>
      </c>
      <c r="B27" s="484"/>
      <c r="C27" s="463"/>
      <c r="D27" s="485"/>
      <c r="E27" s="485"/>
      <c r="F27" s="496"/>
      <c r="G27" s="495"/>
      <c r="H27" s="494"/>
      <c r="I27" s="493"/>
      <c r="J27" s="493"/>
      <c r="K27" s="493"/>
      <c r="L27" s="493"/>
      <c r="M27" s="493"/>
    </row>
    <row r="28" spans="1:55" ht="15" x14ac:dyDescent="0.2">
      <c r="A28" s="482" t="s">
        <v>417</v>
      </c>
      <c r="B28" s="484" t="s">
        <v>582</v>
      </c>
      <c r="C28" s="463" t="s">
        <v>581</v>
      </c>
      <c r="D28" s="472">
        <f t="shared" ref="D28:M28" si="2">SUM(D23:D27)</f>
        <v>899</v>
      </c>
      <c r="E28" s="472">
        <f t="shared" si="2"/>
        <v>0</v>
      </c>
      <c r="F28" s="472">
        <f t="shared" si="2"/>
        <v>0</v>
      </c>
      <c r="G28" s="472">
        <f t="shared" si="2"/>
        <v>0</v>
      </c>
      <c r="H28" s="472">
        <f t="shared" si="2"/>
        <v>0</v>
      </c>
      <c r="I28" s="472">
        <f t="shared" si="2"/>
        <v>0</v>
      </c>
      <c r="J28" s="472">
        <f t="shared" si="2"/>
        <v>0</v>
      </c>
      <c r="K28" s="472">
        <f t="shared" si="2"/>
        <v>0</v>
      </c>
      <c r="L28" s="472">
        <f t="shared" si="2"/>
        <v>0</v>
      </c>
      <c r="M28" s="472">
        <f t="shared" si="2"/>
        <v>0</v>
      </c>
      <c r="N28" s="492"/>
      <c r="O28" s="492"/>
      <c r="P28" s="492"/>
      <c r="Q28" s="492"/>
      <c r="R28" s="492"/>
      <c r="S28" s="492"/>
      <c r="T28" s="492"/>
      <c r="U28" s="492"/>
      <c r="V28" s="492"/>
      <c r="W28" s="492"/>
      <c r="X28" s="492"/>
      <c r="Y28" s="492"/>
      <c r="Z28" s="492"/>
      <c r="AA28" s="492"/>
      <c r="AB28" s="492"/>
      <c r="AC28" s="492"/>
      <c r="AD28" s="492"/>
      <c r="AE28" s="492"/>
      <c r="AF28" s="492"/>
      <c r="AG28" s="492"/>
      <c r="AH28" s="492"/>
      <c r="AI28" s="492"/>
      <c r="AJ28" s="492"/>
      <c r="AK28" s="492"/>
      <c r="AL28" s="492"/>
      <c r="AM28" s="492"/>
      <c r="AN28" s="492"/>
      <c r="AO28" s="492"/>
      <c r="AP28" s="492"/>
      <c r="AQ28" s="492"/>
      <c r="AR28" s="492"/>
      <c r="AS28" s="492"/>
      <c r="AT28" s="492"/>
      <c r="AU28" s="492"/>
      <c r="AV28" s="492"/>
      <c r="AW28" s="492"/>
      <c r="AX28" s="492"/>
      <c r="AY28" s="492"/>
      <c r="AZ28" s="492"/>
      <c r="BA28" s="492"/>
      <c r="BB28" s="492"/>
      <c r="BC28" s="492"/>
    </row>
    <row r="29" spans="1:55" ht="15" x14ac:dyDescent="0.2">
      <c r="A29" s="482" t="s">
        <v>413</v>
      </c>
      <c r="B29" s="484"/>
      <c r="C29" s="463"/>
      <c r="D29" s="485"/>
      <c r="E29" s="485"/>
      <c r="F29" s="485"/>
      <c r="G29" s="485"/>
      <c r="H29" s="485"/>
      <c r="I29" s="485"/>
      <c r="J29" s="485"/>
      <c r="K29" s="485"/>
      <c r="L29" s="485"/>
      <c r="M29" s="485"/>
    </row>
    <row r="30" spans="1:55" ht="15" x14ac:dyDescent="0.2">
      <c r="A30" s="482" t="s">
        <v>407</v>
      </c>
      <c r="B30" s="481"/>
      <c r="C30" s="480" t="s">
        <v>580</v>
      </c>
      <c r="D30" s="460"/>
      <c r="E30" s="460"/>
      <c r="F30" s="460"/>
      <c r="G30" s="460"/>
      <c r="H30" s="460"/>
      <c r="I30" s="460"/>
      <c r="J30" s="460"/>
      <c r="K30" s="460"/>
      <c r="L30" s="460"/>
      <c r="M30" s="460"/>
    </row>
    <row r="31" spans="1:55" ht="15" x14ac:dyDescent="0.2">
      <c r="A31" s="482" t="s">
        <v>403</v>
      </c>
      <c r="B31" s="484"/>
      <c r="C31" s="491" t="s">
        <v>579</v>
      </c>
      <c r="D31" s="472">
        <f>SUM(D28,D21,D16,D10,'131a'!D21)</f>
        <v>125866</v>
      </c>
      <c r="E31" s="472">
        <f>SUM(E28,E21,E16,E10,'131a'!E21)</f>
        <v>118490</v>
      </c>
      <c r="F31" s="472">
        <f>SUM(F28,F21,F16,F10,'131a'!F21)</f>
        <v>28564</v>
      </c>
      <c r="G31" s="472">
        <f>SUM(G28,G21,G16,G10,'131a'!G21)</f>
        <v>4273</v>
      </c>
      <c r="H31" s="472">
        <f>SUM(H28,H21,H16,H10,'131a'!H21)</f>
        <v>14287</v>
      </c>
      <c r="I31" s="472">
        <f>SUM(I28,I21,I16,I10,'131a'!I21)</f>
        <v>71366</v>
      </c>
      <c r="J31" s="472">
        <f>SUM(J28,J21,J16,J10,'131a'!J21)</f>
        <v>0</v>
      </c>
      <c r="K31" s="472">
        <f>SUM(K28,K21,K16,K10,'131a'!K21)</f>
        <v>0</v>
      </c>
      <c r="L31" s="472">
        <f>SUM(L28,L21,L16,L10,'131a'!L21)</f>
        <v>0</v>
      </c>
      <c r="M31" s="472">
        <f>SUM(M28,M21,M16,M10,'131a'!M21)</f>
        <v>0</v>
      </c>
    </row>
    <row r="32" spans="1:55" ht="15" x14ac:dyDescent="0.2">
      <c r="A32" s="482" t="s">
        <v>400</v>
      </c>
      <c r="B32" s="484"/>
      <c r="C32" s="463"/>
      <c r="D32" s="485"/>
      <c r="E32" s="485"/>
      <c r="F32" s="490"/>
      <c r="G32" s="489"/>
      <c r="H32" s="488"/>
      <c r="I32" s="485"/>
      <c r="J32" s="485"/>
      <c r="K32" s="485"/>
      <c r="L32" s="485"/>
      <c r="M32" s="485"/>
    </row>
    <row r="33" spans="1:13" ht="15" x14ac:dyDescent="0.2">
      <c r="A33" s="482" t="s">
        <v>397</v>
      </c>
      <c r="B33" s="481">
        <v>950</v>
      </c>
      <c r="C33" s="480" t="s">
        <v>578</v>
      </c>
      <c r="D33" s="487"/>
      <c r="E33" s="487"/>
      <c r="F33" s="417"/>
      <c r="G33" s="417"/>
      <c r="H33" s="417"/>
      <c r="I33" s="417"/>
      <c r="J33" s="417"/>
      <c r="K33" s="417"/>
      <c r="L33" s="417"/>
      <c r="M33" s="460"/>
    </row>
    <row r="34" spans="1:13" ht="15" x14ac:dyDescent="0.2">
      <c r="A34" s="482" t="s">
        <v>393</v>
      </c>
      <c r="B34" s="484"/>
      <c r="C34" s="483" t="s">
        <v>577</v>
      </c>
      <c r="D34" s="469"/>
      <c r="E34" s="469"/>
      <c r="F34" s="417"/>
      <c r="G34" s="417"/>
      <c r="H34" s="417"/>
      <c r="I34" s="417"/>
      <c r="J34" s="417"/>
      <c r="K34" s="417"/>
      <c r="L34" s="417"/>
      <c r="M34" s="460"/>
    </row>
    <row r="35" spans="1:13" x14ac:dyDescent="0.25">
      <c r="A35" s="482" t="s">
        <v>388</v>
      </c>
      <c r="B35" s="484"/>
      <c r="C35" s="486"/>
      <c r="D35" s="485"/>
      <c r="E35" s="485"/>
      <c r="F35" s="417"/>
      <c r="G35" s="417"/>
      <c r="H35" s="417"/>
      <c r="I35" s="417"/>
      <c r="J35" s="417"/>
      <c r="K35" s="417"/>
      <c r="L35" s="417"/>
      <c r="M35" s="460"/>
    </row>
    <row r="36" spans="1:13" ht="15" x14ac:dyDescent="0.2">
      <c r="A36" s="482" t="s">
        <v>383</v>
      </c>
      <c r="B36" s="481"/>
      <c r="C36" s="480" t="s">
        <v>576</v>
      </c>
      <c r="D36" s="604">
        <f>+D31+D34</f>
        <v>125866</v>
      </c>
      <c r="E36" s="604">
        <f>+E31+E34</f>
        <v>118490</v>
      </c>
      <c r="F36" s="417"/>
      <c r="G36" s="417"/>
      <c r="H36" s="417"/>
      <c r="I36" s="417"/>
      <c r="J36" s="417"/>
      <c r="K36" s="417"/>
      <c r="L36" s="417"/>
      <c r="M36" s="460"/>
    </row>
    <row r="37" spans="1:13" ht="15" x14ac:dyDescent="0.2">
      <c r="A37" s="482" t="s">
        <v>379</v>
      </c>
      <c r="B37" s="484"/>
      <c r="C37" s="483" t="s">
        <v>575</v>
      </c>
      <c r="D37" s="605"/>
      <c r="E37" s="605"/>
      <c r="F37" s="417"/>
      <c r="G37" s="417"/>
      <c r="H37" s="417"/>
      <c r="I37" s="417"/>
      <c r="J37" s="417"/>
      <c r="K37" s="417"/>
      <c r="L37" s="417"/>
      <c r="M37" s="460"/>
    </row>
    <row r="38" spans="1:13" ht="15" x14ac:dyDescent="0.2">
      <c r="A38" s="482" t="s">
        <v>376</v>
      </c>
      <c r="B38" s="481"/>
      <c r="C38" s="480"/>
      <c r="D38" s="460"/>
      <c r="E38" s="460"/>
      <c r="F38" s="417"/>
      <c r="G38" s="417"/>
      <c r="H38" s="417"/>
      <c r="I38" s="417"/>
      <c r="J38" s="417"/>
      <c r="K38" s="417"/>
      <c r="L38" s="417"/>
      <c r="M38" s="460"/>
    </row>
    <row r="39" spans="1:13" thickBot="1" x14ac:dyDescent="0.25">
      <c r="A39" s="482" t="s">
        <v>372</v>
      </c>
      <c r="B39" s="481"/>
      <c r="C39" s="480"/>
      <c r="D39" s="460"/>
      <c r="E39" s="460"/>
      <c r="F39" s="465"/>
      <c r="G39" s="465"/>
      <c r="H39" s="465"/>
      <c r="I39" s="465"/>
      <c r="J39" s="465"/>
      <c r="K39" s="417"/>
      <c r="L39" s="417"/>
      <c r="M39" s="460"/>
    </row>
    <row r="40" spans="1:13" x14ac:dyDescent="0.25">
      <c r="A40" s="459" t="s">
        <v>368</v>
      </c>
      <c r="B40" s="479"/>
      <c r="C40" s="478" t="s">
        <v>574</v>
      </c>
      <c r="D40" s="477"/>
      <c r="E40" s="476"/>
      <c r="F40" s="417"/>
      <c r="G40" s="470"/>
      <c r="H40" s="470"/>
      <c r="I40" s="470"/>
      <c r="J40" s="465"/>
      <c r="K40" s="417"/>
      <c r="L40" s="475"/>
      <c r="M40" s="460"/>
    </row>
    <row r="41" spans="1:13" x14ac:dyDescent="0.25">
      <c r="A41" s="459" t="s">
        <v>364</v>
      </c>
      <c r="B41" s="464"/>
      <c r="C41" s="463"/>
      <c r="D41" s="460"/>
      <c r="E41" s="474"/>
      <c r="F41" s="417"/>
      <c r="G41" s="470"/>
      <c r="H41" s="470"/>
      <c r="I41" s="470"/>
      <c r="J41" s="465"/>
      <c r="K41" s="417"/>
      <c r="L41" s="417"/>
      <c r="M41" s="460"/>
    </row>
    <row r="42" spans="1:13" x14ac:dyDescent="0.25">
      <c r="A42" s="459" t="s">
        <v>361</v>
      </c>
      <c r="B42" s="464"/>
      <c r="C42" s="473" t="s">
        <v>573</v>
      </c>
      <c r="D42" s="472">
        <v>34053</v>
      </c>
      <c r="E42" s="471">
        <v>26499</v>
      </c>
      <c r="F42" s="470" t="s">
        <v>572</v>
      </c>
      <c r="G42" s="470"/>
      <c r="H42" s="470"/>
      <c r="I42" s="470"/>
      <c r="J42" s="465"/>
      <c r="K42" s="417"/>
      <c r="L42" s="417"/>
      <c r="M42" s="460"/>
    </row>
    <row r="43" spans="1:13" x14ac:dyDescent="0.25">
      <c r="A43" s="459" t="s">
        <v>358</v>
      </c>
      <c r="B43" s="464"/>
      <c r="C43" s="473" t="s">
        <v>571</v>
      </c>
      <c r="D43" s="472">
        <v>91813</v>
      </c>
      <c r="E43" s="471">
        <f>89813+2178</f>
        <v>91991</v>
      </c>
      <c r="F43" s="470"/>
      <c r="G43" s="465"/>
      <c r="H43" s="465"/>
      <c r="I43" s="465"/>
      <c r="J43" s="465"/>
      <c r="K43" s="417"/>
      <c r="L43" s="417"/>
      <c r="M43" s="460"/>
    </row>
    <row r="44" spans="1:13" x14ac:dyDescent="0.25">
      <c r="A44" s="459" t="s">
        <v>356</v>
      </c>
      <c r="B44" s="464"/>
      <c r="C44" s="473" t="s">
        <v>570</v>
      </c>
      <c r="D44" s="472">
        <f>SUM(D42:D43)</f>
        <v>125866</v>
      </c>
      <c r="E44" s="471">
        <f>SUM(E42:E43)</f>
        <v>118490</v>
      </c>
      <c r="F44" s="470" t="s">
        <v>569</v>
      </c>
      <c r="G44" s="465"/>
      <c r="H44" s="465"/>
      <c r="I44" s="465"/>
      <c r="J44" s="465"/>
      <c r="K44" s="417"/>
      <c r="L44" s="417"/>
      <c r="M44" s="460"/>
    </row>
    <row r="45" spans="1:13" ht="15" x14ac:dyDescent="0.2">
      <c r="A45" s="459" t="s">
        <v>351</v>
      </c>
      <c r="B45" s="464"/>
      <c r="C45" s="463"/>
      <c r="D45" s="469"/>
      <c r="E45" s="468"/>
      <c r="F45" s="465"/>
      <c r="G45" s="465"/>
      <c r="H45" s="465"/>
      <c r="I45" s="465"/>
      <c r="J45" s="465"/>
      <c r="K45" s="417"/>
      <c r="L45" s="417"/>
      <c r="M45" s="460"/>
    </row>
    <row r="46" spans="1:13" ht="15" x14ac:dyDescent="0.2">
      <c r="A46" s="459" t="s">
        <v>568</v>
      </c>
      <c r="B46" s="464"/>
      <c r="C46" s="463" t="s">
        <v>567</v>
      </c>
      <c r="D46" s="467">
        <f>D36</f>
        <v>125866</v>
      </c>
      <c r="E46" s="466">
        <f>E36</f>
        <v>118490</v>
      </c>
      <c r="F46" s="465"/>
      <c r="G46" s="465"/>
      <c r="H46" s="465"/>
      <c r="I46" s="465"/>
      <c r="J46" s="465"/>
      <c r="K46" s="417"/>
      <c r="L46" s="417"/>
      <c r="M46" s="460"/>
    </row>
    <row r="47" spans="1:13" ht="15" x14ac:dyDescent="0.2">
      <c r="A47" s="459" t="s">
        <v>566</v>
      </c>
      <c r="B47" s="464"/>
      <c r="C47" s="463" t="s">
        <v>565</v>
      </c>
      <c r="D47" s="462">
        <f>D48-D46</f>
        <v>0</v>
      </c>
      <c r="E47" s="461">
        <f>E48-E46</f>
        <v>0</v>
      </c>
      <c r="F47" s="417"/>
      <c r="G47" s="417"/>
      <c r="H47" s="417"/>
      <c r="I47" s="417"/>
      <c r="J47" s="417"/>
      <c r="K47" s="417"/>
      <c r="L47" s="417"/>
      <c r="M47" s="460"/>
    </row>
    <row r="48" spans="1:13" thickBot="1" x14ac:dyDescent="0.25">
      <c r="A48" s="459" t="s">
        <v>564</v>
      </c>
      <c r="B48" s="458"/>
      <c r="C48" s="457" t="s">
        <v>563</v>
      </c>
      <c r="D48" s="456">
        <f>D44</f>
        <v>125866</v>
      </c>
      <c r="E48" s="455">
        <f>E44</f>
        <v>118490</v>
      </c>
      <c r="F48" s="454"/>
      <c r="G48" s="454"/>
      <c r="H48" s="454"/>
      <c r="I48" s="454"/>
      <c r="J48" s="454"/>
      <c r="K48" s="454"/>
      <c r="L48" s="454"/>
      <c r="M48" s="453"/>
    </row>
    <row r="49" spans="1:3" ht="15.75" customHeight="1" x14ac:dyDescent="0.2">
      <c r="A49" s="606" t="str">
        <f ca="1">CELL("FILENAME",A2)</f>
        <v>R:\Finance\Annual Budget\Amended 2016-2017\[2016-2017 Amended Budget.xlsx]131b</v>
      </c>
      <c r="B49" s="606"/>
      <c r="C49" s="606"/>
    </row>
  </sheetData>
  <mergeCells count="5">
    <mergeCell ref="A1:C1"/>
    <mergeCell ref="A4:C4"/>
    <mergeCell ref="D36:D37"/>
    <mergeCell ref="E36:E37"/>
    <mergeCell ref="A49:C49"/>
  </mergeCells>
  <printOptions horizontalCentered="1" verticalCentered="1"/>
  <pageMargins left="0.1" right="0.1" top="0.4" bottom="0.4" header="0.1" footer="0.1"/>
  <pageSetup scale="73" fitToHeight="2" orientation="landscape" r:id="rId1"/>
  <headerFooter>
    <oddHeader>&amp;C&amp;"Arial,Bold"TWIN FALLS SCHOOL DISTIRCT 411</oddHeader>
    <oddFooter>&amp;L&amp;"Arial,Bold"&amp;Z&amp;F&amp;R&amp;"Arial,Bold"Page &amp;P of &amp;N</oddFoot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441"/>
  <sheetViews>
    <sheetView zoomScaleNormal="100" workbookViewId="0">
      <pane xSplit="3" ySplit="6" topLeftCell="D7" activePane="bottomRight" state="frozen"/>
      <selection activeCell="P31" sqref="P31"/>
      <selection pane="topRight" activeCell="P31" sqref="P31"/>
      <selection pane="bottomLeft" activeCell="P31" sqref="P31"/>
      <selection pane="bottomRight" activeCell="P31" sqref="P31"/>
    </sheetView>
  </sheetViews>
  <sheetFormatPr defaultColWidth="9.77734375" defaultRowHeight="11.25" x14ac:dyDescent="0.2"/>
  <cols>
    <col min="1" max="1" width="3.77734375" style="321" customWidth="1"/>
    <col min="2" max="2" width="6.77734375" style="321" customWidth="1"/>
    <col min="3" max="3" width="27.77734375" style="322" customWidth="1"/>
    <col min="4" max="6" width="10.77734375" style="321" customWidth="1"/>
    <col min="7" max="7" width="3.77734375" style="321" customWidth="1"/>
    <col min="8" max="8" width="6.77734375" style="321" customWidth="1"/>
    <col min="9" max="9" width="27.77734375" style="322" customWidth="1"/>
    <col min="10" max="12" width="10.77734375" style="321" customWidth="1"/>
    <col min="13" max="16384" width="9.77734375" style="321"/>
  </cols>
  <sheetData>
    <row r="1" spans="1:12" ht="20.25" x14ac:dyDescent="0.3">
      <c r="A1" s="596" t="s">
        <v>47</v>
      </c>
      <c r="B1" s="596"/>
      <c r="C1" s="596"/>
      <c r="D1" s="393"/>
      <c r="E1" s="394" t="s">
        <v>510</v>
      </c>
      <c r="F1" s="394"/>
      <c r="G1" s="390"/>
      <c r="H1" s="390"/>
      <c r="I1" s="396"/>
      <c r="J1" s="393"/>
      <c r="L1" s="395" t="s">
        <v>509</v>
      </c>
    </row>
    <row r="2" spans="1:12" ht="15.75" x14ac:dyDescent="0.25">
      <c r="A2" s="393"/>
      <c r="B2" s="393"/>
      <c r="C2" s="389"/>
      <c r="D2" s="393"/>
      <c r="E2" s="394" t="s">
        <v>504</v>
      </c>
      <c r="F2" s="392"/>
      <c r="G2" s="390"/>
      <c r="H2" s="390"/>
      <c r="I2" s="389"/>
      <c r="K2" s="543"/>
      <c r="L2" s="542" t="s">
        <v>641</v>
      </c>
    </row>
    <row r="3" spans="1:12" ht="15.75" x14ac:dyDescent="0.25">
      <c r="A3" s="393"/>
      <c r="B3" s="393"/>
      <c r="C3" s="389"/>
      <c r="D3" s="393"/>
      <c r="E3" s="392" t="s">
        <v>507</v>
      </c>
      <c r="F3" s="391"/>
      <c r="G3" s="390"/>
      <c r="H3" s="390"/>
      <c r="I3" s="389"/>
      <c r="J3" s="599" t="s">
        <v>640</v>
      </c>
      <c r="K3" s="599"/>
      <c r="L3" s="599"/>
    </row>
    <row r="4" spans="1:12" ht="13.9" customHeight="1" x14ac:dyDescent="0.2">
      <c r="A4" s="597" t="s">
        <v>505</v>
      </c>
      <c r="B4" s="597"/>
      <c r="C4" s="597"/>
      <c r="D4" s="597"/>
      <c r="E4" s="324"/>
      <c r="F4" s="324"/>
      <c r="G4" s="324"/>
      <c r="H4" s="324"/>
      <c r="I4" s="325"/>
      <c r="J4" s="324"/>
      <c r="K4" s="324"/>
      <c r="L4" s="324"/>
    </row>
    <row r="5" spans="1:12" ht="12.75" x14ac:dyDescent="0.2">
      <c r="A5" s="388"/>
      <c r="B5" s="387"/>
      <c r="C5" s="386" t="s">
        <v>504</v>
      </c>
      <c r="D5" s="385" t="s">
        <v>503</v>
      </c>
      <c r="E5" s="384" t="s">
        <v>502</v>
      </c>
      <c r="F5" s="383" t="s">
        <v>501</v>
      </c>
      <c r="G5" s="382"/>
      <c r="H5" s="381"/>
      <c r="I5" s="380" t="s">
        <v>504</v>
      </c>
      <c r="J5" s="379" t="s">
        <v>503</v>
      </c>
      <c r="K5" s="378" t="s">
        <v>502</v>
      </c>
      <c r="L5" s="377" t="s">
        <v>501</v>
      </c>
    </row>
    <row r="6" spans="1:12" ht="12.75" x14ac:dyDescent="0.2">
      <c r="A6" s="351" t="s">
        <v>87</v>
      </c>
      <c r="B6" s="334" t="s">
        <v>500</v>
      </c>
      <c r="C6" s="328" t="s">
        <v>499</v>
      </c>
      <c r="D6" s="334" t="s">
        <v>88</v>
      </c>
      <c r="E6" s="334" t="s">
        <v>498</v>
      </c>
      <c r="F6" s="376" t="s">
        <v>497</v>
      </c>
      <c r="G6" s="355" t="s">
        <v>87</v>
      </c>
      <c r="H6" s="375" t="s">
        <v>500</v>
      </c>
      <c r="I6" s="374" t="s">
        <v>499</v>
      </c>
      <c r="J6" s="351" t="s">
        <v>88</v>
      </c>
      <c r="K6" s="334" t="s">
        <v>498</v>
      </c>
      <c r="L6" s="334" t="s">
        <v>497</v>
      </c>
    </row>
    <row r="7" spans="1:12" ht="12.75" x14ac:dyDescent="0.2">
      <c r="A7" s="351" t="s">
        <v>496</v>
      </c>
      <c r="B7" s="334" t="s">
        <v>495</v>
      </c>
      <c r="C7" s="333" t="s">
        <v>494</v>
      </c>
      <c r="D7" s="354">
        <v>3344</v>
      </c>
      <c r="E7" s="373" t="s">
        <v>346</v>
      </c>
      <c r="F7" s="372">
        <v>3871</v>
      </c>
      <c r="G7" s="348" t="s">
        <v>493</v>
      </c>
      <c r="H7" s="351" t="s">
        <v>492</v>
      </c>
      <c r="I7" s="333" t="s">
        <v>170</v>
      </c>
      <c r="J7" s="353">
        <v>0</v>
      </c>
      <c r="K7" s="353">
        <v>0</v>
      </c>
      <c r="L7" s="357"/>
    </row>
    <row r="8" spans="1:12" ht="12.75" x14ac:dyDescent="0.2">
      <c r="A8" s="351" t="s">
        <v>491</v>
      </c>
      <c r="B8" s="334"/>
      <c r="C8" s="333"/>
      <c r="D8" s="360"/>
      <c r="E8" s="353"/>
      <c r="F8" s="356"/>
      <c r="G8" s="355" t="s">
        <v>490</v>
      </c>
      <c r="H8" s="351" t="s">
        <v>489</v>
      </c>
      <c r="I8" s="365" t="s">
        <v>488</v>
      </c>
      <c r="J8" s="352">
        <f>J7</f>
        <v>0</v>
      </c>
      <c r="K8" s="358" t="s">
        <v>346</v>
      </c>
      <c r="L8" s="352">
        <f>K7</f>
        <v>0</v>
      </c>
    </row>
    <row r="9" spans="1:12" ht="12.75" x14ac:dyDescent="0.2">
      <c r="A9" s="351" t="s">
        <v>487</v>
      </c>
      <c r="B9" s="334" t="s">
        <v>486</v>
      </c>
      <c r="C9" s="333" t="s">
        <v>171</v>
      </c>
      <c r="D9" s="353">
        <v>0</v>
      </c>
      <c r="E9" s="353">
        <v>0</v>
      </c>
      <c r="F9" s="356"/>
      <c r="G9" s="355" t="s">
        <v>485</v>
      </c>
      <c r="H9" s="335"/>
      <c r="I9" s="333"/>
      <c r="J9" s="347"/>
      <c r="K9" s="347"/>
      <c r="L9" s="357"/>
    </row>
    <row r="10" spans="1:12" ht="12.75" x14ac:dyDescent="0.2">
      <c r="A10" s="351" t="s">
        <v>484</v>
      </c>
      <c r="B10" s="334" t="s">
        <v>483</v>
      </c>
      <c r="C10" s="333" t="s">
        <v>169</v>
      </c>
      <c r="D10" s="353">
        <v>0</v>
      </c>
      <c r="E10" s="353">
        <v>0</v>
      </c>
      <c r="F10" s="356"/>
      <c r="G10" s="355" t="s">
        <v>482</v>
      </c>
      <c r="H10" s="351" t="s">
        <v>481</v>
      </c>
      <c r="I10" s="333" t="s">
        <v>165</v>
      </c>
      <c r="J10" s="353">
        <v>0</v>
      </c>
      <c r="K10" s="353">
        <v>0</v>
      </c>
      <c r="L10" s="357"/>
    </row>
    <row r="11" spans="1:12" ht="12.75" x14ac:dyDescent="0.2">
      <c r="A11" s="351" t="s">
        <v>480</v>
      </c>
      <c r="B11" s="334" t="s">
        <v>479</v>
      </c>
      <c r="C11" s="333" t="s">
        <v>168</v>
      </c>
      <c r="D11" s="353">
        <v>0</v>
      </c>
      <c r="E11" s="353">
        <v>0</v>
      </c>
      <c r="F11" s="356"/>
      <c r="G11" s="355" t="s">
        <v>478</v>
      </c>
      <c r="H11" s="351" t="s">
        <v>477</v>
      </c>
      <c r="I11" s="333" t="s">
        <v>163</v>
      </c>
      <c r="J11" s="353">
        <v>0</v>
      </c>
      <c r="K11" s="353">
        <v>0</v>
      </c>
      <c r="L11" s="357"/>
    </row>
    <row r="12" spans="1:12" ht="12.75" x14ac:dyDescent="0.2">
      <c r="A12" s="351" t="s">
        <v>476</v>
      </c>
      <c r="B12" s="334" t="s">
        <v>475</v>
      </c>
      <c r="C12" s="333" t="s">
        <v>166</v>
      </c>
      <c r="D12" s="353">
        <v>0</v>
      </c>
      <c r="E12" s="353">
        <v>0</v>
      </c>
      <c r="F12" s="356"/>
      <c r="G12" s="355" t="s">
        <v>474</v>
      </c>
      <c r="H12" s="351" t="s">
        <v>473</v>
      </c>
      <c r="I12" s="333" t="s">
        <v>472</v>
      </c>
      <c r="J12" s="353">
        <v>0</v>
      </c>
      <c r="K12" s="353">
        <v>0</v>
      </c>
      <c r="L12" s="357"/>
    </row>
    <row r="13" spans="1:12" ht="12.75" x14ac:dyDescent="0.2">
      <c r="A13" s="351" t="s">
        <v>471</v>
      </c>
      <c r="B13" s="334" t="s">
        <v>470</v>
      </c>
      <c r="C13" s="333" t="s">
        <v>164</v>
      </c>
      <c r="D13" s="353">
        <v>0</v>
      </c>
      <c r="E13" s="353">
        <v>0</v>
      </c>
      <c r="F13" s="356"/>
      <c r="G13" s="355" t="s">
        <v>469</v>
      </c>
      <c r="H13" s="351" t="s">
        <v>468</v>
      </c>
      <c r="I13" s="333" t="s">
        <v>159</v>
      </c>
      <c r="J13" s="353">
        <v>0</v>
      </c>
      <c r="K13" s="353">
        <v>0</v>
      </c>
      <c r="L13" s="357"/>
    </row>
    <row r="14" spans="1:12" ht="12.75" x14ac:dyDescent="0.2">
      <c r="A14" s="351" t="s">
        <v>467</v>
      </c>
      <c r="B14" s="334" t="s">
        <v>466</v>
      </c>
      <c r="C14" s="333" t="s">
        <v>162</v>
      </c>
      <c r="D14" s="353">
        <v>0</v>
      </c>
      <c r="E14" s="353">
        <v>0</v>
      </c>
      <c r="F14" s="356"/>
      <c r="G14" s="355" t="s">
        <v>465</v>
      </c>
      <c r="H14" s="351" t="s">
        <v>464</v>
      </c>
      <c r="I14" s="333" t="s">
        <v>157</v>
      </c>
      <c r="J14" s="353">
        <v>0</v>
      </c>
      <c r="K14" s="353">
        <v>0</v>
      </c>
      <c r="L14" s="357"/>
    </row>
    <row r="15" spans="1:12" ht="12.75" x14ac:dyDescent="0.2">
      <c r="A15" s="351" t="s">
        <v>463</v>
      </c>
      <c r="B15" s="334" t="s">
        <v>462</v>
      </c>
      <c r="C15" s="333" t="s">
        <v>160</v>
      </c>
      <c r="D15" s="353">
        <v>0</v>
      </c>
      <c r="E15" s="353">
        <v>0</v>
      </c>
      <c r="F15" s="356"/>
      <c r="G15" s="355" t="s">
        <v>461</v>
      </c>
      <c r="H15" s="351" t="s">
        <v>460</v>
      </c>
      <c r="I15" s="333" t="s">
        <v>155</v>
      </c>
      <c r="J15" s="353">
        <v>0</v>
      </c>
      <c r="K15" s="353">
        <v>0</v>
      </c>
      <c r="L15" s="357"/>
    </row>
    <row r="16" spans="1:12" ht="12.75" x14ac:dyDescent="0.2">
      <c r="A16" s="351" t="s">
        <v>459</v>
      </c>
      <c r="B16" s="334" t="s">
        <v>458</v>
      </c>
      <c r="C16" s="333" t="s">
        <v>158</v>
      </c>
      <c r="D16" s="353">
        <v>0</v>
      </c>
      <c r="E16" s="353">
        <v>0</v>
      </c>
      <c r="F16" s="356"/>
      <c r="G16" s="355" t="s">
        <v>457</v>
      </c>
      <c r="H16" s="351" t="s">
        <v>456</v>
      </c>
      <c r="I16" s="333" t="s">
        <v>153</v>
      </c>
      <c r="J16" s="353">
        <v>0</v>
      </c>
      <c r="K16" s="353">
        <v>2800</v>
      </c>
      <c r="L16" s="357"/>
    </row>
    <row r="17" spans="1:12" ht="12.75" x14ac:dyDescent="0.2">
      <c r="A17" s="351" t="s">
        <v>455</v>
      </c>
      <c r="B17" s="334" t="s">
        <v>454</v>
      </c>
      <c r="C17" s="333" t="s">
        <v>156</v>
      </c>
      <c r="D17" s="537">
        <v>0</v>
      </c>
      <c r="E17" s="536">
        <v>0</v>
      </c>
      <c r="F17" s="356"/>
      <c r="G17" s="355" t="s">
        <v>453</v>
      </c>
      <c r="H17" s="351" t="s">
        <v>452</v>
      </c>
      <c r="I17" s="333" t="s">
        <v>152</v>
      </c>
      <c r="J17" s="353">
        <v>0</v>
      </c>
      <c r="K17" s="353">
        <v>0</v>
      </c>
      <c r="L17" s="357"/>
    </row>
    <row r="18" spans="1:12" ht="12.75" x14ac:dyDescent="0.2">
      <c r="A18" s="351" t="s">
        <v>451</v>
      </c>
      <c r="B18" s="334" t="s">
        <v>450</v>
      </c>
      <c r="C18" s="365" t="s">
        <v>154</v>
      </c>
      <c r="D18" s="534">
        <v>0</v>
      </c>
      <c r="E18" s="535">
        <v>0</v>
      </c>
      <c r="F18" s="356"/>
      <c r="G18" s="355" t="s">
        <v>449</v>
      </c>
      <c r="H18" s="351" t="s">
        <v>448</v>
      </c>
      <c r="I18" s="333" t="s">
        <v>150</v>
      </c>
      <c r="J18" s="536">
        <v>0</v>
      </c>
      <c r="K18" s="536">
        <v>0</v>
      </c>
      <c r="L18" s="357"/>
    </row>
    <row r="19" spans="1:12" ht="12.75" x14ac:dyDescent="0.2">
      <c r="A19" s="351" t="s">
        <v>447</v>
      </c>
      <c r="B19" s="334"/>
      <c r="C19" s="371" t="s">
        <v>446</v>
      </c>
      <c r="D19" s="370">
        <f>SUBTOTAL(9,D9:D18)</f>
        <v>0</v>
      </c>
      <c r="E19" s="369" t="s">
        <v>346</v>
      </c>
      <c r="F19" s="349">
        <f>SUBTOTAL(9,E8:E18)</f>
        <v>0</v>
      </c>
      <c r="G19" s="368" t="s">
        <v>445</v>
      </c>
      <c r="H19" s="367">
        <v>437000</v>
      </c>
      <c r="I19" s="366" t="s">
        <v>149</v>
      </c>
      <c r="J19" s="535">
        <v>0</v>
      </c>
      <c r="K19" s="535">
        <v>0</v>
      </c>
      <c r="L19" s="357"/>
    </row>
    <row r="20" spans="1:12" ht="12.75" x14ac:dyDescent="0.2">
      <c r="A20" s="351" t="s">
        <v>444</v>
      </c>
      <c r="B20" s="334" t="s">
        <v>443</v>
      </c>
      <c r="C20" s="333" t="s">
        <v>151</v>
      </c>
      <c r="D20" s="353">
        <v>0</v>
      </c>
      <c r="E20" s="353">
        <v>0</v>
      </c>
      <c r="F20" s="356"/>
      <c r="G20" s="361" t="s">
        <v>442</v>
      </c>
      <c r="H20" s="364" t="s">
        <v>441</v>
      </c>
      <c r="I20" s="333" t="s">
        <v>440</v>
      </c>
      <c r="J20" s="353">
        <v>0</v>
      </c>
      <c r="K20" s="353">
        <v>0</v>
      </c>
      <c r="L20" s="357"/>
    </row>
    <row r="21" spans="1:12" ht="12.75" x14ac:dyDescent="0.2">
      <c r="A21" s="351" t="s">
        <v>439</v>
      </c>
      <c r="B21" s="364"/>
      <c r="C21" s="363"/>
      <c r="D21" s="362"/>
      <c r="E21" s="362"/>
      <c r="F21" s="356"/>
      <c r="G21" s="361" t="s">
        <v>438</v>
      </c>
      <c r="H21" s="351" t="s">
        <v>437</v>
      </c>
      <c r="I21" s="333" t="s">
        <v>145</v>
      </c>
      <c r="J21" s="353">
        <v>0</v>
      </c>
      <c r="K21" s="353">
        <v>0</v>
      </c>
      <c r="L21" s="357"/>
    </row>
    <row r="22" spans="1:12" ht="12.75" x14ac:dyDescent="0.2">
      <c r="A22" s="351" t="s">
        <v>436</v>
      </c>
      <c r="B22" s="334" t="s">
        <v>435</v>
      </c>
      <c r="C22" s="333" t="s">
        <v>148</v>
      </c>
      <c r="D22" s="353">
        <v>0</v>
      </c>
      <c r="E22" s="353">
        <v>0</v>
      </c>
      <c r="F22" s="356"/>
      <c r="G22" s="355" t="s">
        <v>434</v>
      </c>
      <c r="H22" s="351" t="s">
        <v>433</v>
      </c>
      <c r="I22" s="365" t="s">
        <v>432</v>
      </c>
      <c r="J22" s="352">
        <f>SUBTOTAL(9,J10:J21)</f>
        <v>0</v>
      </c>
      <c r="K22" s="358" t="s">
        <v>346</v>
      </c>
      <c r="L22" s="352">
        <f>SUBTOTAL(9,K10:K21)</f>
        <v>2800</v>
      </c>
    </row>
    <row r="23" spans="1:12" ht="12.75" x14ac:dyDescent="0.2">
      <c r="A23" s="351" t="s">
        <v>431</v>
      </c>
      <c r="B23" s="334" t="s">
        <v>430</v>
      </c>
      <c r="C23" s="333" t="s">
        <v>146</v>
      </c>
      <c r="D23" s="353">
        <v>0</v>
      </c>
      <c r="E23" s="353">
        <v>0</v>
      </c>
      <c r="F23" s="356"/>
      <c r="G23" s="355" t="s">
        <v>429</v>
      </c>
      <c r="H23" s="335"/>
      <c r="I23" s="333"/>
      <c r="J23" s="347"/>
      <c r="K23" s="347"/>
      <c r="L23" s="357"/>
    </row>
    <row r="24" spans="1:12" ht="12.75" x14ac:dyDescent="0.2">
      <c r="A24" s="351" t="s">
        <v>428</v>
      </c>
      <c r="B24" s="334" t="s">
        <v>427</v>
      </c>
      <c r="C24" s="333" t="s">
        <v>144</v>
      </c>
      <c r="D24" s="353">
        <v>0</v>
      </c>
      <c r="E24" s="353">
        <v>0</v>
      </c>
      <c r="F24" s="356"/>
      <c r="G24" s="355" t="s">
        <v>426</v>
      </c>
      <c r="H24" s="335"/>
      <c r="I24" s="333"/>
      <c r="J24" s="347"/>
      <c r="K24" s="347"/>
      <c r="L24" s="357"/>
    </row>
    <row r="25" spans="1:12" ht="12.75" x14ac:dyDescent="0.2">
      <c r="A25" s="351" t="s">
        <v>425</v>
      </c>
      <c r="B25" s="364"/>
      <c r="C25" s="363"/>
      <c r="D25" s="362"/>
      <c r="E25" s="360"/>
      <c r="F25" s="356"/>
      <c r="G25" s="355" t="s">
        <v>424</v>
      </c>
      <c r="H25" s="351" t="s">
        <v>423</v>
      </c>
      <c r="I25" s="333" t="s">
        <v>141</v>
      </c>
      <c r="J25" s="353">
        <v>0</v>
      </c>
      <c r="K25" s="353">
        <v>0</v>
      </c>
      <c r="L25" s="357"/>
    </row>
    <row r="26" spans="1:12" ht="12.75" x14ac:dyDescent="0.2">
      <c r="A26" s="351" t="s">
        <v>422</v>
      </c>
      <c r="B26" s="334" t="s">
        <v>421</v>
      </c>
      <c r="C26" s="333" t="s">
        <v>142</v>
      </c>
      <c r="D26" s="353">
        <v>0</v>
      </c>
      <c r="E26" s="353">
        <v>0</v>
      </c>
      <c r="F26" s="356"/>
      <c r="G26" s="355" t="s">
        <v>420</v>
      </c>
      <c r="H26" s="351" t="s">
        <v>419</v>
      </c>
      <c r="I26" s="333" t="s">
        <v>140</v>
      </c>
      <c r="J26" s="353">
        <v>0</v>
      </c>
      <c r="K26" s="353">
        <v>0</v>
      </c>
      <c r="L26" s="357"/>
    </row>
    <row r="27" spans="1:12" ht="12.75" x14ac:dyDescent="0.2">
      <c r="A27" s="351" t="s">
        <v>418</v>
      </c>
      <c r="B27" s="334"/>
      <c r="C27" s="333"/>
      <c r="D27" s="360"/>
      <c r="E27" s="360"/>
      <c r="F27" s="356"/>
      <c r="G27" s="355" t="s">
        <v>417</v>
      </c>
      <c r="H27" s="351" t="s">
        <v>416</v>
      </c>
      <c r="I27" s="333" t="s">
        <v>138</v>
      </c>
      <c r="J27" s="353">
        <v>0</v>
      </c>
      <c r="K27" s="353">
        <v>0</v>
      </c>
      <c r="L27" s="357"/>
    </row>
    <row r="28" spans="1:12" ht="25.5" x14ac:dyDescent="0.2">
      <c r="A28" s="351" t="s">
        <v>415</v>
      </c>
      <c r="B28" s="334" t="s">
        <v>414</v>
      </c>
      <c r="C28" s="333" t="s">
        <v>139</v>
      </c>
      <c r="D28" s="353">
        <v>0</v>
      </c>
      <c r="E28" s="353">
        <v>0</v>
      </c>
      <c r="F28" s="356"/>
      <c r="G28" s="355" t="s">
        <v>413</v>
      </c>
      <c r="H28" s="351" t="s">
        <v>412</v>
      </c>
      <c r="I28" s="333" t="s">
        <v>411</v>
      </c>
      <c r="J28" s="353">
        <v>0</v>
      </c>
      <c r="K28" s="353">
        <v>0</v>
      </c>
      <c r="L28" s="357"/>
    </row>
    <row r="29" spans="1:12" ht="12.75" x14ac:dyDescent="0.2">
      <c r="A29" s="351" t="s">
        <v>410</v>
      </c>
      <c r="B29" s="334" t="s">
        <v>409</v>
      </c>
      <c r="C29" s="333" t="s">
        <v>408</v>
      </c>
      <c r="D29" s="353">
        <v>0</v>
      </c>
      <c r="E29" s="353">
        <v>0</v>
      </c>
      <c r="F29" s="356"/>
      <c r="G29" s="355" t="s">
        <v>407</v>
      </c>
      <c r="H29" s="351" t="s">
        <v>406</v>
      </c>
      <c r="I29" s="333" t="s">
        <v>134</v>
      </c>
      <c r="J29" s="353">
        <v>0</v>
      </c>
      <c r="K29" s="353">
        <v>0</v>
      </c>
      <c r="L29" s="357"/>
    </row>
    <row r="30" spans="1:12" ht="12.75" x14ac:dyDescent="0.2">
      <c r="A30" s="351" t="s">
        <v>405</v>
      </c>
      <c r="B30" s="334" t="s">
        <v>404</v>
      </c>
      <c r="C30" s="333" t="s">
        <v>135</v>
      </c>
      <c r="D30" s="353">
        <v>0</v>
      </c>
      <c r="E30" s="353">
        <v>0</v>
      </c>
      <c r="F30" s="356"/>
      <c r="G30" s="355" t="s">
        <v>403</v>
      </c>
      <c r="H30" s="351" t="s">
        <v>402</v>
      </c>
      <c r="I30" s="333" t="s">
        <v>133</v>
      </c>
      <c r="J30" s="353">
        <v>0</v>
      </c>
      <c r="K30" s="353">
        <v>0</v>
      </c>
      <c r="L30" s="357"/>
    </row>
    <row r="31" spans="1:12" ht="12.75" x14ac:dyDescent="0.2">
      <c r="A31" s="351" t="s">
        <v>401</v>
      </c>
      <c r="B31" s="334"/>
      <c r="C31" s="333"/>
      <c r="D31" s="360"/>
      <c r="E31" s="360"/>
      <c r="F31" s="356"/>
      <c r="G31" s="355" t="s">
        <v>400</v>
      </c>
      <c r="H31" s="351" t="s">
        <v>399</v>
      </c>
      <c r="I31" s="333" t="s">
        <v>131</v>
      </c>
      <c r="J31" s="353">
        <v>0</v>
      </c>
      <c r="K31" s="353">
        <v>0</v>
      </c>
      <c r="L31" s="357"/>
    </row>
    <row r="32" spans="1:12" ht="12.75" x14ac:dyDescent="0.2">
      <c r="A32" s="351" t="s">
        <v>398</v>
      </c>
      <c r="B32" s="334">
        <v>417100</v>
      </c>
      <c r="C32" s="333" t="s">
        <v>132</v>
      </c>
      <c r="D32" s="353">
        <v>0</v>
      </c>
      <c r="E32" s="353">
        <v>0</v>
      </c>
      <c r="F32" s="356"/>
      <c r="G32" s="355" t="s">
        <v>397</v>
      </c>
      <c r="H32" s="351" t="s">
        <v>396</v>
      </c>
      <c r="I32" s="333" t="s">
        <v>395</v>
      </c>
      <c r="J32" s="353">
        <v>0</v>
      </c>
      <c r="K32" s="353">
        <v>0</v>
      </c>
      <c r="L32" s="357"/>
    </row>
    <row r="33" spans="1:12" ht="12.75" x14ac:dyDescent="0.2">
      <c r="A33" s="351" t="s">
        <v>394</v>
      </c>
      <c r="B33" s="334">
        <v>417200</v>
      </c>
      <c r="C33" s="333" t="s">
        <v>130</v>
      </c>
      <c r="D33" s="353">
        <v>0</v>
      </c>
      <c r="E33" s="353">
        <v>0</v>
      </c>
      <c r="F33" s="356"/>
      <c r="G33" s="361" t="s">
        <v>393</v>
      </c>
      <c r="H33" s="334" t="s">
        <v>392</v>
      </c>
      <c r="I33" s="333" t="s">
        <v>391</v>
      </c>
      <c r="J33" s="353">
        <v>0</v>
      </c>
      <c r="K33" s="353">
        <v>0</v>
      </c>
      <c r="L33" s="357"/>
    </row>
    <row r="34" spans="1:12" ht="12.75" x14ac:dyDescent="0.2">
      <c r="A34" s="351" t="s">
        <v>390</v>
      </c>
      <c r="B34" s="334">
        <v>417300</v>
      </c>
      <c r="C34" s="333" t="s">
        <v>389</v>
      </c>
      <c r="D34" s="353">
        <v>0</v>
      </c>
      <c r="E34" s="353">
        <v>0</v>
      </c>
      <c r="F34" s="356"/>
      <c r="G34" s="355" t="s">
        <v>388</v>
      </c>
      <c r="H34" s="351" t="s">
        <v>387</v>
      </c>
      <c r="I34" s="333" t="s">
        <v>386</v>
      </c>
      <c r="J34" s="353">
        <v>0</v>
      </c>
      <c r="K34" s="353">
        <v>0</v>
      </c>
      <c r="L34" s="357"/>
    </row>
    <row r="35" spans="1:12" ht="12.75" x14ac:dyDescent="0.2">
      <c r="A35" s="351" t="s">
        <v>385</v>
      </c>
      <c r="B35" s="334">
        <v>417400</v>
      </c>
      <c r="C35" s="333" t="s">
        <v>384</v>
      </c>
      <c r="D35" s="353">
        <v>0</v>
      </c>
      <c r="E35" s="353">
        <v>0</v>
      </c>
      <c r="F35" s="356"/>
      <c r="G35" s="355" t="s">
        <v>383</v>
      </c>
      <c r="H35" s="351" t="s">
        <v>382</v>
      </c>
      <c r="I35" s="333" t="s">
        <v>381</v>
      </c>
      <c r="J35" s="359">
        <f>SUBTOTAL(9,J25:J34)</f>
        <v>0</v>
      </c>
      <c r="K35" s="358" t="s">
        <v>346</v>
      </c>
      <c r="L35" s="352">
        <f>SUBTOTAL(9,K25:K34)</f>
        <v>0</v>
      </c>
    </row>
    <row r="36" spans="1:12" ht="12.75" x14ac:dyDescent="0.2">
      <c r="A36" s="351" t="s">
        <v>380</v>
      </c>
      <c r="B36" s="334">
        <v>417900</v>
      </c>
      <c r="C36" s="333" t="s">
        <v>124</v>
      </c>
      <c r="D36" s="353">
        <v>0</v>
      </c>
      <c r="E36" s="353">
        <v>0</v>
      </c>
      <c r="F36" s="356"/>
      <c r="G36" s="355" t="s">
        <v>379</v>
      </c>
      <c r="H36" s="335"/>
      <c r="I36" s="333" t="s">
        <v>378</v>
      </c>
      <c r="J36" s="347"/>
      <c r="K36" s="347"/>
      <c r="L36" s="357"/>
    </row>
    <row r="37" spans="1:12" ht="25.5" x14ac:dyDescent="0.2">
      <c r="A37" s="351" t="s">
        <v>377</v>
      </c>
      <c r="B37" s="334"/>
      <c r="C37" s="333"/>
      <c r="D37" s="360"/>
      <c r="E37" s="360"/>
      <c r="F37" s="356"/>
      <c r="G37" s="355" t="s">
        <v>376</v>
      </c>
      <c r="H37" s="351" t="s">
        <v>375</v>
      </c>
      <c r="I37" s="333" t="s">
        <v>374</v>
      </c>
      <c r="J37" s="353">
        <v>0</v>
      </c>
      <c r="K37" s="353">
        <v>0</v>
      </c>
      <c r="L37" s="357"/>
    </row>
    <row r="38" spans="1:12" ht="12.75" x14ac:dyDescent="0.2">
      <c r="A38" s="351" t="s">
        <v>373</v>
      </c>
      <c r="B38" s="334">
        <v>418100</v>
      </c>
      <c r="C38" s="333" t="s">
        <v>123</v>
      </c>
      <c r="D38" s="353">
        <v>0</v>
      </c>
      <c r="E38" s="353">
        <v>0</v>
      </c>
      <c r="F38" s="356"/>
      <c r="G38" s="355" t="s">
        <v>372</v>
      </c>
      <c r="H38" s="351" t="s">
        <v>371</v>
      </c>
      <c r="I38" s="333" t="s">
        <v>370</v>
      </c>
      <c r="J38" s="353">
        <v>0</v>
      </c>
      <c r="K38" s="353">
        <v>0</v>
      </c>
      <c r="L38" s="357"/>
    </row>
    <row r="39" spans="1:12" ht="12.75" x14ac:dyDescent="0.2">
      <c r="A39" s="351" t="s">
        <v>369</v>
      </c>
      <c r="B39" s="334"/>
      <c r="C39" s="333"/>
      <c r="D39" s="360"/>
      <c r="E39" s="353"/>
      <c r="F39" s="356"/>
      <c r="G39" s="355" t="s">
        <v>368</v>
      </c>
      <c r="H39" s="351" t="s">
        <v>367</v>
      </c>
      <c r="I39" s="333" t="s">
        <v>366</v>
      </c>
      <c r="J39" s="359">
        <f>SUBTOTAL(9,J37:J38)</f>
        <v>0</v>
      </c>
      <c r="K39" s="358" t="s">
        <v>346</v>
      </c>
      <c r="L39" s="352">
        <f>SUBTOTAL(9,K37:K38)</f>
        <v>0</v>
      </c>
    </row>
    <row r="40" spans="1:12" ht="12.75" x14ac:dyDescent="0.2">
      <c r="A40" s="351" t="s">
        <v>365</v>
      </c>
      <c r="B40" s="334">
        <v>419100</v>
      </c>
      <c r="C40" s="333" t="s">
        <v>120</v>
      </c>
      <c r="D40" s="353">
        <v>0</v>
      </c>
      <c r="E40" s="353">
        <v>0</v>
      </c>
      <c r="F40" s="356"/>
      <c r="G40" s="355" t="s">
        <v>364</v>
      </c>
      <c r="H40" s="351" t="s">
        <v>363</v>
      </c>
      <c r="I40" s="333"/>
      <c r="J40" s="347"/>
      <c r="K40" s="357"/>
      <c r="L40" s="357"/>
    </row>
    <row r="41" spans="1:12" ht="12.75" x14ac:dyDescent="0.2">
      <c r="A41" s="351" t="s">
        <v>362</v>
      </c>
      <c r="B41" s="334">
        <v>419200</v>
      </c>
      <c r="C41" s="333" t="s">
        <v>118</v>
      </c>
      <c r="D41" s="353">
        <v>500</v>
      </c>
      <c r="E41" s="353">
        <v>4299</v>
      </c>
      <c r="F41" s="356"/>
      <c r="G41" s="355" t="s">
        <v>361</v>
      </c>
      <c r="H41" s="335"/>
      <c r="I41" s="333" t="s">
        <v>360</v>
      </c>
      <c r="J41" s="359">
        <f>SUM(D46,J8,J22,J35,J39)</f>
        <v>500</v>
      </c>
      <c r="K41" s="358" t="s">
        <v>346</v>
      </c>
      <c r="L41" s="352">
        <f>SUM(F46,L8,L22,L35,L39)</f>
        <v>7099</v>
      </c>
    </row>
    <row r="42" spans="1:12" ht="12.75" x14ac:dyDescent="0.2">
      <c r="A42" s="351" t="s">
        <v>359</v>
      </c>
      <c r="B42" s="334">
        <v>419300</v>
      </c>
      <c r="C42" s="333" t="s">
        <v>116</v>
      </c>
      <c r="D42" s="353">
        <v>0</v>
      </c>
      <c r="E42" s="353">
        <v>0</v>
      </c>
      <c r="F42" s="356"/>
      <c r="G42" s="355" t="s">
        <v>358</v>
      </c>
      <c r="H42" s="335"/>
      <c r="I42" s="333"/>
      <c r="J42" s="347"/>
      <c r="K42" s="347"/>
      <c r="L42" s="357"/>
    </row>
    <row r="43" spans="1:12" ht="12.75" x14ac:dyDescent="0.2">
      <c r="A43" s="351" t="s">
        <v>357</v>
      </c>
      <c r="B43" s="334">
        <v>419900</v>
      </c>
      <c r="C43" s="333" t="s">
        <v>115</v>
      </c>
      <c r="D43" s="353">
        <v>0</v>
      </c>
      <c r="E43" s="534">
        <v>0</v>
      </c>
      <c r="F43" s="356"/>
      <c r="G43" s="355" t="s">
        <v>356</v>
      </c>
      <c r="H43" s="351" t="s">
        <v>355</v>
      </c>
      <c r="I43" s="333" t="s">
        <v>354</v>
      </c>
      <c r="J43" s="533">
        <v>0</v>
      </c>
      <c r="K43" s="532">
        <v>0</v>
      </c>
      <c r="L43" s="352">
        <f>+K43</f>
        <v>0</v>
      </c>
    </row>
    <row r="44" spans="1:12" ht="12.75" x14ac:dyDescent="0.2">
      <c r="A44" s="351" t="s">
        <v>353</v>
      </c>
      <c r="B44" s="334"/>
      <c r="C44" s="333" t="s">
        <v>352</v>
      </c>
      <c r="D44" s="332">
        <f>SUBTOTAL(9,D19:D43)</f>
        <v>500</v>
      </c>
      <c r="E44" s="350" t="s">
        <v>346</v>
      </c>
      <c r="F44" s="349">
        <f>SUBTOTAL(9,E20:E43)</f>
        <v>4299</v>
      </c>
      <c r="G44" s="348" t="s">
        <v>351</v>
      </c>
      <c r="H44" s="335"/>
      <c r="I44" s="333"/>
      <c r="J44" s="347"/>
      <c r="K44" s="347"/>
      <c r="L44" s="347"/>
    </row>
    <row r="45" spans="1:12" ht="24" x14ac:dyDescent="0.2">
      <c r="A45" s="346" t="s">
        <v>350</v>
      </c>
      <c r="B45" s="340">
        <v>410000</v>
      </c>
      <c r="C45" s="345" t="s">
        <v>349</v>
      </c>
      <c r="D45" s="344"/>
      <c r="E45" s="343" t="s">
        <v>346</v>
      </c>
      <c r="F45" s="342"/>
      <c r="G45" s="341"/>
      <c r="H45" s="340" t="s">
        <v>348</v>
      </c>
      <c r="I45" s="339" t="s">
        <v>347</v>
      </c>
      <c r="J45" s="338"/>
      <c r="K45" s="337" t="s">
        <v>346</v>
      </c>
      <c r="L45" s="336"/>
    </row>
    <row r="46" spans="1:12" ht="12.75" x14ac:dyDescent="0.2">
      <c r="A46" s="335"/>
      <c r="B46" s="334"/>
      <c r="C46" s="333"/>
      <c r="D46" s="332">
        <f>(D19+D44)</f>
        <v>500</v>
      </c>
      <c r="E46" s="332"/>
      <c r="F46" s="331">
        <f>SUM(F19+F44)</f>
        <v>4299</v>
      </c>
      <c r="G46" s="330"/>
      <c r="H46" s="329"/>
      <c r="I46" s="328" t="s">
        <v>345</v>
      </c>
      <c r="J46" s="326">
        <f>(D7+J41+J43)</f>
        <v>3844</v>
      </c>
      <c r="K46" s="327"/>
      <c r="L46" s="326">
        <f>(F7+L41+K43)</f>
        <v>10970</v>
      </c>
    </row>
    <row r="47" spans="1:12" ht="12.95" customHeight="1" x14ac:dyDescent="0.2">
      <c r="A47" s="598" t="str">
        <f ca="1">CELL("FILENAME",A1)</f>
        <v>R:\Finance\Annual Budget\Amended 2016-2017\[2016-2017 Amended Budget.xlsx]132</v>
      </c>
      <c r="B47" s="598"/>
      <c r="C47" s="598"/>
      <c r="D47" s="324"/>
      <c r="E47" s="324"/>
      <c r="F47" s="324"/>
      <c r="G47" s="324"/>
      <c r="H47" s="324"/>
      <c r="I47" s="325"/>
      <c r="J47" s="324"/>
      <c r="K47" s="324"/>
      <c r="L47" s="324"/>
    </row>
    <row r="48" spans="1:12" x14ac:dyDescent="0.2">
      <c r="D48" s="323"/>
      <c r="E48" s="323"/>
      <c r="F48" s="323"/>
    </row>
    <row r="49" spans="4:6" x14ac:dyDescent="0.2">
      <c r="D49" s="323"/>
      <c r="E49" s="323"/>
      <c r="F49" s="323"/>
    </row>
    <row r="50" spans="4:6" x14ac:dyDescent="0.2">
      <c r="D50" s="323"/>
      <c r="E50" s="323"/>
      <c r="F50" s="323"/>
    </row>
    <row r="51" spans="4:6" x14ac:dyDescent="0.2">
      <c r="D51" s="323"/>
      <c r="E51" s="323"/>
      <c r="F51" s="323"/>
    </row>
    <row r="52" spans="4:6" x14ac:dyDescent="0.2">
      <c r="D52" s="323"/>
      <c r="E52" s="323"/>
      <c r="F52" s="323"/>
    </row>
    <row r="53" spans="4:6" x14ac:dyDescent="0.2">
      <c r="D53" s="323"/>
      <c r="E53" s="323"/>
      <c r="F53" s="323"/>
    </row>
    <row r="54" spans="4:6" x14ac:dyDescent="0.2">
      <c r="D54" s="323"/>
      <c r="E54" s="323"/>
      <c r="F54" s="323"/>
    </row>
    <row r="55" spans="4:6" x14ac:dyDescent="0.2">
      <c r="D55" s="323"/>
      <c r="E55" s="323"/>
      <c r="F55" s="323"/>
    </row>
    <row r="56" spans="4:6" x14ac:dyDescent="0.2">
      <c r="D56" s="323"/>
      <c r="E56" s="323"/>
      <c r="F56" s="323"/>
    </row>
    <row r="57" spans="4:6" x14ac:dyDescent="0.2">
      <c r="D57" s="323"/>
      <c r="E57" s="323"/>
      <c r="F57" s="323"/>
    </row>
    <row r="58" spans="4:6" x14ac:dyDescent="0.2">
      <c r="D58" s="323"/>
      <c r="E58" s="323"/>
      <c r="F58" s="323"/>
    </row>
    <row r="59" spans="4:6" x14ac:dyDescent="0.2">
      <c r="D59" s="323"/>
      <c r="E59" s="323"/>
      <c r="F59" s="323"/>
    </row>
    <row r="60" spans="4:6" x14ac:dyDescent="0.2">
      <c r="D60" s="323"/>
      <c r="E60" s="323"/>
      <c r="F60" s="323"/>
    </row>
    <row r="61" spans="4:6" x14ac:dyDescent="0.2">
      <c r="D61" s="323"/>
      <c r="E61" s="323"/>
      <c r="F61" s="323"/>
    </row>
    <row r="62" spans="4:6" x14ac:dyDescent="0.2">
      <c r="D62" s="323"/>
      <c r="E62" s="323"/>
      <c r="F62" s="323"/>
    </row>
    <row r="63" spans="4:6" x14ac:dyDescent="0.2">
      <c r="D63" s="323"/>
      <c r="E63" s="323"/>
      <c r="F63" s="323"/>
    </row>
    <row r="64" spans="4:6" x14ac:dyDescent="0.2">
      <c r="D64" s="323"/>
      <c r="E64" s="323"/>
      <c r="F64" s="323"/>
    </row>
    <row r="65" spans="4:6" x14ac:dyDescent="0.2">
      <c r="D65" s="323"/>
      <c r="E65" s="323"/>
      <c r="F65" s="323"/>
    </row>
    <row r="66" spans="4:6" x14ac:dyDescent="0.2">
      <c r="D66" s="323"/>
      <c r="E66" s="323"/>
      <c r="F66" s="323"/>
    </row>
    <row r="67" spans="4:6" x14ac:dyDescent="0.2">
      <c r="D67" s="323"/>
      <c r="E67" s="323"/>
      <c r="F67" s="323"/>
    </row>
    <row r="68" spans="4:6" x14ac:dyDescent="0.2">
      <c r="D68" s="323"/>
      <c r="E68" s="323"/>
      <c r="F68" s="323"/>
    </row>
    <row r="69" spans="4:6" x14ac:dyDescent="0.2">
      <c r="D69" s="323"/>
      <c r="E69" s="323"/>
      <c r="F69" s="323"/>
    </row>
    <row r="70" spans="4:6" x14ac:dyDescent="0.2">
      <c r="D70" s="323"/>
      <c r="E70" s="323"/>
      <c r="F70" s="323"/>
    </row>
    <row r="71" spans="4:6" x14ac:dyDescent="0.2">
      <c r="D71" s="323"/>
      <c r="E71" s="323"/>
      <c r="F71" s="323"/>
    </row>
    <row r="72" spans="4:6" x14ac:dyDescent="0.2">
      <c r="D72" s="323"/>
      <c r="E72" s="323"/>
      <c r="F72" s="323"/>
    </row>
    <row r="73" spans="4:6" x14ac:dyDescent="0.2">
      <c r="D73" s="323"/>
      <c r="E73" s="323"/>
      <c r="F73" s="323"/>
    </row>
    <row r="74" spans="4:6" x14ac:dyDescent="0.2">
      <c r="D74" s="323"/>
      <c r="E74" s="323"/>
      <c r="F74" s="323"/>
    </row>
    <row r="75" spans="4:6" x14ac:dyDescent="0.2">
      <c r="D75" s="323"/>
      <c r="E75" s="323"/>
      <c r="F75" s="323"/>
    </row>
    <row r="76" spans="4:6" x14ac:dyDescent="0.2">
      <c r="D76" s="323"/>
      <c r="E76" s="323"/>
      <c r="F76" s="323"/>
    </row>
    <row r="77" spans="4:6" x14ac:dyDescent="0.2">
      <c r="D77" s="323"/>
      <c r="E77" s="323"/>
      <c r="F77" s="323"/>
    </row>
    <row r="78" spans="4:6" x14ac:dyDescent="0.2">
      <c r="D78" s="323"/>
      <c r="E78" s="323"/>
      <c r="F78" s="323"/>
    </row>
    <row r="79" spans="4:6" x14ac:dyDescent="0.2">
      <c r="D79" s="323"/>
      <c r="E79" s="323"/>
      <c r="F79" s="323"/>
    </row>
    <row r="80" spans="4:6" x14ac:dyDescent="0.2">
      <c r="D80" s="323"/>
      <c r="E80" s="323"/>
      <c r="F80" s="323"/>
    </row>
    <row r="81" spans="4:6" x14ac:dyDescent="0.2">
      <c r="D81" s="323"/>
      <c r="E81" s="323"/>
      <c r="F81" s="323"/>
    </row>
    <row r="82" spans="4:6" x14ac:dyDescent="0.2">
      <c r="D82" s="323"/>
      <c r="E82" s="323"/>
      <c r="F82" s="323"/>
    </row>
    <row r="83" spans="4:6" x14ac:dyDescent="0.2">
      <c r="D83" s="323"/>
      <c r="E83" s="323"/>
      <c r="F83" s="323"/>
    </row>
    <row r="84" spans="4:6" x14ac:dyDescent="0.2">
      <c r="D84" s="323"/>
      <c r="E84" s="323"/>
      <c r="F84" s="323"/>
    </row>
    <row r="85" spans="4:6" x14ac:dyDescent="0.2">
      <c r="D85" s="323"/>
      <c r="E85" s="323"/>
      <c r="F85" s="323"/>
    </row>
    <row r="86" spans="4:6" x14ac:dyDescent="0.2">
      <c r="D86" s="323"/>
      <c r="E86" s="323"/>
      <c r="F86" s="323"/>
    </row>
    <row r="87" spans="4:6" x14ac:dyDescent="0.2">
      <c r="D87" s="323"/>
      <c r="E87" s="323"/>
      <c r="F87" s="323"/>
    </row>
    <row r="88" spans="4:6" x14ac:dyDescent="0.2">
      <c r="D88" s="323"/>
      <c r="E88" s="323"/>
      <c r="F88" s="323"/>
    </row>
    <row r="89" spans="4:6" x14ac:dyDescent="0.2">
      <c r="D89" s="323"/>
      <c r="E89" s="323"/>
      <c r="F89" s="323"/>
    </row>
    <row r="90" spans="4:6" x14ac:dyDescent="0.2">
      <c r="D90" s="323"/>
      <c r="E90" s="323"/>
      <c r="F90" s="323"/>
    </row>
    <row r="91" spans="4:6" x14ac:dyDescent="0.2">
      <c r="D91" s="323"/>
      <c r="E91" s="323"/>
      <c r="F91" s="323"/>
    </row>
    <row r="92" spans="4:6" x14ac:dyDescent="0.2">
      <c r="D92" s="323"/>
      <c r="E92" s="323"/>
      <c r="F92" s="323"/>
    </row>
    <row r="93" spans="4:6" x14ac:dyDescent="0.2">
      <c r="D93" s="323"/>
      <c r="E93" s="323"/>
      <c r="F93" s="323"/>
    </row>
    <row r="94" spans="4:6" x14ac:dyDescent="0.2">
      <c r="D94" s="323"/>
      <c r="E94" s="323"/>
      <c r="F94" s="323"/>
    </row>
    <row r="95" spans="4:6" x14ac:dyDescent="0.2">
      <c r="D95" s="323"/>
      <c r="E95" s="323"/>
      <c r="F95" s="323"/>
    </row>
    <row r="96" spans="4:6" x14ac:dyDescent="0.2">
      <c r="D96" s="323"/>
      <c r="E96" s="323"/>
      <c r="F96" s="323"/>
    </row>
    <row r="97" spans="4:6" x14ac:dyDescent="0.2">
      <c r="D97" s="323"/>
      <c r="E97" s="323"/>
      <c r="F97" s="323"/>
    </row>
    <row r="98" spans="4:6" x14ac:dyDescent="0.2">
      <c r="D98" s="323"/>
      <c r="E98" s="323"/>
      <c r="F98" s="323"/>
    </row>
    <row r="99" spans="4:6" x14ac:dyDescent="0.2">
      <c r="D99" s="323"/>
      <c r="E99" s="323"/>
      <c r="F99" s="323"/>
    </row>
    <row r="100" spans="4:6" x14ac:dyDescent="0.2">
      <c r="D100" s="323"/>
      <c r="E100" s="323"/>
      <c r="F100" s="323"/>
    </row>
    <row r="101" spans="4:6" x14ac:dyDescent="0.2">
      <c r="D101" s="323"/>
      <c r="E101" s="323"/>
      <c r="F101" s="323"/>
    </row>
    <row r="102" spans="4:6" x14ac:dyDescent="0.2">
      <c r="D102" s="323"/>
      <c r="E102" s="323"/>
      <c r="F102" s="323"/>
    </row>
    <row r="103" spans="4:6" x14ac:dyDescent="0.2">
      <c r="D103" s="323"/>
      <c r="E103" s="323"/>
      <c r="F103" s="323"/>
    </row>
    <row r="104" spans="4:6" x14ac:dyDescent="0.2">
      <c r="D104" s="323"/>
      <c r="E104" s="323"/>
      <c r="F104" s="323"/>
    </row>
    <row r="105" spans="4:6" x14ac:dyDescent="0.2">
      <c r="D105" s="323"/>
      <c r="E105" s="323"/>
      <c r="F105" s="323"/>
    </row>
    <row r="106" spans="4:6" x14ac:dyDescent="0.2">
      <c r="D106" s="323"/>
      <c r="E106" s="323"/>
      <c r="F106" s="323"/>
    </row>
    <row r="107" spans="4:6" x14ac:dyDescent="0.2">
      <c r="D107" s="323"/>
      <c r="E107" s="323"/>
      <c r="F107" s="323"/>
    </row>
    <row r="108" spans="4:6" x14ac:dyDescent="0.2">
      <c r="D108" s="323"/>
      <c r="E108" s="323"/>
      <c r="F108" s="323"/>
    </row>
    <row r="109" spans="4:6" x14ac:dyDescent="0.2">
      <c r="D109" s="323"/>
      <c r="E109" s="323"/>
      <c r="F109" s="323"/>
    </row>
    <row r="110" spans="4:6" x14ac:dyDescent="0.2">
      <c r="D110" s="323"/>
      <c r="E110" s="323"/>
      <c r="F110" s="323"/>
    </row>
    <row r="111" spans="4:6" x14ac:dyDescent="0.2">
      <c r="D111" s="323"/>
      <c r="E111" s="323"/>
      <c r="F111" s="323"/>
    </row>
    <row r="112" spans="4:6" x14ac:dyDescent="0.2">
      <c r="D112" s="323"/>
      <c r="E112" s="323"/>
      <c r="F112" s="323"/>
    </row>
    <row r="113" spans="4:6" x14ac:dyDescent="0.2">
      <c r="D113" s="323"/>
      <c r="E113" s="323"/>
      <c r="F113" s="323"/>
    </row>
    <row r="114" spans="4:6" x14ac:dyDescent="0.2">
      <c r="D114" s="323"/>
      <c r="E114" s="323"/>
      <c r="F114" s="323"/>
    </row>
    <row r="115" spans="4:6" x14ac:dyDescent="0.2">
      <c r="D115" s="323"/>
      <c r="E115" s="323"/>
      <c r="F115" s="323"/>
    </row>
    <row r="116" spans="4:6" x14ac:dyDescent="0.2">
      <c r="D116" s="323"/>
      <c r="E116" s="323"/>
      <c r="F116" s="323"/>
    </row>
    <row r="117" spans="4:6" x14ac:dyDescent="0.2">
      <c r="D117" s="323"/>
      <c r="E117" s="323"/>
      <c r="F117" s="323"/>
    </row>
    <row r="118" spans="4:6" x14ac:dyDescent="0.2">
      <c r="D118" s="323"/>
      <c r="E118" s="323"/>
      <c r="F118" s="323"/>
    </row>
    <row r="119" spans="4:6" x14ac:dyDescent="0.2">
      <c r="D119" s="323"/>
      <c r="E119" s="323"/>
      <c r="F119" s="323"/>
    </row>
    <row r="120" spans="4:6" x14ac:dyDescent="0.2">
      <c r="D120" s="323"/>
      <c r="E120" s="323"/>
      <c r="F120" s="323"/>
    </row>
    <row r="121" spans="4:6" x14ac:dyDescent="0.2">
      <c r="D121" s="323"/>
      <c r="E121" s="323"/>
      <c r="F121" s="323"/>
    </row>
    <row r="122" spans="4:6" x14ac:dyDescent="0.2">
      <c r="D122" s="323"/>
      <c r="E122" s="323"/>
      <c r="F122" s="323"/>
    </row>
    <row r="123" spans="4:6" x14ac:dyDescent="0.2">
      <c r="D123" s="323"/>
      <c r="E123" s="323"/>
      <c r="F123" s="323"/>
    </row>
    <row r="124" spans="4:6" x14ac:dyDescent="0.2">
      <c r="D124" s="323"/>
      <c r="E124" s="323"/>
      <c r="F124" s="323"/>
    </row>
    <row r="125" spans="4:6" x14ac:dyDescent="0.2">
      <c r="D125" s="323"/>
      <c r="E125" s="323"/>
      <c r="F125" s="323"/>
    </row>
    <row r="126" spans="4:6" x14ac:dyDescent="0.2">
      <c r="D126" s="323"/>
      <c r="E126" s="323"/>
      <c r="F126" s="323"/>
    </row>
    <row r="127" spans="4:6" x14ac:dyDescent="0.2">
      <c r="D127" s="323"/>
      <c r="E127" s="323"/>
      <c r="F127" s="323"/>
    </row>
    <row r="128" spans="4:6" x14ac:dyDescent="0.2">
      <c r="D128" s="323"/>
      <c r="E128" s="323"/>
      <c r="F128" s="323"/>
    </row>
    <row r="129" spans="4:6" x14ac:dyDescent="0.2">
      <c r="D129" s="323"/>
      <c r="E129" s="323"/>
      <c r="F129" s="323"/>
    </row>
    <row r="130" spans="4:6" x14ac:dyDescent="0.2">
      <c r="D130" s="323"/>
      <c r="E130" s="323"/>
      <c r="F130" s="323"/>
    </row>
    <row r="131" spans="4:6" x14ac:dyDescent="0.2">
      <c r="D131" s="323"/>
      <c r="E131" s="323"/>
      <c r="F131" s="323"/>
    </row>
    <row r="132" spans="4:6" x14ac:dyDescent="0.2">
      <c r="D132" s="323"/>
      <c r="E132" s="323"/>
      <c r="F132" s="323"/>
    </row>
    <row r="133" spans="4:6" x14ac:dyDescent="0.2">
      <c r="D133" s="323"/>
      <c r="E133" s="323"/>
      <c r="F133" s="323"/>
    </row>
    <row r="134" spans="4:6" x14ac:dyDescent="0.2">
      <c r="D134" s="323"/>
      <c r="E134" s="323"/>
      <c r="F134" s="323"/>
    </row>
    <row r="135" spans="4:6" x14ac:dyDescent="0.2">
      <c r="D135" s="323"/>
      <c r="E135" s="323"/>
      <c r="F135" s="323"/>
    </row>
    <row r="136" spans="4:6" x14ac:dyDescent="0.2">
      <c r="D136" s="323"/>
      <c r="E136" s="323"/>
      <c r="F136" s="323"/>
    </row>
    <row r="137" spans="4:6" x14ac:dyDescent="0.2">
      <c r="D137" s="323"/>
      <c r="E137" s="323"/>
      <c r="F137" s="323"/>
    </row>
    <row r="138" spans="4:6" x14ac:dyDescent="0.2">
      <c r="D138" s="323"/>
      <c r="E138" s="323"/>
      <c r="F138" s="323"/>
    </row>
    <row r="139" spans="4:6" x14ac:dyDescent="0.2">
      <c r="D139" s="323"/>
      <c r="E139" s="323"/>
      <c r="F139" s="323"/>
    </row>
    <row r="140" spans="4:6" x14ac:dyDescent="0.2">
      <c r="D140" s="323"/>
      <c r="E140" s="323"/>
      <c r="F140" s="323"/>
    </row>
    <row r="141" spans="4:6" x14ac:dyDescent="0.2">
      <c r="D141" s="323"/>
      <c r="E141" s="323"/>
      <c r="F141" s="323"/>
    </row>
    <row r="142" spans="4:6" x14ac:dyDescent="0.2">
      <c r="D142" s="323"/>
      <c r="E142" s="323"/>
      <c r="F142" s="323"/>
    </row>
    <row r="143" spans="4:6" x14ac:dyDescent="0.2">
      <c r="D143" s="323"/>
      <c r="E143" s="323"/>
      <c r="F143" s="323"/>
    </row>
    <row r="144" spans="4:6" x14ac:dyDescent="0.2">
      <c r="D144" s="323"/>
      <c r="E144" s="323"/>
      <c r="F144" s="323"/>
    </row>
    <row r="145" spans="4:6" x14ac:dyDescent="0.2">
      <c r="D145" s="323"/>
      <c r="E145" s="323"/>
      <c r="F145" s="323"/>
    </row>
    <row r="146" spans="4:6" x14ac:dyDescent="0.2">
      <c r="D146" s="323"/>
      <c r="E146" s="323"/>
      <c r="F146" s="323"/>
    </row>
    <row r="147" spans="4:6" x14ac:dyDescent="0.2">
      <c r="D147" s="323"/>
      <c r="E147" s="323"/>
      <c r="F147" s="323"/>
    </row>
    <row r="148" spans="4:6" x14ac:dyDescent="0.2">
      <c r="D148" s="323"/>
      <c r="E148" s="323"/>
      <c r="F148" s="323"/>
    </row>
    <row r="149" spans="4:6" x14ac:dyDescent="0.2">
      <c r="D149" s="323"/>
      <c r="E149" s="323"/>
      <c r="F149" s="323"/>
    </row>
    <row r="150" spans="4:6" x14ac:dyDescent="0.2">
      <c r="D150" s="323"/>
      <c r="E150" s="323"/>
      <c r="F150" s="323"/>
    </row>
    <row r="151" spans="4:6" x14ac:dyDescent="0.2">
      <c r="D151" s="323"/>
      <c r="E151" s="323"/>
      <c r="F151" s="323"/>
    </row>
    <row r="152" spans="4:6" x14ac:dyDescent="0.2">
      <c r="D152" s="323"/>
      <c r="E152" s="323"/>
      <c r="F152" s="323"/>
    </row>
    <row r="153" spans="4:6" x14ac:dyDescent="0.2">
      <c r="D153" s="323"/>
      <c r="E153" s="323"/>
      <c r="F153" s="323"/>
    </row>
    <row r="154" spans="4:6" x14ac:dyDescent="0.2">
      <c r="D154" s="323"/>
      <c r="E154" s="323"/>
      <c r="F154" s="323"/>
    </row>
    <row r="155" spans="4:6" x14ac:dyDescent="0.2">
      <c r="D155" s="323"/>
      <c r="E155" s="323"/>
      <c r="F155" s="323"/>
    </row>
    <row r="156" spans="4:6" x14ac:dyDescent="0.2">
      <c r="D156" s="323"/>
      <c r="E156" s="323"/>
      <c r="F156" s="323"/>
    </row>
    <row r="157" spans="4:6" x14ac:dyDescent="0.2">
      <c r="D157" s="323"/>
      <c r="E157" s="323"/>
      <c r="F157" s="323"/>
    </row>
    <row r="158" spans="4:6" x14ac:dyDescent="0.2">
      <c r="D158" s="323"/>
      <c r="E158" s="323"/>
      <c r="F158" s="323"/>
    </row>
    <row r="159" spans="4:6" x14ac:dyDescent="0.2">
      <c r="D159" s="323"/>
      <c r="E159" s="323"/>
      <c r="F159" s="323"/>
    </row>
    <row r="160" spans="4:6" x14ac:dyDescent="0.2">
      <c r="D160" s="323"/>
      <c r="E160" s="323"/>
      <c r="F160" s="323"/>
    </row>
    <row r="161" spans="4:6" x14ac:dyDescent="0.2">
      <c r="D161" s="323"/>
      <c r="E161" s="323"/>
      <c r="F161" s="323"/>
    </row>
    <row r="162" spans="4:6" x14ac:dyDescent="0.2">
      <c r="D162" s="323"/>
      <c r="E162" s="323"/>
      <c r="F162" s="323"/>
    </row>
    <row r="163" spans="4:6" x14ac:dyDescent="0.2">
      <c r="D163" s="323"/>
      <c r="E163" s="323"/>
      <c r="F163" s="323"/>
    </row>
    <row r="164" spans="4:6" x14ac:dyDescent="0.2">
      <c r="D164" s="323"/>
      <c r="E164" s="323"/>
      <c r="F164" s="323"/>
    </row>
    <row r="165" spans="4:6" x14ac:dyDescent="0.2">
      <c r="D165" s="323"/>
      <c r="E165" s="323"/>
      <c r="F165" s="323"/>
    </row>
    <row r="166" spans="4:6" x14ac:dyDescent="0.2">
      <c r="D166" s="323"/>
      <c r="E166" s="323"/>
      <c r="F166" s="323"/>
    </row>
    <row r="167" spans="4:6" x14ac:dyDescent="0.2">
      <c r="D167" s="323"/>
      <c r="E167" s="323"/>
      <c r="F167" s="323"/>
    </row>
    <row r="168" spans="4:6" x14ac:dyDescent="0.2">
      <c r="D168" s="323"/>
      <c r="E168" s="323"/>
      <c r="F168" s="323"/>
    </row>
    <row r="169" spans="4:6" x14ac:dyDescent="0.2">
      <c r="D169" s="323"/>
      <c r="E169" s="323"/>
      <c r="F169" s="323"/>
    </row>
    <row r="170" spans="4:6" x14ac:dyDescent="0.2">
      <c r="D170" s="323"/>
      <c r="E170" s="323"/>
      <c r="F170" s="323"/>
    </row>
    <row r="171" spans="4:6" x14ac:dyDescent="0.2">
      <c r="D171" s="323"/>
      <c r="E171" s="323"/>
      <c r="F171" s="323"/>
    </row>
    <row r="172" spans="4:6" x14ac:dyDescent="0.2">
      <c r="D172" s="323"/>
      <c r="E172" s="323"/>
      <c r="F172" s="323"/>
    </row>
    <row r="173" spans="4:6" x14ac:dyDescent="0.2">
      <c r="D173" s="323"/>
      <c r="E173" s="323"/>
      <c r="F173" s="323"/>
    </row>
    <row r="174" spans="4:6" x14ac:dyDescent="0.2">
      <c r="D174" s="323"/>
      <c r="E174" s="323"/>
      <c r="F174" s="323"/>
    </row>
    <row r="175" spans="4:6" x14ac:dyDescent="0.2">
      <c r="D175" s="323"/>
      <c r="E175" s="323"/>
      <c r="F175" s="323"/>
    </row>
    <row r="176" spans="4:6" x14ac:dyDescent="0.2">
      <c r="D176" s="323"/>
      <c r="E176" s="323"/>
      <c r="F176" s="323"/>
    </row>
    <row r="177" spans="4:6" x14ac:dyDescent="0.2">
      <c r="D177" s="323"/>
      <c r="E177" s="323"/>
      <c r="F177" s="323"/>
    </row>
    <row r="178" spans="4:6" x14ac:dyDescent="0.2">
      <c r="D178" s="323"/>
      <c r="E178" s="323"/>
      <c r="F178" s="323"/>
    </row>
    <row r="179" spans="4:6" x14ac:dyDescent="0.2">
      <c r="D179" s="323"/>
      <c r="E179" s="323"/>
      <c r="F179" s="323"/>
    </row>
    <row r="180" spans="4:6" x14ac:dyDescent="0.2">
      <c r="D180" s="323"/>
      <c r="E180" s="323"/>
      <c r="F180" s="323"/>
    </row>
    <row r="181" spans="4:6" x14ac:dyDescent="0.2">
      <c r="D181" s="323"/>
      <c r="E181" s="323"/>
      <c r="F181" s="323"/>
    </row>
    <row r="182" spans="4:6" x14ac:dyDescent="0.2">
      <c r="D182" s="323"/>
      <c r="E182" s="323"/>
      <c r="F182" s="323"/>
    </row>
    <row r="183" spans="4:6" x14ac:dyDescent="0.2">
      <c r="D183" s="323"/>
      <c r="E183" s="323"/>
      <c r="F183" s="323"/>
    </row>
    <row r="184" spans="4:6" x14ac:dyDescent="0.2">
      <c r="D184" s="323"/>
      <c r="E184" s="323"/>
      <c r="F184" s="323"/>
    </row>
    <row r="185" spans="4:6" x14ac:dyDescent="0.2">
      <c r="D185" s="323"/>
      <c r="E185" s="323"/>
      <c r="F185" s="323"/>
    </row>
    <row r="186" spans="4:6" x14ac:dyDescent="0.2">
      <c r="D186" s="323"/>
      <c r="E186" s="323"/>
      <c r="F186" s="323"/>
    </row>
    <row r="187" spans="4:6" x14ac:dyDescent="0.2">
      <c r="D187" s="323"/>
      <c r="E187" s="323"/>
      <c r="F187" s="323"/>
    </row>
    <row r="188" spans="4:6" x14ac:dyDescent="0.2">
      <c r="D188" s="323"/>
      <c r="E188" s="323"/>
      <c r="F188" s="323"/>
    </row>
    <row r="189" spans="4:6" x14ac:dyDescent="0.2">
      <c r="D189" s="323"/>
      <c r="E189" s="323"/>
      <c r="F189" s="323"/>
    </row>
    <row r="190" spans="4:6" x14ac:dyDescent="0.2">
      <c r="D190" s="323"/>
      <c r="E190" s="323"/>
      <c r="F190" s="323"/>
    </row>
    <row r="191" spans="4:6" x14ac:dyDescent="0.2">
      <c r="D191" s="323"/>
      <c r="E191" s="323"/>
      <c r="F191" s="323"/>
    </row>
    <row r="192" spans="4:6" x14ac:dyDescent="0.2">
      <c r="D192" s="323"/>
      <c r="E192" s="323"/>
      <c r="F192" s="323"/>
    </row>
    <row r="193" spans="4:6" x14ac:dyDescent="0.2">
      <c r="D193" s="323"/>
      <c r="E193" s="323"/>
      <c r="F193" s="323"/>
    </row>
    <row r="194" spans="4:6" x14ac:dyDescent="0.2">
      <c r="D194" s="323"/>
      <c r="E194" s="323"/>
      <c r="F194" s="323"/>
    </row>
    <row r="195" spans="4:6" x14ac:dyDescent="0.2">
      <c r="D195" s="323"/>
      <c r="E195" s="323"/>
      <c r="F195" s="323"/>
    </row>
    <row r="196" spans="4:6" x14ac:dyDescent="0.2">
      <c r="D196" s="323"/>
      <c r="E196" s="323"/>
      <c r="F196" s="323"/>
    </row>
    <row r="197" spans="4:6" x14ac:dyDescent="0.2">
      <c r="D197" s="323"/>
      <c r="E197" s="323"/>
      <c r="F197" s="323"/>
    </row>
    <row r="198" spans="4:6" x14ac:dyDescent="0.2">
      <c r="D198" s="323"/>
      <c r="E198" s="323"/>
      <c r="F198" s="323"/>
    </row>
    <row r="199" spans="4:6" x14ac:dyDescent="0.2">
      <c r="D199" s="323"/>
      <c r="E199" s="323"/>
      <c r="F199" s="323"/>
    </row>
    <row r="200" spans="4:6" x14ac:dyDescent="0.2">
      <c r="D200" s="323"/>
      <c r="E200" s="323"/>
      <c r="F200" s="323"/>
    </row>
    <row r="201" spans="4:6" x14ac:dyDescent="0.2">
      <c r="D201" s="323"/>
      <c r="E201" s="323"/>
      <c r="F201" s="323"/>
    </row>
    <row r="202" spans="4:6" x14ac:dyDescent="0.2">
      <c r="D202" s="323"/>
      <c r="E202" s="323"/>
      <c r="F202" s="323"/>
    </row>
    <row r="203" spans="4:6" x14ac:dyDescent="0.2">
      <c r="D203" s="323"/>
      <c r="E203" s="323"/>
      <c r="F203" s="323"/>
    </row>
    <row r="204" spans="4:6" x14ac:dyDescent="0.2">
      <c r="D204" s="323"/>
      <c r="E204" s="323"/>
      <c r="F204" s="323"/>
    </row>
    <row r="205" spans="4:6" x14ac:dyDescent="0.2">
      <c r="D205" s="323"/>
      <c r="E205" s="323"/>
      <c r="F205" s="323"/>
    </row>
    <row r="206" spans="4:6" x14ac:dyDescent="0.2">
      <c r="D206" s="323"/>
      <c r="E206" s="323"/>
      <c r="F206" s="323"/>
    </row>
    <row r="207" spans="4:6" x14ac:dyDescent="0.2">
      <c r="D207" s="323"/>
      <c r="E207" s="323"/>
      <c r="F207" s="323"/>
    </row>
    <row r="208" spans="4:6" x14ac:dyDescent="0.2">
      <c r="D208" s="323"/>
      <c r="E208" s="323"/>
      <c r="F208" s="323"/>
    </row>
    <row r="209" spans="4:6" x14ac:dyDescent="0.2">
      <c r="D209" s="323"/>
      <c r="E209" s="323"/>
      <c r="F209" s="323"/>
    </row>
    <row r="210" spans="4:6" x14ac:dyDescent="0.2">
      <c r="D210" s="323"/>
      <c r="E210" s="323"/>
      <c r="F210" s="323"/>
    </row>
    <row r="211" spans="4:6" x14ac:dyDescent="0.2">
      <c r="D211" s="323"/>
      <c r="E211" s="323"/>
      <c r="F211" s="323"/>
    </row>
    <row r="212" spans="4:6" x14ac:dyDescent="0.2">
      <c r="D212" s="323"/>
      <c r="E212" s="323"/>
      <c r="F212" s="323"/>
    </row>
    <row r="213" spans="4:6" x14ac:dyDescent="0.2">
      <c r="D213" s="323"/>
      <c r="E213" s="323"/>
      <c r="F213" s="323"/>
    </row>
    <row r="214" spans="4:6" x14ac:dyDescent="0.2">
      <c r="D214" s="323"/>
      <c r="E214" s="323"/>
      <c r="F214" s="323"/>
    </row>
    <row r="215" spans="4:6" x14ac:dyDescent="0.2">
      <c r="D215" s="323"/>
      <c r="E215" s="323"/>
      <c r="F215" s="323"/>
    </row>
    <row r="216" spans="4:6" x14ac:dyDescent="0.2">
      <c r="D216" s="323"/>
      <c r="E216" s="323"/>
      <c r="F216" s="323"/>
    </row>
    <row r="217" spans="4:6" x14ac:dyDescent="0.2">
      <c r="D217" s="323"/>
      <c r="E217" s="323"/>
      <c r="F217" s="323"/>
    </row>
    <row r="218" spans="4:6" x14ac:dyDescent="0.2">
      <c r="D218" s="323"/>
      <c r="E218" s="323"/>
      <c r="F218" s="323"/>
    </row>
    <row r="219" spans="4:6" x14ac:dyDescent="0.2">
      <c r="D219" s="323"/>
      <c r="E219" s="323"/>
      <c r="F219" s="323"/>
    </row>
    <row r="220" spans="4:6" x14ac:dyDescent="0.2">
      <c r="D220" s="323"/>
      <c r="E220" s="323"/>
      <c r="F220" s="323"/>
    </row>
    <row r="221" spans="4:6" x14ac:dyDescent="0.2">
      <c r="D221" s="323"/>
      <c r="E221" s="323"/>
      <c r="F221" s="323"/>
    </row>
    <row r="222" spans="4:6" x14ac:dyDescent="0.2">
      <c r="D222" s="323"/>
      <c r="E222" s="323"/>
      <c r="F222" s="323"/>
    </row>
    <row r="223" spans="4:6" x14ac:dyDescent="0.2">
      <c r="D223" s="323"/>
      <c r="E223" s="323"/>
      <c r="F223" s="323"/>
    </row>
    <row r="224" spans="4:6" x14ac:dyDescent="0.2">
      <c r="D224" s="323"/>
      <c r="E224" s="323"/>
      <c r="F224" s="323"/>
    </row>
    <row r="225" spans="4:6" x14ac:dyDescent="0.2">
      <c r="D225" s="323"/>
      <c r="E225" s="323"/>
      <c r="F225" s="323"/>
    </row>
    <row r="226" spans="4:6" x14ac:dyDescent="0.2">
      <c r="D226" s="323"/>
      <c r="E226" s="323"/>
      <c r="F226" s="323"/>
    </row>
    <row r="227" spans="4:6" x14ac:dyDescent="0.2">
      <c r="D227" s="323"/>
      <c r="E227" s="323"/>
      <c r="F227" s="323"/>
    </row>
    <row r="228" spans="4:6" x14ac:dyDescent="0.2">
      <c r="D228" s="323"/>
      <c r="E228" s="323"/>
      <c r="F228" s="323"/>
    </row>
    <row r="229" spans="4:6" x14ac:dyDescent="0.2">
      <c r="D229" s="323"/>
      <c r="E229" s="323"/>
      <c r="F229" s="323"/>
    </row>
    <row r="230" spans="4:6" x14ac:dyDescent="0.2">
      <c r="D230" s="323"/>
      <c r="E230" s="323"/>
      <c r="F230" s="323"/>
    </row>
    <row r="231" spans="4:6" x14ac:dyDescent="0.2">
      <c r="D231" s="323"/>
      <c r="E231" s="323"/>
      <c r="F231" s="323"/>
    </row>
    <row r="232" spans="4:6" x14ac:dyDescent="0.2">
      <c r="D232" s="323"/>
      <c r="E232" s="323"/>
      <c r="F232" s="323"/>
    </row>
    <row r="233" spans="4:6" x14ac:dyDescent="0.2">
      <c r="D233" s="323"/>
      <c r="E233" s="323"/>
      <c r="F233" s="323"/>
    </row>
    <row r="234" spans="4:6" x14ac:dyDescent="0.2">
      <c r="D234" s="323"/>
      <c r="E234" s="323"/>
      <c r="F234" s="323"/>
    </row>
    <row r="235" spans="4:6" x14ac:dyDescent="0.2">
      <c r="D235" s="323"/>
      <c r="E235" s="323"/>
      <c r="F235" s="323"/>
    </row>
    <row r="236" spans="4:6" x14ac:dyDescent="0.2">
      <c r="D236" s="323"/>
      <c r="E236" s="323"/>
      <c r="F236" s="323"/>
    </row>
    <row r="237" spans="4:6" x14ac:dyDescent="0.2">
      <c r="D237" s="323"/>
      <c r="E237" s="323"/>
      <c r="F237" s="323"/>
    </row>
    <row r="238" spans="4:6" x14ac:dyDescent="0.2">
      <c r="D238" s="323"/>
      <c r="E238" s="323"/>
      <c r="F238" s="323"/>
    </row>
    <row r="239" spans="4:6" x14ac:dyDescent="0.2">
      <c r="D239" s="323"/>
      <c r="E239" s="323"/>
      <c r="F239" s="323"/>
    </row>
    <row r="240" spans="4:6" x14ac:dyDescent="0.2">
      <c r="D240" s="323"/>
      <c r="E240" s="323"/>
      <c r="F240" s="323"/>
    </row>
    <row r="241" spans="4:6" x14ac:dyDescent="0.2">
      <c r="D241" s="323"/>
      <c r="E241" s="323"/>
      <c r="F241" s="323"/>
    </row>
    <row r="242" spans="4:6" x14ac:dyDescent="0.2">
      <c r="D242" s="323"/>
      <c r="E242" s="323"/>
      <c r="F242" s="323"/>
    </row>
    <row r="243" spans="4:6" x14ac:dyDescent="0.2">
      <c r="D243" s="323"/>
      <c r="E243" s="323"/>
      <c r="F243" s="323"/>
    </row>
    <row r="244" spans="4:6" x14ac:dyDescent="0.2">
      <c r="D244" s="323"/>
      <c r="E244" s="323"/>
      <c r="F244" s="323"/>
    </row>
    <row r="245" spans="4:6" x14ac:dyDescent="0.2">
      <c r="D245" s="323"/>
      <c r="E245" s="323"/>
      <c r="F245" s="323"/>
    </row>
    <row r="246" spans="4:6" x14ac:dyDescent="0.2">
      <c r="D246" s="323"/>
      <c r="E246" s="323"/>
      <c r="F246" s="323"/>
    </row>
    <row r="247" spans="4:6" x14ac:dyDescent="0.2">
      <c r="D247" s="323"/>
      <c r="E247" s="323"/>
      <c r="F247" s="323"/>
    </row>
    <row r="248" spans="4:6" x14ac:dyDescent="0.2">
      <c r="D248" s="323"/>
      <c r="E248" s="323"/>
      <c r="F248" s="323"/>
    </row>
    <row r="249" spans="4:6" x14ac:dyDescent="0.2">
      <c r="D249" s="323"/>
      <c r="E249" s="323"/>
      <c r="F249" s="323"/>
    </row>
    <row r="250" spans="4:6" x14ac:dyDescent="0.2">
      <c r="D250" s="323"/>
      <c r="E250" s="323"/>
      <c r="F250" s="323"/>
    </row>
    <row r="251" spans="4:6" x14ac:dyDescent="0.2">
      <c r="D251" s="323"/>
      <c r="E251" s="323"/>
      <c r="F251" s="323"/>
    </row>
    <row r="252" spans="4:6" x14ac:dyDescent="0.2">
      <c r="D252" s="323"/>
      <c r="E252" s="323"/>
      <c r="F252" s="323"/>
    </row>
    <row r="253" spans="4:6" x14ac:dyDescent="0.2">
      <c r="D253" s="323"/>
      <c r="E253" s="323"/>
      <c r="F253" s="323"/>
    </row>
    <row r="254" spans="4:6" x14ac:dyDescent="0.2">
      <c r="D254" s="323"/>
      <c r="E254" s="323"/>
      <c r="F254" s="323"/>
    </row>
    <row r="255" spans="4:6" x14ac:dyDescent="0.2">
      <c r="D255" s="323"/>
      <c r="E255" s="323"/>
      <c r="F255" s="323"/>
    </row>
    <row r="256" spans="4:6" x14ac:dyDescent="0.2">
      <c r="D256" s="323"/>
      <c r="E256" s="323"/>
      <c r="F256" s="323"/>
    </row>
    <row r="257" spans="4:6" x14ac:dyDescent="0.2">
      <c r="D257" s="323"/>
      <c r="E257" s="323"/>
      <c r="F257" s="323"/>
    </row>
    <row r="258" spans="4:6" x14ac:dyDescent="0.2">
      <c r="D258" s="323"/>
      <c r="E258" s="323"/>
      <c r="F258" s="323"/>
    </row>
    <row r="259" spans="4:6" x14ac:dyDescent="0.2">
      <c r="D259" s="323"/>
      <c r="E259" s="323"/>
      <c r="F259" s="323"/>
    </row>
    <row r="260" spans="4:6" x14ac:dyDescent="0.2">
      <c r="D260" s="323"/>
      <c r="E260" s="323"/>
      <c r="F260" s="323"/>
    </row>
    <row r="261" spans="4:6" x14ac:dyDescent="0.2">
      <c r="D261" s="323"/>
      <c r="E261" s="323"/>
      <c r="F261" s="323"/>
    </row>
    <row r="262" spans="4:6" x14ac:dyDescent="0.2">
      <c r="D262" s="323"/>
      <c r="E262" s="323"/>
      <c r="F262" s="323"/>
    </row>
    <row r="263" spans="4:6" x14ac:dyDescent="0.2">
      <c r="D263" s="323"/>
      <c r="E263" s="323"/>
      <c r="F263" s="323"/>
    </row>
    <row r="264" spans="4:6" x14ac:dyDescent="0.2">
      <c r="D264" s="323"/>
      <c r="E264" s="323"/>
      <c r="F264" s="323"/>
    </row>
    <row r="265" spans="4:6" x14ac:dyDescent="0.2">
      <c r="D265" s="323"/>
      <c r="E265" s="323"/>
      <c r="F265" s="323"/>
    </row>
    <row r="266" spans="4:6" x14ac:dyDescent="0.2">
      <c r="D266" s="323"/>
      <c r="E266" s="323"/>
      <c r="F266" s="323"/>
    </row>
    <row r="267" spans="4:6" x14ac:dyDescent="0.2">
      <c r="D267" s="323"/>
      <c r="E267" s="323"/>
      <c r="F267" s="323"/>
    </row>
    <row r="268" spans="4:6" x14ac:dyDescent="0.2">
      <c r="D268" s="323"/>
      <c r="E268" s="323"/>
      <c r="F268" s="323"/>
    </row>
    <row r="269" spans="4:6" x14ac:dyDescent="0.2">
      <c r="D269" s="323"/>
      <c r="E269" s="323"/>
      <c r="F269" s="323"/>
    </row>
    <row r="270" spans="4:6" x14ac:dyDescent="0.2">
      <c r="D270" s="323"/>
      <c r="E270" s="323"/>
      <c r="F270" s="323"/>
    </row>
    <row r="271" spans="4:6" x14ac:dyDescent="0.2">
      <c r="D271" s="323"/>
      <c r="E271" s="323"/>
      <c r="F271" s="323"/>
    </row>
    <row r="272" spans="4:6" x14ac:dyDescent="0.2">
      <c r="D272" s="323"/>
      <c r="E272" s="323"/>
      <c r="F272" s="323"/>
    </row>
    <row r="273" spans="4:6" x14ac:dyDescent="0.2">
      <c r="D273" s="323"/>
      <c r="E273" s="323"/>
      <c r="F273" s="323"/>
    </row>
    <row r="274" spans="4:6" x14ac:dyDescent="0.2">
      <c r="D274" s="323"/>
      <c r="E274" s="323"/>
      <c r="F274" s="323"/>
    </row>
    <row r="275" spans="4:6" x14ac:dyDescent="0.2">
      <c r="D275" s="323"/>
      <c r="E275" s="323"/>
      <c r="F275" s="323"/>
    </row>
    <row r="276" spans="4:6" x14ac:dyDescent="0.2">
      <c r="D276" s="323"/>
      <c r="E276" s="323"/>
      <c r="F276" s="323"/>
    </row>
    <row r="277" spans="4:6" x14ac:dyDescent="0.2">
      <c r="D277" s="323"/>
      <c r="E277" s="323"/>
      <c r="F277" s="323"/>
    </row>
    <row r="278" spans="4:6" x14ac:dyDescent="0.2">
      <c r="D278" s="323"/>
      <c r="E278" s="323"/>
      <c r="F278" s="323"/>
    </row>
    <row r="279" spans="4:6" x14ac:dyDescent="0.2">
      <c r="D279" s="323"/>
      <c r="E279" s="323"/>
      <c r="F279" s="323"/>
    </row>
    <row r="280" spans="4:6" x14ac:dyDescent="0.2">
      <c r="D280" s="323"/>
      <c r="E280" s="323"/>
      <c r="F280" s="323"/>
    </row>
    <row r="281" spans="4:6" x14ac:dyDescent="0.2">
      <c r="D281" s="323"/>
      <c r="E281" s="323"/>
      <c r="F281" s="323"/>
    </row>
    <row r="282" spans="4:6" x14ac:dyDescent="0.2">
      <c r="D282" s="323"/>
      <c r="E282" s="323"/>
      <c r="F282" s="323"/>
    </row>
    <row r="283" spans="4:6" x14ac:dyDescent="0.2">
      <c r="D283" s="323"/>
      <c r="E283" s="323"/>
      <c r="F283" s="323"/>
    </row>
    <row r="284" spans="4:6" x14ac:dyDescent="0.2">
      <c r="D284" s="323"/>
      <c r="E284" s="323"/>
      <c r="F284" s="323"/>
    </row>
    <row r="285" spans="4:6" x14ac:dyDescent="0.2">
      <c r="D285" s="323"/>
      <c r="E285" s="323"/>
      <c r="F285" s="323"/>
    </row>
    <row r="286" spans="4:6" x14ac:dyDescent="0.2">
      <c r="D286" s="323"/>
      <c r="E286" s="323"/>
      <c r="F286" s="323"/>
    </row>
    <row r="287" spans="4:6" x14ac:dyDescent="0.2">
      <c r="D287" s="323"/>
      <c r="E287" s="323"/>
      <c r="F287" s="323"/>
    </row>
    <row r="288" spans="4:6" x14ac:dyDescent="0.2">
      <c r="D288" s="323"/>
      <c r="E288" s="323"/>
      <c r="F288" s="323"/>
    </row>
    <row r="289" spans="4:6" x14ac:dyDescent="0.2">
      <c r="D289" s="323"/>
      <c r="E289" s="323"/>
      <c r="F289" s="323"/>
    </row>
    <row r="290" spans="4:6" x14ac:dyDescent="0.2">
      <c r="D290" s="323"/>
      <c r="E290" s="323"/>
      <c r="F290" s="323"/>
    </row>
    <row r="291" spans="4:6" x14ac:dyDescent="0.2">
      <c r="D291" s="323"/>
      <c r="E291" s="323"/>
      <c r="F291" s="323"/>
    </row>
    <row r="292" spans="4:6" x14ac:dyDescent="0.2">
      <c r="D292" s="323"/>
      <c r="E292" s="323"/>
      <c r="F292" s="323"/>
    </row>
    <row r="293" spans="4:6" x14ac:dyDescent="0.2">
      <c r="D293" s="323"/>
      <c r="E293" s="323"/>
      <c r="F293" s="323"/>
    </row>
    <row r="294" spans="4:6" x14ac:dyDescent="0.2">
      <c r="D294" s="323"/>
      <c r="E294" s="323"/>
      <c r="F294" s="323"/>
    </row>
    <row r="295" spans="4:6" x14ac:dyDescent="0.2">
      <c r="D295" s="323"/>
      <c r="E295" s="323"/>
      <c r="F295" s="323"/>
    </row>
    <row r="296" spans="4:6" x14ac:dyDescent="0.2">
      <c r="D296" s="323"/>
      <c r="E296" s="323"/>
      <c r="F296" s="323"/>
    </row>
    <row r="297" spans="4:6" x14ac:dyDescent="0.2">
      <c r="D297" s="323"/>
      <c r="E297" s="323"/>
      <c r="F297" s="323"/>
    </row>
    <row r="298" spans="4:6" x14ac:dyDescent="0.2">
      <c r="D298" s="323"/>
      <c r="E298" s="323"/>
      <c r="F298" s="323"/>
    </row>
    <row r="299" spans="4:6" x14ac:dyDescent="0.2">
      <c r="D299" s="323"/>
      <c r="E299" s="323"/>
      <c r="F299" s="323"/>
    </row>
    <row r="300" spans="4:6" x14ac:dyDescent="0.2">
      <c r="D300" s="323"/>
      <c r="E300" s="323"/>
      <c r="F300" s="323"/>
    </row>
    <row r="301" spans="4:6" x14ac:dyDescent="0.2">
      <c r="D301" s="323"/>
      <c r="E301" s="323"/>
      <c r="F301" s="323"/>
    </row>
    <row r="302" spans="4:6" x14ac:dyDescent="0.2">
      <c r="D302" s="323"/>
      <c r="E302" s="323"/>
      <c r="F302" s="323"/>
    </row>
    <row r="303" spans="4:6" x14ac:dyDescent="0.2">
      <c r="D303" s="323"/>
      <c r="E303" s="323"/>
      <c r="F303" s="323"/>
    </row>
    <row r="304" spans="4:6" x14ac:dyDescent="0.2">
      <c r="D304" s="323"/>
      <c r="E304" s="323"/>
      <c r="F304" s="323"/>
    </row>
    <row r="305" spans="4:6" x14ac:dyDescent="0.2">
      <c r="D305" s="323"/>
      <c r="E305" s="323"/>
      <c r="F305" s="323"/>
    </row>
    <row r="306" spans="4:6" x14ac:dyDescent="0.2">
      <c r="D306" s="323"/>
      <c r="E306" s="323"/>
      <c r="F306" s="323"/>
    </row>
    <row r="307" spans="4:6" x14ac:dyDescent="0.2">
      <c r="D307" s="323"/>
      <c r="E307" s="323"/>
      <c r="F307" s="323"/>
    </row>
    <row r="308" spans="4:6" x14ac:dyDescent="0.2">
      <c r="D308" s="323"/>
      <c r="E308" s="323"/>
      <c r="F308" s="323"/>
    </row>
    <row r="309" spans="4:6" x14ac:dyDescent="0.2">
      <c r="D309" s="323"/>
      <c r="E309" s="323"/>
      <c r="F309" s="323"/>
    </row>
    <row r="310" spans="4:6" x14ac:dyDescent="0.2">
      <c r="D310" s="323"/>
      <c r="E310" s="323"/>
      <c r="F310" s="323"/>
    </row>
    <row r="311" spans="4:6" x14ac:dyDescent="0.2">
      <c r="D311" s="323"/>
      <c r="E311" s="323"/>
      <c r="F311" s="323"/>
    </row>
    <row r="312" spans="4:6" x14ac:dyDescent="0.2">
      <c r="D312" s="323"/>
      <c r="E312" s="323"/>
      <c r="F312" s="323"/>
    </row>
    <row r="313" spans="4:6" x14ac:dyDescent="0.2">
      <c r="D313" s="323"/>
      <c r="E313" s="323"/>
      <c r="F313" s="323"/>
    </row>
    <row r="314" spans="4:6" x14ac:dyDescent="0.2">
      <c r="D314" s="323"/>
      <c r="E314" s="323"/>
      <c r="F314" s="323"/>
    </row>
    <row r="315" spans="4:6" x14ac:dyDescent="0.2">
      <c r="D315" s="323"/>
      <c r="E315" s="323"/>
      <c r="F315" s="323"/>
    </row>
    <row r="316" spans="4:6" x14ac:dyDescent="0.2">
      <c r="D316" s="323"/>
      <c r="E316" s="323"/>
      <c r="F316" s="323"/>
    </row>
    <row r="317" spans="4:6" x14ac:dyDescent="0.2">
      <c r="D317" s="323"/>
      <c r="E317" s="323"/>
      <c r="F317" s="323"/>
    </row>
    <row r="318" spans="4:6" x14ac:dyDescent="0.2">
      <c r="D318" s="323"/>
      <c r="E318" s="323"/>
      <c r="F318" s="323"/>
    </row>
    <row r="319" spans="4:6" x14ac:dyDescent="0.2">
      <c r="D319" s="323"/>
      <c r="E319" s="323"/>
      <c r="F319" s="323"/>
    </row>
    <row r="320" spans="4:6" x14ac:dyDescent="0.2">
      <c r="D320" s="323"/>
      <c r="E320" s="323"/>
      <c r="F320" s="323"/>
    </row>
    <row r="321" spans="4:6" x14ac:dyDescent="0.2">
      <c r="D321" s="323"/>
      <c r="E321" s="323"/>
      <c r="F321" s="323"/>
    </row>
    <row r="322" spans="4:6" x14ac:dyDescent="0.2">
      <c r="D322" s="323"/>
      <c r="E322" s="323"/>
      <c r="F322" s="323"/>
    </row>
    <row r="323" spans="4:6" x14ac:dyDescent="0.2">
      <c r="D323" s="323"/>
      <c r="E323" s="323"/>
      <c r="F323" s="323"/>
    </row>
    <row r="324" spans="4:6" x14ac:dyDescent="0.2">
      <c r="D324" s="323"/>
      <c r="E324" s="323"/>
      <c r="F324" s="323"/>
    </row>
    <row r="325" spans="4:6" x14ac:dyDescent="0.2">
      <c r="D325" s="323"/>
      <c r="E325" s="323"/>
      <c r="F325" s="323"/>
    </row>
    <row r="326" spans="4:6" x14ac:dyDescent="0.2">
      <c r="D326" s="323"/>
      <c r="E326" s="323"/>
      <c r="F326" s="323"/>
    </row>
    <row r="327" spans="4:6" x14ac:dyDescent="0.2">
      <c r="D327" s="323"/>
      <c r="E327" s="323"/>
      <c r="F327" s="323"/>
    </row>
    <row r="328" spans="4:6" x14ac:dyDescent="0.2">
      <c r="D328" s="323"/>
      <c r="E328" s="323"/>
      <c r="F328" s="323"/>
    </row>
    <row r="329" spans="4:6" x14ac:dyDescent="0.2">
      <c r="D329" s="323"/>
      <c r="E329" s="323"/>
      <c r="F329" s="323"/>
    </row>
    <row r="330" spans="4:6" x14ac:dyDescent="0.2">
      <c r="D330" s="323"/>
      <c r="E330" s="323"/>
      <c r="F330" s="323"/>
    </row>
    <row r="331" spans="4:6" x14ac:dyDescent="0.2">
      <c r="D331" s="323"/>
      <c r="E331" s="323"/>
      <c r="F331" s="323"/>
    </row>
    <row r="332" spans="4:6" x14ac:dyDescent="0.2">
      <c r="D332" s="323"/>
      <c r="E332" s="323"/>
      <c r="F332" s="323"/>
    </row>
    <row r="333" spans="4:6" x14ac:dyDescent="0.2">
      <c r="D333" s="323"/>
      <c r="E333" s="323"/>
      <c r="F333" s="323"/>
    </row>
    <row r="334" spans="4:6" x14ac:dyDescent="0.2">
      <c r="D334" s="323"/>
      <c r="E334" s="323"/>
      <c r="F334" s="323"/>
    </row>
    <row r="335" spans="4:6" x14ac:dyDescent="0.2">
      <c r="D335" s="323"/>
      <c r="E335" s="323"/>
      <c r="F335" s="323"/>
    </row>
    <row r="336" spans="4:6" x14ac:dyDescent="0.2">
      <c r="D336" s="323"/>
      <c r="E336" s="323"/>
      <c r="F336" s="323"/>
    </row>
    <row r="337" spans="4:6" x14ac:dyDescent="0.2">
      <c r="D337" s="323"/>
      <c r="E337" s="323"/>
      <c r="F337" s="323"/>
    </row>
    <row r="338" spans="4:6" x14ac:dyDescent="0.2">
      <c r="D338" s="323"/>
      <c r="E338" s="323"/>
      <c r="F338" s="323"/>
    </row>
    <row r="339" spans="4:6" x14ac:dyDescent="0.2">
      <c r="D339" s="323"/>
      <c r="E339" s="323"/>
      <c r="F339" s="323"/>
    </row>
    <row r="340" spans="4:6" x14ac:dyDescent="0.2">
      <c r="D340" s="323"/>
      <c r="E340" s="323"/>
      <c r="F340" s="323"/>
    </row>
    <row r="341" spans="4:6" x14ac:dyDescent="0.2">
      <c r="D341" s="323"/>
      <c r="E341" s="323"/>
      <c r="F341" s="323"/>
    </row>
    <row r="342" spans="4:6" x14ac:dyDescent="0.2">
      <c r="D342" s="323"/>
      <c r="E342" s="323"/>
      <c r="F342" s="323"/>
    </row>
    <row r="343" spans="4:6" x14ac:dyDescent="0.2">
      <c r="D343" s="323"/>
      <c r="E343" s="323"/>
      <c r="F343" s="323"/>
    </row>
    <row r="344" spans="4:6" x14ac:dyDescent="0.2">
      <c r="D344" s="323"/>
      <c r="E344" s="323"/>
      <c r="F344" s="323"/>
    </row>
    <row r="345" spans="4:6" x14ac:dyDescent="0.2">
      <c r="D345" s="323"/>
      <c r="E345" s="323"/>
      <c r="F345" s="323"/>
    </row>
    <row r="346" spans="4:6" x14ac:dyDescent="0.2">
      <c r="D346" s="323"/>
      <c r="E346" s="323"/>
      <c r="F346" s="323"/>
    </row>
    <row r="347" spans="4:6" x14ac:dyDescent="0.2">
      <c r="D347" s="323"/>
      <c r="E347" s="323"/>
      <c r="F347" s="323"/>
    </row>
    <row r="348" spans="4:6" x14ac:dyDescent="0.2">
      <c r="D348" s="323"/>
      <c r="E348" s="323"/>
      <c r="F348" s="323"/>
    </row>
    <row r="349" spans="4:6" x14ac:dyDescent="0.2">
      <c r="D349" s="323"/>
      <c r="E349" s="323"/>
      <c r="F349" s="323"/>
    </row>
    <row r="350" spans="4:6" x14ac:dyDescent="0.2">
      <c r="D350" s="323"/>
      <c r="E350" s="323"/>
      <c r="F350" s="323"/>
    </row>
    <row r="351" spans="4:6" x14ac:dyDescent="0.2">
      <c r="D351" s="323"/>
      <c r="E351" s="323"/>
      <c r="F351" s="323"/>
    </row>
    <row r="352" spans="4:6" x14ac:dyDescent="0.2">
      <c r="D352" s="323"/>
      <c r="E352" s="323"/>
      <c r="F352" s="323"/>
    </row>
    <row r="353" spans="4:6" x14ac:dyDescent="0.2">
      <c r="D353" s="323"/>
      <c r="E353" s="323"/>
      <c r="F353" s="323"/>
    </row>
    <row r="354" spans="4:6" x14ac:dyDescent="0.2">
      <c r="D354" s="323"/>
      <c r="E354" s="323"/>
      <c r="F354" s="323"/>
    </row>
    <row r="355" spans="4:6" x14ac:dyDescent="0.2">
      <c r="D355" s="323"/>
      <c r="E355" s="323"/>
      <c r="F355" s="323"/>
    </row>
    <row r="356" spans="4:6" x14ac:dyDescent="0.2">
      <c r="D356" s="323"/>
      <c r="E356" s="323"/>
      <c r="F356" s="323"/>
    </row>
    <row r="357" spans="4:6" x14ac:dyDescent="0.2">
      <c r="D357" s="323"/>
      <c r="E357" s="323"/>
      <c r="F357" s="323"/>
    </row>
    <row r="358" spans="4:6" x14ac:dyDescent="0.2">
      <c r="D358" s="323"/>
      <c r="E358" s="323"/>
      <c r="F358" s="323"/>
    </row>
    <row r="359" spans="4:6" x14ac:dyDescent="0.2">
      <c r="D359" s="323"/>
      <c r="E359" s="323"/>
      <c r="F359" s="323"/>
    </row>
    <row r="360" spans="4:6" x14ac:dyDescent="0.2">
      <c r="D360" s="323"/>
      <c r="E360" s="323"/>
      <c r="F360" s="323"/>
    </row>
    <row r="361" spans="4:6" x14ac:dyDescent="0.2">
      <c r="D361" s="323"/>
      <c r="E361" s="323"/>
      <c r="F361" s="323"/>
    </row>
    <row r="362" spans="4:6" x14ac:dyDescent="0.2">
      <c r="D362" s="323"/>
      <c r="E362" s="323"/>
      <c r="F362" s="323"/>
    </row>
    <row r="363" spans="4:6" x14ac:dyDescent="0.2">
      <c r="D363" s="323"/>
      <c r="E363" s="323"/>
      <c r="F363" s="323"/>
    </row>
    <row r="364" spans="4:6" x14ac:dyDescent="0.2">
      <c r="D364" s="323"/>
      <c r="E364" s="323"/>
      <c r="F364" s="323"/>
    </row>
    <row r="365" spans="4:6" x14ac:dyDescent="0.2">
      <c r="D365" s="323"/>
      <c r="E365" s="323"/>
      <c r="F365" s="323"/>
    </row>
    <row r="366" spans="4:6" x14ac:dyDescent="0.2">
      <c r="D366" s="323"/>
      <c r="E366" s="323"/>
      <c r="F366" s="323"/>
    </row>
    <row r="367" spans="4:6" x14ac:dyDescent="0.2">
      <c r="D367" s="323"/>
      <c r="E367" s="323"/>
      <c r="F367" s="323"/>
    </row>
    <row r="368" spans="4:6" x14ac:dyDescent="0.2">
      <c r="D368" s="323"/>
      <c r="E368" s="323"/>
      <c r="F368" s="323"/>
    </row>
    <row r="369" spans="4:6" x14ac:dyDescent="0.2">
      <c r="D369" s="323"/>
      <c r="E369" s="323"/>
      <c r="F369" s="323"/>
    </row>
    <row r="370" spans="4:6" x14ac:dyDescent="0.2">
      <c r="D370" s="323"/>
      <c r="E370" s="323"/>
      <c r="F370" s="323"/>
    </row>
    <row r="371" spans="4:6" x14ac:dyDescent="0.2">
      <c r="D371" s="323"/>
      <c r="E371" s="323"/>
      <c r="F371" s="323"/>
    </row>
    <row r="372" spans="4:6" x14ac:dyDescent="0.2">
      <c r="D372" s="323"/>
      <c r="E372" s="323"/>
      <c r="F372" s="323"/>
    </row>
    <row r="373" spans="4:6" x14ac:dyDescent="0.2">
      <c r="D373" s="323"/>
      <c r="E373" s="323"/>
      <c r="F373" s="323"/>
    </row>
    <row r="374" spans="4:6" x14ac:dyDescent="0.2">
      <c r="D374" s="323"/>
      <c r="E374" s="323"/>
      <c r="F374" s="323"/>
    </row>
    <row r="375" spans="4:6" x14ac:dyDescent="0.2">
      <c r="D375" s="323"/>
      <c r="E375" s="323"/>
      <c r="F375" s="323"/>
    </row>
    <row r="376" spans="4:6" x14ac:dyDescent="0.2">
      <c r="D376" s="323"/>
      <c r="E376" s="323"/>
      <c r="F376" s="323"/>
    </row>
    <row r="377" spans="4:6" x14ac:dyDescent="0.2">
      <c r="D377" s="323"/>
      <c r="E377" s="323"/>
      <c r="F377" s="323"/>
    </row>
    <row r="378" spans="4:6" x14ac:dyDescent="0.2">
      <c r="D378" s="323"/>
      <c r="E378" s="323"/>
      <c r="F378" s="323"/>
    </row>
    <row r="379" spans="4:6" x14ac:dyDescent="0.2">
      <c r="D379" s="323"/>
      <c r="E379" s="323"/>
      <c r="F379" s="323"/>
    </row>
    <row r="380" spans="4:6" x14ac:dyDescent="0.2">
      <c r="D380" s="323"/>
      <c r="E380" s="323"/>
      <c r="F380" s="323"/>
    </row>
    <row r="381" spans="4:6" x14ac:dyDescent="0.2">
      <c r="D381" s="323"/>
      <c r="E381" s="323"/>
      <c r="F381" s="323"/>
    </row>
    <row r="382" spans="4:6" x14ac:dyDescent="0.2">
      <c r="D382" s="323"/>
      <c r="E382" s="323"/>
      <c r="F382" s="323"/>
    </row>
    <row r="383" spans="4:6" x14ac:dyDescent="0.2">
      <c r="D383" s="323"/>
      <c r="E383" s="323"/>
      <c r="F383" s="323"/>
    </row>
    <row r="384" spans="4:6" x14ac:dyDescent="0.2">
      <c r="D384" s="323"/>
      <c r="E384" s="323"/>
      <c r="F384" s="323"/>
    </row>
    <row r="385" spans="4:6" x14ac:dyDescent="0.2">
      <c r="D385" s="323"/>
      <c r="E385" s="323"/>
      <c r="F385" s="323"/>
    </row>
    <row r="386" spans="4:6" x14ac:dyDescent="0.2">
      <c r="D386" s="323"/>
      <c r="E386" s="323"/>
      <c r="F386" s="323"/>
    </row>
    <row r="387" spans="4:6" x14ac:dyDescent="0.2">
      <c r="D387" s="323"/>
      <c r="E387" s="323"/>
      <c r="F387" s="323"/>
    </row>
    <row r="388" spans="4:6" x14ac:dyDescent="0.2">
      <c r="D388" s="323"/>
      <c r="E388" s="323"/>
      <c r="F388" s="323"/>
    </row>
    <row r="389" spans="4:6" x14ac:dyDescent="0.2">
      <c r="D389" s="323"/>
      <c r="E389" s="323"/>
      <c r="F389" s="323"/>
    </row>
    <row r="390" spans="4:6" x14ac:dyDescent="0.2">
      <c r="D390" s="323"/>
      <c r="E390" s="323"/>
      <c r="F390" s="323"/>
    </row>
    <row r="391" spans="4:6" x14ac:dyDescent="0.2">
      <c r="D391" s="323"/>
      <c r="E391" s="323"/>
      <c r="F391" s="323"/>
    </row>
    <row r="392" spans="4:6" x14ac:dyDescent="0.2">
      <c r="D392" s="323"/>
      <c r="E392" s="323"/>
      <c r="F392" s="323"/>
    </row>
    <row r="393" spans="4:6" x14ac:dyDescent="0.2">
      <c r="D393" s="323"/>
      <c r="E393" s="323"/>
      <c r="F393" s="323"/>
    </row>
    <row r="394" spans="4:6" x14ac:dyDescent="0.2">
      <c r="D394" s="323"/>
      <c r="E394" s="323"/>
      <c r="F394" s="323"/>
    </row>
    <row r="395" spans="4:6" x14ac:dyDescent="0.2">
      <c r="D395" s="323"/>
      <c r="E395" s="323"/>
      <c r="F395" s="323"/>
    </row>
    <row r="396" spans="4:6" x14ac:dyDescent="0.2">
      <c r="D396" s="323"/>
      <c r="E396" s="323"/>
      <c r="F396" s="323"/>
    </row>
    <row r="397" spans="4:6" x14ac:dyDescent="0.2">
      <c r="D397" s="323"/>
      <c r="E397" s="323"/>
      <c r="F397" s="323"/>
    </row>
    <row r="398" spans="4:6" x14ac:dyDescent="0.2">
      <c r="D398" s="323"/>
      <c r="E398" s="323"/>
      <c r="F398" s="323"/>
    </row>
    <row r="399" spans="4:6" x14ac:dyDescent="0.2">
      <c r="D399" s="323"/>
      <c r="E399" s="323"/>
      <c r="F399" s="323"/>
    </row>
    <row r="400" spans="4:6" x14ac:dyDescent="0.2">
      <c r="D400" s="323"/>
      <c r="E400" s="323"/>
      <c r="F400" s="323"/>
    </row>
    <row r="401" spans="4:6" x14ac:dyDescent="0.2">
      <c r="D401" s="323"/>
      <c r="E401" s="323"/>
      <c r="F401" s="323"/>
    </row>
    <row r="402" spans="4:6" x14ac:dyDescent="0.2">
      <c r="D402" s="323"/>
      <c r="E402" s="323"/>
      <c r="F402" s="323"/>
    </row>
    <row r="403" spans="4:6" x14ac:dyDescent="0.2">
      <c r="D403" s="323"/>
      <c r="E403" s="323"/>
      <c r="F403" s="323"/>
    </row>
    <row r="404" spans="4:6" x14ac:dyDescent="0.2">
      <c r="D404" s="323"/>
      <c r="E404" s="323"/>
      <c r="F404" s="323"/>
    </row>
    <row r="405" spans="4:6" x14ac:dyDescent="0.2">
      <c r="D405" s="323"/>
      <c r="E405" s="323"/>
      <c r="F405" s="323"/>
    </row>
    <row r="406" spans="4:6" x14ac:dyDescent="0.2">
      <c r="D406" s="323"/>
      <c r="E406" s="323"/>
      <c r="F406" s="323"/>
    </row>
    <row r="407" spans="4:6" x14ac:dyDescent="0.2">
      <c r="D407" s="323"/>
      <c r="E407" s="323"/>
      <c r="F407" s="323"/>
    </row>
    <row r="408" spans="4:6" x14ac:dyDescent="0.2">
      <c r="D408" s="323"/>
      <c r="E408" s="323"/>
      <c r="F408" s="323"/>
    </row>
    <row r="409" spans="4:6" x14ac:dyDescent="0.2">
      <c r="D409" s="323"/>
      <c r="E409" s="323"/>
      <c r="F409" s="323"/>
    </row>
    <row r="410" spans="4:6" x14ac:dyDescent="0.2">
      <c r="D410" s="323"/>
      <c r="E410" s="323"/>
      <c r="F410" s="323"/>
    </row>
    <row r="411" spans="4:6" x14ac:dyDescent="0.2">
      <c r="D411" s="323"/>
      <c r="E411" s="323"/>
      <c r="F411" s="323"/>
    </row>
    <row r="412" spans="4:6" x14ac:dyDescent="0.2">
      <c r="D412" s="323"/>
      <c r="E412" s="323"/>
      <c r="F412" s="323"/>
    </row>
    <row r="413" spans="4:6" x14ac:dyDescent="0.2">
      <c r="D413" s="323"/>
      <c r="E413" s="323"/>
      <c r="F413" s="323"/>
    </row>
    <row r="414" spans="4:6" x14ac:dyDescent="0.2">
      <c r="D414" s="323"/>
      <c r="E414" s="323"/>
      <c r="F414" s="323"/>
    </row>
    <row r="415" spans="4:6" x14ac:dyDescent="0.2">
      <c r="D415" s="323"/>
      <c r="E415" s="323"/>
      <c r="F415" s="323"/>
    </row>
    <row r="416" spans="4:6" x14ac:dyDescent="0.2">
      <c r="D416" s="323"/>
      <c r="E416" s="323"/>
      <c r="F416" s="323"/>
    </row>
    <row r="417" spans="4:6" x14ac:dyDescent="0.2">
      <c r="D417" s="323"/>
      <c r="E417" s="323"/>
      <c r="F417" s="323"/>
    </row>
    <row r="418" spans="4:6" x14ac:dyDescent="0.2">
      <c r="D418" s="323"/>
      <c r="E418" s="323"/>
      <c r="F418" s="323"/>
    </row>
    <row r="419" spans="4:6" x14ac:dyDescent="0.2">
      <c r="D419" s="323"/>
      <c r="E419" s="323"/>
      <c r="F419" s="323"/>
    </row>
    <row r="420" spans="4:6" x14ac:dyDescent="0.2">
      <c r="D420" s="323"/>
      <c r="E420" s="323"/>
      <c r="F420" s="323"/>
    </row>
    <row r="421" spans="4:6" x14ac:dyDescent="0.2">
      <c r="D421" s="323"/>
      <c r="E421" s="323"/>
      <c r="F421" s="323"/>
    </row>
    <row r="422" spans="4:6" x14ac:dyDescent="0.2">
      <c r="D422" s="323"/>
      <c r="E422" s="323"/>
      <c r="F422" s="323"/>
    </row>
    <row r="423" spans="4:6" x14ac:dyDescent="0.2">
      <c r="D423" s="323"/>
      <c r="E423" s="323"/>
      <c r="F423" s="323"/>
    </row>
    <row r="424" spans="4:6" x14ac:dyDescent="0.2">
      <c r="D424" s="323"/>
      <c r="E424" s="323"/>
      <c r="F424" s="323"/>
    </row>
    <row r="425" spans="4:6" x14ac:dyDescent="0.2">
      <c r="D425" s="323"/>
      <c r="E425" s="323"/>
      <c r="F425" s="323"/>
    </row>
    <row r="426" spans="4:6" x14ac:dyDescent="0.2">
      <c r="D426" s="323"/>
      <c r="E426" s="323"/>
      <c r="F426" s="323"/>
    </row>
    <row r="427" spans="4:6" x14ac:dyDescent="0.2">
      <c r="D427" s="323"/>
      <c r="E427" s="323"/>
      <c r="F427" s="323"/>
    </row>
    <row r="428" spans="4:6" x14ac:dyDescent="0.2">
      <c r="D428" s="323"/>
      <c r="E428" s="323"/>
      <c r="F428" s="323"/>
    </row>
    <row r="429" spans="4:6" x14ac:dyDescent="0.2">
      <c r="D429" s="323"/>
      <c r="E429" s="323"/>
      <c r="F429" s="323"/>
    </row>
    <row r="430" spans="4:6" x14ac:dyDescent="0.2">
      <c r="D430" s="323"/>
      <c r="E430" s="323"/>
      <c r="F430" s="323"/>
    </row>
    <row r="431" spans="4:6" x14ac:dyDescent="0.2">
      <c r="D431" s="323"/>
      <c r="E431" s="323"/>
      <c r="F431" s="323"/>
    </row>
    <row r="432" spans="4:6" x14ac:dyDescent="0.2">
      <c r="D432" s="323"/>
      <c r="E432" s="323"/>
      <c r="F432" s="323"/>
    </row>
    <row r="433" spans="4:6" x14ac:dyDescent="0.2">
      <c r="D433" s="323"/>
      <c r="E433" s="323"/>
      <c r="F433" s="323"/>
    </row>
    <row r="434" spans="4:6" x14ac:dyDescent="0.2">
      <c r="D434" s="323"/>
      <c r="E434" s="323"/>
      <c r="F434" s="323"/>
    </row>
    <row r="435" spans="4:6" x14ac:dyDescent="0.2">
      <c r="D435" s="323"/>
      <c r="E435" s="323"/>
      <c r="F435" s="323"/>
    </row>
    <row r="436" spans="4:6" x14ac:dyDescent="0.2">
      <c r="D436" s="323"/>
      <c r="E436" s="323"/>
      <c r="F436" s="323"/>
    </row>
    <row r="437" spans="4:6" x14ac:dyDescent="0.2">
      <c r="D437" s="323"/>
      <c r="E437" s="323"/>
      <c r="F437" s="323"/>
    </row>
    <row r="438" spans="4:6" x14ac:dyDescent="0.2">
      <c r="D438" s="323"/>
      <c r="E438" s="323"/>
      <c r="F438" s="323"/>
    </row>
    <row r="439" spans="4:6" x14ac:dyDescent="0.2">
      <c r="D439" s="323"/>
      <c r="E439" s="323"/>
      <c r="F439" s="323"/>
    </row>
    <row r="440" spans="4:6" x14ac:dyDescent="0.2">
      <c r="D440" s="323"/>
      <c r="E440" s="323"/>
      <c r="F440" s="323"/>
    </row>
    <row r="441" spans="4:6" x14ac:dyDescent="0.2">
      <c r="D441" s="323"/>
      <c r="E441" s="323"/>
      <c r="F441" s="323"/>
    </row>
  </sheetData>
  <mergeCells count="4">
    <mergeCell ref="A1:C1"/>
    <mergeCell ref="A4:D4"/>
    <mergeCell ref="A47:C47"/>
    <mergeCell ref="J3:L3"/>
  </mergeCells>
  <printOptions horizontalCentered="1" verticalCentered="1"/>
  <pageMargins left="0.1" right="0.1" top="0.5" bottom="0.4" header="0.1" footer="0.1"/>
  <pageSetup scale="80" orientation="landscape" r:id="rId1"/>
  <headerFooter>
    <oddHeader>&amp;C&amp;"Arial,Bold"TWIN FALLS SCHOOL DISTRICT 411</oddHeader>
    <oddFooter>&amp;L&amp;"Arial,Bold"&amp;Z&amp;F&amp;R&amp;"Arial,Bold"Page &amp;P of &amp;N</oddFoot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>
    <pageSetUpPr fitToPage="1"/>
  </sheetPr>
  <dimension ref="A1:M48"/>
  <sheetViews>
    <sheetView defaultGridColor="0" colorId="22" zoomScaleNormal="100" workbookViewId="0">
      <pane xSplit="3" ySplit="7" topLeftCell="D8" activePane="bottomRight" state="frozen"/>
      <selection activeCell="P31" sqref="P31"/>
      <selection pane="topRight" activeCell="P31" sqref="P31"/>
      <selection pane="bottomLeft" activeCell="P31" sqref="P31"/>
      <selection pane="bottomRight" activeCell="P31" sqref="P31"/>
    </sheetView>
  </sheetViews>
  <sheetFormatPr defaultColWidth="9.77734375" defaultRowHeight="15.75" x14ac:dyDescent="0.25"/>
  <cols>
    <col min="1" max="1" width="3.77734375" style="397" customWidth="1"/>
    <col min="2" max="2" width="6.77734375" style="397" customWidth="1"/>
    <col min="3" max="3" width="30.77734375" style="398" customWidth="1"/>
    <col min="4" max="13" width="11.77734375" style="397" customWidth="1"/>
    <col min="14" max="16384" width="9.77734375" style="397"/>
  </cols>
  <sheetData>
    <row r="1" spans="1:13" ht="20.25" x14ac:dyDescent="0.3">
      <c r="A1" s="600" t="s">
        <v>47</v>
      </c>
      <c r="B1" s="600"/>
      <c r="C1" s="600"/>
      <c r="E1" s="449" t="s">
        <v>510</v>
      </c>
      <c r="F1" s="447"/>
      <c r="G1" s="447"/>
      <c r="I1" s="451"/>
      <c r="M1" s="450" t="s">
        <v>562</v>
      </c>
    </row>
    <row r="2" spans="1:13" x14ac:dyDescent="0.25">
      <c r="E2" s="449" t="s">
        <v>16</v>
      </c>
      <c r="F2" s="447"/>
      <c r="G2" s="447"/>
      <c r="K2" s="446"/>
      <c r="L2" s="445"/>
      <c r="M2" s="444" t="s">
        <v>641</v>
      </c>
    </row>
    <row r="3" spans="1:13" x14ac:dyDescent="0.25">
      <c r="E3" s="448" t="s">
        <v>507</v>
      </c>
      <c r="F3" s="447"/>
      <c r="G3" s="447"/>
      <c r="K3" s="446"/>
      <c r="L3" s="445"/>
      <c r="M3" s="444" t="s">
        <v>642</v>
      </c>
    </row>
    <row r="4" spans="1:13" ht="12" customHeight="1" x14ac:dyDescent="0.2">
      <c r="A4" s="601" t="s">
        <v>505</v>
      </c>
      <c r="B4" s="601"/>
      <c r="C4" s="601"/>
      <c r="D4" s="434"/>
      <c r="E4" s="434"/>
      <c r="F4" s="434"/>
      <c r="G4" s="434"/>
      <c r="H4" s="434"/>
      <c r="I4" s="434"/>
      <c r="J4" s="434"/>
      <c r="K4" s="434"/>
      <c r="L4" s="434"/>
      <c r="M4" s="434"/>
    </row>
    <row r="5" spans="1:13" ht="15" x14ac:dyDescent="0.2">
      <c r="A5" s="443"/>
      <c r="B5" s="442"/>
      <c r="C5" s="441" t="s">
        <v>16</v>
      </c>
      <c r="D5" s="437" t="s">
        <v>503</v>
      </c>
      <c r="E5" s="440" t="s">
        <v>502</v>
      </c>
      <c r="F5" s="439" t="s">
        <v>85</v>
      </c>
      <c r="G5" s="439" t="s">
        <v>83</v>
      </c>
      <c r="H5" s="439" t="s">
        <v>81</v>
      </c>
      <c r="I5" s="439" t="s">
        <v>79</v>
      </c>
      <c r="J5" s="439" t="s">
        <v>77</v>
      </c>
      <c r="K5" s="438" t="s">
        <v>75</v>
      </c>
      <c r="L5" s="437" t="s">
        <v>73</v>
      </c>
      <c r="M5" s="437" t="s">
        <v>70</v>
      </c>
    </row>
    <row r="6" spans="1:13" ht="15" x14ac:dyDescent="0.2">
      <c r="A6" s="436"/>
      <c r="B6" s="429"/>
      <c r="C6" s="435"/>
      <c r="D6" s="429"/>
      <c r="E6" s="429"/>
      <c r="F6" s="434"/>
      <c r="G6" s="433"/>
      <c r="H6" s="432" t="s">
        <v>560</v>
      </c>
      <c r="I6" s="432" t="s">
        <v>559</v>
      </c>
      <c r="J6" s="431" t="s">
        <v>558</v>
      </c>
      <c r="K6" s="430" t="s">
        <v>557</v>
      </c>
      <c r="L6" s="430" t="s">
        <v>556</v>
      </c>
      <c r="M6" s="429"/>
    </row>
    <row r="7" spans="1:13" ht="15" x14ac:dyDescent="0.2">
      <c r="A7" s="416" t="s">
        <v>87</v>
      </c>
      <c r="B7" s="415" t="s">
        <v>500</v>
      </c>
      <c r="C7" s="428" t="s">
        <v>555</v>
      </c>
      <c r="D7" s="415" t="s">
        <v>88</v>
      </c>
      <c r="E7" s="415" t="s">
        <v>88</v>
      </c>
      <c r="F7" s="427" t="s">
        <v>84</v>
      </c>
      <c r="G7" s="426" t="s">
        <v>82</v>
      </c>
      <c r="H7" s="426" t="s">
        <v>554</v>
      </c>
      <c r="I7" s="426" t="s">
        <v>553</v>
      </c>
      <c r="J7" s="416" t="s">
        <v>552</v>
      </c>
      <c r="K7" s="415" t="s">
        <v>551</v>
      </c>
      <c r="L7" s="415" t="s">
        <v>550</v>
      </c>
      <c r="M7" s="415" t="s">
        <v>184</v>
      </c>
    </row>
    <row r="8" spans="1:13" ht="15" x14ac:dyDescent="0.2">
      <c r="A8" s="416" t="s">
        <v>496</v>
      </c>
      <c r="B8" s="415" t="s">
        <v>549</v>
      </c>
      <c r="C8" s="407" t="s">
        <v>282</v>
      </c>
      <c r="D8" s="410"/>
      <c r="E8" s="414">
        <f t="shared" ref="E8:E19" si="0">SUM(F8:M8)</f>
        <v>0</v>
      </c>
      <c r="F8" s="413"/>
      <c r="G8" s="412"/>
      <c r="H8" s="411"/>
      <c r="I8" s="410"/>
      <c r="J8" s="410"/>
      <c r="K8" s="410"/>
      <c r="L8" s="410"/>
      <c r="M8" s="410"/>
    </row>
    <row r="9" spans="1:13" ht="15" x14ac:dyDescent="0.2">
      <c r="A9" s="416" t="s">
        <v>491</v>
      </c>
      <c r="B9" s="415" t="s">
        <v>548</v>
      </c>
      <c r="C9" s="407" t="s">
        <v>280</v>
      </c>
      <c r="D9" s="410"/>
      <c r="E9" s="414">
        <f t="shared" si="0"/>
        <v>0</v>
      </c>
      <c r="F9" s="413"/>
      <c r="G9" s="412"/>
      <c r="H9" s="411"/>
      <c r="I9" s="410"/>
      <c r="J9" s="410"/>
      <c r="K9" s="410"/>
      <c r="L9" s="410"/>
      <c r="M9" s="410"/>
    </row>
    <row r="10" spans="1:13" ht="15" x14ac:dyDescent="0.2">
      <c r="A10" s="416" t="s">
        <v>487</v>
      </c>
      <c r="B10" s="415" t="s">
        <v>547</v>
      </c>
      <c r="C10" s="407" t="s">
        <v>278</v>
      </c>
      <c r="D10" s="410"/>
      <c r="E10" s="414">
        <f t="shared" si="0"/>
        <v>0</v>
      </c>
      <c r="F10" s="413"/>
      <c r="G10" s="412"/>
      <c r="H10" s="411"/>
      <c r="I10" s="410"/>
      <c r="J10" s="410"/>
      <c r="K10" s="410"/>
      <c r="L10" s="410"/>
      <c r="M10" s="410"/>
    </row>
    <row r="11" spans="1:13" ht="15" x14ac:dyDescent="0.2">
      <c r="A11" s="425" t="s">
        <v>484</v>
      </c>
      <c r="B11" s="415">
        <v>519</v>
      </c>
      <c r="C11" s="407" t="s">
        <v>276</v>
      </c>
      <c r="D11" s="410"/>
      <c r="E11" s="414">
        <f t="shared" si="0"/>
        <v>0</v>
      </c>
      <c r="F11" s="413"/>
      <c r="G11" s="412"/>
      <c r="H11" s="411"/>
      <c r="I11" s="410"/>
      <c r="J11" s="410"/>
      <c r="K11" s="410"/>
      <c r="L11" s="410"/>
      <c r="M11" s="410"/>
    </row>
    <row r="12" spans="1:13" ht="15" x14ac:dyDescent="0.2">
      <c r="A12" s="416" t="s">
        <v>480</v>
      </c>
      <c r="B12" s="415" t="s">
        <v>546</v>
      </c>
      <c r="C12" s="407" t="s">
        <v>545</v>
      </c>
      <c r="D12" s="410"/>
      <c r="E12" s="414">
        <f t="shared" si="0"/>
        <v>0</v>
      </c>
      <c r="F12" s="413"/>
      <c r="G12" s="412"/>
      <c r="H12" s="411"/>
      <c r="I12" s="410"/>
      <c r="J12" s="410"/>
      <c r="K12" s="410"/>
      <c r="L12" s="410"/>
      <c r="M12" s="410"/>
    </row>
    <row r="13" spans="1:13" ht="15" x14ac:dyDescent="0.2">
      <c r="A13" s="416" t="s">
        <v>476</v>
      </c>
      <c r="B13" s="415" t="s">
        <v>544</v>
      </c>
      <c r="C13" s="407" t="s">
        <v>543</v>
      </c>
      <c r="D13" s="410"/>
      <c r="E13" s="414">
        <f t="shared" si="0"/>
        <v>0</v>
      </c>
      <c r="F13" s="413"/>
      <c r="G13" s="412"/>
      <c r="H13" s="411"/>
      <c r="I13" s="410"/>
      <c r="J13" s="410"/>
      <c r="K13" s="410"/>
      <c r="L13" s="410"/>
      <c r="M13" s="410"/>
    </row>
    <row r="14" spans="1:13" ht="15" x14ac:dyDescent="0.2">
      <c r="A14" s="416" t="s">
        <v>471</v>
      </c>
      <c r="B14" s="415" t="s">
        <v>542</v>
      </c>
      <c r="C14" s="407" t="s">
        <v>270</v>
      </c>
      <c r="D14" s="410"/>
      <c r="E14" s="414">
        <f t="shared" si="0"/>
        <v>0</v>
      </c>
      <c r="F14" s="413"/>
      <c r="G14" s="412"/>
      <c r="H14" s="411"/>
      <c r="I14" s="410"/>
      <c r="J14" s="410"/>
      <c r="K14" s="410"/>
      <c r="L14" s="410"/>
      <c r="M14" s="410"/>
    </row>
    <row r="15" spans="1:13" ht="15" x14ac:dyDescent="0.2">
      <c r="A15" s="416" t="s">
        <v>467</v>
      </c>
      <c r="B15" s="415" t="s">
        <v>541</v>
      </c>
      <c r="C15" s="407" t="s">
        <v>268</v>
      </c>
      <c r="D15" s="410"/>
      <c r="E15" s="414">
        <f t="shared" si="0"/>
        <v>0</v>
      </c>
      <c r="F15" s="413"/>
      <c r="G15" s="412"/>
      <c r="H15" s="411"/>
      <c r="I15" s="410"/>
      <c r="J15" s="410"/>
      <c r="K15" s="410"/>
      <c r="L15" s="410"/>
      <c r="M15" s="410"/>
    </row>
    <row r="16" spans="1:13" ht="15" x14ac:dyDescent="0.2">
      <c r="A16" s="416" t="s">
        <v>463</v>
      </c>
      <c r="B16" s="415" t="s">
        <v>540</v>
      </c>
      <c r="C16" s="407" t="s">
        <v>266</v>
      </c>
      <c r="D16" s="410"/>
      <c r="E16" s="414">
        <f t="shared" si="0"/>
        <v>0</v>
      </c>
      <c r="F16" s="413"/>
      <c r="G16" s="412"/>
      <c r="H16" s="411"/>
      <c r="I16" s="410"/>
      <c r="J16" s="410"/>
      <c r="K16" s="410"/>
      <c r="L16" s="410"/>
      <c r="M16" s="410"/>
    </row>
    <row r="17" spans="1:13" ht="15" x14ac:dyDescent="0.2">
      <c r="A17" s="416" t="s">
        <v>459</v>
      </c>
      <c r="B17" s="415" t="s">
        <v>539</v>
      </c>
      <c r="C17" s="407" t="s">
        <v>264</v>
      </c>
      <c r="D17" s="410"/>
      <c r="E17" s="414">
        <f t="shared" si="0"/>
        <v>0</v>
      </c>
      <c r="F17" s="413"/>
      <c r="G17" s="412"/>
      <c r="H17" s="411"/>
      <c r="I17" s="410"/>
      <c r="J17" s="410"/>
      <c r="K17" s="410"/>
      <c r="L17" s="410"/>
      <c r="M17" s="410"/>
    </row>
    <row r="18" spans="1:13" ht="15" x14ac:dyDescent="0.2">
      <c r="A18" s="416" t="s">
        <v>455</v>
      </c>
      <c r="B18" s="415" t="s">
        <v>538</v>
      </c>
      <c r="C18" s="407" t="s">
        <v>262</v>
      </c>
      <c r="D18" s="410"/>
      <c r="E18" s="414">
        <f t="shared" si="0"/>
        <v>0</v>
      </c>
      <c r="F18" s="413"/>
      <c r="G18" s="412"/>
      <c r="H18" s="411"/>
      <c r="I18" s="410"/>
      <c r="J18" s="410"/>
      <c r="K18" s="410"/>
      <c r="L18" s="410"/>
      <c r="M18" s="410"/>
    </row>
    <row r="19" spans="1:13" ht="15" x14ac:dyDescent="0.2">
      <c r="A19" s="416" t="s">
        <v>451</v>
      </c>
      <c r="B19" s="415" t="s">
        <v>537</v>
      </c>
      <c r="C19" s="407" t="s">
        <v>260</v>
      </c>
      <c r="D19" s="410"/>
      <c r="E19" s="414">
        <f t="shared" si="0"/>
        <v>0</v>
      </c>
      <c r="F19" s="413"/>
      <c r="G19" s="412"/>
      <c r="H19" s="411"/>
      <c r="I19" s="410"/>
      <c r="J19" s="410"/>
      <c r="K19" s="410"/>
      <c r="L19" s="410"/>
      <c r="M19" s="410"/>
    </row>
    <row r="20" spans="1:13" ht="15" x14ac:dyDescent="0.2">
      <c r="A20" s="416" t="s">
        <v>447</v>
      </c>
      <c r="B20" s="418"/>
      <c r="C20" s="407"/>
      <c r="D20" s="421"/>
      <c r="E20" s="421"/>
      <c r="F20" s="424"/>
      <c r="G20" s="423"/>
      <c r="H20" s="422"/>
      <c r="I20" s="421"/>
      <c r="J20" s="421"/>
      <c r="K20" s="421"/>
      <c r="L20" s="421"/>
      <c r="M20" s="421"/>
    </row>
    <row r="21" spans="1:13" ht="15" x14ac:dyDescent="0.2">
      <c r="A21" s="416" t="s">
        <v>444</v>
      </c>
      <c r="B21" s="415" t="s">
        <v>77</v>
      </c>
      <c r="C21" s="420" t="s">
        <v>536</v>
      </c>
      <c r="D21" s="419">
        <f t="shared" ref="D21:M21" si="1">SUM(D8:D19)</f>
        <v>0</v>
      </c>
      <c r="E21" s="419">
        <f t="shared" si="1"/>
        <v>0</v>
      </c>
      <c r="F21" s="419">
        <f t="shared" si="1"/>
        <v>0</v>
      </c>
      <c r="G21" s="419">
        <f t="shared" si="1"/>
        <v>0</v>
      </c>
      <c r="H21" s="419">
        <f t="shared" si="1"/>
        <v>0</v>
      </c>
      <c r="I21" s="419">
        <f t="shared" si="1"/>
        <v>0</v>
      </c>
      <c r="J21" s="419">
        <f t="shared" si="1"/>
        <v>0</v>
      </c>
      <c r="K21" s="419">
        <f t="shared" si="1"/>
        <v>0</v>
      </c>
      <c r="L21" s="419">
        <f t="shared" si="1"/>
        <v>0</v>
      </c>
      <c r="M21" s="419">
        <f t="shared" si="1"/>
        <v>0</v>
      </c>
    </row>
    <row r="22" spans="1:13" ht="15" x14ac:dyDescent="0.2">
      <c r="A22" s="416" t="s">
        <v>439</v>
      </c>
      <c r="B22" s="418"/>
      <c r="C22" s="407"/>
      <c r="D22" s="403"/>
      <c r="E22" s="403"/>
      <c r="F22" s="406"/>
      <c r="G22" s="405"/>
      <c r="H22" s="404"/>
      <c r="I22" s="403"/>
      <c r="J22" s="403"/>
      <c r="K22" s="403"/>
      <c r="L22" s="403"/>
      <c r="M22" s="403"/>
    </row>
    <row r="23" spans="1:13" ht="15" x14ac:dyDescent="0.2">
      <c r="A23" s="416" t="s">
        <v>436</v>
      </c>
      <c r="B23" s="415" t="s">
        <v>535</v>
      </c>
      <c r="C23" s="407" t="s">
        <v>534</v>
      </c>
      <c r="D23" s="410"/>
      <c r="E23" s="414">
        <f>SUM(F23:M23)</f>
        <v>0</v>
      </c>
      <c r="F23" s="413"/>
      <c r="G23" s="412"/>
      <c r="H23" s="411"/>
      <c r="I23" s="410"/>
      <c r="J23" s="410"/>
      <c r="K23" s="410"/>
      <c r="L23" s="410"/>
      <c r="M23" s="410"/>
    </row>
    <row r="24" spans="1:13" ht="15" x14ac:dyDescent="0.2">
      <c r="A24" s="416" t="s">
        <v>431</v>
      </c>
      <c r="B24" s="415" t="s">
        <v>533</v>
      </c>
      <c r="C24" s="407" t="s">
        <v>532</v>
      </c>
      <c r="D24" s="410"/>
      <c r="E24" s="414">
        <f>SUM(F24:M24)</f>
        <v>0</v>
      </c>
      <c r="F24" s="413"/>
      <c r="G24" s="412"/>
      <c r="H24" s="411"/>
      <c r="I24" s="410"/>
      <c r="J24" s="410"/>
      <c r="K24" s="410"/>
      <c r="L24" s="410"/>
      <c r="M24" s="410"/>
    </row>
    <row r="25" spans="1:13" ht="15" x14ac:dyDescent="0.2">
      <c r="A25" s="416" t="s">
        <v>428</v>
      </c>
      <c r="B25" s="415"/>
      <c r="C25" s="407"/>
      <c r="D25" s="403"/>
      <c r="E25" s="403"/>
      <c r="F25" s="406"/>
      <c r="G25" s="405"/>
      <c r="H25" s="404"/>
      <c r="I25" s="403"/>
      <c r="J25" s="403"/>
      <c r="K25" s="403"/>
      <c r="L25" s="403"/>
      <c r="M25" s="403"/>
    </row>
    <row r="26" spans="1:13" ht="15" x14ac:dyDescent="0.2">
      <c r="A26" s="416" t="s">
        <v>425</v>
      </c>
      <c r="B26" s="415" t="s">
        <v>531</v>
      </c>
      <c r="C26" s="407" t="s">
        <v>254</v>
      </c>
      <c r="D26" s="410">
        <v>3844</v>
      </c>
      <c r="E26" s="414">
        <f>SUM(F26:M26)</f>
        <v>7591</v>
      </c>
      <c r="F26" s="413"/>
      <c r="G26" s="412"/>
      <c r="H26" s="411">
        <v>900</v>
      </c>
      <c r="I26" s="410">
        <v>6691</v>
      </c>
      <c r="J26" s="410"/>
      <c r="K26" s="410"/>
      <c r="L26" s="410"/>
      <c r="M26" s="410"/>
    </row>
    <row r="27" spans="1:13" ht="15" x14ac:dyDescent="0.2">
      <c r="A27" s="416" t="s">
        <v>422</v>
      </c>
      <c r="B27" s="415" t="s">
        <v>530</v>
      </c>
      <c r="C27" s="407" t="s">
        <v>252</v>
      </c>
      <c r="D27" s="410"/>
      <c r="E27" s="414">
        <f>SUM(F27:M27)</f>
        <v>1879</v>
      </c>
      <c r="F27" s="413"/>
      <c r="G27" s="412"/>
      <c r="H27" s="411"/>
      <c r="I27" s="410">
        <v>1879</v>
      </c>
      <c r="J27" s="410"/>
      <c r="K27" s="410"/>
      <c r="L27" s="410"/>
      <c r="M27" s="410"/>
    </row>
    <row r="28" spans="1:13" ht="15" x14ac:dyDescent="0.2">
      <c r="A28" s="416" t="s">
        <v>418</v>
      </c>
      <c r="B28" s="415">
        <v>623</v>
      </c>
      <c r="C28" s="407" t="s">
        <v>250</v>
      </c>
      <c r="D28" s="410"/>
      <c r="E28" s="414">
        <f>SUM(F28:M28)</f>
        <v>0</v>
      </c>
      <c r="F28" s="413"/>
      <c r="G28" s="412"/>
      <c r="H28" s="411"/>
      <c r="I28" s="410"/>
      <c r="J28" s="410"/>
      <c r="K28" s="410"/>
      <c r="L28" s="410"/>
      <c r="M28" s="410"/>
    </row>
    <row r="29" spans="1:13" ht="15" x14ac:dyDescent="0.2">
      <c r="A29" s="416" t="s">
        <v>415</v>
      </c>
      <c r="B29" s="415" t="s">
        <v>529</v>
      </c>
      <c r="C29" s="407" t="s">
        <v>248</v>
      </c>
      <c r="D29" s="410"/>
      <c r="E29" s="414">
        <f>SUM(F29:M29)</f>
        <v>0</v>
      </c>
      <c r="F29" s="413"/>
      <c r="G29" s="412"/>
      <c r="H29" s="411"/>
      <c r="I29" s="410"/>
      <c r="J29" s="410"/>
      <c r="K29" s="410"/>
      <c r="L29" s="410"/>
      <c r="M29" s="410"/>
    </row>
    <row r="30" spans="1:13" ht="15" x14ac:dyDescent="0.2">
      <c r="A30" s="416" t="s">
        <v>410</v>
      </c>
      <c r="B30" s="415" t="s">
        <v>528</v>
      </c>
      <c r="C30" s="407" t="s">
        <v>246</v>
      </c>
      <c r="D30" s="410"/>
      <c r="E30" s="414">
        <f>SUM(F30:M30)</f>
        <v>0</v>
      </c>
      <c r="F30" s="413"/>
      <c r="G30" s="412"/>
      <c r="H30" s="411"/>
      <c r="I30" s="410"/>
      <c r="J30" s="410"/>
      <c r="K30" s="410"/>
      <c r="L30" s="410"/>
      <c r="M30" s="410"/>
    </row>
    <row r="31" spans="1:13" ht="15" x14ac:dyDescent="0.2">
      <c r="A31" s="416" t="s">
        <v>405</v>
      </c>
      <c r="B31" s="415"/>
      <c r="C31" s="407"/>
      <c r="D31" s="403"/>
      <c r="E31" s="403"/>
      <c r="F31" s="406"/>
      <c r="G31" s="405"/>
      <c r="H31" s="404"/>
      <c r="I31" s="403"/>
      <c r="J31" s="403"/>
      <c r="K31" s="403"/>
      <c r="L31" s="403"/>
      <c r="M31" s="403"/>
    </row>
    <row r="32" spans="1:13" ht="15" x14ac:dyDescent="0.2">
      <c r="A32" s="416" t="s">
        <v>401</v>
      </c>
      <c r="B32" s="415" t="s">
        <v>527</v>
      </c>
      <c r="C32" s="407" t="s">
        <v>244</v>
      </c>
      <c r="D32" s="410"/>
      <c r="E32" s="414">
        <f>SUM(F32:M32)</f>
        <v>0</v>
      </c>
      <c r="F32" s="413"/>
      <c r="G32" s="412"/>
      <c r="H32" s="411"/>
      <c r="I32" s="410"/>
      <c r="J32" s="410"/>
      <c r="K32" s="410"/>
      <c r="L32" s="410"/>
      <c r="M32" s="410"/>
    </row>
    <row r="33" spans="1:13" ht="15" x14ac:dyDescent="0.2">
      <c r="A33" s="416" t="s">
        <v>398</v>
      </c>
      <c r="B33" s="415"/>
      <c r="C33" s="407"/>
      <c r="D33" s="403"/>
      <c r="E33" s="403"/>
      <c r="F33" s="406"/>
      <c r="G33" s="405"/>
      <c r="H33" s="404"/>
      <c r="I33" s="403"/>
      <c r="J33" s="403"/>
      <c r="K33" s="403"/>
      <c r="L33" s="403"/>
      <c r="M33" s="403"/>
    </row>
    <row r="34" spans="1:13" ht="15" x14ac:dyDescent="0.2">
      <c r="A34" s="416" t="s">
        <v>394</v>
      </c>
      <c r="B34" s="415" t="s">
        <v>526</v>
      </c>
      <c r="C34" s="407" t="s">
        <v>242</v>
      </c>
      <c r="D34" s="410"/>
      <c r="E34" s="414">
        <f t="shared" ref="E34:E41" si="2">SUM(F34:M34)</f>
        <v>0</v>
      </c>
      <c r="F34" s="413"/>
      <c r="G34" s="412"/>
      <c r="H34" s="411"/>
      <c r="I34" s="410"/>
      <c r="J34" s="410"/>
      <c r="K34" s="410"/>
      <c r="L34" s="410"/>
      <c r="M34" s="410"/>
    </row>
    <row r="35" spans="1:13" ht="15" x14ac:dyDescent="0.2">
      <c r="A35" s="416" t="s">
        <v>390</v>
      </c>
      <c r="B35" s="415" t="s">
        <v>525</v>
      </c>
      <c r="C35" s="407" t="s">
        <v>240</v>
      </c>
      <c r="D35" s="410"/>
      <c r="E35" s="414">
        <f t="shared" si="2"/>
        <v>0</v>
      </c>
      <c r="F35" s="413"/>
      <c r="G35" s="412"/>
      <c r="H35" s="411"/>
      <c r="I35" s="410"/>
      <c r="J35" s="410"/>
      <c r="K35" s="410"/>
      <c r="L35" s="410"/>
      <c r="M35" s="410"/>
    </row>
    <row r="36" spans="1:13" ht="15" x14ac:dyDescent="0.2">
      <c r="A36" s="416" t="s">
        <v>385</v>
      </c>
      <c r="B36" s="415">
        <v>656</v>
      </c>
      <c r="C36" s="407" t="s">
        <v>524</v>
      </c>
      <c r="D36" s="410"/>
      <c r="E36" s="414">
        <f t="shared" si="2"/>
        <v>0</v>
      </c>
      <c r="F36" s="413"/>
      <c r="G36" s="412"/>
      <c r="H36" s="411"/>
      <c r="I36" s="410"/>
      <c r="J36" s="410"/>
      <c r="K36" s="410"/>
      <c r="L36" s="410"/>
      <c r="M36" s="410"/>
    </row>
    <row r="37" spans="1:13" ht="15" x14ac:dyDescent="0.2">
      <c r="A37" s="416" t="s">
        <v>380</v>
      </c>
      <c r="B37" s="415" t="s">
        <v>523</v>
      </c>
      <c r="C37" s="407" t="s">
        <v>522</v>
      </c>
      <c r="D37" s="410"/>
      <c r="E37" s="414">
        <f t="shared" si="2"/>
        <v>0</v>
      </c>
      <c r="F37" s="413"/>
      <c r="G37" s="412"/>
      <c r="H37" s="411"/>
      <c r="I37" s="410"/>
      <c r="J37" s="410"/>
      <c r="K37" s="410"/>
      <c r="L37" s="410"/>
      <c r="M37" s="410"/>
    </row>
    <row r="38" spans="1:13" ht="15" x14ac:dyDescent="0.2">
      <c r="A38" s="416" t="s">
        <v>377</v>
      </c>
      <c r="B38" s="415">
        <v>663</v>
      </c>
      <c r="C38" s="407" t="s">
        <v>521</v>
      </c>
      <c r="D38" s="410"/>
      <c r="E38" s="414">
        <f t="shared" si="2"/>
        <v>0</v>
      </c>
      <c r="F38" s="413"/>
      <c r="G38" s="412"/>
      <c r="H38" s="411"/>
      <c r="I38" s="410"/>
      <c r="J38" s="410"/>
      <c r="K38" s="410"/>
      <c r="L38" s="410"/>
      <c r="M38" s="410"/>
    </row>
    <row r="39" spans="1:13" ht="15" x14ac:dyDescent="0.2">
      <c r="A39" s="416" t="s">
        <v>373</v>
      </c>
      <c r="B39" s="415" t="s">
        <v>520</v>
      </c>
      <c r="C39" s="407" t="s">
        <v>519</v>
      </c>
      <c r="D39" s="410"/>
      <c r="E39" s="414">
        <f t="shared" si="2"/>
        <v>0</v>
      </c>
      <c r="F39" s="413"/>
      <c r="G39" s="412"/>
      <c r="H39" s="411"/>
      <c r="I39" s="410"/>
      <c r="J39" s="410"/>
      <c r="K39" s="410"/>
      <c r="L39" s="410"/>
      <c r="M39" s="410"/>
    </row>
    <row r="40" spans="1:13" ht="15" x14ac:dyDescent="0.2">
      <c r="A40" s="416" t="s">
        <v>369</v>
      </c>
      <c r="B40" s="415" t="s">
        <v>518</v>
      </c>
      <c r="C40" s="407" t="s">
        <v>230</v>
      </c>
      <c r="D40" s="410"/>
      <c r="E40" s="414">
        <f t="shared" si="2"/>
        <v>0</v>
      </c>
      <c r="F40" s="413"/>
      <c r="G40" s="412"/>
      <c r="H40" s="411"/>
      <c r="I40" s="410"/>
      <c r="J40" s="410"/>
      <c r="K40" s="410"/>
      <c r="L40" s="410"/>
      <c r="M40" s="410"/>
    </row>
    <row r="41" spans="1:13" ht="15" x14ac:dyDescent="0.2">
      <c r="A41" s="416" t="s">
        <v>365</v>
      </c>
      <c r="B41" s="415" t="s">
        <v>517</v>
      </c>
      <c r="C41" s="407" t="s">
        <v>228</v>
      </c>
      <c r="D41" s="410"/>
      <c r="E41" s="414">
        <f t="shared" si="2"/>
        <v>0</v>
      </c>
      <c r="F41" s="413"/>
      <c r="G41" s="412"/>
      <c r="H41" s="411"/>
      <c r="I41" s="410"/>
      <c r="J41" s="410"/>
      <c r="K41" s="410"/>
      <c r="L41" s="410"/>
      <c r="M41" s="410"/>
    </row>
    <row r="42" spans="1:13" ht="15" x14ac:dyDescent="0.2">
      <c r="A42" s="416" t="s">
        <v>362</v>
      </c>
      <c r="B42" s="415"/>
      <c r="C42" s="407"/>
      <c r="D42" s="403"/>
      <c r="E42" s="403"/>
      <c r="F42" s="406"/>
      <c r="G42" s="405"/>
      <c r="H42" s="404"/>
      <c r="I42" s="403"/>
      <c r="J42" s="403"/>
      <c r="K42" s="403"/>
      <c r="L42" s="403"/>
      <c r="M42" s="403"/>
    </row>
    <row r="43" spans="1:13" ht="15" x14ac:dyDescent="0.2">
      <c r="A43" s="416" t="s">
        <v>359</v>
      </c>
      <c r="B43" s="415" t="s">
        <v>516</v>
      </c>
      <c r="C43" s="407" t="s">
        <v>515</v>
      </c>
      <c r="D43" s="410"/>
      <c r="E43" s="414">
        <f>SUM(F43:M43)</f>
        <v>0</v>
      </c>
      <c r="F43" s="413"/>
      <c r="G43" s="412"/>
      <c r="H43" s="411"/>
      <c r="I43" s="410"/>
      <c r="J43" s="410"/>
      <c r="K43" s="410"/>
      <c r="L43" s="410"/>
      <c r="M43" s="410"/>
    </row>
    <row r="44" spans="1:13" ht="15" x14ac:dyDescent="0.2">
      <c r="A44" s="416" t="s">
        <v>357</v>
      </c>
      <c r="B44" s="415" t="s">
        <v>514</v>
      </c>
      <c r="C44" s="407" t="s">
        <v>513</v>
      </c>
      <c r="D44" s="410"/>
      <c r="E44" s="414">
        <f>SUM(F44:M44)</f>
        <v>1499.67</v>
      </c>
      <c r="F44" s="413"/>
      <c r="G44" s="412"/>
      <c r="H44" s="411">
        <v>1499.67</v>
      </c>
      <c r="I44" s="410"/>
      <c r="J44" s="410"/>
      <c r="K44" s="410"/>
      <c r="L44" s="410"/>
      <c r="M44" s="410"/>
    </row>
    <row r="45" spans="1:13" ht="15" x14ac:dyDescent="0.2">
      <c r="A45" s="416" t="s">
        <v>353</v>
      </c>
      <c r="B45" s="415" t="s">
        <v>512</v>
      </c>
      <c r="C45" s="407" t="s">
        <v>222</v>
      </c>
      <c r="D45" s="410"/>
      <c r="E45" s="414">
        <f>SUM(F45:M45)</f>
        <v>0</v>
      </c>
      <c r="F45" s="413"/>
      <c r="G45" s="412"/>
      <c r="H45" s="411"/>
      <c r="I45" s="410"/>
      <c r="J45" s="410"/>
      <c r="K45" s="410"/>
      <c r="L45" s="410"/>
      <c r="M45" s="410"/>
    </row>
    <row r="46" spans="1:13" ht="15" x14ac:dyDescent="0.2">
      <c r="A46" s="409"/>
      <c r="B46" s="408"/>
      <c r="C46" s="407"/>
      <c r="D46" s="403"/>
      <c r="E46" s="403"/>
      <c r="F46" s="406"/>
      <c r="G46" s="405"/>
      <c r="H46" s="404"/>
      <c r="I46" s="403"/>
      <c r="J46" s="403"/>
      <c r="K46" s="403"/>
      <c r="L46" s="403"/>
      <c r="M46" s="403"/>
    </row>
    <row r="47" spans="1:13" ht="12" customHeight="1" x14ac:dyDescent="0.2">
      <c r="A47" s="602" t="str">
        <f ca="1">CELL("filename",A47)</f>
        <v>R:\Finance\Annual Budget\Amended 2016-2017\[2016-2017 Amended Budget.xlsx]132a</v>
      </c>
      <c r="B47" s="602"/>
      <c r="C47" s="602"/>
      <c r="D47" s="402"/>
      <c r="E47" s="402"/>
      <c r="F47" s="402"/>
      <c r="G47" s="402"/>
      <c r="H47" s="402"/>
      <c r="I47" s="402"/>
      <c r="J47" s="402"/>
      <c r="K47" s="402"/>
      <c r="L47" s="402"/>
      <c r="M47" s="402"/>
    </row>
    <row r="48" spans="1:13" ht="12" customHeight="1" x14ac:dyDescent="0.2">
      <c r="A48" s="401"/>
      <c r="B48" s="401"/>
      <c r="C48" s="400" t="s">
        <v>511</v>
      </c>
      <c r="D48" s="399">
        <f t="shared" ref="D48:M48" si="3">SUM(D23:D46)</f>
        <v>3844</v>
      </c>
      <c r="E48" s="399">
        <f t="shared" si="3"/>
        <v>10969.67</v>
      </c>
      <c r="F48" s="399">
        <f t="shared" si="3"/>
        <v>0</v>
      </c>
      <c r="G48" s="399">
        <f t="shared" si="3"/>
        <v>0</v>
      </c>
      <c r="H48" s="399">
        <f t="shared" si="3"/>
        <v>2399.67</v>
      </c>
      <c r="I48" s="399">
        <f t="shared" si="3"/>
        <v>8570</v>
      </c>
      <c r="J48" s="399">
        <f t="shared" si="3"/>
        <v>0</v>
      </c>
      <c r="K48" s="399">
        <f t="shared" si="3"/>
        <v>0</v>
      </c>
      <c r="L48" s="399">
        <f t="shared" si="3"/>
        <v>0</v>
      </c>
      <c r="M48" s="399">
        <f t="shared" si="3"/>
        <v>0</v>
      </c>
    </row>
  </sheetData>
  <mergeCells count="3">
    <mergeCell ref="A1:C1"/>
    <mergeCell ref="A4:C4"/>
    <mergeCell ref="A47:C47"/>
  </mergeCells>
  <printOptions horizontalCentered="1" verticalCentered="1"/>
  <pageMargins left="0.1" right="0.1" top="0.4" bottom="0.4" header="0.1" footer="0.1"/>
  <pageSetup scale="81" fitToHeight="2" orientation="landscape" r:id="rId1"/>
  <headerFooter>
    <oddHeader>&amp;C&amp;"Arial,Bold"TWIN FALLS SCHOOL DISTRICT 411</oddHeader>
    <oddFooter>&amp;L&amp;"Arial,Bold"&amp;Z&amp;F&amp;R&amp;"Arial,Bold"Page &amp;P of &amp;N</oddFoot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C49"/>
  <sheetViews>
    <sheetView zoomScaleNormal="100" workbookViewId="0">
      <pane xSplit="3" ySplit="7" topLeftCell="D17" activePane="bottomRight" state="frozen"/>
      <selection activeCell="P31" sqref="P31"/>
      <selection pane="topRight" activeCell="P31" sqref="P31"/>
      <selection pane="bottomLeft" activeCell="P31" sqref="P31"/>
      <selection pane="bottomRight" activeCell="P31" sqref="P31"/>
    </sheetView>
  </sheetViews>
  <sheetFormatPr defaultRowHeight="15.75" x14ac:dyDescent="0.25"/>
  <cols>
    <col min="1" max="1" width="3.77734375" style="397" customWidth="1"/>
    <col min="2" max="2" width="6.77734375" style="452" customWidth="1"/>
    <col min="3" max="3" width="30.77734375" style="398" customWidth="1"/>
    <col min="4" max="13" width="11.77734375" style="397" customWidth="1"/>
    <col min="14" max="16384" width="8.88671875" style="397"/>
  </cols>
  <sheetData>
    <row r="1" spans="1:22" ht="20.25" x14ac:dyDescent="0.3">
      <c r="A1" s="600" t="s">
        <v>47</v>
      </c>
      <c r="B1" s="600"/>
      <c r="C1" s="600"/>
      <c r="E1" s="530" t="s">
        <v>510</v>
      </c>
      <c r="F1" s="529"/>
      <c r="G1" s="529"/>
      <c r="H1" s="529"/>
      <c r="I1" s="451"/>
      <c r="L1" s="540"/>
      <c r="M1" s="450" t="s">
        <v>598</v>
      </c>
    </row>
    <row r="2" spans="1:22" x14ac:dyDescent="0.25">
      <c r="E2" s="530" t="s">
        <v>16</v>
      </c>
      <c r="F2" s="529"/>
      <c r="G2" s="529"/>
      <c r="H2" s="528"/>
      <c r="K2" s="446"/>
      <c r="L2" s="445"/>
      <c r="M2" s="444" t="s">
        <v>641</v>
      </c>
    </row>
    <row r="3" spans="1:22" ht="15" customHeight="1" x14ac:dyDescent="0.25">
      <c r="E3" s="447" t="s">
        <v>507</v>
      </c>
      <c r="F3" s="447"/>
      <c r="G3" s="447"/>
      <c r="H3" s="528"/>
      <c r="J3" s="527" t="s">
        <v>5</v>
      </c>
      <c r="K3" s="446"/>
      <c r="L3" s="445"/>
      <c r="M3" s="444" t="s">
        <v>642</v>
      </c>
    </row>
    <row r="4" spans="1:22" ht="12.6" customHeight="1" x14ac:dyDescent="0.2">
      <c r="A4" s="603" t="s">
        <v>505</v>
      </c>
      <c r="B4" s="603"/>
      <c r="C4" s="603"/>
      <c r="D4" s="401"/>
      <c r="E4" s="401"/>
      <c r="F4" s="401"/>
      <c r="G4" s="401"/>
      <c r="H4" s="401"/>
      <c r="I4" s="401"/>
      <c r="J4" s="401"/>
      <c r="K4" s="401"/>
      <c r="L4" s="401"/>
    </row>
    <row r="5" spans="1:22" ht="15" x14ac:dyDescent="0.2">
      <c r="A5" s="526"/>
      <c r="B5" s="522"/>
      <c r="C5" s="525" t="s">
        <v>16</v>
      </c>
      <c r="D5" s="522" t="s">
        <v>503</v>
      </c>
      <c r="E5" s="522" t="s">
        <v>90</v>
      </c>
      <c r="F5" s="524" t="s">
        <v>85</v>
      </c>
      <c r="G5" s="524" t="s">
        <v>83</v>
      </c>
      <c r="H5" s="524" t="s">
        <v>81</v>
      </c>
      <c r="I5" s="524" t="s">
        <v>79</v>
      </c>
      <c r="J5" s="524" t="s">
        <v>77</v>
      </c>
      <c r="K5" s="523" t="s">
        <v>75</v>
      </c>
      <c r="L5" s="522" t="s">
        <v>73</v>
      </c>
      <c r="M5" s="522" t="s">
        <v>70</v>
      </c>
    </row>
    <row r="6" spans="1:22" ht="15" x14ac:dyDescent="0.2">
      <c r="A6" s="521"/>
      <c r="B6" s="481"/>
      <c r="C6" s="480"/>
      <c r="D6" s="516"/>
      <c r="E6" s="520"/>
      <c r="F6" s="401"/>
      <c r="G6" s="519"/>
      <c r="H6" s="518" t="s">
        <v>560</v>
      </c>
      <c r="I6" s="518" t="s">
        <v>559</v>
      </c>
      <c r="J6" s="517" t="s">
        <v>558</v>
      </c>
      <c r="K6" s="481" t="s">
        <v>557</v>
      </c>
      <c r="L6" s="481" t="s">
        <v>556</v>
      </c>
      <c r="M6" s="516"/>
    </row>
    <row r="7" spans="1:22" ht="15" x14ac:dyDescent="0.2">
      <c r="A7" s="482" t="s">
        <v>87</v>
      </c>
      <c r="B7" s="484" t="s">
        <v>500</v>
      </c>
      <c r="C7" s="515" t="s">
        <v>555</v>
      </c>
      <c r="D7" s="484" t="s">
        <v>88</v>
      </c>
      <c r="E7" s="484" t="s">
        <v>88</v>
      </c>
      <c r="F7" s="514" t="s">
        <v>84</v>
      </c>
      <c r="G7" s="459" t="s">
        <v>82</v>
      </c>
      <c r="H7" s="459" t="s">
        <v>554</v>
      </c>
      <c r="I7" s="459" t="s">
        <v>553</v>
      </c>
      <c r="J7" s="482" t="s">
        <v>552</v>
      </c>
      <c r="K7" s="484" t="s">
        <v>551</v>
      </c>
      <c r="L7" s="484" t="s">
        <v>550</v>
      </c>
      <c r="M7" s="484" t="s">
        <v>184</v>
      </c>
    </row>
    <row r="8" spans="1:22" ht="15" x14ac:dyDescent="0.2">
      <c r="A8" s="482" t="s">
        <v>350</v>
      </c>
      <c r="B8" s="484" t="s">
        <v>597</v>
      </c>
      <c r="C8" s="463" t="s">
        <v>220</v>
      </c>
      <c r="D8" s="497"/>
      <c r="E8" s="414">
        <f>SUM(F8:M8)</f>
        <v>0</v>
      </c>
      <c r="F8" s="500"/>
      <c r="G8" s="499"/>
      <c r="H8" s="498"/>
      <c r="I8" s="497"/>
      <c r="J8" s="497"/>
      <c r="K8" s="497"/>
      <c r="L8" s="497"/>
      <c r="M8" s="497"/>
    </row>
    <row r="9" spans="1:22" ht="15" x14ac:dyDescent="0.2">
      <c r="A9" s="482" t="s">
        <v>493</v>
      </c>
      <c r="B9" s="484"/>
      <c r="C9" s="463"/>
      <c r="D9" s="509"/>
      <c r="E9" s="509"/>
      <c r="F9" s="512"/>
      <c r="G9" s="511"/>
      <c r="H9" s="510"/>
      <c r="I9" s="509"/>
      <c r="J9" s="509"/>
      <c r="K9" s="509"/>
      <c r="L9" s="509"/>
      <c r="M9" s="509"/>
    </row>
    <row r="10" spans="1:22" ht="15" x14ac:dyDescent="0.2">
      <c r="A10" s="482" t="s">
        <v>490</v>
      </c>
      <c r="B10" s="484" t="s">
        <v>75</v>
      </c>
      <c r="C10" s="473" t="s">
        <v>596</v>
      </c>
      <c r="D10" s="472">
        <f>+D8+'132a'!D48</f>
        <v>3844</v>
      </c>
      <c r="E10" s="472">
        <f>+E8+'132a'!E48</f>
        <v>10969.67</v>
      </c>
      <c r="F10" s="472">
        <f>+F8+'132a'!F48</f>
        <v>0</v>
      </c>
      <c r="G10" s="472">
        <f>+G8+'132a'!G48</f>
        <v>0</v>
      </c>
      <c r="H10" s="472">
        <f>+H8+'132a'!H48</f>
        <v>2399.67</v>
      </c>
      <c r="I10" s="472">
        <f>+I8+'132a'!I48</f>
        <v>8570</v>
      </c>
      <c r="J10" s="472">
        <f>+J8+'132a'!J48</f>
        <v>0</v>
      </c>
      <c r="K10" s="472">
        <f>+K8+'132a'!K48</f>
        <v>0</v>
      </c>
      <c r="L10" s="472">
        <f>+L8+'132a'!L48</f>
        <v>0</v>
      </c>
      <c r="M10" s="472">
        <f>+M8+'132a'!M48</f>
        <v>0</v>
      </c>
    </row>
    <row r="11" spans="1:22" x14ac:dyDescent="0.25">
      <c r="A11" s="482" t="s">
        <v>485</v>
      </c>
      <c r="B11" s="513"/>
      <c r="C11" s="486"/>
      <c r="D11" s="501"/>
      <c r="E11" s="501"/>
      <c r="F11" s="504"/>
      <c r="G11" s="503"/>
      <c r="H11" s="502"/>
      <c r="I11" s="501"/>
      <c r="J11" s="501"/>
      <c r="K11" s="501"/>
      <c r="L11" s="501"/>
      <c r="M11" s="501"/>
    </row>
    <row r="12" spans="1:22" ht="15" x14ac:dyDescent="0.2">
      <c r="A12" s="482" t="s">
        <v>478</v>
      </c>
      <c r="B12" s="484" t="s">
        <v>595</v>
      </c>
      <c r="C12" s="463" t="s">
        <v>218</v>
      </c>
      <c r="D12" s="497"/>
      <c r="E12" s="414">
        <f>SUM(F12:M12)</f>
        <v>0</v>
      </c>
      <c r="F12" s="500"/>
      <c r="G12" s="499"/>
      <c r="H12" s="498"/>
      <c r="I12" s="497"/>
      <c r="J12" s="497"/>
      <c r="K12" s="497"/>
      <c r="L12" s="497"/>
      <c r="M12" s="497"/>
    </row>
    <row r="13" spans="1:22" ht="15" x14ac:dyDescent="0.2">
      <c r="A13" s="482" t="s">
        <v>474</v>
      </c>
      <c r="B13" s="484" t="s">
        <v>594</v>
      </c>
      <c r="C13" s="463" t="s">
        <v>216</v>
      </c>
      <c r="D13" s="497"/>
      <c r="E13" s="414">
        <f>SUM(F13:M13)</f>
        <v>0</v>
      </c>
      <c r="F13" s="500"/>
      <c r="G13" s="499"/>
      <c r="H13" s="498"/>
      <c r="I13" s="497"/>
      <c r="J13" s="497"/>
      <c r="K13" s="497"/>
      <c r="L13" s="497"/>
      <c r="M13" s="497"/>
    </row>
    <row r="14" spans="1:22" ht="15" x14ac:dyDescent="0.2">
      <c r="A14" s="482" t="s">
        <v>469</v>
      </c>
      <c r="B14" s="484">
        <v>730</v>
      </c>
      <c r="C14" s="463" t="s">
        <v>593</v>
      </c>
      <c r="D14" s="497"/>
      <c r="E14" s="414">
        <f>SUM(F14:M14)</f>
        <v>0</v>
      </c>
      <c r="F14" s="500"/>
      <c r="G14" s="499"/>
      <c r="H14" s="498"/>
      <c r="I14" s="497"/>
      <c r="J14" s="497"/>
      <c r="K14" s="497"/>
      <c r="L14" s="497"/>
      <c r="M14" s="497"/>
    </row>
    <row r="15" spans="1:22" ht="15" x14ac:dyDescent="0.2">
      <c r="A15" s="482" t="s">
        <v>465</v>
      </c>
      <c r="B15" s="484"/>
      <c r="C15" s="463"/>
      <c r="D15" s="501"/>
      <c r="E15" s="501"/>
      <c r="F15" s="512"/>
      <c r="G15" s="511"/>
      <c r="H15" s="510"/>
      <c r="I15" s="509"/>
      <c r="J15" s="509"/>
      <c r="K15" s="509"/>
      <c r="L15" s="509"/>
      <c r="M15" s="509"/>
    </row>
    <row r="16" spans="1:22" ht="15" x14ac:dyDescent="0.2">
      <c r="A16" s="482" t="s">
        <v>461</v>
      </c>
      <c r="B16" s="484" t="s">
        <v>73</v>
      </c>
      <c r="C16" s="463" t="s">
        <v>592</v>
      </c>
      <c r="D16" s="472">
        <f t="shared" ref="D16:M16" si="0">SUM(D12:D14)</f>
        <v>0</v>
      </c>
      <c r="E16" s="472">
        <f t="shared" si="0"/>
        <v>0</v>
      </c>
      <c r="F16" s="472">
        <f t="shared" si="0"/>
        <v>0</v>
      </c>
      <c r="G16" s="472">
        <f t="shared" si="0"/>
        <v>0</v>
      </c>
      <c r="H16" s="472">
        <f t="shared" si="0"/>
        <v>0</v>
      </c>
      <c r="I16" s="472">
        <f t="shared" si="0"/>
        <v>0</v>
      </c>
      <c r="J16" s="472">
        <f t="shared" si="0"/>
        <v>0</v>
      </c>
      <c r="K16" s="472">
        <f t="shared" si="0"/>
        <v>0</v>
      </c>
      <c r="L16" s="472">
        <f t="shared" si="0"/>
        <v>0</v>
      </c>
      <c r="M16" s="472">
        <f t="shared" si="0"/>
        <v>0</v>
      </c>
      <c r="N16" s="492"/>
      <c r="O16" s="492"/>
      <c r="P16" s="492"/>
      <c r="Q16" s="492"/>
      <c r="R16" s="492"/>
      <c r="S16" s="492"/>
      <c r="T16" s="492"/>
      <c r="U16" s="492"/>
      <c r="V16" s="492"/>
    </row>
    <row r="17" spans="1:55" ht="15" x14ac:dyDescent="0.2">
      <c r="A17" s="482" t="s">
        <v>457</v>
      </c>
      <c r="B17" s="484"/>
      <c r="C17" s="463"/>
      <c r="D17" s="501"/>
      <c r="E17" s="501"/>
      <c r="F17" s="504"/>
      <c r="G17" s="503"/>
      <c r="H17" s="502"/>
      <c r="I17" s="501"/>
      <c r="J17" s="501"/>
      <c r="K17" s="501"/>
      <c r="L17" s="501"/>
      <c r="M17" s="501"/>
    </row>
    <row r="18" spans="1:55" ht="15" x14ac:dyDescent="0.2">
      <c r="A18" s="482" t="s">
        <v>453</v>
      </c>
      <c r="B18" s="484" t="s">
        <v>591</v>
      </c>
      <c r="C18" s="463" t="s">
        <v>590</v>
      </c>
      <c r="D18" s="497"/>
      <c r="E18" s="414">
        <f>SUM(F18:M18)</f>
        <v>0</v>
      </c>
      <c r="F18" s="500"/>
      <c r="G18" s="499"/>
      <c r="H18" s="498"/>
      <c r="I18" s="497"/>
      <c r="J18" s="497"/>
      <c r="K18" s="497"/>
      <c r="L18" s="497"/>
      <c r="M18" s="497"/>
    </row>
    <row r="19" spans="1:55" ht="15" x14ac:dyDescent="0.2">
      <c r="A19" s="482" t="s">
        <v>449</v>
      </c>
      <c r="B19" s="484">
        <v>811</v>
      </c>
      <c r="C19" s="463" t="s">
        <v>589</v>
      </c>
      <c r="D19" s="497"/>
      <c r="E19" s="414">
        <f>SUM(F19:M19)</f>
        <v>0</v>
      </c>
      <c r="F19" s="500"/>
      <c r="G19" s="499"/>
      <c r="H19" s="498"/>
      <c r="I19" s="497"/>
      <c r="J19" s="497"/>
      <c r="K19" s="497"/>
      <c r="L19" s="497"/>
      <c r="M19" s="497"/>
    </row>
    <row r="20" spans="1:55" ht="15" x14ac:dyDescent="0.2">
      <c r="A20" s="482" t="s">
        <v>445</v>
      </c>
      <c r="B20" s="484"/>
      <c r="C20" s="463"/>
      <c r="D20" s="509"/>
      <c r="E20" s="509"/>
      <c r="F20" s="512"/>
      <c r="G20" s="511"/>
      <c r="H20" s="510"/>
      <c r="I20" s="509"/>
      <c r="J20" s="509"/>
      <c r="K20" s="509"/>
      <c r="L20" s="509"/>
      <c r="M20" s="509"/>
    </row>
    <row r="21" spans="1:55" s="505" customFormat="1" ht="15" x14ac:dyDescent="0.2">
      <c r="A21" s="482" t="s">
        <v>442</v>
      </c>
      <c r="B21" s="508">
        <v>800</v>
      </c>
      <c r="C21" s="507" t="s">
        <v>588</v>
      </c>
      <c r="D21" s="472">
        <f t="shared" ref="D21:M21" si="1">SUM(D17:D19)</f>
        <v>0</v>
      </c>
      <c r="E21" s="472">
        <f t="shared" si="1"/>
        <v>0</v>
      </c>
      <c r="F21" s="472">
        <f t="shared" si="1"/>
        <v>0</v>
      </c>
      <c r="G21" s="472">
        <f t="shared" si="1"/>
        <v>0</v>
      </c>
      <c r="H21" s="472">
        <f t="shared" si="1"/>
        <v>0</v>
      </c>
      <c r="I21" s="472">
        <f t="shared" si="1"/>
        <v>0</v>
      </c>
      <c r="J21" s="472">
        <f t="shared" si="1"/>
        <v>0</v>
      </c>
      <c r="K21" s="472">
        <f t="shared" si="1"/>
        <v>0</v>
      </c>
      <c r="L21" s="472">
        <f t="shared" si="1"/>
        <v>0</v>
      </c>
      <c r="M21" s="472">
        <f t="shared" si="1"/>
        <v>0</v>
      </c>
    </row>
    <row r="22" spans="1:55" ht="15" x14ac:dyDescent="0.2">
      <c r="A22" s="482" t="s">
        <v>438</v>
      </c>
      <c r="B22" s="484"/>
      <c r="C22" s="463"/>
      <c r="D22" s="501"/>
      <c r="E22" s="501"/>
      <c r="F22" s="504"/>
      <c r="G22" s="503"/>
      <c r="H22" s="502"/>
      <c r="I22" s="501"/>
      <c r="J22" s="501"/>
      <c r="K22" s="501"/>
      <c r="L22" s="501"/>
      <c r="M22" s="501"/>
    </row>
    <row r="23" spans="1:55" ht="15" x14ac:dyDescent="0.2">
      <c r="A23" s="482" t="s">
        <v>434</v>
      </c>
      <c r="B23" s="484" t="s">
        <v>587</v>
      </c>
      <c r="C23" s="463" t="s">
        <v>205</v>
      </c>
      <c r="D23" s="410"/>
      <c r="E23" s="414">
        <f>SUM(F23:M23)</f>
        <v>0</v>
      </c>
      <c r="F23" s="500"/>
      <c r="G23" s="499"/>
      <c r="H23" s="498"/>
      <c r="I23" s="497"/>
      <c r="J23" s="497"/>
      <c r="K23" s="497"/>
      <c r="L23" s="497"/>
      <c r="M23" s="497"/>
    </row>
    <row r="24" spans="1:55" ht="15" x14ac:dyDescent="0.2">
      <c r="A24" s="482" t="s">
        <v>429</v>
      </c>
      <c r="B24" s="484" t="s">
        <v>586</v>
      </c>
      <c r="C24" s="463" t="s">
        <v>203</v>
      </c>
      <c r="D24" s="410"/>
      <c r="E24" s="414">
        <f>SUM(F24:M24)</f>
        <v>0</v>
      </c>
      <c r="F24" s="500"/>
      <c r="G24" s="499"/>
      <c r="H24" s="498"/>
      <c r="I24" s="497"/>
      <c r="J24" s="497"/>
      <c r="K24" s="497"/>
      <c r="L24" s="497"/>
      <c r="M24" s="497"/>
    </row>
    <row r="25" spans="1:55" ht="15" x14ac:dyDescent="0.2">
      <c r="A25" s="482" t="s">
        <v>426</v>
      </c>
      <c r="B25" s="484" t="s">
        <v>585</v>
      </c>
      <c r="C25" s="463" t="s">
        <v>201</v>
      </c>
      <c r="D25" s="410"/>
      <c r="E25" s="414">
        <f>SUM(F25:M25)</f>
        <v>0</v>
      </c>
      <c r="F25" s="500"/>
      <c r="G25" s="499"/>
      <c r="H25" s="498"/>
      <c r="I25" s="497"/>
      <c r="J25" s="497"/>
      <c r="K25" s="497"/>
      <c r="L25" s="497"/>
      <c r="M25" s="497"/>
    </row>
    <row r="26" spans="1:55" ht="15" x14ac:dyDescent="0.2">
      <c r="A26" s="482" t="s">
        <v>424</v>
      </c>
      <c r="B26" s="484" t="s">
        <v>584</v>
      </c>
      <c r="C26" s="463" t="s">
        <v>583</v>
      </c>
      <c r="D26" s="410"/>
      <c r="E26" s="414">
        <f>SUM(F26:M26)</f>
        <v>0</v>
      </c>
      <c r="F26" s="500"/>
      <c r="G26" s="499"/>
      <c r="H26" s="498"/>
      <c r="I26" s="497"/>
      <c r="J26" s="497"/>
      <c r="K26" s="497"/>
      <c r="L26" s="497"/>
      <c r="M26" s="497"/>
    </row>
    <row r="27" spans="1:55" ht="15" x14ac:dyDescent="0.2">
      <c r="A27" s="482" t="s">
        <v>420</v>
      </c>
      <c r="B27" s="484"/>
      <c r="C27" s="463"/>
      <c r="D27" s="485"/>
      <c r="E27" s="485"/>
      <c r="F27" s="496"/>
      <c r="G27" s="495"/>
      <c r="H27" s="494"/>
      <c r="I27" s="493"/>
      <c r="J27" s="493"/>
      <c r="K27" s="493"/>
      <c r="L27" s="493"/>
      <c r="M27" s="493"/>
    </row>
    <row r="28" spans="1:55" ht="15" x14ac:dyDescent="0.2">
      <c r="A28" s="482" t="s">
        <v>417</v>
      </c>
      <c r="B28" s="484" t="s">
        <v>582</v>
      </c>
      <c r="C28" s="463" t="s">
        <v>581</v>
      </c>
      <c r="D28" s="472">
        <f t="shared" ref="D28:M28" si="2">SUM(D23:D27)</f>
        <v>0</v>
      </c>
      <c r="E28" s="472">
        <f t="shared" si="2"/>
        <v>0</v>
      </c>
      <c r="F28" s="472">
        <f t="shared" si="2"/>
        <v>0</v>
      </c>
      <c r="G28" s="472">
        <f t="shared" si="2"/>
        <v>0</v>
      </c>
      <c r="H28" s="472">
        <f t="shared" si="2"/>
        <v>0</v>
      </c>
      <c r="I28" s="472">
        <f t="shared" si="2"/>
        <v>0</v>
      </c>
      <c r="J28" s="472">
        <f t="shared" si="2"/>
        <v>0</v>
      </c>
      <c r="K28" s="472">
        <f t="shared" si="2"/>
        <v>0</v>
      </c>
      <c r="L28" s="472">
        <f t="shared" si="2"/>
        <v>0</v>
      </c>
      <c r="M28" s="472">
        <f t="shared" si="2"/>
        <v>0</v>
      </c>
      <c r="N28" s="492"/>
      <c r="O28" s="492"/>
      <c r="P28" s="492"/>
      <c r="Q28" s="492"/>
      <c r="R28" s="492"/>
      <c r="S28" s="492"/>
      <c r="T28" s="492"/>
      <c r="U28" s="492"/>
      <c r="V28" s="492"/>
      <c r="W28" s="492"/>
      <c r="X28" s="492"/>
      <c r="Y28" s="492"/>
      <c r="Z28" s="492"/>
      <c r="AA28" s="492"/>
      <c r="AB28" s="492"/>
      <c r="AC28" s="492"/>
      <c r="AD28" s="492"/>
      <c r="AE28" s="492"/>
      <c r="AF28" s="492"/>
      <c r="AG28" s="492"/>
      <c r="AH28" s="492"/>
      <c r="AI28" s="492"/>
      <c r="AJ28" s="492"/>
      <c r="AK28" s="492"/>
      <c r="AL28" s="492"/>
      <c r="AM28" s="492"/>
      <c r="AN28" s="492"/>
      <c r="AO28" s="492"/>
      <c r="AP28" s="492"/>
      <c r="AQ28" s="492"/>
      <c r="AR28" s="492"/>
      <c r="AS28" s="492"/>
      <c r="AT28" s="492"/>
      <c r="AU28" s="492"/>
      <c r="AV28" s="492"/>
      <c r="AW28" s="492"/>
      <c r="AX28" s="492"/>
      <c r="AY28" s="492"/>
      <c r="AZ28" s="492"/>
      <c r="BA28" s="492"/>
      <c r="BB28" s="492"/>
      <c r="BC28" s="492"/>
    </row>
    <row r="29" spans="1:55" ht="15" x14ac:dyDescent="0.2">
      <c r="A29" s="482" t="s">
        <v>413</v>
      </c>
      <c r="B29" s="484"/>
      <c r="C29" s="463"/>
      <c r="D29" s="485"/>
      <c r="E29" s="485"/>
      <c r="F29" s="485"/>
      <c r="G29" s="485"/>
      <c r="H29" s="485"/>
      <c r="I29" s="485"/>
      <c r="J29" s="485"/>
      <c r="K29" s="485"/>
      <c r="L29" s="485"/>
      <c r="M29" s="485"/>
    </row>
    <row r="30" spans="1:55" ht="15" x14ac:dyDescent="0.2">
      <c r="A30" s="482" t="s">
        <v>407</v>
      </c>
      <c r="B30" s="481"/>
      <c r="C30" s="480" t="s">
        <v>580</v>
      </c>
      <c r="D30" s="460"/>
      <c r="E30" s="460"/>
      <c r="F30" s="460"/>
      <c r="G30" s="460"/>
      <c r="H30" s="460"/>
      <c r="I30" s="460"/>
      <c r="J30" s="460"/>
      <c r="K30" s="460"/>
      <c r="L30" s="460"/>
      <c r="M30" s="460"/>
    </row>
    <row r="31" spans="1:55" ht="15" x14ac:dyDescent="0.2">
      <c r="A31" s="482" t="s">
        <v>403</v>
      </c>
      <c r="B31" s="484"/>
      <c r="C31" s="491" t="s">
        <v>579</v>
      </c>
      <c r="D31" s="472">
        <f>SUM(D28,D21,D16,D10,'132a'!D21)</f>
        <v>3844</v>
      </c>
      <c r="E31" s="472">
        <f>SUM(E28,E21,E16,E10,'132a'!E21)</f>
        <v>10969.67</v>
      </c>
      <c r="F31" s="472">
        <f>SUM(F28,F21,F16,F10,'132a'!F21)</f>
        <v>0</v>
      </c>
      <c r="G31" s="472">
        <f>SUM(G28,G21,G16,G10,'132a'!G21)</f>
        <v>0</v>
      </c>
      <c r="H31" s="472">
        <f>SUM(H28,H21,H16,H10,'132a'!H21)</f>
        <v>2399.67</v>
      </c>
      <c r="I31" s="472">
        <f>SUM(I28,I21,I16,I10,'132a'!I21)</f>
        <v>8570</v>
      </c>
      <c r="J31" s="472">
        <f>SUM(J28,J21,J16,J10,'132a'!J21)</f>
        <v>0</v>
      </c>
      <c r="K31" s="472">
        <f>SUM(K28,K21,K16,K10,'132a'!K21)</f>
        <v>0</v>
      </c>
      <c r="L31" s="472">
        <f>SUM(L28,L21,L16,L10,'132a'!L21)</f>
        <v>0</v>
      </c>
      <c r="M31" s="472">
        <f>SUM(M28,M21,M16,M10,'132a'!M21)</f>
        <v>0</v>
      </c>
    </row>
    <row r="32" spans="1:55" ht="15" x14ac:dyDescent="0.2">
      <c r="A32" s="482" t="s">
        <v>400</v>
      </c>
      <c r="B32" s="484"/>
      <c r="C32" s="463"/>
      <c r="D32" s="485"/>
      <c r="E32" s="485"/>
      <c r="F32" s="490"/>
      <c r="G32" s="489"/>
      <c r="H32" s="488"/>
      <c r="I32" s="485"/>
      <c r="J32" s="485"/>
      <c r="K32" s="485"/>
      <c r="L32" s="485"/>
      <c r="M32" s="485"/>
    </row>
    <row r="33" spans="1:13" ht="15" x14ac:dyDescent="0.2">
      <c r="A33" s="482" t="s">
        <v>397</v>
      </c>
      <c r="B33" s="481">
        <v>950</v>
      </c>
      <c r="C33" s="480" t="s">
        <v>578</v>
      </c>
      <c r="D33" s="487"/>
      <c r="E33" s="487"/>
      <c r="F33" s="417"/>
      <c r="G33" s="417"/>
      <c r="H33" s="417"/>
      <c r="I33" s="417"/>
      <c r="J33" s="417"/>
      <c r="K33" s="417"/>
      <c r="L33" s="417"/>
      <c r="M33" s="460"/>
    </row>
    <row r="34" spans="1:13" ht="15" x14ac:dyDescent="0.2">
      <c r="A34" s="482" t="s">
        <v>393</v>
      </c>
      <c r="B34" s="484"/>
      <c r="C34" s="483" t="s">
        <v>577</v>
      </c>
      <c r="D34" s="469"/>
      <c r="E34" s="469"/>
      <c r="F34" s="417"/>
      <c r="G34" s="417"/>
      <c r="H34" s="417"/>
      <c r="I34" s="417"/>
      <c r="J34" s="417"/>
      <c r="K34" s="417"/>
      <c r="L34" s="417"/>
      <c r="M34" s="460"/>
    </row>
    <row r="35" spans="1:13" x14ac:dyDescent="0.25">
      <c r="A35" s="482" t="s">
        <v>388</v>
      </c>
      <c r="B35" s="484"/>
      <c r="C35" s="486"/>
      <c r="D35" s="485"/>
      <c r="E35" s="485"/>
      <c r="F35" s="417"/>
      <c r="G35" s="417"/>
      <c r="H35" s="417"/>
      <c r="I35" s="417"/>
      <c r="J35" s="417"/>
      <c r="K35" s="417"/>
      <c r="L35" s="417"/>
      <c r="M35" s="460"/>
    </row>
    <row r="36" spans="1:13" ht="15" x14ac:dyDescent="0.2">
      <c r="A36" s="482" t="s">
        <v>383</v>
      </c>
      <c r="B36" s="481"/>
      <c r="C36" s="480" t="s">
        <v>576</v>
      </c>
      <c r="D36" s="604">
        <f>+D31+D34</f>
        <v>3844</v>
      </c>
      <c r="E36" s="604">
        <f>+E31+E34</f>
        <v>10969.67</v>
      </c>
      <c r="F36" s="417"/>
      <c r="G36" s="417"/>
      <c r="H36" s="417"/>
      <c r="I36" s="417"/>
      <c r="J36" s="417"/>
      <c r="K36" s="417"/>
      <c r="L36" s="417"/>
      <c r="M36" s="460"/>
    </row>
    <row r="37" spans="1:13" ht="15" x14ac:dyDescent="0.2">
      <c r="A37" s="482" t="s">
        <v>379</v>
      </c>
      <c r="B37" s="484"/>
      <c r="C37" s="483" t="s">
        <v>575</v>
      </c>
      <c r="D37" s="605"/>
      <c r="E37" s="605"/>
      <c r="F37" s="417"/>
      <c r="G37" s="417"/>
      <c r="H37" s="417"/>
      <c r="I37" s="417"/>
      <c r="J37" s="417"/>
      <c r="K37" s="417"/>
      <c r="L37" s="417"/>
      <c r="M37" s="460"/>
    </row>
    <row r="38" spans="1:13" ht="15" x14ac:dyDescent="0.2">
      <c r="A38" s="482" t="s">
        <v>376</v>
      </c>
      <c r="B38" s="481"/>
      <c r="C38" s="480"/>
      <c r="D38" s="460"/>
      <c r="E38" s="460"/>
      <c r="F38" s="417"/>
      <c r="G38" s="417"/>
      <c r="H38" s="417"/>
      <c r="I38" s="417"/>
      <c r="J38" s="417"/>
      <c r="K38" s="417"/>
      <c r="L38" s="417"/>
      <c r="M38" s="460"/>
    </row>
    <row r="39" spans="1:13" thickBot="1" x14ac:dyDescent="0.25">
      <c r="A39" s="482" t="s">
        <v>372</v>
      </c>
      <c r="B39" s="481"/>
      <c r="C39" s="480"/>
      <c r="D39" s="460"/>
      <c r="E39" s="460"/>
      <c r="F39" s="465"/>
      <c r="G39" s="465"/>
      <c r="H39" s="465"/>
      <c r="I39" s="465"/>
      <c r="J39" s="465"/>
      <c r="K39" s="417"/>
      <c r="L39" s="417"/>
      <c r="M39" s="460"/>
    </row>
    <row r="40" spans="1:13" x14ac:dyDescent="0.25">
      <c r="A40" s="459" t="s">
        <v>368</v>
      </c>
      <c r="B40" s="479"/>
      <c r="C40" s="478" t="s">
        <v>574</v>
      </c>
      <c r="D40" s="477"/>
      <c r="E40" s="476"/>
      <c r="F40" s="417"/>
      <c r="G40" s="470"/>
      <c r="H40" s="470"/>
      <c r="I40" s="470"/>
      <c r="J40" s="465"/>
      <c r="K40" s="417"/>
      <c r="L40" s="475"/>
      <c r="M40" s="460"/>
    </row>
    <row r="41" spans="1:13" x14ac:dyDescent="0.25">
      <c r="A41" s="459" t="s">
        <v>364</v>
      </c>
      <c r="B41" s="464"/>
      <c r="C41" s="463"/>
      <c r="D41" s="460"/>
      <c r="E41" s="474"/>
      <c r="F41" s="417"/>
      <c r="G41" s="470"/>
      <c r="H41" s="470"/>
      <c r="I41" s="470"/>
      <c r="J41" s="465"/>
      <c r="K41" s="417"/>
      <c r="L41" s="417"/>
      <c r="M41" s="460"/>
    </row>
    <row r="42" spans="1:13" x14ac:dyDescent="0.25">
      <c r="A42" s="459" t="s">
        <v>361</v>
      </c>
      <c r="B42" s="464"/>
      <c r="C42" s="473" t="s">
        <v>573</v>
      </c>
      <c r="D42" s="472">
        <v>3344</v>
      </c>
      <c r="E42" s="471">
        <v>3871</v>
      </c>
      <c r="F42" s="470" t="s">
        <v>572</v>
      </c>
      <c r="G42" s="470"/>
      <c r="H42" s="470"/>
      <c r="I42" s="470"/>
      <c r="J42" s="465"/>
      <c r="K42" s="417"/>
      <c r="L42" s="417"/>
      <c r="M42" s="460"/>
    </row>
    <row r="43" spans="1:13" x14ac:dyDescent="0.25">
      <c r="A43" s="459" t="s">
        <v>358</v>
      </c>
      <c r="B43" s="464"/>
      <c r="C43" s="473" t="s">
        <v>571</v>
      </c>
      <c r="D43" s="472">
        <v>500</v>
      </c>
      <c r="E43" s="471">
        <v>7099</v>
      </c>
      <c r="F43" s="470"/>
      <c r="G43" s="465"/>
      <c r="H43" s="465"/>
      <c r="I43" s="465"/>
      <c r="J43" s="465"/>
      <c r="K43" s="417"/>
      <c r="L43" s="417"/>
      <c r="M43" s="460"/>
    </row>
    <row r="44" spans="1:13" x14ac:dyDescent="0.25">
      <c r="A44" s="459" t="s">
        <v>356</v>
      </c>
      <c r="B44" s="464"/>
      <c r="C44" s="473" t="s">
        <v>570</v>
      </c>
      <c r="D44" s="472">
        <f>SUM(D42:D43)</f>
        <v>3844</v>
      </c>
      <c r="E44" s="471">
        <f>SUM(E42:E43)</f>
        <v>10970</v>
      </c>
      <c r="F44" s="470" t="s">
        <v>569</v>
      </c>
      <c r="G44" s="465"/>
      <c r="H44" s="465"/>
      <c r="I44" s="465"/>
      <c r="J44" s="465"/>
      <c r="K44" s="417"/>
      <c r="L44" s="417"/>
      <c r="M44" s="460"/>
    </row>
    <row r="45" spans="1:13" ht="15" x14ac:dyDescent="0.2">
      <c r="A45" s="459" t="s">
        <v>351</v>
      </c>
      <c r="B45" s="464"/>
      <c r="C45" s="463"/>
      <c r="D45" s="469"/>
      <c r="E45" s="468"/>
      <c r="F45" s="465"/>
      <c r="G45" s="465"/>
      <c r="H45" s="465"/>
      <c r="I45" s="465"/>
      <c r="J45" s="465"/>
      <c r="K45" s="417"/>
      <c r="L45" s="417"/>
      <c r="M45" s="460"/>
    </row>
    <row r="46" spans="1:13" ht="15" x14ac:dyDescent="0.2">
      <c r="A46" s="459" t="s">
        <v>568</v>
      </c>
      <c r="B46" s="464"/>
      <c r="C46" s="463" t="s">
        <v>567</v>
      </c>
      <c r="D46" s="467">
        <f>D36</f>
        <v>3844</v>
      </c>
      <c r="E46" s="466">
        <f>E36</f>
        <v>10969.67</v>
      </c>
      <c r="F46" s="465"/>
      <c r="G46" s="465"/>
      <c r="H46" s="465"/>
      <c r="I46" s="465"/>
      <c r="J46" s="465"/>
      <c r="K46" s="417"/>
      <c r="L46" s="417"/>
      <c r="M46" s="460"/>
    </row>
    <row r="47" spans="1:13" ht="15" x14ac:dyDescent="0.2">
      <c r="A47" s="459" t="s">
        <v>566</v>
      </c>
      <c r="B47" s="464"/>
      <c r="C47" s="463" t="s">
        <v>565</v>
      </c>
      <c r="D47" s="462">
        <f>D48-D46</f>
        <v>0</v>
      </c>
      <c r="E47" s="461">
        <f>E48-E46</f>
        <v>0.32999999999992724</v>
      </c>
      <c r="F47" s="417"/>
      <c r="G47" s="417"/>
      <c r="H47" s="417"/>
      <c r="I47" s="417"/>
      <c r="J47" s="417"/>
      <c r="K47" s="417"/>
      <c r="L47" s="417"/>
      <c r="M47" s="460"/>
    </row>
    <row r="48" spans="1:13" thickBot="1" x14ac:dyDescent="0.25">
      <c r="A48" s="459" t="s">
        <v>564</v>
      </c>
      <c r="B48" s="458"/>
      <c r="C48" s="457" t="s">
        <v>563</v>
      </c>
      <c r="D48" s="456">
        <f>D44</f>
        <v>3844</v>
      </c>
      <c r="E48" s="455">
        <f>E44</f>
        <v>10970</v>
      </c>
      <c r="F48" s="454"/>
      <c r="G48" s="454"/>
      <c r="H48" s="454"/>
      <c r="I48" s="454"/>
      <c r="J48" s="454"/>
      <c r="K48" s="454"/>
      <c r="L48" s="454"/>
      <c r="M48" s="453"/>
    </row>
    <row r="49" spans="1:3" ht="15.75" customHeight="1" x14ac:dyDescent="0.2">
      <c r="A49" s="606" t="str">
        <f ca="1">CELL("FILENAME",A2)</f>
        <v>R:\Finance\Annual Budget\Amended 2016-2017\[2016-2017 Amended Budget.xlsx]132b</v>
      </c>
      <c r="B49" s="606"/>
      <c r="C49" s="606"/>
    </row>
  </sheetData>
  <mergeCells count="5">
    <mergeCell ref="A1:C1"/>
    <mergeCell ref="A4:C4"/>
    <mergeCell ref="D36:D37"/>
    <mergeCell ref="E36:E37"/>
    <mergeCell ref="A49:C49"/>
  </mergeCells>
  <printOptions horizontalCentered="1" verticalCentered="1"/>
  <pageMargins left="0.1" right="0.1" top="0.4" bottom="0.4" header="0.1" footer="0.1"/>
  <pageSetup scale="73" fitToHeight="2" orientation="landscape" r:id="rId1"/>
  <headerFooter>
    <oddHeader>&amp;C&amp;"Arial,Bold"TWIN FALLS SCHOOL DISTIRCT 411</oddHeader>
    <oddFooter>&amp;L&amp;"Arial,Bold"&amp;Z&amp;F&amp;R&amp;"Arial,Bold"Page &amp;P of &amp;N</oddFoot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441"/>
  <sheetViews>
    <sheetView zoomScaleNormal="100" workbookViewId="0">
      <pane xSplit="3" ySplit="6" topLeftCell="D7" activePane="bottomRight" state="frozen"/>
      <selection activeCell="P31" sqref="P31"/>
      <selection pane="topRight" activeCell="P31" sqref="P31"/>
      <selection pane="bottomLeft" activeCell="P31" sqref="P31"/>
      <selection pane="bottomRight" activeCell="P31" sqref="P31"/>
    </sheetView>
  </sheetViews>
  <sheetFormatPr defaultColWidth="9.77734375" defaultRowHeight="11.25" x14ac:dyDescent="0.2"/>
  <cols>
    <col min="1" max="1" width="3.77734375" style="321" customWidth="1"/>
    <col min="2" max="2" width="6.77734375" style="321" customWidth="1"/>
    <col min="3" max="3" width="27.77734375" style="322" customWidth="1"/>
    <col min="4" max="6" width="10.77734375" style="321" customWidth="1"/>
    <col min="7" max="7" width="3.77734375" style="321" customWidth="1"/>
    <col min="8" max="8" width="6.77734375" style="321" customWidth="1"/>
    <col min="9" max="9" width="27.77734375" style="322" customWidth="1"/>
    <col min="10" max="12" width="10.77734375" style="321" customWidth="1"/>
    <col min="13" max="16384" width="9.77734375" style="321"/>
  </cols>
  <sheetData>
    <row r="1" spans="1:12" ht="20.25" x14ac:dyDescent="0.3">
      <c r="A1" s="596" t="s">
        <v>47</v>
      </c>
      <c r="B1" s="596"/>
      <c r="C1" s="596"/>
      <c r="D1" s="393"/>
      <c r="E1" s="394" t="s">
        <v>510</v>
      </c>
      <c r="F1" s="394"/>
      <c r="G1" s="390"/>
      <c r="H1" s="390"/>
      <c r="I1" s="396"/>
      <c r="J1" s="393"/>
      <c r="L1" s="395" t="s">
        <v>509</v>
      </c>
    </row>
    <row r="2" spans="1:12" ht="15.75" x14ac:dyDescent="0.25">
      <c r="A2" s="393"/>
      <c r="B2" s="393"/>
      <c r="C2" s="389"/>
      <c r="D2" s="393"/>
      <c r="E2" s="394" t="s">
        <v>504</v>
      </c>
      <c r="F2" s="392"/>
      <c r="G2" s="390"/>
      <c r="H2" s="390"/>
      <c r="I2" s="389"/>
      <c r="J2" s="599" t="s">
        <v>644</v>
      </c>
      <c r="K2" s="599"/>
      <c r="L2" s="599"/>
    </row>
    <row r="3" spans="1:12" ht="15.75" x14ac:dyDescent="0.25">
      <c r="A3" s="393"/>
      <c r="B3" s="393"/>
      <c r="C3" s="389"/>
      <c r="D3" s="393"/>
      <c r="E3" s="392" t="s">
        <v>507</v>
      </c>
      <c r="F3" s="391"/>
      <c r="G3" s="390"/>
      <c r="H3" s="390"/>
      <c r="I3" s="389"/>
      <c r="J3" s="599" t="s">
        <v>643</v>
      </c>
      <c r="K3" s="599"/>
      <c r="L3" s="599"/>
    </row>
    <row r="4" spans="1:12" ht="13.9" customHeight="1" x14ac:dyDescent="0.2">
      <c r="A4" s="597" t="s">
        <v>505</v>
      </c>
      <c r="B4" s="597"/>
      <c r="C4" s="597"/>
      <c r="D4" s="597"/>
      <c r="E4" s="324"/>
      <c r="F4" s="324"/>
      <c r="G4" s="324"/>
      <c r="H4" s="324"/>
      <c r="I4" s="325"/>
      <c r="J4" s="324"/>
      <c r="K4" s="324"/>
      <c r="L4" s="324"/>
    </row>
    <row r="5" spans="1:12" ht="12.75" x14ac:dyDescent="0.2">
      <c r="A5" s="388"/>
      <c r="B5" s="387"/>
      <c r="C5" s="386" t="s">
        <v>504</v>
      </c>
      <c r="D5" s="385" t="s">
        <v>503</v>
      </c>
      <c r="E5" s="384" t="s">
        <v>502</v>
      </c>
      <c r="F5" s="383" t="s">
        <v>501</v>
      </c>
      <c r="G5" s="382"/>
      <c r="H5" s="381"/>
      <c r="I5" s="380" t="s">
        <v>504</v>
      </c>
      <c r="J5" s="379" t="s">
        <v>503</v>
      </c>
      <c r="K5" s="378" t="s">
        <v>502</v>
      </c>
      <c r="L5" s="377" t="s">
        <v>501</v>
      </c>
    </row>
    <row r="6" spans="1:12" ht="12.75" x14ac:dyDescent="0.2">
      <c r="A6" s="351" t="s">
        <v>87</v>
      </c>
      <c r="B6" s="334" t="s">
        <v>500</v>
      </c>
      <c r="C6" s="328" t="s">
        <v>499</v>
      </c>
      <c r="D6" s="334" t="s">
        <v>88</v>
      </c>
      <c r="E6" s="334" t="s">
        <v>498</v>
      </c>
      <c r="F6" s="376" t="s">
        <v>497</v>
      </c>
      <c r="G6" s="355" t="s">
        <v>87</v>
      </c>
      <c r="H6" s="375" t="s">
        <v>500</v>
      </c>
      <c r="I6" s="374" t="s">
        <v>499</v>
      </c>
      <c r="J6" s="351" t="s">
        <v>88</v>
      </c>
      <c r="K6" s="334" t="s">
        <v>498</v>
      </c>
      <c r="L6" s="334" t="s">
        <v>497</v>
      </c>
    </row>
    <row r="7" spans="1:12" ht="12.75" x14ac:dyDescent="0.2">
      <c r="A7" s="351" t="s">
        <v>496</v>
      </c>
      <c r="B7" s="334" t="s">
        <v>495</v>
      </c>
      <c r="C7" s="333" t="s">
        <v>494</v>
      </c>
      <c r="D7" s="354">
        <v>2061</v>
      </c>
      <c r="E7" s="373" t="s">
        <v>346</v>
      </c>
      <c r="F7" s="372">
        <v>1413</v>
      </c>
      <c r="G7" s="348" t="s">
        <v>493</v>
      </c>
      <c r="H7" s="351" t="s">
        <v>492</v>
      </c>
      <c r="I7" s="333" t="s">
        <v>170</v>
      </c>
      <c r="J7" s="353">
        <v>0</v>
      </c>
      <c r="K7" s="353">
        <v>0</v>
      </c>
      <c r="L7" s="357"/>
    </row>
    <row r="8" spans="1:12" ht="12.75" x14ac:dyDescent="0.2">
      <c r="A8" s="351" t="s">
        <v>491</v>
      </c>
      <c r="B8" s="334"/>
      <c r="C8" s="333"/>
      <c r="D8" s="360"/>
      <c r="E8" s="353"/>
      <c r="F8" s="356"/>
      <c r="G8" s="355" t="s">
        <v>490</v>
      </c>
      <c r="H8" s="351" t="s">
        <v>489</v>
      </c>
      <c r="I8" s="365" t="s">
        <v>488</v>
      </c>
      <c r="J8" s="352">
        <f>J7</f>
        <v>0</v>
      </c>
      <c r="K8" s="358" t="s">
        <v>346</v>
      </c>
      <c r="L8" s="352">
        <f>K7</f>
        <v>0</v>
      </c>
    </row>
    <row r="9" spans="1:12" ht="12.75" x14ac:dyDescent="0.2">
      <c r="A9" s="351" t="s">
        <v>487</v>
      </c>
      <c r="B9" s="334" t="s">
        <v>486</v>
      </c>
      <c r="C9" s="333" t="s">
        <v>171</v>
      </c>
      <c r="D9" s="353">
        <v>0</v>
      </c>
      <c r="E9" s="353">
        <v>0</v>
      </c>
      <c r="F9" s="356"/>
      <c r="G9" s="355" t="s">
        <v>485</v>
      </c>
      <c r="H9" s="335"/>
      <c r="I9" s="333"/>
      <c r="J9" s="347"/>
      <c r="K9" s="347"/>
      <c r="L9" s="357"/>
    </row>
    <row r="10" spans="1:12" ht="12.75" x14ac:dyDescent="0.2">
      <c r="A10" s="351" t="s">
        <v>484</v>
      </c>
      <c r="B10" s="334" t="s">
        <v>483</v>
      </c>
      <c r="C10" s="333" t="s">
        <v>169</v>
      </c>
      <c r="D10" s="353">
        <v>0</v>
      </c>
      <c r="E10" s="353">
        <v>0</v>
      </c>
      <c r="F10" s="356"/>
      <c r="G10" s="355" t="s">
        <v>482</v>
      </c>
      <c r="H10" s="351" t="s">
        <v>481</v>
      </c>
      <c r="I10" s="333" t="s">
        <v>165</v>
      </c>
      <c r="J10" s="353">
        <v>0</v>
      </c>
      <c r="K10" s="353">
        <v>0</v>
      </c>
      <c r="L10" s="357"/>
    </row>
    <row r="11" spans="1:12" ht="12.75" x14ac:dyDescent="0.2">
      <c r="A11" s="351" t="s">
        <v>480</v>
      </c>
      <c r="B11" s="334" t="s">
        <v>479</v>
      </c>
      <c r="C11" s="333" t="s">
        <v>168</v>
      </c>
      <c r="D11" s="353">
        <v>0</v>
      </c>
      <c r="E11" s="353">
        <v>0</v>
      </c>
      <c r="F11" s="356"/>
      <c r="G11" s="355" t="s">
        <v>478</v>
      </c>
      <c r="H11" s="351" t="s">
        <v>477</v>
      </c>
      <c r="I11" s="333" t="s">
        <v>163</v>
      </c>
      <c r="J11" s="353">
        <v>0</v>
      </c>
      <c r="K11" s="353">
        <v>0</v>
      </c>
      <c r="L11" s="357"/>
    </row>
    <row r="12" spans="1:12" ht="12.75" x14ac:dyDescent="0.2">
      <c r="A12" s="351" t="s">
        <v>476</v>
      </c>
      <c r="B12" s="334" t="s">
        <v>475</v>
      </c>
      <c r="C12" s="333" t="s">
        <v>166</v>
      </c>
      <c r="D12" s="353">
        <v>0</v>
      </c>
      <c r="E12" s="353">
        <v>0</v>
      </c>
      <c r="F12" s="356"/>
      <c r="G12" s="355" t="s">
        <v>474</v>
      </c>
      <c r="H12" s="351" t="s">
        <v>473</v>
      </c>
      <c r="I12" s="333" t="s">
        <v>472</v>
      </c>
      <c r="J12" s="353">
        <v>0</v>
      </c>
      <c r="K12" s="353">
        <v>0</v>
      </c>
      <c r="L12" s="357"/>
    </row>
    <row r="13" spans="1:12" ht="12.75" x14ac:dyDescent="0.2">
      <c r="A13" s="351" t="s">
        <v>471</v>
      </c>
      <c r="B13" s="334" t="s">
        <v>470</v>
      </c>
      <c r="C13" s="333" t="s">
        <v>164</v>
      </c>
      <c r="D13" s="353">
        <v>0</v>
      </c>
      <c r="E13" s="353">
        <v>0</v>
      </c>
      <c r="F13" s="356"/>
      <c r="G13" s="355" t="s">
        <v>469</v>
      </c>
      <c r="H13" s="351" t="s">
        <v>468</v>
      </c>
      <c r="I13" s="333" t="s">
        <v>159</v>
      </c>
      <c r="J13" s="353">
        <v>0</v>
      </c>
      <c r="K13" s="353">
        <v>0</v>
      </c>
      <c r="L13" s="357"/>
    </row>
    <row r="14" spans="1:12" ht="12.75" x14ac:dyDescent="0.2">
      <c r="A14" s="351" t="s">
        <v>467</v>
      </c>
      <c r="B14" s="334" t="s">
        <v>466</v>
      </c>
      <c r="C14" s="333" t="s">
        <v>162</v>
      </c>
      <c r="D14" s="353">
        <v>0</v>
      </c>
      <c r="E14" s="353">
        <v>0</v>
      </c>
      <c r="F14" s="356"/>
      <c r="G14" s="355" t="s">
        <v>465</v>
      </c>
      <c r="H14" s="351" t="s">
        <v>464</v>
      </c>
      <c r="I14" s="333" t="s">
        <v>157</v>
      </c>
      <c r="J14" s="353">
        <v>0</v>
      </c>
      <c r="K14" s="353">
        <v>0</v>
      </c>
      <c r="L14" s="357"/>
    </row>
    <row r="15" spans="1:12" ht="12.75" x14ac:dyDescent="0.2">
      <c r="A15" s="351" t="s">
        <v>463</v>
      </c>
      <c r="B15" s="334" t="s">
        <v>462</v>
      </c>
      <c r="C15" s="333" t="s">
        <v>160</v>
      </c>
      <c r="D15" s="353">
        <v>0</v>
      </c>
      <c r="E15" s="353">
        <v>0</v>
      </c>
      <c r="F15" s="356"/>
      <c r="G15" s="355" t="s">
        <v>461</v>
      </c>
      <c r="H15" s="351" t="s">
        <v>460</v>
      </c>
      <c r="I15" s="333" t="s">
        <v>155</v>
      </c>
      <c r="J15" s="353">
        <v>0</v>
      </c>
      <c r="K15" s="353">
        <v>0</v>
      </c>
      <c r="L15" s="357"/>
    </row>
    <row r="16" spans="1:12" ht="12.75" x14ac:dyDescent="0.2">
      <c r="A16" s="351" t="s">
        <v>459</v>
      </c>
      <c r="B16" s="334" t="s">
        <v>458</v>
      </c>
      <c r="C16" s="333" t="s">
        <v>158</v>
      </c>
      <c r="D16" s="353">
        <v>0</v>
      </c>
      <c r="E16" s="353">
        <v>0</v>
      </c>
      <c r="F16" s="356"/>
      <c r="G16" s="355" t="s">
        <v>457</v>
      </c>
      <c r="H16" s="351" t="s">
        <v>456</v>
      </c>
      <c r="I16" s="333" t="s">
        <v>153</v>
      </c>
      <c r="J16" s="353">
        <v>0</v>
      </c>
      <c r="K16" s="353">
        <v>0</v>
      </c>
      <c r="L16" s="357"/>
    </row>
    <row r="17" spans="1:12" ht="12.75" x14ac:dyDescent="0.2">
      <c r="A17" s="351" t="s">
        <v>455</v>
      </c>
      <c r="B17" s="334" t="s">
        <v>454</v>
      </c>
      <c r="C17" s="333" t="s">
        <v>156</v>
      </c>
      <c r="D17" s="537">
        <v>0</v>
      </c>
      <c r="E17" s="536">
        <v>0</v>
      </c>
      <c r="F17" s="356"/>
      <c r="G17" s="355" t="s">
        <v>453</v>
      </c>
      <c r="H17" s="351" t="s">
        <v>452</v>
      </c>
      <c r="I17" s="333" t="s">
        <v>152</v>
      </c>
      <c r="J17" s="353">
        <v>0</v>
      </c>
      <c r="K17" s="353">
        <v>0</v>
      </c>
      <c r="L17" s="357"/>
    </row>
    <row r="18" spans="1:12" ht="12.75" x14ac:dyDescent="0.2">
      <c r="A18" s="351" t="s">
        <v>451</v>
      </c>
      <c r="B18" s="334" t="s">
        <v>450</v>
      </c>
      <c r="C18" s="365" t="s">
        <v>154</v>
      </c>
      <c r="D18" s="534">
        <v>0</v>
      </c>
      <c r="E18" s="535">
        <v>0</v>
      </c>
      <c r="F18" s="356"/>
      <c r="G18" s="355" t="s">
        <v>449</v>
      </c>
      <c r="H18" s="351" t="s">
        <v>448</v>
      </c>
      <c r="I18" s="333" t="s">
        <v>150</v>
      </c>
      <c r="J18" s="536">
        <v>0</v>
      </c>
      <c r="K18" s="536">
        <v>0</v>
      </c>
      <c r="L18" s="357"/>
    </row>
    <row r="19" spans="1:12" ht="12.75" x14ac:dyDescent="0.2">
      <c r="A19" s="351" t="s">
        <v>447</v>
      </c>
      <c r="B19" s="334"/>
      <c r="C19" s="371" t="s">
        <v>446</v>
      </c>
      <c r="D19" s="370">
        <f>SUBTOTAL(9,D9:D18)</f>
        <v>0</v>
      </c>
      <c r="E19" s="369" t="s">
        <v>346</v>
      </c>
      <c r="F19" s="349">
        <f>SUBTOTAL(9,E8:E18)</f>
        <v>0</v>
      </c>
      <c r="G19" s="368" t="s">
        <v>445</v>
      </c>
      <c r="H19" s="367">
        <v>437000</v>
      </c>
      <c r="I19" s="366" t="s">
        <v>149</v>
      </c>
      <c r="J19" s="535">
        <v>0</v>
      </c>
      <c r="K19" s="535">
        <v>0</v>
      </c>
      <c r="L19" s="357"/>
    </row>
    <row r="20" spans="1:12" ht="12.75" x14ac:dyDescent="0.2">
      <c r="A20" s="351" t="s">
        <v>444</v>
      </c>
      <c r="B20" s="334" t="s">
        <v>443</v>
      </c>
      <c r="C20" s="333" t="s">
        <v>151</v>
      </c>
      <c r="D20" s="353">
        <v>0</v>
      </c>
      <c r="E20" s="353">
        <v>0</v>
      </c>
      <c r="F20" s="356"/>
      <c r="G20" s="361" t="s">
        <v>442</v>
      </c>
      <c r="H20" s="364" t="s">
        <v>441</v>
      </c>
      <c r="I20" s="333" t="s">
        <v>440</v>
      </c>
      <c r="J20" s="353">
        <v>0</v>
      </c>
      <c r="K20" s="353">
        <v>0</v>
      </c>
      <c r="L20" s="357"/>
    </row>
    <row r="21" spans="1:12" ht="12.75" x14ac:dyDescent="0.2">
      <c r="A21" s="351" t="s">
        <v>439</v>
      </c>
      <c r="B21" s="364"/>
      <c r="C21" s="363"/>
      <c r="D21" s="362"/>
      <c r="E21" s="362"/>
      <c r="F21" s="356"/>
      <c r="G21" s="361" t="s">
        <v>438</v>
      </c>
      <c r="H21" s="351" t="s">
        <v>437</v>
      </c>
      <c r="I21" s="333" t="s">
        <v>145</v>
      </c>
      <c r="J21" s="353">
        <v>0</v>
      </c>
      <c r="K21" s="353">
        <v>0</v>
      </c>
      <c r="L21" s="357"/>
    </row>
    <row r="22" spans="1:12" ht="12.75" x14ac:dyDescent="0.2">
      <c r="A22" s="351" t="s">
        <v>436</v>
      </c>
      <c r="B22" s="334" t="s">
        <v>435</v>
      </c>
      <c r="C22" s="333" t="s">
        <v>148</v>
      </c>
      <c r="D22" s="353">
        <v>0</v>
      </c>
      <c r="E22" s="353">
        <v>0</v>
      </c>
      <c r="F22" s="356"/>
      <c r="G22" s="355" t="s">
        <v>434</v>
      </c>
      <c r="H22" s="351" t="s">
        <v>433</v>
      </c>
      <c r="I22" s="365" t="s">
        <v>432</v>
      </c>
      <c r="J22" s="352">
        <f>SUBTOTAL(9,J10:J21)</f>
        <v>0</v>
      </c>
      <c r="K22" s="358" t="s">
        <v>346</v>
      </c>
      <c r="L22" s="352">
        <f>SUBTOTAL(9,K10:K21)</f>
        <v>0</v>
      </c>
    </row>
    <row r="23" spans="1:12" ht="12.75" x14ac:dyDescent="0.2">
      <c r="A23" s="351" t="s">
        <v>431</v>
      </c>
      <c r="B23" s="334" t="s">
        <v>430</v>
      </c>
      <c r="C23" s="333" t="s">
        <v>146</v>
      </c>
      <c r="D23" s="353">
        <v>0</v>
      </c>
      <c r="E23" s="353">
        <v>0</v>
      </c>
      <c r="F23" s="356"/>
      <c r="G23" s="355" t="s">
        <v>429</v>
      </c>
      <c r="H23" s="335"/>
      <c r="I23" s="333"/>
      <c r="J23" s="347"/>
      <c r="K23" s="347"/>
      <c r="L23" s="357"/>
    </row>
    <row r="24" spans="1:12" ht="12.75" x14ac:dyDescent="0.2">
      <c r="A24" s="351" t="s">
        <v>428</v>
      </c>
      <c r="B24" s="334" t="s">
        <v>427</v>
      </c>
      <c r="C24" s="333" t="s">
        <v>144</v>
      </c>
      <c r="D24" s="353">
        <v>0</v>
      </c>
      <c r="E24" s="353">
        <v>0</v>
      </c>
      <c r="F24" s="356"/>
      <c r="G24" s="355" t="s">
        <v>426</v>
      </c>
      <c r="H24" s="335"/>
      <c r="I24" s="333"/>
      <c r="J24" s="347"/>
      <c r="K24" s="347"/>
      <c r="L24" s="357"/>
    </row>
    <row r="25" spans="1:12" ht="12.75" x14ac:dyDescent="0.2">
      <c r="A25" s="351" t="s">
        <v>425</v>
      </c>
      <c r="B25" s="364"/>
      <c r="C25" s="363"/>
      <c r="D25" s="362"/>
      <c r="E25" s="360"/>
      <c r="F25" s="356"/>
      <c r="G25" s="355" t="s">
        <v>424</v>
      </c>
      <c r="H25" s="351" t="s">
        <v>423</v>
      </c>
      <c r="I25" s="333" t="s">
        <v>141</v>
      </c>
      <c r="J25" s="353">
        <v>0</v>
      </c>
      <c r="K25" s="353">
        <v>0</v>
      </c>
      <c r="L25" s="357"/>
    </row>
    <row r="26" spans="1:12" ht="12.75" x14ac:dyDescent="0.2">
      <c r="A26" s="351" t="s">
        <v>422</v>
      </c>
      <c r="B26" s="334" t="s">
        <v>421</v>
      </c>
      <c r="C26" s="333" t="s">
        <v>142</v>
      </c>
      <c r="D26" s="353">
        <v>0</v>
      </c>
      <c r="E26" s="353">
        <v>0</v>
      </c>
      <c r="F26" s="356"/>
      <c r="G26" s="355" t="s">
        <v>420</v>
      </c>
      <c r="H26" s="351" t="s">
        <v>419</v>
      </c>
      <c r="I26" s="333" t="s">
        <v>140</v>
      </c>
      <c r="J26" s="353">
        <v>0</v>
      </c>
      <c r="K26" s="353">
        <v>0</v>
      </c>
      <c r="L26" s="357"/>
    </row>
    <row r="27" spans="1:12" ht="12.75" x14ac:dyDescent="0.2">
      <c r="A27" s="351" t="s">
        <v>418</v>
      </c>
      <c r="B27" s="334"/>
      <c r="C27" s="333"/>
      <c r="D27" s="360"/>
      <c r="E27" s="360"/>
      <c r="F27" s="356"/>
      <c r="G27" s="355" t="s">
        <v>417</v>
      </c>
      <c r="H27" s="351" t="s">
        <v>416</v>
      </c>
      <c r="I27" s="333" t="s">
        <v>138</v>
      </c>
      <c r="J27" s="353">
        <v>0</v>
      </c>
      <c r="K27" s="353">
        <v>0</v>
      </c>
      <c r="L27" s="357"/>
    </row>
    <row r="28" spans="1:12" ht="25.5" x14ac:dyDescent="0.2">
      <c r="A28" s="351" t="s">
        <v>415</v>
      </c>
      <c r="B28" s="334" t="s">
        <v>414</v>
      </c>
      <c r="C28" s="333" t="s">
        <v>139</v>
      </c>
      <c r="D28" s="353">
        <v>0</v>
      </c>
      <c r="E28" s="353">
        <v>0</v>
      </c>
      <c r="F28" s="356"/>
      <c r="G28" s="355" t="s">
        <v>413</v>
      </c>
      <c r="H28" s="351" t="s">
        <v>412</v>
      </c>
      <c r="I28" s="333" t="s">
        <v>411</v>
      </c>
      <c r="J28" s="353">
        <v>0</v>
      </c>
      <c r="K28" s="353">
        <v>0</v>
      </c>
      <c r="L28" s="357"/>
    </row>
    <row r="29" spans="1:12" ht="12.75" x14ac:dyDescent="0.2">
      <c r="A29" s="351" t="s">
        <v>410</v>
      </c>
      <c r="B29" s="334" t="s">
        <v>409</v>
      </c>
      <c r="C29" s="333" t="s">
        <v>408</v>
      </c>
      <c r="D29" s="353">
        <v>0</v>
      </c>
      <c r="E29" s="353">
        <v>0</v>
      </c>
      <c r="F29" s="356"/>
      <c r="G29" s="355" t="s">
        <v>407</v>
      </c>
      <c r="H29" s="351" t="s">
        <v>406</v>
      </c>
      <c r="I29" s="333" t="s">
        <v>134</v>
      </c>
      <c r="J29" s="353">
        <v>0</v>
      </c>
      <c r="K29" s="353">
        <v>0</v>
      </c>
      <c r="L29" s="357"/>
    </row>
    <row r="30" spans="1:12" ht="12.75" x14ac:dyDescent="0.2">
      <c r="A30" s="351" t="s">
        <v>405</v>
      </c>
      <c r="B30" s="334" t="s">
        <v>404</v>
      </c>
      <c r="C30" s="333" t="s">
        <v>135</v>
      </c>
      <c r="D30" s="353">
        <v>0</v>
      </c>
      <c r="E30" s="353">
        <v>0</v>
      </c>
      <c r="F30" s="356"/>
      <c r="G30" s="355" t="s">
        <v>403</v>
      </c>
      <c r="H30" s="351" t="s">
        <v>402</v>
      </c>
      <c r="I30" s="333" t="s">
        <v>133</v>
      </c>
      <c r="J30" s="353">
        <v>0</v>
      </c>
      <c r="K30" s="353">
        <v>0</v>
      </c>
      <c r="L30" s="357"/>
    </row>
    <row r="31" spans="1:12" ht="12.75" x14ac:dyDescent="0.2">
      <c r="A31" s="351" t="s">
        <v>401</v>
      </c>
      <c r="B31" s="334"/>
      <c r="C31" s="333"/>
      <c r="D31" s="360"/>
      <c r="E31" s="360"/>
      <c r="F31" s="356"/>
      <c r="G31" s="355" t="s">
        <v>400</v>
      </c>
      <c r="H31" s="351" t="s">
        <v>399</v>
      </c>
      <c r="I31" s="333" t="s">
        <v>131</v>
      </c>
      <c r="J31" s="353">
        <v>0</v>
      </c>
      <c r="K31" s="353">
        <v>0</v>
      </c>
      <c r="L31" s="357"/>
    </row>
    <row r="32" spans="1:12" ht="12.75" x14ac:dyDescent="0.2">
      <c r="A32" s="351" t="s">
        <v>398</v>
      </c>
      <c r="B32" s="334">
        <v>417100</v>
      </c>
      <c r="C32" s="333" t="s">
        <v>132</v>
      </c>
      <c r="D32" s="353">
        <v>0</v>
      </c>
      <c r="E32" s="353">
        <v>0</v>
      </c>
      <c r="F32" s="356"/>
      <c r="G32" s="355" t="s">
        <v>397</v>
      </c>
      <c r="H32" s="351" t="s">
        <v>396</v>
      </c>
      <c r="I32" s="333" t="s">
        <v>395</v>
      </c>
      <c r="J32" s="353">
        <v>0</v>
      </c>
      <c r="K32" s="353">
        <v>0</v>
      </c>
      <c r="L32" s="357"/>
    </row>
    <row r="33" spans="1:12" ht="12.75" x14ac:dyDescent="0.2">
      <c r="A33" s="351" t="s">
        <v>394</v>
      </c>
      <c r="B33" s="334">
        <v>417200</v>
      </c>
      <c r="C33" s="333" t="s">
        <v>130</v>
      </c>
      <c r="D33" s="353">
        <v>0</v>
      </c>
      <c r="E33" s="353">
        <v>0</v>
      </c>
      <c r="F33" s="356"/>
      <c r="G33" s="361" t="s">
        <v>393</v>
      </c>
      <c r="H33" s="334" t="s">
        <v>392</v>
      </c>
      <c r="I33" s="333" t="s">
        <v>391</v>
      </c>
      <c r="J33" s="353">
        <v>0</v>
      </c>
      <c r="K33" s="353">
        <v>0</v>
      </c>
      <c r="L33" s="357"/>
    </row>
    <row r="34" spans="1:12" ht="12.75" x14ac:dyDescent="0.2">
      <c r="A34" s="351" t="s">
        <v>390</v>
      </c>
      <c r="B34" s="334">
        <v>417300</v>
      </c>
      <c r="C34" s="333" t="s">
        <v>389</v>
      </c>
      <c r="D34" s="353">
        <v>0</v>
      </c>
      <c r="E34" s="353">
        <v>0</v>
      </c>
      <c r="F34" s="356"/>
      <c r="G34" s="355" t="s">
        <v>388</v>
      </c>
      <c r="H34" s="351" t="s">
        <v>387</v>
      </c>
      <c r="I34" s="333" t="s">
        <v>386</v>
      </c>
      <c r="J34" s="353">
        <v>0</v>
      </c>
      <c r="K34" s="353">
        <v>0</v>
      </c>
      <c r="L34" s="357"/>
    </row>
    <row r="35" spans="1:12" ht="12.75" x14ac:dyDescent="0.2">
      <c r="A35" s="351" t="s">
        <v>385</v>
      </c>
      <c r="B35" s="334">
        <v>417400</v>
      </c>
      <c r="C35" s="333" t="s">
        <v>384</v>
      </c>
      <c r="D35" s="353">
        <v>0</v>
      </c>
      <c r="E35" s="353">
        <v>0</v>
      </c>
      <c r="F35" s="356"/>
      <c r="G35" s="355" t="s">
        <v>383</v>
      </c>
      <c r="H35" s="351" t="s">
        <v>382</v>
      </c>
      <c r="I35" s="333" t="s">
        <v>381</v>
      </c>
      <c r="J35" s="359">
        <f>SUBTOTAL(9,J25:J34)</f>
        <v>0</v>
      </c>
      <c r="K35" s="358" t="s">
        <v>346</v>
      </c>
      <c r="L35" s="352">
        <f>SUBTOTAL(9,K25:K34)</f>
        <v>0</v>
      </c>
    </row>
    <row r="36" spans="1:12" ht="12.75" x14ac:dyDescent="0.2">
      <c r="A36" s="351" t="s">
        <v>380</v>
      </c>
      <c r="B36" s="334">
        <v>417900</v>
      </c>
      <c r="C36" s="333" t="s">
        <v>124</v>
      </c>
      <c r="D36" s="353">
        <v>0</v>
      </c>
      <c r="E36" s="353">
        <v>0</v>
      </c>
      <c r="F36" s="356"/>
      <c r="G36" s="355" t="s">
        <v>379</v>
      </c>
      <c r="H36" s="335"/>
      <c r="I36" s="333" t="s">
        <v>378</v>
      </c>
      <c r="J36" s="347"/>
      <c r="K36" s="347"/>
      <c r="L36" s="357"/>
    </row>
    <row r="37" spans="1:12" ht="25.5" x14ac:dyDescent="0.2">
      <c r="A37" s="351" t="s">
        <v>377</v>
      </c>
      <c r="B37" s="334"/>
      <c r="C37" s="333"/>
      <c r="D37" s="360"/>
      <c r="E37" s="360"/>
      <c r="F37" s="356"/>
      <c r="G37" s="355" t="s">
        <v>376</v>
      </c>
      <c r="H37" s="351" t="s">
        <v>375</v>
      </c>
      <c r="I37" s="333" t="s">
        <v>374</v>
      </c>
      <c r="J37" s="353">
        <v>0</v>
      </c>
      <c r="K37" s="353">
        <v>0</v>
      </c>
      <c r="L37" s="357"/>
    </row>
    <row r="38" spans="1:12" ht="12.75" x14ac:dyDescent="0.2">
      <c r="A38" s="351" t="s">
        <v>373</v>
      </c>
      <c r="B38" s="334">
        <v>418100</v>
      </c>
      <c r="C38" s="333" t="s">
        <v>123</v>
      </c>
      <c r="D38" s="353">
        <v>0</v>
      </c>
      <c r="E38" s="353">
        <v>0</v>
      </c>
      <c r="F38" s="356"/>
      <c r="G38" s="355" t="s">
        <v>372</v>
      </c>
      <c r="H38" s="351" t="s">
        <v>371</v>
      </c>
      <c r="I38" s="333" t="s">
        <v>370</v>
      </c>
      <c r="J38" s="353">
        <v>0</v>
      </c>
      <c r="K38" s="353">
        <v>0</v>
      </c>
      <c r="L38" s="357"/>
    </row>
    <row r="39" spans="1:12" ht="12.75" x14ac:dyDescent="0.2">
      <c r="A39" s="351" t="s">
        <v>369</v>
      </c>
      <c r="B39" s="334"/>
      <c r="C39" s="333"/>
      <c r="D39" s="360"/>
      <c r="E39" s="353"/>
      <c r="F39" s="356"/>
      <c r="G39" s="355" t="s">
        <v>368</v>
      </c>
      <c r="H39" s="351" t="s">
        <v>367</v>
      </c>
      <c r="I39" s="333" t="s">
        <v>366</v>
      </c>
      <c r="J39" s="359">
        <f>SUBTOTAL(9,J37:J38)</f>
        <v>0</v>
      </c>
      <c r="K39" s="358" t="s">
        <v>346</v>
      </c>
      <c r="L39" s="352">
        <f>SUBTOTAL(9,K37:K38)</f>
        <v>0</v>
      </c>
    </row>
    <row r="40" spans="1:12" ht="12.75" x14ac:dyDescent="0.2">
      <c r="A40" s="351" t="s">
        <v>365</v>
      </c>
      <c r="B40" s="334">
        <v>419100</v>
      </c>
      <c r="C40" s="333" t="s">
        <v>120</v>
      </c>
      <c r="D40" s="353">
        <v>0</v>
      </c>
      <c r="E40" s="353">
        <v>0</v>
      </c>
      <c r="F40" s="356"/>
      <c r="G40" s="355" t="s">
        <v>364</v>
      </c>
      <c r="H40" s="351" t="s">
        <v>363</v>
      </c>
      <c r="I40" s="333"/>
      <c r="J40" s="347"/>
      <c r="K40" s="357"/>
      <c r="L40" s="357"/>
    </row>
    <row r="41" spans="1:12" ht="12.75" x14ac:dyDescent="0.2">
      <c r="A41" s="351" t="s">
        <v>362</v>
      </c>
      <c r="B41" s="334">
        <v>419200</v>
      </c>
      <c r="C41" s="333" t="s">
        <v>118</v>
      </c>
      <c r="D41" s="353">
        <v>0</v>
      </c>
      <c r="E41" s="353">
        <v>800</v>
      </c>
      <c r="F41" s="356"/>
      <c r="G41" s="355" t="s">
        <v>361</v>
      </c>
      <c r="H41" s="335"/>
      <c r="I41" s="333" t="s">
        <v>360</v>
      </c>
      <c r="J41" s="359">
        <f>SUM(D46,J8,J22,J35,J39)</f>
        <v>0</v>
      </c>
      <c r="K41" s="358" t="s">
        <v>346</v>
      </c>
      <c r="L41" s="352">
        <f>SUM(F46,L8,L22,L35,L39)</f>
        <v>800</v>
      </c>
    </row>
    <row r="42" spans="1:12" ht="12.75" x14ac:dyDescent="0.2">
      <c r="A42" s="351" t="s">
        <v>359</v>
      </c>
      <c r="B42" s="334">
        <v>419300</v>
      </c>
      <c r="C42" s="333" t="s">
        <v>116</v>
      </c>
      <c r="D42" s="353">
        <v>0</v>
      </c>
      <c r="E42" s="353">
        <v>0</v>
      </c>
      <c r="F42" s="356"/>
      <c r="G42" s="355" t="s">
        <v>358</v>
      </c>
      <c r="H42" s="335"/>
      <c r="I42" s="333"/>
      <c r="J42" s="347"/>
      <c r="K42" s="347"/>
      <c r="L42" s="357"/>
    </row>
    <row r="43" spans="1:12" ht="12.75" x14ac:dyDescent="0.2">
      <c r="A43" s="351" t="s">
        <v>357</v>
      </c>
      <c r="B43" s="334">
        <v>419900</v>
      </c>
      <c r="C43" s="333" t="s">
        <v>115</v>
      </c>
      <c r="D43" s="353">
        <v>0</v>
      </c>
      <c r="E43" s="534">
        <v>0</v>
      </c>
      <c r="F43" s="356"/>
      <c r="G43" s="355" t="s">
        <v>356</v>
      </c>
      <c r="H43" s="351" t="s">
        <v>355</v>
      </c>
      <c r="I43" s="333" t="s">
        <v>354</v>
      </c>
      <c r="J43" s="533">
        <v>0</v>
      </c>
      <c r="K43" s="532">
        <v>0</v>
      </c>
      <c r="L43" s="352">
        <f>+K43</f>
        <v>0</v>
      </c>
    </row>
    <row r="44" spans="1:12" ht="12.75" x14ac:dyDescent="0.2">
      <c r="A44" s="351" t="s">
        <v>353</v>
      </c>
      <c r="B44" s="334"/>
      <c r="C44" s="333" t="s">
        <v>352</v>
      </c>
      <c r="D44" s="332">
        <f>SUBTOTAL(9,D19:D43)</f>
        <v>0</v>
      </c>
      <c r="E44" s="350" t="s">
        <v>346</v>
      </c>
      <c r="F44" s="349">
        <f>SUBTOTAL(9,E20:E43)</f>
        <v>800</v>
      </c>
      <c r="G44" s="348" t="s">
        <v>351</v>
      </c>
      <c r="H44" s="335"/>
      <c r="I44" s="333"/>
      <c r="J44" s="347"/>
      <c r="K44" s="347"/>
      <c r="L44" s="347"/>
    </row>
    <row r="45" spans="1:12" ht="24" x14ac:dyDescent="0.2">
      <c r="A45" s="346" t="s">
        <v>350</v>
      </c>
      <c r="B45" s="340">
        <v>410000</v>
      </c>
      <c r="C45" s="345" t="s">
        <v>349</v>
      </c>
      <c r="D45" s="344"/>
      <c r="E45" s="343" t="s">
        <v>346</v>
      </c>
      <c r="F45" s="342"/>
      <c r="G45" s="341"/>
      <c r="H45" s="340" t="s">
        <v>348</v>
      </c>
      <c r="I45" s="339" t="s">
        <v>347</v>
      </c>
      <c r="J45" s="338"/>
      <c r="K45" s="337" t="s">
        <v>346</v>
      </c>
      <c r="L45" s="336"/>
    </row>
    <row r="46" spans="1:12" ht="12.75" x14ac:dyDescent="0.2">
      <c r="A46" s="335"/>
      <c r="B46" s="334"/>
      <c r="C46" s="333"/>
      <c r="D46" s="332">
        <f>(D19+D44)</f>
        <v>0</v>
      </c>
      <c r="E46" s="332"/>
      <c r="F46" s="331">
        <f>SUM(F19+F44)</f>
        <v>800</v>
      </c>
      <c r="G46" s="330"/>
      <c r="H46" s="329"/>
      <c r="I46" s="328" t="s">
        <v>345</v>
      </c>
      <c r="J46" s="326">
        <f>(D7+J41+J43)</f>
        <v>2061</v>
      </c>
      <c r="K46" s="327"/>
      <c r="L46" s="326">
        <f>(F7+L41+K43)</f>
        <v>2213</v>
      </c>
    </row>
    <row r="47" spans="1:12" ht="12.95" customHeight="1" x14ac:dyDescent="0.2">
      <c r="A47" s="598" t="str">
        <f ca="1">CELL("FILENAME",A1)</f>
        <v>R:\Finance\Annual Budget\Amended 2016-2017\[2016-2017 Amended Budget.xlsx]133</v>
      </c>
      <c r="B47" s="598"/>
      <c r="C47" s="598"/>
      <c r="D47" s="324"/>
      <c r="E47" s="324"/>
      <c r="F47" s="324"/>
      <c r="G47" s="324"/>
      <c r="H47" s="324"/>
      <c r="I47" s="325"/>
      <c r="J47" s="324"/>
      <c r="K47" s="324"/>
      <c r="L47" s="324"/>
    </row>
    <row r="48" spans="1:12" x14ac:dyDescent="0.2">
      <c r="D48" s="323"/>
      <c r="E48" s="323"/>
      <c r="F48" s="323"/>
    </row>
    <row r="49" spans="4:6" x14ac:dyDescent="0.2">
      <c r="D49" s="323"/>
      <c r="E49" s="323"/>
      <c r="F49" s="323"/>
    </row>
    <row r="50" spans="4:6" x14ac:dyDescent="0.2">
      <c r="D50" s="323"/>
      <c r="E50" s="323"/>
      <c r="F50" s="323"/>
    </row>
    <row r="51" spans="4:6" x14ac:dyDescent="0.2">
      <c r="D51" s="323"/>
      <c r="E51" s="323"/>
      <c r="F51" s="323"/>
    </row>
    <row r="52" spans="4:6" x14ac:dyDescent="0.2">
      <c r="D52" s="323"/>
      <c r="E52" s="323"/>
      <c r="F52" s="323"/>
    </row>
    <row r="53" spans="4:6" x14ac:dyDescent="0.2">
      <c r="D53" s="323"/>
      <c r="E53" s="323"/>
      <c r="F53" s="323"/>
    </row>
    <row r="54" spans="4:6" x14ac:dyDescent="0.2">
      <c r="D54" s="323"/>
      <c r="E54" s="323"/>
      <c r="F54" s="323"/>
    </row>
    <row r="55" spans="4:6" x14ac:dyDescent="0.2">
      <c r="D55" s="323"/>
      <c r="E55" s="323"/>
      <c r="F55" s="323"/>
    </row>
    <row r="56" spans="4:6" x14ac:dyDescent="0.2">
      <c r="D56" s="323"/>
      <c r="E56" s="323"/>
      <c r="F56" s="323"/>
    </row>
    <row r="57" spans="4:6" x14ac:dyDescent="0.2">
      <c r="D57" s="323"/>
      <c r="E57" s="323"/>
      <c r="F57" s="323"/>
    </row>
    <row r="58" spans="4:6" x14ac:dyDescent="0.2">
      <c r="D58" s="323"/>
      <c r="E58" s="323"/>
      <c r="F58" s="323"/>
    </row>
    <row r="59" spans="4:6" x14ac:dyDescent="0.2">
      <c r="D59" s="323"/>
      <c r="E59" s="323"/>
      <c r="F59" s="323"/>
    </row>
    <row r="60" spans="4:6" x14ac:dyDescent="0.2">
      <c r="D60" s="323"/>
      <c r="E60" s="323"/>
      <c r="F60" s="323"/>
    </row>
    <row r="61" spans="4:6" x14ac:dyDescent="0.2">
      <c r="D61" s="323"/>
      <c r="E61" s="323"/>
      <c r="F61" s="323"/>
    </row>
    <row r="62" spans="4:6" x14ac:dyDescent="0.2">
      <c r="D62" s="323"/>
      <c r="E62" s="323"/>
      <c r="F62" s="323"/>
    </row>
    <row r="63" spans="4:6" x14ac:dyDescent="0.2">
      <c r="D63" s="323"/>
      <c r="E63" s="323"/>
      <c r="F63" s="323"/>
    </row>
    <row r="64" spans="4:6" x14ac:dyDescent="0.2">
      <c r="D64" s="323"/>
      <c r="E64" s="323"/>
      <c r="F64" s="323"/>
    </row>
    <row r="65" spans="4:6" x14ac:dyDescent="0.2">
      <c r="D65" s="323"/>
      <c r="E65" s="323"/>
      <c r="F65" s="323"/>
    </row>
    <row r="66" spans="4:6" x14ac:dyDescent="0.2">
      <c r="D66" s="323"/>
      <c r="E66" s="323"/>
      <c r="F66" s="323"/>
    </row>
    <row r="67" spans="4:6" x14ac:dyDescent="0.2">
      <c r="D67" s="323"/>
      <c r="E67" s="323"/>
      <c r="F67" s="323"/>
    </row>
    <row r="68" spans="4:6" x14ac:dyDescent="0.2">
      <c r="D68" s="323"/>
      <c r="E68" s="323"/>
      <c r="F68" s="323"/>
    </row>
    <row r="69" spans="4:6" x14ac:dyDescent="0.2">
      <c r="D69" s="323"/>
      <c r="E69" s="323"/>
      <c r="F69" s="323"/>
    </row>
    <row r="70" spans="4:6" x14ac:dyDescent="0.2">
      <c r="D70" s="323"/>
      <c r="E70" s="323"/>
      <c r="F70" s="323"/>
    </row>
    <row r="71" spans="4:6" x14ac:dyDescent="0.2">
      <c r="D71" s="323"/>
      <c r="E71" s="323"/>
      <c r="F71" s="323"/>
    </row>
    <row r="72" spans="4:6" x14ac:dyDescent="0.2">
      <c r="D72" s="323"/>
      <c r="E72" s="323"/>
      <c r="F72" s="323"/>
    </row>
    <row r="73" spans="4:6" x14ac:dyDescent="0.2">
      <c r="D73" s="323"/>
      <c r="E73" s="323"/>
      <c r="F73" s="323"/>
    </row>
    <row r="74" spans="4:6" x14ac:dyDescent="0.2">
      <c r="D74" s="323"/>
      <c r="E74" s="323"/>
      <c r="F74" s="323"/>
    </row>
    <row r="75" spans="4:6" x14ac:dyDescent="0.2">
      <c r="D75" s="323"/>
      <c r="E75" s="323"/>
      <c r="F75" s="323"/>
    </row>
    <row r="76" spans="4:6" x14ac:dyDescent="0.2">
      <c r="D76" s="323"/>
      <c r="E76" s="323"/>
      <c r="F76" s="323"/>
    </row>
    <row r="77" spans="4:6" x14ac:dyDescent="0.2">
      <c r="D77" s="323"/>
      <c r="E77" s="323"/>
      <c r="F77" s="323"/>
    </row>
    <row r="78" spans="4:6" x14ac:dyDescent="0.2">
      <c r="D78" s="323"/>
      <c r="E78" s="323"/>
      <c r="F78" s="323"/>
    </row>
    <row r="79" spans="4:6" x14ac:dyDescent="0.2">
      <c r="D79" s="323"/>
      <c r="E79" s="323"/>
      <c r="F79" s="323"/>
    </row>
    <row r="80" spans="4:6" x14ac:dyDescent="0.2">
      <c r="D80" s="323"/>
      <c r="E80" s="323"/>
      <c r="F80" s="323"/>
    </row>
    <row r="81" spans="4:6" x14ac:dyDescent="0.2">
      <c r="D81" s="323"/>
      <c r="E81" s="323"/>
      <c r="F81" s="323"/>
    </row>
    <row r="82" spans="4:6" x14ac:dyDescent="0.2">
      <c r="D82" s="323"/>
      <c r="E82" s="323"/>
      <c r="F82" s="323"/>
    </row>
    <row r="83" spans="4:6" x14ac:dyDescent="0.2">
      <c r="D83" s="323"/>
      <c r="E83" s="323"/>
      <c r="F83" s="323"/>
    </row>
    <row r="84" spans="4:6" x14ac:dyDescent="0.2">
      <c r="D84" s="323"/>
      <c r="E84" s="323"/>
      <c r="F84" s="323"/>
    </row>
    <row r="85" spans="4:6" x14ac:dyDescent="0.2">
      <c r="D85" s="323"/>
      <c r="E85" s="323"/>
      <c r="F85" s="323"/>
    </row>
    <row r="86" spans="4:6" x14ac:dyDescent="0.2">
      <c r="D86" s="323"/>
      <c r="E86" s="323"/>
      <c r="F86" s="323"/>
    </row>
    <row r="87" spans="4:6" x14ac:dyDescent="0.2">
      <c r="D87" s="323"/>
      <c r="E87" s="323"/>
      <c r="F87" s="323"/>
    </row>
    <row r="88" spans="4:6" x14ac:dyDescent="0.2">
      <c r="D88" s="323"/>
      <c r="E88" s="323"/>
      <c r="F88" s="323"/>
    </row>
    <row r="89" spans="4:6" x14ac:dyDescent="0.2">
      <c r="D89" s="323"/>
      <c r="E89" s="323"/>
      <c r="F89" s="323"/>
    </row>
    <row r="90" spans="4:6" x14ac:dyDescent="0.2">
      <c r="D90" s="323"/>
      <c r="E90" s="323"/>
      <c r="F90" s="323"/>
    </row>
    <row r="91" spans="4:6" x14ac:dyDescent="0.2">
      <c r="D91" s="323"/>
      <c r="E91" s="323"/>
      <c r="F91" s="323"/>
    </row>
    <row r="92" spans="4:6" x14ac:dyDescent="0.2">
      <c r="D92" s="323"/>
      <c r="E92" s="323"/>
      <c r="F92" s="323"/>
    </row>
    <row r="93" spans="4:6" x14ac:dyDescent="0.2">
      <c r="D93" s="323"/>
      <c r="E93" s="323"/>
      <c r="F93" s="323"/>
    </row>
    <row r="94" spans="4:6" x14ac:dyDescent="0.2">
      <c r="D94" s="323"/>
      <c r="E94" s="323"/>
      <c r="F94" s="323"/>
    </row>
    <row r="95" spans="4:6" x14ac:dyDescent="0.2">
      <c r="D95" s="323"/>
      <c r="E95" s="323"/>
      <c r="F95" s="323"/>
    </row>
    <row r="96" spans="4:6" x14ac:dyDescent="0.2">
      <c r="D96" s="323"/>
      <c r="E96" s="323"/>
      <c r="F96" s="323"/>
    </row>
    <row r="97" spans="4:6" x14ac:dyDescent="0.2">
      <c r="D97" s="323"/>
      <c r="E97" s="323"/>
      <c r="F97" s="323"/>
    </row>
    <row r="98" spans="4:6" x14ac:dyDescent="0.2">
      <c r="D98" s="323"/>
      <c r="E98" s="323"/>
      <c r="F98" s="323"/>
    </row>
    <row r="99" spans="4:6" x14ac:dyDescent="0.2">
      <c r="D99" s="323"/>
      <c r="E99" s="323"/>
      <c r="F99" s="323"/>
    </row>
    <row r="100" spans="4:6" x14ac:dyDescent="0.2">
      <c r="D100" s="323"/>
      <c r="E100" s="323"/>
      <c r="F100" s="323"/>
    </row>
    <row r="101" spans="4:6" x14ac:dyDescent="0.2">
      <c r="D101" s="323"/>
      <c r="E101" s="323"/>
      <c r="F101" s="323"/>
    </row>
    <row r="102" spans="4:6" x14ac:dyDescent="0.2">
      <c r="D102" s="323"/>
      <c r="E102" s="323"/>
      <c r="F102" s="323"/>
    </row>
    <row r="103" spans="4:6" x14ac:dyDescent="0.2">
      <c r="D103" s="323"/>
      <c r="E103" s="323"/>
      <c r="F103" s="323"/>
    </row>
    <row r="104" spans="4:6" x14ac:dyDescent="0.2">
      <c r="D104" s="323"/>
      <c r="E104" s="323"/>
      <c r="F104" s="323"/>
    </row>
    <row r="105" spans="4:6" x14ac:dyDescent="0.2">
      <c r="D105" s="323"/>
      <c r="E105" s="323"/>
      <c r="F105" s="323"/>
    </row>
    <row r="106" spans="4:6" x14ac:dyDescent="0.2">
      <c r="D106" s="323"/>
      <c r="E106" s="323"/>
      <c r="F106" s="323"/>
    </row>
    <row r="107" spans="4:6" x14ac:dyDescent="0.2">
      <c r="D107" s="323"/>
      <c r="E107" s="323"/>
      <c r="F107" s="323"/>
    </row>
    <row r="108" spans="4:6" x14ac:dyDescent="0.2">
      <c r="D108" s="323"/>
      <c r="E108" s="323"/>
      <c r="F108" s="323"/>
    </row>
    <row r="109" spans="4:6" x14ac:dyDescent="0.2">
      <c r="D109" s="323"/>
      <c r="E109" s="323"/>
      <c r="F109" s="323"/>
    </row>
    <row r="110" spans="4:6" x14ac:dyDescent="0.2">
      <c r="D110" s="323"/>
      <c r="E110" s="323"/>
      <c r="F110" s="323"/>
    </row>
    <row r="111" spans="4:6" x14ac:dyDescent="0.2">
      <c r="D111" s="323"/>
      <c r="E111" s="323"/>
      <c r="F111" s="323"/>
    </row>
    <row r="112" spans="4:6" x14ac:dyDescent="0.2">
      <c r="D112" s="323"/>
      <c r="E112" s="323"/>
      <c r="F112" s="323"/>
    </row>
    <row r="113" spans="4:6" x14ac:dyDescent="0.2">
      <c r="D113" s="323"/>
      <c r="E113" s="323"/>
      <c r="F113" s="323"/>
    </row>
    <row r="114" spans="4:6" x14ac:dyDescent="0.2">
      <c r="D114" s="323"/>
      <c r="E114" s="323"/>
      <c r="F114" s="323"/>
    </row>
    <row r="115" spans="4:6" x14ac:dyDescent="0.2">
      <c r="D115" s="323"/>
      <c r="E115" s="323"/>
      <c r="F115" s="323"/>
    </row>
    <row r="116" spans="4:6" x14ac:dyDescent="0.2">
      <c r="D116" s="323"/>
      <c r="E116" s="323"/>
      <c r="F116" s="323"/>
    </row>
    <row r="117" spans="4:6" x14ac:dyDescent="0.2">
      <c r="D117" s="323"/>
      <c r="E117" s="323"/>
      <c r="F117" s="323"/>
    </row>
    <row r="118" spans="4:6" x14ac:dyDescent="0.2">
      <c r="D118" s="323"/>
      <c r="E118" s="323"/>
      <c r="F118" s="323"/>
    </row>
    <row r="119" spans="4:6" x14ac:dyDescent="0.2">
      <c r="D119" s="323"/>
      <c r="E119" s="323"/>
      <c r="F119" s="323"/>
    </row>
    <row r="120" spans="4:6" x14ac:dyDescent="0.2">
      <c r="D120" s="323"/>
      <c r="E120" s="323"/>
      <c r="F120" s="323"/>
    </row>
    <row r="121" spans="4:6" x14ac:dyDescent="0.2">
      <c r="D121" s="323"/>
      <c r="E121" s="323"/>
      <c r="F121" s="323"/>
    </row>
    <row r="122" spans="4:6" x14ac:dyDescent="0.2">
      <c r="D122" s="323"/>
      <c r="E122" s="323"/>
      <c r="F122" s="323"/>
    </row>
    <row r="123" spans="4:6" x14ac:dyDescent="0.2">
      <c r="D123" s="323"/>
      <c r="E123" s="323"/>
      <c r="F123" s="323"/>
    </row>
    <row r="124" spans="4:6" x14ac:dyDescent="0.2">
      <c r="D124" s="323"/>
      <c r="E124" s="323"/>
      <c r="F124" s="323"/>
    </row>
    <row r="125" spans="4:6" x14ac:dyDescent="0.2">
      <c r="D125" s="323"/>
      <c r="E125" s="323"/>
      <c r="F125" s="323"/>
    </row>
    <row r="126" spans="4:6" x14ac:dyDescent="0.2">
      <c r="D126" s="323"/>
      <c r="E126" s="323"/>
      <c r="F126" s="323"/>
    </row>
    <row r="127" spans="4:6" x14ac:dyDescent="0.2">
      <c r="D127" s="323"/>
      <c r="E127" s="323"/>
      <c r="F127" s="323"/>
    </row>
    <row r="128" spans="4:6" x14ac:dyDescent="0.2">
      <c r="D128" s="323"/>
      <c r="E128" s="323"/>
      <c r="F128" s="323"/>
    </row>
    <row r="129" spans="4:6" x14ac:dyDescent="0.2">
      <c r="D129" s="323"/>
      <c r="E129" s="323"/>
      <c r="F129" s="323"/>
    </row>
    <row r="130" spans="4:6" x14ac:dyDescent="0.2">
      <c r="D130" s="323"/>
      <c r="E130" s="323"/>
      <c r="F130" s="323"/>
    </row>
    <row r="131" spans="4:6" x14ac:dyDescent="0.2">
      <c r="D131" s="323"/>
      <c r="E131" s="323"/>
      <c r="F131" s="323"/>
    </row>
    <row r="132" spans="4:6" x14ac:dyDescent="0.2">
      <c r="D132" s="323"/>
      <c r="E132" s="323"/>
      <c r="F132" s="323"/>
    </row>
    <row r="133" spans="4:6" x14ac:dyDescent="0.2">
      <c r="D133" s="323"/>
      <c r="E133" s="323"/>
      <c r="F133" s="323"/>
    </row>
    <row r="134" spans="4:6" x14ac:dyDescent="0.2">
      <c r="D134" s="323"/>
      <c r="E134" s="323"/>
      <c r="F134" s="323"/>
    </row>
    <row r="135" spans="4:6" x14ac:dyDescent="0.2">
      <c r="D135" s="323"/>
      <c r="E135" s="323"/>
      <c r="F135" s="323"/>
    </row>
    <row r="136" spans="4:6" x14ac:dyDescent="0.2">
      <c r="D136" s="323"/>
      <c r="E136" s="323"/>
      <c r="F136" s="323"/>
    </row>
    <row r="137" spans="4:6" x14ac:dyDescent="0.2">
      <c r="D137" s="323"/>
      <c r="E137" s="323"/>
      <c r="F137" s="323"/>
    </row>
    <row r="138" spans="4:6" x14ac:dyDescent="0.2">
      <c r="D138" s="323"/>
      <c r="E138" s="323"/>
      <c r="F138" s="323"/>
    </row>
    <row r="139" spans="4:6" x14ac:dyDescent="0.2">
      <c r="D139" s="323"/>
      <c r="E139" s="323"/>
      <c r="F139" s="323"/>
    </row>
    <row r="140" spans="4:6" x14ac:dyDescent="0.2">
      <c r="D140" s="323"/>
      <c r="E140" s="323"/>
      <c r="F140" s="323"/>
    </row>
    <row r="141" spans="4:6" x14ac:dyDescent="0.2">
      <c r="D141" s="323"/>
      <c r="E141" s="323"/>
      <c r="F141" s="323"/>
    </row>
    <row r="142" spans="4:6" x14ac:dyDescent="0.2">
      <c r="D142" s="323"/>
      <c r="E142" s="323"/>
      <c r="F142" s="323"/>
    </row>
    <row r="143" spans="4:6" x14ac:dyDescent="0.2">
      <c r="D143" s="323"/>
      <c r="E143" s="323"/>
      <c r="F143" s="323"/>
    </row>
    <row r="144" spans="4:6" x14ac:dyDescent="0.2">
      <c r="D144" s="323"/>
      <c r="E144" s="323"/>
      <c r="F144" s="323"/>
    </row>
    <row r="145" spans="4:6" x14ac:dyDescent="0.2">
      <c r="D145" s="323"/>
      <c r="E145" s="323"/>
      <c r="F145" s="323"/>
    </row>
    <row r="146" spans="4:6" x14ac:dyDescent="0.2">
      <c r="D146" s="323"/>
      <c r="E146" s="323"/>
      <c r="F146" s="323"/>
    </row>
    <row r="147" spans="4:6" x14ac:dyDescent="0.2">
      <c r="D147" s="323"/>
      <c r="E147" s="323"/>
      <c r="F147" s="323"/>
    </row>
    <row r="148" spans="4:6" x14ac:dyDescent="0.2">
      <c r="D148" s="323"/>
      <c r="E148" s="323"/>
      <c r="F148" s="323"/>
    </row>
    <row r="149" spans="4:6" x14ac:dyDescent="0.2">
      <c r="D149" s="323"/>
      <c r="E149" s="323"/>
      <c r="F149" s="323"/>
    </row>
    <row r="150" spans="4:6" x14ac:dyDescent="0.2">
      <c r="D150" s="323"/>
      <c r="E150" s="323"/>
      <c r="F150" s="323"/>
    </row>
    <row r="151" spans="4:6" x14ac:dyDescent="0.2">
      <c r="D151" s="323"/>
      <c r="E151" s="323"/>
      <c r="F151" s="323"/>
    </row>
    <row r="152" spans="4:6" x14ac:dyDescent="0.2">
      <c r="D152" s="323"/>
      <c r="E152" s="323"/>
      <c r="F152" s="323"/>
    </row>
    <row r="153" spans="4:6" x14ac:dyDescent="0.2">
      <c r="D153" s="323"/>
      <c r="E153" s="323"/>
      <c r="F153" s="323"/>
    </row>
    <row r="154" spans="4:6" x14ac:dyDescent="0.2">
      <c r="D154" s="323"/>
      <c r="E154" s="323"/>
      <c r="F154" s="323"/>
    </row>
    <row r="155" spans="4:6" x14ac:dyDescent="0.2">
      <c r="D155" s="323"/>
      <c r="E155" s="323"/>
      <c r="F155" s="323"/>
    </row>
    <row r="156" spans="4:6" x14ac:dyDescent="0.2">
      <c r="D156" s="323"/>
      <c r="E156" s="323"/>
      <c r="F156" s="323"/>
    </row>
    <row r="157" spans="4:6" x14ac:dyDescent="0.2">
      <c r="D157" s="323"/>
      <c r="E157" s="323"/>
      <c r="F157" s="323"/>
    </row>
    <row r="158" spans="4:6" x14ac:dyDescent="0.2">
      <c r="D158" s="323"/>
      <c r="E158" s="323"/>
      <c r="F158" s="323"/>
    </row>
    <row r="159" spans="4:6" x14ac:dyDescent="0.2">
      <c r="D159" s="323"/>
      <c r="E159" s="323"/>
      <c r="F159" s="323"/>
    </row>
    <row r="160" spans="4:6" x14ac:dyDescent="0.2">
      <c r="D160" s="323"/>
      <c r="E160" s="323"/>
      <c r="F160" s="323"/>
    </row>
    <row r="161" spans="4:6" x14ac:dyDescent="0.2">
      <c r="D161" s="323"/>
      <c r="E161" s="323"/>
      <c r="F161" s="323"/>
    </row>
    <row r="162" spans="4:6" x14ac:dyDescent="0.2">
      <c r="D162" s="323"/>
      <c r="E162" s="323"/>
      <c r="F162" s="323"/>
    </row>
    <row r="163" spans="4:6" x14ac:dyDescent="0.2">
      <c r="D163" s="323"/>
      <c r="E163" s="323"/>
      <c r="F163" s="323"/>
    </row>
    <row r="164" spans="4:6" x14ac:dyDescent="0.2">
      <c r="D164" s="323"/>
      <c r="E164" s="323"/>
      <c r="F164" s="323"/>
    </row>
    <row r="165" spans="4:6" x14ac:dyDescent="0.2">
      <c r="D165" s="323"/>
      <c r="E165" s="323"/>
      <c r="F165" s="323"/>
    </row>
    <row r="166" spans="4:6" x14ac:dyDescent="0.2">
      <c r="D166" s="323"/>
      <c r="E166" s="323"/>
      <c r="F166" s="323"/>
    </row>
    <row r="167" spans="4:6" x14ac:dyDescent="0.2">
      <c r="D167" s="323"/>
      <c r="E167" s="323"/>
      <c r="F167" s="323"/>
    </row>
    <row r="168" spans="4:6" x14ac:dyDescent="0.2">
      <c r="D168" s="323"/>
      <c r="E168" s="323"/>
      <c r="F168" s="323"/>
    </row>
    <row r="169" spans="4:6" x14ac:dyDescent="0.2">
      <c r="D169" s="323"/>
      <c r="E169" s="323"/>
      <c r="F169" s="323"/>
    </row>
    <row r="170" spans="4:6" x14ac:dyDescent="0.2">
      <c r="D170" s="323"/>
      <c r="E170" s="323"/>
      <c r="F170" s="323"/>
    </row>
    <row r="171" spans="4:6" x14ac:dyDescent="0.2">
      <c r="D171" s="323"/>
      <c r="E171" s="323"/>
      <c r="F171" s="323"/>
    </row>
    <row r="172" spans="4:6" x14ac:dyDescent="0.2">
      <c r="D172" s="323"/>
      <c r="E172" s="323"/>
      <c r="F172" s="323"/>
    </row>
    <row r="173" spans="4:6" x14ac:dyDescent="0.2">
      <c r="D173" s="323"/>
      <c r="E173" s="323"/>
      <c r="F173" s="323"/>
    </row>
    <row r="174" spans="4:6" x14ac:dyDescent="0.2">
      <c r="D174" s="323"/>
      <c r="E174" s="323"/>
      <c r="F174" s="323"/>
    </row>
    <row r="175" spans="4:6" x14ac:dyDescent="0.2">
      <c r="D175" s="323"/>
      <c r="E175" s="323"/>
      <c r="F175" s="323"/>
    </row>
    <row r="176" spans="4:6" x14ac:dyDescent="0.2">
      <c r="D176" s="323"/>
      <c r="E176" s="323"/>
      <c r="F176" s="323"/>
    </row>
    <row r="177" spans="4:6" x14ac:dyDescent="0.2">
      <c r="D177" s="323"/>
      <c r="E177" s="323"/>
      <c r="F177" s="323"/>
    </row>
    <row r="178" spans="4:6" x14ac:dyDescent="0.2">
      <c r="D178" s="323"/>
      <c r="E178" s="323"/>
      <c r="F178" s="323"/>
    </row>
    <row r="179" spans="4:6" x14ac:dyDescent="0.2">
      <c r="D179" s="323"/>
      <c r="E179" s="323"/>
      <c r="F179" s="323"/>
    </row>
    <row r="180" spans="4:6" x14ac:dyDescent="0.2">
      <c r="D180" s="323"/>
      <c r="E180" s="323"/>
      <c r="F180" s="323"/>
    </row>
    <row r="181" spans="4:6" x14ac:dyDescent="0.2">
      <c r="D181" s="323"/>
      <c r="E181" s="323"/>
      <c r="F181" s="323"/>
    </row>
    <row r="182" spans="4:6" x14ac:dyDescent="0.2">
      <c r="D182" s="323"/>
      <c r="E182" s="323"/>
      <c r="F182" s="323"/>
    </row>
    <row r="183" spans="4:6" x14ac:dyDescent="0.2">
      <c r="D183" s="323"/>
      <c r="E183" s="323"/>
      <c r="F183" s="323"/>
    </row>
    <row r="184" spans="4:6" x14ac:dyDescent="0.2">
      <c r="D184" s="323"/>
      <c r="E184" s="323"/>
      <c r="F184" s="323"/>
    </row>
    <row r="185" spans="4:6" x14ac:dyDescent="0.2">
      <c r="D185" s="323"/>
      <c r="E185" s="323"/>
      <c r="F185" s="323"/>
    </row>
    <row r="186" spans="4:6" x14ac:dyDescent="0.2">
      <c r="D186" s="323"/>
      <c r="E186" s="323"/>
      <c r="F186" s="323"/>
    </row>
    <row r="187" spans="4:6" x14ac:dyDescent="0.2">
      <c r="D187" s="323"/>
      <c r="E187" s="323"/>
      <c r="F187" s="323"/>
    </row>
    <row r="188" spans="4:6" x14ac:dyDescent="0.2">
      <c r="D188" s="323"/>
      <c r="E188" s="323"/>
      <c r="F188" s="323"/>
    </row>
    <row r="189" spans="4:6" x14ac:dyDescent="0.2">
      <c r="D189" s="323"/>
      <c r="E189" s="323"/>
      <c r="F189" s="323"/>
    </row>
    <row r="190" spans="4:6" x14ac:dyDescent="0.2">
      <c r="D190" s="323"/>
      <c r="E190" s="323"/>
      <c r="F190" s="323"/>
    </row>
    <row r="191" spans="4:6" x14ac:dyDescent="0.2">
      <c r="D191" s="323"/>
      <c r="E191" s="323"/>
      <c r="F191" s="323"/>
    </row>
    <row r="192" spans="4:6" x14ac:dyDescent="0.2">
      <c r="D192" s="323"/>
      <c r="E192" s="323"/>
      <c r="F192" s="323"/>
    </row>
    <row r="193" spans="4:6" x14ac:dyDescent="0.2">
      <c r="D193" s="323"/>
      <c r="E193" s="323"/>
      <c r="F193" s="323"/>
    </row>
    <row r="194" spans="4:6" x14ac:dyDescent="0.2">
      <c r="D194" s="323"/>
      <c r="E194" s="323"/>
      <c r="F194" s="323"/>
    </row>
    <row r="195" spans="4:6" x14ac:dyDescent="0.2">
      <c r="D195" s="323"/>
      <c r="E195" s="323"/>
      <c r="F195" s="323"/>
    </row>
    <row r="196" spans="4:6" x14ac:dyDescent="0.2">
      <c r="D196" s="323"/>
      <c r="E196" s="323"/>
      <c r="F196" s="323"/>
    </row>
    <row r="197" spans="4:6" x14ac:dyDescent="0.2">
      <c r="D197" s="323"/>
      <c r="E197" s="323"/>
      <c r="F197" s="323"/>
    </row>
    <row r="198" spans="4:6" x14ac:dyDescent="0.2">
      <c r="D198" s="323"/>
      <c r="E198" s="323"/>
      <c r="F198" s="323"/>
    </row>
    <row r="199" spans="4:6" x14ac:dyDescent="0.2">
      <c r="D199" s="323"/>
      <c r="E199" s="323"/>
      <c r="F199" s="323"/>
    </row>
    <row r="200" spans="4:6" x14ac:dyDescent="0.2">
      <c r="D200" s="323"/>
      <c r="E200" s="323"/>
      <c r="F200" s="323"/>
    </row>
    <row r="201" spans="4:6" x14ac:dyDescent="0.2">
      <c r="D201" s="323"/>
      <c r="E201" s="323"/>
      <c r="F201" s="323"/>
    </row>
    <row r="202" spans="4:6" x14ac:dyDescent="0.2">
      <c r="D202" s="323"/>
      <c r="E202" s="323"/>
      <c r="F202" s="323"/>
    </row>
    <row r="203" spans="4:6" x14ac:dyDescent="0.2">
      <c r="D203" s="323"/>
      <c r="E203" s="323"/>
      <c r="F203" s="323"/>
    </row>
    <row r="204" spans="4:6" x14ac:dyDescent="0.2">
      <c r="D204" s="323"/>
      <c r="E204" s="323"/>
      <c r="F204" s="323"/>
    </row>
    <row r="205" spans="4:6" x14ac:dyDescent="0.2">
      <c r="D205" s="323"/>
      <c r="E205" s="323"/>
      <c r="F205" s="323"/>
    </row>
    <row r="206" spans="4:6" x14ac:dyDescent="0.2">
      <c r="D206" s="323"/>
      <c r="E206" s="323"/>
      <c r="F206" s="323"/>
    </row>
    <row r="207" spans="4:6" x14ac:dyDescent="0.2">
      <c r="D207" s="323"/>
      <c r="E207" s="323"/>
      <c r="F207" s="323"/>
    </row>
    <row r="208" spans="4:6" x14ac:dyDescent="0.2">
      <c r="D208" s="323"/>
      <c r="E208" s="323"/>
      <c r="F208" s="323"/>
    </row>
    <row r="209" spans="4:6" x14ac:dyDescent="0.2">
      <c r="D209" s="323"/>
      <c r="E209" s="323"/>
      <c r="F209" s="323"/>
    </row>
    <row r="210" spans="4:6" x14ac:dyDescent="0.2">
      <c r="D210" s="323"/>
      <c r="E210" s="323"/>
      <c r="F210" s="323"/>
    </row>
    <row r="211" spans="4:6" x14ac:dyDescent="0.2">
      <c r="D211" s="323"/>
      <c r="E211" s="323"/>
      <c r="F211" s="323"/>
    </row>
    <row r="212" spans="4:6" x14ac:dyDescent="0.2">
      <c r="D212" s="323"/>
      <c r="E212" s="323"/>
      <c r="F212" s="323"/>
    </row>
    <row r="213" spans="4:6" x14ac:dyDescent="0.2">
      <c r="D213" s="323"/>
      <c r="E213" s="323"/>
      <c r="F213" s="323"/>
    </row>
    <row r="214" spans="4:6" x14ac:dyDescent="0.2">
      <c r="D214" s="323"/>
      <c r="E214" s="323"/>
      <c r="F214" s="323"/>
    </row>
    <row r="215" spans="4:6" x14ac:dyDescent="0.2">
      <c r="D215" s="323"/>
      <c r="E215" s="323"/>
      <c r="F215" s="323"/>
    </row>
    <row r="216" spans="4:6" x14ac:dyDescent="0.2">
      <c r="D216" s="323"/>
      <c r="E216" s="323"/>
      <c r="F216" s="323"/>
    </row>
    <row r="217" spans="4:6" x14ac:dyDescent="0.2">
      <c r="D217" s="323"/>
      <c r="E217" s="323"/>
      <c r="F217" s="323"/>
    </row>
    <row r="218" spans="4:6" x14ac:dyDescent="0.2">
      <c r="D218" s="323"/>
      <c r="E218" s="323"/>
      <c r="F218" s="323"/>
    </row>
    <row r="219" spans="4:6" x14ac:dyDescent="0.2">
      <c r="D219" s="323"/>
      <c r="E219" s="323"/>
      <c r="F219" s="323"/>
    </row>
    <row r="220" spans="4:6" x14ac:dyDescent="0.2">
      <c r="D220" s="323"/>
      <c r="E220" s="323"/>
      <c r="F220" s="323"/>
    </row>
    <row r="221" spans="4:6" x14ac:dyDescent="0.2">
      <c r="D221" s="323"/>
      <c r="E221" s="323"/>
      <c r="F221" s="323"/>
    </row>
    <row r="222" spans="4:6" x14ac:dyDescent="0.2">
      <c r="D222" s="323"/>
      <c r="E222" s="323"/>
      <c r="F222" s="323"/>
    </row>
    <row r="223" spans="4:6" x14ac:dyDescent="0.2">
      <c r="D223" s="323"/>
      <c r="E223" s="323"/>
      <c r="F223" s="323"/>
    </row>
    <row r="224" spans="4:6" x14ac:dyDescent="0.2">
      <c r="D224" s="323"/>
      <c r="E224" s="323"/>
      <c r="F224" s="323"/>
    </row>
    <row r="225" spans="4:6" x14ac:dyDescent="0.2">
      <c r="D225" s="323"/>
      <c r="E225" s="323"/>
      <c r="F225" s="323"/>
    </row>
    <row r="226" spans="4:6" x14ac:dyDescent="0.2">
      <c r="D226" s="323"/>
      <c r="E226" s="323"/>
      <c r="F226" s="323"/>
    </row>
    <row r="227" spans="4:6" x14ac:dyDescent="0.2">
      <c r="D227" s="323"/>
      <c r="E227" s="323"/>
      <c r="F227" s="323"/>
    </row>
    <row r="228" spans="4:6" x14ac:dyDescent="0.2">
      <c r="D228" s="323"/>
      <c r="E228" s="323"/>
      <c r="F228" s="323"/>
    </row>
    <row r="229" spans="4:6" x14ac:dyDescent="0.2">
      <c r="D229" s="323"/>
      <c r="E229" s="323"/>
      <c r="F229" s="323"/>
    </row>
    <row r="230" spans="4:6" x14ac:dyDescent="0.2">
      <c r="D230" s="323"/>
      <c r="E230" s="323"/>
      <c r="F230" s="323"/>
    </row>
    <row r="231" spans="4:6" x14ac:dyDescent="0.2">
      <c r="D231" s="323"/>
      <c r="E231" s="323"/>
      <c r="F231" s="323"/>
    </row>
    <row r="232" spans="4:6" x14ac:dyDescent="0.2">
      <c r="D232" s="323"/>
      <c r="E232" s="323"/>
      <c r="F232" s="323"/>
    </row>
    <row r="233" spans="4:6" x14ac:dyDescent="0.2">
      <c r="D233" s="323"/>
      <c r="E233" s="323"/>
      <c r="F233" s="323"/>
    </row>
    <row r="234" spans="4:6" x14ac:dyDescent="0.2">
      <c r="D234" s="323"/>
      <c r="E234" s="323"/>
      <c r="F234" s="323"/>
    </row>
    <row r="235" spans="4:6" x14ac:dyDescent="0.2">
      <c r="D235" s="323"/>
      <c r="E235" s="323"/>
      <c r="F235" s="323"/>
    </row>
    <row r="236" spans="4:6" x14ac:dyDescent="0.2">
      <c r="D236" s="323"/>
      <c r="E236" s="323"/>
      <c r="F236" s="323"/>
    </row>
    <row r="237" spans="4:6" x14ac:dyDescent="0.2">
      <c r="D237" s="323"/>
      <c r="E237" s="323"/>
      <c r="F237" s="323"/>
    </row>
    <row r="238" spans="4:6" x14ac:dyDescent="0.2">
      <c r="D238" s="323"/>
      <c r="E238" s="323"/>
      <c r="F238" s="323"/>
    </row>
    <row r="239" spans="4:6" x14ac:dyDescent="0.2">
      <c r="D239" s="323"/>
      <c r="E239" s="323"/>
      <c r="F239" s="323"/>
    </row>
    <row r="240" spans="4:6" x14ac:dyDescent="0.2">
      <c r="D240" s="323"/>
      <c r="E240" s="323"/>
      <c r="F240" s="323"/>
    </row>
    <row r="241" spans="4:6" x14ac:dyDescent="0.2">
      <c r="D241" s="323"/>
      <c r="E241" s="323"/>
      <c r="F241" s="323"/>
    </row>
    <row r="242" spans="4:6" x14ac:dyDescent="0.2">
      <c r="D242" s="323"/>
      <c r="E242" s="323"/>
      <c r="F242" s="323"/>
    </row>
    <row r="243" spans="4:6" x14ac:dyDescent="0.2">
      <c r="D243" s="323"/>
      <c r="E243" s="323"/>
      <c r="F243" s="323"/>
    </row>
    <row r="244" spans="4:6" x14ac:dyDescent="0.2">
      <c r="D244" s="323"/>
      <c r="E244" s="323"/>
      <c r="F244" s="323"/>
    </row>
    <row r="245" spans="4:6" x14ac:dyDescent="0.2">
      <c r="D245" s="323"/>
      <c r="E245" s="323"/>
      <c r="F245" s="323"/>
    </row>
    <row r="246" spans="4:6" x14ac:dyDescent="0.2">
      <c r="D246" s="323"/>
      <c r="E246" s="323"/>
      <c r="F246" s="323"/>
    </row>
    <row r="247" spans="4:6" x14ac:dyDescent="0.2">
      <c r="D247" s="323"/>
      <c r="E247" s="323"/>
      <c r="F247" s="323"/>
    </row>
    <row r="248" spans="4:6" x14ac:dyDescent="0.2">
      <c r="D248" s="323"/>
      <c r="E248" s="323"/>
      <c r="F248" s="323"/>
    </row>
    <row r="249" spans="4:6" x14ac:dyDescent="0.2">
      <c r="D249" s="323"/>
      <c r="E249" s="323"/>
      <c r="F249" s="323"/>
    </row>
    <row r="250" spans="4:6" x14ac:dyDescent="0.2">
      <c r="D250" s="323"/>
      <c r="E250" s="323"/>
      <c r="F250" s="323"/>
    </row>
    <row r="251" spans="4:6" x14ac:dyDescent="0.2">
      <c r="D251" s="323"/>
      <c r="E251" s="323"/>
      <c r="F251" s="323"/>
    </row>
    <row r="252" spans="4:6" x14ac:dyDescent="0.2">
      <c r="D252" s="323"/>
      <c r="E252" s="323"/>
      <c r="F252" s="323"/>
    </row>
    <row r="253" spans="4:6" x14ac:dyDescent="0.2">
      <c r="D253" s="323"/>
      <c r="E253" s="323"/>
      <c r="F253" s="323"/>
    </row>
    <row r="254" spans="4:6" x14ac:dyDescent="0.2">
      <c r="D254" s="323"/>
      <c r="E254" s="323"/>
      <c r="F254" s="323"/>
    </row>
    <row r="255" spans="4:6" x14ac:dyDescent="0.2">
      <c r="D255" s="323"/>
      <c r="E255" s="323"/>
      <c r="F255" s="323"/>
    </row>
    <row r="256" spans="4:6" x14ac:dyDescent="0.2">
      <c r="D256" s="323"/>
      <c r="E256" s="323"/>
      <c r="F256" s="323"/>
    </row>
    <row r="257" spans="4:6" x14ac:dyDescent="0.2">
      <c r="D257" s="323"/>
      <c r="E257" s="323"/>
      <c r="F257" s="323"/>
    </row>
    <row r="258" spans="4:6" x14ac:dyDescent="0.2">
      <c r="D258" s="323"/>
      <c r="E258" s="323"/>
      <c r="F258" s="323"/>
    </row>
    <row r="259" spans="4:6" x14ac:dyDescent="0.2">
      <c r="D259" s="323"/>
      <c r="E259" s="323"/>
      <c r="F259" s="323"/>
    </row>
    <row r="260" spans="4:6" x14ac:dyDescent="0.2">
      <c r="D260" s="323"/>
      <c r="E260" s="323"/>
      <c r="F260" s="323"/>
    </row>
    <row r="261" spans="4:6" x14ac:dyDescent="0.2">
      <c r="D261" s="323"/>
      <c r="E261" s="323"/>
      <c r="F261" s="323"/>
    </row>
    <row r="262" spans="4:6" x14ac:dyDescent="0.2">
      <c r="D262" s="323"/>
      <c r="E262" s="323"/>
      <c r="F262" s="323"/>
    </row>
    <row r="263" spans="4:6" x14ac:dyDescent="0.2">
      <c r="D263" s="323"/>
      <c r="E263" s="323"/>
      <c r="F263" s="323"/>
    </row>
    <row r="264" spans="4:6" x14ac:dyDescent="0.2">
      <c r="D264" s="323"/>
      <c r="E264" s="323"/>
      <c r="F264" s="323"/>
    </row>
    <row r="265" spans="4:6" x14ac:dyDescent="0.2">
      <c r="D265" s="323"/>
      <c r="E265" s="323"/>
      <c r="F265" s="323"/>
    </row>
    <row r="266" spans="4:6" x14ac:dyDescent="0.2">
      <c r="D266" s="323"/>
      <c r="E266" s="323"/>
      <c r="F266" s="323"/>
    </row>
    <row r="267" spans="4:6" x14ac:dyDescent="0.2">
      <c r="D267" s="323"/>
      <c r="E267" s="323"/>
      <c r="F267" s="323"/>
    </row>
    <row r="268" spans="4:6" x14ac:dyDescent="0.2">
      <c r="D268" s="323"/>
      <c r="E268" s="323"/>
      <c r="F268" s="323"/>
    </row>
    <row r="269" spans="4:6" x14ac:dyDescent="0.2">
      <c r="D269" s="323"/>
      <c r="E269" s="323"/>
      <c r="F269" s="323"/>
    </row>
    <row r="270" spans="4:6" x14ac:dyDescent="0.2">
      <c r="D270" s="323"/>
      <c r="E270" s="323"/>
      <c r="F270" s="323"/>
    </row>
    <row r="271" spans="4:6" x14ac:dyDescent="0.2">
      <c r="D271" s="323"/>
      <c r="E271" s="323"/>
      <c r="F271" s="323"/>
    </row>
    <row r="272" spans="4:6" x14ac:dyDescent="0.2">
      <c r="D272" s="323"/>
      <c r="E272" s="323"/>
      <c r="F272" s="323"/>
    </row>
    <row r="273" spans="4:6" x14ac:dyDescent="0.2">
      <c r="D273" s="323"/>
      <c r="E273" s="323"/>
      <c r="F273" s="323"/>
    </row>
    <row r="274" spans="4:6" x14ac:dyDescent="0.2">
      <c r="D274" s="323"/>
      <c r="E274" s="323"/>
      <c r="F274" s="323"/>
    </row>
    <row r="275" spans="4:6" x14ac:dyDescent="0.2">
      <c r="D275" s="323"/>
      <c r="E275" s="323"/>
      <c r="F275" s="323"/>
    </row>
    <row r="276" spans="4:6" x14ac:dyDescent="0.2">
      <c r="D276" s="323"/>
      <c r="E276" s="323"/>
      <c r="F276" s="323"/>
    </row>
    <row r="277" spans="4:6" x14ac:dyDescent="0.2">
      <c r="D277" s="323"/>
      <c r="E277" s="323"/>
      <c r="F277" s="323"/>
    </row>
    <row r="278" spans="4:6" x14ac:dyDescent="0.2">
      <c r="D278" s="323"/>
      <c r="E278" s="323"/>
      <c r="F278" s="323"/>
    </row>
    <row r="279" spans="4:6" x14ac:dyDescent="0.2">
      <c r="D279" s="323"/>
      <c r="E279" s="323"/>
      <c r="F279" s="323"/>
    </row>
    <row r="280" spans="4:6" x14ac:dyDescent="0.2">
      <c r="D280" s="323"/>
      <c r="E280" s="323"/>
      <c r="F280" s="323"/>
    </row>
    <row r="281" spans="4:6" x14ac:dyDescent="0.2">
      <c r="D281" s="323"/>
      <c r="E281" s="323"/>
      <c r="F281" s="323"/>
    </row>
    <row r="282" spans="4:6" x14ac:dyDescent="0.2">
      <c r="D282" s="323"/>
      <c r="E282" s="323"/>
      <c r="F282" s="323"/>
    </row>
    <row r="283" spans="4:6" x14ac:dyDescent="0.2">
      <c r="D283" s="323"/>
      <c r="E283" s="323"/>
      <c r="F283" s="323"/>
    </row>
    <row r="284" spans="4:6" x14ac:dyDescent="0.2">
      <c r="D284" s="323"/>
      <c r="E284" s="323"/>
      <c r="F284" s="323"/>
    </row>
    <row r="285" spans="4:6" x14ac:dyDescent="0.2">
      <c r="D285" s="323"/>
      <c r="E285" s="323"/>
      <c r="F285" s="323"/>
    </row>
    <row r="286" spans="4:6" x14ac:dyDescent="0.2">
      <c r="D286" s="323"/>
      <c r="E286" s="323"/>
      <c r="F286" s="323"/>
    </row>
    <row r="287" spans="4:6" x14ac:dyDescent="0.2">
      <c r="D287" s="323"/>
      <c r="E287" s="323"/>
      <c r="F287" s="323"/>
    </row>
    <row r="288" spans="4:6" x14ac:dyDescent="0.2">
      <c r="D288" s="323"/>
      <c r="E288" s="323"/>
      <c r="F288" s="323"/>
    </row>
    <row r="289" spans="4:6" x14ac:dyDescent="0.2">
      <c r="D289" s="323"/>
      <c r="E289" s="323"/>
      <c r="F289" s="323"/>
    </row>
    <row r="290" spans="4:6" x14ac:dyDescent="0.2">
      <c r="D290" s="323"/>
      <c r="E290" s="323"/>
      <c r="F290" s="323"/>
    </row>
    <row r="291" spans="4:6" x14ac:dyDescent="0.2">
      <c r="D291" s="323"/>
      <c r="E291" s="323"/>
      <c r="F291" s="323"/>
    </row>
    <row r="292" spans="4:6" x14ac:dyDescent="0.2">
      <c r="D292" s="323"/>
      <c r="E292" s="323"/>
      <c r="F292" s="323"/>
    </row>
    <row r="293" spans="4:6" x14ac:dyDescent="0.2">
      <c r="D293" s="323"/>
      <c r="E293" s="323"/>
      <c r="F293" s="323"/>
    </row>
    <row r="294" spans="4:6" x14ac:dyDescent="0.2">
      <c r="D294" s="323"/>
      <c r="E294" s="323"/>
      <c r="F294" s="323"/>
    </row>
    <row r="295" spans="4:6" x14ac:dyDescent="0.2">
      <c r="D295" s="323"/>
      <c r="E295" s="323"/>
      <c r="F295" s="323"/>
    </row>
    <row r="296" spans="4:6" x14ac:dyDescent="0.2">
      <c r="D296" s="323"/>
      <c r="E296" s="323"/>
      <c r="F296" s="323"/>
    </row>
    <row r="297" spans="4:6" x14ac:dyDescent="0.2">
      <c r="D297" s="323"/>
      <c r="E297" s="323"/>
      <c r="F297" s="323"/>
    </row>
    <row r="298" spans="4:6" x14ac:dyDescent="0.2">
      <c r="D298" s="323"/>
      <c r="E298" s="323"/>
      <c r="F298" s="323"/>
    </row>
    <row r="299" spans="4:6" x14ac:dyDescent="0.2">
      <c r="D299" s="323"/>
      <c r="E299" s="323"/>
      <c r="F299" s="323"/>
    </row>
    <row r="300" spans="4:6" x14ac:dyDescent="0.2">
      <c r="D300" s="323"/>
      <c r="E300" s="323"/>
      <c r="F300" s="323"/>
    </row>
    <row r="301" spans="4:6" x14ac:dyDescent="0.2">
      <c r="D301" s="323"/>
      <c r="E301" s="323"/>
      <c r="F301" s="323"/>
    </row>
    <row r="302" spans="4:6" x14ac:dyDescent="0.2">
      <c r="D302" s="323"/>
      <c r="E302" s="323"/>
      <c r="F302" s="323"/>
    </row>
    <row r="303" spans="4:6" x14ac:dyDescent="0.2">
      <c r="D303" s="323"/>
      <c r="E303" s="323"/>
      <c r="F303" s="323"/>
    </row>
    <row r="304" spans="4:6" x14ac:dyDescent="0.2">
      <c r="D304" s="323"/>
      <c r="E304" s="323"/>
      <c r="F304" s="323"/>
    </row>
    <row r="305" spans="4:6" x14ac:dyDescent="0.2">
      <c r="D305" s="323"/>
      <c r="E305" s="323"/>
      <c r="F305" s="323"/>
    </row>
    <row r="306" spans="4:6" x14ac:dyDescent="0.2">
      <c r="D306" s="323"/>
      <c r="E306" s="323"/>
      <c r="F306" s="323"/>
    </row>
    <row r="307" spans="4:6" x14ac:dyDescent="0.2">
      <c r="D307" s="323"/>
      <c r="E307" s="323"/>
      <c r="F307" s="323"/>
    </row>
    <row r="308" spans="4:6" x14ac:dyDescent="0.2">
      <c r="D308" s="323"/>
      <c r="E308" s="323"/>
      <c r="F308" s="323"/>
    </row>
    <row r="309" spans="4:6" x14ac:dyDescent="0.2">
      <c r="D309" s="323"/>
      <c r="E309" s="323"/>
      <c r="F309" s="323"/>
    </row>
    <row r="310" spans="4:6" x14ac:dyDescent="0.2">
      <c r="D310" s="323"/>
      <c r="E310" s="323"/>
      <c r="F310" s="323"/>
    </row>
    <row r="311" spans="4:6" x14ac:dyDescent="0.2">
      <c r="D311" s="323"/>
      <c r="E311" s="323"/>
      <c r="F311" s="323"/>
    </row>
    <row r="312" spans="4:6" x14ac:dyDescent="0.2">
      <c r="D312" s="323"/>
      <c r="E312" s="323"/>
      <c r="F312" s="323"/>
    </row>
    <row r="313" spans="4:6" x14ac:dyDescent="0.2">
      <c r="D313" s="323"/>
      <c r="E313" s="323"/>
      <c r="F313" s="323"/>
    </row>
    <row r="314" spans="4:6" x14ac:dyDescent="0.2">
      <c r="D314" s="323"/>
      <c r="E314" s="323"/>
      <c r="F314" s="323"/>
    </row>
    <row r="315" spans="4:6" x14ac:dyDescent="0.2">
      <c r="D315" s="323"/>
      <c r="E315" s="323"/>
      <c r="F315" s="323"/>
    </row>
    <row r="316" spans="4:6" x14ac:dyDescent="0.2">
      <c r="D316" s="323"/>
      <c r="E316" s="323"/>
      <c r="F316" s="323"/>
    </row>
    <row r="317" spans="4:6" x14ac:dyDescent="0.2">
      <c r="D317" s="323"/>
      <c r="E317" s="323"/>
      <c r="F317" s="323"/>
    </row>
    <row r="318" spans="4:6" x14ac:dyDescent="0.2">
      <c r="D318" s="323"/>
      <c r="E318" s="323"/>
      <c r="F318" s="323"/>
    </row>
    <row r="319" spans="4:6" x14ac:dyDescent="0.2">
      <c r="D319" s="323"/>
      <c r="E319" s="323"/>
      <c r="F319" s="323"/>
    </row>
    <row r="320" spans="4:6" x14ac:dyDescent="0.2">
      <c r="D320" s="323"/>
      <c r="E320" s="323"/>
      <c r="F320" s="323"/>
    </row>
    <row r="321" spans="4:6" x14ac:dyDescent="0.2">
      <c r="D321" s="323"/>
      <c r="E321" s="323"/>
      <c r="F321" s="323"/>
    </row>
    <row r="322" spans="4:6" x14ac:dyDescent="0.2">
      <c r="D322" s="323"/>
      <c r="E322" s="323"/>
      <c r="F322" s="323"/>
    </row>
    <row r="323" spans="4:6" x14ac:dyDescent="0.2">
      <c r="D323" s="323"/>
      <c r="E323" s="323"/>
      <c r="F323" s="323"/>
    </row>
    <row r="324" spans="4:6" x14ac:dyDescent="0.2">
      <c r="D324" s="323"/>
      <c r="E324" s="323"/>
      <c r="F324" s="323"/>
    </row>
    <row r="325" spans="4:6" x14ac:dyDescent="0.2">
      <c r="D325" s="323"/>
      <c r="E325" s="323"/>
      <c r="F325" s="323"/>
    </row>
    <row r="326" spans="4:6" x14ac:dyDescent="0.2">
      <c r="D326" s="323"/>
      <c r="E326" s="323"/>
      <c r="F326" s="323"/>
    </row>
    <row r="327" spans="4:6" x14ac:dyDescent="0.2">
      <c r="D327" s="323"/>
      <c r="E327" s="323"/>
      <c r="F327" s="323"/>
    </row>
    <row r="328" spans="4:6" x14ac:dyDescent="0.2">
      <c r="D328" s="323"/>
      <c r="E328" s="323"/>
      <c r="F328" s="323"/>
    </row>
    <row r="329" spans="4:6" x14ac:dyDescent="0.2">
      <c r="D329" s="323"/>
      <c r="E329" s="323"/>
      <c r="F329" s="323"/>
    </row>
    <row r="330" spans="4:6" x14ac:dyDescent="0.2">
      <c r="D330" s="323"/>
      <c r="E330" s="323"/>
      <c r="F330" s="323"/>
    </row>
    <row r="331" spans="4:6" x14ac:dyDescent="0.2">
      <c r="D331" s="323"/>
      <c r="E331" s="323"/>
      <c r="F331" s="323"/>
    </row>
    <row r="332" spans="4:6" x14ac:dyDescent="0.2">
      <c r="D332" s="323"/>
      <c r="E332" s="323"/>
      <c r="F332" s="323"/>
    </row>
    <row r="333" spans="4:6" x14ac:dyDescent="0.2">
      <c r="D333" s="323"/>
      <c r="E333" s="323"/>
      <c r="F333" s="323"/>
    </row>
    <row r="334" spans="4:6" x14ac:dyDescent="0.2">
      <c r="D334" s="323"/>
      <c r="E334" s="323"/>
      <c r="F334" s="323"/>
    </row>
    <row r="335" spans="4:6" x14ac:dyDescent="0.2">
      <c r="D335" s="323"/>
      <c r="E335" s="323"/>
      <c r="F335" s="323"/>
    </row>
    <row r="336" spans="4:6" x14ac:dyDescent="0.2">
      <c r="D336" s="323"/>
      <c r="E336" s="323"/>
      <c r="F336" s="323"/>
    </row>
    <row r="337" spans="4:6" x14ac:dyDescent="0.2">
      <c r="D337" s="323"/>
      <c r="E337" s="323"/>
      <c r="F337" s="323"/>
    </row>
    <row r="338" spans="4:6" x14ac:dyDescent="0.2">
      <c r="D338" s="323"/>
      <c r="E338" s="323"/>
      <c r="F338" s="323"/>
    </row>
    <row r="339" spans="4:6" x14ac:dyDescent="0.2">
      <c r="D339" s="323"/>
      <c r="E339" s="323"/>
      <c r="F339" s="323"/>
    </row>
    <row r="340" spans="4:6" x14ac:dyDescent="0.2">
      <c r="D340" s="323"/>
      <c r="E340" s="323"/>
      <c r="F340" s="323"/>
    </row>
    <row r="341" spans="4:6" x14ac:dyDescent="0.2">
      <c r="D341" s="323"/>
      <c r="E341" s="323"/>
      <c r="F341" s="323"/>
    </row>
    <row r="342" spans="4:6" x14ac:dyDescent="0.2">
      <c r="D342" s="323"/>
      <c r="E342" s="323"/>
      <c r="F342" s="323"/>
    </row>
    <row r="343" spans="4:6" x14ac:dyDescent="0.2">
      <c r="D343" s="323"/>
      <c r="E343" s="323"/>
      <c r="F343" s="323"/>
    </row>
    <row r="344" spans="4:6" x14ac:dyDescent="0.2">
      <c r="D344" s="323"/>
      <c r="E344" s="323"/>
      <c r="F344" s="323"/>
    </row>
    <row r="345" spans="4:6" x14ac:dyDescent="0.2">
      <c r="D345" s="323"/>
      <c r="E345" s="323"/>
      <c r="F345" s="323"/>
    </row>
    <row r="346" spans="4:6" x14ac:dyDescent="0.2">
      <c r="D346" s="323"/>
      <c r="E346" s="323"/>
      <c r="F346" s="323"/>
    </row>
    <row r="347" spans="4:6" x14ac:dyDescent="0.2">
      <c r="D347" s="323"/>
      <c r="E347" s="323"/>
      <c r="F347" s="323"/>
    </row>
    <row r="348" spans="4:6" x14ac:dyDescent="0.2">
      <c r="D348" s="323"/>
      <c r="E348" s="323"/>
      <c r="F348" s="323"/>
    </row>
    <row r="349" spans="4:6" x14ac:dyDescent="0.2">
      <c r="D349" s="323"/>
      <c r="E349" s="323"/>
      <c r="F349" s="323"/>
    </row>
    <row r="350" spans="4:6" x14ac:dyDescent="0.2">
      <c r="D350" s="323"/>
      <c r="E350" s="323"/>
      <c r="F350" s="323"/>
    </row>
    <row r="351" spans="4:6" x14ac:dyDescent="0.2">
      <c r="D351" s="323"/>
      <c r="E351" s="323"/>
      <c r="F351" s="323"/>
    </row>
    <row r="352" spans="4:6" x14ac:dyDescent="0.2">
      <c r="D352" s="323"/>
      <c r="E352" s="323"/>
      <c r="F352" s="323"/>
    </row>
    <row r="353" spans="4:6" x14ac:dyDescent="0.2">
      <c r="D353" s="323"/>
      <c r="E353" s="323"/>
      <c r="F353" s="323"/>
    </row>
    <row r="354" spans="4:6" x14ac:dyDescent="0.2">
      <c r="D354" s="323"/>
      <c r="E354" s="323"/>
      <c r="F354" s="323"/>
    </row>
    <row r="355" spans="4:6" x14ac:dyDescent="0.2">
      <c r="D355" s="323"/>
      <c r="E355" s="323"/>
      <c r="F355" s="323"/>
    </row>
    <row r="356" spans="4:6" x14ac:dyDescent="0.2">
      <c r="D356" s="323"/>
      <c r="E356" s="323"/>
      <c r="F356" s="323"/>
    </row>
    <row r="357" spans="4:6" x14ac:dyDescent="0.2">
      <c r="D357" s="323"/>
      <c r="E357" s="323"/>
      <c r="F357" s="323"/>
    </row>
    <row r="358" spans="4:6" x14ac:dyDescent="0.2">
      <c r="D358" s="323"/>
      <c r="E358" s="323"/>
      <c r="F358" s="323"/>
    </row>
    <row r="359" spans="4:6" x14ac:dyDescent="0.2">
      <c r="D359" s="323"/>
      <c r="E359" s="323"/>
      <c r="F359" s="323"/>
    </row>
    <row r="360" spans="4:6" x14ac:dyDescent="0.2">
      <c r="D360" s="323"/>
      <c r="E360" s="323"/>
      <c r="F360" s="323"/>
    </row>
    <row r="361" spans="4:6" x14ac:dyDescent="0.2">
      <c r="D361" s="323"/>
      <c r="E361" s="323"/>
      <c r="F361" s="323"/>
    </row>
    <row r="362" spans="4:6" x14ac:dyDescent="0.2">
      <c r="D362" s="323"/>
      <c r="E362" s="323"/>
      <c r="F362" s="323"/>
    </row>
    <row r="363" spans="4:6" x14ac:dyDescent="0.2">
      <c r="D363" s="323"/>
      <c r="E363" s="323"/>
      <c r="F363" s="323"/>
    </row>
    <row r="364" spans="4:6" x14ac:dyDescent="0.2">
      <c r="D364" s="323"/>
      <c r="E364" s="323"/>
      <c r="F364" s="323"/>
    </row>
    <row r="365" spans="4:6" x14ac:dyDescent="0.2">
      <c r="D365" s="323"/>
      <c r="E365" s="323"/>
      <c r="F365" s="323"/>
    </row>
    <row r="366" spans="4:6" x14ac:dyDescent="0.2">
      <c r="D366" s="323"/>
      <c r="E366" s="323"/>
      <c r="F366" s="323"/>
    </row>
    <row r="367" spans="4:6" x14ac:dyDescent="0.2">
      <c r="D367" s="323"/>
      <c r="E367" s="323"/>
      <c r="F367" s="323"/>
    </row>
    <row r="368" spans="4:6" x14ac:dyDescent="0.2">
      <c r="D368" s="323"/>
      <c r="E368" s="323"/>
      <c r="F368" s="323"/>
    </row>
    <row r="369" spans="4:6" x14ac:dyDescent="0.2">
      <c r="D369" s="323"/>
      <c r="E369" s="323"/>
      <c r="F369" s="323"/>
    </row>
    <row r="370" spans="4:6" x14ac:dyDescent="0.2">
      <c r="D370" s="323"/>
      <c r="E370" s="323"/>
      <c r="F370" s="323"/>
    </row>
    <row r="371" spans="4:6" x14ac:dyDescent="0.2">
      <c r="D371" s="323"/>
      <c r="E371" s="323"/>
      <c r="F371" s="323"/>
    </row>
    <row r="372" spans="4:6" x14ac:dyDescent="0.2">
      <c r="D372" s="323"/>
      <c r="E372" s="323"/>
      <c r="F372" s="323"/>
    </row>
    <row r="373" spans="4:6" x14ac:dyDescent="0.2">
      <c r="D373" s="323"/>
      <c r="E373" s="323"/>
      <c r="F373" s="323"/>
    </row>
    <row r="374" spans="4:6" x14ac:dyDescent="0.2">
      <c r="D374" s="323"/>
      <c r="E374" s="323"/>
      <c r="F374" s="323"/>
    </row>
    <row r="375" spans="4:6" x14ac:dyDescent="0.2">
      <c r="D375" s="323"/>
      <c r="E375" s="323"/>
      <c r="F375" s="323"/>
    </row>
    <row r="376" spans="4:6" x14ac:dyDescent="0.2">
      <c r="D376" s="323"/>
      <c r="E376" s="323"/>
      <c r="F376" s="323"/>
    </row>
    <row r="377" spans="4:6" x14ac:dyDescent="0.2">
      <c r="D377" s="323"/>
      <c r="E377" s="323"/>
      <c r="F377" s="323"/>
    </row>
    <row r="378" spans="4:6" x14ac:dyDescent="0.2">
      <c r="D378" s="323"/>
      <c r="E378" s="323"/>
      <c r="F378" s="323"/>
    </row>
    <row r="379" spans="4:6" x14ac:dyDescent="0.2">
      <c r="D379" s="323"/>
      <c r="E379" s="323"/>
      <c r="F379" s="323"/>
    </row>
    <row r="380" spans="4:6" x14ac:dyDescent="0.2">
      <c r="D380" s="323"/>
      <c r="E380" s="323"/>
      <c r="F380" s="323"/>
    </row>
    <row r="381" spans="4:6" x14ac:dyDescent="0.2">
      <c r="D381" s="323"/>
      <c r="E381" s="323"/>
      <c r="F381" s="323"/>
    </row>
    <row r="382" spans="4:6" x14ac:dyDescent="0.2">
      <c r="D382" s="323"/>
      <c r="E382" s="323"/>
      <c r="F382" s="323"/>
    </row>
    <row r="383" spans="4:6" x14ac:dyDescent="0.2">
      <c r="D383" s="323"/>
      <c r="E383" s="323"/>
      <c r="F383" s="323"/>
    </row>
    <row r="384" spans="4:6" x14ac:dyDescent="0.2">
      <c r="D384" s="323"/>
      <c r="E384" s="323"/>
      <c r="F384" s="323"/>
    </row>
    <row r="385" spans="4:6" x14ac:dyDescent="0.2">
      <c r="D385" s="323"/>
      <c r="E385" s="323"/>
      <c r="F385" s="323"/>
    </row>
    <row r="386" spans="4:6" x14ac:dyDescent="0.2">
      <c r="D386" s="323"/>
      <c r="E386" s="323"/>
      <c r="F386" s="323"/>
    </row>
    <row r="387" spans="4:6" x14ac:dyDescent="0.2">
      <c r="D387" s="323"/>
      <c r="E387" s="323"/>
      <c r="F387" s="323"/>
    </row>
    <row r="388" spans="4:6" x14ac:dyDescent="0.2">
      <c r="D388" s="323"/>
      <c r="E388" s="323"/>
      <c r="F388" s="323"/>
    </row>
    <row r="389" spans="4:6" x14ac:dyDescent="0.2">
      <c r="D389" s="323"/>
      <c r="E389" s="323"/>
      <c r="F389" s="323"/>
    </row>
    <row r="390" spans="4:6" x14ac:dyDescent="0.2">
      <c r="D390" s="323"/>
      <c r="E390" s="323"/>
      <c r="F390" s="323"/>
    </row>
    <row r="391" spans="4:6" x14ac:dyDescent="0.2">
      <c r="D391" s="323"/>
      <c r="E391" s="323"/>
      <c r="F391" s="323"/>
    </row>
    <row r="392" spans="4:6" x14ac:dyDescent="0.2">
      <c r="D392" s="323"/>
      <c r="E392" s="323"/>
      <c r="F392" s="323"/>
    </row>
    <row r="393" spans="4:6" x14ac:dyDescent="0.2">
      <c r="D393" s="323"/>
      <c r="E393" s="323"/>
      <c r="F393" s="323"/>
    </row>
    <row r="394" spans="4:6" x14ac:dyDescent="0.2">
      <c r="D394" s="323"/>
      <c r="E394" s="323"/>
      <c r="F394" s="323"/>
    </row>
    <row r="395" spans="4:6" x14ac:dyDescent="0.2">
      <c r="D395" s="323"/>
      <c r="E395" s="323"/>
      <c r="F395" s="323"/>
    </row>
    <row r="396" spans="4:6" x14ac:dyDescent="0.2">
      <c r="D396" s="323"/>
      <c r="E396" s="323"/>
      <c r="F396" s="323"/>
    </row>
    <row r="397" spans="4:6" x14ac:dyDescent="0.2">
      <c r="D397" s="323"/>
      <c r="E397" s="323"/>
      <c r="F397" s="323"/>
    </row>
    <row r="398" spans="4:6" x14ac:dyDescent="0.2">
      <c r="D398" s="323"/>
      <c r="E398" s="323"/>
      <c r="F398" s="323"/>
    </row>
    <row r="399" spans="4:6" x14ac:dyDescent="0.2">
      <c r="D399" s="323"/>
      <c r="E399" s="323"/>
      <c r="F399" s="323"/>
    </row>
    <row r="400" spans="4:6" x14ac:dyDescent="0.2">
      <c r="D400" s="323"/>
      <c r="E400" s="323"/>
      <c r="F400" s="323"/>
    </row>
    <row r="401" spans="4:6" x14ac:dyDescent="0.2">
      <c r="D401" s="323"/>
      <c r="E401" s="323"/>
      <c r="F401" s="323"/>
    </row>
    <row r="402" spans="4:6" x14ac:dyDescent="0.2">
      <c r="D402" s="323"/>
      <c r="E402" s="323"/>
      <c r="F402" s="323"/>
    </row>
    <row r="403" spans="4:6" x14ac:dyDescent="0.2">
      <c r="D403" s="323"/>
      <c r="E403" s="323"/>
      <c r="F403" s="323"/>
    </row>
    <row r="404" spans="4:6" x14ac:dyDescent="0.2">
      <c r="D404" s="323"/>
      <c r="E404" s="323"/>
      <c r="F404" s="323"/>
    </row>
    <row r="405" spans="4:6" x14ac:dyDescent="0.2">
      <c r="D405" s="323"/>
      <c r="E405" s="323"/>
      <c r="F405" s="323"/>
    </row>
    <row r="406" spans="4:6" x14ac:dyDescent="0.2">
      <c r="D406" s="323"/>
      <c r="E406" s="323"/>
      <c r="F406" s="323"/>
    </row>
    <row r="407" spans="4:6" x14ac:dyDescent="0.2">
      <c r="D407" s="323"/>
      <c r="E407" s="323"/>
      <c r="F407" s="323"/>
    </row>
    <row r="408" spans="4:6" x14ac:dyDescent="0.2">
      <c r="D408" s="323"/>
      <c r="E408" s="323"/>
      <c r="F408" s="323"/>
    </row>
    <row r="409" spans="4:6" x14ac:dyDescent="0.2">
      <c r="D409" s="323"/>
      <c r="E409" s="323"/>
      <c r="F409" s="323"/>
    </row>
    <row r="410" spans="4:6" x14ac:dyDescent="0.2">
      <c r="D410" s="323"/>
      <c r="E410" s="323"/>
      <c r="F410" s="323"/>
    </row>
    <row r="411" spans="4:6" x14ac:dyDescent="0.2">
      <c r="D411" s="323"/>
      <c r="E411" s="323"/>
      <c r="F411" s="323"/>
    </row>
    <row r="412" spans="4:6" x14ac:dyDescent="0.2">
      <c r="D412" s="323"/>
      <c r="E412" s="323"/>
      <c r="F412" s="323"/>
    </row>
    <row r="413" spans="4:6" x14ac:dyDescent="0.2">
      <c r="D413" s="323"/>
      <c r="E413" s="323"/>
      <c r="F413" s="323"/>
    </row>
    <row r="414" spans="4:6" x14ac:dyDescent="0.2">
      <c r="D414" s="323"/>
      <c r="E414" s="323"/>
      <c r="F414" s="323"/>
    </row>
    <row r="415" spans="4:6" x14ac:dyDescent="0.2">
      <c r="D415" s="323"/>
      <c r="E415" s="323"/>
      <c r="F415" s="323"/>
    </row>
    <row r="416" spans="4:6" x14ac:dyDescent="0.2">
      <c r="D416" s="323"/>
      <c r="E416" s="323"/>
      <c r="F416" s="323"/>
    </row>
    <row r="417" spans="4:6" x14ac:dyDescent="0.2">
      <c r="D417" s="323"/>
      <c r="E417" s="323"/>
      <c r="F417" s="323"/>
    </row>
    <row r="418" spans="4:6" x14ac:dyDescent="0.2">
      <c r="D418" s="323"/>
      <c r="E418" s="323"/>
      <c r="F418" s="323"/>
    </row>
    <row r="419" spans="4:6" x14ac:dyDescent="0.2">
      <c r="D419" s="323"/>
      <c r="E419" s="323"/>
      <c r="F419" s="323"/>
    </row>
    <row r="420" spans="4:6" x14ac:dyDescent="0.2">
      <c r="D420" s="323"/>
      <c r="E420" s="323"/>
      <c r="F420" s="323"/>
    </row>
    <row r="421" spans="4:6" x14ac:dyDescent="0.2">
      <c r="D421" s="323"/>
      <c r="E421" s="323"/>
      <c r="F421" s="323"/>
    </row>
    <row r="422" spans="4:6" x14ac:dyDescent="0.2">
      <c r="D422" s="323"/>
      <c r="E422" s="323"/>
      <c r="F422" s="323"/>
    </row>
    <row r="423" spans="4:6" x14ac:dyDescent="0.2">
      <c r="D423" s="323"/>
      <c r="E423" s="323"/>
      <c r="F423" s="323"/>
    </row>
    <row r="424" spans="4:6" x14ac:dyDescent="0.2">
      <c r="D424" s="323"/>
      <c r="E424" s="323"/>
      <c r="F424" s="323"/>
    </row>
    <row r="425" spans="4:6" x14ac:dyDescent="0.2">
      <c r="D425" s="323"/>
      <c r="E425" s="323"/>
      <c r="F425" s="323"/>
    </row>
    <row r="426" spans="4:6" x14ac:dyDescent="0.2">
      <c r="D426" s="323"/>
      <c r="E426" s="323"/>
      <c r="F426" s="323"/>
    </row>
    <row r="427" spans="4:6" x14ac:dyDescent="0.2">
      <c r="D427" s="323"/>
      <c r="E427" s="323"/>
      <c r="F427" s="323"/>
    </row>
    <row r="428" spans="4:6" x14ac:dyDescent="0.2">
      <c r="D428" s="323"/>
      <c r="E428" s="323"/>
      <c r="F428" s="323"/>
    </row>
    <row r="429" spans="4:6" x14ac:dyDescent="0.2">
      <c r="D429" s="323"/>
      <c r="E429" s="323"/>
      <c r="F429" s="323"/>
    </row>
    <row r="430" spans="4:6" x14ac:dyDescent="0.2">
      <c r="D430" s="323"/>
      <c r="E430" s="323"/>
      <c r="F430" s="323"/>
    </row>
    <row r="431" spans="4:6" x14ac:dyDescent="0.2">
      <c r="D431" s="323"/>
      <c r="E431" s="323"/>
      <c r="F431" s="323"/>
    </row>
    <row r="432" spans="4:6" x14ac:dyDescent="0.2">
      <c r="D432" s="323"/>
      <c r="E432" s="323"/>
      <c r="F432" s="323"/>
    </row>
    <row r="433" spans="4:6" x14ac:dyDescent="0.2">
      <c r="D433" s="323"/>
      <c r="E433" s="323"/>
      <c r="F433" s="323"/>
    </row>
    <row r="434" spans="4:6" x14ac:dyDescent="0.2">
      <c r="D434" s="323"/>
      <c r="E434" s="323"/>
      <c r="F434" s="323"/>
    </row>
    <row r="435" spans="4:6" x14ac:dyDescent="0.2">
      <c r="D435" s="323"/>
      <c r="E435" s="323"/>
      <c r="F435" s="323"/>
    </row>
    <row r="436" spans="4:6" x14ac:dyDescent="0.2">
      <c r="D436" s="323"/>
      <c r="E436" s="323"/>
      <c r="F436" s="323"/>
    </row>
    <row r="437" spans="4:6" x14ac:dyDescent="0.2">
      <c r="D437" s="323"/>
      <c r="E437" s="323"/>
      <c r="F437" s="323"/>
    </row>
    <row r="438" spans="4:6" x14ac:dyDescent="0.2">
      <c r="D438" s="323"/>
      <c r="E438" s="323"/>
      <c r="F438" s="323"/>
    </row>
    <row r="439" spans="4:6" x14ac:dyDescent="0.2">
      <c r="D439" s="323"/>
      <c r="E439" s="323"/>
      <c r="F439" s="323"/>
    </row>
    <row r="440" spans="4:6" x14ac:dyDescent="0.2">
      <c r="D440" s="323"/>
      <c r="E440" s="323"/>
      <c r="F440" s="323"/>
    </row>
    <row r="441" spans="4:6" x14ac:dyDescent="0.2">
      <c r="D441" s="323"/>
      <c r="E441" s="323"/>
      <c r="F441" s="323"/>
    </row>
  </sheetData>
  <mergeCells count="5">
    <mergeCell ref="A1:C1"/>
    <mergeCell ref="A4:D4"/>
    <mergeCell ref="A47:C47"/>
    <mergeCell ref="J2:L2"/>
    <mergeCell ref="J3:L3"/>
  </mergeCells>
  <printOptions horizontalCentered="1" verticalCentered="1"/>
  <pageMargins left="0.1" right="0.1" top="0.5" bottom="0.4" header="0.1" footer="0.1"/>
  <pageSetup scale="80" orientation="landscape" r:id="rId1"/>
  <headerFooter>
    <oddHeader>&amp;C&amp;"Arial,Bold"TWIN FALLS SCHOOL DISTRICT 411</oddHeader>
    <oddFooter>&amp;L&amp;"Arial,Bold"&amp;Z&amp;F&amp;R&amp;"Arial,Bold"Page &amp;P of &amp;N</oddFoot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>
    <pageSetUpPr fitToPage="1"/>
  </sheetPr>
  <dimension ref="A1:M48"/>
  <sheetViews>
    <sheetView defaultGridColor="0" colorId="22" zoomScaleNormal="100" workbookViewId="0">
      <pane xSplit="3" ySplit="7" topLeftCell="D8" activePane="bottomRight" state="frozen"/>
      <selection activeCell="P31" sqref="P31"/>
      <selection pane="topRight" activeCell="P31" sqref="P31"/>
      <selection pane="bottomLeft" activeCell="P31" sqref="P31"/>
      <selection pane="bottomRight" activeCell="P31" sqref="P31"/>
    </sheetView>
  </sheetViews>
  <sheetFormatPr defaultColWidth="9.77734375" defaultRowHeight="15.75" x14ac:dyDescent="0.25"/>
  <cols>
    <col min="1" max="1" width="3.77734375" style="397" customWidth="1"/>
    <col min="2" max="2" width="6.77734375" style="397" customWidth="1"/>
    <col min="3" max="3" width="30.77734375" style="398" customWidth="1"/>
    <col min="4" max="13" width="11.77734375" style="397" customWidth="1"/>
    <col min="14" max="16384" width="9.77734375" style="397"/>
  </cols>
  <sheetData>
    <row r="1" spans="1:13" ht="20.25" x14ac:dyDescent="0.3">
      <c r="A1" s="600" t="s">
        <v>47</v>
      </c>
      <c r="B1" s="600"/>
      <c r="C1" s="600"/>
      <c r="E1" s="449" t="s">
        <v>510</v>
      </c>
      <c r="F1" s="447"/>
      <c r="G1" s="447"/>
      <c r="I1" s="451"/>
      <c r="M1" s="450" t="s">
        <v>562</v>
      </c>
    </row>
    <row r="2" spans="1:13" x14ac:dyDescent="0.25">
      <c r="E2" s="449" t="s">
        <v>16</v>
      </c>
      <c r="F2" s="447"/>
      <c r="G2" s="447"/>
      <c r="K2" s="446"/>
      <c r="L2" s="445"/>
      <c r="M2" s="444" t="s">
        <v>644</v>
      </c>
    </row>
    <row r="3" spans="1:13" x14ac:dyDescent="0.25">
      <c r="E3" s="448" t="s">
        <v>507</v>
      </c>
      <c r="F3" s="447"/>
      <c r="G3" s="447"/>
      <c r="K3" s="446"/>
      <c r="L3" s="445"/>
      <c r="M3" s="444" t="s">
        <v>645</v>
      </c>
    </row>
    <row r="4" spans="1:13" ht="12" customHeight="1" x14ac:dyDescent="0.2">
      <c r="A4" s="601" t="s">
        <v>505</v>
      </c>
      <c r="B4" s="601"/>
      <c r="C4" s="601"/>
      <c r="D4" s="434"/>
      <c r="E4" s="434"/>
      <c r="F4" s="434"/>
      <c r="G4" s="434"/>
      <c r="H4" s="434"/>
      <c r="I4" s="434"/>
      <c r="J4" s="434"/>
      <c r="K4" s="434"/>
      <c r="L4" s="434"/>
      <c r="M4" s="434"/>
    </row>
    <row r="5" spans="1:13" ht="15" x14ac:dyDescent="0.2">
      <c r="A5" s="443"/>
      <c r="B5" s="442"/>
      <c r="C5" s="441" t="s">
        <v>16</v>
      </c>
      <c r="D5" s="437" t="s">
        <v>503</v>
      </c>
      <c r="E5" s="440" t="s">
        <v>502</v>
      </c>
      <c r="F5" s="439" t="s">
        <v>85</v>
      </c>
      <c r="G5" s="439" t="s">
        <v>83</v>
      </c>
      <c r="H5" s="439" t="s">
        <v>81</v>
      </c>
      <c r="I5" s="439" t="s">
        <v>79</v>
      </c>
      <c r="J5" s="439" t="s">
        <v>77</v>
      </c>
      <c r="K5" s="438" t="s">
        <v>75</v>
      </c>
      <c r="L5" s="437" t="s">
        <v>73</v>
      </c>
      <c r="M5" s="437" t="s">
        <v>70</v>
      </c>
    </row>
    <row r="6" spans="1:13" ht="15" x14ac:dyDescent="0.2">
      <c r="A6" s="436"/>
      <c r="B6" s="429"/>
      <c r="C6" s="435"/>
      <c r="D6" s="429"/>
      <c r="E6" s="429"/>
      <c r="F6" s="434"/>
      <c r="G6" s="433"/>
      <c r="H6" s="432" t="s">
        <v>560</v>
      </c>
      <c r="I6" s="432" t="s">
        <v>559</v>
      </c>
      <c r="J6" s="431" t="s">
        <v>558</v>
      </c>
      <c r="K6" s="430" t="s">
        <v>557</v>
      </c>
      <c r="L6" s="430" t="s">
        <v>556</v>
      </c>
      <c r="M6" s="429"/>
    </row>
    <row r="7" spans="1:13" ht="15" x14ac:dyDescent="0.2">
      <c r="A7" s="416" t="s">
        <v>87</v>
      </c>
      <c r="B7" s="415" t="s">
        <v>500</v>
      </c>
      <c r="C7" s="428" t="s">
        <v>555</v>
      </c>
      <c r="D7" s="415" t="s">
        <v>88</v>
      </c>
      <c r="E7" s="415" t="s">
        <v>88</v>
      </c>
      <c r="F7" s="427" t="s">
        <v>84</v>
      </c>
      <c r="G7" s="426" t="s">
        <v>82</v>
      </c>
      <c r="H7" s="426" t="s">
        <v>554</v>
      </c>
      <c r="I7" s="426" t="s">
        <v>553</v>
      </c>
      <c r="J7" s="416" t="s">
        <v>552</v>
      </c>
      <c r="K7" s="415" t="s">
        <v>551</v>
      </c>
      <c r="L7" s="415" t="s">
        <v>550</v>
      </c>
      <c r="M7" s="415" t="s">
        <v>184</v>
      </c>
    </row>
    <row r="8" spans="1:13" ht="15" x14ac:dyDescent="0.2">
      <c r="A8" s="416" t="s">
        <v>496</v>
      </c>
      <c r="B8" s="415" t="s">
        <v>549</v>
      </c>
      <c r="C8" s="407" t="s">
        <v>282</v>
      </c>
      <c r="D8" s="410"/>
      <c r="E8" s="414">
        <f t="shared" ref="E8:E19" si="0">SUM(F8:M8)</f>
        <v>0</v>
      </c>
      <c r="F8" s="413"/>
      <c r="G8" s="412"/>
      <c r="H8" s="411"/>
      <c r="I8" s="410"/>
      <c r="J8" s="410"/>
      <c r="K8" s="410"/>
      <c r="L8" s="410"/>
      <c r="M8" s="410"/>
    </row>
    <row r="9" spans="1:13" ht="15" x14ac:dyDescent="0.2">
      <c r="A9" s="416" t="s">
        <v>491</v>
      </c>
      <c r="B9" s="415" t="s">
        <v>548</v>
      </c>
      <c r="C9" s="407" t="s">
        <v>280</v>
      </c>
      <c r="D9" s="410"/>
      <c r="E9" s="414">
        <f t="shared" si="0"/>
        <v>0</v>
      </c>
      <c r="F9" s="413"/>
      <c r="G9" s="412"/>
      <c r="H9" s="411"/>
      <c r="I9" s="410"/>
      <c r="J9" s="410"/>
      <c r="K9" s="410"/>
      <c r="L9" s="410"/>
      <c r="M9" s="410"/>
    </row>
    <row r="10" spans="1:13" ht="15" x14ac:dyDescent="0.2">
      <c r="A10" s="416" t="s">
        <v>487</v>
      </c>
      <c r="B10" s="415" t="s">
        <v>547</v>
      </c>
      <c r="C10" s="407" t="s">
        <v>278</v>
      </c>
      <c r="D10" s="410"/>
      <c r="E10" s="414">
        <f t="shared" si="0"/>
        <v>0</v>
      </c>
      <c r="F10" s="413"/>
      <c r="G10" s="412"/>
      <c r="H10" s="411"/>
      <c r="I10" s="410"/>
      <c r="J10" s="410"/>
      <c r="K10" s="410"/>
      <c r="L10" s="410"/>
      <c r="M10" s="410"/>
    </row>
    <row r="11" spans="1:13" ht="15" x14ac:dyDescent="0.2">
      <c r="A11" s="425" t="s">
        <v>484</v>
      </c>
      <c r="B11" s="415">
        <v>519</v>
      </c>
      <c r="C11" s="407" t="s">
        <v>276</v>
      </c>
      <c r="D11" s="410"/>
      <c r="E11" s="414">
        <f t="shared" si="0"/>
        <v>0</v>
      </c>
      <c r="F11" s="413"/>
      <c r="G11" s="412"/>
      <c r="H11" s="411"/>
      <c r="I11" s="410"/>
      <c r="J11" s="410"/>
      <c r="K11" s="410"/>
      <c r="L11" s="410"/>
      <c r="M11" s="410"/>
    </row>
    <row r="12" spans="1:13" ht="15" x14ac:dyDescent="0.2">
      <c r="A12" s="416" t="s">
        <v>480</v>
      </c>
      <c r="B12" s="415" t="s">
        <v>546</v>
      </c>
      <c r="C12" s="407" t="s">
        <v>545</v>
      </c>
      <c r="D12" s="410"/>
      <c r="E12" s="414">
        <f t="shared" si="0"/>
        <v>0</v>
      </c>
      <c r="F12" s="413"/>
      <c r="G12" s="412"/>
      <c r="H12" s="411"/>
      <c r="I12" s="410"/>
      <c r="J12" s="410"/>
      <c r="K12" s="410"/>
      <c r="L12" s="410"/>
      <c r="M12" s="410"/>
    </row>
    <row r="13" spans="1:13" ht="15" x14ac:dyDescent="0.2">
      <c r="A13" s="416" t="s">
        <v>476</v>
      </c>
      <c r="B13" s="415" t="s">
        <v>544</v>
      </c>
      <c r="C13" s="407" t="s">
        <v>543</v>
      </c>
      <c r="D13" s="410"/>
      <c r="E13" s="414">
        <f t="shared" si="0"/>
        <v>0</v>
      </c>
      <c r="F13" s="413"/>
      <c r="G13" s="412"/>
      <c r="H13" s="411"/>
      <c r="I13" s="410"/>
      <c r="J13" s="410"/>
      <c r="K13" s="410"/>
      <c r="L13" s="410"/>
      <c r="M13" s="410"/>
    </row>
    <row r="14" spans="1:13" ht="15" x14ac:dyDescent="0.2">
      <c r="A14" s="416" t="s">
        <v>471</v>
      </c>
      <c r="B14" s="415" t="s">
        <v>542</v>
      </c>
      <c r="C14" s="407" t="s">
        <v>270</v>
      </c>
      <c r="D14" s="410"/>
      <c r="E14" s="414">
        <f t="shared" si="0"/>
        <v>0</v>
      </c>
      <c r="F14" s="413"/>
      <c r="G14" s="412"/>
      <c r="H14" s="411"/>
      <c r="I14" s="410"/>
      <c r="J14" s="410"/>
      <c r="K14" s="410"/>
      <c r="L14" s="410"/>
      <c r="M14" s="410"/>
    </row>
    <row r="15" spans="1:13" ht="15" x14ac:dyDescent="0.2">
      <c r="A15" s="416" t="s">
        <v>467</v>
      </c>
      <c r="B15" s="415" t="s">
        <v>541</v>
      </c>
      <c r="C15" s="407" t="s">
        <v>268</v>
      </c>
      <c r="D15" s="410"/>
      <c r="E15" s="414">
        <f t="shared" si="0"/>
        <v>0</v>
      </c>
      <c r="F15" s="413"/>
      <c r="G15" s="412"/>
      <c r="H15" s="411"/>
      <c r="I15" s="410"/>
      <c r="J15" s="410"/>
      <c r="K15" s="410"/>
      <c r="L15" s="410"/>
      <c r="M15" s="410"/>
    </row>
    <row r="16" spans="1:13" ht="15" x14ac:dyDescent="0.2">
      <c r="A16" s="416" t="s">
        <v>463</v>
      </c>
      <c r="B16" s="415" t="s">
        <v>540</v>
      </c>
      <c r="C16" s="407" t="s">
        <v>266</v>
      </c>
      <c r="D16" s="410"/>
      <c r="E16" s="414">
        <f t="shared" si="0"/>
        <v>0</v>
      </c>
      <c r="F16" s="413"/>
      <c r="G16" s="412"/>
      <c r="H16" s="411"/>
      <c r="I16" s="410"/>
      <c r="J16" s="410"/>
      <c r="K16" s="410"/>
      <c r="L16" s="410"/>
      <c r="M16" s="410"/>
    </row>
    <row r="17" spans="1:13" ht="15" x14ac:dyDescent="0.2">
      <c r="A17" s="416" t="s">
        <v>459</v>
      </c>
      <c r="B17" s="415" t="s">
        <v>539</v>
      </c>
      <c r="C17" s="407" t="s">
        <v>264</v>
      </c>
      <c r="D17" s="410"/>
      <c r="E17" s="414">
        <f t="shared" si="0"/>
        <v>0</v>
      </c>
      <c r="F17" s="413"/>
      <c r="G17" s="412"/>
      <c r="H17" s="411"/>
      <c r="I17" s="410"/>
      <c r="J17" s="410"/>
      <c r="K17" s="410"/>
      <c r="L17" s="410"/>
      <c r="M17" s="410"/>
    </row>
    <row r="18" spans="1:13" ht="15" x14ac:dyDescent="0.2">
      <c r="A18" s="416" t="s">
        <v>455</v>
      </c>
      <c r="B18" s="415" t="s">
        <v>538</v>
      </c>
      <c r="C18" s="407" t="s">
        <v>262</v>
      </c>
      <c r="D18" s="410"/>
      <c r="E18" s="414">
        <f t="shared" si="0"/>
        <v>0</v>
      </c>
      <c r="F18" s="413"/>
      <c r="G18" s="412"/>
      <c r="H18" s="411"/>
      <c r="I18" s="410"/>
      <c r="J18" s="410"/>
      <c r="K18" s="410"/>
      <c r="L18" s="410"/>
      <c r="M18" s="410"/>
    </row>
    <row r="19" spans="1:13" ht="15" x14ac:dyDescent="0.2">
      <c r="A19" s="416" t="s">
        <v>451</v>
      </c>
      <c r="B19" s="415" t="s">
        <v>537</v>
      </c>
      <c r="C19" s="407" t="s">
        <v>260</v>
      </c>
      <c r="D19" s="410"/>
      <c r="E19" s="414">
        <f t="shared" si="0"/>
        <v>0</v>
      </c>
      <c r="F19" s="413"/>
      <c r="G19" s="412"/>
      <c r="H19" s="411"/>
      <c r="I19" s="410"/>
      <c r="J19" s="410"/>
      <c r="K19" s="410"/>
      <c r="L19" s="410"/>
      <c r="M19" s="410"/>
    </row>
    <row r="20" spans="1:13" ht="15" x14ac:dyDescent="0.2">
      <c r="A20" s="416" t="s">
        <v>447</v>
      </c>
      <c r="B20" s="418"/>
      <c r="C20" s="407"/>
      <c r="D20" s="421"/>
      <c r="E20" s="421"/>
      <c r="F20" s="424"/>
      <c r="G20" s="423"/>
      <c r="H20" s="422"/>
      <c r="I20" s="421"/>
      <c r="J20" s="421"/>
      <c r="K20" s="421"/>
      <c r="L20" s="421"/>
      <c r="M20" s="421"/>
    </row>
    <row r="21" spans="1:13" ht="15" x14ac:dyDescent="0.2">
      <c r="A21" s="416" t="s">
        <v>444</v>
      </c>
      <c r="B21" s="415" t="s">
        <v>77</v>
      </c>
      <c r="C21" s="420" t="s">
        <v>536</v>
      </c>
      <c r="D21" s="419">
        <f t="shared" ref="D21:M21" si="1">SUM(D8:D19)</f>
        <v>0</v>
      </c>
      <c r="E21" s="419">
        <f t="shared" si="1"/>
        <v>0</v>
      </c>
      <c r="F21" s="419">
        <f t="shared" si="1"/>
        <v>0</v>
      </c>
      <c r="G21" s="419">
        <f t="shared" si="1"/>
        <v>0</v>
      </c>
      <c r="H21" s="419">
        <f t="shared" si="1"/>
        <v>0</v>
      </c>
      <c r="I21" s="419">
        <f t="shared" si="1"/>
        <v>0</v>
      </c>
      <c r="J21" s="419">
        <f t="shared" si="1"/>
        <v>0</v>
      </c>
      <c r="K21" s="419">
        <f t="shared" si="1"/>
        <v>0</v>
      </c>
      <c r="L21" s="419">
        <f t="shared" si="1"/>
        <v>0</v>
      </c>
      <c r="M21" s="419">
        <f t="shared" si="1"/>
        <v>0</v>
      </c>
    </row>
    <row r="22" spans="1:13" ht="15" x14ac:dyDescent="0.2">
      <c r="A22" s="416" t="s">
        <v>439</v>
      </c>
      <c r="B22" s="418"/>
      <c r="C22" s="407"/>
      <c r="D22" s="403"/>
      <c r="E22" s="403"/>
      <c r="F22" s="406"/>
      <c r="G22" s="405"/>
      <c r="H22" s="404"/>
      <c r="I22" s="403"/>
      <c r="J22" s="403"/>
      <c r="K22" s="403"/>
      <c r="L22" s="403"/>
      <c r="M22" s="403"/>
    </row>
    <row r="23" spans="1:13" ht="15" x14ac:dyDescent="0.2">
      <c r="A23" s="416" t="s">
        <v>436</v>
      </c>
      <c r="B23" s="415" t="s">
        <v>535</v>
      </c>
      <c r="C23" s="407" t="s">
        <v>534</v>
      </c>
      <c r="D23" s="410"/>
      <c r="E23" s="414">
        <f>SUM(F23:M23)</f>
        <v>0</v>
      </c>
      <c r="F23" s="413"/>
      <c r="G23" s="412"/>
      <c r="H23" s="411"/>
      <c r="I23" s="410"/>
      <c r="J23" s="410"/>
      <c r="K23" s="410"/>
      <c r="L23" s="410"/>
      <c r="M23" s="410"/>
    </row>
    <row r="24" spans="1:13" ht="15" x14ac:dyDescent="0.2">
      <c r="A24" s="416" t="s">
        <v>431</v>
      </c>
      <c r="B24" s="415" t="s">
        <v>533</v>
      </c>
      <c r="C24" s="407" t="s">
        <v>532</v>
      </c>
      <c r="D24" s="410"/>
      <c r="E24" s="414">
        <f>SUM(F24:M24)</f>
        <v>0</v>
      </c>
      <c r="F24" s="413"/>
      <c r="G24" s="412"/>
      <c r="H24" s="411"/>
      <c r="I24" s="410"/>
      <c r="J24" s="410"/>
      <c r="K24" s="410"/>
      <c r="L24" s="410"/>
      <c r="M24" s="410"/>
    </row>
    <row r="25" spans="1:13" ht="15" x14ac:dyDescent="0.2">
      <c r="A25" s="416" t="s">
        <v>428</v>
      </c>
      <c r="B25" s="415"/>
      <c r="C25" s="407"/>
      <c r="D25" s="403"/>
      <c r="E25" s="403"/>
      <c r="F25" s="406"/>
      <c r="G25" s="405"/>
      <c r="H25" s="404"/>
      <c r="I25" s="403"/>
      <c r="J25" s="403"/>
      <c r="K25" s="403"/>
      <c r="L25" s="403"/>
      <c r="M25" s="403"/>
    </row>
    <row r="26" spans="1:13" ht="15" x14ac:dyDescent="0.2">
      <c r="A26" s="416" t="s">
        <v>425</v>
      </c>
      <c r="B26" s="415" t="s">
        <v>531</v>
      </c>
      <c r="C26" s="407" t="s">
        <v>254</v>
      </c>
      <c r="D26" s="410">
        <v>2061</v>
      </c>
      <c r="E26" s="414">
        <f>SUM(F26:M26)</f>
        <v>2213</v>
      </c>
      <c r="F26" s="413"/>
      <c r="G26" s="412"/>
      <c r="H26" s="411"/>
      <c r="I26" s="410">
        <v>2213</v>
      </c>
      <c r="J26" s="410"/>
      <c r="K26" s="410"/>
      <c r="L26" s="410"/>
      <c r="M26" s="410"/>
    </row>
    <row r="27" spans="1:13" ht="15" x14ac:dyDescent="0.2">
      <c r="A27" s="416" t="s">
        <v>422</v>
      </c>
      <c r="B27" s="415" t="s">
        <v>530</v>
      </c>
      <c r="C27" s="407" t="s">
        <v>252</v>
      </c>
      <c r="D27" s="410"/>
      <c r="E27" s="414">
        <f>SUM(F27:M27)</f>
        <v>0</v>
      </c>
      <c r="F27" s="413"/>
      <c r="G27" s="412"/>
      <c r="H27" s="411"/>
      <c r="I27" s="410"/>
      <c r="J27" s="410"/>
      <c r="K27" s="410"/>
      <c r="L27" s="410"/>
      <c r="M27" s="410"/>
    </row>
    <row r="28" spans="1:13" ht="15" x14ac:dyDescent="0.2">
      <c r="A28" s="416" t="s">
        <v>418</v>
      </c>
      <c r="B28" s="415">
        <v>623</v>
      </c>
      <c r="C28" s="407" t="s">
        <v>250</v>
      </c>
      <c r="D28" s="410"/>
      <c r="E28" s="414">
        <f>SUM(F28:M28)</f>
        <v>0</v>
      </c>
      <c r="F28" s="413"/>
      <c r="G28" s="412"/>
      <c r="H28" s="411"/>
      <c r="I28" s="410"/>
      <c r="J28" s="410"/>
      <c r="K28" s="410"/>
      <c r="L28" s="410"/>
      <c r="M28" s="410"/>
    </row>
    <row r="29" spans="1:13" ht="15" x14ac:dyDescent="0.2">
      <c r="A29" s="416" t="s">
        <v>415</v>
      </c>
      <c r="B29" s="415" t="s">
        <v>529</v>
      </c>
      <c r="C29" s="407" t="s">
        <v>248</v>
      </c>
      <c r="D29" s="410"/>
      <c r="E29" s="414">
        <f>SUM(F29:M29)</f>
        <v>0</v>
      </c>
      <c r="F29" s="413"/>
      <c r="G29" s="412"/>
      <c r="H29" s="411"/>
      <c r="I29" s="410"/>
      <c r="J29" s="410"/>
      <c r="K29" s="410"/>
      <c r="L29" s="410"/>
      <c r="M29" s="410"/>
    </row>
    <row r="30" spans="1:13" ht="15" x14ac:dyDescent="0.2">
      <c r="A30" s="416" t="s">
        <v>410</v>
      </c>
      <c r="B30" s="415" t="s">
        <v>528</v>
      </c>
      <c r="C30" s="407" t="s">
        <v>246</v>
      </c>
      <c r="D30" s="410"/>
      <c r="E30" s="414">
        <f>SUM(F30:M30)</f>
        <v>0</v>
      </c>
      <c r="F30" s="413"/>
      <c r="G30" s="412"/>
      <c r="H30" s="411"/>
      <c r="I30" s="410"/>
      <c r="J30" s="410"/>
      <c r="K30" s="410"/>
      <c r="L30" s="410"/>
      <c r="M30" s="410"/>
    </row>
    <row r="31" spans="1:13" ht="15" x14ac:dyDescent="0.2">
      <c r="A31" s="416" t="s">
        <v>405</v>
      </c>
      <c r="B31" s="415"/>
      <c r="C31" s="407"/>
      <c r="D31" s="403"/>
      <c r="E31" s="403"/>
      <c r="F31" s="406"/>
      <c r="G31" s="405"/>
      <c r="H31" s="404"/>
      <c r="I31" s="403"/>
      <c r="J31" s="403"/>
      <c r="K31" s="403"/>
      <c r="L31" s="403"/>
      <c r="M31" s="403"/>
    </row>
    <row r="32" spans="1:13" ht="15" x14ac:dyDescent="0.2">
      <c r="A32" s="416" t="s">
        <v>401</v>
      </c>
      <c r="B32" s="415" t="s">
        <v>527</v>
      </c>
      <c r="C32" s="407" t="s">
        <v>244</v>
      </c>
      <c r="D32" s="410"/>
      <c r="E32" s="414">
        <f>SUM(F32:M32)</f>
        <v>0</v>
      </c>
      <c r="F32" s="413"/>
      <c r="G32" s="412"/>
      <c r="H32" s="411"/>
      <c r="I32" s="410"/>
      <c r="J32" s="410"/>
      <c r="K32" s="410"/>
      <c r="L32" s="410"/>
      <c r="M32" s="410"/>
    </row>
    <row r="33" spans="1:13" ht="15" x14ac:dyDescent="0.2">
      <c r="A33" s="416" t="s">
        <v>398</v>
      </c>
      <c r="B33" s="415"/>
      <c r="C33" s="407"/>
      <c r="D33" s="403"/>
      <c r="E33" s="403"/>
      <c r="F33" s="406"/>
      <c r="G33" s="405"/>
      <c r="H33" s="404"/>
      <c r="I33" s="403"/>
      <c r="J33" s="403"/>
      <c r="K33" s="403"/>
      <c r="L33" s="403"/>
      <c r="M33" s="403"/>
    </row>
    <row r="34" spans="1:13" ht="15" x14ac:dyDescent="0.2">
      <c r="A34" s="416" t="s">
        <v>394</v>
      </c>
      <c r="B34" s="415" t="s">
        <v>526</v>
      </c>
      <c r="C34" s="407" t="s">
        <v>242</v>
      </c>
      <c r="D34" s="410"/>
      <c r="E34" s="414">
        <f t="shared" ref="E34:E41" si="2">SUM(F34:M34)</f>
        <v>0</v>
      </c>
      <c r="F34" s="413"/>
      <c r="G34" s="412"/>
      <c r="H34" s="411"/>
      <c r="I34" s="410"/>
      <c r="J34" s="410"/>
      <c r="K34" s="410"/>
      <c r="L34" s="410"/>
      <c r="M34" s="410"/>
    </row>
    <row r="35" spans="1:13" ht="15" x14ac:dyDescent="0.2">
      <c r="A35" s="416" t="s">
        <v>390</v>
      </c>
      <c r="B35" s="415" t="s">
        <v>525</v>
      </c>
      <c r="C35" s="407" t="s">
        <v>240</v>
      </c>
      <c r="D35" s="410"/>
      <c r="E35" s="414">
        <f t="shared" si="2"/>
        <v>0</v>
      </c>
      <c r="F35" s="413"/>
      <c r="G35" s="412"/>
      <c r="H35" s="411"/>
      <c r="I35" s="410"/>
      <c r="J35" s="410"/>
      <c r="K35" s="410"/>
      <c r="L35" s="410"/>
      <c r="M35" s="410"/>
    </row>
    <row r="36" spans="1:13" ht="15" x14ac:dyDescent="0.2">
      <c r="A36" s="416" t="s">
        <v>385</v>
      </c>
      <c r="B36" s="415">
        <v>656</v>
      </c>
      <c r="C36" s="407" t="s">
        <v>524</v>
      </c>
      <c r="D36" s="410"/>
      <c r="E36" s="414">
        <f t="shared" si="2"/>
        <v>0</v>
      </c>
      <c r="F36" s="413"/>
      <c r="G36" s="412"/>
      <c r="H36" s="411"/>
      <c r="I36" s="410"/>
      <c r="J36" s="410"/>
      <c r="K36" s="410"/>
      <c r="L36" s="410"/>
      <c r="M36" s="410"/>
    </row>
    <row r="37" spans="1:13" ht="15" x14ac:dyDescent="0.2">
      <c r="A37" s="416" t="s">
        <v>380</v>
      </c>
      <c r="B37" s="415" t="s">
        <v>523</v>
      </c>
      <c r="C37" s="407" t="s">
        <v>522</v>
      </c>
      <c r="D37" s="410"/>
      <c r="E37" s="414">
        <f t="shared" si="2"/>
        <v>0</v>
      </c>
      <c r="F37" s="413"/>
      <c r="G37" s="412"/>
      <c r="H37" s="411"/>
      <c r="I37" s="410"/>
      <c r="J37" s="410"/>
      <c r="K37" s="410"/>
      <c r="L37" s="410"/>
      <c r="M37" s="410"/>
    </row>
    <row r="38" spans="1:13" ht="15" x14ac:dyDescent="0.2">
      <c r="A38" s="416" t="s">
        <v>377</v>
      </c>
      <c r="B38" s="415">
        <v>663</v>
      </c>
      <c r="C38" s="407" t="s">
        <v>521</v>
      </c>
      <c r="D38" s="410"/>
      <c r="E38" s="414">
        <f t="shared" si="2"/>
        <v>0</v>
      </c>
      <c r="F38" s="413"/>
      <c r="G38" s="412"/>
      <c r="H38" s="411"/>
      <c r="I38" s="410"/>
      <c r="J38" s="410"/>
      <c r="K38" s="410"/>
      <c r="L38" s="410"/>
      <c r="M38" s="410"/>
    </row>
    <row r="39" spans="1:13" ht="15" x14ac:dyDescent="0.2">
      <c r="A39" s="416" t="s">
        <v>373</v>
      </c>
      <c r="B39" s="415" t="s">
        <v>520</v>
      </c>
      <c r="C39" s="407" t="s">
        <v>519</v>
      </c>
      <c r="D39" s="410"/>
      <c r="E39" s="414">
        <f t="shared" si="2"/>
        <v>0</v>
      </c>
      <c r="F39" s="413"/>
      <c r="G39" s="412"/>
      <c r="H39" s="411"/>
      <c r="I39" s="410"/>
      <c r="J39" s="410"/>
      <c r="K39" s="410"/>
      <c r="L39" s="410"/>
      <c r="M39" s="410"/>
    </row>
    <row r="40" spans="1:13" ht="15" x14ac:dyDescent="0.2">
      <c r="A40" s="416" t="s">
        <v>369</v>
      </c>
      <c r="B40" s="415" t="s">
        <v>518</v>
      </c>
      <c r="C40" s="407" t="s">
        <v>230</v>
      </c>
      <c r="D40" s="410"/>
      <c r="E40" s="414">
        <f t="shared" si="2"/>
        <v>0</v>
      </c>
      <c r="F40" s="413"/>
      <c r="G40" s="412"/>
      <c r="H40" s="411"/>
      <c r="I40" s="410"/>
      <c r="J40" s="410"/>
      <c r="K40" s="410"/>
      <c r="L40" s="410"/>
      <c r="M40" s="410"/>
    </row>
    <row r="41" spans="1:13" ht="15" x14ac:dyDescent="0.2">
      <c r="A41" s="416" t="s">
        <v>365</v>
      </c>
      <c r="B41" s="415" t="s">
        <v>517</v>
      </c>
      <c r="C41" s="407" t="s">
        <v>228</v>
      </c>
      <c r="D41" s="410"/>
      <c r="E41" s="414">
        <f t="shared" si="2"/>
        <v>0</v>
      </c>
      <c r="F41" s="413"/>
      <c r="G41" s="412"/>
      <c r="H41" s="411"/>
      <c r="I41" s="410"/>
      <c r="J41" s="410"/>
      <c r="K41" s="410"/>
      <c r="L41" s="410"/>
      <c r="M41" s="410"/>
    </row>
    <row r="42" spans="1:13" ht="15" x14ac:dyDescent="0.2">
      <c r="A42" s="416" t="s">
        <v>362</v>
      </c>
      <c r="B42" s="415"/>
      <c r="C42" s="407"/>
      <c r="D42" s="403"/>
      <c r="E42" s="403"/>
      <c r="F42" s="406"/>
      <c r="G42" s="405"/>
      <c r="H42" s="404"/>
      <c r="I42" s="403"/>
      <c r="J42" s="403"/>
      <c r="K42" s="403"/>
      <c r="L42" s="403"/>
      <c r="M42" s="403"/>
    </row>
    <row r="43" spans="1:13" ht="15" x14ac:dyDescent="0.2">
      <c r="A43" s="416" t="s">
        <v>359</v>
      </c>
      <c r="B43" s="415" t="s">
        <v>516</v>
      </c>
      <c r="C43" s="407" t="s">
        <v>515</v>
      </c>
      <c r="D43" s="410"/>
      <c r="E43" s="414">
        <f>SUM(F43:M43)</f>
        <v>0</v>
      </c>
      <c r="F43" s="413"/>
      <c r="G43" s="412"/>
      <c r="H43" s="411"/>
      <c r="I43" s="410"/>
      <c r="J43" s="410"/>
      <c r="K43" s="410"/>
      <c r="L43" s="410"/>
      <c r="M43" s="410"/>
    </row>
    <row r="44" spans="1:13" ht="15" x14ac:dyDescent="0.2">
      <c r="A44" s="416" t="s">
        <v>357</v>
      </c>
      <c r="B44" s="415" t="s">
        <v>514</v>
      </c>
      <c r="C44" s="407" t="s">
        <v>513</v>
      </c>
      <c r="D44" s="410"/>
      <c r="E44" s="414">
        <f>SUM(F44:M44)</f>
        <v>0</v>
      </c>
      <c r="F44" s="413"/>
      <c r="G44" s="412"/>
      <c r="H44" s="411"/>
      <c r="I44" s="410"/>
      <c r="J44" s="410"/>
      <c r="K44" s="410"/>
      <c r="L44" s="410"/>
      <c r="M44" s="410"/>
    </row>
    <row r="45" spans="1:13" ht="15" x14ac:dyDescent="0.2">
      <c r="A45" s="416" t="s">
        <v>353</v>
      </c>
      <c r="B45" s="415" t="s">
        <v>512</v>
      </c>
      <c r="C45" s="407" t="s">
        <v>222</v>
      </c>
      <c r="D45" s="410"/>
      <c r="E45" s="414">
        <f>SUM(F45:M45)</f>
        <v>0</v>
      </c>
      <c r="F45" s="413"/>
      <c r="G45" s="412"/>
      <c r="H45" s="411"/>
      <c r="I45" s="410"/>
      <c r="J45" s="410"/>
      <c r="K45" s="410"/>
      <c r="L45" s="410"/>
      <c r="M45" s="410"/>
    </row>
    <row r="46" spans="1:13" ht="15" x14ac:dyDescent="0.2">
      <c r="A46" s="409"/>
      <c r="B46" s="408"/>
      <c r="C46" s="407"/>
      <c r="D46" s="403"/>
      <c r="E46" s="403"/>
      <c r="F46" s="406"/>
      <c r="G46" s="405"/>
      <c r="H46" s="404"/>
      <c r="I46" s="403"/>
      <c r="J46" s="403"/>
      <c r="K46" s="403"/>
      <c r="L46" s="403"/>
      <c r="M46" s="403"/>
    </row>
    <row r="47" spans="1:13" ht="12" customHeight="1" x14ac:dyDescent="0.2">
      <c r="A47" s="602" t="str">
        <f ca="1">CELL("filename",A47)</f>
        <v>R:\Finance\Annual Budget\Amended 2016-2017\[2016-2017 Amended Budget.xlsx]133a</v>
      </c>
      <c r="B47" s="602"/>
      <c r="C47" s="602"/>
      <c r="D47" s="402"/>
      <c r="E47" s="402"/>
      <c r="F47" s="402"/>
      <c r="G47" s="402"/>
      <c r="H47" s="402"/>
      <c r="I47" s="402"/>
      <c r="J47" s="402"/>
      <c r="K47" s="402"/>
      <c r="L47" s="402"/>
      <c r="M47" s="402"/>
    </row>
    <row r="48" spans="1:13" ht="12" customHeight="1" x14ac:dyDescent="0.2">
      <c r="A48" s="401"/>
      <c r="B48" s="401"/>
      <c r="C48" s="400" t="s">
        <v>511</v>
      </c>
      <c r="D48" s="399">
        <f t="shared" ref="D48:M48" si="3">SUM(D23:D46)</f>
        <v>2061</v>
      </c>
      <c r="E48" s="399">
        <f t="shared" si="3"/>
        <v>2213</v>
      </c>
      <c r="F48" s="399">
        <f t="shared" si="3"/>
        <v>0</v>
      </c>
      <c r="G48" s="399">
        <f t="shared" si="3"/>
        <v>0</v>
      </c>
      <c r="H48" s="399">
        <f t="shared" si="3"/>
        <v>0</v>
      </c>
      <c r="I48" s="399">
        <f t="shared" si="3"/>
        <v>2213</v>
      </c>
      <c r="J48" s="399">
        <f t="shared" si="3"/>
        <v>0</v>
      </c>
      <c r="K48" s="399">
        <f t="shared" si="3"/>
        <v>0</v>
      </c>
      <c r="L48" s="399">
        <f t="shared" si="3"/>
        <v>0</v>
      </c>
      <c r="M48" s="399">
        <f t="shared" si="3"/>
        <v>0</v>
      </c>
    </row>
  </sheetData>
  <mergeCells count="3">
    <mergeCell ref="A1:C1"/>
    <mergeCell ref="A4:C4"/>
    <mergeCell ref="A47:C47"/>
  </mergeCells>
  <printOptions horizontalCentered="1" verticalCentered="1"/>
  <pageMargins left="0.1" right="0.1" top="0.4" bottom="0.4" header="0.1" footer="0.1"/>
  <pageSetup scale="81" fitToHeight="2" orientation="landscape" r:id="rId1"/>
  <headerFooter>
    <oddHeader>&amp;C&amp;"Arial,Bold"TWIN FALLS SCHOOL DISTRICT 411</oddHeader>
    <oddFooter>&amp;L&amp;"Arial,Bold"&amp;Z&amp;F&amp;R&amp;"Arial,Bold"Page &amp;P of &amp;N</oddFoot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C49"/>
  <sheetViews>
    <sheetView zoomScaleNormal="100" workbookViewId="0">
      <pane xSplit="3" ySplit="7" topLeftCell="D17" activePane="bottomRight" state="frozen"/>
      <selection activeCell="P31" sqref="P31"/>
      <selection pane="topRight" activeCell="P31" sqref="P31"/>
      <selection pane="bottomLeft" activeCell="P31" sqref="P31"/>
      <selection pane="bottomRight" activeCell="P31" sqref="P31"/>
    </sheetView>
  </sheetViews>
  <sheetFormatPr defaultRowHeight="15.75" x14ac:dyDescent="0.25"/>
  <cols>
    <col min="1" max="1" width="3.77734375" style="397" customWidth="1"/>
    <col min="2" max="2" width="6.77734375" style="452" customWidth="1"/>
    <col min="3" max="3" width="30.77734375" style="398" customWidth="1"/>
    <col min="4" max="13" width="11.77734375" style="397" customWidth="1"/>
    <col min="14" max="16384" width="8.88671875" style="397"/>
  </cols>
  <sheetData>
    <row r="1" spans="1:22" ht="20.25" x14ac:dyDescent="0.3">
      <c r="A1" s="600" t="s">
        <v>47</v>
      </c>
      <c r="B1" s="600"/>
      <c r="C1" s="600"/>
      <c r="E1" s="530" t="s">
        <v>510</v>
      </c>
      <c r="F1" s="529"/>
      <c r="G1" s="529"/>
      <c r="H1" s="529"/>
      <c r="I1" s="451"/>
      <c r="L1" s="540"/>
      <c r="M1" s="450" t="s">
        <v>598</v>
      </c>
    </row>
    <row r="2" spans="1:22" x14ac:dyDescent="0.25">
      <c r="E2" s="530" t="s">
        <v>16</v>
      </c>
      <c r="F2" s="529"/>
      <c r="G2" s="529"/>
      <c r="H2" s="528"/>
      <c r="K2" s="446"/>
      <c r="L2" s="445"/>
      <c r="M2" s="444" t="s">
        <v>644</v>
      </c>
    </row>
    <row r="3" spans="1:22" ht="15" customHeight="1" x14ac:dyDescent="0.25">
      <c r="E3" s="447" t="s">
        <v>507</v>
      </c>
      <c r="F3" s="447"/>
      <c r="G3" s="447"/>
      <c r="H3" s="528"/>
      <c r="J3" s="527" t="s">
        <v>5</v>
      </c>
      <c r="K3" s="446"/>
      <c r="L3" s="445"/>
      <c r="M3" s="444" t="s">
        <v>645</v>
      </c>
    </row>
    <row r="4" spans="1:22" ht="12.6" customHeight="1" x14ac:dyDescent="0.2">
      <c r="A4" s="603" t="s">
        <v>505</v>
      </c>
      <c r="B4" s="603"/>
      <c r="C4" s="603"/>
      <c r="D4" s="401"/>
      <c r="E4" s="401"/>
      <c r="F4" s="401"/>
      <c r="G4" s="401"/>
      <c r="H4" s="401"/>
      <c r="I4" s="401"/>
      <c r="J4" s="401"/>
      <c r="K4" s="401"/>
      <c r="L4" s="401"/>
    </row>
    <row r="5" spans="1:22" ht="15" x14ac:dyDescent="0.2">
      <c r="A5" s="526"/>
      <c r="B5" s="522"/>
      <c r="C5" s="525" t="s">
        <v>16</v>
      </c>
      <c r="D5" s="522" t="s">
        <v>503</v>
      </c>
      <c r="E5" s="522" t="s">
        <v>90</v>
      </c>
      <c r="F5" s="524" t="s">
        <v>85</v>
      </c>
      <c r="G5" s="524" t="s">
        <v>83</v>
      </c>
      <c r="H5" s="524" t="s">
        <v>81</v>
      </c>
      <c r="I5" s="524" t="s">
        <v>79</v>
      </c>
      <c r="J5" s="524" t="s">
        <v>77</v>
      </c>
      <c r="K5" s="523" t="s">
        <v>75</v>
      </c>
      <c r="L5" s="522" t="s">
        <v>73</v>
      </c>
      <c r="M5" s="522" t="s">
        <v>70</v>
      </c>
    </row>
    <row r="6" spans="1:22" ht="15" x14ac:dyDescent="0.2">
      <c r="A6" s="521"/>
      <c r="B6" s="481"/>
      <c r="C6" s="480"/>
      <c r="D6" s="516"/>
      <c r="E6" s="520"/>
      <c r="F6" s="401"/>
      <c r="G6" s="519"/>
      <c r="H6" s="518" t="s">
        <v>560</v>
      </c>
      <c r="I6" s="518" t="s">
        <v>559</v>
      </c>
      <c r="J6" s="517" t="s">
        <v>558</v>
      </c>
      <c r="K6" s="481" t="s">
        <v>557</v>
      </c>
      <c r="L6" s="481" t="s">
        <v>556</v>
      </c>
      <c r="M6" s="516"/>
    </row>
    <row r="7" spans="1:22" ht="15" x14ac:dyDescent="0.2">
      <c r="A7" s="482" t="s">
        <v>87</v>
      </c>
      <c r="B7" s="484" t="s">
        <v>500</v>
      </c>
      <c r="C7" s="515" t="s">
        <v>555</v>
      </c>
      <c r="D7" s="484" t="s">
        <v>88</v>
      </c>
      <c r="E7" s="484" t="s">
        <v>88</v>
      </c>
      <c r="F7" s="514" t="s">
        <v>84</v>
      </c>
      <c r="G7" s="459" t="s">
        <v>82</v>
      </c>
      <c r="H7" s="459" t="s">
        <v>554</v>
      </c>
      <c r="I7" s="459" t="s">
        <v>553</v>
      </c>
      <c r="J7" s="482" t="s">
        <v>552</v>
      </c>
      <c r="K7" s="484" t="s">
        <v>551</v>
      </c>
      <c r="L7" s="484" t="s">
        <v>550</v>
      </c>
      <c r="M7" s="484" t="s">
        <v>184</v>
      </c>
    </row>
    <row r="8" spans="1:22" ht="15" x14ac:dyDescent="0.2">
      <c r="A8" s="482" t="s">
        <v>350</v>
      </c>
      <c r="B8" s="484" t="s">
        <v>597</v>
      </c>
      <c r="C8" s="463" t="s">
        <v>220</v>
      </c>
      <c r="D8" s="497"/>
      <c r="E8" s="414">
        <f>SUM(F8:M8)</f>
        <v>0</v>
      </c>
      <c r="F8" s="500"/>
      <c r="G8" s="499"/>
      <c r="H8" s="498"/>
      <c r="I8" s="497"/>
      <c r="J8" s="497"/>
      <c r="K8" s="497"/>
      <c r="L8" s="497"/>
      <c r="M8" s="497"/>
    </row>
    <row r="9" spans="1:22" ht="15" x14ac:dyDescent="0.2">
      <c r="A9" s="482" t="s">
        <v>493</v>
      </c>
      <c r="B9" s="484"/>
      <c r="C9" s="463"/>
      <c r="D9" s="509"/>
      <c r="E9" s="509"/>
      <c r="F9" s="512"/>
      <c r="G9" s="511"/>
      <c r="H9" s="510"/>
      <c r="I9" s="509"/>
      <c r="J9" s="509"/>
      <c r="K9" s="509"/>
      <c r="L9" s="509"/>
      <c r="M9" s="509"/>
    </row>
    <row r="10" spans="1:22" ht="15" x14ac:dyDescent="0.2">
      <c r="A10" s="482" t="s">
        <v>490</v>
      </c>
      <c r="B10" s="484" t="s">
        <v>75</v>
      </c>
      <c r="C10" s="473" t="s">
        <v>596</v>
      </c>
      <c r="D10" s="472">
        <f>+D8+'133a'!D48</f>
        <v>2061</v>
      </c>
      <c r="E10" s="472">
        <f>+E8+'133a'!E48</f>
        <v>2213</v>
      </c>
      <c r="F10" s="472">
        <f>+F8+'133a'!F48</f>
        <v>0</v>
      </c>
      <c r="G10" s="472">
        <f>+G8+'133a'!G48</f>
        <v>0</v>
      </c>
      <c r="H10" s="472">
        <f>+H8+'133a'!H48</f>
        <v>0</v>
      </c>
      <c r="I10" s="472">
        <f>+I8+'133a'!I48</f>
        <v>2213</v>
      </c>
      <c r="J10" s="472">
        <f>+J8+'133a'!J48</f>
        <v>0</v>
      </c>
      <c r="K10" s="472">
        <f>+K8+'133a'!K48</f>
        <v>0</v>
      </c>
      <c r="L10" s="472">
        <f>+L8+'133a'!L48</f>
        <v>0</v>
      </c>
      <c r="M10" s="472">
        <f>+M8+'133a'!M48</f>
        <v>0</v>
      </c>
    </row>
    <row r="11" spans="1:22" x14ac:dyDescent="0.25">
      <c r="A11" s="482" t="s">
        <v>485</v>
      </c>
      <c r="B11" s="513"/>
      <c r="C11" s="486"/>
      <c r="D11" s="501"/>
      <c r="E11" s="501"/>
      <c r="F11" s="504"/>
      <c r="G11" s="503"/>
      <c r="H11" s="502"/>
      <c r="I11" s="501"/>
      <c r="J11" s="501"/>
      <c r="K11" s="501"/>
      <c r="L11" s="501"/>
      <c r="M11" s="501"/>
    </row>
    <row r="12" spans="1:22" ht="15" x14ac:dyDescent="0.2">
      <c r="A12" s="482" t="s">
        <v>478</v>
      </c>
      <c r="B12" s="484" t="s">
        <v>595</v>
      </c>
      <c r="C12" s="463" t="s">
        <v>218</v>
      </c>
      <c r="D12" s="497"/>
      <c r="E12" s="414">
        <f>SUM(F12:M12)</f>
        <v>0</v>
      </c>
      <c r="F12" s="500"/>
      <c r="G12" s="499"/>
      <c r="H12" s="498"/>
      <c r="I12" s="497"/>
      <c r="J12" s="497"/>
      <c r="K12" s="497"/>
      <c r="L12" s="497"/>
      <c r="M12" s="497"/>
    </row>
    <row r="13" spans="1:22" ht="15" x14ac:dyDescent="0.2">
      <c r="A13" s="482" t="s">
        <v>474</v>
      </c>
      <c r="B13" s="484" t="s">
        <v>594</v>
      </c>
      <c r="C13" s="463" t="s">
        <v>216</v>
      </c>
      <c r="D13" s="497"/>
      <c r="E13" s="414">
        <f>SUM(F13:M13)</f>
        <v>0</v>
      </c>
      <c r="F13" s="500"/>
      <c r="G13" s="499"/>
      <c r="H13" s="498"/>
      <c r="I13" s="497"/>
      <c r="J13" s="497"/>
      <c r="K13" s="497"/>
      <c r="L13" s="497"/>
      <c r="M13" s="497"/>
    </row>
    <row r="14" spans="1:22" ht="15" x14ac:dyDescent="0.2">
      <c r="A14" s="482" t="s">
        <v>469</v>
      </c>
      <c r="B14" s="484">
        <v>730</v>
      </c>
      <c r="C14" s="463" t="s">
        <v>593</v>
      </c>
      <c r="D14" s="497"/>
      <c r="E14" s="414">
        <f>SUM(F14:M14)</f>
        <v>0</v>
      </c>
      <c r="F14" s="500"/>
      <c r="G14" s="499"/>
      <c r="H14" s="498"/>
      <c r="I14" s="497"/>
      <c r="J14" s="497"/>
      <c r="K14" s="497"/>
      <c r="L14" s="497"/>
      <c r="M14" s="497"/>
    </row>
    <row r="15" spans="1:22" ht="15" x14ac:dyDescent="0.2">
      <c r="A15" s="482" t="s">
        <v>465</v>
      </c>
      <c r="B15" s="484"/>
      <c r="C15" s="463"/>
      <c r="D15" s="501"/>
      <c r="E15" s="501"/>
      <c r="F15" s="512"/>
      <c r="G15" s="511"/>
      <c r="H15" s="510"/>
      <c r="I15" s="509"/>
      <c r="J15" s="509"/>
      <c r="K15" s="509"/>
      <c r="L15" s="509"/>
      <c r="M15" s="509"/>
    </row>
    <row r="16" spans="1:22" ht="15" x14ac:dyDescent="0.2">
      <c r="A16" s="482" t="s">
        <v>461</v>
      </c>
      <c r="B16" s="484" t="s">
        <v>73</v>
      </c>
      <c r="C16" s="463" t="s">
        <v>592</v>
      </c>
      <c r="D16" s="472">
        <f t="shared" ref="D16:M16" si="0">SUM(D12:D14)</f>
        <v>0</v>
      </c>
      <c r="E16" s="472">
        <f t="shared" si="0"/>
        <v>0</v>
      </c>
      <c r="F16" s="472">
        <f t="shared" si="0"/>
        <v>0</v>
      </c>
      <c r="G16" s="472">
        <f t="shared" si="0"/>
        <v>0</v>
      </c>
      <c r="H16" s="472">
        <f t="shared" si="0"/>
        <v>0</v>
      </c>
      <c r="I16" s="472">
        <f t="shared" si="0"/>
        <v>0</v>
      </c>
      <c r="J16" s="472">
        <f t="shared" si="0"/>
        <v>0</v>
      </c>
      <c r="K16" s="472">
        <f t="shared" si="0"/>
        <v>0</v>
      </c>
      <c r="L16" s="472">
        <f t="shared" si="0"/>
        <v>0</v>
      </c>
      <c r="M16" s="472">
        <f t="shared" si="0"/>
        <v>0</v>
      </c>
      <c r="N16" s="492"/>
      <c r="O16" s="492"/>
      <c r="P16" s="492"/>
      <c r="Q16" s="492"/>
      <c r="R16" s="492"/>
      <c r="S16" s="492"/>
      <c r="T16" s="492"/>
      <c r="U16" s="492"/>
      <c r="V16" s="492"/>
    </row>
    <row r="17" spans="1:55" ht="15" x14ac:dyDescent="0.2">
      <c r="A17" s="482" t="s">
        <v>457</v>
      </c>
      <c r="B17" s="484"/>
      <c r="C17" s="463"/>
      <c r="D17" s="501"/>
      <c r="E17" s="501"/>
      <c r="F17" s="504"/>
      <c r="G17" s="503"/>
      <c r="H17" s="502"/>
      <c r="I17" s="501"/>
      <c r="J17" s="501"/>
      <c r="K17" s="501"/>
      <c r="L17" s="501"/>
      <c r="M17" s="501"/>
    </row>
    <row r="18" spans="1:55" ht="15" x14ac:dyDescent="0.2">
      <c r="A18" s="482" t="s">
        <v>453</v>
      </c>
      <c r="B18" s="484" t="s">
        <v>591</v>
      </c>
      <c r="C18" s="463" t="s">
        <v>590</v>
      </c>
      <c r="D18" s="497"/>
      <c r="E18" s="414">
        <f>SUM(F18:M18)</f>
        <v>0</v>
      </c>
      <c r="F18" s="500"/>
      <c r="G18" s="499"/>
      <c r="H18" s="498"/>
      <c r="I18" s="497"/>
      <c r="J18" s="497"/>
      <c r="K18" s="497"/>
      <c r="L18" s="497"/>
      <c r="M18" s="497"/>
    </row>
    <row r="19" spans="1:55" ht="15" x14ac:dyDescent="0.2">
      <c r="A19" s="482" t="s">
        <v>449</v>
      </c>
      <c r="B19" s="484">
        <v>811</v>
      </c>
      <c r="C19" s="463" t="s">
        <v>589</v>
      </c>
      <c r="D19" s="497"/>
      <c r="E19" s="414">
        <f>SUM(F19:M19)</f>
        <v>0</v>
      </c>
      <c r="F19" s="500"/>
      <c r="G19" s="499"/>
      <c r="H19" s="498"/>
      <c r="I19" s="497"/>
      <c r="J19" s="497"/>
      <c r="K19" s="497"/>
      <c r="L19" s="497"/>
      <c r="M19" s="497"/>
    </row>
    <row r="20" spans="1:55" ht="15" x14ac:dyDescent="0.2">
      <c r="A20" s="482" t="s">
        <v>445</v>
      </c>
      <c r="B20" s="484"/>
      <c r="C20" s="463"/>
      <c r="D20" s="509"/>
      <c r="E20" s="509"/>
      <c r="F20" s="512"/>
      <c r="G20" s="511"/>
      <c r="H20" s="510"/>
      <c r="I20" s="509"/>
      <c r="J20" s="509"/>
      <c r="K20" s="509"/>
      <c r="L20" s="509"/>
      <c r="M20" s="509"/>
    </row>
    <row r="21" spans="1:55" s="505" customFormat="1" ht="15" x14ac:dyDescent="0.2">
      <c r="A21" s="482" t="s">
        <v>442</v>
      </c>
      <c r="B21" s="508">
        <v>800</v>
      </c>
      <c r="C21" s="507" t="s">
        <v>588</v>
      </c>
      <c r="D21" s="472">
        <f t="shared" ref="D21:M21" si="1">SUM(D17:D19)</f>
        <v>0</v>
      </c>
      <c r="E21" s="472">
        <f t="shared" si="1"/>
        <v>0</v>
      </c>
      <c r="F21" s="472">
        <f t="shared" si="1"/>
        <v>0</v>
      </c>
      <c r="G21" s="472">
        <f t="shared" si="1"/>
        <v>0</v>
      </c>
      <c r="H21" s="472">
        <f t="shared" si="1"/>
        <v>0</v>
      </c>
      <c r="I21" s="472">
        <f t="shared" si="1"/>
        <v>0</v>
      </c>
      <c r="J21" s="472">
        <f t="shared" si="1"/>
        <v>0</v>
      </c>
      <c r="K21" s="472">
        <f t="shared" si="1"/>
        <v>0</v>
      </c>
      <c r="L21" s="472">
        <f t="shared" si="1"/>
        <v>0</v>
      </c>
      <c r="M21" s="472">
        <f t="shared" si="1"/>
        <v>0</v>
      </c>
    </row>
    <row r="22" spans="1:55" ht="15" x14ac:dyDescent="0.2">
      <c r="A22" s="482" t="s">
        <v>438</v>
      </c>
      <c r="B22" s="484"/>
      <c r="C22" s="463"/>
      <c r="D22" s="501"/>
      <c r="E22" s="501"/>
      <c r="F22" s="504"/>
      <c r="G22" s="503"/>
      <c r="H22" s="502"/>
      <c r="I22" s="501"/>
      <c r="J22" s="501"/>
      <c r="K22" s="501"/>
      <c r="L22" s="501"/>
      <c r="M22" s="501"/>
    </row>
    <row r="23" spans="1:55" ht="15" x14ac:dyDescent="0.2">
      <c r="A23" s="482" t="s">
        <v>434</v>
      </c>
      <c r="B23" s="484" t="s">
        <v>587</v>
      </c>
      <c r="C23" s="463" t="s">
        <v>205</v>
      </c>
      <c r="D23" s="410"/>
      <c r="E23" s="414">
        <f>SUM(F23:M23)</f>
        <v>0</v>
      </c>
      <c r="F23" s="500"/>
      <c r="G23" s="499"/>
      <c r="H23" s="498"/>
      <c r="I23" s="497"/>
      <c r="J23" s="497"/>
      <c r="K23" s="497"/>
      <c r="L23" s="497"/>
      <c r="M23" s="497"/>
    </row>
    <row r="24" spans="1:55" ht="15" x14ac:dyDescent="0.2">
      <c r="A24" s="482" t="s">
        <v>429</v>
      </c>
      <c r="B24" s="484" t="s">
        <v>586</v>
      </c>
      <c r="C24" s="463" t="s">
        <v>203</v>
      </c>
      <c r="D24" s="410"/>
      <c r="E24" s="414">
        <f>SUM(F24:M24)</f>
        <v>0</v>
      </c>
      <c r="F24" s="500"/>
      <c r="G24" s="499"/>
      <c r="H24" s="498"/>
      <c r="I24" s="497"/>
      <c r="J24" s="497"/>
      <c r="K24" s="497"/>
      <c r="L24" s="497"/>
      <c r="M24" s="497"/>
    </row>
    <row r="25" spans="1:55" ht="15" x14ac:dyDescent="0.2">
      <c r="A25" s="482" t="s">
        <v>426</v>
      </c>
      <c r="B25" s="484" t="s">
        <v>585</v>
      </c>
      <c r="C25" s="463" t="s">
        <v>201</v>
      </c>
      <c r="D25" s="410"/>
      <c r="E25" s="414">
        <f>SUM(F25:M25)</f>
        <v>0</v>
      </c>
      <c r="F25" s="500"/>
      <c r="G25" s="499"/>
      <c r="H25" s="498"/>
      <c r="I25" s="497"/>
      <c r="J25" s="497"/>
      <c r="K25" s="497"/>
      <c r="L25" s="497"/>
      <c r="M25" s="497"/>
    </row>
    <row r="26" spans="1:55" ht="15" x14ac:dyDescent="0.2">
      <c r="A26" s="482" t="s">
        <v>424</v>
      </c>
      <c r="B26" s="484" t="s">
        <v>584</v>
      </c>
      <c r="C26" s="463" t="s">
        <v>583</v>
      </c>
      <c r="D26" s="410"/>
      <c r="E26" s="414">
        <f>SUM(F26:M26)</f>
        <v>0</v>
      </c>
      <c r="F26" s="500"/>
      <c r="G26" s="499"/>
      <c r="H26" s="498"/>
      <c r="I26" s="497"/>
      <c r="J26" s="497"/>
      <c r="K26" s="497"/>
      <c r="L26" s="497"/>
      <c r="M26" s="497"/>
    </row>
    <row r="27" spans="1:55" ht="15" x14ac:dyDescent="0.2">
      <c r="A27" s="482" t="s">
        <v>420</v>
      </c>
      <c r="B27" s="484"/>
      <c r="C27" s="463"/>
      <c r="D27" s="485"/>
      <c r="E27" s="485"/>
      <c r="F27" s="496"/>
      <c r="G27" s="495"/>
      <c r="H27" s="494"/>
      <c r="I27" s="493"/>
      <c r="J27" s="493"/>
      <c r="K27" s="493"/>
      <c r="L27" s="493"/>
      <c r="M27" s="493"/>
    </row>
    <row r="28" spans="1:55" ht="15" x14ac:dyDescent="0.2">
      <c r="A28" s="482" t="s">
        <v>417</v>
      </c>
      <c r="B28" s="484" t="s">
        <v>582</v>
      </c>
      <c r="C28" s="463" t="s">
        <v>581</v>
      </c>
      <c r="D28" s="472">
        <f t="shared" ref="D28:M28" si="2">SUM(D23:D27)</f>
        <v>0</v>
      </c>
      <c r="E28" s="472">
        <f t="shared" si="2"/>
        <v>0</v>
      </c>
      <c r="F28" s="472">
        <f t="shared" si="2"/>
        <v>0</v>
      </c>
      <c r="G28" s="472">
        <f t="shared" si="2"/>
        <v>0</v>
      </c>
      <c r="H28" s="472">
        <f t="shared" si="2"/>
        <v>0</v>
      </c>
      <c r="I28" s="472">
        <f t="shared" si="2"/>
        <v>0</v>
      </c>
      <c r="J28" s="472">
        <f t="shared" si="2"/>
        <v>0</v>
      </c>
      <c r="K28" s="472">
        <f t="shared" si="2"/>
        <v>0</v>
      </c>
      <c r="L28" s="472">
        <f t="shared" si="2"/>
        <v>0</v>
      </c>
      <c r="M28" s="472">
        <f t="shared" si="2"/>
        <v>0</v>
      </c>
      <c r="N28" s="492"/>
      <c r="O28" s="492"/>
      <c r="P28" s="492"/>
      <c r="Q28" s="492"/>
      <c r="R28" s="492"/>
      <c r="S28" s="492"/>
      <c r="T28" s="492"/>
      <c r="U28" s="492"/>
      <c r="V28" s="492"/>
      <c r="W28" s="492"/>
      <c r="X28" s="492"/>
      <c r="Y28" s="492"/>
      <c r="Z28" s="492"/>
      <c r="AA28" s="492"/>
      <c r="AB28" s="492"/>
      <c r="AC28" s="492"/>
      <c r="AD28" s="492"/>
      <c r="AE28" s="492"/>
      <c r="AF28" s="492"/>
      <c r="AG28" s="492"/>
      <c r="AH28" s="492"/>
      <c r="AI28" s="492"/>
      <c r="AJ28" s="492"/>
      <c r="AK28" s="492"/>
      <c r="AL28" s="492"/>
      <c r="AM28" s="492"/>
      <c r="AN28" s="492"/>
      <c r="AO28" s="492"/>
      <c r="AP28" s="492"/>
      <c r="AQ28" s="492"/>
      <c r="AR28" s="492"/>
      <c r="AS28" s="492"/>
      <c r="AT28" s="492"/>
      <c r="AU28" s="492"/>
      <c r="AV28" s="492"/>
      <c r="AW28" s="492"/>
      <c r="AX28" s="492"/>
      <c r="AY28" s="492"/>
      <c r="AZ28" s="492"/>
      <c r="BA28" s="492"/>
      <c r="BB28" s="492"/>
      <c r="BC28" s="492"/>
    </row>
    <row r="29" spans="1:55" ht="15" x14ac:dyDescent="0.2">
      <c r="A29" s="482" t="s">
        <v>413</v>
      </c>
      <c r="B29" s="484"/>
      <c r="C29" s="463"/>
      <c r="D29" s="485"/>
      <c r="E29" s="485"/>
      <c r="F29" s="485"/>
      <c r="G29" s="485"/>
      <c r="H29" s="485"/>
      <c r="I29" s="485"/>
      <c r="J29" s="485"/>
      <c r="K29" s="485"/>
      <c r="L29" s="485"/>
      <c r="M29" s="485"/>
    </row>
    <row r="30" spans="1:55" ht="15" x14ac:dyDescent="0.2">
      <c r="A30" s="482" t="s">
        <v>407</v>
      </c>
      <c r="B30" s="481"/>
      <c r="C30" s="480" t="s">
        <v>580</v>
      </c>
      <c r="D30" s="460"/>
      <c r="E30" s="460"/>
      <c r="F30" s="460"/>
      <c r="G30" s="460"/>
      <c r="H30" s="460"/>
      <c r="I30" s="460"/>
      <c r="J30" s="460"/>
      <c r="K30" s="460"/>
      <c r="L30" s="460"/>
      <c r="M30" s="460"/>
    </row>
    <row r="31" spans="1:55" ht="15" x14ac:dyDescent="0.2">
      <c r="A31" s="482" t="s">
        <v>403</v>
      </c>
      <c r="B31" s="484"/>
      <c r="C31" s="491" t="s">
        <v>579</v>
      </c>
      <c r="D31" s="472">
        <f>SUM(D28,D21,D16,D10,'133a'!D21)</f>
        <v>2061</v>
      </c>
      <c r="E31" s="472">
        <f>SUM(E28,E21,E16,E10,'133a'!E21)</f>
        <v>2213</v>
      </c>
      <c r="F31" s="472">
        <f>SUM(F28,F21,F16,F10,'133a'!F21)</f>
        <v>0</v>
      </c>
      <c r="G31" s="472">
        <f>SUM(G28,G21,G16,G10,'133a'!G21)</f>
        <v>0</v>
      </c>
      <c r="H31" s="472">
        <f>SUM(H28,H21,H16,H10,'133a'!H21)</f>
        <v>0</v>
      </c>
      <c r="I31" s="472">
        <f>SUM(I28,I21,I16,I10,'133a'!I21)</f>
        <v>2213</v>
      </c>
      <c r="J31" s="472">
        <f>SUM(J28,J21,J16,J10,'133a'!J21)</f>
        <v>0</v>
      </c>
      <c r="K31" s="472">
        <f>SUM(K28,K21,K16,K10,'133a'!K21)</f>
        <v>0</v>
      </c>
      <c r="L31" s="472">
        <f>SUM(L28,L21,L16,L10,'133a'!L21)</f>
        <v>0</v>
      </c>
      <c r="M31" s="472">
        <f>SUM(M28,M21,M16,M10,'133a'!M21)</f>
        <v>0</v>
      </c>
    </row>
    <row r="32" spans="1:55" ht="15" x14ac:dyDescent="0.2">
      <c r="A32" s="482" t="s">
        <v>400</v>
      </c>
      <c r="B32" s="484"/>
      <c r="C32" s="463"/>
      <c r="D32" s="485"/>
      <c r="E32" s="485"/>
      <c r="F32" s="490"/>
      <c r="G32" s="489"/>
      <c r="H32" s="488"/>
      <c r="I32" s="485"/>
      <c r="J32" s="485"/>
      <c r="K32" s="485"/>
      <c r="L32" s="485"/>
      <c r="M32" s="485"/>
    </row>
    <row r="33" spans="1:13" ht="15" x14ac:dyDescent="0.2">
      <c r="A33" s="482" t="s">
        <v>397</v>
      </c>
      <c r="B33" s="481">
        <v>950</v>
      </c>
      <c r="C33" s="480" t="s">
        <v>578</v>
      </c>
      <c r="D33" s="487"/>
      <c r="E33" s="487"/>
      <c r="F33" s="417"/>
      <c r="G33" s="417"/>
      <c r="H33" s="417"/>
      <c r="I33" s="417"/>
      <c r="J33" s="417"/>
      <c r="K33" s="417"/>
      <c r="L33" s="417"/>
      <c r="M33" s="460"/>
    </row>
    <row r="34" spans="1:13" ht="15" x14ac:dyDescent="0.2">
      <c r="A34" s="482" t="s">
        <v>393</v>
      </c>
      <c r="B34" s="484"/>
      <c r="C34" s="483" t="s">
        <v>577</v>
      </c>
      <c r="D34" s="469"/>
      <c r="E34" s="469"/>
      <c r="F34" s="417"/>
      <c r="G34" s="417"/>
      <c r="H34" s="417"/>
      <c r="I34" s="417"/>
      <c r="J34" s="417"/>
      <c r="K34" s="417"/>
      <c r="L34" s="417"/>
      <c r="M34" s="460"/>
    </row>
    <row r="35" spans="1:13" x14ac:dyDescent="0.25">
      <c r="A35" s="482" t="s">
        <v>388</v>
      </c>
      <c r="B35" s="484"/>
      <c r="C35" s="486"/>
      <c r="D35" s="485"/>
      <c r="E35" s="485"/>
      <c r="F35" s="417"/>
      <c r="G35" s="417"/>
      <c r="H35" s="417"/>
      <c r="I35" s="417"/>
      <c r="J35" s="417"/>
      <c r="K35" s="417"/>
      <c r="L35" s="417"/>
      <c r="M35" s="460"/>
    </row>
    <row r="36" spans="1:13" ht="15" x14ac:dyDescent="0.2">
      <c r="A36" s="482" t="s">
        <v>383</v>
      </c>
      <c r="B36" s="481"/>
      <c r="C36" s="480" t="s">
        <v>576</v>
      </c>
      <c r="D36" s="604">
        <f>+D31+D34</f>
        <v>2061</v>
      </c>
      <c r="E36" s="604">
        <f>+E31+E34</f>
        <v>2213</v>
      </c>
      <c r="F36" s="417"/>
      <c r="G36" s="417"/>
      <c r="H36" s="417"/>
      <c r="I36" s="417"/>
      <c r="J36" s="417"/>
      <c r="K36" s="417"/>
      <c r="L36" s="417"/>
      <c r="M36" s="460"/>
    </row>
    <row r="37" spans="1:13" ht="15" x14ac:dyDescent="0.2">
      <c r="A37" s="482" t="s">
        <v>379</v>
      </c>
      <c r="B37" s="484"/>
      <c r="C37" s="483" t="s">
        <v>575</v>
      </c>
      <c r="D37" s="605"/>
      <c r="E37" s="605"/>
      <c r="F37" s="417"/>
      <c r="G37" s="417"/>
      <c r="H37" s="417"/>
      <c r="I37" s="417"/>
      <c r="J37" s="417"/>
      <c r="K37" s="417"/>
      <c r="L37" s="417"/>
      <c r="M37" s="460"/>
    </row>
    <row r="38" spans="1:13" ht="15" x14ac:dyDescent="0.2">
      <c r="A38" s="482" t="s">
        <v>376</v>
      </c>
      <c r="B38" s="481"/>
      <c r="C38" s="480"/>
      <c r="D38" s="460"/>
      <c r="E38" s="460"/>
      <c r="F38" s="417"/>
      <c r="G38" s="417"/>
      <c r="H38" s="417"/>
      <c r="I38" s="417"/>
      <c r="J38" s="417"/>
      <c r="K38" s="417"/>
      <c r="L38" s="417"/>
      <c r="M38" s="460"/>
    </row>
    <row r="39" spans="1:13" thickBot="1" x14ac:dyDescent="0.25">
      <c r="A39" s="482" t="s">
        <v>372</v>
      </c>
      <c r="B39" s="481"/>
      <c r="C39" s="480"/>
      <c r="D39" s="460"/>
      <c r="E39" s="460"/>
      <c r="F39" s="465"/>
      <c r="G39" s="465"/>
      <c r="H39" s="465"/>
      <c r="I39" s="465"/>
      <c r="J39" s="465"/>
      <c r="K39" s="417"/>
      <c r="L39" s="417"/>
      <c r="M39" s="460"/>
    </row>
    <row r="40" spans="1:13" x14ac:dyDescent="0.25">
      <c r="A40" s="459" t="s">
        <v>368</v>
      </c>
      <c r="B40" s="479"/>
      <c r="C40" s="478" t="s">
        <v>574</v>
      </c>
      <c r="D40" s="477"/>
      <c r="E40" s="476"/>
      <c r="F40" s="417"/>
      <c r="G40" s="470"/>
      <c r="H40" s="470"/>
      <c r="I40" s="470"/>
      <c r="J40" s="465"/>
      <c r="K40" s="417"/>
      <c r="L40" s="475"/>
      <c r="M40" s="460"/>
    </row>
    <row r="41" spans="1:13" x14ac:dyDescent="0.25">
      <c r="A41" s="459" t="s">
        <v>364</v>
      </c>
      <c r="B41" s="464"/>
      <c r="C41" s="463"/>
      <c r="D41" s="460"/>
      <c r="E41" s="474"/>
      <c r="F41" s="417"/>
      <c r="G41" s="470"/>
      <c r="H41" s="470"/>
      <c r="I41" s="470"/>
      <c r="J41" s="465"/>
      <c r="K41" s="417"/>
      <c r="L41" s="417"/>
      <c r="M41" s="460"/>
    </row>
    <row r="42" spans="1:13" x14ac:dyDescent="0.25">
      <c r="A42" s="459" t="s">
        <v>361</v>
      </c>
      <c r="B42" s="464"/>
      <c r="C42" s="473" t="s">
        <v>573</v>
      </c>
      <c r="D42" s="472">
        <v>2061</v>
      </c>
      <c r="E42" s="471">
        <v>1413</v>
      </c>
      <c r="F42" s="470" t="s">
        <v>572</v>
      </c>
      <c r="G42" s="470"/>
      <c r="H42" s="470"/>
      <c r="I42" s="470"/>
      <c r="J42" s="465"/>
      <c r="K42" s="417"/>
      <c r="L42" s="417"/>
      <c r="M42" s="460"/>
    </row>
    <row r="43" spans="1:13" x14ac:dyDescent="0.25">
      <c r="A43" s="459" t="s">
        <v>358</v>
      </c>
      <c r="B43" s="464"/>
      <c r="C43" s="473" t="s">
        <v>571</v>
      </c>
      <c r="D43" s="472"/>
      <c r="E43" s="471">
        <v>800</v>
      </c>
      <c r="F43" s="470"/>
      <c r="G43" s="465"/>
      <c r="H43" s="465"/>
      <c r="I43" s="465"/>
      <c r="J43" s="465"/>
      <c r="K43" s="417"/>
      <c r="L43" s="417"/>
      <c r="M43" s="460"/>
    </row>
    <row r="44" spans="1:13" x14ac:dyDescent="0.25">
      <c r="A44" s="459" t="s">
        <v>356</v>
      </c>
      <c r="B44" s="464"/>
      <c r="C44" s="473" t="s">
        <v>570</v>
      </c>
      <c r="D44" s="472">
        <f>SUM(D42:D43)</f>
        <v>2061</v>
      </c>
      <c r="E44" s="471">
        <f>SUM(E42:E43)</f>
        <v>2213</v>
      </c>
      <c r="F44" s="470" t="s">
        <v>569</v>
      </c>
      <c r="G44" s="465"/>
      <c r="H44" s="465"/>
      <c r="I44" s="465"/>
      <c r="J44" s="465"/>
      <c r="K44" s="417"/>
      <c r="L44" s="417"/>
      <c r="M44" s="460"/>
    </row>
    <row r="45" spans="1:13" ht="15" x14ac:dyDescent="0.2">
      <c r="A45" s="459" t="s">
        <v>351</v>
      </c>
      <c r="B45" s="464"/>
      <c r="C45" s="463"/>
      <c r="D45" s="469"/>
      <c r="E45" s="468"/>
      <c r="F45" s="465"/>
      <c r="G45" s="465"/>
      <c r="H45" s="465"/>
      <c r="I45" s="465"/>
      <c r="J45" s="465"/>
      <c r="K45" s="417"/>
      <c r="L45" s="417"/>
      <c r="M45" s="460"/>
    </row>
    <row r="46" spans="1:13" ht="15" x14ac:dyDescent="0.2">
      <c r="A46" s="459" t="s">
        <v>568</v>
      </c>
      <c r="B46" s="464"/>
      <c r="C46" s="463" t="s">
        <v>567</v>
      </c>
      <c r="D46" s="467">
        <f>D36</f>
        <v>2061</v>
      </c>
      <c r="E46" s="466">
        <f>E36</f>
        <v>2213</v>
      </c>
      <c r="F46" s="465"/>
      <c r="G46" s="465"/>
      <c r="H46" s="465"/>
      <c r="I46" s="465"/>
      <c r="J46" s="465"/>
      <c r="K46" s="417"/>
      <c r="L46" s="417"/>
      <c r="M46" s="460"/>
    </row>
    <row r="47" spans="1:13" ht="15" x14ac:dyDescent="0.2">
      <c r="A47" s="459" t="s">
        <v>566</v>
      </c>
      <c r="B47" s="464"/>
      <c r="C47" s="463" t="s">
        <v>565</v>
      </c>
      <c r="D47" s="462">
        <f>D48-D46</f>
        <v>0</v>
      </c>
      <c r="E47" s="461">
        <f>E48-E46</f>
        <v>0</v>
      </c>
      <c r="F47" s="417"/>
      <c r="G47" s="417"/>
      <c r="H47" s="417"/>
      <c r="I47" s="417"/>
      <c r="J47" s="417"/>
      <c r="K47" s="417"/>
      <c r="L47" s="417"/>
      <c r="M47" s="460"/>
    </row>
    <row r="48" spans="1:13" thickBot="1" x14ac:dyDescent="0.25">
      <c r="A48" s="459" t="s">
        <v>564</v>
      </c>
      <c r="B48" s="458"/>
      <c r="C48" s="457" t="s">
        <v>563</v>
      </c>
      <c r="D48" s="456">
        <f>D44</f>
        <v>2061</v>
      </c>
      <c r="E48" s="455">
        <f>E44</f>
        <v>2213</v>
      </c>
      <c r="F48" s="454"/>
      <c r="G48" s="454"/>
      <c r="H48" s="454"/>
      <c r="I48" s="454"/>
      <c r="J48" s="454"/>
      <c r="K48" s="454"/>
      <c r="L48" s="454"/>
      <c r="M48" s="453"/>
    </row>
    <row r="49" spans="1:3" ht="15.75" customHeight="1" x14ac:dyDescent="0.2">
      <c r="A49" s="606" t="str">
        <f ca="1">CELL("FILENAME",A2)</f>
        <v>R:\Finance\Annual Budget\Amended 2016-2017\[2016-2017 Amended Budget.xlsx]133b</v>
      </c>
      <c r="B49" s="606"/>
      <c r="C49" s="606"/>
    </row>
  </sheetData>
  <mergeCells count="5">
    <mergeCell ref="A1:C1"/>
    <mergeCell ref="A4:C4"/>
    <mergeCell ref="D36:D37"/>
    <mergeCell ref="E36:E37"/>
    <mergeCell ref="A49:C49"/>
  </mergeCells>
  <printOptions horizontalCentered="1" verticalCentered="1"/>
  <pageMargins left="0.1" right="0.1" top="0.4" bottom="0.4" header="0.1" footer="0.1"/>
  <pageSetup scale="73" fitToHeight="2" orientation="landscape" r:id="rId1"/>
  <headerFooter>
    <oddHeader>&amp;C&amp;"Arial,Bold"TWIN FALLS SCHOOL DISTIRCT 411</oddHeader>
    <oddFooter>&amp;L&amp;"Arial,Bold"&amp;Z&amp;F&amp;R&amp;"Arial,Bold"Page &amp;P of 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441"/>
  <sheetViews>
    <sheetView zoomScaleNormal="100" workbookViewId="0">
      <pane xSplit="3" ySplit="6" topLeftCell="D16" activePane="bottomRight" state="frozen"/>
      <selection activeCell="P31" sqref="P31"/>
      <selection pane="topRight" activeCell="P31" sqref="P31"/>
      <selection pane="bottomLeft" activeCell="P31" sqref="P31"/>
      <selection pane="bottomRight" activeCell="P31" sqref="P31"/>
    </sheetView>
  </sheetViews>
  <sheetFormatPr defaultColWidth="9.77734375" defaultRowHeight="11.25" x14ac:dyDescent="0.2"/>
  <cols>
    <col min="1" max="1" width="3.77734375" style="321" customWidth="1"/>
    <col min="2" max="2" width="6.77734375" style="321" customWidth="1"/>
    <col min="3" max="3" width="27.77734375" style="322" customWidth="1"/>
    <col min="4" max="6" width="10.77734375" style="321" customWidth="1"/>
    <col min="7" max="7" width="3.77734375" style="321" customWidth="1"/>
    <col min="8" max="8" width="6.77734375" style="321" customWidth="1"/>
    <col min="9" max="9" width="27.77734375" style="322" customWidth="1"/>
    <col min="10" max="12" width="10.77734375" style="321" customWidth="1"/>
    <col min="13" max="16384" width="9.77734375" style="321"/>
  </cols>
  <sheetData>
    <row r="1" spans="1:12" ht="20.25" x14ac:dyDescent="0.3">
      <c r="A1" s="596" t="s">
        <v>47</v>
      </c>
      <c r="B1" s="596"/>
      <c r="C1" s="596"/>
      <c r="D1" s="393"/>
      <c r="E1" s="394" t="s">
        <v>510</v>
      </c>
      <c r="F1" s="394"/>
      <c r="G1" s="390"/>
      <c r="H1" s="390"/>
      <c r="I1" s="396"/>
      <c r="J1" s="393"/>
      <c r="L1" s="395" t="s">
        <v>509</v>
      </c>
    </row>
    <row r="2" spans="1:12" ht="15.75" x14ac:dyDescent="0.25">
      <c r="A2" s="393"/>
      <c r="B2" s="393"/>
      <c r="C2" s="389"/>
      <c r="D2" s="393"/>
      <c r="E2" s="394" t="s">
        <v>504</v>
      </c>
      <c r="F2" s="392"/>
      <c r="G2" s="390"/>
      <c r="H2" s="390"/>
      <c r="I2" s="389"/>
      <c r="J2" s="599" t="s">
        <v>600</v>
      </c>
      <c r="K2" s="599"/>
      <c r="L2" s="599"/>
    </row>
    <row r="3" spans="1:12" ht="15.75" x14ac:dyDescent="0.25">
      <c r="A3" s="393"/>
      <c r="B3" s="393"/>
      <c r="C3" s="389"/>
      <c r="D3" s="393"/>
      <c r="E3" s="392" t="s">
        <v>507</v>
      </c>
      <c r="F3" s="391"/>
      <c r="G3" s="390"/>
      <c r="H3" s="390"/>
      <c r="I3" s="389"/>
      <c r="J3" s="599" t="s">
        <v>599</v>
      </c>
      <c r="K3" s="599"/>
      <c r="L3" s="599"/>
    </row>
    <row r="4" spans="1:12" ht="13.9" customHeight="1" x14ac:dyDescent="0.2">
      <c r="A4" s="597" t="s">
        <v>505</v>
      </c>
      <c r="B4" s="597"/>
      <c r="C4" s="597"/>
      <c r="D4" s="597"/>
      <c r="E4" s="324"/>
      <c r="F4" s="324"/>
      <c r="G4" s="324"/>
      <c r="H4" s="324"/>
      <c r="I4" s="325"/>
      <c r="J4" s="324"/>
      <c r="K4" s="324"/>
      <c r="L4" s="324"/>
    </row>
    <row r="5" spans="1:12" ht="12.75" x14ac:dyDescent="0.2">
      <c r="A5" s="388"/>
      <c r="B5" s="387"/>
      <c r="C5" s="386" t="s">
        <v>504</v>
      </c>
      <c r="D5" s="385" t="s">
        <v>503</v>
      </c>
      <c r="E5" s="384" t="s">
        <v>502</v>
      </c>
      <c r="F5" s="383" t="s">
        <v>501</v>
      </c>
      <c r="G5" s="382"/>
      <c r="H5" s="381"/>
      <c r="I5" s="380" t="s">
        <v>504</v>
      </c>
      <c r="J5" s="379" t="s">
        <v>503</v>
      </c>
      <c r="K5" s="378" t="s">
        <v>502</v>
      </c>
      <c r="L5" s="377" t="s">
        <v>501</v>
      </c>
    </row>
    <row r="6" spans="1:12" ht="12.75" x14ac:dyDescent="0.2">
      <c r="A6" s="351" t="s">
        <v>87</v>
      </c>
      <c r="B6" s="334" t="s">
        <v>500</v>
      </c>
      <c r="C6" s="328" t="s">
        <v>499</v>
      </c>
      <c r="D6" s="334" t="s">
        <v>88</v>
      </c>
      <c r="E6" s="334" t="s">
        <v>498</v>
      </c>
      <c r="F6" s="376" t="s">
        <v>497</v>
      </c>
      <c r="G6" s="355" t="s">
        <v>87</v>
      </c>
      <c r="H6" s="375" t="s">
        <v>500</v>
      </c>
      <c r="I6" s="374" t="s">
        <v>499</v>
      </c>
      <c r="J6" s="351" t="s">
        <v>88</v>
      </c>
      <c r="K6" s="334" t="s">
        <v>498</v>
      </c>
      <c r="L6" s="334" t="s">
        <v>497</v>
      </c>
    </row>
    <row r="7" spans="1:12" ht="12.75" x14ac:dyDescent="0.2">
      <c r="A7" s="351" t="s">
        <v>496</v>
      </c>
      <c r="B7" s="334" t="s">
        <v>495</v>
      </c>
      <c r="C7" s="333" t="s">
        <v>494</v>
      </c>
      <c r="D7" s="354">
        <v>1829419</v>
      </c>
      <c r="E7" s="373" t="s">
        <v>346</v>
      </c>
      <c r="F7" s="372">
        <v>2830672</v>
      </c>
      <c r="G7" s="348" t="s">
        <v>493</v>
      </c>
      <c r="H7" s="351" t="s">
        <v>492</v>
      </c>
      <c r="I7" s="333" t="s">
        <v>170</v>
      </c>
      <c r="J7" s="353">
        <v>0</v>
      </c>
      <c r="K7" s="353">
        <v>0</v>
      </c>
      <c r="L7" s="357"/>
    </row>
    <row r="8" spans="1:12" ht="12.75" x14ac:dyDescent="0.2">
      <c r="A8" s="351" t="s">
        <v>491</v>
      </c>
      <c r="B8" s="334"/>
      <c r="C8" s="333"/>
      <c r="D8" s="360"/>
      <c r="E8" s="353"/>
      <c r="F8" s="356"/>
      <c r="G8" s="355" t="s">
        <v>490</v>
      </c>
      <c r="H8" s="351" t="s">
        <v>489</v>
      </c>
      <c r="I8" s="365" t="s">
        <v>488</v>
      </c>
      <c r="J8" s="352">
        <f>J7</f>
        <v>0</v>
      </c>
      <c r="K8" s="358" t="s">
        <v>346</v>
      </c>
      <c r="L8" s="352">
        <f>K7</f>
        <v>0</v>
      </c>
    </row>
    <row r="9" spans="1:12" ht="12.75" x14ac:dyDescent="0.2">
      <c r="A9" s="351" t="s">
        <v>487</v>
      </c>
      <c r="B9" s="334" t="s">
        <v>486</v>
      </c>
      <c r="C9" s="333" t="s">
        <v>171</v>
      </c>
      <c r="D9" s="353">
        <v>0</v>
      </c>
      <c r="E9" s="353">
        <v>0</v>
      </c>
      <c r="F9" s="356"/>
      <c r="G9" s="355" t="s">
        <v>485</v>
      </c>
      <c r="H9" s="335"/>
      <c r="I9" s="333"/>
      <c r="J9" s="347"/>
      <c r="K9" s="347"/>
      <c r="L9" s="357"/>
    </row>
    <row r="10" spans="1:12" ht="12.75" x14ac:dyDescent="0.2">
      <c r="A10" s="351" t="s">
        <v>484</v>
      </c>
      <c r="B10" s="334" t="s">
        <v>483</v>
      </c>
      <c r="C10" s="333" t="s">
        <v>169</v>
      </c>
      <c r="D10" s="353">
        <v>4500000</v>
      </c>
      <c r="E10" s="353">
        <v>4500000</v>
      </c>
      <c r="F10" s="356"/>
      <c r="G10" s="355" t="s">
        <v>482</v>
      </c>
      <c r="H10" s="351" t="s">
        <v>481</v>
      </c>
      <c r="I10" s="333" t="s">
        <v>165</v>
      </c>
      <c r="J10" s="353">
        <v>32118924</v>
      </c>
      <c r="K10" s="353">
        <v>34616452</v>
      </c>
      <c r="L10" s="357"/>
    </row>
    <row r="11" spans="1:12" ht="12.75" x14ac:dyDescent="0.2">
      <c r="A11" s="351" t="s">
        <v>480</v>
      </c>
      <c r="B11" s="334" t="s">
        <v>479</v>
      </c>
      <c r="C11" s="333" t="s">
        <v>168</v>
      </c>
      <c r="D11" s="353">
        <v>1683738</v>
      </c>
      <c r="E11" s="353">
        <v>3185230</v>
      </c>
      <c r="F11" s="356"/>
      <c r="G11" s="355" t="s">
        <v>478</v>
      </c>
      <c r="H11" s="351" t="s">
        <v>477</v>
      </c>
      <c r="I11" s="333" t="s">
        <v>163</v>
      </c>
      <c r="J11" s="353">
        <v>1157177</v>
      </c>
      <c r="K11" s="353">
        <v>1221650</v>
      </c>
      <c r="L11" s="357"/>
    </row>
    <row r="12" spans="1:12" ht="12.75" x14ac:dyDescent="0.2">
      <c r="A12" s="351" t="s">
        <v>476</v>
      </c>
      <c r="B12" s="334" t="s">
        <v>475</v>
      </c>
      <c r="C12" s="333" t="s">
        <v>166</v>
      </c>
      <c r="D12" s="353">
        <v>35000</v>
      </c>
      <c r="E12" s="353">
        <v>40050</v>
      </c>
      <c r="F12" s="356"/>
      <c r="G12" s="355" t="s">
        <v>474</v>
      </c>
      <c r="H12" s="351" t="s">
        <v>473</v>
      </c>
      <c r="I12" s="333" t="s">
        <v>472</v>
      </c>
      <c r="J12" s="353">
        <v>0</v>
      </c>
      <c r="K12" s="353">
        <v>0</v>
      </c>
      <c r="L12" s="357"/>
    </row>
    <row r="13" spans="1:12" ht="12.75" x14ac:dyDescent="0.2">
      <c r="A13" s="351" t="s">
        <v>471</v>
      </c>
      <c r="B13" s="334" t="s">
        <v>470</v>
      </c>
      <c r="C13" s="333" t="s">
        <v>164</v>
      </c>
      <c r="D13" s="353">
        <v>0</v>
      </c>
      <c r="E13" s="353">
        <v>0</v>
      </c>
      <c r="F13" s="356"/>
      <c r="G13" s="355" t="s">
        <v>469</v>
      </c>
      <c r="H13" s="351" t="s">
        <v>468</v>
      </c>
      <c r="I13" s="333" t="s">
        <v>159</v>
      </c>
      <c r="J13" s="353">
        <v>0</v>
      </c>
      <c r="K13" s="353">
        <v>0</v>
      </c>
      <c r="L13" s="357"/>
    </row>
    <row r="14" spans="1:12" ht="12.75" x14ac:dyDescent="0.2">
      <c r="A14" s="351" t="s">
        <v>467</v>
      </c>
      <c r="B14" s="334" t="s">
        <v>466</v>
      </c>
      <c r="C14" s="333" t="s">
        <v>162</v>
      </c>
      <c r="D14" s="353">
        <v>0</v>
      </c>
      <c r="E14" s="353">
        <v>0</v>
      </c>
      <c r="F14" s="356"/>
      <c r="G14" s="355" t="s">
        <v>465</v>
      </c>
      <c r="H14" s="351" t="s">
        <v>464</v>
      </c>
      <c r="I14" s="333" t="s">
        <v>157</v>
      </c>
      <c r="J14" s="353">
        <v>437238</v>
      </c>
      <c r="K14" s="353">
        <v>359350</v>
      </c>
      <c r="L14" s="357"/>
    </row>
    <row r="15" spans="1:12" ht="12.75" x14ac:dyDescent="0.2">
      <c r="A15" s="351" t="s">
        <v>463</v>
      </c>
      <c r="B15" s="334" t="s">
        <v>462</v>
      </c>
      <c r="C15" s="333" t="s">
        <v>160</v>
      </c>
      <c r="D15" s="353">
        <v>0</v>
      </c>
      <c r="E15" s="353">
        <v>0</v>
      </c>
      <c r="F15" s="356"/>
      <c r="G15" s="355" t="s">
        <v>461</v>
      </c>
      <c r="H15" s="351" t="s">
        <v>460</v>
      </c>
      <c r="I15" s="333" t="s">
        <v>155</v>
      </c>
      <c r="J15" s="353">
        <v>4255302</v>
      </c>
      <c r="K15" s="353">
        <v>4532353</v>
      </c>
      <c r="L15" s="357"/>
    </row>
    <row r="16" spans="1:12" ht="12.75" x14ac:dyDescent="0.2">
      <c r="A16" s="351" t="s">
        <v>459</v>
      </c>
      <c r="B16" s="334" t="s">
        <v>458</v>
      </c>
      <c r="C16" s="333" t="s">
        <v>158</v>
      </c>
      <c r="D16" s="353">
        <v>0</v>
      </c>
      <c r="E16" s="353">
        <v>30000</v>
      </c>
      <c r="F16" s="356"/>
      <c r="G16" s="355" t="s">
        <v>457</v>
      </c>
      <c r="H16" s="351" t="s">
        <v>456</v>
      </c>
      <c r="I16" s="333" t="s">
        <v>153</v>
      </c>
      <c r="J16" s="353">
        <v>1322225</v>
      </c>
      <c r="K16" s="353">
        <v>889743</v>
      </c>
      <c r="L16" s="357"/>
    </row>
    <row r="17" spans="1:12" ht="12.75" x14ac:dyDescent="0.2">
      <c r="A17" s="351" t="s">
        <v>455</v>
      </c>
      <c r="B17" s="334" t="s">
        <v>454</v>
      </c>
      <c r="C17" s="333" t="s">
        <v>156</v>
      </c>
      <c r="D17" s="537">
        <v>0</v>
      </c>
      <c r="E17" s="536">
        <v>0</v>
      </c>
      <c r="F17" s="356"/>
      <c r="G17" s="355" t="s">
        <v>453</v>
      </c>
      <c r="H17" s="351" t="s">
        <v>452</v>
      </c>
      <c r="I17" s="333" t="s">
        <v>152</v>
      </c>
      <c r="J17" s="353">
        <v>0</v>
      </c>
      <c r="K17" s="353">
        <v>0</v>
      </c>
      <c r="L17" s="357"/>
    </row>
    <row r="18" spans="1:12" ht="12.75" x14ac:dyDescent="0.2">
      <c r="A18" s="351" t="s">
        <v>451</v>
      </c>
      <c r="B18" s="334" t="s">
        <v>450</v>
      </c>
      <c r="C18" s="365" t="s">
        <v>154</v>
      </c>
      <c r="D18" s="534">
        <v>0</v>
      </c>
      <c r="E18" s="535">
        <v>0</v>
      </c>
      <c r="F18" s="356"/>
      <c r="G18" s="355" t="s">
        <v>449</v>
      </c>
      <c r="H18" s="351" t="s">
        <v>448</v>
      </c>
      <c r="I18" s="333" t="s">
        <v>150</v>
      </c>
      <c r="J18" s="536">
        <v>0</v>
      </c>
      <c r="K18" s="536">
        <v>0</v>
      </c>
      <c r="L18" s="357"/>
    </row>
    <row r="19" spans="1:12" ht="12.75" x14ac:dyDescent="0.2">
      <c r="A19" s="351" t="s">
        <v>447</v>
      </c>
      <c r="B19" s="334"/>
      <c r="C19" s="371" t="s">
        <v>446</v>
      </c>
      <c r="D19" s="370">
        <f>SUBTOTAL(9,D9:D18)</f>
        <v>6218738</v>
      </c>
      <c r="E19" s="369" t="s">
        <v>346</v>
      </c>
      <c r="F19" s="349">
        <f>SUBTOTAL(9,E8:E18)</f>
        <v>7755280</v>
      </c>
      <c r="G19" s="368" t="s">
        <v>445</v>
      </c>
      <c r="H19" s="367">
        <v>437000</v>
      </c>
      <c r="I19" s="366" t="s">
        <v>149</v>
      </c>
      <c r="J19" s="535">
        <v>525380</v>
      </c>
      <c r="K19" s="535">
        <v>554597</v>
      </c>
      <c r="L19" s="357"/>
    </row>
    <row r="20" spans="1:12" ht="12.75" x14ac:dyDescent="0.2">
      <c r="A20" s="351" t="s">
        <v>444</v>
      </c>
      <c r="B20" s="334" t="s">
        <v>443</v>
      </c>
      <c r="C20" s="333" t="s">
        <v>151</v>
      </c>
      <c r="D20" s="353">
        <v>29000</v>
      </c>
      <c r="E20" s="353">
        <v>31500</v>
      </c>
      <c r="F20" s="356"/>
      <c r="G20" s="361" t="s">
        <v>442</v>
      </c>
      <c r="H20" s="364" t="s">
        <v>441</v>
      </c>
      <c r="I20" s="333" t="s">
        <v>440</v>
      </c>
      <c r="J20" s="353">
        <v>190788</v>
      </c>
      <c r="K20" s="353">
        <v>190788</v>
      </c>
      <c r="L20" s="357"/>
    </row>
    <row r="21" spans="1:12" ht="12.75" x14ac:dyDescent="0.2">
      <c r="A21" s="351" t="s">
        <v>439</v>
      </c>
      <c r="B21" s="364"/>
      <c r="C21" s="363"/>
      <c r="D21" s="362"/>
      <c r="E21" s="362"/>
      <c r="F21" s="356"/>
      <c r="G21" s="361" t="s">
        <v>438</v>
      </c>
      <c r="H21" s="351" t="s">
        <v>437</v>
      </c>
      <c r="I21" s="333" t="s">
        <v>145</v>
      </c>
      <c r="J21" s="353">
        <v>0</v>
      </c>
      <c r="K21" s="353">
        <v>0</v>
      </c>
      <c r="L21" s="357"/>
    </row>
    <row r="22" spans="1:12" ht="12.75" x14ac:dyDescent="0.2">
      <c r="A22" s="351" t="s">
        <v>436</v>
      </c>
      <c r="B22" s="334" t="s">
        <v>435</v>
      </c>
      <c r="C22" s="333" t="s">
        <v>148</v>
      </c>
      <c r="D22" s="353">
        <v>20425</v>
      </c>
      <c r="E22" s="353">
        <v>10000</v>
      </c>
      <c r="F22" s="356"/>
      <c r="G22" s="355" t="s">
        <v>434</v>
      </c>
      <c r="H22" s="351" t="s">
        <v>433</v>
      </c>
      <c r="I22" s="365" t="s">
        <v>432</v>
      </c>
      <c r="J22" s="352">
        <f>SUBTOTAL(9,J10:J21)</f>
        <v>40007034</v>
      </c>
      <c r="K22" s="358" t="s">
        <v>346</v>
      </c>
      <c r="L22" s="352">
        <f>SUBTOTAL(9,K10:K21)</f>
        <v>42364933</v>
      </c>
    </row>
    <row r="23" spans="1:12" ht="12.75" x14ac:dyDescent="0.2">
      <c r="A23" s="351" t="s">
        <v>431</v>
      </c>
      <c r="B23" s="334" t="s">
        <v>430</v>
      </c>
      <c r="C23" s="333" t="s">
        <v>146</v>
      </c>
      <c r="D23" s="353">
        <v>0</v>
      </c>
      <c r="E23" s="353">
        <v>0</v>
      </c>
      <c r="F23" s="356"/>
      <c r="G23" s="355" t="s">
        <v>429</v>
      </c>
      <c r="H23" s="335"/>
      <c r="I23" s="333"/>
      <c r="J23" s="347"/>
      <c r="K23" s="347"/>
      <c r="L23" s="357"/>
    </row>
    <row r="24" spans="1:12" ht="12.75" x14ac:dyDescent="0.2">
      <c r="A24" s="351" t="s">
        <v>428</v>
      </c>
      <c r="B24" s="334" t="s">
        <v>427</v>
      </c>
      <c r="C24" s="333" t="s">
        <v>144</v>
      </c>
      <c r="D24" s="353">
        <v>0</v>
      </c>
      <c r="E24" s="353">
        <v>0</v>
      </c>
      <c r="F24" s="356"/>
      <c r="G24" s="355" t="s">
        <v>426</v>
      </c>
      <c r="H24" s="335"/>
      <c r="I24" s="333"/>
      <c r="J24" s="347"/>
      <c r="K24" s="347"/>
      <c r="L24" s="357"/>
    </row>
    <row r="25" spans="1:12" ht="12.75" x14ac:dyDescent="0.2">
      <c r="A25" s="351" t="s">
        <v>425</v>
      </c>
      <c r="B25" s="364"/>
      <c r="C25" s="363"/>
      <c r="D25" s="362"/>
      <c r="E25" s="360"/>
      <c r="F25" s="356"/>
      <c r="G25" s="355" t="s">
        <v>424</v>
      </c>
      <c r="H25" s="351" t="s">
        <v>423</v>
      </c>
      <c r="I25" s="333" t="s">
        <v>141</v>
      </c>
      <c r="J25" s="353">
        <v>0</v>
      </c>
      <c r="K25" s="353">
        <v>0</v>
      </c>
      <c r="L25" s="357"/>
    </row>
    <row r="26" spans="1:12" ht="12.75" x14ac:dyDescent="0.2">
      <c r="A26" s="351" t="s">
        <v>422</v>
      </c>
      <c r="B26" s="334" t="s">
        <v>421</v>
      </c>
      <c r="C26" s="333" t="s">
        <v>142</v>
      </c>
      <c r="D26" s="353">
        <v>4500</v>
      </c>
      <c r="E26" s="353">
        <v>4849</v>
      </c>
      <c r="F26" s="356"/>
      <c r="G26" s="355" t="s">
        <v>420</v>
      </c>
      <c r="H26" s="351" t="s">
        <v>419</v>
      </c>
      <c r="I26" s="333" t="s">
        <v>140</v>
      </c>
      <c r="J26" s="353">
        <v>0</v>
      </c>
      <c r="K26" s="353">
        <v>0</v>
      </c>
      <c r="L26" s="357"/>
    </row>
    <row r="27" spans="1:12" ht="12.75" x14ac:dyDescent="0.2">
      <c r="A27" s="351" t="s">
        <v>418</v>
      </c>
      <c r="B27" s="334"/>
      <c r="C27" s="333"/>
      <c r="D27" s="360"/>
      <c r="E27" s="360"/>
      <c r="F27" s="356"/>
      <c r="G27" s="355" t="s">
        <v>417</v>
      </c>
      <c r="H27" s="351" t="s">
        <v>416</v>
      </c>
      <c r="I27" s="333" t="s">
        <v>138</v>
      </c>
      <c r="J27" s="353">
        <v>0</v>
      </c>
      <c r="K27" s="353">
        <v>0</v>
      </c>
      <c r="L27" s="357"/>
    </row>
    <row r="28" spans="1:12" ht="25.5" x14ac:dyDescent="0.2">
      <c r="A28" s="351" t="s">
        <v>415</v>
      </c>
      <c r="B28" s="334" t="s">
        <v>414</v>
      </c>
      <c r="C28" s="333" t="s">
        <v>139</v>
      </c>
      <c r="D28" s="353">
        <v>0</v>
      </c>
      <c r="E28" s="353">
        <v>0</v>
      </c>
      <c r="F28" s="356"/>
      <c r="G28" s="355" t="s">
        <v>413</v>
      </c>
      <c r="H28" s="351" t="s">
        <v>412</v>
      </c>
      <c r="I28" s="333" t="s">
        <v>411</v>
      </c>
      <c r="J28" s="353">
        <v>0</v>
      </c>
      <c r="K28" s="353">
        <v>0</v>
      </c>
      <c r="L28" s="357"/>
    </row>
    <row r="29" spans="1:12" ht="12.75" x14ac:dyDescent="0.2">
      <c r="A29" s="351" t="s">
        <v>410</v>
      </c>
      <c r="B29" s="334" t="s">
        <v>409</v>
      </c>
      <c r="C29" s="333" t="s">
        <v>408</v>
      </c>
      <c r="D29" s="353">
        <v>0</v>
      </c>
      <c r="E29" s="353">
        <v>0</v>
      </c>
      <c r="F29" s="356"/>
      <c r="G29" s="355" t="s">
        <v>407</v>
      </c>
      <c r="H29" s="351" t="s">
        <v>406</v>
      </c>
      <c r="I29" s="333" t="s">
        <v>134</v>
      </c>
      <c r="J29" s="353">
        <v>0</v>
      </c>
      <c r="K29" s="353">
        <v>0</v>
      </c>
      <c r="L29" s="357"/>
    </row>
    <row r="30" spans="1:12" ht="12.75" x14ac:dyDescent="0.2">
      <c r="A30" s="351" t="s">
        <v>405</v>
      </c>
      <c r="B30" s="334" t="s">
        <v>404</v>
      </c>
      <c r="C30" s="333" t="s">
        <v>135</v>
      </c>
      <c r="D30" s="353">
        <v>0</v>
      </c>
      <c r="E30" s="353">
        <v>0</v>
      </c>
      <c r="F30" s="356"/>
      <c r="G30" s="355" t="s">
        <v>403</v>
      </c>
      <c r="H30" s="351" t="s">
        <v>402</v>
      </c>
      <c r="I30" s="333" t="s">
        <v>133</v>
      </c>
      <c r="J30" s="353">
        <v>0</v>
      </c>
      <c r="K30" s="353">
        <v>0</v>
      </c>
      <c r="L30" s="357"/>
    </row>
    <row r="31" spans="1:12" ht="12.75" x14ac:dyDescent="0.2">
      <c r="A31" s="351" t="s">
        <v>401</v>
      </c>
      <c r="B31" s="334"/>
      <c r="C31" s="333"/>
      <c r="D31" s="360"/>
      <c r="E31" s="360"/>
      <c r="F31" s="356"/>
      <c r="G31" s="355" t="s">
        <v>400</v>
      </c>
      <c r="H31" s="351" t="s">
        <v>399</v>
      </c>
      <c r="I31" s="333" t="s">
        <v>131</v>
      </c>
      <c r="J31" s="353">
        <v>0</v>
      </c>
      <c r="K31" s="353">
        <v>0</v>
      </c>
      <c r="L31" s="357"/>
    </row>
    <row r="32" spans="1:12" ht="12.75" x14ac:dyDescent="0.2">
      <c r="A32" s="351" t="s">
        <v>398</v>
      </c>
      <c r="B32" s="334">
        <v>417100</v>
      </c>
      <c r="C32" s="333" t="s">
        <v>132</v>
      </c>
      <c r="D32" s="353">
        <v>0</v>
      </c>
      <c r="E32" s="353">
        <v>0</v>
      </c>
      <c r="F32" s="356"/>
      <c r="G32" s="355" t="s">
        <v>397</v>
      </c>
      <c r="H32" s="351" t="s">
        <v>396</v>
      </c>
      <c r="I32" s="333" t="s">
        <v>395</v>
      </c>
      <c r="J32" s="353">
        <v>0</v>
      </c>
      <c r="K32" s="353">
        <v>0</v>
      </c>
      <c r="L32" s="357"/>
    </row>
    <row r="33" spans="1:12" ht="12.75" x14ac:dyDescent="0.2">
      <c r="A33" s="351" t="s">
        <v>394</v>
      </c>
      <c r="B33" s="334">
        <v>417200</v>
      </c>
      <c r="C33" s="333" t="s">
        <v>130</v>
      </c>
      <c r="D33" s="353">
        <v>0</v>
      </c>
      <c r="E33" s="353">
        <v>0</v>
      </c>
      <c r="F33" s="356"/>
      <c r="G33" s="361" t="s">
        <v>393</v>
      </c>
      <c r="H33" s="334" t="s">
        <v>392</v>
      </c>
      <c r="I33" s="333" t="s">
        <v>391</v>
      </c>
      <c r="J33" s="353">
        <v>0</v>
      </c>
      <c r="K33" s="353">
        <v>0</v>
      </c>
      <c r="L33" s="357"/>
    </row>
    <row r="34" spans="1:12" ht="12.75" x14ac:dyDescent="0.2">
      <c r="A34" s="351" t="s">
        <v>390</v>
      </c>
      <c r="B34" s="334">
        <v>417300</v>
      </c>
      <c r="C34" s="333" t="s">
        <v>389</v>
      </c>
      <c r="D34" s="353">
        <v>0</v>
      </c>
      <c r="E34" s="353">
        <v>0</v>
      </c>
      <c r="F34" s="356"/>
      <c r="G34" s="355" t="s">
        <v>388</v>
      </c>
      <c r="H34" s="351" t="s">
        <v>387</v>
      </c>
      <c r="I34" s="333" t="s">
        <v>386</v>
      </c>
      <c r="J34" s="353">
        <v>0</v>
      </c>
      <c r="K34" s="353">
        <v>0</v>
      </c>
      <c r="L34" s="357"/>
    </row>
    <row r="35" spans="1:12" ht="12.75" x14ac:dyDescent="0.2">
      <c r="A35" s="351" t="s">
        <v>385</v>
      </c>
      <c r="B35" s="334">
        <v>417400</v>
      </c>
      <c r="C35" s="333" t="s">
        <v>384</v>
      </c>
      <c r="D35" s="353">
        <v>1350</v>
      </c>
      <c r="E35" s="353">
        <v>2000</v>
      </c>
      <c r="F35" s="356"/>
      <c r="G35" s="355" t="s">
        <v>383</v>
      </c>
      <c r="H35" s="351" t="s">
        <v>382</v>
      </c>
      <c r="I35" s="333" t="s">
        <v>381</v>
      </c>
      <c r="J35" s="359">
        <f>SUBTOTAL(9,J25:J34)</f>
        <v>0</v>
      </c>
      <c r="K35" s="358" t="s">
        <v>346</v>
      </c>
      <c r="L35" s="352">
        <f>SUBTOTAL(9,K25:K34)</f>
        <v>0</v>
      </c>
    </row>
    <row r="36" spans="1:12" ht="12.75" x14ac:dyDescent="0.2">
      <c r="A36" s="351" t="s">
        <v>380</v>
      </c>
      <c r="B36" s="334">
        <v>417900</v>
      </c>
      <c r="C36" s="333" t="s">
        <v>124</v>
      </c>
      <c r="D36" s="353">
        <v>0</v>
      </c>
      <c r="E36" s="353">
        <v>0</v>
      </c>
      <c r="F36" s="356"/>
      <c r="G36" s="355" t="s">
        <v>379</v>
      </c>
      <c r="H36" s="335"/>
      <c r="I36" s="333" t="s">
        <v>378</v>
      </c>
      <c r="J36" s="347"/>
      <c r="K36" s="347"/>
      <c r="L36" s="357"/>
    </row>
    <row r="37" spans="1:12" ht="25.5" x14ac:dyDescent="0.2">
      <c r="A37" s="351" t="s">
        <v>377</v>
      </c>
      <c r="B37" s="334"/>
      <c r="C37" s="333"/>
      <c r="D37" s="360"/>
      <c r="E37" s="360"/>
      <c r="F37" s="356"/>
      <c r="G37" s="355" t="s">
        <v>376</v>
      </c>
      <c r="H37" s="351" t="s">
        <v>375</v>
      </c>
      <c r="I37" s="333" t="s">
        <v>374</v>
      </c>
      <c r="J37" s="353">
        <v>0</v>
      </c>
      <c r="K37" s="353">
        <v>0</v>
      </c>
      <c r="L37" s="357"/>
    </row>
    <row r="38" spans="1:12" ht="12.75" x14ac:dyDescent="0.2">
      <c r="A38" s="351" t="s">
        <v>373</v>
      </c>
      <c r="B38" s="334">
        <v>418100</v>
      </c>
      <c r="C38" s="333" t="s">
        <v>123</v>
      </c>
      <c r="D38" s="353">
        <v>0</v>
      </c>
      <c r="E38" s="353">
        <v>0</v>
      </c>
      <c r="F38" s="356"/>
      <c r="G38" s="355" t="s">
        <v>372</v>
      </c>
      <c r="H38" s="351" t="s">
        <v>371</v>
      </c>
      <c r="I38" s="333" t="s">
        <v>370</v>
      </c>
      <c r="J38" s="353">
        <v>0</v>
      </c>
      <c r="K38" s="353">
        <v>0</v>
      </c>
      <c r="L38" s="357"/>
    </row>
    <row r="39" spans="1:12" ht="12.75" x14ac:dyDescent="0.2">
      <c r="A39" s="351" t="s">
        <v>369</v>
      </c>
      <c r="B39" s="334"/>
      <c r="C39" s="333"/>
      <c r="D39" s="360"/>
      <c r="E39" s="353"/>
      <c r="F39" s="356"/>
      <c r="G39" s="355" t="s">
        <v>368</v>
      </c>
      <c r="H39" s="351" t="s">
        <v>367</v>
      </c>
      <c r="I39" s="333" t="s">
        <v>366</v>
      </c>
      <c r="J39" s="359">
        <f>SUBTOTAL(9,J37:J38)</f>
        <v>0</v>
      </c>
      <c r="K39" s="358" t="s">
        <v>346</v>
      </c>
      <c r="L39" s="352">
        <f>SUBTOTAL(9,K37:K38)</f>
        <v>0</v>
      </c>
    </row>
    <row r="40" spans="1:12" ht="12.75" x14ac:dyDescent="0.2">
      <c r="A40" s="351" t="s">
        <v>365</v>
      </c>
      <c r="B40" s="334">
        <v>419100</v>
      </c>
      <c r="C40" s="333" t="s">
        <v>120</v>
      </c>
      <c r="D40" s="353">
        <v>70000</v>
      </c>
      <c r="E40" s="353">
        <v>50000</v>
      </c>
      <c r="F40" s="356"/>
      <c r="G40" s="355" t="s">
        <v>364</v>
      </c>
      <c r="H40" s="351" t="s">
        <v>363</v>
      </c>
      <c r="I40" s="333"/>
      <c r="J40" s="347"/>
      <c r="K40" s="357"/>
      <c r="L40" s="357"/>
    </row>
    <row r="41" spans="1:12" ht="12.75" x14ac:dyDescent="0.2">
      <c r="A41" s="351" t="s">
        <v>362</v>
      </c>
      <c r="B41" s="334">
        <v>419200</v>
      </c>
      <c r="C41" s="333" t="s">
        <v>118</v>
      </c>
      <c r="D41" s="353">
        <v>0</v>
      </c>
      <c r="E41" s="353">
        <v>0</v>
      </c>
      <c r="F41" s="356"/>
      <c r="G41" s="355" t="s">
        <v>361</v>
      </c>
      <c r="H41" s="335"/>
      <c r="I41" s="333" t="s">
        <v>360</v>
      </c>
      <c r="J41" s="359">
        <f>SUM(D46,J8,J22,J35,J39)</f>
        <v>46392626</v>
      </c>
      <c r="K41" s="358" t="s">
        <v>346</v>
      </c>
      <c r="L41" s="352">
        <f>SUM(F46,L8,L22,L35,L39)</f>
        <v>50479989</v>
      </c>
    </row>
    <row r="42" spans="1:12" ht="12.75" x14ac:dyDescent="0.2">
      <c r="A42" s="351" t="s">
        <v>359</v>
      </c>
      <c r="B42" s="334">
        <v>419300</v>
      </c>
      <c r="C42" s="333" t="s">
        <v>116</v>
      </c>
      <c r="D42" s="353">
        <v>0</v>
      </c>
      <c r="E42" s="353">
        <v>0</v>
      </c>
      <c r="F42" s="356"/>
      <c r="G42" s="355" t="s">
        <v>358</v>
      </c>
      <c r="H42" s="335"/>
      <c r="I42" s="333"/>
      <c r="J42" s="347"/>
      <c r="K42" s="347"/>
      <c r="L42" s="357"/>
    </row>
    <row r="43" spans="1:12" ht="12.75" x14ac:dyDescent="0.2">
      <c r="A43" s="351" t="s">
        <v>357</v>
      </c>
      <c r="B43" s="334">
        <v>419900</v>
      </c>
      <c r="C43" s="333" t="s">
        <v>115</v>
      </c>
      <c r="D43" s="353">
        <v>41579</v>
      </c>
      <c r="E43" s="534">
        <f>252792+8635</f>
        <v>261427</v>
      </c>
      <c r="F43" s="356"/>
      <c r="G43" s="355" t="s">
        <v>356</v>
      </c>
      <c r="H43" s="351" t="s">
        <v>355</v>
      </c>
      <c r="I43" s="333" t="s">
        <v>354</v>
      </c>
      <c r="J43" s="533">
        <v>128633</v>
      </c>
      <c r="K43" s="532">
        <v>15733</v>
      </c>
      <c r="L43" s="352">
        <f>+K43</f>
        <v>15733</v>
      </c>
    </row>
    <row r="44" spans="1:12" ht="12.75" x14ac:dyDescent="0.2">
      <c r="A44" s="351" t="s">
        <v>353</v>
      </c>
      <c r="B44" s="334"/>
      <c r="C44" s="333" t="s">
        <v>352</v>
      </c>
      <c r="D44" s="332">
        <f>SUBTOTAL(9,D19:D43)</f>
        <v>166854</v>
      </c>
      <c r="E44" s="350" t="s">
        <v>346</v>
      </c>
      <c r="F44" s="349">
        <f>SUBTOTAL(9,E20:E43)</f>
        <v>359776</v>
      </c>
      <c r="G44" s="348" t="s">
        <v>351</v>
      </c>
      <c r="H44" s="335"/>
      <c r="I44" s="333"/>
      <c r="J44" s="347"/>
      <c r="K44" s="347"/>
      <c r="L44" s="347"/>
    </row>
    <row r="45" spans="1:12" ht="24" x14ac:dyDescent="0.2">
      <c r="A45" s="346" t="s">
        <v>350</v>
      </c>
      <c r="B45" s="340">
        <v>410000</v>
      </c>
      <c r="C45" s="345" t="s">
        <v>349</v>
      </c>
      <c r="D45" s="344"/>
      <c r="E45" s="343" t="s">
        <v>346</v>
      </c>
      <c r="F45" s="342"/>
      <c r="G45" s="341"/>
      <c r="H45" s="340" t="s">
        <v>348</v>
      </c>
      <c r="I45" s="339" t="s">
        <v>347</v>
      </c>
      <c r="J45" s="338"/>
      <c r="K45" s="337" t="s">
        <v>346</v>
      </c>
      <c r="L45" s="336"/>
    </row>
    <row r="46" spans="1:12" ht="12.75" x14ac:dyDescent="0.2">
      <c r="A46" s="335"/>
      <c r="B46" s="334"/>
      <c r="C46" s="333"/>
      <c r="D46" s="332">
        <f>(D19+D44)</f>
        <v>6385592</v>
      </c>
      <c r="E46" s="332"/>
      <c r="F46" s="331">
        <f>SUM(F19+F44)</f>
        <v>8115056</v>
      </c>
      <c r="G46" s="330"/>
      <c r="H46" s="329"/>
      <c r="I46" s="328" t="s">
        <v>345</v>
      </c>
      <c r="J46" s="326">
        <f>(D7+J41+J43)</f>
        <v>48350678</v>
      </c>
      <c r="K46" s="327"/>
      <c r="L46" s="326">
        <f>(F7+L41+K43)</f>
        <v>53326394</v>
      </c>
    </row>
    <row r="47" spans="1:12" ht="12.95" customHeight="1" x14ac:dyDescent="0.2">
      <c r="A47" s="598" t="str">
        <f ca="1">CELL("FILENAME",A1)</f>
        <v>R:\Finance\Annual Budget\Amended 2016-2017\[2016-2017 Amended Budget.xlsx]100</v>
      </c>
      <c r="B47" s="598"/>
      <c r="C47" s="598"/>
      <c r="D47" s="324"/>
      <c r="E47" s="324"/>
      <c r="F47" s="324"/>
      <c r="G47" s="324"/>
      <c r="H47" s="324"/>
      <c r="I47" s="325"/>
      <c r="J47" s="324"/>
      <c r="K47" s="324"/>
      <c r="L47" s="324"/>
    </row>
    <row r="48" spans="1:12" x14ac:dyDescent="0.2">
      <c r="D48" s="323"/>
      <c r="E48" s="323"/>
      <c r="F48" s="323"/>
    </row>
    <row r="49" spans="4:6" x14ac:dyDescent="0.2">
      <c r="D49" s="323"/>
      <c r="E49" s="323"/>
      <c r="F49" s="323"/>
    </row>
    <row r="50" spans="4:6" x14ac:dyDescent="0.2">
      <c r="D50" s="323"/>
      <c r="E50" s="323"/>
      <c r="F50" s="323"/>
    </row>
    <row r="51" spans="4:6" x14ac:dyDescent="0.2">
      <c r="D51" s="323"/>
      <c r="E51" s="323"/>
      <c r="F51" s="323"/>
    </row>
    <row r="52" spans="4:6" x14ac:dyDescent="0.2">
      <c r="D52" s="323"/>
      <c r="E52" s="323"/>
      <c r="F52" s="323"/>
    </row>
    <row r="53" spans="4:6" x14ac:dyDescent="0.2">
      <c r="D53" s="323"/>
      <c r="E53" s="323"/>
      <c r="F53" s="323"/>
    </row>
    <row r="54" spans="4:6" x14ac:dyDescent="0.2">
      <c r="D54" s="323"/>
      <c r="E54" s="323"/>
      <c r="F54" s="323"/>
    </row>
    <row r="55" spans="4:6" x14ac:dyDescent="0.2">
      <c r="D55" s="323"/>
      <c r="E55" s="323"/>
      <c r="F55" s="323"/>
    </row>
    <row r="56" spans="4:6" x14ac:dyDescent="0.2">
      <c r="D56" s="323"/>
      <c r="E56" s="323"/>
      <c r="F56" s="323"/>
    </row>
    <row r="57" spans="4:6" x14ac:dyDescent="0.2">
      <c r="D57" s="323"/>
      <c r="E57" s="323"/>
      <c r="F57" s="323"/>
    </row>
    <row r="58" spans="4:6" x14ac:dyDescent="0.2">
      <c r="D58" s="323"/>
      <c r="E58" s="323"/>
      <c r="F58" s="323"/>
    </row>
    <row r="59" spans="4:6" x14ac:dyDescent="0.2">
      <c r="D59" s="323"/>
      <c r="E59" s="323"/>
      <c r="F59" s="323"/>
    </row>
    <row r="60" spans="4:6" x14ac:dyDescent="0.2">
      <c r="D60" s="323"/>
      <c r="E60" s="323"/>
      <c r="F60" s="323"/>
    </row>
    <row r="61" spans="4:6" x14ac:dyDescent="0.2">
      <c r="D61" s="323"/>
      <c r="E61" s="323"/>
      <c r="F61" s="323"/>
    </row>
    <row r="62" spans="4:6" x14ac:dyDescent="0.2">
      <c r="D62" s="323"/>
      <c r="E62" s="323"/>
      <c r="F62" s="323"/>
    </row>
    <row r="63" spans="4:6" x14ac:dyDescent="0.2">
      <c r="D63" s="323"/>
      <c r="E63" s="323"/>
      <c r="F63" s="323"/>
    </row>
    <row r="64" spans="4:6" x14ac:dyDescent="0.2">
      <c r="D64" s="323"/>
      <c r="E64" s="323"/>
      <c r="F64" s="323"/>
    </row>
    <row r="65" spans="4:6" x14ac:dyDescent="0.2">
      <c r="D65" s="323"/>
      <c r="E65" s="323"/>
      <c r="F65" s="323"/>
    </row>
    <row r="66" spans="4:6" x14ac:dyDescent="0.2">
      <c r="D66" s="323"/>
      <c r="E66" s="323"/>
      <c r="F66" s="323"/>
    </row>
    <row r="67" spans="4:6" x14ac:dyDescent="0.2">
      <c r="D67" s="323"/>
      <c r="E67" s="323"/>
      <c r="F67" s="323"/>
    </row>
    <row r="68" spans="4:6" x14ac:dyDescent="0.2">
      <c r="D68" s="323"/>
      <c r="E68" s="323"/>
      <c r="F68" s="323"/>
    </row>
    <row r="69" spans="4:6" x14ac:dyDescent="0.2">
      <c r="D69" s="323"/>
      <c r="E69" s="323"/>
      <c r="F69" s="323"/>
    </row>
    <row r="70" spans="4:6" x14ac:dyDescent="0.2">
      <c r="D70" s="323"/>
      <c r="E70" s="323"/>
      <c r="F70" s="323"/>
    </row>
    <row r="71" spans="4:6" x14ac:dyDescent="0.2">
      <c r="D71" s="323"/>
      <c r="E71" s="323"/>
      <c r="F71" s="323"/>
    </row>
    <row r="72" spans="4:6" x14ac:dyDescent="0.2">
      <c r="D72" s="323"/>
      <c r="E72" s="323"/>
      <c r="F72" s="323"/>
    </row>
    <row r="73" spans="4:6" x14ac:dyDescent="0.2">
      <c r="D73" s="323"/>
      <c r="E73" s="323"/>
      <c r="F73" s="323"/>
    </row>
    <row r="74" spans="4:6" x14ac:dyDescent="0.2">
      <c r="D74" s="323"/>
      <c r="E74" s="323"/>
      <c r="F74" s="323"/>
    </row>
    <row r="75" spans="4:6" x14ac:dyDescent="0.2">
      <c r="D75" s="323"/>
      <c r="E75" s="323"/>
      <c r="F75" s="323"/>
    </row>
    <row r="76" spans="4:6" x14ac:dyDescent="0.2">
      <c r="D76" s="323"/>
      <c r="E76" s="323"/>
      <c r="F76" s="323"/>
    </row>
    <row r="77" spans="4:6" x14ac:dyDescent="0.2">
      <c r="D77" s="323"/>
      <c r="E77" s="323"/>
      <c r="F77" s="323"/>
    </row>
    <row r="78" spans="4:6" x14ac:dyDescent="0.2">
      <c r="D78" s="323"/>
      <c r="E78" s="323"/>
      <c r="F78" s="323"/>
    </row>
    <row r="79" spans="4:6" x14ac:dyDescent="0.2">
      <c r="D79" s="323"/>
      <c r="E79" s="323"/>
      <c r="F79" s="323"/>
    </row>
    <row r="80" spans="4:6" x14ac:dyDescent="0.2">
      <c r="D80" s="323"/>
      <c r="E80" s="323"/>
      <c r="F80" s="323"/>
    </row>
    <row r="81" spans="4:6" x14ac:dyDescent="0.2">
      <c r="D81" s="323"/>
      <c r="E81" s="323"/>
      <c r="F81" s="323"/>
    </row>
    <row r="82" spans="4:6" x14ac:dyDescent="0.2">
      <c r="D82" s="323"/>
      <c r="E82" s="323"/>
      <c r="F82" s="323"/>
    </row>
    <row r="83" spans="4:6" x14ac:dyDescent="0.2">
      <c r="D83" s="323"/>
      <c r="E83" s="323"/>
      <c r="F83" s="323"/>
    </row>
    <row r="84" spans="4:6" x14ac:dyDescent="0.2">
      <c r="D84" s="323"/>
      <c r="E84" s="323"/>
      <c r="F84" s="323"/>
    </row>
    <row r="85" spans="4:6" x14ac:dyDescent="0.2">
      <c r="D85" s="323"/>
      <c r="E85" s="323"/>
      <c r="F85" s="323"/>
    </row>
    <row r="86" spans="4:6" x14ac:dyDescent="0.2">
      <c r="D86" s="323"/>
      <c r="E86" s="323"/>
      <c r="F86" s="323"/>
    </row>
    <row r="87" spans="4:6" x14ac:dyDescent="0.2">
      <c r="D87" s="323"/>
      <c r="E87" s="323"/>
      <c r="F87" s="323"/>
    </row>
    <row r="88" spans="4:6" x14ac:dyDescent="0.2">
      <c r="D88" s="323"/>
      <c r="E88" s="323"/>
      <c r="F88" s="323"/>
    </row>
    <row r="89" spans="4:6" x14ac:dyDescent="0.2">
      <c r="D89" s="323"/>
      <c r="E89" s="323"/>
      <c r="F89" s="323"/>
    </row>
    <row r="90" spans="4:6" x14ac:dyDescent="0.2">
      <c r="D90" s="323"/>
      <c r="E90" s="323"/>
      <c r="F90" s="323"/>
    </row>
    <row r="91" spans="4:6" x14ac:dyDescent="0.2">
      <c r="D91" s="323"/>
      <c r="E91" s="323"/>
      <c r="F91" s="323"/>
    </row>
    <row r="92" spans="4:6" x14ac:dyDescent="0.2">
      <c r="D92" s="323"/>
      <c r="E92" s="323"/>
      <c r="F92" s="323"/>
    </row>
    <row r="93" spans="4:6" x14ac:dyDescent="0.2">
      <c r="D93" s="323"/>
      <c r="E93" s="323"/>
      <c r="F93" s="323"/>
    </row>
    <row r="94" spans="4:6" x14ac:dyDescent="0.2">
      <c r="D94" s="323"/>
      <c r="E94" s="323"/>
      <c r="F94" s="323"/>
    </row>
    <row r="95" spans="4:6" x14ac:dyDescent="0.2">
      <c r="D95" s="323"/>
      <c r="E95" s="323"/>
      <c r="F95" s="323"/>
    </row>
    <row r="96" spans="4:6" x14ac:dyDescent="0.2">
      <c r="D96" s="323"/>
      <c r="E96" s="323"/>
      <c r="F96" s="323"/>
    </row>
    <row r="97" spans="4:6" x14ac:dyDescent="0.2">
      <c r="D97" s="323"/>
      <c r="E97" s="323"/>
      <c r="F97" s="323"/>
    </row>
    <row r="98" spans="4:6" x14ac:dyDescent="0.2">
      <c r="D98" s="323"/>
      <c r="E98" s="323"/>
      <c r="F98" s="323"/>
    </row>
    <row r="99" spans="4:6" x14ac:dyDescent="0.2">
      <c r="D99" s="323"/>
      <c r="E99" s="323"/>
      <c r="F99" s="323"/>
    </row>
    <row r="100" spans="4:6" x14ac:dyDescent="0.2">
      <c r="D100" s="323"/>
      <c r="E100" s="323"/>
      <c r="F100" s="323"/>
    </row>
    <row r="101" spans="4:6" x14ac:dyDescent="0.2">
      <c r="D101" s="323"/>
      <c r="E101" s="323"/>
      <c r="F101" s="323"/>
    </row>
    <row r="102" spans="4:6" x14ac:dyDescent="0.2">
      <c r="D102" s="323"/>
      <c r="E102" s="323"/>
      <c r="F102" s="323"/>
    </row>
    <row r="103" spans="4:6" x14ac:dyDescent="0.2">
      <c r="D103" s="323"/>
      <c r="E103" s="323"/>
      <c r="F103" s="323"/>
    </row>
    <row r="104" spans="4:6" x14ac:dyDescent="0.2">
      <c r="D104" s="323"/>
      <c r="E104" s="323"/>
      <c r="F104" s="323"/>
    </row>
    <row r="105" spans="4:6" x14ac:dyDescent="0.2">
      <c r="D105" s="323"/>
      <c r="E105" s="323"/>
      <c r="F105" s="323"/>
    </row>
    <row r="106" spans="4:6" x14ac:dyDescent="0.2">
      <c r="D106" s="323"/>
      <c r="E106" s="323"/>
      <c r="F106" s="323"/>
    </row>
    <row r="107" spans="4:6" x14ac:dyDescent="0.2">
      <c r="D107" s="323"/>
      <c r="E107" s="323"/>
      <c r="F107" s="323"/>
    </row>
    <row r="108" spans="4:6" x14ac:dyDescent="0.2">
      <c r="D108" s="323"/>
      <c r="E108" s="323"/>
      <c r="F108" s="323"/>
    </row>
    <row r="109" spans="4:6" x14ac:dyDescent="0.2">
      <c r="D109" s="323"/>
      <c r="E109" s="323"/>
      <c r="F109" s="323"/>
    </row>
    <row r="110" spans="4:6" x14ac:dyDescent="0.2">
      <c r="D110" s="323"/>
      <c r="E110" s="323"/>
      <c r="F110" s="323"/>
    </row>
    <row r="111" spans="4:6" x14ac:dyDescent="0.2">
      <c r="D111" s="323"/>
      <c r="E111" s="323"/>
      <c r="F111" s="323"/>
    </row>
    <row r="112" spans="4:6" x14ac:dyDescent="0.2">
      <c r="D112" s="323"/>
      <c r="E112" s="323"/>
      <c r="F112" s="323"/>
    </row>
    <row r="113" spans="4:6" x14ac:dyDescent="0.2">
      <c r="D113" s="323"/>
      <c r="E113" s="323"/>
      <c r="F113" s="323"/>
    </row>
    <row r="114" spans="4:6" x14ac:dyDescent="0.2">
      <c r="D114" s="323"/>
      <c r="E114" s="323"/>
      <c r="F114" s="323"/>
    </row>
    <row r="115" spans="4:6" x14ac:dyDescent="0.2">
      <c r="D115" s="323"/>
      <c r="E115" s="323"/>
      <c r="F115" s="323"/>
    </row>
    <row r="116" spans="4:6" x14ac:dyDescent="0.2">
      <c r="D116" s="323"/>
      <c r="E116" s="323"/>
      <c r="F116" s="323"/>
    </row>
    <row r="117" spans="4:6" x14ac:dyDescent="0.2">
      <c r="D117" s="323"/>
      <c r="E117" s="323"/>
      <c r="F117" s="323"/>
    </row>
    <row r="118" spans="4:6" x14ac:dyDescent="0.2">
      <c r="D118" s="323"/>
      <c r="E118" s="323"/>
      <c r="F118" s="323"/>
    </row>
    <row r="119" spans="4:6" x14ac:dyDescent="0.2">
      <c r="D119" s="323"/>
      <c r="E119" s="323"/>
      <c r="F119" s="323"/>
    </row>
    <row r="120" spans="4:6" x14ac:dyDescent="0.2">
      <c r="D120" s="323"/>
      <c r="E120" s="323"/>
      <c r="F120" s="323"/>
    </row>
    <row r="121" spans="4:6" x14ac:dyDescent="0.2">
      <c r="D121" s="323"/>
      <c r="E121" s="323"/>
      <c r="F121" s="323"/>
    </row>
    <row r="122" spans="4:6" x14ac:dyDescent="0.2">
      <c r="D122" s="323"/>
      <c r="E122" s="323"/>
      <c r="F122" s="323"/>
    </row>
    <row r="123" spans="4:6" x14ac:dyDescent="0.2">
      <c r="D123" s="323"/>
      <c r="E123" s="323"/>
      <c r="F123" s="323"/>
    </row>
    <row r="124" spans="4:6" x14ac:dyDescent="0.2">
      <c r="D124" s="323"/>
      <c r="E124" s="323"/>
      <c r="F124" s="323"/>
    </row>
    <row r="125" spans="4:6" x14ac:dyDescent="0.2">
      <c r="D125" s="323"/>
      <c r="E125" s="323"/>
      <c r="F125" s="323"/>
    </row>
    <row r="126" spans="4:6" x14ac:dyDescent="0.2">
      <c r="D126" s="323"/>
      <c r="E126" s="323"/>
      <c r="F126" s="323"/>
    </row>
    <row r="127" spans="4:6" x14ac:dyDescent="0.2">
      <c r="D127" s="323"/>
      <c r="E127" s="323"/>
      <c r="F127" s="323"/>
    </row>
    <row r="128" spans="4:6" x14ac:dyDescent="0.2">
      <c r="D128" s="323"/>
      <c r="E128" s="323"/>
      <c r="F128" s="323"/>
    </row>
    <row r="129" spans="4:6" x14ac:dyDescent="0.2">
      <c r="D129" s="323"/>
      <c r="E129" s="323"/>
      <c r="F129" s="323"/>
    </row>
    <row r="130" spans="4:6" x14ac:dyDescent="0.2">
      <c r="D130" s="323"/>
      <c r="E130" s="323"/>
      <c r="F130" s="323"/>
    </row>
    <row r="131" spans="4:6" x14ac:dyDescent="0.2">
      <c r="D131" s="323"/>
      <c r="E131" s="323"/>
      <c r="F131" s="323"/>
    </row>
    <row r="132" spans="4:6" x14ac:dyDescent="0.2">
      <c r="D132" s="323"/>
      <c r="E132" s="323"/>
      <c r="F132" s="323"/>
    </row>
    <row r="133" spans="4:6" x14ac:dyDescent="0.2">
      <c r="D133" s="323"/>
      <c r="E133" s="323"/>
      <c r="F133" s="323"/>
    </row>
    <row r="134" spans="4:6" x14ac:dyDescent="0.2">
      <c r="D134" s="323"/>
      <c r="E134" s="323"/>
      <c r="F134" s="323"/>
    </row>
    <row r="135" spans="4:6" x14ac:dyDescent="0.2">
      <c r="D135" s="323"/>
      <c r="E135" s="323"/>
      <c r="F135" s="323"/>
    </row>
    <row r="136" spans="4:6" x14ac:dyDescent="0.2">
      <c r="D136" s="323"/>
      <c r="E136" s="323"/>
      <c r="F136" s="323"/>
    </row>
    <row r="137" spans="4:6" x14ac:dyDescent="0.2">
      <c r="D137" s="323"/>
      <c r="E137" s="323"/>
      <c r="F137" s="323"/>
    </row>
    <row r="138" spans="4:6" x14ac:dyDescent="0.2">
      <c r="D138" s="323"/>
      <c r="E138" s="323"/>
      <c r="F138" s="323"/>
    </row>
    <row r="139" spans="4:6" x14ac:dyDescent="0.2">
      <c r="D139" s="323"/>
      <c r="E139" s="323"/>
      <c r="F139" s="323"/>
    </row>
    <row r="140" spans="4:6" x14ac:dyDescent="0.2">
      <c r="D140" s="323"/>
      <c r="E140" s="323"/>
      <c r="F140" s="323"/>
    </row>
    <row r="141" spans="4:6" x14ac:dyDescent="0.2">
      <c r="D141" s="323"/>
      <c r="E141" s="323"/>
      <c r="F141" s="323"/>
    </row>
    <row r="142" spans="4:6" x14ac:dyDescent="0.2">
      <c r="D142" s="323"/>
      <c r="E142" s="323"/>
      <c r="F142" s="323"/>
    </row>
    <row r="143" spans="4:6" x14ac:dyDescent="0.2">
      <c r="D143" s="323"/>
      <c r="E143" s="323"/>
      <c r="F143" s="323"/>
    </row>
    <row r="144" spans="4:6" x14ac:dyDescent="0.2">
      <c r="D144" s="323"/>
      <c r="E144" s="323"/>
      <c r="F144" s="323"/>
    </row>
    <row r="145" spans="4:6" x14ac:dyDescent="0.2">
      <c r="D145" s="323"/>
      <c r="E145" s="323"/>
      <c r="F145" s="323"/>
    </row>
    <row r="146" spans="4:6" x14ac:dyDescent="0.2">
      <c r="D146" s="323"/>
      <c r="E146" s="323"/>
      <c r="F146" s="323"/>
    </row>
    <row r="147" spans="4:6" x14ac:dyDescent="0.2">
      <c r="D147" s="323"/>
      <c r="E147" s="323"/>
      <c r="F147" s="323"/>
    </row>
    <row r="148" spans="4:6" x14ac:dyDescent="0.2">
      <c r="D148" s="323"/>
      <c r="E148" s="323"/>
      <c r="F148" s="323"/>
    </row>
    <row r="149" spans="4:6" x14ac:dyDescent="0.2">
      <c r="D149" s="323"/>
      <c r="E149" s="323"/>
      <c r="F149" s="323"/>
    </row>
    <row r="150" spans="4:6" x14ac:dyDescent="0.2">
      <c r="D150" s="323"/>
      <c r="E150" s="323"/>
      <c r="F150" s="323"/>
    </row>
    <row r="151" spans="4:6" x14ac:dyDescent="0.2">
      <c r="D151" s="323"/>
      <c r="E151" s="323"/>
      <c r="F151" s="323"/>
    </row>
    <row r="152" spans="4:6" x14ac:dyDescent="0.2">
      <c r="D152" s="323"/>
      <c r="E152" s="323"/>
      <c r="F152" s="323"/>
    </row>
    <row r="153" spans="4:6" x14ac:dyDescent="0.2">
      <c r="D153" s="323"/>
      <c r="E153" s="323"/>
      <c r="F153" s="323"/>
    </row>
    <row r="154" spans="4:6" x14ac:dyDescent="0.2">
      <c r="D154" s="323"/>
      <c r="E154" s="323"/>
      <c r="F154" s="323"/>
    </row>
    <row r="155" spans="4:6" x14ac:dyDescent="0.2">
      <c r="D155" s="323"/>
      <c r="E155" s="323"/>
      <c r="F155" s="323"/>
    </row>
    <row r="156" spans="4:6" x14ac:dyDescent="0.2">
      <c r="D156" s="323"/>
      <c r="E156" s="323"/>
      <c r="F156" s="323"/>
    </row>
    <row r="157" spans="4:6" x14ac:dyDescent="0.2">
      <c r="D157" s="323"/>
      <c r="E157" s="323"/>
      <c r="F157" s="323"/>
    </row>
    <row r="158" spans="4:6" x14ac:dyDescent="0.2">
      <c r="D158" s="323"/>
      <c r="E158" s="323"/>
      <c r="F158" s="323"/>
    </row>
    <row r="159" spans="4:6" x14ac:dyDescent="0.2">
      <c r="D159" s="323"/>
      <c r="E159" s="323"/>
      <c r="F159" s="323"/>
    </row>
    <row r="160" spans="4:6" x14ac:dyDescent="0.2">
      <c r="D160" s="323"/>
      <c r="E160" s="323"/>
      <c r="F160" s="323"/>
    </row>
    <row r="161" spans="4:6" x14ac:dyDescent="0.2">
      <c r="D161" s="323"/>
      <c r="E161" s="323"/>
      <c r="F161" s="323"/>
    </row>
    <row r="162" spans="4:6" x14ac:dyDescent="0.2">
      <c r="D162" s="323"/>
      <c r="E162" s="323"/>
      <c r="F162" s="323"/>
    </row>
    <row r="163" spans="4:6" x14ac:dyDescent="0.2">
      <c r="D163" s="323"/>
      <c r="E163" s="323"/>
      <c r="F163" s="323"/>
    </row>
    <row r="164" spans="4:6" x14ac:dyDescent="0.2">
      <c r="D164" s="323"/>
      <c r="E164" s="323"/>
      <c r="F164" s="323"/>
    </row>
    <row r="165" spans="4:6" x14ac:dyDescent="0.2">
      <c r="D165" s="323"/>
      <c r="E165" s="323"/>
      <c r="F165" s="323"/>
    </row>
    <row r="166" spans="4:6" x14ac:dyDescent="0.2">
      <c r="D166" s="323"/>
      <c r="E166" s="323"/>
      <c r="F166" s="323"/>
    </row>
    <row r="167" spans="4:6" x14ac:dyDescent="0.2">
      <c r="D167" s="323"/>
      <c r="E167" s="323"/>
      <c r="F167" s="323"/>
    </row>
    <row r="168" spans="4:6" x14ac:dyDescent="0.2">
      <c r="D168" s="323"/>
      <c r="E168" s="323"/>
      <c r="F168" s="323"/>
    </row>
    <row r="169" spans="4:6" x14ac:dyDescent="0.2">
      <c r="D169" s="323"/>
      <c r="E169" s="323"/>
      <c r="F169" s="323"/>
    </row>
    <row r="170" spans="4:6" x14ac:dyDescent="0.2">
      <c r="D170" s="323"/>
      <c r="E170" s="323"/>
      <c r="F170" s="323"/>
    </row>
    <row r="171" spans="4:6" x14ac:dyDescent="0.2">
      <c r="D171" s="323"/>
      <c r="E171" s="323"/>
      <c r="F171" s="323"/>
    </row>
    <row r="172" spans="4:6" x14ac:dyDescent="0.2">
      <c r="D172" s="323"/>
      <c r="E172" s="323"/>
      <c r="F172" s="323"/>
    </row>
    <row r="173" spans="4:6" x14ac:dyDescent="0.2">
      <c r="D173" s="323"/>
      <c r="E173" s="323"/>
      <c r="F173" s="323"/>
    </row>
    <row r="174" spans="4:6" x14ac:dyDescent="0.2">
      <c r="D174" s="323"/>
      <c r="E174" s="323"/>
      <c r="F174" s="323"/>
    </row>
    <row r="175" spans="4:6" x14ac:dyDescent="0.2">
      <c r="D175" s="323"/>
      <c r="E175" s="323"/>
      <c r="F175" s="323"/>
    </row>
    <row r="176" spans="4:6" x14ac:dyDescent="0.2">
      <c r="D176" s="323"/>
      <c r="E176" s="323"/>
      <c r="F176" s="323"/>
    </row>
    <row r="177" spans="4:6" x14ac:dyDescent="0.2">
      <c r="D177" s="323"/>
      <c r="E177" s="323"/>
      <c r="F177" s="323"/>
    </row>
    <row r="178" spans="4:6" x14ac:dyDescent="0.2">
      <c r="D178" s="323"/>
      <c r="E178" s="323"/>
      <c r="F178" s="323"/>
    </row>
    <row r="179" spans="4:6" x14ac:dyDescent="0.2">
      <c r="D179" s="323"/>
      <c r="E179" s="323"/>
      <c r="F179" s="323"/>
    </row>
    <row r="180" spans="4:6" x14ac:dyDescent="0.2">
      <c r="D180" s="323"/>
      <c r="E180" s="323"/>
      <c r="F180" s="323"/>
    </row>
    <row r="181" spans="4:6" x14ac:dyDescent="0.2">
      <c r="D181" s="323"/>
      <c r="E181" s="323"/>
      <c r="F181" s="323"/>
    </row>
    <row r="182" spans="4:6" x14ac:dyDescent="0.2">
      <c r="D182" s="323"/>
      <c r="E182" s="323"/>
      <c r="F182" s="323"/>
    </row>
    <row r="183" spans="4:6" x14ac:dyDescent="0.2">
      <c r="D183" s="323"/>
      <c r="E183" s="323"/>
      <c r="F183" s="323"/>
    </row>
    <row r="184" spans="4:6" x14ac:dyDescent="0.2">
      <c r="D184" s="323"/>
      <c r="E184" s="323"/>
      <c r="F184" s="323"/>
    </row>
    <row r="185" spans="4:6" x14ac:dyDescent="0.2">
      <c r="D185" s="323"/>
      <c r="E185" s="323"/>
      <c r="F185" s="323"/>
    </row>
    <row r="186" spans="4:6" x14ac:dyDescent="0.2">
      <c r="D186" s="323"/>
      <c r="E186" s="323"/>
      <c r="F186" s="323"/>
    </row>
    <row r="187" spans="4:6" x14ac:dyDescent="0.2">
      <c r="D187" s="323"/>
      <c r="E187" s="323"/>
      <c r="F187" s="323"/>
    </row>
    <row r="188" spans="4:6" x14ac:dyDescent="0.2">
      <c r="D188" s="323"/>
      <c r="E188" s="323"/>
      <c r="F188" s="323"/>
    </row>
    <row r="189" spans="4:6" x14ac:dyDescent="0.2">
      <c r="D189" s="323"/>
      <c r="E189" s="323"/>
      <c r="F189" s="323"/>
    </row>
    <row r="190" spans="4:6" x14ac:dyDescent="0.2">
      <c r="D190" s="323"/>
      <c r="E190" s="323"/>
      <c r="F190" s="323"/>
    </row>
    <row r="191" spans="4:6" x14ac:dyDescent="0.2">
      <c r="D191" s="323"/>
      <c r="E191" s="323"/>
      <c r="F191" s="323"/>
    </row>
    <row r="192" spans="4:6" x14ac:dyDescent="0.2">
      <c r="D192" s="323"/>
      <c r="E192" s="323"/>
      <c r="F192" s="323"/>
    </row>
    <row r="193" spans="4:6" x14ac:dyDescent="0.2">
      <c r="D193" s="323"/>
      <c r="E193" s="323"/>
      <c r="F193" s="323"/>
    </row>
    <row r="194" spans="4:6" x14ac:dyDescent="0.2">
      <c r="D194" s="323"/>
      <c r="E194" s="323"/>
      <c r="F194" s="323"/>
    </row>
    <row r="195" spans="4:6" x14ac:dyDescent="0.2">
      <c r="D195" s="323"/>
      <c r="E195" s="323"/>
      <c r="F195" s="323"/>
    </row>
    <row r="196" spans="4:6" x14ac:dyDescent="0.2">
      <c r="D196" s="323"/>
      <c r="E196" s="323"/>
      <c r="F196" s="323"/>
    </row>
    <row r="197" spans="4:6" x14ac:dyDescent="0.2">
      <c r="D197" s="323"/>
      <c r="E197" s="323"/>
      <c r="F197" s="323"/>
    </row>
    <row r="198" spans="4:6" x14ac:dyDescent="0.2">
      <c r="D198" s="323"/>
      <c r="E198" s="323"/>
      <c r="F198" s="323"/>
    </row>
    <row r="199" spans="4:6" x14ac:dyDescent="0.2">
      <c r="D199" s="323"/>
      <c r="E199" s="323"/>
      <c r="F199" s="323"/>
    </row>
    <row r="200" spans="4:6" x14ac:dyDescent="0.2">
      <c r="D200" s="323"/>
      <c r="E200" s="323"/>
      <c r="F200" s="323"/>
    </row>
    <row r="201" spans="4:6" x14ac:dyDescent="0.2">
      <c r="D201" s="323"/>
      <c r="E201" s="323"/>
      <c r="F201" s="323"/>
    </row>
    <row r="202" spans="4:6" x14ac:dyDescent="0.2">
      <c r="D202" s="323"/>
      <c r="E202" s="323"/>
      <c r="F202" s="323"/>
    </row>
    <row r="203" spans="4:6" x14ac:dyDescent="0.2">
      <c r="D203" s="323"/>
      <c r="E203" s="323"/>
      <c r="F203" s="323"/>
    </row>
    <row r="204" spans="4:6" x14ac:dyDescent="0.2">
      <c r="D204" s="323"/>
      <c r="E204" s="323"/>
      <c r="F204" s="323"/>
    </row>
    <row r="205" spans="4:6" x14ac:dyDescent="0.2">
      <c r="D205" s="323"/>
      <c r="E205" s="323"/>
      <c r="F205" s="323"/>
    </row>
    <row r="206" spans="4:6" x14ac:dyDescent="0.2">
      <c r="D206" s="323"/>
      <c r="E206" s="323"/>
      <c r="F206" s="323"/>
    </row>
    <row r="207" spans="4:6" x14ac:dyDescent="0.2">
      <c r="D207" s="323"/>
      <c r="E207" s="323"/>
      <c r="F207" s="323"/>
    </row>
    <row r="208" spans="4:6" x14ac:dyDescent="0.2">
      <c r="D208" s="323"/>
      <c r="E208" s="323"/>
      <c r="F208" s="323"/>
    </row>
    <row r="209" spans="4:6" x14ac:dyDescent="0.2">
      <c r="D209" s="323"/>
      <c r="E209" s="323"/>
      <c r="F209" s="323"/>
    </row>
    <row r="210" spans="4:6" x14ac:dyDescent="0.2">
      <c r="D210" s="323"/>
      <c r="E210" s="323"/>
      <c r="F210" s="323"/>
    </row>
    <row r="211" spans="4:6" x14ac:dyDescent="0.2">
      <c r="D211" s="323"/>
      <c r="E211" s="323"/>
      <c r="F211" s="323"/>
    </row>
    <row r="212" spans="4:6" x14ac:dyDescent="0.2">
      <c r="D212" s="323"/>
      <c r="E212" s="323"/>
      <c r="F212" s="323"/>
    </row>
    <row r="213" spans="4:6" x14ac:dyDescent="0.2">
      <c r="D213" s="323"/>
      <c r="E213" s="323"/>
      <c r="F213" s="323"/>
    </row>
    <row r="214" spans="4:6" x14ac:dyDescent="0.2">
      <c r="D214" s="323"/>
      <c r="E214" s="323"/>
      <c r="F214" s="323"/>
    </row>
    <row r="215" spans="4:6" x14ac:dyDescent="0.2">
      <c r="D215" s="323"/>
      <c r="E215" s="323"/>
      <c r="F215" s="323"/>
    </row>
    <row r="216" spans="4:6" x14ac:dyDescent="0.2">
      <c r="D216" s="323"/>
      <c r="E216" s="323"/>
      <c r="F216" s="323"/>
    </row>
    <row r="217" spans="4:6" x14ac:dyDescent="0.2">
      <c r="D217" s="323"/>
      <c r="E217" s="323"/>
      <c r="F217" s="323"/>
    </row>
    <row r="218" spans="4:6" x14ac:dyDescent="0.2">
      <c r="D218" s="323"/>
      <c r="E218" s="323"/>
      <c r="F218" s="323"/>
    </row>
    <row r="219" spans="4:6" x14ac:dyDescent="0.2">
      <c r="D219" s="323"/>
      <c r="E219" s="323"/>
      <c r="F219" s="323"/>
    </row>
    <row r="220" spans="4:6" x14ac:dyDescent="0.2">
      <c r="D220" s="323"/>
      <c r="E220" s="323"/>
      <c r="F220" s="323"/>
    </row>
    <row r="221" spans="4:6" x14ac:dyDescent="0.2">
      <c r="D221" s="323"/>
      <c r="E221" s="323"/>
      <c r="F221" s="323"/>
    </row>
    <row r="222" spans="4:6" x14ac:dyDescent="0.2">
      <c r="D222" s="323"/>
      <c r="E222" s="323"/>
      <c r="F222" s="323"/>
    </row>
    <row r="223" spans="4:6" x14ac:dyDescent="0.2">
      <c r="D223" s="323"/>
      <c r="E223" s="323"/>
      <c r="F223" s="323"/>
    </row>
    <row r="224" spans="4:6" x14ac:dyDescent="0.2">
      <c r="D224" s="323"/>
      <c r="E224" s="323"/>
      <c r="F224" s="323"/>
    </row>
    <row r="225" spans="4:6" x14ac:dyDescent="0.2">
      <c r="D225" s="323"/>
      <c r="E225" s="323"/>
      <c r="F225" s="323"/>
    </row>
    <row r="226" spans="4:6" x14ac:dyDescent="0.2">
      <c r="D226" s="323"/>
      <c r="E226" s="323"/>
      <c r="F226" s="323"/>
    </row>
    <row r="227" spans="4:6" x14ac:dyDescent="0.2">
      <c r="D227" s="323"/>
      <c r="E227" s="323"/>
      <c r="F227" s="323"/>
    </row>
    <row r="228" spans="4:6" x14ac:dyDescent="0.2">
      <c r="D228" s="323"/>
      <c r="E228" s="323"/>
      <c r="F228" s="323"/>
    </row>
    <row r="229" spans="4:6" x14ac:dyDescent="0.2">
      <c r="D229" s="323"/>
      <c r="E229" s="323"/>
      <c r="F229" s="323"/>
    </row>
    <row r="230" spans="4:6" x14ac:dyDescent="0.2">
      <c r="D230" s="323"/>
      <c r="E230" s="323"/>
      <c r="F230" s="323"/>
    </row>
    <row r="231" spans="4:6" x14ac:dyDescent="0.2">
      <c r="D231" s="323"/>
      <c r="E231" s="323"/>
      <c r="F231" s="323"/>
    </row>
    <row r="232" spans="4:6" x14ac:dyDescent="0.2">
      <c r="D232" s="323"/>
      <c r="E232" s="323"/>
      <c r="F232" s="323"/>
    </row>
    <row r="233" spans="4:6" x14ac:dyDescent="0.2">
      <c r="D233" s="323"/>
      <c r="E233" s="323"/>
      <c r="F233" s="323"/>
    </row>
    <row r="234" spans="4:6" x14ac:dyDescent="0.2">
      <c r="D234" s="323"/>
      <c r="E234" s="323"/>
      <c r="F234" s="323"/>
    </row>
    <row r="235" spans="4:6" x14ac:dyDescent="0.2">
      <c r="D235" s="323"/>
      <c r="E235" s="323"/>
      <c r="F235" s="323"/>
    </row>
    <row r="236" spans="4:6" x14ac:dyDescent="0.2">
      <c r="D236" s="323"/>
      <c r="E236" s="323"/>
      <c r="F236" s="323"/>
    </row>
    <row r="237" spans="4:6" x14ac:dyDescent="0.2">
      <c r="D237" s="323"/>
      <c r="E237" s="323"/>
      <c r="F237" s="323"/>
    </row>
    <row r="238" spans="4:6" x14ac:dyDescent="0.2">
      <c r="D238" s="323"/>
      <c r="E238" s="323"/>
      <c r="F238" s="323"/>
    </row>
    <row r="239" spans="4:6" x14ac:dyDescent="0.2">
      <c r="D239" s="323"/>
      <c r="E239" s="323"/>
      <c r="F239" s="323"/>
    </row>
    <row r="240" spans="4:6" x14ac:dyDescent="0.2">
      <c r="D240" s="323"/>
      <c r="E240" s="323"/>
      <c r="F240" s="323"/>
    </row>
    <row r="241" spans="4:6" x14ac:dyDescent="0.2">
      <c r="D241" s="323"/>
      <c r="E241" s="323"/>
      <c r="F241" s="323"/>
    </row>
    <row r="242" spans="4:6" x14ac:dyDescent="0.2">
      <c r="D242" s="323"/>
      <c r="E242" s="323"/>
      <c r="F242" s="323"/>
    </row>
    <row r="243" spans="4:6" x14ac:dyDescent="0.2">
      <c r="D243" s="323"/>
      <c r="E243" s="323"/>
      <c r="F243" s="323"/>
    </row>
    <row r="244" spans="4:6" x14ac:dyDescent="0.2">
      <c r="D244" s="323"/>
      <c r="E244" s="323"/>
      <c r="F244" s="323"/>
    </row>
    <row r="245" spans="4:6" x14ac:dyDescent="0.2">
      <c r="D245" s="323"/>
      <c r="E245" s="323"/>
      <c r="F245" s="323"/>
    </row>
    <row r="246" spans="4:6" x14ac:dyDescent="0.2">
      <c r="D246" s="323"/>
      <c r="E246" s="323"/>
      <c r="F246" s="323"/>
    </row>
    <row r="247" spans="4:6" x14ac:dyDescent="0.2">
      <c r="D247" s="323"/>
      <c r="E247" s="323"/>
      <c r="F247" s="323"/>
    </row>
    <row r="248" spans="4:6" x14ac:dyDescent="0.2">
      <c r="D248" s="323"/>
      <c r="E248" s="323"/>
      <c r="F248" s="323"/>
    </row>
    <row r="249" spans="4:6" x14ac:dyDescent="0.2">
      <c r="D249" s="323"/>
      <c r="E249" s="323"/>
      <c r="F249" s="323"/>
    </row>
    <row r="250" spans="4:6" x14ac:dyDescent="0.2">
      <c r="D250" s="323"/>
      <c r="E250" s="323"/>
      <c r="F250" s="323"/>
    </row>
    <row r="251" spans="4:6" x14ac:dyDescent="0.2">
      <c r="D251" s="323"/>
      <c r="E251" s="323"/>
      <c r="F251" s="323"/>
    </row>
    <row r="252" spans="4:6" x14ac:dyDescent="0.2">
      <c r="D252" s="323"/>
      <c r="E252" s="323"/>
      <c r="F252" s="323"/>
    </row>
    <row r="253" spans="4:6" x14ac:dyDescent="0.2">
      <c r="D253" s="323"/>
      <c r="E253" s="323"/>
      <c r="F253" s="323"/>
    </row>
    <row r="254" spans="4:6" x14ac:dyDescent="0.2">
      <c r="D254" s="323"/>
      <c r="E254" s="323"/>
      <c r="F254" s="323"/>
    </row>
    <row r="255" spans="4:6" x14ac:dyDescent="0.2">
      <c r="D255" s="323"/>
      <c r="E255" s="323"/>
      <c r="F255" s="323"/>
    </row>
    <row r="256" spans="4:6" x14ac:dyDescent="0.2">
      <c r="D256" s="323"/>
      <c r="E256" s="323"/>
      <c r="F256" s="323"/>
    </row>
    <row r="257" spans="4:6" x14ac:dyDescent="0.2">
      <c r="D257" s="323"/>
      <c r="E257" s="323"/>
      <c r="F257" s="323"/>
    </row>
    <row r="258" spans="4:6" x14ac:dyDescent="0.2">
      <c r="D258" s="323"/>
      <c r="E258" s="323"/>
      <c r="F258" s="323"/>
    </row>
    <row r="259" spans="4:6" x14ac:dyDescent="0.2">
      <c r="D259" s="323"/>
      <c r="E259" s="323"/>
      <c r="F259" s="323"/>
    </row>
    <row r="260" spans="4:6" x14ac:dyDescent="0.2">
      <c r="D260" s="323"/>
      <c r="E260" s="323"/>
      <c r="F260" s="323"/>
    </row>
    <row r="261" spans="4:6" x14ac:dyDescent="0.2">
      <c r="D261" s="323"/>
      <c r="E261" s="323"/>
      <c r="F261" s="323"/>
    </row>
    <row r="262" spans="4:6" x14ac:dyDescent="0.2">
      <c r="D262" s="323"/>
      <c r="E262" s="323"/>
      <c r="F262" s="323"/>
    </row>
    <row r="263" spans="4:6" x14ac:dyDescent="0.2">
      <c r="D263" s="323"/>
      <c r="E263" s="323"/>
      <c r="F263" s="323"/>
    </row>
    <row r="264" spans="4:6" x14ac:dyDescent="0.2">
      <c r="D264" s="323"/>
      <c r="E264" s="323"/>
      <c r="F264" s="323"/>
    </row>
    <row r="265" spans="4:6" x14ac:dyDescent="0.2">
      <c r="D265" s="323"/>
      <c r="E265" s="323"/>
      <c r="F265" s="323"/>
    </row>
    <row r="266" spans="4:6" x14ac:dyDescent="0.2">
      <c r="D266" s="323"/>
      <c r="E266" s="323"/>
      <c r="F266" s="323"/>
    </row>
    <row r="267" spans="4:6" x14ac:dyDescent="0.2">
      <c r="D267" s="323"/>
      <c r="E267" s="323"/>
      <c r="F267" s="323"/>
    </row>
    <row r="268" spans="4:6" x14ac:dyDescent="0.2">
      <c r="D268" s="323"/>
      <c r="E268" s="323"/>
      <c r="F268" s="323"/>
    </row>
    <row r="269" spans="4:6" x14ac:dyDescent="0.2">
      <c r="D269" s="323"/>
      <c r="E269" s="323"/>
      <c r="F269" s="323"/>
    </row>
    <row r="270" spans="4:6" x14ac:dyDescent="0.2">
      <c r="D270" s="323"/>
      <c r="E270" s="323"/>
      <c r="F270" s="323"/>
    </row>
    <row r="271" spans="4:6" x14ac:dyDescent="0.2">
      <c r="D271" s="323"/>
      <c r="E271" s="323"/>
      <c r="F271" s="323"/>
    </row>
    <row r="272" spans="4:6" x14ac:dyDescent="0.2">
      <c r="D272" s="323"/>
      <c r="E272" s="323"/>
      <c r="F272" s="323"/>
    </row>
    <row r="273" spans="4:6" x14ac:dyDescent="0.2">
      <c r="D273" s="323"/>
      <c r="E273" s="323"/>
      <c r="F273" s="323"/>
    </row>
    <row r="274" spans="4:6" x14ac:dyDescent="0.2">
      <c r="D274" s="323"/>
      <c r="E274" s="323"/>
      <c r="F274" s="323"/>
    </row>
    <row r="275" spans="4:6" x14ac:dyDescent="0.2">
      <c r="D275" s="323"/>
      <c r="E275" s="323"/>
      <c r="F275" s="323"/>
    </row>
    <row r="276" spans="4:6" x14ac:dyDescent="0.2">
      <c r="D276" s="323"/>
      <c r="E276" s="323"/>
      <c r="F276" s="323"/>
    </row>
    <row r="277" spans="4:6" x14ac:dyDescent="0.2">
      <c r="D277" s="323"/>
      <c r="E277" s="323"/>
      <c r="F277" s="323"/>
    </row>
    <row r="278" spans="4:6" x14ac:dyDescent="0.2">
      <c r="D278" s="323"/>
      <c r="E278" s="323"/>
      <c r="F278" s="323"/>
    </row>
    <row r="279" spans="4:6" x14ac:dyDescent="0.2">
      <c r="D279" s="323"/>
      <c r="E279" s="323"/>
      <c r="F279" s="323"/>
    </row>
    <row r="280" spans="4:6" x14ac:dyDescent="0.2">
      <c r="D280" s="323"/>
      <c r="E280" s="323"/>
      <c r="F280" s="323"/>
    </row>
    <row r="281" spans="4:6" x14ac:dyDescent="0.2">
      <c r="D281" s="323"/>
      <c r="E281" s="323"/>
      <c r="F281" s="323"/>
    </row>
    <row r="282" spans="4:6" x14ac:dyDescent="0.2">
      <c r="D282" s="323"/>
      <c r="E282" s="323"/>
      <c r="F282" s="323"/>
    </row>
    <row r="283" spans="4:6" x14ac:dyDescent="0.2">
      <c r="D283" s="323"/>
      <c r="E283" s="323"/>
      <c r="F283" s="323"/>
    </row>
    <row r="284" spans="4:6" x14ac:dyDescent="0.2">
      <c r="D284" s="323"/>
      <c r="E284" s="323"/>
      <c r="F284" s="323"/>
    </row>
    <row r="285" spans="4:6" x14ac:dyDescent="0.2">
      <c r="D285" s="323"/>
      <c r="E285" s="323"/>
      <c r="F285" s="323"/>
    </row>
    <row r="286" spans="4:6" x14ac:dyDescent="0.2">
      <c r="D286" s="323"/>
      <c r="E286" s="323"/>
      <c r="F286" s="323"/>
    </row>
    <row r="287" spans="4:6" x14ac:dyDescent="0.2">
      <c r="D287" s="323"/>
      <c r="E287" s="323"/>
      <c r="F287" s="323"/>
    </row>
    <row r="288" spans="4:6" x14ac:dyDescent="0.2">
      <c r="D288" s="323"/>
      <c r="E288" s="323"/>
      <c r="F288" s="323"/>
    </row>
    <row r="289" spans="4:6" x14ac:dyDescent="0.2">
      <c r="D289" s="323"/>
      <c r="E289" s="323"/>
      <c r="F289" s="323"/>
    </row>
    <row r="290" spans="4:6" x14ac:dyDescent="0.2">
      <c r="D290" s="323"/>
      <c r="E290" s="323"/>
      <c r="F290" s="323"/>
    </row>
    <row r="291" spans="4:6" x14ac:dyDescent="0.2">
      <c r="D291" s="323"/>
      <c r="E291" s="323"/>
      <c r="F291" s="323"/>
    </row>
    <row r="292" spans="4:6" x14ac:dyDescent="0.2">
      <c r="D292" s="323"/>
      <c r="E292" s="323"/>
      <c r="F292" s="323"/>
    </row>
    <row r="293" spans="4:6" x14ac:dyDescent="0.2">
      <c r="D293" s="323"/>
      <c r="E293" s="323"/>
      <c r="F293" s="323"/>
    </row>
    <row r="294" spans="4:6" x14ac:dyDescent="0.2">
      <c r="D294" s="323"/>
      <c r="E294" s="323"/>
      <c r="F294" s="323"/>
    </row>
    <row r="295" spans="4:6" x14ac:dyDescent="0.2">
      <c r="D295" s="323"/>
      <c r="E295" s="323"/>
      <c r="F295" s="323"/>
    </row>
    <row r="296" spans="4:6" x14ac:dyDescent="0.2">
      <c r="D296" s="323"/>
      <c r="E296" s="323"/>
      <c r="F296" s="323"/>
    </row>
    <row r="297" spans="4:6" x14ac:dyDescent="0.2">
      <c r="D297" s="323"/>
      <c r="E297" s="323"/>
      <c r="F297" s="323"/>
    </row>
    <row r="298" spans="4:6" x14ac:dyDescent="0.2">
      <c r="D298" s="323"/>
      <c r="E298" s="323"/>
      <c r="F298" s="323"/>
    </row>
    <row r="299" spans="4:6" x14ac:dyDescent="0.2">
      <c r="D299" s="323"/>
      <c r="E299" s="323"/>
      <c r="F299" s="323"/>
    </row>
    <row r="300" spans="4:6" x14ac:dyDescent="0.2">
      <c r="D300" s="323"/>
      <c r="E300" s="323"/>
      <c r="F300" s="323"/>
    </row>
    <row r="301" spans="4:6" x14ac:dyDescent="0.2">
      <c r="D301" s="323"/>
      <c r="E301" s="323"/>
      <c r="F301" s="323"/>
    </row>
    <row r="302" spans="4:6" x14ac:dyDescent="0.2">
      <c r="D302" s="323"/>
      <c r="E302" s="323"/>
      <c r="F302" s="323"/>
    </row>
    <row r="303" spans="4:6" x14ac:dyDescent="0.2">
      <c r="D303" s="323"/>
      <c r="E303" s="323"/>
      <c r="F303" s="323"/>
    </row>
    <row r="304" spans="4:6" x14ac:dyDescent="0.2">
      <c r="D304" s="323"/>
      <c r="E304" s="323"/>
      <c r="F304" s="323"/>
    </row>
    <row r="305" spans="4:6" x14ac:dyDescent="0.2">
      <c r="D305" s="323"/>
      <c r="E305" s="323"/>
      <c r="F305" s="323"/>
    </row>
    <row r="306" spans="4:6" x14ac:dyDescent="0.2">
      <c r="D306" s="323"/>
      <c r="E306" s="323"/>
      <c r="F306" s="323"/>
    </row>
    <row r="307" spans="4:6" x14ac:dyDescent="0.2">
      <c r="D307" s="323"/>
      <c r="E307" s="323"/>
      <c r="F307" s="323"/>
    </row>
    <row r="308" spans="4:6" x14ac:dyDescent="0.2">
      <c r="D308" s="323"/>
      <c r="E308" s="323"/>
      <c r="F308" s="323"/>
    </row>
    <row r="309" spans="4:6" x14ac:dyDescent="0.2">
      <c r="D309" s="323"/>
      <c r="E309" s="323"/>
      <c r="F309" s="323"/>
    </row>
    <row r="310" spans="4:6" x14ac:dyDescent="0.2">
      <c r="D310" s="323"/>
      <c r="E310" s="323"/>
      <c r="F310" s="323"/>
    </row>
    <row r="311" spans="4:6" x14ac:dyDescent="0.2">
      <c r="D311" s="323"/>
      <c r="E311" s="323"/>
      <c r="F311" s="323"/>
    </row>
    <row r="312" spans="4:6" x14ac:dyDescent="0.2">
      <c r="D312" s="323"/>
      <c r="E312" s="323"/>
      <c r="F312" s="323"/>
    </row>
    <row r="313" spans="4:6" x14ac:dyDescent="0.2">
      <c r="D313" s="323"/>
      <c r="E313" s="323"/>
      <c r="F313" s="323"/>
    </row>
    <row r="314" spans="4:6" x14ac:dyDescent="0.2">
      <c r="D314" s="323"/>
      <c r="E314" s="323"/>
      <c r="F314" s="323"/>
    </row>
    <row r="315" spans="4:6" x14ac:dyDescent="0.2">
      <c r="D315" s="323"/>
      <c r="E315" s="323"/>
      <c r="F315" s="323"/>
    </row>
    <row r="316" spans="4:6" x14ac:dyDescent="0.2">
      <c r="D316" s="323"/>
      <c r="E316" s="323"/>
      <c r="F316" s="323"/>
    </row>
    <row r="317" spans="4:6" x14ac:dyDescent="0.2">
      <c r="D317" s="323"/>
      <c r="E317" s="323"/>
      <c r="F317" s="323"/>
    </row>
    <row r="318" spans="4:6" x14ac:dyDescent="0.2">
      <c r="D318" s="323"/>
      <c r="E318" s="323"/>
      <c r="F318" s="323"/>
    </row>
    <row r="319" spans="4:6" x14ac:dyDescent="0.2">
      <c r="D319" s="323"/>
      <c r="E319" s="323"/>
      <c r="F319" s="323"/>
    </row>
    <row r="320" spans="4:6" x14ac:dyDescent="0.2">
      <c r="D320" s="323"/>
      <c r="E320" s="323"/>
      <c r="F320" s="323"/>
    </row>
    <row r="321" spans="4:6" x14ac:dyDescent="0.2">
      <c r="D321" s="323"/>
      <c r="E321" s="323"/>
      <c r="F321" s="323"/>
    </row>
    <row r="322" spans="4:6" x14ac:dyDescent="0.2">
      <c r="D322" s="323"/>
      <c r="E322" s="323"/>
      <c r="F322" s="323"/>
    </row>
    <row r="323" spans="4:6" x14ac:dyDescent="0.2">
      <c r="D323" s="323"/>
      <c r="E323" s="323"/>
      <c r="F323" s="323"/>
    </row>
    <row r="324" spans="4:6" x14ac:dyDescent="0.2">
      <c r="D324" s="323"/>
      <c r="E324" s="323"/>
      <c r="F324" s="323"/>
    </row>
    <row r="325" spans="4:6" x14ac:dyDescent="0.2">
      <c r="D325" s="323"/>
      <c r="E325" s="323"/>
      <c r="F325" s="323"/>
    </row>
    <row r="326" spans="4:6" x14ac:dyDescent="0.2">
      <c r="D326" s="323"/>
      <c r="E326" s="323"/>
      <c r="F326" s="323"/>
    </row>
    <row r="327" spans="4:6" x14ac:dyDescent="0.2">
      <c r="D327" s="323"/>
      <c r="E327" s="323"/>
      <c r="F327" s="323"/>
    </row>
    <row r="328" spans="4:6" x14ac:dyDescent="0.2">
      <c r="D328" s="323"/>
      <c r="E328" s="323"/>
      <c r="F328" s="323"/>
    </row>
    <row r="329" spans="4:6" x14ac:dyDescent="0.2">
      <c r="D329" s="323"/>
      <c r="E329" s="323"/>
      <c r="F329" s="323"/>
    </row>
    <row r="330" spans="4:6" x14ac:dyDescent="0.2">
      <c r="D330" s="323"/>
      <c r="E330" s="323"/>
      <c r="F330" s="323"/>
    </row>
    <row r="331" spans="4:6" x14ac:dyDescent="0.2">
      <c r="D331" s="323"/>
      <c r="E331" s="323"/>
      <c r="F331" s="323"/>
    </row>
    <row r="332" spans="4:6" x14ac:dyDescent="0.2">
      <c r="D332" s="323"/>
      <c r="E332" s="323"/>
      <c r="F332" s="323"/>
    </row>
    <row r="333" spans="4:6" x14ac:dyDescent="0.2">
      <c r="D333" s="323"/>
      <c r="E333" s="323"/>
      <c r="F333" s="323"/>
    </row>
    <row r="334" spans="4:6" x14ac:dyDescent="0.2">
      <c r="D334" s="323"/>
      <c r="E334" s="323"/>
      <c r="F334" s="323"/>
    </row>
    <row r="335" spans="4:6" x14ac:dyDescent="0.2">
      <c r="D335" s="323"/>
      <c r="E335" s="323"/>
      <c r="F335" s="323"/>
    </row>
    <row r="336" spans="4:6" x14ac:dyDescent="0.2">
      <c r="D336" s="323"/>
      <c r="E336" s="323"/>
      <c r="F336" s="323"/>
    </row>
    <row r="337" spans="4:6" x14ac:dyDescent="0.2">
      <c r="D337" s="323"/>
      <c r="E337" s="323"/>
      <c r="F337" s="323"/>
    </row>
    <row r="338" spans="4:6" x14ac:dyDescent="0.2">
      <c r="D338" s="323"/>
      <c r="E338" s="323"/>
      <c r="F338" s="323"/>
    </row>
    <row r="339" spans="4:6" x14ac:dyDescent="0.2">
      <c r="D339" s="323"/>
      <c r="E339" s="323"/>
      <c r="F339" s="323"/>
    </row>
    <row r="340" spans="4:6" x14ac:dyDescent="0.2">
      <c r="D340" s="323"/>
      <c r="E340" s="323"/>
      <c r="F340" s="323"/>
    </row>
    <row r="341" spans="4:6" x14ac:dyDescent="0.2">
      <c r="D341" s="323"/>
      <c r="E341" s="323"/>
      <c r="F341" s="323"/>
    </row>
    <row r="342" spans="4:6" x14ac:dyDescent="0.2">
      <c r="D342" s="323"/>
      <c r="E342" s="323"/>
      <c r="F342" s="323"/>
    </row>
    <row r="343" spans="4:6" x14ac:dyDescent="0.2">
      <c r="D343" s="323"/>
      <c r="E343" s="323"/>
      <c r="F343" s="323"/>
    </row>
    <row r="344" spans="4:6" x14ac:dyDescent="0.2">
      <c r="D344" s="323"/>
      <c r="E344" s="323"/>
      <c r="F344" s="323"/>
    </row>
    <row r="345" spans="4:6" x14ac:dyDescent="0.2">
      <c r="D345" s="323"/>
      <c r="E345" s="323"/>
      <c r="F345" s="323"/>
    </row>
    <row r="346" spans="4:6" x14ac:dyDescent="0.2">
      <c r="D346" s="323"/>
      <c r="E346" s="323"/>
      <c r="F346" s="323"/>
    </row>
    <row r="347" spans="4:6" x14ac:dyDescent="0.2">
      <c r="D347" s="323"/>
      <c r="E347" s="323"/>
      <c r="F347" s="323"/>
    </row>
    <row r="348" spans="4:6" x14ac:dyDescent="0.2">
      <c r="D348" s="323"/>
      <c r="E348" s="323"/>
      <c r="F348" s="323"/>
    </row>
    <row r="349" spans="4:6" x14ac:dyDescent="0.2">
      <c r="D349" s="323"/>
      <c r="E349" s="323"/>
      <c r="F349" s="323"/>
    </row>
    <row r="350" spans="4:6" x14ac:dyDescent="0.2">
      <c r="D350" s="323"/>
      <c r="E350" s="323"/>
      <c r="F350" s="323"/>
    </row>
    <row r="351" spans="4:6" x14ac:dyDescent="0.2">
      <c r="D351" s="323"/>
      <c r="E351" s="323"/>
      <c r="F351" s="323"/>
    </row>
    <row r="352" spans="4:6" x14ac:dyDescent="0.2">
      <c r="D352" s="323"/>
      <c r="E352" s="323"/>
      <c r="F352" s="323"/>
    </row>
    <row r="353" spans="4:6" x14ac:dyDescent="0.2">
      <c r="D353" s="323"/>
      <c r="E353" s="323"/>
      <c r="F353" s="323"/>
    </row>
    <row r="354" spans="4:6" x14ac:dyDescent="0.2">
      <c r="D354" s="323"/>
      <c r="E354" s="323"/>
      <c r="F354" s="323"/>
    </row>
    <row r="355" spans="4:6" x14ac:dyDescent="0.2">
      <c r="D355" s="323"/>
      <c r="E355" s="323"/>
      <c r="F355" s="323"/>
    </row>
    <row r="356" spans="4:6" x14ac:dyDescent="0.2">
      <c r="D356" s="323"/>
      <c r="E356" s="323"/>
      <c r="F356" s="323"/>
    </row>
    <row r="357" spans="4:6" x14ac:dyDescent="0.2">
      <c r="D357" s="323"/>
      <c r="E357" s="323"/>
      <c r="F357" s="323"/>
    </row>
    <row r="358" spans="4:6" x14ac:dyDescent="0.2">
      <c r="D358" s="323"/>
      <c r="E358" s="323"/>
      <c r="F358" s="323"/>
    </row>
    <row r="359" spans="4:6" x14ac:dyDescent="0.2">
      <c r="D359" s="323"/>
      <c r="E359" s="323"/>
      <c r="F359" s="323"/>
    </row>
    <row r="360" spans="4:6" x14ac:dyDescent="0.2">
      <c r="D360" s="323"/>
      <c r="E360" s="323"/>
      <c r="F360" s="323"/>
    </row>
    <row r="361" spans="4:6" x14ac:dyDescent="0.2">
      <c r="D361" s="323"/>
      <c r="E361" s="323"/>
      <c r="F361" s="323"/>
    </row>
    <row r="362" spans="4:6" x14ac:dyDescent="0.2">
      <c r="D362" s="323"/>
      <c r="E362" s="323"/>
      <c r="F362" s="323"/>
    </row>
    <row r="363" spans="4:6" x14ac:dyDescent="0.2">
      <c r="D363" s="323"/>
      <c r="E363" s="323"/>
      <c r="F363" s="323"/>
    </row>
    <row r="364" spans="4:6" x14ac:dyDescent="0.2">
      <c r="D364" s="323"/>
      <c r="E364" s="323"/>
      <c r="F364" s="323"/>
    </row>
    <row r="365" spans="4:6" x14ac:dyDescent="0.2">
      <c r="D365" s="323"/>
      <c r="E365" s="323"/>
      <c r="F365" s="323"/>
    </row>
    <row r="366" spans="4:6" x14ac:dyDescent="0.2">
      <c r="D366" s="323"/>
      <c r="E366" s="323"/>
      <c r="F366" s="323"/>
    </row>
    <row r="367" spans="4:6" x14ac:dyDescent="0.2">
      <c r="D367" s="323"/>
      <c r="E367" s="323"/>
      <c r="F367" s="323"/>
    </row>
    <row r="368" spans="4:6" x14ac:dyDescent="0.2">
      <c r="D368" s="323"/>
      <c r="E368" s="323"/>
      <c r="F368" s="323"/>
    </row>
    <row r="369" spans="4:6" x14ac:dyDescent="0.2">
      <c r="D369" s="323"/>
      <c r="E369" s="323"/>
      <c r="F369" s="323"/>
    </row>
    <row r="370" spans="4:6" x14ac:dyDescent="0.2">
      <c r="D370" s="323"/>
      <c r="E370" s="323"/>
      <c r="F370" s="323"/>
    </row>
    <row r="371" spans="4:6" x14ac:dyDescent="0.2">
      <c r="D371" s="323"/>
      <c r="E371" s="323"/>
      <c r="F371" s="323"/>
    </row>
    <row r="372" spans="4:6" x14ac:dyDescent="0.2">
      <c r="D372" s="323"/>
      <c r="E372" s="323"/>
      <c r="F372" s="323"/>
    </row>
    <row r="373" spans="4:6" x14ac:dyDescent="0.2">
      <c r="D373" s="323"/>
      <c r="E373" s="323"/>
      <c r="F373" s="323"/>
    </row>
    <row r="374" spans="4:6" x14ac:dyDescent="0.2">
      <c r="D374" s="323"/>
      <c r="E374" s="323"/>
      <c r="F374" s="323"/>
    </row>
    <row r="375" spans="4:6" x14ac:dyDescent="0.2">
      <c r="D375" s="323"/>
      <c r="E375" s="323"/>
      <c r="F375" s="323"/>
    </row>
    <row r="376" spans="4:6" x14ac:dyDescent="0.2">
      <c r="D376" s="323"/>
      <c r="E376" s="323"/>
      <c r="F376" s="323"/>
    </row>
    <row r="377" spans="4:6" x14ac:dyDescent="0.2">
      <c r="D377" s="323"/>
      <c r="E377" s="323"/>
      <c r="F377" s="323"/>
    </row>
    <row r="378" spans="4:6" x14ac:dyDescent="0.2">
      <c r="D378" s="323"/>
      <c r="E378" s="323"/>
      <c r="F378" s="323"/>
    </row>
    <row r="379" spans="4:6" x14ac:dyDescent="0.2">
      <c r="D379" s="323"/>
      <c r="E379" s="323"/>
      <c r="F379" s="323"/>
    </row>
    <row r="380" spans="4:6" x14ac:dyDescent="0.2">
      <c r="D380" s="323"/>
      <c r="E380" s="323"/>
      <c r="F380" s="323"/>
    </row>
    <row r="381" spans="4:6" x14ac:dyDescent="0.2">
      <c r="D381" s="323"/>
      <c r="E381" s="323"/>
      <c r="F381" s="323"/>
    </row>
    <row r="382" spans="4:6" x14ac:dyDescent="0.2">
      <c r="D382" s="323"/>
      <c r="E382" s="323"/>
      <c r="F382" s="323"/>
    </row>
    <row r="383" spans="4:6" x14ac:dyDescent="0.2">
      <c r="D383" s="323"/>
      <c r="E383" s="323"/>
      <c r="F383" s="323"/>
    </row>
    <row r="384" spans="4:6" x14ac:dyDescent="0.2">
      <c r="D384" s="323"/>
      <c r="E384" s="323"/>
      <c r="F384" s="323"/>
    </row>
    <row r="385" spans="4:6" x14ac:dyDescent="0.2">
      <c r="D385" s="323"/>
      <c r="E385" s="323"/>
      <c r="F385" s="323"/>
    </row>
    <row r="386" spans="4:6" x14ac:dyDescent="0.2">
      <c r="D386" s="323"/>
      <c r="E386" s="323"/>
      <c r="F386" s="323"/>
    </row>
    <row r="387" spans="4:6" x14ac:dyDescent="0.2">
      <c r="D387" s="323"/>
      <c r="E387" s="323"/>
      <c r="F387" s="323"/>
    </row>
    <row r="388" spans="4:6" x14ac:dyDescent="0.2">
      <c r="D388" s="323"/>
      <c r="E388" s="323"/>
      <c r="F388" s="323"/>
    </row>
    <row r="389" spans="4:6" x14ac:dyDescent="0.2">
      <c r="D389" s="323"/>
      <c r="E389" s="323"/>
      <c r="F389" s="323"/>
    </row>
    <row r="390" spans="4:6" x14ac:dyDescent="0.2">
      <c r="D390" s="323"/>
      <c r="E390" s="323"/>
      <c r="F390" s="323"/>
    </row>
    <row r="391" spans="4:6" x14ac:dyDescent="0.2">
      <c r="D391" s="323"/>
      <c r="E391" s="323"/>
      <c r="F391" s="323"/>
    </row>
    <row r="392" spans="4:6" x14ac:dyDescent="0.2">
      <c r="D392" s="323"/>
      <c r="E392" s="323"/>
      <c r="F392" s="323"/>
    </row>
    <row r="393" spans="4:6" x14ac:dyDescent="0.2">
      <c r="D393" s="323"/>
      <c r="E393" s="323"/>
      <c r="F393" s="323"/>
    </row>
    <row r="394" spans="4:6" x14ac:dyDescent="0.2">
      <c r="D394" s="323"/>
      <c r="E394" s="323"/>
      <c r="F394" s="323"/>
    </row>
    <row r="395" spans="4:6" x14ac:dyDescent="0.2">
      <c r="D395" s="323"/>
      <c r="E395" s="323"/>
      <c r="F395" s="323"/>
    </row>
    <row r="396" spans="4:6" x14ac:dyDescent="0.2">
      <c r="D396" s="323"/>
      <c r="E396" s="323"/>
      <c r="F396" s="323"/>
    </row>
    <row r="397" spans="4:6" x14ac:dyDescent="0.2">
      <c r="D397" s="323"/>
      <c r="E397" s="323"/>
      <c r="F397" s="323"/>
    </row>
    <row r="398" spans="4:6" x14ac:dyDescent="0.2">
      <c r="D398" s="323"/>
      <c r="E398" s="323"/>
      <c r="F398" s="323"/>
    </row>
    <row r="399" spans="4:6" x14ac:dyDescent="0.2">
      <c r="D399" s="323"/>
      <c r="E399" s="323"/>
      <c r="F399" s="323"/>
    </row>
    <row r="400" spans="4:6" x14ac:dyDescent="0.2">
      <c r="D400" s="323"/>
      <c r="E400" s="323"/>
      <c r="F400" s="323"/>
    </row>
    <row r="401" spans="4:6" x14ac:dyDescent="0.2">
      <c r="D401" s="323"/>
      <c r="E401" s="323"/>
      <c r="F401" s="323"/>
    </row>
    <row r="402" spans="4:6" x14ac:dyDescent="0.2">
      <c r="D402" s="323"/>
      <c r="E402" s="323"/>
      <c r="F402" s="323"/>
    </row>
    <row r="403" spans="4:6" x14ac:dyDescent="0.2">
      <c r="D403" s="323"/>
      <c r="E403" s="323"/>
      <c r="F403" s="323"/>
    </row>
    <row r="404" spans="4:6" x14ac:dyDescent="0.2">
      <c r="D404" s="323"/>
      <c r="E404" s="323"/>
      <c r="F404" s="323"/>
    </row>
    <row r="405" spans="4:6" x14ac:dyDescent="0.2">
      <c r="D405" s="323"/>
      <c r="E405" s="323"/>
      <c r="F405" s="323"/>
    </row>
    <row r="406" spans="4:6" x14ac:dyDescent="0.2">
      <c r="D406" s="323"/>
      <c r="E406" s="323"/>
      <c r="F406" s="323"/>
    </row>
    <row r="407" spans="4:6" x14ac:dyDescent="0.2">
      <c r="D407" s="323"/>
      <c r="E407" s="323"/>
      <c r="F407" s="323"/>
    </row>
    <row r="408" spans="4:6" x14ac:dyDescent="0.2">
      <c r="D408" s="323"/>
      <c r="E408" s="323"/>
      <c r="F408" s="323"/>
    </row>
    <row r="409" spans="4:6" x14ac:dyDescent="0.2">
      <c r="D409" s="323"/>
      <c r="E409" s="323"/>
      <c r="F409" s="323"/>
    </row>
    <row r="410" spans="4:6" x14ac:dyDescent="0.2">
      <c r="D410" s="323"/>
      <c r="E410" s="323"/>
      <c r="F410" s="323"/>
    </row>
    <row r="411" spans="4:6" x14ac:dyDescent="0.2">
      <c r="D411" s="323"/>
      <c r="E411" s="323"/>
      <c r="F411" s="323"/>
    </row>
    <row r="412" spans="4:6" x14ac:dyDescent="0.2">
      <c r="D412" s="323"/>
      <c r="E412" s="323"/>
      <c r="F412" s="323"/>
    </row>
    <row r="413" spans="4:6" x14ac:dyDescent="0.2">
      <c r="D413" s="323"/>
      <c r="E413" s="323"/>
      <c r="F413" s="323"/>
    </row>
    <row r="414" spans="4:6" x14ac:dyDescent="0.2">
      <c r="D414" s="323"/>
      <c r="E414" s="323"/>
      <c r="F414" s="323"/>
    </row>
    <row r="415" spans="4:6" x14ac:dyDescent="0.2">
      <c r="D415" s="323"/>
      <c r="E415" s="323"/>
      <c r="F415" s="323"/>
    </row>
    <row r="416" spans="4:6" x14ac:dyDescent="0.2">
      <c r="D416" s="323"/>
      <c r="E416" s="323"/>
      <c r="F416" s="323"/>
    </row>
    <row r="417" spans="4:6" x14ac:dyDescent="0.2">
      <c r="D417" s="323"/>
      <c r="E417" s="323"/>
      <c r="F417" s="323"/>
    </row>
    <row r="418" spans="4:6" x14ac:dyDescent="0.2">
      <c r="D418" s="323"/>
      <c r="E418" s="323"/>
      <c r="F418" s="323"/>
    </row>
    <row r="419" spans="4:6" x14ac:dyDescent="0.2">
      <c r="D419" s="323"/>
      <c r="E419" s="323"/>
      <c r="F419" s="323"/>
    </row>
    <row r="420" spans="4:6" x14ac:dyDescent="0.2">
      <c r="D420" s="323"/>
      <c r="E420" s="323"/>
      <c r="F420" s="323"/>
    </row>
    <row r="421" spans="4:6" x14ac:dyDescent="0.2">
      <c r="D421" s="323"/>
      <c r="E421" s="323"/>
      <c r="F421" s="323"/>
    </row>
    <row r="422" spans="4:6" x14ac:dyDescent="0.2">
      <c r="D422" s="323"/>
      <c r="E422" s="323"/>
      <c r="F422" s="323"/>
    </row>
    <row r="423" spans="4:6" x14ac:dyDescent="0.2">
      <c r="D423" s="323"/>
      <c r="E423" s="323"/>
      <c r="F423" s="323"/>
    </row>
    <row r="424" spans="4:6" x14ac:dyDescent="0.2">
      <c r="D424" s="323"/>
      <c r="E424" s="323"/>
      <c r="F424" s="323"/>
    </row>
    <row r="425" spans="4:6" x14ac:dyDescent="0.2">
      <c r="D425" s="323"/>
      <c r="E425" s="323"/>
      <c r="F425" s="323"/>
    </row>
    <row r="426" spans="4:6" x14ac:dyDescent="0.2">
      <c r="D426" s="323"/>
      <c r="E426" s="323"/>
      <c r="F426" s="323"/>
    </row>
    <row r="427" spans="4:6" x14ac:dyDescent="0.2">
      <c r="D427" s="323"/>
      <c r="E427" s="323"/>
      <c r="F427" s="323"/>
    </row>
    <row r="428" spans="4:6" x14ac:dyDescent="0.2">
      <c r="D428" s="323"/>
      <c r="E428" s="323"/>
      <c r="F428" s="323"/>
    </row>
    <row r="429" spans="4:6" x14ac:dyDescent="0.2">
      <c r="D429" s="323"/>
      <c r="E429" s="323"/>
      <c r="F429" s="323"/>
    </row>
    <row r="430" spans="4:6" x14ac:dyDescent="0.2">
      <c r="D430" s="323"/>
      <c r="E430" s="323"/>
      <c r="F430" s="323"/>
    </row>
    <row r="431" spans="4:6" x14ac:dyDescent="0.2">
      <c r="D431" s="323"/>
      <c r="E431" s="323"/>
      <c r="F431" s="323"/>
    </row>
    <row r="432" spans="4:6" x14ac:dyDescent="0.2">
      <c r="D432" s="323"/>
      <c r="E432" s="323"/>
      <c r="F432" s="323"/>
    </row>
    <row r="433" spans="4:6" x14ac:dyDescent="0.2">
      <c r="D433" s="323"/>
      <c r="E433" s="323"/>
      <c r="F433" s="323"/>
    </row>
    <row r="434" spans="4:6" x14ac:dyDescent="0.2">
      <c r="D434" s="323"/>
      <c r="E434" s="323"/>
      <c r="F434" s="323"/>
    </row>
    <row r="435" spans="4:6" x14ac:dyDescent="0.2">
      <c r="D435" s="323"/>
      <c r="E435" s="323"/>
      <c r="F435" s="323"/>
    </row>
    <row r="436" spans="4:6" x14ac:dyDescent="0.2">
      <c r="D436" s="323"/>
      <c r="E436" s="323"/>
      <c r="F436" s="323"/>
    </row>
    <row r="437" spans="4:6" x14ac:dyDescent="0.2">
      <c r="D437" s="323"/>
      <c r="E437" s="323"/>
      <c r="F437" s="323"/>
    </row>
    <row r="438" spans="4:6" x14ac:dyDescent="0.2">
      <c r="D438" s="323"/>
      <c r="E438" s="323"/>
      <c r="F438" s="323"/>
    </row>
    <row r="439" spans="4:6" x14ac:dyDescent="0.2">
      <c r="D439" s="323"/>
      <c r="E439" s="323"/>
      <c r="F439" s="323"/>
    </row>
    <row r="440" spans="4:6" x14ac:dyDescent="0.2">
      <c r="D440" s="323"/>
      <c r="E440" s="323"/>
      <c r="F440" s="323"/>
    </row>
    <row r="441" spans="4:6" x14ac:dyDescent="0.2">
      <c r="D441" s="323"/>
      <c r="E441" s="323"/>
      <c r="F441" s="323"/>
    </row>
  </sheetData>
  <mergeCells count="5">
    <mergeCell ref="A1:C1"/>
    <mergeCell ref="A4:D4"/>
    <mergeCell ref="A47:C47"/>
    <mergeCell ref="J2:L2"/>
    <mergeCell ref="J3:L3"/>
  </mergeCells>
  <printOptions horizontalCentered="1" verticalCentered="1"/>
  <pageMargins left="0.1" right="0.1" top="0.5" bottom="0.4" header="0.1" footer="0.1"/>
  <pageSetup scale="80" orientation="landscape" r:id="rId1"/>
  <headerFooter>
    <oddHeader>&amp;C&amp;"Arial,Bold"TWIN FALLS SCHOOL DISTRICT 411</oddHeader>
    <oddFooter>&amp;L&amp;"Arial,Bold"&amp;Z&amp;F&amp;R&amp;"Arial,Bold"Page &amp;P of &amp;N</oddFoot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441"/>
  <sheetViews>
    <sheetView zoomScaleNormal="100" workbookViewId="0">
      <pane xSplit="3" ySplit="6" topLeftCell="D7" activePane="bottomRight" state="frozen"/>
      <selection activeCell="P31" sqref="P31"/>
      <selection pane="topRight" activeCell="P31" sqref="P31"/>
      <selection pane="bottomLeft" activeCell="P31" sqref="P31"/>
      <selection pane="bottomRight" activeCell="P31" sqref="P31"/>
    </sheetView>
  </sheetViews>
  <sheetFormatPr defaultColWidth="9.77734375" defaultRowHeight="11.25" x14ac:dyDescent="0.2"/>
  <cols>
    <col min="1" max="1" width="3.77734375" style="321" customWidth="1"/>
    <col min="2" max="2" width="6.77734375" style="321" customWidth="1"/>
    <col min="3" max="3" width="27.77734375" style="322" customWidth="1"/>
    <col min="4" max="6" width="10.77734375" style="321" customWidth="1"/>
    <col min="7" max="7" width="3.77734375" style="321" customWidth="1"/>
    <col min="8" max="8" width="6.77734375" style="321" customWidth="1"/>
    <col min="9" max="9" width="27.77734375" style="322" customWidth="1"/>
    <col min="10" max="12" width="10.77734375" style="321" customWidth="1"/>
    <col min="13" max="16384" width="9.77734375" style="321"/>
  </cols>
  <sheetData>
    <row r="1" spans="1:12" ht="20.25" x14ac:dyDescent="0.3">
      <c r="A1" s="596" t="s">
        <v>47</v>
      </c>
      <c r="B1" s="596"/>
      <c r="C1" s="596"/>
      <c r="D1" s="393"/>
      <c r="E1" s="394" t="s">
        <v>510</v>
      </c>
      <c r="F1" s="394"/>
      <c r="G1" s="390"/>
      <c r="H1" s="390"/>
      <c r="I1" s="396"/>
      <c r="J1" s="393"/>
      <c r="L1" s="395" t="s">
        <v>509</v>
      </c>
    </row>
    <row r="2" spans="1:12" ht="15.75" x14ac:dyDescent="0.25">
      <c r="A2" s="393"/>
      <c r="B2" s="393"/>
      <c r="C2" s="389"/>
      <c r="D2" s="393"/>
      <c r="E2" s="394" t="s">
        <v>504</v>
      </c>
      <c r="F2" s="392"/>
      <c r="G2" s="390"/>
      <c r="H2" s="390"/>
      <c r="I2" s="389"/>
      <c r="K2" s="543"/>
      <c r="L2" s="542" t="s">
        <v>647</v>
      </c>
    </row>
    <row r="3" spans="1:12" ht="15.75" x14ac:dyDescent="0.25">
      <c r="A3" s="393"/>
      <c r="B3" s="393"/>
      <c r="C3" s="389"/>
      <c r="D3" s="393"/>
      <c r="E3" s="392" t="s">
        <v>507</v>
      </c>
      <c r="F3" s="391"/>
      <c r="G3" s="390"/>
      <c r="H3" s="390"/>
      <c r="I3" s="389"/>
      <c r="J3" s="599" t="s">
        <v>646</v>
      </c>
      <c r="K3" s="599"/>
      <c r="L3" s="599"/>
    </row>
    <row r="4" spans="1:12" ht="13.9" customHeight="1" x14ac:dyDescent="0.2">
      <c r="A4" s="597" t="s">
        <v>505</v>
      </c>
      <c r="B4" s="597"/>
      <c r="C4" s="597"/>
      <c r="D4" s="597"/>
      <c r="E4" s="324"/>
      <c r="F4" s="324"/>
      <c r="G4" s="324"/>
      <c r="H4" s="324"/>
      <c r="I4" s="325"/>
      <c r="J4" s="324"/>
      <c r="K4" s="324"/>
      <c r="L4" s="324"/>
    </row>
    <row r="5" spans="1:12" ht="12.75" x14ac:dyDescent="0.2">
      <c r="A5" s="388"/>
      <c r="B5" s="387"/>
      <c r="C5" s="386" t="s">
        <v>504</v>
      </c>
      <c r="D5" s="385" t="s">
        <v>503</v>
      </c>
      <c r="E5" s="384" t="s">
        <v>502</v>
      </c>
      <c r="F5" s="383" t="s">
        <v>501</v>
      </c>
      <c r="G5" s="382"/>
      <c r="H5" s="381"/>
      <c r="I5" s="380" t="s">
        <v>504</v>
      </c>
      <c r="J5" s="379" t="s">
        <v>503</v>
      </c>
      <c r="K5" s="378" t="s">
        <v>502</v>
      </c>
      <c r="L5" s="377" t="s">
        <v>501</v>
      </c>
    </row>
    <row r="6" spans="1:12" ht="12.75" x14ac:dyDescent="0.2">
      <c r="A6" s="351" t="s">
        <v>87</v>
      </c>
      <c r="B6" s="334" t="s">
        <v>500</v>
      </c>
      <c r="C6" s="328" t="s">
        <v>499</v>
      </c>
      <c r="D6" s="334" t="s">
        <v>88</v>
      </c>
      <c r="E6" s="334" t="s">
        <v>498</v>
      </c>
      <c r="F6" s="376" t="s">
        <v>497</v>
      </c>
      <c r="G6" s="355" t="s">
        <v>87</v>
      </c>
      <c r="H6" s="375" t="s">
        <v>500</v>
      </c>
      <c r="I6" s="374" t="s">
        <v>499</v>
      </c>
      <c r="J6" s="351" t="s">
        <v>88</v>
      </c>
      <c r="K6" s="334" t="s">
        <v>498</v>
      </c>
      <c r="L6" s="334" t="s">
        <v>497</v>
      </c>
    </row>
    <row r="7" spans="1:12" ht="12.75" x14ac:dyDescent="0.2">
      <c r="A7" s="351" t="s">
        <v>496</v>
      </c>
      <c r="B7" s="334" t="s">
        <v>495</v>
      </c>
      <c r="C7" s="333" t="s">
        <v>494</v>
      </c>
      <c r="D7" s="354">
        <v>15541</v>
      </c>
      <c r="E7" s="373" t="s">
        <v>346</v>
      </c>
      <c r="F7" s="372">
        <v>60180</v>
      </c>
      <c r="G7" s="348" t="s">
        <v>493</v>
      </c>
      <c r="H7" s="351" t="s">
        <v>492</v>
      </c>
      <c r="I7" s="333" t="s">
        <v>170</v>
      </c>
      <c r="J7" s="353">
        <v>0</v>
      </c>
      <c r="K7" s="353">
        <v>0</v>
      </c>
      <c r="L7" s="357"/>
    </row>
    <row r="8" spans="1:12" ht="12.75" x14ac:dyDescent="0.2">
      <c r="A8" s="351" t="s">
        <v>491</v>
      </c>
      <c r="B8" s="334"/>
      <c r="C8" s="333"/>
      <c r="D8" s="360"/>
      <c r="E8" s="353"/>
      <c r="F8" s="356"/>
      <c r="G8" s="355" t="s">
        <v>490</v>
      </c>
      <c r="H8" s="351" t="s">
        <v>489</v>
      </c>
      <c r="I8" s="365" t="s">
        <v>488</v>
      </c>
      <c r="J8" s="352">
        <f>J7</f>
        <v>0</v>
      </c>
      <c r="K8" s="358" t="s">
        <v>346</v>
      </c>
      <c r="L8" s="352">
        <f>K7</f>
        <v>0</v>
      </c>
    </row>
    <row r="9" spans="1:12" ht="12.75" x14ac:dyDescent="0.2">
      <c r="A9" s="351" t="s">
        <v>487</v>
      </c>
      <c r="B9" s="334" t="s">
        <v>486</v>
      </c>
      <c r="C9" s="333" t="s">
        <v>171</v>
      </c>
      <c r="D9" s="353">
        <v>0</v>
      </c>
      <c r="E9" s="353">
        <v>0</v>
      </c>
      <c r="F9" s="356"/>
      <c r="G9" s="355" t="s">
        <v>485</v>
      </c>
      <c r="H9" s="335"/>
      <c r="I9" s="333"/>
      <c r="J9" s="347"/>
      <c r="K9" s="347"/>
      <c r="L9" s="357"/>
    </row>
    <row r="10" spans="1:12" ht="12.75" x14ac:dyDescent="0.2">
      <c r="A10" s="351" t="s">
        <v>484</v>
      </c>
      <c r="B10" s="334" t="s">
        <v>483</v>
      </c>
      <c r="C10" s="333" t="s">
        <v>169</v>
      </c>
      <c r="D10" s="353">
        <v>0</v>
      </c>
      <c r="E10" s="353">
        <v>0</v>
      </c>
      <c r="F10" s="356"/>
      <c r="G10" s="355" t="s">
        <v>482</v>
      </c>
      <c r="H10" s="351" t="s">
        <v>481</v>
      </c>
      <c r="I10" s="333" t="s">
        <v>165</v>
      </c>
      <c r="J10" s="353">
        <v>0</v>
      </c>
      <c r="K10" s="353">
        <v>0</v>
      </c>
      <c r="L10" s="357"/>
    </row>
    <row r="11" spans="1:12" ht="12.75" x14ac:dyDescent="0.2">
      <c r="A11" s="351" t="s">
        <v>480</v>
      </c>
      <c r="B11" s="334" t="s">
        <v>479</v>
      </c>
      <c r="C11" s="333" t="s">
        <v>168</v>
      </c>
      <c r="D11" s="353">
        <v>0</v>
      </c>
      <c r="E11" s="353">
        <v>0</v>
      </c>
      <c r="F11" s="356"/>
      <c r="G11" s="355" t="s">
        <v>478</v>
      </c>
      <c r="H11" s="351" t="s">
        <v>477</v>
      </c>
      <c r="I11" s="333" t="s">
        <v>163</v>
      </c>
      <c r="J11" s="353">
        <v>0</v>
      </c>
      <c r="K11" s="353">
        <v>0</v>
      </c>
      <c r="L11" s="357"/>
    </row>
    <row r="12" spans="1:12" ht="12.75" x14ac:dyDescent="0.2">
      <c r="A12" s="351" t="s">
        <v>476</v>
      </c>
      <c r="B12" s="334" t="s">
        <v>475</v>
      </c>
      <c r="C12" s="333" t="s">
        <v>166</v>
      </c>
      <c r="D12" s="353">
        <v>0</v>
      </c>
      <c r="E12" s="353">
        <v>0</v>
      </c>
      <c r="F12" s="356"/>
      <c r="G12" s="355" t="s">
        <v>474</v>
      </c>
      <c r="H12" s="351" t="s">
        <v>473</v>
      </c>
      <c r="I12" s="333" t="s">
        <v>472</v>
      </c>
      <c r="J12" s="353">
        <v>0</v>
      </c>
      <c r="K12" s="353">
        <v>0</v>
      </c>
      <c r="L12" s="357"/>
    </row>
    <row r="13" spans="1:12" ht="12.75" x14ac:dyDescent="0.2">
      <c r="A13" s="351" t="s">
        <v>471</v>
      </c>
      <c r="B13" s="334" t="s">
        <v>470</v>
      </c>
      <c r="C13" s="333" t="s">
        <v>164</v>
      </c>
      <c r="D13" s="353">
        <v>0</v>
      </c>
      <c r="E13" s="353">
        <v>0</v>
      </c>
      <c r="F13" s="356"/>
      <c r="G13" s="355" t="s">
        <v>469</v>
      </c>
      <c r="H13" s="351" t="s">
        <v>468</v>
      </c>
      <c r="I13" s="333" t="s">
        <v>159</v>
      </c>
      <c r="J13" s="353">
        <v>0</v>
      </c>
      <c r="K13" s="353">
        <v>0</v>
      </c>
      <c r="L13" s="357"/>
    </row>
    <row r="14" spans="1:12" ht="12.75" x14ac:dyDescent="0.2">
      <c r="A14" s="351" t="s">
        <v>467</v>
      </c>
      <c r="B14" s="334" t="s">
        <v>466</v>
      </c>
      <c r="C14" s="333" t="s">
        <v>162</v>
      </c>
      <c r="D14" s="353">
        <v>0</v>
      </c>
      <c r="E14" s="353">
        <v>0</v>
      </c>
      <c r="F14" s="356"/>
      <c r="G14" s="355" t="s">
        <v>465</v>
      </c>
      <c r="H14" s="351" t="s">
        <v>464</v>
      </c>
      <c r="I14" s="333" t="s">
        <v>157</v>
      </c>
      <c r="J14" s="353">
        <v>0</v>
      </c>
      <c r="K14" s="353">
        <v>0</v>
      </c>
      <c r="L14" s="357"/>
    </row>
    <row r="15" spans="1:12" ht="12.75" x14ac:dyDescent="0.2">
      <c r="A15" s="351" t="s">
        <v>463</v>
      </c>
      <c r="B15" s="334" t="s">
        <v>462</v>
      </c>
      <c r="C15" s="333" t="s">
        <v>160</v>
      </c>
      <c r="D15" s="353">
        <v>0</v>
      </c>
      <c r="E15" s="353">
        <v>0</v>
      </c>
      <c r="F15" s="356"/>
      <c r="G15" s="355" t="s">
        <v>461</v>
      </c>
      <c r="H15" s="351" t="s">
        <v>460</v>
      </c>
      <c r="I15" s="333" t="s">
        <v>155</v>
      </c>
      <c r="J15" s="353">
        <v>0</v>
      </c>
      <c r="K15" s="353">
        <v>0</v>
      </c>
      <c r="L15" s="357"/>
    </row>
    <row r="16" spans="1:12" ht="12.75" x14ac:dyDescent="0.2">
      <c r="A16" s="351" t="s">
        <v>459</v>
      </c>
      <c r="B16" s="334" t="s">
        <v>458</v>
      </c>
      <c r="C16" s="333" t="s">
        <v>158</v>
      </c>
      <c r="D16" s="353">
        <v>0</v>
      </c>
      <c r="E16" s="353">
        <v>0</v>
      </c>
      <c r="F16" s="356"/>
      <c r="G16" s="355" t="s">
        <v>457</v>
      </c>
      <c r="H16" s="351" t="s">
        <v>456</v>
      </c>
      <c r="I16" s="333" t="s">
        <v>153</v>
      </c>
      <c r="J16" s="353">
        <v>0</v>
      </c>
      <c r="K16" s="353">
        <v>10890</v>
      </c>
      <c r="L16" s="357"/>
    </row>
    <row r="17" spans="1:12" ht="12.75" x14ac:dyDescent="0.2">
      <c r="A17" s="351" t="s">
        <v>455</v>
      </c>
      <c r="B17" s="334" t="s">
        <v>454</v>
      </c>
      <c r="C17" s="333" t="s">
        <v>156</v>
      </c>
      <c r="D17" s="537">
        <v>0</v>
      </c>
      <c r="E17" s="536">
        <v>0</v>
      </c>
      <c r="F17" s="356"/>
      <c r="G17" s="355" t="s">
        <v>453</v>
      </c>
      <c r="H17" s="351" t="s">
        <v>452</v>
      </c>
      <c r="I17" s="333" t="s">
        <v>152</v>
      </c>
      <c r="J17" s="353">
        <v>0</v>
      </c>
      <c r="K17" s="353">
        <v>0</v>
      </c>
      <c r="L17" s="357"/>
    </row>
    <row r="18" spans="1:12" ht="12.75" x14ac:dyDescent="0.2">
      <c r="A18" s="351" t="s">
        <v>451</v>
      </c>
      <c r="B18" s="334" t="s">
        <v>450</v>
      </c>
      <c r="C18" s="365" t="s">
        <v>154</v>
      </c>
      <c r="D18" s="534">
        <v>0</v>
      </c>
      <c r="E18" s="535">
        <v>0</v>
      </c>
      <c r="F18" s="356"/>
      <c r="G18" s="355" t="s">
        <v>449</v>
      </c>
      <c r="H18" s="351" t="s">
        <v>448</v>
      </c>
      <c r="I18" s="333" t="s">
        <v>150</v>
      </c>
      <c r="J18" s="536">
        <v>0</v>
      </c>
      <c r="K18" s="536">
        <v>0</v>
      </c>
      <c r="L18" s="357"/>
    </row>
    <row r="19" spans="1:12" ht="12.75" x14ac:dyDescent="0.2">
      <c r="A19" s="351" t="s">
        <v>447</v>
      </c>
      <c r="B19" s="334"/>
      <c r="C19" s="371" t="s">
        <v>446</v>
      </c>
      <c r="D19" s="370">
        <f>SUBTOTAL(9,D9:D18)</f>
        <v>0</v>
      </c>
      <c r="E19" s="369" t="s">
        <v>346</v>
      </c>
      <c r="F19" s="349">
        <f>SUBTOTAL(9,E8:E18)</f>
        <v>0</v>
      </c>
      <c r="G19" s="368" t="s">
        <v>445</v>
      </c>
      <c r="H19" s="367">
        <v>437000</v>
      </c>
      <c r="I19" s="366" t="s">
        <v>149</v>
      </c>
      <c r="J19" s="535">
        <v>0</v>
      </c>
      <c r="K19" s="535">
        <v>0</v>
      </c>
      <c r="L19" s="357"/>
    </row>
    <row r="20" spans="1:12" ht="12.75" x14ac:dyDescent="0.2">
      <c r="A20" s="351" t="s">
        <v>444</v>
      </c>
      <c r="B20" s="334" t="s">
        <v>443</v>
      </c>
      <c r="C20" s="333" t="s">
        <v>151</v>
      </c>
      <c r="D20" s="353">
        <v>0</v>
      </c>
      <c r="E20" s="353">
        <v>0</v>
      </c>
      <c r="F20" s="356"/>
      <c r="G20" s="361" t="s">
        <v>442</v>
      </c>
      <c r="H20" s="364" t="s">
        <v>441</v>
      </c>
      <c r="I20" s="333" t="s">
        <v>440</v>
      </c>
      <c r="J20" s="353">
        <v>0</v>
      </c>
      <c r="K20" s="353">
        <v>0</v>
      </c>
      <c r="L20" s="357"/>
    </row>
    <row r="21" spans="1:12" ht="12.75" x14ac:dyDescent="0.2">
      <c r="A21" s="351" t="s">
        <v>439</v>
      </c>
      <c r="B21" s="364"/>
      <c r="C21" s="363"/>
      <c r="D21" s="362"/>
      <c r="E21" s="362"/>
      <c r="F21" s="356"/>
      <c r="G21" s="361" t="s">
        <v>438</v>
      </c>
      <c r="H21" s="351" t="s">
        <v>437</v>
      </c>
      <c r="I21" s="333" t="s">
        <v>145</v>
      </c>
      <c r="J21" s="353">
        <v>0</v>
      </c>
      <c r="K21" s="353">
        <v>0</v>
      </c>
      <c r="L21" s="357"/>
    </row>
    <row r="22" spans="1:12" ht="12.75" x14ac:dyDescent="0.2">
      <c r="A22" s="351" t="s">
        <v>436</v>
      </c>
      <c r="B22" s="334" t="s">
        <v>435</v>
      </c>
      <c r="C22" s="333" t="s">
        <v>148</v>
      </c>
      <c r="D22" s="353">
        <v>0</v>
      </c>
      <c r="E22" s="353">
        <v>0</v>
      </c>
      <c r="F22" s="356"/>
      <c r="G22" s="355" t="s">
        <v>434</v>
      </c>
      <c r="H22" s="351" t="s">
        <v>433</v>
      </c>
      <c r="I22" s="365" t="s">
        <v>432</v>
      </c>
      <c r="J22" s="352">
        <f>SUBTOTAL(9,J10:J21)</f>
        <v>0</v>
      </c>
      <c r="K22" s="358" t="s">
        <v>346</v>
      </c>
      <c r="L22" s="352">
        <f>SUBTOTAL(9,K10:K21)</f>
        <v>10890</v>
      </c>
    </row>
    <row r="23" spans="1:12" ht="12.75" x14ac:dyDescent="0.2">
      <c r="A23" s="351" t="s">
        <v>431</v>
      </c>
      <c r="B23" s="334" t="s">
        <v>430</v>
      </c>
      <c r="C23" s="333" t="s">
        <v>146</v>
      </c>
      <c r="D23" s="353">
        <v>0</v>
      </c>
      <c r="E23" s="353">
        <v>0</v>
      </c>
      <c r="F23" s="356"/>
      <c r="G23" s="355" t="s">
        <v>429</v>
      </c>
      <c r="H23" s="335"/>
      <c r="I23" s="333"/>
      <c r="J23" s="347"/>
      <c r="K23" s="347"/>
      <c r="L23" s="357"/>
    </row>
    <row r="24" spans="1:12" ht="12.75" x14ac:dyDescent="0.2">
      <c r="A24" s="351" t="s">
        <v>428</v>
      </c>
      <c r="B24" s="334" t="s">
        <v>427</v>
      </c>
      <c r="C24" s="333" t="s">
        <v>144</v>
      </c>
      <c r="D24" s="353">
        <v>0</v>
      </c>
      <c r="E24" s="353">
        <v>0</v>
      </c>
      <c r="F24" s="356"/>
      <c r="G24" s="355" t="s">
        <v>426</v>
      </c>
      <c r="H24" s="335"/>
      <c r="I24" s="333"/>
      <c r="J24" s="347"/>
      <c r="K24" s="347"/>
      <c r="L24" s="357"/>
    </row>
    <row r="25" spans="1:12" ht="12.75" x14ac:dyDescent="0.2">
      <c r="A25" s="351" t="s">
        <v>425</v>
      </c>
      <c r="B25" s="364"/>
      <c r="C25" s="363"/>
      <c r="D25" s="362"/>
      <c r="E25" s="360"/>
      <c r="F25" s="356"/>
      <c r="G25" s="355" t="s">
        <v>424</v>
      </c>
      <c r="H25" s="351" t="s">
        <v>423</v>
      </c>
      <c r="I25" s="333" t="s">
        <v>141</v>
      </c>
      <c r="J25" s="353">
        <v>0</v>
      </c>
      <c r="K25" s="353">
        <v>0</v>
      </c>
      <c r="L25" s="357"/>
    </row>
    <row r="26" spans="1:12" ht="12.75" x14ac:dyDescent="0.2">
      <c r="A26" s="351" t="s">
        <v>422</v>
      </c>
      <c r="B26" s="334" t="s">
        <v>421</v>
      </c>
      <c r="C26" s="333" t="s">
        <v>142</v>
      </c>
      <c r="D26" s="353">
        <v>0</v>
      </c>
      <c r="E26" s="353">
        <v>0</v>
      </c>
      <c r="F26" s="356"/>
      <c r="G26" s="355" t="s">
        <v>420</v>
      </c>
      <c r="H26" s="351" t="s">
        <v>419</v>
      </c>
      <c r="I26" s="333" t="s">
        <v>140</v>
      </c>
      <c r="J26" s="353">
        <v>0</v>
      </c>
      <c r="K26" s="353">
        <v>0</v>
      </c>
      <c r="L26" s="357"/>
    </row>
    <row r="27" spans="1:12" ht="12.75" x14ac:dyDescent="0.2">
      <c r="A27" s="351" t="s">
        <v>418</v>
      </c>
      <c r="B27" s="334"/>
      <c r="C27" s="333"/>
      <c r="D27" s="360"/>
      <c r="E27" s="360"/>
      <c r="F27" s="356"/>
      <c r="G27" s="355" t="s">
        <v>417</v>
      </c>
      <c r="H27" s="351" t="s">
        <v>416</v>
      </c>
      <c r="I27" s="333" t="s">
        <v>138</v>
      </c>
      <c r="J27" s="353">
        <v>0</v>
      </c>
      <c r="K27" s="353">
        <v>0</v>
      </c>
      <c r="L27" s="357"/>
    </row>
    <row r="28" spans="1:12" ht="25.5" x14ac:dyDescent="0.2">
      <c r="A28" s="351" t="s">
        <v>415</v>
      </c>
      <c r="B28" s="334" t="s">
        <v>414</v>
      </c>
      <c r="C28" s="333" t="s">
        <v>139</v>
      </c>
      <c r="D28" s="353">
        <v>0</v>
      </c>
      <c r="E28" s="353">
        <v>0</v>
      </c>
      <c r="F28" s="356"/>
      <c r="G28" s="355" t="s">
        <v>413</v>
      </c>
      <c r="H28" s="351" t="s">
        <v>412</v>
      </c>
      <c r="I28" s="333" t="s">
        <v>411</v>
      </c>
      <c r="J28" s="353">
        <v>0</v>
      </c>
      <c r="K28" s="353">
        <v>0</v>
      </c>
      <c r="L28" s="357"/>
    </row>
    <row r="29" spans="1:12" ht="12.75" x14ac:dyDescent="0.2">
      <c r="A29" s="351" t="s">
        <v>410</v>
      </c>
      <c r="B29" s="334" t="s">
        <v>409</v>
      </c>
      <c r="C29" s="333" t="s">
        <v>408</v>
      </c>
      <c r="D29" s="353">
        <v>0</v>
      </c>
      <c r="E29" s="353">
        <v>0</v>
      </c>
      <c r="F29" s="356"/>
      <c r="G29" s="355" t="s">
        <v>407</v>
      </c>
      <c r="H29" s="351" t="s">
        <v>406</v>
      </c>
      <c r="I29" s="333" t="s">
        <v>134</v>
      </c>
      <c r="J29" s="353">
        <v>0</v>
      </c>
      <c r="K29" s="353">
        <v>0</v>
      </c>
      <c r="L29" s="357"/>
    </row>
    <row r="30" spans="1:12" ht="12.75" x14ac:dyDescent="0.2">
      <c r="A30" s="351" t="s">
        <v>405</v>
      </c>
      <c r="B30" s="334" t="s">
        <v>404</v>
      </c>
      <c r="C30" s="333" t="s">
        <v>135</v>
      </c>
      <c r="D30" s="353">
        <v>0</v>
      </c>
      <c r="E30" s="353">
        <v>0</v>
      </c>
      <c r="F30" s="356"/>
      <c r="G30" s="355" t="s">
        <v>403</v>
      </c>
      <c r="H30" s="351" t="s">
        <v>402</v>
      </c>
      <c r="I30" s="333" t="s">
        <v>133</v>
      </c>
      <c r="J30" s="353">
        <v>0</v>
      </c>
      <c r="K30" s="353">
        <v>0</v>
      </c>
      <c r="L30" s="357"/>
    </row>
    <row r="31" spans="1:12" ht="12.75" x14ac:dyDescent="0.2">
      <c r="A31" s="351" t="s">
        <v>401</v>
      </c>
      <c r="B31" s="334"/>
      <c r="C31" s="333"/>
      <c r="D31" s="360"/>
      <c r="E31" s="360"/>
      <c r="F31" s="356"/>
      <c r="G31" s="355" t="s">
        <v>400</v>
      </c>
      <c r="H31" s="351" t="s">
        <v>399</v>
      </c>
      <c r="I31" s="333" t="s">
        <v>131</v>
      </c>
      <c r="J31" s="353">
        <v>0</v>
      </c>
      <c r="K31" s="353">
        <v>0</v>
      </c>
      <c r="L31" s="357"/>
    </row>
    <row r="32" spans="1:12" ht="12.75" x14ac:dyDescent="0.2">
      <c r="A32" s="351" t="s">
        <v>398</v>
      </c>
      <c r="B32" s="334">
        <v>417100</v>
      </c>
      <c r="C32" s="333" t="s">
        <v>132</v>
      </c>
      <c r="D32" s="353">
        <v>0</v>
      </c>
      <c r="E32" s="353">
        <v>0</v>
      </c>
      <c r="F32" s="356"/>
      <c r="G32" s="355" t="s">
        <v>397</v>
      </c>
      <c r="H32" s="351" t="s">
        <v>396</v>
      </c>
      <c r="I32" s="333" t="s">
        <v>395</v>
      </c>
      <c r="J32" s="353">
        <v>0</v>
      </c>
      <c r="K32" s="353">
        <v>0</v>
      </c>
      <c r="L32" s="357"/>
    </row>
    <row r="33" spans="1:12" ht="12.75" x14ac:dyDescent="0.2">
      <c r="A33" s="351" t="s">
        <v>394</v>
      </c>
      <c r="B33" s="334">
        <v>417200</v>
      </c>
      <c r="C33" s="333" t="s">
        <v>130</v>
      </c>
      <c r="D33" s="353">
        <v>0</v>
      </c>
      <c r="E33" s="353">
        <v>0</v>
      </c>
      <c r="F33" s="356"/>
      <c r="G33" s="361" t="s">
        <v>393</v>
      </c>
      <c r="H33" s="334" t="s">
        <v>392</v>
      </c>
      <c r="I33" s="333" t="s">
        <v>391</v>
      </c>
      <c r="J33" s="353">
        <v>0</v>
      </c>
      <c r="K33" s="353">
        <v>0</v>
      </c>
      <c r="L33" s="357"/>
    </row>
    <row r="34" spans="1:12" ht="12.75" x14ac:dyDescent="0.2">
      <c r="A34" s="351" t="s">
        <v>390</v>
      </c>
      <c r="B34" s="334">
        <v>417300</v>
      </c>
      <c r="C34" s="333" t="s">
        <v>389</v>
      </c>
      <c r="D34" s="353">
        <v>0</v>
      </c>
      <c r="E34" s="353">
        <v>0</v>
      </c>
      <c r="F34" s="356"/>
      <c r="G34" s="355" t="s">
        <v>388</v>
      </c>
      <c r="H34" s="351" t="s">
        <v>387</v>
      </c>
      <c r="I34" s="333" t="s">
        <v>386</v>
      </c>
      <c r="J34" s="353">
        <v>0</v>
      </c>
      <c r="K34" s="353">
        <v>0</v>
      </c>
      <c r="L34" s="357"/>
    </row>
    <row r="35" spans="1:12" ht="12.75" x14ac:dyDescent="0.2">
      <c r="A35" s="351" t="s">
        <v>385</v>
      </c>
      <c r="B35" s="334">
        <v>417400</v>
      </c>
      <c r="C35" s="333" t="s">
        <v>384</v>
      </c>
      <c r="D35" s="353">
        <v>0</v>
      </c>
      <c r="E35" s="353">
        <v>0</v>
      </c>
      <c r="F35" s="356"/>
      <c r="G35" s="355" t="s">
        <v>383</v>
      </c>
      <c r="H35" s="351" t="s">
        <v>382</v>
      </c>
      <c r="I35" s="333" t="s">
        <v>381</v>
      </c>
      <c r="J35" s="359">
        <f>SUBTOTAL(9,J25:J34)</f>
        <v>0</v>
      </c>
      <c r="K35" s="358" t="s">
        <v>346</v>
      </c>
      <c r="L35" s="352">
        <f>SUBTOTAL(9,K25:K34)</f>
        <v>0</v>
      </c>
    </row>
    <row r="36" spans="1:12" ht="12.75" x14ac:dyDescent="0.2">
      <c r="A36" s="351" t="s">
        <v>380</v>
      </c>
      <c r="B36" s="334">
        <v>417900</v>
      </c>
      <c r="C36" s="333" t="s">
        <v>124</v>
      </c>
      <c r="D36" s="353">
        <v>0</v>
      </c>
      <c r="E36" s="353">
        <v>0</v>
      </c>
      <c r="F36" s="356"/>
      <c r="G36" s="355" t="s">
        <v>379</v>
      </c>
      <c r="H36" s="335"/>
      <c r="I36" s="333" t="s">
        <v>378</v>
      </c>
      <c r="J36" s="347"/>
      <c r="K36" s="347"/>
      <c r="L36" s="357"/>
    </row>
    <row r="37" spans="1:12" ht="25.5" x14ac:dyDescent="0.2">
      <c r="A37" s="351" t="s">
        <v>377</v>
      </c>
      <c r="B37" s="334"/>
      <c r="C37" s="333"/>
      <c r="D37" s="360"/>
      <c r="E37" s="360"/>
      <c r="F37" s="356"/>
      <c r="G37" s="355" t="s">
        <v>376</v>
      </c>
      <c r="H37" s="351" t="s">
        <v>375</v>
      </c>
      <c r="I37" s="333" t="s">
        <v>374</v>
      </c>
      <c r="J37" s="353">
        <v>0</v>
      </c>
      <c r="K37" s="353">
        <v>0</v>
      </c>
      <c r="L37" s="357"/>
    </row>
    <row r="38" spans="1:12" ht="12.75" x14ac:dyDescent="0.2">
      <c r="A38" s="351" t="s">
        <v>373</v>
      </c>
      <c r="B38" s="334">
        <v>418100</v>
      </c>
      <c r="C38" s="333" t="s">
        <v>123</v>
      </c>
      <c r="D38" s="353">
        <v>0</v>
      </c>
      <c r="E38" s="353">
        <v>0</v>
      </c>
      <c r="F38" s="356"/>
      <c r="G38" s="355" t="s">
        <v>372</v>
      </c>
      <c r="H38" s="351" t="s">
        <v>371</v>
      </c>
      <c r="I38" s="333" t="s">
        <v>370</v>
      </c>
      <c r="J38" s="353">
        <v>0</v>
      </c>
      <c r="K38" s="353">
        <v>0</v>
      </c>
      <c r="L38" s="357"/>
    </row>
    <row r="39" spans="1:12" ht="12.75" x14ac:dyDescent="0.2">
      <c r="A39" s="351" t="s">
        <v>369</v>
      </c>
      <c r="B39" s="334"/>
      <c r="C39" s="333"/>
      <c r="D39" s="360"/>
      <c r="E39" s="353"/>
      <c r="F39" s="356"/>
      <c r="G39" s="355" t="s">
        <v>368</v>
      </c>
      <c r="H39" s="351" t="s">
        <v>367</v>
      </c>
      <c r="I39" s="333" t="s">
        <v>366</v>
      </c>
      <c r="J39" s="359">
        <f>SUBTOTAL(9,J37:J38)</f>
        <v>0</v>
      </c>
      <c r="K39" s="358" t="s">
        <v>346</v>
      </c>
      <c r="L39" s="352">
        <f>SUBTOTAL(9,K37:K38)</f>
        <v>0</v>
      </c>
    </row>
    <row r="40" spans="1:12" ht="12.75" x14ac:dyDescent="0.2">
      <c r="A40" s="351" t="s">
        <v>365</v>
      </c>
      <c r="B40" s="334">
        <v>419100</v>
      </c>
      <c r="C40" s="333" t="s">
        <v>120</v>
      </c>
      <c r="D40" s="353">
        <v>0</v>
      </c>
      <c r="E40" s="353">
        <v>0</v>
      </c>
      <c r="F40" s="356"/>
      <c r="G40" s="355" t="s">
        <v>364</v>
      </c>
      <c r="H40" s="351" t="s">
        <v>363</v>
      </c>
      <c r="I40" s="333"/>
      <c r="J40" s="347"/>
      <c r="K40" s="357"/>
      <c r="L40" s="357"/>
    </row>
    <row r="41" spans="1:12" ht="12.75" x14ac:dyDescent="0.2">
      <c r="A41" s="351" t="s">
        <v>362</v>
      </c>
      <c r="B41" s="334">
        <v>419200</v>
      </c>
      <c r="C41" s="333" t="s">
        <v>118</v>
      </c>
      <c r="D41" s="353">
        <v>63217</v>
      </c>
      <c r="E41" s="353">
        <v>16203</v>
      </c>
      <c r="F41" s="356"/>
      <c r="G41" s="355" t="s">
        <v>361</v>
      </c>
      <c r="H41" s="335"/>
      <c r="I41" s="333" t="s">
        <v>360</v>
      </c>
      <c r="J41" s="359">
        <f>SUM(D46,J8,J22,J35,J39)</f>
        <v>88400</v>
      </c>
      <c r="K41" s="358" t="s">
        <v>346</v>
      </c>
      <c r="L41" s="352">
        <f>SUM(F46,L8,L22,L35,L39)</f>
        <v>51468</v>
      </c>
    </row>
    <row r="42" spans="1:12" ht="12.75" x14ac:dyDescent="0.2">
      <c r="A42" s="351" t="s">
        <v>359</v>
      </c>
      <c r="B42" s="334">
        <v>419300</v>
      </c>
      <c r="C42" s="333" t="s">
        <v>116</v>
      </c>
      <c r="D42" s="353">
        <v>0</v>
      </c>
      <c r="E42" s="353">
        <v>0</v>
      </c>
      <c r="F42" s="356"/>
      <c r="G42" s="355" t="s">
        <v>358</v>
      </c>
      <c r="H42" s="335"/>
      <c r="I42" s="333"/>
      <c r="J42" s="347"/>
      <c r="K42" s="347"/>
      <c r="L42" s="357"/>
    </row>
    <row r="43" spans="1:12" ht="12.75" x14ac:dyDescent="0.2">
      <c r="A43" s="351" t="s">
        <v>357</v>
      </c>
      <c r="B43" s="334">
        <v>419900</v>
      </c>
      <c r="C43" s="333" t="s">
        <v>115</v>
      </c>
      <c r="D43" s="353">
        <v>25183</v>
      </c>
      <c r="E43" s="534">
        <v>24375</v>
      </c>
      <c r="F43" s="356"/>
      <c r="G43" s="355" t="s">
        <v>356</v>
      </c>
      <c r="H43" s="351" t="s">
        <v>355</v>
      </c>
      <c r="I43" s="333" t="s">
        <v>354</v>
      </c>
      <c r="J43" s="533">
        <v>0</v>
      </c>
      <c r="K43" s="532">
        <v>0</v>
      </c>
      <c r="L43" s="352">
        <f>+K43</f>
        <v>0</v>
      </c>
    </row>
    <row r="44" spans="1:12" ht="12.75" x14ac:dyDescent="0.2">
      <c r="A44" s="351" t="s">
        <v>353</v>
      </c>
      <c r="B44" s="334"/>
      <c r="C44" s="333" t="s">
        <v>352</v>
      </c>
      <c r="D44" s="332">
        <f>SUBTOTAL(9,D19:D43)</f>
        <v>88400</v>
      </c>
      <c r="E44" s="350" t="s">
        <v>346</v>
      </c>
      <c r="F44" s="349">
        <f>SUBTOTAL(9,E20:E43)</f>
        <v>40578</v>
      </c>
      <c r="G44" s="348" t="s">
        <v>351</v>
      </c>
      <c r="H44" s="335"/>
      <c r="I44" s="333"/>
      <c r="J44" s="347"/>
      <c r="K44" s="347"/>
      <c r="L44" s="347"/>
    </row>
    <row r="45" spans="1:12" ht="24" x14ac:dyDescent="0.2">
      <c r="A45" s="346" t="s">
        <v>350</v>
      </c>
      <c r="B45" s="340">
        <v>410000</v>
      </c>
      <c r="C45" s="345" t="s">
        <v>349</v>
      </c>
      <c r="D45" s="344"/>
      <c r="E45" s="343" t="s">
        <v>346</v>
      </c>
      <c r="F45" s="342"/>
      <c r="G45" s="341"/>
      <c r="H45" s="340" t="s">
        <v>348</v>
      </c>
      <c r="I45" s="339" t="s">
        <v>347</v>
      </c>
      <c r="J45" s="338"/>
      <c r="K45" s="337" t="s">
        <v>346</v>
      </c>
      <c r="L45" s="336"/>
    </row>
    <row r="46" spans="1:12" ht="12.75" x14ac:dyDescent="0.2">
      <c r="A46" s="335"/>
      <c r="B46" s="334"/>
      <c r="C46" s="333"/>
      <c r="D46" s="332">
        <f>(D19+D44)</f>
        <v>88400</v>
      </c>
      <c r="E46" s="332"/>
      <c r="F46" s="331">
        <f>SUM(F19+F44)</f>
        <v>40578</v>
      </c>
      <c r="G46" s="330"/>
      <c r="H46" s="329"/>
      <c r="I46" s="328" t="s">
        <v>345</v>
      </c>
      <c r="J46" s="326">
        <f>(D7+J41+J43)</f>
        <v>103941</v>
      </c>
      <c r="K46" s="327"/>
      <c r="L46" s="326">
        <f>(F7+L41+K43)</f>
        <v>111648</v>
      </c>
    </row>
    <row r="47" spans="1:12" ht="12.95" customHeight="1" x14ac:dyDescent="0.2">
      <c r="A47" s="598" t="str">
        <f ca="1">CELL("FILENAME",A1)</f>
        <v>R:\Finance\Annual Budget\Amended 2016-2017\[2016-2017 Amended Budget.xlsx]141</v>
      </c>
      <c r="B47" s="598"/>
      <c r="C47" s="598"/>
      <c r="D47" s="324"/>
      <c r="E47" s="324"/>
      <c r="F47" s="324"/>
      <c r="G47" s="324"/>
      <c r="H47" s="324"/>
      <c r="I47" s="325"/>
      <c r="J47" s="324"/>
      <c r="K47" s="324"/>
      <c r="L47" s="324"/>
    </row>
    <row r="48" spans="1:12" x14ac:dyDescent="0.2">
      <c r="D48" s="323"/>
      <c r="E48" s="323"/>
      <c r="F48" s="323"/>
    </row>
    <row r="49" spans="4:6" x14ac:dyDescent="0.2">
      <c r="D49" s="323"/>
      <c r="E49" s="323"/>
      <c r="F49" s="323"/>
    </row>
    <row r="50" spans="4:6" x14ac:dyDescent="0.2">
      <c r="D50" s="323"/>
      <c r="E50" s="323"/>
      <c r="F50" s="323"/>
    </row>
    <row r="51" spans="4:6" x14ac:dyDescent="0.2">
      <c r="D51" s="323"/>
      <c r="E51" s="323"/>
      <c r="F51" s="323"/>
    </row>
    <row r="52" spans="4:6" x14ac:dyDescent="0.2">
      <c r="D52" s="323"/>
      <c r="E52" s="323"/>
      <c r="F52" s="323"/>
    </row>
    <row r="53" spans="4:6" x14ac:dyDescent="0.2">
      <c r="D53" s="323"/>
      <c r="E53" s="323"/>
      <c r="F53" s="323"/>
    </row>
    <row r="54" spans="4:6" x14ac:dyDescent="0.2">
      <c r="D54" s="323"/>
      <c r="E54" s="323"/>
      <c r="F54" s="323"/>
    </row>
    <row r="55" spans="4:6" x14ac:dyDescent="0.2">
      <c r="D55" s="323"/>
      <c r="E55" s="323"/>
      <c r="F55" s="323"/>
    </row>
    <row r="56" spans="4:6" x14ac:dyDescent="0.2">
      <c r="D56" s="323"/>
      <c r="E56" s="323"/>
      <c r="F56" s="323"/>
    </row>
    <row r="57" spans="4:6" x14ac:dyDescent="0.2">
      <c r="D57" s="323"/>
      <c r="E57" s="323"/>
      <c r="F57" s="323"/>
    </row>
    <row r="58" spans="4:6" x14ac:dyDescent="0.2">
      <c r="D58" s="323"/>
      <c r="E58" s="323"/>
      <c r="F58" s="323"/>
    </row>
    <row r="59" spans="4:6" x14ac:dyDescent="0.2">
      <c r="D59" s="323"/>
      <c r="E59" s="323"/>
      <c r="F59" s="323"/>
    </row>
    <row r="60" spans="4:6" x14ac:dyDescent="0.2">
      <c r="D60" s="323"/>
      <c r="E60" s="323"/>
      <c r="F60" s="323"/>
    </row>
    <row r="61" spans="4:6" x14ac:dyDescent="0.2">
      <c r="D61" s="323"/>
      <c r="E61" s="323"/>
      <c r="F61" s="323"/>
    </row>
    <row r="62" spans="4:6" x14ac:dyDescent="0.2">
      <c r="D62" s="323"/>
      <c r="E62" s="323"/>
      <c r="F62" s="323"/>
    </row>
    <row r="63" spans="4:6" x14ac:dyDescent="0.2">
      <c r="D63" s="323"/>
      <c r="E63" s="323"/>
      <c r="F63" s="323"/>
    </row>
    <row r="64" spans="4:6" x14ac:dyDescent="0.2">
      <c r="D64" s="323"/>
      <c r="E64" s="323"/>
      <c r="F64" s="323"/>
    </row>
    <row r="65" spans="4:6" x14ac:dyDescent="0.2">
      <c r="D65" s="323"/>
      <c r="E65" s="323"/>
      <c r="F65" s="323"/>
    </row>
    <row r="66" spans="4:6" x14ac:dyDescent="0.2">
      <c r="D66" s="323"/>
      <c r="E66" s="323"/>
      <c r="F66" s="323"/>
    </row>
    <row r="67" spans="4:6" x14ac:dyDescent="0.2">
      <c r="D67" s="323"/>
      <c r="E67" s="323"/>
      <c r="F67" s="323"/>
    </row>
    <row r="68" spans="4:6" x14ac:dyDescent="0.2">
      <c r="D68" s="323"/>
      <c r="E68" s="323"/>
      <c r="F68" s="323"/>
    </row>
    <row r="69" spans="4:6" x14ac:dyDescent="0.2">
      <c r="D69" s="323"/>
      <c r="E69" s="323"/>
      <c r="F69" s="323"/>
    </row>
    <row r="70" spans="4:6" x14ac:dyDescent="0.2">
      <c r="D70" s="323"/>
      <c r="E70" s="323"/>
      <c r="F70" s="323"/>
    </row>
    <row r="71" spans="4:6" x14ac:dyDescent="0.2">
      <c r="D71" s="323"/>
      <c r="E71" s="323"/>
      <c r="F71" s="323"/>
    </row>
    <row r="72" spans="4:6" x14ac:dyDescent="0.2">
      <c r="D72" s="323"/>
      <c r="E72" s="323"/>
      <c r="F72" s="323"/>
    </row>
    <row r="73" spans="4:6" x14ac:dyDescent="0.2">
      <c r="D73" s="323"/>
      <c r="E73" s="323"/>
      <c r="F73" s="323"/>
    </row>
    <row r="74" spans="4:6" x14ac:dyDescent="0.2">
      <c r="D74" s="323"/>
      <c r="E74" s="323"/>
      <c r="F74" s="323"/>
    </row>
    <row r="75" spans="4:6" x14ac:dyDescent="0.2">
      <c r="D75" s="323"/>
      <c r="E75" s="323"/>
      <c r="F75" s="323"/>
    </row>
    <row r="76" spans="4:6" x14ac:dyDescent="0.2">
      <c r="D76" s="323"/>
      <c r="E76" s="323"/>
      <c r="F76" s="323"/>
    </row>
    <row r="77" spans="4:6" x14ac:dyDescent="0.2">
      <c r="D77" s="323"/>
      <c r="E77" s="323"/>
      <c r="F77" s="323"/>
    </row>
    <row r="78" spans="4:6" x14ac:dyDescent="0.2">
      <c r="D78" s="323"/>
      <c r="E78" s="323"/>
      <c r="F78" s="323"/>
    </row>
    <row r="79" spans="4:6" x14ac:dyDescent="0.2">
      <c r="D79" s="323"/>
      <c r="E79" s="323"/>
      <c r="F79" s="323"/>
    </row>
    <row r="80" spans="4:6" x14ac:dyDescent="0.2">
      <c r="D80" s="323"/>
      <c r="E80" s="323"/>
      <c r="F80" s="323"/>
    </row>
    <row r="81" spans="4:6" x14ac:dyDescent="0.2">
      <c r="D81" s="323"/>
      <c r="E81" s="323"/>
      <c r="F81" s="323"/>
    </row>
    <row r="82" spans="4:6" x14ac:dyDescent="0.2">
      <c r="D82" s="323"/>
      <c r="E82" s="323"/>
      <c r="F82" s="323"/>
    </row>
    <row r="83" spans="4:6" x14ac:dyDescent="0.2">
      <c r="D83" s="323"/>
      <c r="E83" s="323"/>
      <c r="F83" s="323"/>
    </row>
    <row r="84" spans="4:6" x14ac:dyDescent="0.2">
      <c r="D84" s="323"/>
      <c r="E84" s="323"/>
      <c r="F84" s="323"/>
    </row>
    <row r="85" spans="4:6" x14ac:dyDescent="0.2">
      <c r="D85" s="323"/>
      <c r="E85" s="323"/>
      <c r="F85" s="323"/>
    </row>
    <row r="86" spans="4:6" x14ac:dyDescent="0.2">
      <c r="D86" s="323"/>
      <c r="E86" s="323"/>
      <c r="F86" s="323"/>
    </row>
    <row r="87" spans="4:6" x14ac:dyDescent="0.2">
      <c r="D87" s="323"/>
      <c r="E87" s="323"/>
      <c r="F87" s="323"/>
    </row>
    <row r="88" spans="4:6" x14ac:dyDescent="0.2">
      <c r="D88" s="323"/>
      <c r="E88" s="323"/>
      <c r="F88" s="323"/>
    </row>
    <row r="89" spans="4:6" x14ac:dyDescent="0.2">
      <c r="D89" s="323"/>
      <c r="E89" s="323"/>
      <c r="F89" s="323"/>
    </row>
    <row r="90" spans="4:6" x14ac:dyDescent="0.2">
      <c r="D90" s="323"/>
      <c r="E90" s="323"/>
      <c r="F90" s="323"/>
    </row>
    <row r="91" spans="4:6" x14ac:dyDescent="0.2">
      <c r="D91" s="323"/>
      <c r="E91" s="323"/>
      <c r="F91" s="323"/>
    </row>
    <row r="92" spans="4:6" x14ac:dyDescent="0.2">
      <c r="D92" s="323"/>
      <c r="E92" s="323"/>
      <c r="F92" s="323"/>
    </row>
    <row r="93" spans="4:6" x14ac:dyDescent="0.2">
      <c r="D93" s="323"/>
      <c r="E93" s="323"/>
      <c r="F93" s="323"/>
    </row>
    <row r="94" spans="4:6" x14ac:dyDescent="0.2">
      <c r="D94" s="323"/>
      <c r="E94" s="323"/>
      <c r="F94" s="323"/>
    </row>
    <row r="95" spans="4:6" x14ac:dyDescent="0.2">
      <c r="D95" s="323"/>
      <c r="E95" s="323"/>
      <c r="F95" s="323"/>
    </row>
    <row r="96" spans="4:6" x14ac:dyDescent="0.2">
      <c r="D96" s="323"/>
      <c r="E96" s="323"/>
      <c r="F96" s="323"/>
    </row>
    <row r="97" spans="4:6" x14ac:dyDescent="0.2">
      <c r="D97" s="323"/>
      <c r="E97" s="323"/>
      <c r="F97" s="323"/>
    </row>
    <row r="98" spans="4:6" x14ac:dyDescent="0.2">
      <c r="D98" s="323"/>
      <c r="E98" s="323"/>
      <c r="F98" s="323"/>
    </row>
    <row r="99" spans="4:6" x14ac:dyDescent="0.2">
      <c r="D99" s="323"/>
      <c r="E99" s="323"/>
      <c r="F99" s="323"/>
    </row>
    <row r="100" spans="4:6" x14ac:dyDescent="0.2">
      <c r="D100" s="323"/>
      <c r="E100" s="323"/>
      <c r="F100" s="323"/>
    </row>
    <row r="101" spans="4:6" x14ac:dyDescent="0.2">
      <c r="D101" s="323"/>
      <c r="E101" s="323"/>
      <c r="F101" s="323"/>
    </row>
    <row r="102" spans="4:6" x14ac:dyDescent="0.2">
      <c r="D102" s="323"/>
      <c r="E102" s="323"/>
      <c r="F102" s="323"/>
    </row>
    <row r="103" spans="4:6" x14ac:dyDescent="0.2">
      <c r="D103" s="323"/>
      <c r="E103" s="323"/>
      <c r="F103" s="323"/>
    </row>
    <row r="104" spans="4:6" x14ac:dyDescent="0.2">
      <c r="D104" s="323"/>
      <c r="E104" s="323"/>
      <c r="F104" s="323"/>
    </row>
    <row r="105" spans="4:6" x14ac:dyDescent="0.2">
      <c r="D105" s="323"/>
      <c r="E105" s="323"/>
      <c r="F105" s="323"/>
    </row>
    <row r="106" spans="4:6" x14ac:dyDescent="0.2">
      <c r="D106" s="323"/>
      <c r="E106" s="323"/>
      <c r="F106" s="323"/>
    </row>
    <row r="107" spans="4:6" x14ac:dyDescent="0.2">
      <c r="D107" s="323"/>
      <c r="E107" s="323"/>
      <c r="F107" s="323"/>
    </row>
    <row r="108" spans="4:6" x14ac:dyDescent="0.2">
      <c r="D108" s="323"/>
      <c r="E108" s="323"/>
      <c r="F108" s="323"/>
    </row>
    <row r="109" spans="4:6" x14ac:dyDescent="0.2">
      <c r="D109" s="323"/>
      <c r="E109" s="323"/>
      <c r="F109" s="323"/>
    </row>
    <row r="110" spans="4:6" x14ac:dyDescent="0.2">
      <c r="D110" s="323"/>
      <c r="E110" s="323"/>
      <c r="F110" s="323"/>
    </row>
    <row r="111" spans="4:6" x14ac:dyDescent="0.2">
      <c r="D111" s="323"/>
      <c r="E111" s="323"/>
      <c r="F111" s="323"/>
    </row>
    <row r="112" spans="4:6" x14ac:dyDescent="0.2">
      <c r="D112" s="323"/>
      <c r="E112" s="323"/>
      <c r="F112" s="323"/>
    </row>
    <row r="113" spans="4:6" x14ac:dyDescent="0.2">
      <c r="D113" s="323"/>
      <c r="E113" s="323"/>
      <c r="F113" s="323"/>
    </row>
    <row r="114" spans="4:6" x14ac:dyDescent="0.2">
      <c r="D114" s="323"/>
      <c r="E114" s="323"/>
      <c r="F114" s="323"/>
    </row>
    <row r="115" spans="4:6" x14ac:dyDescent="0.2">
      <c r="D115" s="323"/>
      <c r="E115" s="323"/>
      <c r="F115" s="323"/>
    </row>
    <row r="116" spans="4:6" x14ac:dyDescent="0.2">
      <c r="D116" s="323"/>
      <c r="E116" s="323"/>
      <c r="F116" s="323"/>
    </row>
    <row r="117" spans="4:6" x14ac:dyDescent="0.2">
      <c r="D117" s="323"/>
      <c r="E117" s="323"/>
      <c r="F117" s="323"/>
    </row>
    <row r="118" spans="4:6" x14ac:dyDescent="0.2">
      <c r="D118" s="323"/>
      <c r="E118" s="323"/>
      <c r="F118" s="323"/>
    </row>
    <row r="119" spans="4:6" x14ac:dyDescent="0.2">
      <c r="D119" s="323"/>
      <c r="E119" s="323"/>
      <c r="F119" s="323"/>
    </row>
    <row r="120" spans="4:6" x14ac:dyDescent="0.2">
      <c r="D120" s="323"/>
      <c r="E120" s="323"/>
      <c r="F120" s="323"/>
    </row>
    <row r="121" spans="4:6" x14ac:dyDescent="0.2">
      <c r="D121" s="323"/>
      <c r="E121" s="323"/>
      <c r="F121" s="323"/>
    </row>
    <row r="122" spans="4:6" x14ac:dyDescent="0.2">
      <c r="D122" s="323"/>
      <c r="E122" s="323"/>
      <c r="F122" s="323"/>
    </row>
    <row r="123" spans="4:6" x14ac:dyDescent="0.2">
      <c r="D123" s="323"/>
      <c r="E123" s="323"/>
      <c r="F123" s="323"/>
    </row>
    <row r="124" spans="4:6" x14ac:dyDescent="0.2">
      <c r="D124" s="323"/>
      <c r="E124" s="323"/>
      <c r="F124" s="323"/>
    </row>
    <row r="125" spans="4:6" x14ac:dyDescent="0.2">
      <c r="D125" s="323"/>
      <c r="E125" s="323"/>
      <c r="F125" s="323"/>
    </row>
    <row r="126" spans="4:6" x14ac:dyDescent="0.2">
      <c r="D126" s="323"/>
      <c r="E126" s="323"/>
      <c r="F126" s="323"/>
    </row>
    <row r="127" spans="4:6" x14ac:dyDescent="0.2">
      <c r="D127" s="323"/>
      <c r="E127" s="323"/>
      <c r="F127" s="323"/>
    </row>
    <row r="128" spans="4:6" x14ac:dyDescent="0.2">
      <c r="D128" s="323"/>
      <c r="E128" s="323"/>
      <c r="F128" s="323"/>
    </row>
    <row r="129" spans="4:6" x14ac:dyDescent="0.2">
      <c r="D129" s="323"/>
      <c r="E129" s="323"/>
      <c r="F129" s="323"/>
    </row>
    <row r="130" spans="4:6" x14ac:dyDescent="0.2">
      <c r="D130" s="323"/>
      <c r="E130" s="323"/>
      <c r="F130" s="323"/>
    </row>
    <row r="131" spans="4:6" x14ac:dyDescent="0.2">
      <c r="D131" s="323"/>
      <c r="E131" s="323"/>
      <c r="F131" s="323"/>
    </row>
    <row r="132" spans="4:6" x14ac:dyDescent="0.2">
      <c r="D132" s="323"/>
      <c r="E132" s="323"/>
      <c r="F132" s="323"/>
    </row>
    <row r="133" spans="4:6" x14ac:dyDescent="0.2">
      <c r="D133" s="323"/>
      <c r="E133" s="323"/>
      <c r="F133" s="323"/>
    </row>
    <row r="134" spans="4:6" x14ac:dyDescent="0.2">
      <c r="D134" s="323"/>
      <c r="E134" s="323"/>
      <c r="F134" s="323"/>
    </row>
    <row r="135" spans="4:6" x14ac:dyDescent="0.2">
      <c r="D135" s="323"/>
      <c r="E135" s="323"/>
      <c r="F135" s="323"/>
    </row>
    <row r="136" spans="4:6" x14ac:dyDescent="0.2">
      <c r="D136" s="323"/>
      <c r="E136" s="323"/>
      <c r="F136" s="323"/>
    </row>
    <row r="137" spans="4:6" x14ac:dyDescent="0.2">
      <c r="D137" s="323"/>
      <c r="E137" s="323"/>
      <c r="F137" s="323"/>
    </row>
    <row r="138" spans="4:6" x14ac:dyDescent="0.2">
      <c r="D138" s="323"/>
      <c r="E138" s="323"/>
      <c r="F138" s="323"/>
    </row>
    <row r="139" spans="4:6" x14ac:dyDescent="0.2">
      <c r="D139" s="323"/>
      <c r="E139" s="323"/>
      <c r="F139" s="323"/>
    </row>
    <row r="140" spans="4:6" x14ac:dyDescent="0.2">
      <c r="D140" s="323"/>
      <c r="E140" s="323"/>
      <c r="F140" s="323"/>
    </row>
    <row r="141" spans="4:6" x14ac:dyDescent="0.2">
      <c r="D141" s="323"/>
      <c r="E141" s="323"/>
      <c r="F141" s="323"/>
    </row>
    <row r="142" spans="4:6" x14ac:dyDescent="0.2">
      <c r="D142" s="323"/>
      <c r="E142" s="323"/>
      <c r="F142" s="323"/>
    </row>
    <row r="143" spans="4:6" x14ac:dyDescent="0.2">
      <c r="D143" s="323"/>
      <c r="E143" s="323"/>
      <c r="F143" s="323"/>
    </row>
    <row r="144" spans="4:6" x14ac:dyDescent="0.2">
      <c r="D144" s="323"/>
      <c r="E144" s="323"/>
      <c r="F144" s="323"/>
    </row>
    <row r="145" spans="4:6" x14ac:dyDescent="0.2">
      <c r="D145" s="323"/>
      <c r="E145" s="323"/>
      <c r="F145" s="323"/>
    </row>
    <row r="146" spans="4:6" x14ac:dyDescent="0.2">
      <c r="D146" s="323"/>
      <c r="E146" s="323"/>
      <c r="F146" s="323"/>
    </row>
    <row r="147" spans="4:6" x14ac:dyDescent="0.2">
      <c r="D147" s="323"/>
      <c r="E147" s="323"/>
      <c r="F147" s="323"/>
    </row>
    <row r="148" spans="4:6" x14ac:dyDescent="0.2">
      <c r="D148" s="323"/>
      <c r="E148" s="323"/>
      <c r="F148" s="323"/>
    </row>
    <row r="149" spans="4:6" x14ac:dyDescent="0.2">
      <c r="D149" s="323"/>
      <c r="E149" s="323"/>
      <c r="F149" s="323"/>
    </row>
    <row r="150" spans="4:6" x14ac:dyDescent="0.2">
      <c r="D150" s="323"/>
      <c r="E150" s="323"/>
      <c r="F150" s="323"/>
    </row>
    <row r="151" spans="4:6" x14ac:dyDescent="0.2">
      <c r="D151" s="323"/>
      <c r="E151" s="323"/>
      <c r="F151" s="323"/>
    </row>
    <row r="152" spans="4:6" x14ac:dyDescent="0.2">
      <c r="D152" s="323"/>
      <c r="E152" s="323"/>
      <c r="F152" s="323"/>
    </row>
    <row r="153" spans="4:6" x14ac:dyDescent="0.2">
      <c r="D153" s="323"/>
      <c r="E153" s="323"/>
      <c r="F153" s="323"/>
    </row>
    <row r="154" spans="4:6" x14ac:dyDescent="0.2">
      <c r="D154" s="323"/>
      <c r="E154" s="323"/>
      <c r="F154" s="323"/>
    </row>
    <row r="155" spans="4:6" x14ac:dyDescent="0.2">
      <c r="D155" s="323"/>
      <c r="E155" s="323"/>
      <c r="F155" s="323"/>
    </row>
    <row r="156" spans="4:6" x14ac:dyDescent="0.2">
      <c r="D156" s="323"/>
      <c r="E156" s="323"/>
      <c r="F156" s="323"/>
    </row>
    <row r="157" spans="4:6" x14ac:dyDescent="0.2">
      <c r="D157" s="323"/>
      <c r="E157" s="323"/>
      <c r="F157" s="323"/>
    </row>
    <row r="158" spans="4:6" x14ac:dyDescent="0.2">
      <c r="D158" s="323"/>
      <c r="E158" s="323"/>
      <c r="F158" s="323"/>
    </row>
    <row r="159" spans="4:6" x14ac:dyDescent="0.2">
      <c r="D159" s="323"/>
      <c r="E159" s="323"/>
      <c r="F159" s="323"/>
    </row>
    <row r="160" spans="4:6" x14ac:dyDescent="0.2">
      <c r="D160" s="323"/>
      <c r="E160" s="323"/>
      <c r="F160" s="323"/>
    </row>
    <row r="161" spans="4:6" x14ac:dyDescent="0.2">
      <c r="D161" s="323"/>
      <c r="E161" s="323"/>
      <c r="F161" s="323"/>
    </row>
    <row r="162" spans="4:6" x14ac:dyDescent="0.2">
      <c r="D162" s="323"/>
      <c r="E162" s="323"/>
      <c r="F162" s="323"/>
    </row>
    <row r="163" spans="4:6" x14ac:dyDescent="0.2">
      <c r="D163" s="323"/>
      <c r="E163" s="323"/>
      <c r="F163" s="323"/>
    </row>
    <row r="164" spans="4:6" x14ac:dyDescent="0.2">
      <c r="D164" s="323"/>
      <c r="E164" s="323"/>
      <c r="F164" s="323"/>
    </row>
    <row r="165" spans="4:6" x14ac:dyDescent="0.2">
      <c r="D165" s="323"/>
      <c r="E165" s="323"/>
      <c r="F165" s="323"/>
    </row>
    <row r="166" spans="4:6" x14ac:dyDescent="0.2">
      <c r="D166" s="323"/>
      <c r="E166" s="323"/>
      <c r="F166" s="323"/>
    </row>
    <row r="167" spans="4:6" x14ac:dyDescent="0.2">
      <c r="D167" s="323"/>
      <c r="E167" s="323"/>
      <c r="F167" s="323"/>
    </row>
    <row r="168" spans="4:6" x14ac:dyDescent="0.2">
      <c r="D168" s="323"/>
      <c r="E168" s="323"/>
      <c r="F168" s="323"/>
    </row>
    <row r="169" spans="4:6" x14ac:dyDescent="0.2">
      <c r="D169" s="323"/>
      <c r="E169" s="323"/>
      <c r="F169" s="323"/>
    </row>
    <row r="170" spans="4:6" x14ac:dyDescent="0.2">
      <c r="D170" s="323"/>
      <c r="E170" s="323"/>
      <c r="F170" s="323"/>
    </row>
    <row r="171" spans="4:6" x14ac:dyDescent="0.2">
      <c r="D171" s="323"/>
      <c r="E171" s="323"/>
      <c r="F171" s="323"/>
    </row>
    <row r="172" spans="4:6" x14ac:dyDescent="0.2">
      <c r="D172" s="323"/>
      <c r="E172" s="323"/>
      <c r="F172" s="323"/>
    </row>
    <row r="173" spans="4:6" x14ac:dyDescent="0.2">
      <c r="D173" s="323"/>
      <c r="E173" s="323"/>
      <c r="F173" s="323"/>
    </row>
    <row r="174" spans="4:6" x14ac:dyDescent="0.2">
      <c r="D174" s="323"/>
      <c r="E174" s="323"/>
      <c r="F174" s="323"/>
    </row>
    <row r="175" spans="4:6" x14ac:dyDescent="0.2">
      <c r="D175" s="323"/>
      <c r="E175" s="323"/>
      <c r="F175" s="323"/>
    </row>
    <row r="176" spans="4:6" x14ac:dyDescent="0.2">
      <c r="D176" s="323"/>
      <c r="E176" s="323"/>
      <c r="F176" s="323"/>
    </row>
    <row r="177" spans="4:6" x14ac:dyDescent="0.2">
      <c r="D177" s="323"/>
      <c r="E177" s="323"/>
      <c r="F177" s="323"/>
    </row>
    <row r="178" spans="4:6" x14ac:dyDescent="0.2">
      <c r="D178" s="323"/>
      <c r="E178" s="323"/>
      <c r="F178" s="323"/>
    </row>
    <row r="179" spans="4:6" x14ac:dyDescent="0.2">
      <c r="D179" s="323"/>
      <c r="E179" s="323"/>
      <c r="F179" s="323"/>
    </row>
    <row r="180" spans="4:6" x14ac:dyDescent="0.2">
      <c r="D180" s="323"/>
      <c r="E180" s="323"/>
      <c r="F180" s="323"/>
    </row>
    <row r="181" spans="4:6" x14ac:dyDescent="0.2">
      <c r="D181" s="323"/>
      <c r="E181" s="323"/>
      <c r="F181" s="323"/>
    </row>
    <row r="182" spans="4:6" x14ac:dyDescent="0.2">
      <c r="D182" s="323"/>
      <c r="E182" s="323"/>
      <c r="F182" s="323"/>
    </row>
    <row r="183" spans="4:6" x14ac:dyDescent="0.2">
      <c r="D183" s="323"/>
      <c r="E183" s="323"/>
      <c r="F183" s="323"/>
    </row>
    <row r="184" spans="4:6" x14ac:dyDescent="0.2">
      <c r="D184" s="323"/>
      <c r="E184" s="323"/>
      <c r="F184" s="323"/>
    </row>
    <row r="185" spans="4:6" x14ac:dyDescent="0.2">
      <c r="D185" s="323"/>
      <c r="E185" s="323"/>
      <c r="F185" s="323"/>
    </row>
    <row r="186" spans="4:6" x14ac:dyDescent="0.2">
      <c r="D186" s="323"/>
      <c r="E186" s="323"/>
      <c r="F186" s="323"/>
    </row>
    <row r="187" spans="4:6" x14ac:dyDescent="0.2">
      <c r="D187" s="323"/>
      <c r="E187" s="323"/>
      <c r="F187" s="323"/>
    </row>
    <row r="188" spans="4:6" x14ac:dyDescent="0.2">
      <c r="D188" s="323"/>
      <c r="E188" s="323"/>
      <c r="F188" s="323"/>
    </row>
    <row r="189" spans="4:6" x14ac:dyDescent="0.2">
      <c r="D189" s="323"/>
      <c r="E189" s="323"/>
      <c r="F189" s="323"/>
    </row>
    <row r="190" spans="4:6" x14ac:dyDescent="0.2">
      <c r="D190" s="323"/>
      <c r="E190" s="323"/>
      <c r="F190" s="323"/>
    </row>
    <row r="191" spans="4:6" x14ac:dyDescent="0.2">
      <c r="D191" s="323"/>
      <c r="E191" s="323"/>
      <c r="F191" s="323"/>
    </row>
    <row r="192" spans="4:6" x14ac:dyDescent="0.2">
      <c r="D192" s="323"/>
      <c r="E192" s="323"/>
      <c r="F192" s="323"/>
    </row>
    <row r="193" spans="4:6" x14ac:dyDescent="0.2">
      <c r="D193" s="323"/>
      <c r="E193" s="323"/>
      <c r="F193" s="323"/>
    </row>
    <row r="194" spans="4:6" x14ac:dyDescent="0.2">
      <c r="D194" s="323"/>
      <c r="E194" s="323"/>
      <c r="F194" s="323"/>
    </row>
    <row r="195" spans="4:6" x14ac:dyDescent="0.2">
      <c r="D195" s="323"/>
      <c r="E195" s="323"/>
      <c r="F195" s="323"/>
    </row>
    <row r="196" spans="4:6" x14ac:dyDescent="0.2">
      <c r="D196" s="323"/>
      <c r="E196" s="323"/>
      <c r="F196" s="323"/>
    </row>
    <row r="197" spans="4:6" x14ac:dyDescent="0.2">
      <c r="D197" s="323"/>
      <c r="E197" s="323"/>
      <c r="F197" s="323"/>
    </row>
    <row r="198" spans="4:6" x14ac:dyDescent="0.2">
      <c r="D198" s="323"/>
      <c r="E198" s="323"/>
      <c r="F198" s="323"/>
    </row>
    <row r="199" spans="4:6" x14ac:dyDescent="0.2">
      <c r="D199" s="323"/>
      <c r="E199" s="323"/>
      <c r="F199" s="323"/>
    </row>
    <row r="200" spans="4:6" x14ac:dyDescent="0.2">
      <c r="D200" s="323"/>
      <c r="E200" s="323"/>
      <c r="F200" s="323"/>
    </row>
    <row r="201" spans="4:6" x14ac:dyDescent="0.2">
      <c r="D201" s="323"/>
      <c r="E201" s="323"/>
      <c r="F201" s="323"/>
    </row>
    <row r="202" spans="4:6" x14ac:dyDescent="0.2">
      <c r="D202" s="323"/>
      <c r="E202" s="323"/>
      <c r="F202" s="323"/>
    </row>
    <row r="203" spans="4:6" x14ac:dyDescent="0.2">
      <c r="D203" s="323"/>
      <c r="E203" s="323"/>
      <c r="F203" s="323"/>
    </row>
    <row r="204" spans="4:6" x14ac:dyDescent="0.2">
      <c r="D204" s="323"/>
      <c r="E204" s="323"/>
      <c r="F204" s="323"/>
    </row>
    <row r="205" spans="4:6" x14ac:dyDescent="0.2">
      <c r="D205" s="323"/>
      <c r="E205" s="323"/>
      <c r="F205" s="323"/>
    </row>
    <row r="206" spans="4:6" x14ac:dyDescent="0.2">
      <c r="D206" s="323"/>
      <c r="E206" s="323"/>
      <c r="F206" s="323"/>
    </row>
    <row r="207" spans="4:6" x14ac:dyDescent="0.2">
      <c r="D207" s="323"/>
      <c r="E207" s="323"/>
      <c r="F207" s="323"/>
    </row>
    <row r="208" spans="4:6" x14ac:dyDescent="0.2">
      <c r="D208" s="323"/>
      <c r="E208" s="323"/>
      <c r="F208" s="323"/>
    </row>
    <row r="209" spans="4:6" x14ac:dyDescent="0.2">
      <c r="D209" s="323"/>
      <c r="E209" s="323"/>
      <c r="F209" s="323"/>
    </row>
    <row r="210" spans="4:6" x14ac:dyDescent="0.2">
      <c r="D210" s="323"/>
      <c r="E210" s="323"/>
      <c r="F210" s="323"/>
    </row>
    <row r="211" spans="4:6" x14ac:dyDescent="0.2">
      <c r="D211" s="323"/>
      <c r="E211" s="323"/>
      <c r="F211" s="323"/>
    </row>
    <row r="212" spans="4:6" x14ac:dyDescent="0.2">
      <c r="D212" s="323"/>
      <c r="E212" s="323"/>
      <c r="F212" s="323"/>
    </row>
    <row r="213" spans="4:6" x14ac:dyDescent="0.2">
      <c r="D213" s="323"/>
      <c r="E213" s="323"/>
      <c r="F213" s="323"/>
    </row>
    <row r="214" spans="4:6" x14ac:dyDescent="0.2">
      <c r="D214" s="323"/>
      <c r="E214" s="323"/>
      <c r="F214" s="323"/>
    </row>
    <row r="215" spans="4:6" x14ac:dyDescent="0.2">
      <c r="D215" s="323"/>
      <c r="E215" s="323"/>
      <c r="F215" s="323"/>
    </row>
    <row r="216" spans="4:6" x14ac:dyDescent="0.2">
      <c r="D216" s="323"/>
      <c r="E216" s="323"/>
      <c r="F216" s="323"/>
    </row>
    <row r="217" spans="4:6" x14ac:dyDescent="0.2">
      <c r="D217" s="323"/>
      <c r="E217" s="323"/>
      <c r="F217" s="323"/>
    </row>
    <row r="218" spans="4:6" x14ac:dyDescent="0.2">
      <c r="D218" s="323"/>
      <c r="E218" s="323"/>
      <c r="F218" s="323"/>
    </row>
    <row r="219" spans="4:6" x14ac:dyDescent="0.2">
      <c r="D219" s="323"/>
      <c r="E219" s="323"/>
      <c r="F219" s="323"/>
    </row>
    <row r="220" spans="4:6" x14ac:dyDescent="0.2">
      <c r="D220" s="323"/>
      <c r="E220" s="323"/>
      <c r="F220" s="323"/>
    </row>
    <row r="221" spans="4:6" x14ac:dyDescent="0.2">
      <c r="D221" s="323"/>
      <c r="E221" s="323"/>
      <c r="F221" s="323"/>
    </row>
    <row r="222" spans="4:6" x14ac:dyDescent="0.2">
      <c r="D222" s="323"/>
      <c r="E222" s="323"/>
      <c r="F222" s="323"/>
    </row>
    <row r="223" spans="4:6" x14ac:dyDescent="0.2">
      <c r="D223" s="323"/>
      <c r="E223" s="323"/>
      <c r="F223" s="323"/>
    </row>
    <row r="224" spans="4:6" x14ac:dyDescent="0.2">
      <c r="D224" s="323"/>
      <c r="E224" s="323"/>
      <c r="F224" s="323"/>
    </row>
    <row r="225" spans="4:6" x14ac:dyDescent="0.2">
      <c r="D225" s="323"/>
      <c r="E225" s="323"/>
      <c r="F225" s="323"/>
    </row>
    <row r="226" spans="4:6" x14ac:dyDescent="0.2">
      <c r="D226" s="323"/>
      <c r="E226" s="323"/>
      <c r="F226" s="323"/>
    </row>
    <row r="227" spans="4:6" x14ac:dyDescent="0.2">
      <c r="D227" s="323"/>
      <c r="E227" s="323"/>
      <c r="F227" s="323"/>
    </row>
    <row r="228" spans="4:6" x14ac:dyDescent="0.2">
      <c r="D228" s="323"/>
      <c r="E228" s="323"/>
      <c r="F228" s="323"/>
    </row>
    <row r="229" spans="4:6" x14ac:dyDescent="0.2">
      <c r="D229" s="323"/>
      <c r="E229" s="323"/>
      <c r="F229" s="323"/>
    </row>
    <row r="230" spans="4:6" x14ac:dyDescent="0.2">
      <c r="D230" s="323"/>
      <c r="E230" s="323"/>
      <c r="F230" s="323"/>
    </row>
    <row r="231" spans="4:6" x14ac:dyDescent="0.2">
      <c r="D231" s="323"/>
      <c r="E231" s="323"/>
      <c r="F231" s="323"/>
    </row>
    <row r="232" spans="4:6" x14ac:dyDescent="0.2">
      <c r="D232" s="323"/>
      <c r="E232" s="323"/>
      <c r="F232" s="323"/>
    </row>
    <row r="233" spans="4:6" x14ac:dyDescent="0.2">
      <c r="D233" s="323"/>
      <c r="E233" s="323"/>
      <c r="F233" s="323"/>
    </row>
    <row r="234" spans="4:6" x14ac:dyDescent="0.2">
      <c r="D234" s="323"/>
      <c r="E234" s="323"/>
      <c r="F234" s="323"/>
    </row>
    <row r="235" spans="4:6" x14ac:dyDescent="0.2">
      <c r="D235" s="323"/>
      <c r="E235" s="323"/>
      <c r="F235" s="323"/>
    </row>
    <row r="236" spans="4:6" x14ac:dyDescent="0.2">
      <c r="D236" s="323"/>
      <c r="E236" s="323"/>
      <c r="F236" s="323"/>
    </row>
    <row r="237" spans="4:6" x14ac:dyDescent="0.2">
      <c r="D237" s="323"/>
      <c r="E237" s="323"/>
      <c r="F237" s="323"/>
    </row>
    <row r="238" spans="4:6" x14ac:dyDescent="0.2">
      <c r="D238" s="323"/>
      <c r="E238" s="323"/>
      <c r="F238" s="323"/>
    </row>
    <row r="239" spans="4:6" x14ac:dyDescent="0.2">
      <c r="D239" s="323"/>
      <c r="E239" s="323"/>
      <c r="F239" s="323"/>
    </row>
    <row r="240" spans="4:6" x14ac:dyDescent="0.2">
      <c r="D240" s="323"/>
      <c r="E240" s="323"/>
      <c r="F240" s="323"/>
    </row>
    <row r="241" spans="4:6" x14ac:dyDescent="0.2">
      <c r="D241" s="323"/>
      <c r="E241" s="323"/>
      <c r="F241" s="323"/>
    </row>
    <row r="242" spans="4:6" x14ac:dyDescent="0.2">
      <c r="D242" s="323"/>
      <c r="E242" s="323"/>
      <c r="F242" s="323"/>
    </row>
    <row r="243" spans="4:6" x14ac:dyDescent="0.2">
      <c r="D243" s="323"/>
      <c r="E243" s="323"/>
      <c r="F243" s="323"/>
    </row>
    <row r="244" spans="4:6" x14ac:dyDescent="0.2">
      <c r="D244" s="323"/>
      <c r="E244" s="323"/>
      <c r="F244" s="323"/>
    </row>
    <row r="245" spans="4:6" x14ac:dyDescent="0.2">
      <c r="D245" s="323"/>
      <c r="E245" s="323"/>
      <c r="F245" s="323"/>
    </row>
    <row r="246" spans="4:6" x14ac:dyDescent="0.2">
      <c r="D246" s="323"/>
      <c r="E246" s="323"/>
      <c r="F246" s="323"/>
    </row>
    <row r="247" spans="4:6" x14ac:dyDescent="0.2">
      <c r="D247" s="323"/>
      <c r="E247" s="323"/>
      <c r="F247" s="323"/>
    </row>
    <row r="248" spans="4:6" x14ac:dyDescent="0.2">
      <c r="D248" s="323"/>
      <c r="E248" s="323"/>
      <c r="F248" s="323"/>
    </row>
    <row r="249" spans="4:6" x14ac:dyDescent="0.2">
      <c r="D249" s="323"/>
      <c r="E249" s="323"/>
      <c r="F249" s="323"/>
    </row>
    <row r="250" spans="4:6" x14ac:dyDescent="0.2">
      <c r="D250" s="323"/>
      <c r="E250" s="323"/>
      <c r="F250" s="323"/>
    </row>
    <row r="251" spans="4:6" x14ac:dyDescent="0.2">
      <c r="D251" s="323"/>
      <c r="E251" s="323"/>
      <c r="F251" s="323"/>
    </row>
    <row r="252" spans="4:6" x14ac:dyDescent="0.2">
      <c r="D252" s="323"/>
      <c r="E252" s="323"/>
      <c r="F252" s="323"/>
    </row>
    <row r="253" spans="4:6" x14ac:dyDescent="0.2">
      <c r="D253" s="323"/>
      <c r="E253" s="323"/>
      <c r="F253" s="323"/>
    </row>
    <row r="254" spans="4:6" x14ac:dyDescent="0.2">
      <c r="D254" s="323"/>
      <c r="E254" s="323"/>
      <c r="F254" s="323"/>
    </row>
    <row r="255" spans="4:6" x14ac:dyDescent="0.2">
      <c r="D255" s="323"/>
      <c r="E255" s="323"/>
      <c r="F255" s="323"/>
    </row>
    <row r="256" spans="4:6" x14ac:dyDescent="0.2">
      <c r="D256" s="323"/>
      <c r="E256" s="323"/>
      <c r="F256" s="323"/>
    </row>
    <row r="257" spans="4:6" x14ac:dyDescent="0.2">
      <c r="D257" s="323"/>
      <c r="E257" s="323"/>
      <c r="F257" s="323"/>
    </row>
    <row r="258" spans="4:6" x14ac:dyDescent="0.2">
      <c r="D258" s="323"/>
      <c r="E258" s="323"/>
      <c r="F258" s="323"/>
    </row>
    <row r="259" spans="4:6" x14ac:dyDescent="0.2">
      <c r="D259" s="323"/>
      <c r="E259" s="323"/>
      <c r="F259" s="323"/>
    </row>
    <row r="260" spans="4:6" x14ac:dyDescent="0.2">
      <c r="D260" s="323"/>
      <c r="E260" s="323"/>
      <c r="F260" s="323"/>
    </row>
    <row r="261" spans="4:6" x14ac:dyDescent="0.2">
      <c r="D261" s="323"/>
      <c r="E261" s="323"/>
      <c r="F261" s="323"/>
    </row>
    <row r="262" spans="4:6" x14ac:dyDescent="0.2">
      <c r="D262" s="323"/>
      <c r="E262" s="323"/>
      <c r="F262" s="323"/>
    </row>
    <row r="263" spans="4:6" x14ac:dyDescent="0.2">
      <c r="D263" s="323"/>
      <c r="E263" s="323"/>
      <c r="F263" s="323"/>
    </row>
    <row r="264" spans="4:6" x14ac:dyDescent="0.2">
      <c r="D264" s="323"/>
      <c r="E264" s="323"/>
      <c r="F264" s="323"/>
    </row>
    <row r="265" spans="4:6" x14ac:dyDescent="0.2">
      <c r="D265" s="323"/>
      <c r="E265" s="323"/>
      <c r="F265" s="323"/>
    </row>
    <row r="266" spans="4:6" x14ac:dyDescent="0.2">
      <c r="D266" s="323"/>
      <c r="E266" s="323"/>
      <c r="F266" s="323"/>
    </row>
    <row r="267" spans="4:6" x14ac:dyDescent="0.2">
      <c r="D267" s="323"/>
      <c r="E267" s="323"/>
      <c r="F267" s="323"/>
    </row>
    <row r="268" spans="4:6" x14ac:dyDescent="0.2">
      <c r="D268" s="323"/>
      <c r="E268" s="323"/>
      <c r="F268" s="323"/>
    </row>
    <row r="269" spans="4:6" x14ac:dyDescent="0.2">
      <c r="D269" s="323"/>
      <c r="E269" s="323"/>
      <c r="F269" s="323"/>
    </row>
    <row r="270" spans="4:6" x14ac:dyDescent="0.2">
      <c r="D270" s="323"/>
      <c r="E270" s="323"/>
      <c r="F270" s="323"/>
    </row>
    <row r="271" spans="4:6" x14ac:dyDescent="0.2">
      <c r="D271" s="323"/>
      <c r="E271" s="323"/>
      <c r="F271" s="323"/>
    </row>
    <row r="272" spans="4:6" x14ac:dyDescent="0.2">
      <c r="D272" s="323"/>
      <c r="E272" s="323"/>
      <c r="F272" s="323"/>
    </row>
    <row r="273" spans="4:6" x14ac:dyDescent="0.2">
      <c r="D273" s="323"/>
      <c r="E273" s="323"/>
      <c r="F273" s="323"/>
    </row>
    <row r="274" spans="4:6" x14ac:dyDescent="0.2">
      <c r="D274" s="323"/>
      <c r="E274" s="323"/>
      <c r="F274" s="323"/>
    </row>
    <row r="275" spans="4:6" x14ac:dyDescent="0.2">
      <c r="D275" s="323"/>
      <c r="E275" s="323"/>
      <c r="F275" s="323"/>
    </row>
    <row r="276" spans="4:6" x14ac:dyDescent="0.2">
      <c r="D276" s="323"/>
      <c r="E276" s="323"/>
      <c r="F276" s="323"/>
    </row>
    <row r="277" spans="4:6" x14ac:dyDescent="0.2">
      <c r="D277" s="323"/>
      <c r="E277" s="323"/>
      <c r="F277" s="323"/>
    </row>
    <row r="278" spans="4:6" x14ac:dyDescent="0.2">
      <c r="D278" s="323"/>
      <c r="E278" s="323"/>
      <c r="F278" s="323"/>
    </row>
    <row r="279" spans="4:6" x14ac:dyDescent="0.2">
      <c r="D279" s="323"/>
      <c r="E279" s="323"/>
      <c r="F279" s="323"/>
    </row>
    <row r="280" spans="4:6" x14ac:dyDescent="0.2">
      <c r="D280" s="323"/>
      <c r="E280" s="323"/>
      <c r="F280" s="323"/>
    </row>
    <row r="281" spans="4:6" x14ac:dyDescent="0.2">
      <c r="D281" s="323"/>
      <c r="E281" s="323"/>
      <c r="F281" s="323"/>
    </row>
    <row r="282" spans="4:6" x14ac:dyDescent="0.2">
      <c r="D282" s="323"/>
      <c r="E282" s="323"/>
      <c r="F282" s="323"/>
    </row>
    <row r="283" spans="4:6" x14ac:dyDescent="0.2">
      <c r="D283" s="323"/>
      <c r="E283" s="323"/>
      <c r="F283" s="323"/>
    </row>
    <row r="284" spans="4:6" x14ac:dyDescent="0.2">
      <c r="D284" s="323"/>
      <c r="E284" s="323"/>
      <c r="F284" s="323"/>
    </row>
    <row r="285" spans="4:6" x14ac:dyDescent="0.2">
      <c r="D285" s="323"/>
      <c r="E285" s="323"/>
      <c r="F285" s="323"/>
    </row>
    <row r="286" spans="4:6" x14ac:dyDescent="0.2">
      <c r="D286" s="323"/>
      <c r="E286" s="323"/>
      <c r="F286" s="323"/>
    </row>
    <row r="287" spans="4:6" x14ac:dyDescent="0.2">
      <c r="D287" s="323"/>
      <c r="E287" s="323"/>
      <c r="F287" s="323"/>
    </row>
    <row r="288" spans="4:6" x14ac:dyDescent="0.2">
      <c r="D288" s="323"/>
      <c r="E288" s="323"/>
      <c r="F288" s="323"/>
    </row>
    <row r="289" spans="4:6" x14ac:dyDescent="0.2">
      <c r="D289" s="323"/>
      <c r="E289" s="323"/>
      <c r="F289" s="323"/>
    </row>
    <row r="290" spans="4:6" x14ac:dyDescent="0.2">
      <c r="D290" s="323"/>
      <c r="E290" s="323"/>
      <c r="F290" s="323"/>
    </row>
    <row r="291" spans="4:6" x14ac:dyDescent="0.2">
      <c r="D291" s="323"/>
      <c r="E291" s="323"/>
      <c r="F291" s="323"/>
    </row>
    <row r="292" spans="4:6" x14ac:dyDescent="0.2">
      <c r="D292" s="323"/>
      <c r="E292" s="323"/>
      <c r="F292" s="323"/>
    </row>
    <row r="293" spans="4:6" x14ac:dyDescent="0.2">
      <c r="D293" s="323"/>
      <c r="E293" s="323"/>
      <c r="F293" s="323"/>
    </row>
    <row r="294" spans="4:6" x14ac:dyDescent="0.2">
      <c r="D294" s="323"/>
      <c r="E294" s="323"/>
      <c r="F294" s="323"/>
    </row>
    <row r="295" spans="4:6" x14ac:dyDescent="0.2">
      <c r="D295" s="323"/>
      <c r="E295" s="323"/>
      <c r="F295" s="323"/>
    </row>
    <row r="296" spans="4:6" x14ac:dyDescent="0.2">
      <c r="D296" s="323"/>
      <c r="E296" s="323"/>
      <c r="F296" s="323"/>
    </row>
    <row r="297" spans="4:6" x14ac:dyDescent="0.2">
      <c r="D297" s="323"/>
      <c r="E297" s="323"/>
      <c r="F297" s="323"/>
    </row>
    <row r="298" spans="4:6" x14ac:dyDescent="0.2">
      <c r="D298" s="323"/>
      <c r="E298" s="323"/>
      <c r="F298" s="323"/>
    </row>
    <row r="299" spans="4:6" x14ac:dyDescent="0.2">
      <c r="D299" s="323"/>
      <c r="E299" s="323"/>
      <c r="F299" s="323"/>
    </row>
    <row r="300" spans="4:6" x14ac:dyDescent="0.2">
      <c r="D300" s="323"/>
      <c r="E300" s="323"/>
      <c r="F300" s="323"/>
    </row>
    <row r="301" spans="4:6" x14ac:dyDescent="0.2">
      <c r="D301" s="323"/>
      <c r="E301" s="323"/>
      <c r="F301" s="323"/>
    </row>
    <row r="302" spans="4:6" x14ac:dyDescent="0.2">
      <c r="D302" s="323"/>
      <c r="E302" s="323"/>
      <c r="F302" s="323"/>
    </row>
    <row r="303" spans="4:6" x14ac:dyDescent="0.2">
      <c r="D303" s="323"/>
      <c r="E303" s="323"/>
      <c r="F303" s="323"/>
    </row>
    <row r="304" spans="4:6" x14ac:dyDescent="0.2">
      <c r="D304" s="323"/>
      <c r="E304" s="323"/>
      <c r="F304" s="323"/>
    </row>
    <row r="305" spans="4:6" x14ac:dyDescent="0.2">
      <c r="D305" s="323"/>
      <c r="E305" s="323"/>
      <c r="F305" s="323"/>
    </row>
    <row r="306" spans="4:6" x14ac:dyDescent="0.2">
      <c r="D306" s="323"/>
      <c r="E306" s="323"/>
      <c r="F306" s="323"/>
    </row>
    <row r="307" spans="4:6" x14ac:dyDescent="0.2">
      <c r="D307" s="323"/>
      <c r="E307" s="323"/>
      <c r="F307" s="323"/>
    </row>
    <row r="308" spans="4:6" x14ac:dyDescent="0.2">
      <c r="D308" s="323"/>
      <c r="E308" s="323"/>
      <c r="F308" s="323"/>
    </row>
    <row r="309" spans="4:6" x14ac:dyDescent="0.2">
      <c r="D309" s="323"/>
      <c r="E309" s="323"/>
      <c r="F309" s="323"/>
    </row>
    <row r="310" spans="4:6" x14ac:dyDescent="0.2">
      <c r="D310" s="323"/>
      <c r="E310" s="323"/>
      <c r="F310" s="323"/>
    </row>
    <row r="311" spans="4:6" x14ac:dyDescent="0.2">
      <c r="D311" s="323"/>
      <c r="E311" s="323"/>
      <c r="F311" s="323"/>
    </row>
    <row r="312" spans="4:6" x14ac:dyDescent="0.2">
      <c r="D312" s="323"/>
      <c r="E312" s="323"/>
      <c r="F312" s="323"/>
    </row>
    <row r="313" spans="4:6" x14ac:dyDescent="0.2">
      <c r="D313" s="323"/>
      <c r="E313" s="323"/>
      <c r="F313" s="323"/>
    </row>
    <row r="314" spans="4:6" x14ac:dyDescent="0.2">
      <c r="D314" s="323"/>
      <c r="E314" s="323"/>
      <c r="F314" s="323"/>
    </row>
    <row r="315" spans="4:6" x14ac:dyDescent="0.2">
      <c r="D315" s="323"/>
      <c r="E315" s="323"/>
      <c r="F315" s="323"/>
    </row>
    <row r="316" spans="4:6" x14ac:dyDescent="0.2">
      <c r="D316" s="323"/>
      <c r="E316" s="323"/>
      <c r="F316" s="323"/>
    </row>
    <row r="317" spans="4:6" x14ac:dyDescent="0.2">
      <c r="D317" s="323"/>
      <c r="E317" s="323"/>
      <c r="F317" s="323"/>
    </row>
    <row r="318" spans="4:6" x14ac:dyDescent="0.2">
      <c r="D318" s="323"/>
      <c r="E318" s="323"/>
      <c r="F318" s="323"/>
    </row>
    <row r="319" spans="4:6" x14ac:dyDescent="0.2">
      <c r="D319" s="323"/>
      <c r="E319" s="323"/>
      <c r="F319" s="323"/>
    </row>
    <row r="320" spans="4:6" x14ac:dyDescent="0.2">
      <c r="D320" s="323"/>
      <c r="E320" s="323"/>
      <c r="F320" s="323"/>
    </row>
    <row r="321" spans="4:6" x14ac:dyDescent="0.2">
      <c r="D321" s="323"/>
      <c r="E321" s="323"/>
      <c r="F321" s="323"/>
    </row>
    <row r="322" spans="4:6" x14ac:dyDescent="0.2">
      <c r="D322" s="323"/>
      <c r="E322" s="323"/>
      <c r="F322" s="323"/>
    </row>
    <row r="323" spans="4:6" x14ac:dyDescent="0.2">
      <c r="D323" s="323"/>
      <c r="E323" s="323"/>
      <c r="F323" s="323"/>
    </row>
    <row r="324" spans="4:6" x14ac:dyDescent="0.2">
      <c r="D324" s="323"/>
      <c r="E324" s="323"/>
      <c r="F324" s="323"/>
    </row>
    <row r="325" spans="4:6" x14ac:dyDescent="0.2">
      <c r="D325" s="323"/>
      <c r="E325" s="323"/>
      <c r="F325" s="323"/>
    </row>
    <row r="326" spans="4:6" x14ac:dyDescent="0.2">
      <c r="D326" s="323"/>
      <c r="E326" s="323"/>
      <c r="F326" s="323"/>
    </row>
    <row r="327" spans="4:6" x14ac:dyDescent="0.2">
      <c r="D327" s="323"/>
      <c r="E327" s="323"/>
      <c r="F327" s="323"/>
    </row>
    <row r="328" spans="4:6" x14ac:dyDescent="0.2">
      <c r="D328" s="323"/>
      <c r="E328" s="323"/>
      <c r="F328" s="323"/>
    </row>
    <row r="329" spans="4:6" x14ac:dyDescent="0.2">
      <c r="D329" s="323"/>
      <c r="E329" s="323"/>
      <c r="F329" s="323"/>
    </row>
    <row r="330" spans="4:6" x14ac:dyDescent="0.2">
      <c r="D330" s="323"/>
      <c r="E330" s="323"/>
      <c r="F330" s="323"/>
    </row>
    <row r="331" spans="4:6" x14ac:dyDescent="0.2">
      <c r="D331" s="323"/>
      <c r="E331" s="323"/>
      <c r="F331" s="323"/>
    </row>
    <row r="332" spans="4:6" x14ac:dyDescent="0.2">
      <c r="D332" s="323"/>
      <c r="E332" s="323"/>
      <c r="F332" s="323"/>
    </row>
    <row r="333" spans="4:6" x14ac:dyDescent="0.2">
      <c r="D333" s="323"/>
      <c r="E333" s="323"/>
      <c r="F333" s="323"/>
    </row>
    <row r="334" spans="4:6" x14ac:dyDescent="0.2">
      <c r="D334" s="323"/>
      <c r="E334" s="323"/>
      <c r="F334" s="323"/>
    </row>
    <row r="335" spans="4:6" x14ac:dyDescent="0.2">
      <c r="D335" s="323"/>
      <c r="E335" s="323"/>
      <c r="F335" s="323"/>
    </row>
    <row r="336" spans="4:6" x14ac:dyDescent="0.2">
      <c r="D336" s="323"/>
      <c r="E336" s="323"/>
      <c r="F336" s="323"/>
    </row>
    <row r="337" spans="4:6" x14ac:dyDescent="0.2">
      <c r="D337" s="323"/>
      <c r="E337" s="323"/>
      <c r="F337" s="323"/>
    </row>
    <row r="338" spans="4:6" x14ac:dyDescent="0.2">
      <c r="D338" s="323"/>
      <c r="E338" s="323"/>
      <c r="F338" s="323"/>
    </row>
    <row r="339" spans="4:6" x14ac:dyDescent="0.2">
      <c r="D339" s="323"/>
      <c r="E339" s="323"/>
      <c r="F339" s="323"/>
    </row>
    <row r="340" spans="4:6" x14ac:dyDescent="0.2">
      <c r="D340" s="323"/>
      <c r="E340" s="323"/>
      <c r="F340" s="323"/>
    </row>
    <row r="341" spans="4:6" x14ac:dyDescent="0.2">
      <c r="D341" s="323"/>
      <c r="E341" s="323"/>
      <c r="F341" s="323"/>
    </row>
    <row r="342" spans="4:6" x14ac:dyDescent="0.2">
      <c r="D342" s="323"/>
      <c r="E342" s="323"/>
      <c r="F342" s="323"/>
    </row>
    <row r="343" spans="4:6" x14ac:dyDescent="0.2">
      <c r="D343" s="323"/>
      <c r="E343" s="323"/>
      <c r="F343" s="323"/>
    </row>
    <row r="344" spans="4:6" x14ac:dyDescent="0.2">
      <c r="D344" s="323"/>
      <c r="E344" s="323"/>
      <c r="F344" s="323"/>
    </row>
    <row r="345" spans="4:6" x14ac:dyDescent="0.2">
      <c r="D345" s="323"/>
      <c r="E345" s="323"/>
      <c r="F345" s="323"/>
    </row>
    <row r="346" spans="4:6" x14ac:dyDescent="0.2">
      <c r="D346" s="323"/>
      <c r="E346" s="323"/>
      <c r="F346" s="323"/>
    </row>
    <row r="347" spans="4:6" x14ac:dyDescent="0.2">
      <c r="D347" s="323"/>
      <c r="E347" s="323"/>
      <c r="F347" s="323"/>
    </row>
    <row r="348" spans="4:6" x14ac:dyDescent="0.2">
      <c r="D348" s="323"/>
      <c r="E348" s="323"/>
      <c r="F348" s="323"/>
    </row>
    <row r="349" spans="4:6" x14ac:dyDescent="0.2">
      <c r="D349" s="323"/>
      <c r="E349" s="323"/>
      <c r="F349" s="323"/>
    </row>
    <row r="350" spans="4:6" x14ac:dyDescent="0.2">
      <c r="D350" s="323"/>
      <c r="E350" s="323"/>
      <c r="F350" s="323"/>
    </row>
    <row r="351" spans="4:6" x14ac:dyDescent="0.2">
      <c r="D351" s="323"/>
      <c r="E351" s="323"/>
      <c r="F351" s="323"/>
    </row>
    <row r="352" spans="4:6" x14ac:dyDescent="0.2">
      <c r="D352" s="323"/>
      <c r="E352" s="323"/>
      <c r="F352" s="323"/>
    </row>
    <row r="353" spans="4:6" x14ac:dyDescent="0.2">
      <c r="D353" s="323"/>
      <c r="E353" s="323"/>
      <c r="F353" s="323"/>
    </row>
    <row r="354" spans="4:6" x14ac:dyDescent="0.2">
      <c r="D354" s="323"/>
      <c r="E354" s="323"/>
      <c r="F354" s="323"/>
    </row>
    <row r="355" spans="4:6" x14ac:dyDescent="0.2">
      <c r="D355" s="323"/>
      <c r="E355" s="323"/>
      <c r="F355" s="323"/>
    </row>
    <row r="356" spans="4:6" x14ac:dyDescent="0.2">
      <c r="D356" s="323"/>
      <c r="E356" s="323"/>
      <c r="F356" s="323"/>
    </row>
    <row r="357" spans="4:6" x14ac:dyDescent="0.2">
      <c r="D357" s="323"/>
      <c r="E357" s="323"/>
      <c r="F357" s="323"/>
    </row>
    <row r="358" spans="4:6" x14ac:dyDescent="0.2">
      <c r="D358" s="323"/>
      <c r="E358" s="323"/>
      <c r="F358" s="323"/>
    </row>
    <row r="359" spans="4:6" x14ac:dyDescent="0.2">
      <c r="D359" s="323"/>
      <c r="E359" s="323"/>
      <c r="F359" s="323"/>
    </row>
    <row r="360" spans="4:6" x14ac:dyDescent="0.2">
      <c r="D360" s="323"/>
      <c r="E360" s="323"/>
      <c r="F360" s="323"/>
    </row>
    <row r="361" spans="4:6" x14ac:dyDescent="0.2">
      <c r="D361" s="323"/>
      <c r="E361" s="323"/>
      <c r="F361" s="323"/>
    </row>
    <row r="362" spans="4:6" x14ac:dyDescent="0.2">
      <c r="D362" s="323"/>
      <c r="E362" s="323"/>
      <c r="F362" s="323"/>
    </row>
    <row r="363" spans="4:6" x14ac:dyDescent="0.2">
      <c r="D363" s="323"/>
      <c r="E363" s="323"/>
      <c r="F363" s="323"/>
    </row>
    <row r="364" spans="4:6" x14ac:dyDescent="0.2">
      <c r="D364" s="323"/>
      <c r="E364" s="323"/>
      <c r="F364" s="323"/>
    </row>
    <row r="365" spans="4:6" x14ac:dyDescent="0.2">
      <c r="D365" s="323"/>
      <c r="E365" s="323"/>
      <c r="F365" s="323"/>
    </row>
    <row r="366" spans="4:6" x14ac:dyDescent="0.2">
      <c r="D366" s="323"/>
      <c r="E366" s="323"/>
      <c r="F366" s="323"/>
    </row>
    <row r="367" spans="4:6" x14ac:dyDescent="0.2">
      <c r="D367" s="323"/>
      <c r="E367" s="323"/>
      <c r="F367" s="323"/>
    </row>
    <row r="368" spans="4:6" x14ac:dyDescent="0.2">
      <c r="D368" s="323"/>
      <c r="E368" s="323"/>
      <c r="F368" s="323"/>
    </row>
    <row r="369" spans="4:6" x14ac:dyDescent="0.2">
      <c r="D369" s="323"/>
      <c r="E369" s="323"/>
      <c r="F369" s="323"/>
    </row>
    <row r="370" spans="4:6" x14ac:dyDescent="0.2">
      <c r="D370" s="323"/>
      <c r="E370" s="323"/>
      <c r="F370" s="323"/>
    </row>
    <row r="371" spans="4:6" x14ac:dyDescent="0.2">
      <c r="D371" s="323"/>
      <c r="E371" s="323"/>
      <c r="F371" s="323"/>
    </row>
    <row r="372" spans="4:6" x14ac:dyDescent="0.2">
      <c r="D372" s="323"/>
      <c r="E372" s="323"/>
      <c r="F372" s="323"/>
    </row>
    <row r="373" spans="4:6" x14ac:dyDescent="0.2">
      <c r="D373" s="323"/>
      <c r="E373" s="323"/>
      <c r="F373" s="323"/>
    </row>
    <row r="374" spans="4:6" x14ac:dyDescent="0.2">
      <c r="D374" s="323"/>
      <c r="E374" s="323"/>
      <c r="F374" s="323"/>
    </row>
    <row r="375" spans="4:6" x14ac:dyDescent="0.2">
      <c r="D375" s="323"/>
      <c r="E375" s="323"/>
      <c r="F375" s="323"/>
    </row>
    <row r="376" spans="4:6" x14ac:dyDescent="0.2">
      <c r="D376" s="323"/>
      <c r="E376" s="323"/>
      <c r="F376" s="323"/>
    </row>
    <row r="377" spans="4:6" x14ac:dyDescent="0.2">
      <c r="D377" s="323"/>
      <c r="E377" s="323"/>
      <c r="F377" s="323"/>
    </row>
    <row r="378" spans="4:6" x14ac:dyDescent="0.2">
      <c r="D378" s="323"/>
      <c r="E378" s="323"/>
      <c r="F378" s="323"/>
    </row>
    <row r="379" spans="4:6" x14ac:dyDescent="0.2">
      <c r="D379" s="323"/>
      <c r="E379" s="323"/>
      <c r="F379" s="323"/>
    </row>
    <row r="380" spans="4:6" x14ac:dyDescent="0.2">
      <c r="D380" s="323"/>
      <c r="E380" s="323"/>
      <c r="F380" s="323"/>
    </row>
    <row r="381" spans="4:6" x14ac:dyDescent="0.2">
      <c r="D381" s="323"/>
      <c r="E381" s="323"/>
      <c r="F381" s="323"/>
    </row>
    <row r="382" spans="4:6" x14ac:dyDescent="0.2">
      <c r="D382" s="323"/>
      <c r="E382" s="323"/>
      <c r="F382" s="323"/>
    </row>
    <row r="383" spans="4:6" x14ac:dyDescent="0.2">
      <c r="D383" s="323"/>
      <c r="E383" s="323"/>
      <c r="F383" s="323"/>
    </row>
    <row r="384" spans="4:6" x14ac:dyDescent="0.2">
      <c r="D384" s="323"/>
      <c r="E384" s="323"/>
      <c r="F384" s="323"/>
    </row>
    <row r="385" spans="4:6" x14ac:dyDescent="0.2">
      <c r="D385" s="323"/>
      <c r="E385" s="323"/>
      <c r="F385" s="323"/>
    </row>
    <row r="386" spans="4:6" x14ac:dyDescent="0.2">
      <c r="D386" s="323"/>
      <c r="E386" s="323"/>
      <c r="F386" s="323"/>
    </row>
    <row r="387" spans="4:6" x14ac:dyDescent="0.2">
      <c r="D387" s="323"/>
      <c r="E387" s="323"/>
      <c r="F387" s="323"/>
    </row>
    <row r="388" spans="4:6" x14ac:dyDescent="0.2">
      <c r="D388" s="323"/>
      <c r="E388" s="323"/>
      <c r="F388" s="323"/>
    </row>
    <row r="389" spans="4:6" x14ac:dyDescent="0.2">
      <c r="D389" s="323"/>
      <c r="E389" s="323"/>
      <c r="F389" s="323"/>
    </row>
    <row r="390" spans="4:6" x14ac:dyDescent="0.2">
      <c r="D390" s="323"/>
      <c r="E390" s="323"/>
      <c r="F390" s="323"/>
    </row>
    <row r="391" spans="4:6" x14ac:dyDescent="0.2">
      <c r="D391" s="323"/>
      <c r="E391" s="323"/>
      <c r="F391" s="323"/>
    </row>
    <row r="392" spans="4:6" x14ac:dyDescent="0.2">
      <c r="D392" s="323"/>
      <c r="E392" s="323"/>
      <c r="F392" s="323"/>
    </row>
    <row r="393" spans="4:6" x14ac:dyDescent="0.2">
      <c r="D393" s="323"/>
      <c r="E393" s="323"/>
      <c r="F393" s="323"/>
    </row>
    <row r="394" spans="4:6" x14ac:dyDescent="0.2">
      <c r="D394" s="323"/>
      <c r="E394" s="323"/>
      <c r="F394" s="323"/>
    </row>
    <row r="395" spans="4:6" x14ac:dyDescent="0.2">
      <c r="D395" s="323"/>
      <c r="E395" s="323"/>
      <c r="F395" s="323"/>
    </row>
    <row r="396" spans="4:6" x14ac:dyDescent="0.2">
      <c r="D396" s="323"/>
      <c r="E396" s="323"/>
      <c r="F396" s="323"/>
    </row>
    <row r="397" spans="4:6" x14ac:dyDescent="0.2">
      <c r="D397" s="323"/>
      <c r="E397" s="323"/>
      <c r="F397" s="323"/>
    </row>
    <row r="398" spans="4:6" x14ac:dyDescent="0.2">
      <c r="D398" s="323"/>
      <c r="E398" s="323"/>
      <c r="F398" s="323"/>
    </row>
    <row r="399" spans="4:6" x14ac:dyDescent="0.2">
      <c r="D399" s="323"/>
      <c r="E399" s="323"/>
      <c r="F399" s="323"/>
    </row>
    <row r="400" spans="4:6" x14ac:dyDescent="0.2">
      <c r="D400" s="323"/>
      <c r="E400" s="323"/>
      <c r="F400" s="323"/>
    </row>
    <row r="401" spans="4:6" x14ac:dyDescent="0.2">
      <c r="D401" s="323"/>
      <c r="E401" s="323"/>
      <c r="F401" s="323"/>
    </row>
    <row r="402" spans="4:6" x14ac:dyDescent="0.2">
      <c r="D402" s="323"/>
      <c r="E402" s="323"/>
      <c r="F402" s="323"/>
    </row>
    <row r="403" spans="4:6" x14ac:dyDescent="0.2">
      <c r="D403" s="323"/>
      <c r="E403" s="323"/>
      <c r="F403" s="323"/>
    </row>
    <row r="404" spans="4:6" x14ac:dyDescent="0.2">
      <c r="D404" s="323"/>
      <c r="E404" s="323"/>
      <c r="F404" s="323"/>
    </row>
    <row r="405" spans="4:6" x14ac:dyDescent="0.2">
      <c r="D405" s="323"/>
      <c r="E405" s="323"/>
      <c r="F405" s="323"/>
    </row>
    <row r="406" spans="4:6" x14ac:dyDescent="0.2">
      <c r="D406" s="323"/>
      <c r="E406" s="323"/>
      <c r="F406" s="323"/>
    </row>
    <row r="407" spans="4:6" x14ac:dyDescent="0.2">
      <c r="D407" s="323"/>
      <c r="E407" s="323"/>
      <c r="F407" s="323"/>
    </row>
    <row r="408" spans="4:6" x14ac:dyDescent="0.2">
      <c r="D408" s="323"/>
      <c r="E408" s="323"/>
      <c r="F408" s="323"/>
    </row>
    <row r="409" spans="4:6" x14ac:dyDescent="0.2">
      <c r="D409" s="323"/>
      <c r="E409" s="323"/>
      <c r="F409" s="323"/>
    </row>
    <row r="410" spans="4:6" x14ac:dyDescent="0.2">
      <c r="D410" s="323"/>
      <c r="E410" s="323"/>
      <c r="F410" s="323"/>
    </row>
    <row r="411" spans="4:6" x14ac:dyDescent="0.2">
      <c r="D411" s="323"/>
      <c r="E411" s="323"/>
      <c r="F411" s="323"/>
    </row>
    <row r="412" spans="4:6" x14ac:dyDescent="0.2">
      <c r="D412" s="323"/>
      <c r="E412" s="323"/>
      <c r="F412" s="323"/>
    </row>
    <row r="413" spans="4:6" x14ac:dyDescent="0.2">
      <c r="D413" s="323"/>
      <c r="E413" s="323"/>
      <c r="F413" s="323"/>
    </row>
    <row r="414" spans="4:6" x14ac:dyDescent="0.2">
      <c r="D414" s="323"/>
      <c r="E414" s="323"/>
      <c r="F414" s="323"/>
    </row>
    <row r="415" spans="4:6" x14ac:dyDescent="0.2">
      <c r="D415" s="323"/>
      <c r="E415" s="323"/>
      <c r="F415" s="323"/>
    </row>
    <row r="416" spans="4:6" x14ac:dyDescent="0.2">
      <c r="D416" s="323"/>
      <c r="E416" s="323"/>
      <c r="F416" s="323"/>
    </row>
    <row r="417" spans="4:6" x14ac:dyDescent="0.2">
      <c r="D417" s="323"/>
      <c r="E417" s="323"/>
      <c r="F417" s="323"/>
    </row>
    <row r="418" spans="4:6" x14ac:dyDescent="0.2">
      <c r="D418" s="323"/>
      <c r="E418" s="323"/>
      <c r="F418" s="323"/>
    </row>
    <row r="419" spans="4:6" x14ac:dyDescent="0.2">
      <c r="D419" s="323"/>
      <c r="E419" s="323"/>
      <c r="F419" s="323"/>
    </row>
    <row r="420" spans="4:6" x14ac:dyDescent="0.2">
      <c r="D420" s="323"/>
      <c r="E420" s="323"/>
      <c r="F420" s="323"/>
    </row>
    <row r="421" spans="4:6" x14ac:dyDescent="0.2">
      <c r="D421" s="323"/>
      <c r="E421" s="323"/>
      <c r="F421" s="323"/>
    </row>
    <row r="422" spans="4:6" x14ac:dyDescent="0.2">
      <c r="D422" s="323"/>
      <c r="E422" s="323"/>
      <c r="F422" s="323"/>
    </row>
    <row r="423" spans="4:6" x14ac:dyDescent="0.2">
      <c r="D423" s="323"/>
      <c r="E423" s="323"/>
      <c r="F423" s="323"/>
    </row>
    <row r="424" spans="4:6" x14ac:dyDescent="0.2">
      <c r="D424" s="323"/>
      <c r="E424" s="323"/>
      <c r="F424" s="323"/>
    </row>
    <row r="425" spans="4:6" x14ac:dyDescent="0.2">
      <c r="D425" s="323"/>
      <c r="E425" s="323"/>
      <c r="F425" s="323"/>
    </row>
    <row r="426" spans="4:6" x14ac:dyDescent="0.2">
      <c r="D426" s="323"/>
      <c r="E426" s="323"/>
      <c r="F426" s="323"/>
    </row>
    <row r="427" spans="4:6" x14ac:dyDescent="0.2">
      <c r="D427" s="323"/>
      <c r="E427" s="323"/>
      <c r="F427" s="323"/>
    </row>
    <row r="428" spans="4:6" x14ac:dyDescent="0.2">
      <c r="D428" s="323"/>
      <c r="E428" s="323"/>
      <c r="F428" s="323"/>
    </row>
    <row r="429" spans="4:6" x14ac:dyDescent="0.2">
      <c r="D429" s="323"/>
      <c r="E429" s="323"/>
      <c r="F429" s="323"/>
    </row>
    <row r="430" spans="4:6" x14ac:dyDescent="0.2">
      <c r="D430" s="323"/>
      <c r="E430" s="323"/>
      <c r="F430" s="323"/>
    </row>
    <row r="431" spans="4:6" x14ac:dyDescent="0.2">
      <c r="D431" s="323"/>
      <c r="E431" s="323"/>
      <c r="F431" s="323"/>
    </row>
    <row r="432" spans="4:6" x14ac:dyDescent="0.2">
      <c r="D432" s="323"/>
      <c r="E432" s="323"/>
      <c r="F432" s="323"/>
    </row>
    <row r="433" spans="4:6" x14ac:dyDescent="0.2">
      <c r="D433" s="323"/>
      <c r="E433" s="323"/>
      <c r="F433" s="323"/>
    </row>
    <row r="434" spans="4:6" x14ac:dyDescent="0.2">
      <c r="D434" s="323"/>
      <c r="E434" s="323"/>
      <c r="F434" s="323"/>
    </row>
    <row r="435" spans="4:6" x14ac:dyDescent="0.2">
      <c r="D435" s="323"/>
      <c r="E435" s="323"/>
      <c r="F435" s="323"/>
    </row>
    <row r="436" spans="4:6" x14ac:dyDescent="0.2">
      <c r="D436" s="323"/>
      <c r="E436" s="323"/>
      <c r="F436" s="323"/>
    </row>
    <row r="437" spans="4:6" x14ac:dyDescent="0.2">
      <c r="D437" s="323"/>
      <c r="E437" s="323"/>
      <c r="F437" s="323"/>
    </row>
    <row r="438" spans="4:6" x14ac:dyDescent="0.2">
      <c r="D438" s="323"/>
      <c r="E438" s="323"/>
      <c r="F438" s="323"/>
    </row>
    <row r="439" spans="4:6" x14ac:dyDescent="0.2">
      <c r="D439" s="323"/>
      <c r="E439" s="323"/>
      <c r="F439" s="323"/>
    </row>
    <row r="440" spans="4:6" x14ac:dyDescent="0.2">
      <c r="D440" s="323"/>
      <c r="E440" s="323"/>
      <c r="F440" s="323"/>
    </row>
    <row r="441" spans="4:6" x14ac:dyDescent="0.2">
      <c r="D441" s="323"/>
      <c r="E441" s="323"/>
      <c r="F441" s="323"/>
    </row>
  </sheetData>
  <mergeCells count="4">
    <mergeCell ref="A1:C1"/>
    <mergeCell ref="A4:D4"/>
    <mergeCell ref="A47:C47"/>
    <mergeCell ref="J3:L3"/>
  </mergeCells>
  <printOptions horizontalCentered="1" verticalCentered="1"/>
  <pageMargins left="0.1" right="0.1" top="0.5" bottom="0.4" header="0.1" footer="0.1"/>
  <pageSetup scale="80" orientation="landscape" r:id="rId1"/>
  <headerFooter>
    <oddHeader>&amp;C&amp;"Arial,Bold"TWIN FALLS SCHOOL DISTRICT 411</oddHeader>
    <oddFooter>&amp;L&amp;"Arial,Bold"&amp;Z&amp;F&amp;R&amp;"Arial,Bold"Page &amp;P of &amp;N</oddFooter>
  </headerFooter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>
    <pageSetUpPr fitToPage="1"/>
  </sheetPr>
  <dimension ref="A1:M48"/>
  <sheetViews>
    <sheetView defaultGridColor="0" colorId="22" zoomScaleNormal="100" workbookViewId="0">
      <pane xSplit="3" ySplit="7" topLeftCell="D8" activePane="bottomRight" state="frozen"/>
      <selection activeCell="P31" sqref="P31"/>
      <selection pane="topRight" activeCell="P31" sqref="P31"/>
      <selection pane="bottomLeft" activeCell="P31" sqref="P31"/>
      <selection pane="bottomRight" activeCell="P31" sqref="P31"/>
    </sheetView>
  </sheetViews>
  <sheetFormatPr defaultColWidth="9.77734375" defaultRowHeight="15.75" x14ac:dyDescent="0.25"/>
  <cols>
    <col min="1" max="1" width="3.77734375" style="397" customWidth="1"/>
    <col min="2" max="2" width="6.77734375" style="397" customWidth="1"/>
    <col min="3" max="3" width="30.77734375" style="398" customWidth="1"/>
    <col min="4" max="13" width="11.77734375" style="397" customWidth="1"/>
    <col min="14" max="16384" width="9.77734375" style="397"/>
  </cols>
  <sheetData>
    <row r="1" spans="1:13" ht="20.25" x14ac:dyDescent="0.3">
      <c r="A1" s="600" t="s">
        <v>47</v>
      </c>
      <c r="B1" s="600"/>
      <c r="C1" s="600"/>
      <c r="E1" s="449" t="s">
        <v>510</v>
      </c>
      <c r="F1" s="447"/>
      <c r="G1" s="447"/>
      <c r="I1" s="451"/>
      <c r="M1" s="450" t="s">
        <v>562</v>
      </c>
    </row>
    <row r="2" spans="1:13" x14ac:dyDescent="0.25">
      <c r="E2" s="449" t="s">
        <v>16</v>
      </c>
      <c r="F2" s="447"/>
      <c r="G2" s="447"/>
      <c r="K2" s="446"/>
      <c r="L2" s="445"/>
      <c r="M2" s="444" t="s">
        <v>647</v>
      </c>
    </row>
    <row r="3" spans="1:13" x14ac:dyDescent="0.25">
      <c r="E3" s="448" t="s">
        <v>507</v>
      </c>
      <c r="F3" s="447"/>
      <c r="G3" s="447"/>
      <c r="K3" s="446"/>
      <c r="L3" s="445"/>
      <c r="M3" s="444" t="s">
        <v>648</v>
      </c>
    </row>
    <row r="4" spans="1:13" ht="12" customHeight="1" x14ac:dyDescent="0.2">
      <c r="A4" s="601" t="s">
        <v>505</v>
      </c>
      <c r="B4" s="601"/>
      <c r="C4" s="601"/>
      <c r="D4" s="434"/>
      <c r="E4" s="434"/>
      <c r="F4" s="434"/>
      <c r="G4" s="434"/>
      <c r="H4" s="434"/>
      <c r="I4" s="434"/>
      <c r="J4" s="434"/>
      <c r="K4" s="434"/>
      <c r="L4" s="434"/>
      <c r="M4" s="434"/>
    </row>
    <row r="5" spans="1:13" ht="15" x14ac:dyDescent="0.2">
      <c r="A5" s="443"/>
      <c r="B5" s="442"/>
      <c r="C5" s="441" t="s">
        <v>16</v>
      </c>
      <c r="D5" s="437" t="s">
        <v>503</v>
      </c>
      <c r="E5" s="440" t="s">
        <v>502</v>
      </c>
      <c r="F5" s="439" t="s">
        <v>85</v>
      </c>
      <c r="G5" s="439" t="s">
        <v>83</v>
      </c>
      <c r="H5" s="439" t="s">
        <v>81</v>
      </c>
      <c r="I5" s="439" t="s">
        <v>79</v>
      </c>
      <c r="J5" s="439" t="s">
        <v>77</v>
      </c>
      <c r="K5" s="438" t="s">
        <v>75</v>
      </c>
      <c r="L5" s="437" t="s">
        <v>73</v>
      </c>
      <c r="M5" s="437" t="s">
        <v>70</v>
      </c>
    </row>
    <row r="6" spans="1:13" ht="15" x14ac:dyDescent="0.2">
      <c r="A6" s="436"/>
      <c r="B6" s="429"/>
      <c r="C6" s="435"/>
      <c r="D6" s="429"/>
      <c r="E6" s="429"/>
      <c r="F6" s="434"/>
      <c r="G6" s="433"/>
      <c r="H6" s="432" t="s">
        <v>560</v>
      </c>
      <c r="I6" s="432" t="s">
        <v>559</v>
      </c>
      <c r="J6" s="431" t="s">
        <v>558</v>
      </c>
      <c r="K6" s="430" t="s">
        <v>557</v>
      </c>
      <c r="L6" s="430" t="s">
        <v>556</v>
      </c>
      <c r="M6" s="429"/>
    </row>
    <row r="7" spans="1:13" ht="15" x14ac:dyDescent="0.2">
      <c r="A7" s="416" t="s">
        <v>87</v>
      </c>
      <c r="B7" s="415" t="s">
        <v>500</v>
      </c>
      <c r="C7" s="428" t="s">
        <v>555</v>
      </c>
      <c r="D7" s="415" t="s">
        <v>88</v>
      </c>
      <c r="E7" s="415" t="s">
        <v>88</v>
      </c>
      <c r="F7" s="427" t="s">
        <v>84</v>
      </c>
      <c r="G7" s="426" t="s">
        <v>82</v>
      </c>
      <c r="H7" s="426" t="s">
        <v>554</v>
      </c>
      <c r="I7" s="426" t="s">
        <v>553</v>
      </c>
      <c r="J7" s="416" t="s">
        <v>552</v>
      </c>
      <c r="K7" s="415" t="s">
        <v>551</v>
      </c>
      <c r="L7" s="415" t="s">
        <v>550</v>
      </c>
      <c r="M7" s="415" t="s">
        <v>184</v>
      </c>
    </row>
    <row r="8" spans="1:13" ht="15" x14ac:dyDescent="0.2">
      <c r="A8" s="416" t="s">
        <v>496</v>
      </c>
      <c r="B8" s="415" t="s">
        <v>549</v>
      </c>
      <c r="C8" s="407" t="s">
        <v>282</v>
      </c>
      <c r="D8" s="410"/>
      <c r="E8" s="414">
        <f t="shared" ref="E8:E19" si="0">SUM(F8:M8)</f>
        <v>0</v>
      </c>
      <c r="F8" s="413"/>
      <c r="G8" s="412"/>
      <c r="H8" s="411"/>
      <c r="I8" s="410"/>
      <c r="J8" s="410"/>
      <c r="K8" s="410"/>
      <c r="L8" s="410"/>
      <c r="M8" s="410"/>
    </row>
    <row r="9" spans="1:13" ht="15" x14ac:dyDescent="0.2">
      <c r="A9" s="416" t="s">
        <v>491</v>
      </c>
      <c r="B9" s="415" t="s">
        <v>548</v>
      </c>
      <c r="C9" s="407" t="s">
        <v>280</v>
      </c>
      <c r="D9" s="410">
        <v>809</v>
      </c>
      <c r="E9" s="414">
        <f t="shared" si="0"/>
        <v>12890</v>
      </c>
      <c r="F9" s="413"/>
      <c r="G9" s="412"/>
      <c r="H9" s="411"/>
      <c r="I9" s="410">
        <v>12890</v>
      </c>
      <c r="J9" s="410"/>
      <c r="K9" s="410"/>
      <c r="L9" s="410"/>
      <c r="M9" s="410"/>
    </row>
    <row r="10" spans="1:13" ht="15" x14ac:dyDescent="0.2">
      <c r="A10" s="416" t="s">
        <v>487</v>
      </c>
      <c r="B10" s="415" t="s">
        <v>547</v>
      </c>
      <c r="C10" s="407" t="s">
        <v>278</v>
      </c>
      <c r="D10" s="410"/>
      <c r="E10" s="414">
        <f t="shared" si="0"/>
        <v>0</v>
      </c>
      <c r="F10" s="413"/>
      <c r="G10" s="412"/>
      <c r="H10" s="411"/>
      <c r="I10" s="410"/>
      <c r="J10" s="410"/>
      <c r="K10" s="410"/>
      <c r="L10" s="410"/>
      <c r="M10" s="410"/>
    </row>
    <row r="11" spans="1:13" ht="15" x14ac:dyDescent="0.2">
      <c r="A11" s="425" t="s">
        <v>484</v>
      </c>
      <c r="B11" s="415">
        <v>519</v>
      </c>
      <c r="C11" s="407" t="s">
        <v>276</v>
      </c>
      <c r="D11" s="410"/>
      <c r="E11" s="414">
        <f t="shared" si="0"/>
        <v>0</v>
      </c>
      <c r="F11" s="413"/>
      <c r="G11" s="412"/>
      <c r="H11" s="411"/>
      <c r="I11" s="410"/>
      <c r="J11" s="410"/>
      <c r="K11" s="410"/>
      <c r="L11" s="410"/>
      <c r="M11" s="410"/>
    </row>
    <row r="12" spans="1:13" ht="15" x14ac:dyDescent="0.2">
      <c r="A12" s="416" t="s">
        <v>480</v>
      </c>
      <c r="B12" s="415" t="s">
        <v>546</v>
      </c>
      <c r="C12" s="407" t="s">
        <v>545</v>
      </c>
      <c r="D12" s="410"/>
      <c r="E12" s="414">
        <f t="shared" si="0"/>
        <v>815</v>
      </c>
      <c r="F12" s="413"/>
      <c r="G12" s="412"/>
      <c r="H12" s="411"/>
      <c r="I12" s="410">
        <v>815</v>
      </c>
      <c r="J12" s="410"/>
      <c r="K12" s="410"/>
      <c r="L12" s="410"/>
      <c r="M12" s="410"/>
    </row>
    <row r="13" spans="1:13" ht="15" x14ac:dyDescent="0.2">
      <c r="A13" s="416" t="s">
        <v>476</v>
      </c>
      <c r="B13" s="415" t="s">
        <v>544</v>
      </c>
      <c r="C13" s="407" t="s">
        <v>543</v>
      </c>
      <c r="D13" s="410"/>
      <c r="E13" s="414">
        <f t="shared" si="0"/>
        <v>0</v>
      </c>
      <c r="F13" s="413"/>
      <c r="G13" s="412"/>
      <c r="H13" s="411"/>
      <c r="I13" s="410"/>
      <c r="J13" s="410"/>
      <c r="K13" s="410"/>
      <c r="L13" s="410"/>
      <c r="M13" s="410"/>
    </row>
    <row r="14" spans="1:13" ht="15" x14ac:dyDescent="0.2">
      <c r="A14" s="416" t="s">
        <v>471</v>
      </c>
      <c r="B14" s="415" t="s">
        <v>542</v>
      </c>
      <c r="C14" s="407" t="s">
        <v>270</v>
      </c>
      <c r="D14" s="410"/>
      <c r="E14" s="414">
        <f t="shared" si="0"/>
        <v>0</v>
      </c>
      <c r="F14" s="413"/>
      <c r="G14" s="412"/>
      <c r="H14" s="411"/>
      <c r="I14" s="410"/>
      <c r="J14" s="410"/>
      <c r="K14" s="410"/>
      <c r="L14" s="410"/>
      <c r="M14" s="410"/>
    </row>
    <row r="15" spans="1:13" ht="15" x14ac:dyDescent="0.2">
      <c r="A15" s="416" t="s">
        <v>467</v>
      </c>
      <c r="B15" s="415" t="s">
        <v>541</v>
      </c>
      <c r="C15" s="407" t="s">
        <v>268</v>
      </c>
      <c r="D15" s="410">
        <v>78374</v>
      </c>
      <c r="E15" s="414">
        <f t="shared" si="0"/>
        <v>76660</v>
      </c>
      <c r="F15" s="413">
        <v>21101</v>
      </c>
      <c r="G15" s="412">
        <v>3274</v>
      </c>
      <c r="H15" s="411">
        <v>16636</v>
      </c>
      <c r="I15" s="410">
        <v>35649</v>
      </c>
      <c r="J15" s="410"/>
      <c r="K15" s="410"/>
      <c r="L15" s="410"/>
      <c r="M15" s="410"/>
    </row>
    <row r="16" spans="1:13" ht="15" x14ac:dyDescent="0.2">
      <c r="A16" s="416" t="s">
        <v>463</v>
      </c>
      <c r="B16" s="415" t="s">
        <v>540</v>
      </c>
      <c r="C16" s="407" t="s">
        <v>266</v>
      </c>
      <c r="D16" s="410"/>
      <c r="E16" s="414">
        <f t="shared" si="0"/>
        <v>0</v>
      </c>
      <c r="F16" s="413"/>
      <c r="G16" s="412"/>
      <c r="H16" s="411"/>
      <c r="I16" s="410"/>
      <c r="J16" s="410"/>
      <c r="K16" s="410"/>
      <c r="L16" s="410"/>
      <c r="M16" s="410"/>
    </row>
    <row r="17" spans="1:13" ht="15" x14ac:dyDescent="0.2">
      <c r="A17" s="416" t="s">
        <v>459</v>
      </c>
      <c r="B17" s="415" t="s">
        <v>539</v>
      </c>
      <c r="C17" s="407" t="s">
        <v>264</v>
      </c>
      <c r="D17" s="410"/>
      <c r="E17" s="414">
        <f t="shared" si="0"/>
        <v>0</v>
      </c>
      <c r="F17" s="413"/>
      <c r="G17" s="412"/>
      <c r="H17" s="411"/>
      <c r="I17" s="410"/>
      <c r="J17" s="410"/>
      <c r="K17" s="410"/>
      <c r="L17" s="410"/>
      <c r="M17" s="410"/>
    </row>
    <row r="18" spans="1:13" ht="15" x14ac:dyDescent="0.2">
      <c r="A18" s="416" t="s">
        <v>455</v>
      </c>
      <c r="B18" s="415" t="s">
        <v>538</v>
      </c>
      <c r="C18" s="407" t="s">
        <v>262</v>
      </c>
      <c r="D18" s="410"/>
      <c r="E18" s="414">
        <f t="shared" si="0"/>
        <v>0</v>
      </c>
      <c r="F18" s="413"/>
      <c r="G18" s="412"/>
      <c r="H18" s="411"/>
      <c r="I18" s="410"/>
      <c r="J18" s="410"/>
      <c r="K18" s="410"/>
      <c r="L18" s="410"/>
      <c r="M18" s="410"/>
    </row>
    <row r="19" spans="1:13" ht="15" x14ac:dyDescent="0.2">
      <c r="A19" s="416" t="s">
        <v>451</v>
      </c>
      <c r="B19" s="415" t="s">
        <v>537</v>
      </c>
      <c r="C19" s="407" t="s">
        <v>260</v>
      </c>
      <c r="D19" s="410"/>
      <c r="E19" s="414">
        <f t="shared" si="0"/>
        <v>0</v>
      </c>
      <c r="F19" s="413"/>
      <c r="G19" s="412"/>
      <c r="H19" s="411"/>
      <c r="I19" s="410"/>
      <c r="J19" s="410"/>
      <c r="K19" s="410"/>
      <c r="L19" s="410"/>
      <c r="M19" s="410"/>
    </row>
    <row r="20" spans="1:13" ht="15" x14ac:dyDescent="0.2">
      <c r="A20" s="416" t="s">
        <v>447</v>
      </c>
      <c r="B20" s="418"/>
      <c r="C20" s="407"/>
      <c r="D20" s="421"/>
      <c r="E20" s="421"/>
      <c r="F20" s="424"/>
      <c r="G20" s="423"/>
      <c r="H20" s="422"/>
      <c r="I20" s="421"/>
      <c r="J20" s="421"/>
      <c r="K20" s="421"/>
      <c r="L20" s="421"/>
      <c r="M20" s="421"/>
    </row>
    <row r="21" spans="1:13" ht="15" x14ac:dyDescent="0.2">
      <c r="A21" s="416" t="s">
        <v>444</v>
      </c>
      <c r="B21" s="415" t="s">
        <v>77</v>
      </c>
      <c r="C21" s="420" t="s">
        <v>536</v>
      </c>
      <c r="D21" s="419">
        <f t="shared" ref="D21:M21" si="1">SUM(D8:D19)</f>
        <v>79183</v>
      </c>
      <c r="E21" s="419">
        <f t="shared" si="1"/>
        <v>90365</v>
      </c>
      <c r="F21" s="419">
        <f t="shared" si="1"/>
        <v>21101</v>
      </c>
      <c r="G21" s="419">
        <f t="shared" si="1"/>
        <v>3274</v>
      </c>
      <c r="H21" s="419">
        <f t="shared" si="1"/>
        <v>16636</v>
      </c>
      <c r="I21" s="419">
        <f t="shared" si="1"/>
        <v>49354</v>
      </c>
      <c r="J21" s="419">
        <f t="shared" si="1"/>
        <v>0</v>
      </c>
      <c r="K21" s="419">
        <f t="shared" si="1"/>
        <v>0</v>
      </c>
      <c r="L21" s="419">
        <f t="shared" si="1"/>
        <v>0</v>
      </c>
      <c r="M21" s="419">
        <f t="shared" si="1"/>
        <v>0</v>
      </c>
    </row>
    <row r="22" spans="1:13" ht="15" x14ac:dyDescent="0.2">
      <c r="A22" s="416" t="s">
        <v>439</v>
      </c>
      <c r="B22" s="418"/>
      <c r="C22" s="407"/>
      <c r="D22" s="403"/>
      <c r="E22" s="403"/>
      <c r="F22" s="406"/>
      <c r="G22" s="405"/>
      <c r="H22" s="404"/>
      <c r="I22" s="403"/>
      <c r="J22" s="403"/>
      <c r="K22" s="403"/>
      <c r="L22" s="403"/>
      <c r="M22" s="403"/>
    </row>
    <row r="23" spans="1:13" ht="15" x14ac:dyDescent="0.2">
      <c r="A23" s="416" t="s">
        <v>436</v>
      </c>
      <c r="B23" s="415" t="s">
        <v>535</v>
      </c>
      <c r="C23" s="407" t="s">
        <v>534</v>
      </c>
      <c r="D23" s="410"/>
      <c r="E23" s="414">
        <f>SUM(F23:M23)</f>
        <v>0</v>
      </c>
      <c r="F23" s="413"/>
      <c r="G23" s="412"/>
      <c r="H23" s="411"/>
      <c r="I23" s="410"/>
      <c r="J23" s="410"/>
      <c r="K23" s="410"/>
      <c r="L23" s="410"/>
      <c r="M23" s="410"/>
    </row>
    <row r="24" spans="1:13" ht="15" x14ac:dyDescent="0.2">
      <c r="A24" s="416" t="s">
        <v>431</v>
      </c>
      <c r="B24" s="415" t="s">
        <v>533</v>
      </c>
      <c r="C24" s="407" t="s">
        <v>532</v>
      </c>
      <c r="D24" s="410"/>
      <c r="E24" s="414">
        <f>SUM(F24:M24)</f>
        <v>0</v>
      </c>
      <c r="F24" s="413"/>
      <c r="G24" s="412"/>
      <c r="H24" s="411"/>
      <c r="I24" s="410"/>
      <c r="J24" s="410"/>
      <c r="K24" s="410"/>
      <c r="L24" s="410"/>
      <c r="M24" s="410"/>
    </row>
    <row r="25" spans="1:13" ht="15" x14ac:dyDescent="0.2">
      <c r="A25" s="416" t="s">
        <v>428</v>
      </c>
      <c r="B25" s="415"/>
      <c r="C25" s="407"/>
      <c r="D25" s="403"/>
      <c r="E25" s="403"/>
      <c r="F25" s="406"/>
      <c r="G25" s="405"/>
      <c r="H25" s="404"/>
      <c r="I25" s="403"/>
      <c r="J25" s="403"/>
      <c r="K25" s="403"/>
      <c r="L25" s="403"/>
      <c r="M25" s="403"/>
    </row>
    <row r="26" spans="1:13" ht="15" x14ac:dyDescent="0.2">
      <c r="A26" s="416" t="s">
        <v>425</v>
      </c>
      <c r="B26" s="415" t="s">
        <v>531</v>
      </c>
      <c r="C26" s="407" t="s">
        <v>254</v>
      </c>
      <c r="D26" s="410">
        <v>18589</v>
      </c>
      <c r="E26" s="414">
        <f>SUM(F26:M26)</f>
        <v>14475</v>
      </c>
      <c r="F26" s="413"/>
      <c r="G26" s="412"/>
      <c r="H26" s="411">
        <v>3016</v>
      </c>
      <c r="I26" s="410">
        <v>11459</v>
      </c>
      <c r="J26" s="410"/>
      <c r="K26" s="410"/>
      <c r="L26" s="410"/>
      <c r="M26" s="410"/>
    </row>
    <row r="27" spans="1:13" ht="15" x14ac:dyDescent="0.2">
      <c r="A27" s="416" t="s">
        <v>422</v>
      </c>
      <c r="B27" s="415" t="s">
        <v>530</v>
      </c>
      <c r="C27" s="407" t="s">
        <v>252</v>
      </c>
      <c r="D27" s="410">
        <v>4</v>
      </c>
      <c r="E27" s="414">
        <f>SUM(F27:M27)</f>
        <v>4</v>
      </c>
      <c r="F27" s="413"/>
      <c r="G27" s="412"/>
      <c r="H27" s="411"/>
      <c r="I27" s="410">
        <v>4</v>
      </c>
      <c r="J27" s="410"/>
      <c r="K27" s="410"/>
      <c r="L27" s="410"/>
      <c r="M27" s="410"/>
    </row>
    <row r="28" spans="1:13" ht="15" x14ac:dyDescent="0.2">
      <c r="A28" s="416" t="s">
        <v>418</v>
      </c>
      <c r="B28" s="415">
        <v>623</v>
      </c>
      <c r="C28" s="407" t="s">
        <v>250</v>
      </c>
      <c r="D28" s="410"/>
      <c r="E28" s="414">
        <f>SUM(F28:M28)</f>
        <v>0</v>
      </c>
      <c r="F28" s="413"/>
      <c r="G28" s="412"/>
      <c r="H28" s="411"/>
      <c r="I28" s="410"/>
      <c r="J28" s="410"/>
      <c r="K28" s="410"/>
      <c r="L28" s="410"/>
      <c r="M28" s="410"/>
    </row>
    <row r="29" spans="1:13" ht="15" x14ac:dyDescent="0.2">
      <c r="A29" s="416" t="s">
        <v>415</v>
      </c>
      <c r="B29" s="415" t="s">
        <v>529</v>
      </c>
      <c r="C29" s="407" t="s">
        <v>248</v>
      </c>
      <c r="D29" s="410"/>
      <c r="E29" s="414">
        <f>SUM(F29:M29)</f>
        <v>0</v>
      </c>
      <c r="F29" s="413"/>
      <c r="G29" s="412"/>
      <c r="H29" s="411"/>
      <c r="I29" s="410"/>
      <c r="J29" s="410"/>
      <c r="K29" s="410"/>
      <c r="L29" s="410"/>
      <c r="M29" s="410"/>
    </row>
    <row r="30" spans="1:13" ht="15" x14ac:dyDescent="0.2">
      <c r="A30" s="416" t="s">
        <v>410</v>
      </c>
      <c r="B30" s="415" t="s">
        <v>528</v>
      </c>
      <c r="C30" s="407" t="s">
        <v>246</v>
      </c>
      <c r="D30" s="410"/>
      <c r="E30" s="414">
        <f>SUM(F30:M30)</f>
        <v>0</v>
      </c>
      <c r="F30" s="413"/>
      <c r="G30" s="412"/>
      <c r="H30" s="411"/>
      <c r="I30" s="410"/>
      <c r="J30" s="410"/>
      <c r="K30" s="410"/>
      <c r="L30" s="410"/>
      <c r="M30" s="410"/>
    </row>
    <row r="31" spans="1:13" ht="15" x14ac:dyDescent="0.2">
      <c r="A31" s="416" t="s">
        <v>405</v>
      </c>
      <c r="B31" s="415"/>
      <c r="C31" s="407"/>
      <c r="D31" s="403"/>
      <c r="E31" s="403"/>
      <c r="F31" s="406"/>
      <c r="G31" s="405"/>
      <c r="H31" s="404"/>
      <c r="I31" s="403"/>
      <c r="J31" s="403"/>
      <c r="K31" s="403"/>
      <c r="L31" s="403"/>
      <c r="M31" s="403"/>
    </row>
    <row r="32" spans="1:13" ht="15" x14ac:dyDescent="0.2">
      <c r="A32" s="416" t="s">
        <v>401</v>
      </c>
      <c r="B32" s="415" t="s">
        <v>527</v>
      </c>
      <c r="C32" s="407" t="s">
        <v>244</v>
      </c>
      <c r="D32" s="410"/>
      <c r="E32" s="414">
        <f>SUM(F32:M32)</f>
        <v>0</v>
      </c>
      <c r="F32" s="413"/>
      <c r="G32" s="412"/>
      <c r="H32" s="411"/>
      <c r="I32" s="410"/>
      <c r="J32" s="410"/>
      <c r="K32" s="410"/>
      <c r="L32" s="410"/>
      <c r="M32" s="410"/>
    </row>
    <row r="33" spans="1:13" ht="15" x14ac:dyDescent="0.2">
      <c r="A33" s="416" t="s">
        <v>398</v>
      </c>
      <c r="B33" s="415"/>
      <c r="C33" s="407"/>
      <c r="D33" s="403"/>
      <c r="E33" s="403"/>
      <c r="F33" s="406"/>
      <c r="G33" s="405"/>
      <c r="H33" s="404"/>
      <c r="I33" s="403"/>
      <c r="J33" s="403"/>
      <c r="K33" s="403"/>
      <c r="L33" s="403"/>
      <c r="M33" s="403"/>
    </row>
    <row r="34" spans="1:13" ht="15" x14ac:dyDescent="0.2">
      <c r="A34" s="416" t="s">
        <v>394</v>
      </c>
      <c r="B34" s="415" t="s">
        <v>526</v>
      </c>
      <c r="C34" s="407" t="s">
        <v>242</v>
      </c>
      <c r="D34" s="410"/>
      <c r="E34" s="414">
        <f t="shared" ref="E34:E41" si="2">SUM(F34:M34)</f>
        <v>0</v>
      </c>
      <c r="F34" s="413"/>
      <c r="G34" s="412"/>
      <c r="H34" s="411"/>
      <c r="I34" s="410"/>
      <c r="J34" s="410"/>
      <c r="K34" s="410"/>
      <c r="L34" s="410"/>
      <c r="M34" s="410"/>
    </row>
    <row r="35" spans="1:13" ht="15" x14ac:dyDescent="0.2">
      <c r="A35" s="416" t="s">
        <v>390</v>
      </c>
      <c r="B35" s="415" t="s">
        <v>525</v>
      </c>
      <c r="C35" s="407" t="s">
        <v>240</v>
      </c>
      <c r="D35" s="410"/>
      <c r="E35" s="414">
        <f t="shared" si="2"/>
        <v>0</v>
      </c>
      <c r="F35" s="413"/>
      <c r="G35" s="412"/>
      <c r="H35" s="411"/>
      <c r="I35" s="410"/>
      <c r="J35" s="410"/>
      <c r="K35" s="410"/>
      <c r="L35" s="410"/>
      <c r="M35" s="410"/>
    </row>
    <row r="36" spans="1:13" ht="15" x14ac:dyDescent="0.2">
      <c r="A36" s="416" t="s">
        <v>385</v>
      </c>
      <c r="B36" s="415">
        <v>656</v>
      </c>
      <c r="C36" s="407" t="s">
        <v>524</v>
      </c>
      <c r="D36" s="410"/>
      <c r="E36" s="414">
        <f t="shared" si="2"/>
        <v>0</v>
      </c>
      <c r="F36" s="413"/>
      <c r="G36" s="412"/>
      <c r="H36" s="411"/>
      <c r="I36" s="410"/>
      <c r="J36" s="410"/>
      <c r="K36" s="410"/>
      <c r="L36" s="410"/>
      <c r="M36" s="410"/>
    </row>
    <row r="37" spans="1:13" ht="15" x14ac:dyDescent="0.2">
      <c r="A37" s="416" t="s">
        <v>380</v>
      </c>
      <c r="B37" s="415" t="s">
        <v>523</v>
      </c>
      <c r="C37" s="407" t="s">
        <v>522</v>
      </c>
      <c r="D37" s="410"/>
      <c r="E37" s="414">
        <f t="shared" si="2"/>
        <v>0</v>
      </c>
      <c r="F37" s="413"/>
      <c r="G37" s="412"/>
      <c r="H37" s="411"/>
      <c r="I37" s="410"/>
      <c r="J37" s="410"/>
      <c r="K37" s="410"/>
      <c r="L37" s="410"/>
      <c r="M37" s="410"/>
    </row>
    <row r="38" spans="1:13" ht="15" x14ac:dyDescent="0.2">
      <c r="A38" s="416" t="s">
        <v>377</v>
      </c>
      <c r="B38" s="415">
        <v>663</v>
      </c>
      <c r="C38" s="407" t="s">
        <v>521</v>
      </c>
      <c r="D38" s="410"/>
      <c r="E38" s="414">
        <f t="shared" si="2"/>
        <v>0</v>
      </c>
      <c r="F38" s="413"/>
      <c r="G38" s="412"/>
      <c r="H38" s="411"/>
      <c r="I38" s="410"/>
      <c r="J38" s="410"/>
      <c r="K38" s="410"/>
      <c r="L38" s="410"/>
      <c r="M38" s="410"/>
    </row>
    <row r="39" spans="1:13" ht="15" x14ac:dyDescent="0.2">
      <c r="A39" s="416" t="s">
        <v>373</v>
      </c>
      <c r="B39" s="415" t="s">
        <v>520</v>
      </c>
      <c r="C39" s="407" t="s">
        <v>519</v>
      </c>
      <c r="D39" s="410"/>
      <c r="E39" s="414">
        <f t="shared" si="2"/>
        <v>0</v>
      </c>
      <c r="F39" s="413"/>
      <c r="G39" s="412"/>
      <c r="H39" s="411"/>
      <c r="I39" s="410"/>
      <c r="J39" s="410"/>
      <c r="K39" s="410"/>
      <c r="L39" s="410"/>
      <c r="M39" s="410"/>
    </row>
    <row r="40" spans="1:13" ht="15" x14ac:dyDescent="0.2">
      <c r="A40" s="416" t="s">
        <v>369</v>
      </c>
      <c r="B40" s="415" t="s">
        <v>518</v>
      </c>
      <c r="C40" s="407" t="s">
        <v>230</v>
      </c>
      <c r="D40" s="410"/>
      <c r="E40" s="414">
        <f t="shared" si="2"/>
        <v>0</v>
      </c>
      <c r="F40" s="413"/>
      <c r="G40" s="412"/>
      <c r="H40" s="411"/>
      <c r="I40" s="410"/>
      <c r="J40" s="410"/>
      <c r="K40" s="410"/>
      <c r="L40" s="410"/>
      <c r="M40" s="410"/>
    </row>
    <row r="41" spans="1:13" ht="15" x14ac:dyDescent="0.2">
      <c r="A41" s="416" t="s">
        <v>365</v>
      </c>
      <c r="B41" s="415" t="s">
        <v>517</v>
      </c>
      <c r="C41" s="407" t="s">
        <v>228</v>
      </c>
      <c r="D41" s="410"/>
      <c r="E41" s="414">
        <f t="shared" si="2"/>
        <v>0</v>
      </c>
      <c r="F41" s="413"/>
      <c r="G41" s="412"/>
      <c r="H41" s="411"/>
      <c r="I41" s="410"/>
      <c r="J41" s="410"/>
      <c r="K41" s="410"/>
      <c r="L41" s="410"/>
      <c r="M41" s="410"/>
    </row>
    <row r="42" spans="1:13" ht="15" x14ac:dyDescent="0.2">
      <c r="A42" s="416" t="s">
        <v>362</v>
      </c>
      <c r="B42" s="415"/>
      <c r="C42" s="407"/>
      <c r="D42" s="403"/>
      <c r="E42" s="403"/>
      <c r="F42" s="406"/>
      <c r="G42" s="405"/>
      <c r="H42" s="404"/>
      <c r="I42" s="403"/>
      <c r="J42" s="403"/>
      <c r="K42" s="403"/>
      <c r="L42" s="403"/>
      <c r="M42" s="403"/>
    </row>
    <row r="43" spans="1:13" ht="15" x14ac:dyDescent="0.2">
      <c r="A43" s="416" t="s">
        <v>359</v>
      </c>
      <c r="B43" s="415" t="s">
        <v>516</v>
      </c>
      <c r="C43" s="407" t="s">
        <v>515</v>
      </c>
      <c r="D43" s="410"/>
      <c r="E43" s="414">
        <f>SUM(F43:M43)</f>
        <v>0</v>
      </c>
      <c r="F43" s="413"/>
      <c r="G43" s="412"/>
      <c r="H43" s="411"/>
      <c r="I43" s="410"/>
      <c r="J43" s="410"/>
      <c r="K43" s="410"/>
      <c r="L43" s="410"/>
      <c r="M43" s="410"/>
    </row>
    <row r="44" spans="1:13" ht="15" x14ac:dyDescent="0.2">
      <c r="A44" s="416" t="s">
        <v>357</v>
      </c>
      <c r="B44" s="415" t="s">
        <v>514</v>
      </c>
      <c r="C44" s="407" t="s">
        <v>513</v>
      </c>
      <c r="D44" s="410">
        <v>6165</v>
      </c>
      <c r="E44" s="414">
        <f>SUM(F44:M44)</f>
        <v>6804</v>
      </c>
      <c r="F44" s="413"/>
      <c r="G44" s="412"/>
      <c r="H44" s="411">
        <v>6804</v>
      </c>
      <c r="I44" s="410"/>
      <c r="J44" s="410"/>
      <c r="K44" s="410"/>
      <c r="L44" s="410"/>
      <c r="M44" s="410"/>
    </row>
    <row r="45" spans="1:13" ht="15" x14ac:dyDescent="0.2">
      <c r="A45" s="416" t="s">
        <v>353</v>
      </c>
      <c r="B45" s="415" t="s">
        <v>512</v>
      </c>
      <c r="C45" s="407" t="s">
        <v>222</v>
      </c>
      <c r="D45" s="410"/>
      <c r="E45" s="414">
        <f>SUM(F45:M45)</f>
        <v>0</v>
      </c>
      <c r="F45" s="413"/>
      <c r="G45" s="412"/>
      <c r="H45" s="411"/>
      <c r="I45" s="410"/>
      <c r="J45" s="410"/>
      <c r="K45" s="410"/>
      <c r="L45" s="410"/>
      <c r="M45" s="410"/>
    </row>
    <row r="46" spans="1:13" ht="15" x14ac:dyDescent="0.2">
      <c r="A46" s="409"/>
      <c r="B46" s="408"/>
      <c r="C46" s="407"/>
      <c r="D46" s="403"/>
      <c r="E46" s="403"/>
      <c r="F46" s="406"/>
      <c r="G46" s="405"/>
      <c r="H46" s="404"/>
      <c r="I46" s="403"/>
      <c r="J46" s="403"/>
      <c r="K46" s="403"/>
      <c r="L46" s="403"/>
      <c r="M46" s="403"/>
    </row>
    <row r="47" spans="1:13" ht="12" customHeight="1" x14ac:dyDescent="0.2">
      <c r="A47" s="602" t="str">
        <f ca="1">CELL("filename",A47)</f>
        <v>R:\Finance\Annual Budget\Amended 2016-2017\[2016-2017 Amended Budget.xlsx]141a</v>
      </c>
      <c r="B47" s="602"/>
      <c r="C47" s="602"/>
      <c r="D47" s="402"/>
      <c r="E47" s="402"/>
      <c r="F47" s="402"/>
      <c r="G47" s="402"/>
      <c r="H47" s="402"/>
      <c r="I47" s="402"/>
      <c r="J47" s="402"/>
      <c r="K47" s="402"/>
      <c r="L47" s="402"/>
      <c r="M47" s="402"/>
    </row>
    <row r="48" spans="1:13" ht="12" customHeight="1" x14ac:dyDescent="0.2">
      <c r="A48" s="401"/>
      <c r="B48" s="401"/>
      <c r="C48" s="400" t="s">
        <v>511</v>
      </c>
      <c r="D48" s="399">
        <f t="shared" ref="D48:M48" si="3">SUM(D23:D46)</f>
        <v>24758</v>
      </c>
      <c r="E48" s="399">
        <f t="shared" si="3"/>
        <v>21283</v>
      </c>
      <c r="F48" s="399">
        <f t="shared" si="3"/>
        <v>0</v>
      </c>
      <c r="G48" s="399">
        <f t="shared" si="3"/>
        <v>0</v>
      </c>
      <c r="H48" s="399">
        <f t="shared" si="3"/>
        <v>9820</v>
      </c>
      <c r="I48" s="399">
        <f t="shared" si="3"/>
        <v>11463</v>
      </c>
      <c r="J48" s="399">
        <f t="shared" si="3"/>
        <v>0</v>
      </c>
      <c r="K48" s="399">
        <f t="shared" si="3"/>
        <v>0</v>
      </c>
      <c r="L48" s="399">
        <f t="shared" si="3"/>
        <v>0</v>
      </c>
      <c r="M48" s="399">
        <f t="shared" si="3"/>
        <v>0</v>
      </c>
    </row>
  </sheetData>
  <mergeCells count="3">
    <mergeCell ref="A1:C1"/>
    <mergeCell ref="A4:C4"/>
    <mergeCell ref="A47:C47"/>
  </mergeCells>
  <printOptions horizontalCentered="1" verticalCentered="1"/>
  <pageMargins left="0.1" right="0.1" top="0.4" bottom="0.4" header="0.1" footer="0.1"/>
  <pageSetup scale="81" fitToHeight="2" orientation="landscape" r:id="rId1"/>
  <headerFooter>
    <oddHeader>&amp;C&amp;"Arial,Bold"TWIN FALLS SCHOOL DISTRICT 411</oddHeader>
    <oddFooter>&amp;L&amp;"Arial,Bold"&amp;Z&amp;F&amp;R&amp;"Arial,Bold"Page &amp;P of &amp;N</oddFooter>
  </headerFooter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C49"/>
  <sheetViews>
    <sheetView zoomScaleNormal="100" workbookViewId="0">
      <pane xSplit="3" ySplit="7" topLeftCell="D17" activePane="bottomRight" state="frozen"/>
      <selection activeCell="P31" sqref="P31"/>
      <selection pane="topRight" activeCell="P31" sqref="P31"/>
      <selection pane="bottomLeft" activeCell="P31" sqref="P31"/>
      <selection pane="bottomRight" activeCell="P31" sqref="P31"/>
    </sheetView>
  </sheetViews>
  <sheetFormatPr defaultRowHeight="15.75" x14ac:dyDescent="0.25"/>
  <cols>
    <col min="1" max="1" width="3.77734375" style="397" customWidth="1"/>
    <col min="2" max="2" width="6.77734375" style="452" customWidth="1"/>
    <col min="3" max="3" width="30.77734375" style="398" customWidth="1"/>
    <col min="4" max="13" width="11.77734375" style="397" customWidth="1"/>
    <col min="14" max="16384" width="8.88671875" style="397"/>
  </cols>
  <sheetData>
    <row r="1" spans="1:22" ht="20.25" x14ac:dyDescent="0.3">
      <c r="A1" s="600" t="s">
        <v>47</v>
      </c>
      <c r="B1" s="600"/>
      <c r="C1" s="600"/>
      <c r="E1" s="530" t="s">
        <v>510</v>
      </c>
      <c r="F1" s="529"/>
      <c r="G1" s="529"/>
      <c r="H1" s="529"/>
      <c r="I1" s="451"/>
      <c r="L1" s="540"/>
      <c r="M1" s="450" t="s">
        <v>598</v>
      </c>
    </row>
    <row r="2" spans="1:22" x14ac:dyDescent="0.25">
      <c r="E2" s="530" t="s">
        <v>16</v>
      </c>
      <c r="F2" s="529"/>
      <c r="G2" s="529"/>
      <c r="H2" s="528"/>
      <c r="K2" s="446"/>
      <c r="L2" s="445"/>
      <c r="M2" s="444" t="s">
        <v>647</v>
      </c>
    </row>
    <row r="3" spans="1:22" ht="15" customHeight="1" x14ac:dyDescent="0.25">
      <c r="E3" s="447" t="s">
        <v>507</v>
      </c>
      <c r="F3" s="447"/>
      <c r="G3" s="447"/>
      <c r="H3" s="528"/>
      <c r="J3" s="527" t="s">
        <v>5</v>
      </c>
      <c r="K3" s="446"/>
      <c r="L3" s="445"/>
      <c r="M3" s="444" t="s">
        <v>648</v>
      </c>
    </row>
    <row r="4" spans="1:22" ht="12.6" customHeight="1" x14ac:dyDescent="0.2">
      <c r="A4" s="603" t="s">
        <v>505</v>
      </c>
      <c r="B4" s="603"/>
      <c r="C4" s="603"/>
      <c r="D4" s="401"/>
      <c r="E4" s="401"/>
      <c r="F4" s="401"/>
      <c r="G4" s="401"/>
      <c r="H4" s="401"/>
      <c r="I4" s="401"/>
      <c r="J4" s="401"/>
      <c r="K4" s="401"/>
      <c r="L4" s="401"/>
    </row>
    <row r="5" spans="1:22" ht="15" x14ac:dyDescent="0.2">
      <c r="A5" s="526"/>
      <c r="B5" s="522"/>
      <c r="C5" s="525" t="s">
        <v>16</v>
      </c>
      <c r="D5" s="522" t="s">
        <v>503</v>
      </c>
      <c r="E5" s="522" t="s">
        <v>90</v>
      </c>
      <c r="F5" s="524" t="s">
        <v>85</v>
      </c>
      <c r="G5" s="524" t="s">
        <v>83</v>
      </c>
      <c r="H5" s="524" t="s">
        <v>81</v>
      </c>
      <c r="I5" s="524" t="s">
        <v>79</v>
      </c>
      <c r="J5" s="524" t="s">
        <v>77</v>
      </c>
      <c r="K5" s="523" t="s">
        <v>75</v>
      </c>
      <c r="L5" s="522" t="s">
        <v>73</v>
      </c>
      <c r="M5" s="522" t="s">
        <v>70</v>
      </c>
    </row>
    <row r="6" spans="1:22" ht="15" x14ac:dyDescent="0.2">
      <c r="A6" s="521"/>
      <c r="B6" s="481"/>
      <c r="C6" s="480"/>
      <c r="D6" s="516"/>
      <c r="E6" s="520"/>
      <c r="F6" s="401"/>
      <c r="G6" s="519"/>
      <c r="H6" s="518" t="s">
        <v>560</v>
      </c>
      <c r="I6" s="518" t="s">
        <v>559</v>
      </c>
      <c r="J6" s="517" t="s">
        <v>558</v>
      </c>
      <c r="K6" s="481" t="s">
        <v>557</v>
      </c>
      <c r="L6" s="481" t="s">
        <v>556</v>
      </c>
      <c r="M6" s="516"/>
    </row>
    <row r="7" spans="1:22" ht="15" x14ac:dyDescent="0.2">
      <c r="A7" s="482" t="s">
        <v>87</v>
      </c>
      <c r="B7" s="484" t="s">
        <v>500</v>
      </c>
      <c r="C7" s="515" t="s">
        <v>555</v>
      </c>
      <c r="D7" s="484" t="s">
        <v>88</v>
      </c>
      <c r="E7" s="484" t="s">
        <v>88</v>
      </c>
      <c r="F7" s="514" t="s">
        <v>84</v>
      </c>
      <c r="G7" s="459" t="s">
        <v>82</v>
      </c>
      <c r="H7" s="459" t="s">
        <v>554</v>
      </c>
      <c r="I7" s="459" t="s">
        <v>553</v>
      </c>
      <c r="J7" s="482" t="s">
        <v>552</v>
      </c>
      <c r="K7" s="484" t="s">
        <v>551</v>
      </c>
      <c r="L7" s="484" t="s">
        <v>550</v>
      </c>
      <c r="M7" s="484" t="s">
        <v>184</v>
      </c>
    </row>
    <row r="8" spans="1:22" ht="15" x14ac:dyDescent="0.2">
      <c r="A8" s="482" t="s">
        <v>350</v>
      </c>
      <c r="B8" s="484" t="s">
        <v>597</v>
      </c>
      <c r="C8" s="463" t="s">
        <v>220</v>
      </c>
      <c r="D8" s="497"/>
      <c r="E8" s="414">
        <f>SUM(F8:M8)</f>
        <v>0</v>
      </c>
      <c r="F8" s="500"/>
      <c r="G8" s="499"/>
      <c r="H8" s="498"/>
      <c r="I8" s="497"/>
      <c r="J8" s="497"/>
      <c r="K8" s="497"/>
      <c r="L8" s="497"/>
      <c r="M8" s="497"/>
    </row>
    <row r="9" spans="1:22" ht="15" x14ac:dyDescent="0.2">
      <c r="A9" s="482" t="s">
        <v>493</v>
      </c>
      <c r="B9" s="484"/>
      <c r="C9" s="463"/>
      <c r="D9" s="509"/>
      <c r="E9" s="509"/>
      <c r="F9" s="512"/>
      <c r="G9" s="511"/>
      <c r="H9" s="510"/>
      <c r="I9" s="509"/>
      <c r="J9" s="509"/>
      <c r="K9" s="509"/>
      <c r="L9" s="509"/>
      <c r="M9" s="509"/>
    </row>
    <row r="10" spans="1:22" ht="15" x14ac:dyDescent="0.2">
      <c r="A10" s="482" t="s">
        <v>490</v>
      </c>
      <c r="B10" s="484" t="s">
        <v>75</v>
      </c>
      <c r="C10" s="473" t="s">
        <v>596</v>
      </c>
      <c r="D10" s="472">
        <f>+D8+'141a'!D48</f>
        <v>24758</v>
      </c>
      <c r="E10" s="472">
        <f>+E8+'141a'!E48</f>
        <v>21283</v>
      </c>
      <c r="F10" s="472">
        <f>+F8+'141a'!F48</f>
        <v>0</v>
      </c>
      <c r="G10" s="472">
        <f>+G8+'141a'!G48</f>
        <v>0</v>
      </c>
      <c r="H10" s="472">
        <f>+H8+'141a'!H48</f>
        <v>9820</v>
      </c>
      <c r="I10" s="472">
        <f>+I8+'141a'!I48</f>
        <v>11463</v>
      </c>
      <c r="J10" s="472">
        <f>+J8+'141a'!J48</f>
        <v>0</v>
      </c>
      <c r="K10" s="472">
        <f>+K8+'141a'!K48</f>
        <v>0</v>
      </c>
      <c r="L10" s="472">
        <f>+L8+'141a'!L48</f>
        <v>0</v>
      </c>
      <c r="M10" s="472">
        <f>+M8+'141a'!M48</f>
        <v>0</v>
      </c>
    </row>
    <row r="11" spans="1:22" x14ac:dyDescent="0.25">
      <c r="A11" s="482" t="s">
        <v>485</v>
      </c>
      <c r="B11" s="513"/>
      <c r="C11" s="486"/>
      <c r="D11" s="501"/>
      <c r="E11" s="501"/>
      <c r="F11" s="504"/>
      <c r="G11" s="503"/>
      <c r="H11" s="502"/>
      <c r="I11" s="501"/>
      <c r="J11" s="501"/>
      <c r="K11" s="501"/>
      <c r="L11" s="501"/>
      <c r="M11" s="501"/>
    </row>
    <row r="12" spans="1:22" ht="15" x14ac:dyDescent="0.2">
      <c r="A12" s="482" t="s">
        <v>478</v>
      </c>
      <c r="B12" s="484" t="s">
        <v>595</v>
      </c>
      <c r="C12" s="463" t="s">
        <v>218</v>
      </c>
      <c r="D12" s="497"/>
      <c r="E12" s="414">
        <f>SUM(F12:M12)</f>
        <v>0</v>
      </c>
      <c r="F12" s="500"/>
      <c r="G12" s="499"/>
      <c r="H12" s="498"/>
      <c r="I12" s="497"/>
      <c r="J12" s="497"/>
      <c r="K12" s="497"/>
      <c r="L12" s="497"/>
      <c r="M12" s="497"/>
    </row>
    <row r="13" spans="1:22" ht="15" x14ac:dyDescent="0.2">
      <c r="A13" s="482" t="s">
        <v>474</v>
      </c>
      <c r="B13" s="484" t="s">
        <v>594</v>
      </c>
      <c r="C13" s="463" t="s">
        <v>216</v>
      </c>
      <c r="D13" s="497"/>
      <c r="E13" s="414">
        <f>SUM(F13:M13)</f>
        <v>0</v>
      </c>
      <c r="F13" s="500"/>
      <c r="G13" s="499"/>
      <c r="H13" s="498"/>
      <c r="I13" s="497"/>
      <c r="J13" s="497"/>
      <c r="K13" s="497"/>
      <c r="L13" s="497"/>
      <c r="M13" s="497"/>
    </row>
    <row r="14" spans="1:22" ht="15" x14ac:dyDescent="0.2">
      <c r="A14" s="482" t="s">
        <v>469</v>
      </c>
      <c r="B14" s="484">
        <v>730</v>
      </c>
      <c r="C14" s="463" t="s">
        <v>593</v>
      </c>
      <c r="D14" s="497"/>
      <c r="E14" s="414">
        <f>SUM(F14:M14)</f>
        <v>0</v>
      </c>
      <c r="F14" s="500"/>
      <c r="G14" s="499"/>
      <c r="H14" s="498"/>
      <c r="I14" s="497"/>
      <c r="J14" s="497"/>
      <c r="K14" s="497"/>
      <c r="L14" s="497"/>
      <c r="M14" s="497"/>
    </row>
    <row r="15" spans="1:22" ht="15" x14ac:dyDescent="0.2">
      <c r="A15" s="482" t="s">
        <v>465</v>
      </c>
      <c r="B15" s="484"/>
      <c r="C15" s="463"/>
      <c r="D15" s="501"/>
      <c r="E15" s="501"/>
      <c r="F15" s="512"/>
      <c r="G15" s="511"/>
      <c r="H15" s="510"/>
      <c r="I15" s="509"/>
      <c r="J15" s="509"/>
      <c r="K15" s="509"/>
      <c r="L15" s="509"/>
      <c r="M15" s="509"/>
    </row>
    <row r="16" spans="1:22" ht="15" x14ac:dyDescent="0.2">
      <c r="A16" s="482" t="s">
        <v>461</v>
      </c>
      <c r="B16" s="484" t="s">
        <v>73</v>
      </c>
      <c r="C16" s="463" t="s">
        <v>592</v>
      </c>
      <c r="D16" s="472">
        <f t="shared" ref="D16:M16" si="0">SUM(D12:D14)</f>
        <v>0</v>
      </c>
      <c r="E16" s="472">
        <f t="shared" si="0"/>
        <v>0</v>
      </c>
      <c r="F16" s="472">
        <f t="shared" si="0"/>
        <v>0</v>
      </c>
      <c r="G16" s="472">
        <f t="shared" si="0"/>
        <v>0</v>
      </c>
      <c r="H16" s="472">
        <f t="shared" si="0"/>
        <v>0</v>
      </c>
      <c r="I16" s="472">
        <f t="shared" si="0"/>
        <v>0</v>
      </c>
      <c r="J16" s="472">
        <f t="shared" si="0"/>
        <v>0</v>
      </c>
      <c r="K16" s="472">
        <f t="shared" si="0"/>
        <v>0</v>
      </c>
      <c r="L16" s="472">
        <f t="shared" si="0"/>
        <v>0</v>
      </c>
      <c r="M16" s="472">
        <f t="shared" si="0"/>
        <v>0</v>
      </c>
      <c r="N16" s="492"/>
      <c r="O16" s="492"/>
      <c r="P16" s="492"/>
      <c r="Q16" s="492"/>
      <c r="R16" s="492"/>
      <c r="S16" s="492"/>
      <c r="T16" s="492"/>
      <c r="U16" s="492"/>
      <c r="V16" s="492"/>
    </row>
    <row r="17" spans="1:55" ht="15" x14ac:dyDescent="0.2">
      <c r="A17" s="482" t="s">
        <v>457</v>
      </c>
      <c r="B17" s="484"/>
      <c r="C17" s="463"/>
      <c r="D17" s="501"/>
      <c r="E17" s="501"/>
      <c r="F17" s="504"/>
      <c r="G17" s="503"/>
      <c r="H17" s="502"/>
      <c r="I17" s="501"/>
      <c r="J17" s="501"/>
      <c r="K17" s="501"/>
      <c r="L17" s="501"/>
      <c r="M17" s="501"/>
    </row>
    <row r="18" spans="1:55" ht="15" x14ac:dyDescent="0.2">
      <c r="A18" s="482" t="s">
        <v>453</v>
      </c>
      <c r="B18" s="484" t="s">
        <v>591</v>
      </c>
      <c r="C18" s="463" t="s">
        <v>590</v>
      </c>
      <c r="D18" s="497"/>
      <c r="E18" s="414">
        <f>SUM(F18:M18)</f>
        <v>0</v>
      </c>
      <c r="F18" s="500"/>
      <c r="G18" s="499"/>
      <c r="H18" s="498"/>
      <c r="I18" s="497"/>
      <c r="J18" s="497"/>
      <c r="K18" s="497"/>
      <c r="L18" s="497"/>
      <c r="M18" s="497"/>
    </row>
    <row r="19" spans="1:55" ht="15" x14ac:dyDescent="0.2">
      <c r="A19" s="482" t="s">
        <v>449</v>
      </c>
      <c r="B19" s="484">
        <v>811</v>
      </c>
      <c r="C19" s="463" t="s">
        <v>589</v>
      </c>
      <c r="D19" s="497"/>
      <c r="E19" s="414">
        <f>SUM(F19:M19)</f>
        <v>0</v>
      </c>
      <c r="F19" s="500"/>
      <c r="G19" s="499"/>
      <c r="H19" s="498"/>
      <c r="I19" s="497"/>
      <c r="J19" s="497"/>
      <c r="K19" s="497"/>
      <c r="L19" s="497"/>
      <c r="M19" s="497"/>
    </row>
    <row r="20" spans="1:55" ht="15" x14ac:dyDescent="0.2">
      <c r="A20" s="482" t="s">
        <v>445</v>
      </c>
      <c r="B20" s="484"/>
      <c r="C20" s="463"/>
      <c r="D20" s="509"/>
      <c r="E20" s="509"/>
      <c r="F20" s="512"/>
      <c r="G20" s="511"/>
      <c r="H20" s="510"/>
      <c r="I20" s="509"/>
      <c r="J20" s="509"/>
      <c r="K20" s="509"/>
      <c r="L20" s="509"/>
      <c r="M20" s="509"/>
    </row>
    <row r="21" spans="1:55" s="505" customFormat="1" ht="15" x14ac:dyDescent="0.2">
      <c r="A21" s="482" t="s">
        <v>442</v>
      </c>
      <c r="B21" s="508">
        <v>800</v>
      </c>
      <c r="C21" s="507" t="s">
        <v>588</v>
      </c>
      <c r="D21" s="472">
        <f t="shared" ref="D21:M21" si="1">SUM(D17:D19)</f>
        <v>0</v>
      </c>
      <c r="E21" s="472">
        <f t="shared" si="1"/>
        <v>0</v>
      </c>
      <c r="F21" s="472">
        <f t="shared" si="1"/>
        <v>0</v>
      </c>
      <c r="G21" s="472">
        <f t="shared" si="1"/>
        <v>0</v>
      </c>
      <c r="H21" s="472">
        <f t="shared" si="1"/>
        <v>0</v>
      </c>
      <c r="I21" s="472">
        <f t="shared" si="1"/>
        <v>0</v>
      </c>
      <c r="J21" s="472">
        <f t="shared" si="1"/>
        <v>0</v>
      </c>
      <c r="K21" s="472">
        <f t="shared" si="1"/>
        <v>0</v>
      </c>
      <c r="L21" s="472">
        <f t="shared" si="1"/>
        <v>0</v>
      </c>
      <c r="M21" s="472">
        <f t="shared" si="1"/>
        <v>0</v>
      </c>
    </row>
    <row r="22" spans="1:55" ht="15" x14ac:dyDescent="0.2">
      <c r="A22" s="482" t="s">
        <v>438</v>
      </c>
      <c r="B22" s="484"/>
      <c r="C22" s="463"/>
      <c r="D22" s="501"/>
      <c r="E22" s="501"/>
      <c r="F22" s="504"/>
      <c r="G22" s="503"/>
      <c r="H22" s="502"/>
      <c r="I22" s="501"/>
      <c r="J22" s="501"/>
      <c r="K22" s="501"/>
      <c r="L22" s="501"/>
      <c r="M22" s="501"/>
    </row>
    <row r="23" spans="1:55" ht="15" x14ac:dyDescent="0.2">
      <c r="A23" s="482" t="s">
        <v>434</v>
      </c>
      <c r="B23" s="484" t="s">
        <v>587</v>
      </c>
      <c r="C23" s="463" t="s">
        <v>205</v>
      </c>
      <c r="D23" s="410"/>
      <c r="E23" s="414">
        <f>SUM(F23:M23)</f>
        <v>0</v>
      </c>
      <c r="F23" s="500"/>
      <c r="G23" s="499"/>
      <c r="H23" s="498"/>
      <c r="I23" s="497"/>
      <c r="J23" s="497"/>
      <c r="K23" s="497"/>
      <c r="L23" s="497"/>
      <c r="M23" s="497"/>
    </row>
    <row r="24" spans="1:55" ht="15" x14ac:dyDescent="0.2">
      <c r="A24" s="482" t="s">
        <v>429</v>
      </c>
      <c r="B24" s="484" t="s">
        <v>586</v>
      </c>
      <c r="C24" s="463" t="s">
        <v>203</v>
      </c>
      <c r="D24" s="410"/>
      <c r="E24" s="414">
        <f>SUM(F24:M24)</f>
        <v>0</v>
      </c>
      <c r="F24" s="500"/>
      <c r="G24" s="499"/>
      <c r="H24" s="498"/>
      <c r="I24" s="497"/>
      <c r="J24" s="497"/>
      <c r="K24" s="497"/>
      <c r="L24" s="497"/>
      <c r="M24" s="497"/>
    </row>
    <row r="25" spans="1:55" ht="15" x14ac:dyDescent="0.2">
      <c r="A25" s="482" t="s">
        <v>426</v>
      </c>
      <c r="B25" s="484" t="s">
        <v>585</v>
      </c>
      <c r="C25" s="463" t="s">
        <v>201</v>
      </c>
      <c r="D25" s="410"/>
      <c r="E25" s="414">
        <f>SUM(F25:M25)</f>
        <v>0</v>
      </c>
      <c r="F25" s="500"/>
      <c r="G25" s="499"/>
      <c r="H25" s="498"/>
      <c r="I25" s="497"/>
      <c r="J25" s="497"/>
      <c r="K25" s="497"/>
      <c r="L25" s="497"/>
      <c r="M25" s="497"/>
    </row>
    <row r="26" spans="1:55" ht="15" x14ac:dyDescent="0.2">
      <c r="A26" s="482" t="s">
        <v>424</v>
      </c>
      <c r="B26" s="484" t="s">
        <v>584</v>
      </c>
      <c r="C26" s="463" t="s">
        <v>583</v>
      </c>
      <c r="D26" s="410"/>
      <c r="E26" s="414">
        <f>SUM(F26:M26)</f>
        <v>0</v>
      </c>
      <c r="F26" s="500"/>
      <c r="G26" s="499"/>
      <c r="H26" s="498"/>
      <c r="I26" s="497"/>
      <c r="J26" s="497"/>
      <c r="K26" s="497"/>
      <c r="L26" s="497"/>
      <c r="M26" s="497"/>
    </row>
    <row r="27" spans="1:55" ht="15" x14ac:dyDescent="0.2">
      <c r="A27" s="482" t="s">
        <v>420</v>
      </c>
      <c r="B27" s="484"/>
      <c r="C27" s="463"/>
      <c r="D27" s="485"/>
      <c r="E27" s="485"/>
      <c r="F27" s="496"/>
      <c r="G27" s="495"/>
      <c r="H27" s="494"/>
      <c r="I27" s="493"/>
      <c r="J27" s="493"/>
      <c r="K27" s="493"/>
      <c r="L27" s="493"/>
      <c r="M27" s="493"/>
    </row>
    <row r="28" spans="1:55" ht="15" x14ac:dyDescent="0.2">
      <c r="A28" s="482" t="s">
        <v>417</v>
      </c>
      <c r="B28" s="484" t="s">
        <v>582</v>
      </c>
      <c r="C28" s="463" t="s">
        <v>581</v>
      </c>
      <c r="D28" s="472">
        <f t="shared" ref="D28:M28" si="2">SUM(D23:D27)</f>
        <v>0</v>
      </c>
      <c r="E28" s="472">
        <f t="shared" si="2"/>
        <v>0</v>
      </c>
      <c r="F28" s="472">
        <f t="shared" si="2"/>
        <v>0</v>
      </c>
      <c r="G28" s="472">
        <f t="shared" si="2"/>
        <v>0</v>
      </c>
      <c r="H28" s="472">
        <f t="shared" si="2"/>
        <v>0</v>
      </c>
      <c r="I28" s="472">
        <f t="shared" si="2"/>
        <v>0</v>
      </c>
      <c r="J28" s="472">
        <f t="shared" si="2"/>
        <v>0</v>
      </c>
      <c r="K28" s="472">
        <f t="shared" si="2"/>
        <v>0</v>
      </c>
      <c r="L28" s="472">
        <f t="shared" si="2"/>
        <v>0</v>
      </c>
      <c r="M28" s="472">
        <f t="shared" si="2"/>
        <v>0</v>
      </c>
      <c r="N28" s="492"/>
      <c r="O28" s="492"/>
      <c r="P28" s="492"/>
      <c r="Q28" s="492"/>
      <c r="R28" s="492"/>
      <c r="S28" s="492"/>
      <c r="T28" s="492"/>
      <c r="U28" s="492"/>
      <c r="V28" s="492"/>
      <c r="W28" s="492"/>
      <c r="X28" s="492"/>
      <c r="Y28" s="492"/>
      <c r="Z28" s="492"/>
      <c r="AA28" s="492"/>
      <c r="AB28" s="492"/>
      <c r="AC28" s="492"/>
      <c r="AD28" s="492"/>
      <c r="AE28" s="492"/>
      <c r="AF28" s="492"/>
      <c r="AG28" s="492"/>
      <c r="AH28" s="492"/>
      <c r="AI28" s="492"/>
      <c r="AJ28" s="492"/>
      <c r="AK28" s="492"/>
      <c r="AL28" s="492"/>
      <c r="AM28" s="492"/>
      <c r="AN28" s="492"/>
      <c r="AO28" s="492"/>
      <c r="AP28" s="492"/>
      <c r="AQ28" s="492"/>
      <c r="AR28" s="492"/>
      <c r="AS28" s="492"/>
      <c r="AT28" s="492"/>
      <c r="AU28" s="492"/>
      <c r="AV28" s="492"/>
      <c r="AW28" s="492"/>
      <c r="AX28" s="492"/>
      <c r="AY28" s="492"/>
      <c r="AZ28" s="492"/>
      <c r="BA28" s="492"/>
      <c r="BB28" s="492"/>
      <c r="BC28" s="492"/>
    </row>
    <row r="29" spans="1:55" ht="15" x14ac:dyDescent="0.2">
      <c r="A29" s="482" t="s">
        <v>413</v>
      </c>
      <c r="B29" s="484"/>
      <c r="C29" s="463"/>
      <c r="D29" s="485"/>
      <c r="E29" s="485"/>
      <c r="F29" s="485"/>
      <c r="G29" s="485"/>
      <c r="H29" s="485"/>
      <c r="I29" s="485"/>
      <c r="J29" s="485"/>
      <c r="K29" s="485"/>
      <c r="L29" s="485"/>
      <c r="M29" s="485"/>
    </row>
    <row r="30" spans="1:55" ht="15" x14ac:dyDescent="0.2">
      <c r="A30" s="482" t="s">
        <v>407</v>
      </c>
      <c r="B30" s="481"/>
      <c r="C30" s="480" t="s">
        <v>580</v>
      </c>
      <c r="D30" s="460"/>
      <c r="E30" s="460"/>
      <c r="F30" s="460"/>
      <c r="G30" s="460"/>
      <c r="H30" s="460"/>
      <c r="I30" s="460"/>
      <c r="J30" s="460"/>
      <c r="K30" s="460"/>
      <c r="L30" s="460"/>
      <c r="M30" s="460"/>
    </row>
    <row r="31" spans="1:55" ht="15" x14ac:dyDescent="0.2">
      <c r="A31" s="482" t="s">
        <v>403</v>
      </c>
      <c r="B31" s="484"/>
      <c r="C31" s="491" t="s">
        <v>579</v>
      </c>
      <c r="D31" s="472">
        <f>SUM(D28,D21,D16,D10,'141a'!D21)</f>
        <v>103941</v>
      </c>
      <c r="E31" s="472">
        <f>SUM(E28,E21,E16,E10,'141a'!E21)</f>
        <v>111648</v>
      </c>
      <c r="F31" s="472">
        <f>SUM(F28,F21,F16,F10,'141a'!F21)</f>
        <v>21101</v>
      </c>
      <c r="G31" s="472">
        <f>SUM(G28,G21,G16,G10,'141a'!G21)</f>
        <v>3274</v>
      </c>
      <c r="H31" s="472">
        <f>SUM(H28,H21,H16,H10,'141a'!H21)</f>
        <v>26456</v>
      </c>
      <c r="I31" s="472">
        <f>SUM(I28,I21,I16,I10,'141a'!I21)</f>
        <v>60817</v>
      </c>
      <c r="J31" s="472">
        <f>SUM(J28,J21,J16,J10,'141a'!J21)</f>
        <v>0</v>
      </c>
      <c r="K31" s="472">
        <f>SUM(K28,K21,K16,K10,'141a'!K21)</f>
        <v>0</v>
      </c>
      <c r="L31" s="472">
        <f>SUM(L28,L21,L16,L10,'141a'!L21)</f>
        <v>0</v>
      </c>
      <c r="M31" s="472">
        <f>SUM(M28,M21,M16,M10,'141a'!M21)</f>
        <v>0</v>
      </c>
    </row>
    <row r="32" spans="1:55" ht="15" x14ac:dyDescent="0.2">
      <c r="A32" s="482" t="s">
        <v>400</v>
      </c>
      <c r="B32" s="484"/>
      <c r="C32" s="463"/>
      <c r="D32" s="485"/>
      <c r="E32" s="485"/>
      <c r="F32" s="490"/>
      <c r="G32" s="489"/>
      <c r="H32" s="488"/>
      <c r="I32" s="485"/>
      <c r="J32" s="485"/>
      <c r="K32" s="485"/>
      <c r="L32" s="485"/>
      <c r="M32" s="485"/>
    </row>
    <row r="33" spans="1:13" ht="15" x14ac:dyDescent="0.2">
      <c r="A33" s="482" t="s">
        <v>397</v>
      </c>
      <c r="B33" s="481">
        <v>950</v>
      </c>
      <c r="C33" s="480" t="s">
        <v>578</v>
      </c>
      <c r="D33" s="487"/>
      <c r="E33" s="487"/>
      <c r="F33" s="417"/>
      <c r="G33" s="417"/>
      <c r="H33" s="417"/>
      <c r="I33" s="417"/>
      <c r="J33" s="417"/>
      <c r="K33" s="417"/>
      <c r="L33" s="417"/>
      <c r="M33" s="460"/>
    </row>
    <row r="34" spans="1:13" ht="15" x14ac:dyDescent="0.2">
      <c r="A34" s="482" t="s">
        <v>393</v>
      </c>
      <c r="B34" s="484"/>
      <c r="C34" s="483" t="s">
        <v>577</v>
      </c>
      <c r="D34" s="469"/>
      <c r="E34" s="469"/>
      <c r="F34" s="417"/>
      <c r="G34" s="417"/>
      <c r="H34" s="417"/>
      <c r="I34" s="417"/>
      <c r="J34" s="417"/>
      <c r="K34" s="417"/>
      <c r="L34" s="417"/>
      <c r="M34" s="460"/>
    </row>
    <row r="35" spans="1:13" x14ac:dyDescent="0.25">
      <c r="A35" s="482" t="s">
        <v>388</v>
      </c>
      <c r="B35" s="484"/>
      <c r="C35" s="486"/>
      <c r="D35" s="485"/>
      <c r="E35" s="485"/>
      <c r="F35" s="417"/>
      <c r="G35" s="417"/>
      <c r="H35" s="417"/>
      <c r="I35" s="417"/>
      <c r="J35" s="417"/>
      <c r="K35" s="417"/>
      <c r="L35" s="417"/>
      <c r="M35" s="460"/>
    </row>
    <row r="36" spans="1:13" ht="15" x14ac:dyDescent="0.2">
      <c r="A36" s="482" t="s">
        <v>383</v>
      </c>
      <c r="B36" s="481"/>
      <c r="C36" s="480" t="s">
        <v>576</v>
      </c>
      <c r="D36" s="604">
        <f>+D31+D34</f>
        <v>103941</v>
      </c>
      <c r="E36" s="604">
        <f>+E31+E34</f>
        <v>111648</v>
      </c>
      <c r="F36" s="417"/>
      <c r="G36" s="417"/>
      <c r="H36" s="417"/>
      <c r="I36" s="417"/>
      <c r="J36" s="417"/>
      <c r="K36" s="417"/>
      <c r="L36" s="417"/>
      <c r="M36" s="460"/>
    </row>
    <row r="37" spans="1:13" ht="15" x14ac:dyDescent="0.2">
      <c r="A37" s="482" t="s">
        <v>379</v>
      </c>
      <c r="B37" s="484"/>
      <c r="C37" s="483" t="s">
        <v>575</v>
      </c>
      <c r="D37" s="605"/>
      <c r="E37" s="605"/>
      <c r="F37" s="417"/>
      <c r="G37" s="417"/>
      <c r="H37" s="417"/>
      <c r="I37" s="417"/>
      <c r="J37" s="417"/>
      <c r="K37" s="417"/>
      <c r="L37" s="417"/>
      <c r="M37" s="460"/>
    </row>
    <row r="38" spans="1:13" ht="15" x14ac:dyDescent="0.2">
      <c r="A38" s="482" t="s">
        <v>376</v>
      </c>
      <c r="B38" s="481"/>
      <c r="C38" s="480"/>
      <c r="D38" s="460"/>
      <c r="E38" s="460"/>
      <c r="F38" s="417"/>
      <c r="G38" s="417"/>
      <c r="H38" s="417"/>
      <c r="I38" s="417"/>
      <c r="J38" s="417"/>
      <c r="K38" s="417"/>
      <c r="L38" s="417"/>
      <c r="M38" s="460"/>
    </row>
    <row r="39" spans="1:13" thickBot="1" x14ac:dyDescent="0.25">
      <c r="A39" s="482" t="s">
        <v>372</v>
      </c>
      <c r="B39" s="481"/>
      <c r="C39" s="480"/>
      <c r="D39" s="460"/>
      <c r="E39" s="460"/>
      <c r="F39" s="465"/>
      <c r="G39" s="465"/>
      <c r="H39" s="465"/>
      <c r="I39" s="465"/>
      <c r="J39" s="465"/>
      <c r="K39" s="417"/>
      <c r="L39" s="417"/>
      <c r="M39" s="460"/>
    </row>
    <row r="40" spans="1:13" x14ac:dyDescent="0.25">
      <c r="A40" s="459" t="s">
        <v>368</v>
      </c>
      <c r="B40" s="479"/>
      <c r="C40" s="478" t="s">
        <v>574</v>
      </c>
      <c r="D40" s="477"/>
      <c r="E40" s="476"/>
      <c r="F40" s="417"/>
      <c r="G40" s="470"/>
      <c r="H40" s="470"/>
      <c r="I40" s="470"/>
      <c r="J40" s="465"/>
      <c r="K40" s="417"/>
      <c r="L40" s="475"/>
      <c r="M40" s="460"/>
    </row>
    <row r="41" spans="1:13" x14ac:dyDescent="0.25">
      <c r="A41" s="459" t="s">
        <v>364</v>
      </c>
      <c r="B41" s="464"/>
      <c r="C41" s="463"/>
      <c r="D41" s="460"/>
      <c r="E41" s="474"/>
      <c r="F41" s="417"/>
      <c r="G41" s="470"/>
      <c r="H41" s="470"/>
      <c r="I41" s="470"/>
      <c r="J41" s="465"/>
      <c r="K41" s="417"/>
      <c r="L41" s="417"/>
      <c r="M41" s="460"/>
    </row>
    <row r="42" spans="1:13" x14ac:dyDescent="0.25">
      <c r="A42" s="459" t="s">
        <v>361</v>
      </c>
      <c r="B42" s="464"/>
      <c r="C42" s="473" t="s">
        <v>573</v>
      </c>
      <c r="D42" s="472">
        <v>15541</v>
      </c>
      <c r="E42" s="471">
        <v>60180</v>
      </c>
      <c r="F42" s="470" t="s">
        <v>572</v>
      </c>
      <c r="G42" s="470"/>
      <c r="H42" s="470"/>
      <c r="I42" s="470"/>
      <c r="J42" s="465"/>
      <c r="K42" s="417"/>
      <c r="L42" s="417"/>
      <c r="M42" s="460"/>
    </row>
    <row r="43" spans="1:13" x14ac:dyDescent="0.25">
      <c r="A43" s="459" t="s">
        <v>358</v>
      </c>
      <c r="B43" s="464"/>
      <c r="C43" s="473" t="s">
        <v>571</v>
      </c>
      <c r="D43" s="472">
        <v>88400</v>
      </c>
      <c r="E43" s="471">
        <v>51468</v>
      </c>
      <c r="F43" s="470"/>
      <c r="G43" s="465"/>
      <c r="H43" s="465"/>
      <c r="I43" s="465"/>
      <c r="J43" s="465"/>
      <c r="K43" s="417"/>
      <c r="L43" s="417"/>
      <c r="M43" s="460"/>
    </row>
    <row r="44" spans="1:13" x14ac:dyDescent="0.25">
      <c r="A44" s="459" t="s">
        <v>356</v>
      </c>
      <c r="B44" s="464"/>
      <c r="C44" s="473" t="s">
        <v>570</v>
      </c>
      <c r="D44" s="472">
        <f>SUM(D42:D43)</f>
        <v>103941</v>
      </c>
      <c r="E44" s="471">
        <f>SUM(E42:E43)</f>
        <v>111648</v>
      </c>
      <c r="F44" s="470" t="s">
        <v>569</v>
      </c>
      <c r="G44" s="465"/>
      <c r="H44" s="465"/>
      <c r="I44" s="465"/>
      <c r="J44" s="465"/>
      <c r="K44" s="417"/>
      <c r="L44" s="417"/>
      <c r="M44" s="460"/>
    </row>
    <row r="45" spans="1:13" ht="15" x14ac:dyDescent="0.2">
      <c r="A45" s="459" t="s">
        <v>351</v>
      </c>
      <c r="B45" s="464"/>
      <c r="C45" s="463"/>
      <c r="D45" s="469"/>
      <c r="E45" s="468"/>
      <c r="F45" s="465"/>
      <c r="G45" s="465"/>
      <c r="H45" s="465"/>
      <c r="I45" s="465"/>
      <c r="J45" s="465"/>
      <c r="K45" s="417"/>
      <c r="L45" s="417"/>
      <c r="M45" s="460"/>
    </row>
    <row r="46" spans="1:13" ht="15" x14ac:dyDescent="0.2">
      <c r="A46" s="459" t="s">
        <v>568</v>
      </c>
      <c r="B46" s="464"/>
      <c r="C46" s="463" t="s">
        <v>567</v>
      </c>
      <c r="D46" s="467">
        <f>D36</f>
        <v>103941</v>
      </c>
      <c r="E46" s="466">
        <f>E36</f>
        <v>111648</v>
      </c>
      <c r="F46" s="465"/>
      <c r="G46" s="465"/>
      <c r="H46" s="465"/>
      <c r="I46" s="465"/>
      <c r="J46" s="465"/>
      <c r="K46" s="417"/>
      <c r="L46" s="417"/>
      <c r="M46" s="460"/>
    </row>
    <row r="47" spans="1:13" ht="15" x14ac:dyDescent="0.2">
      <c r="A47" s="459" t="s">
        <v>566</v>
      </c>
      <c r="B47" s="464"/>
      <c r="C47" s="463" t="s">
        <v>565</v>
      </c>
      <c r="D47" s="462">
        <f>D48-D46</f>
        <v>0</v>
      </c>
      <c r="E47" s="461">
        <f>E48-E46</f>
        <v>0</v>
      </c>
      <c r="F47" s="417"/>
      <c r="G47" s="417"/>
      <c r="H47" s="417"/>
      <c r="I47" s="417"/>
      <c r="J47" s="417"/>
      <c r="K47" s="417"/>
      <c r="L47" s="417"/>
      <c r="M47" s="460"/>
    </row>
    <row r="48" spans="1:13" thickBot="1" x14ac:dyDescent="0.25">
      <c r="A48" s="459" t="s">
        <v>564</v>
      </c>
      <c r="B48" s="458"/>
      <c r="C48" s="457" t="s">
        <v>563</v>
      </c>
      <c r="D48" s="456">
        <f>D44</f>
        <v>103941</v>
      </c>
      <c r="E48" s="455">
        <f>E44</f>
        <v>111648</v>
      </c>
      <c r="F48" s="454"/>
      <c r="G48" s="454"/>
      <c r="H48" s="454"/>
      <c r="I48" s="454"/>
      <c r="J48" s="454"/>
      <c r="K48" s="454"/>
      <c r="L48" s="454"/>
      <c r="M48" s="453"/>
    </row>
    <row r="49" spans="1:3" ht="15.75" customHeight="1" x14ac:dyDescent="0.2">
      <c r="A49" s="606" t="str">
        <f ca="1">CELL("FILENAME",A2)</f>
        <v>R:\Finance\Annual Budget\Amended 2016-2017\[2016-2017 Amended Budget.xlsx]141b</v>
      </c>
      <c r="B49" s="606"/>
      <c r="C49" s="606"/>
    </row>
  </sheetData>
  <mergeCells count="5">
    <mergeCell ref="A1:C1"/>
    <mergeCell ref="A4:C4"/>
    <mergeCell ref="D36:D37"/>
    <mergeCell ref="E36:E37"/>
    <mergeCell ref="A49:C49"/>
  </mergeCells>
  <printOptions horizontalCentered="1" verticalCentered="1"/>
  <pageMargins left="0.1" right="0.1" top="0.4" bottom="0.4" header="0.1" footer="0.1"/>
  <pageSetup scale="73" fitToHeight="2" orientation="landscape" r:id="rId1"/>
  <headerFooter>
    <oddHeader>&amp;C&amp;"Arial,Bold"TWIN FALLS SCHOOL DISTIRCT 411</oddHeader>
    <oddFooter>&amp;L&amp;"Arial,Bold"&amp;Z&amp;F&amp;R&amp;"Arial,Bold"Page &amp;P of &amp;N</oddFoot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441"/>
  <sheetViews>
    <sheetView zoomScaleNormal="100" workbookViewId="0">
      <pane xSplit="3" ySplit="6" topLeftCell="D7" activePane="bottomRight" state="frozen"/>
      <selection activeCell="P31" sqref="P31"/>
      <selection pane="topRight" activeCell="P31" sqref="P31"/>
      <selection pane="bottomLeft" activeCell="P31" sqref="P31"/>
      <selection pane="bottomRight" activeCell="P31" sqref="P31"/>
    </sheetView>
  </sheetViews>
  <sheetFormatPr defaultColWidth="9.77734375" defaultRowHeight="11.25" x14ac:dyDescent="0.2"/>
  <cols>
    <col min="1" max="1" width="3.77734375" style="321" customWidth="1"/>
    <col min="2" max="2" width="6.77734375" style="321" customWidth="1"/>
    <col min="3" max="3" width="27.77734375" style="322" customWidth="1"/>
    <col min="4" max="6" width="10.77734375" style="321" customWidth="1"/>
    <col min="7" max="7" width="3.77734375" style="321" customWidth="1"/>
    <col min="8" max="8" width="6.77734375" style="321" customWidth="1"/>
    <col min="9" max="9" width="27.77734375" style="322" customWidth="1"/>
    <col min="10" max="12" width="10.77734375" style="321" customWidth="1"/>
    <col min="13" max="16384" width="9.77734375" style="321"/>
  </cols>
  <sheetData>
    <row r="1" spans="1:12" ht="20.25" x14ac:dyDescent="0.3">
      <c r="A1" s="596" t="s">
        <v>47</v>
      </c>
      <c r="B1" s="596"/>
      <c r="C1" s="596"/>
      <c r="D1" s="393"/>
      <c r="E1" s="394" t="s">
        <v>510</v>
      </c>
      <c r="F1" s="394"/>
      <c r="G1" s="390"/>
      <c r="H1" s="390"/>
      <c r="I1" s="396"/>
      <c r="J1" s="393"/>
      <c r="L1" s="395" t="s">
        <v>509</v>
      </c>
    </row>
    <row r="2" spans="1:12" ht="15.75" x14ac:dyDescent="0.25">
      <c r="A2" s="393"/>
      <c r="B2" s="393"/>
      <c r="C2" s="389"/>
      <c r="D2" s="393"/>
      <c r="E2" s="394" t="s">
        <v>504</v>
      </c>
      <c r="F2" s="392"/>
      <c r="G2" s="390"/>
      <c r="H2" s="390"/>
      <c r="I2" s="389"/>
      <c r="J2" s="599" t="s">
        <v>650</v>
      </c>
      <c r="K2" s="599"/>
      <c r="L2" s="599"/>
    </row>
    <row r="3" spans="1:12" ht="15.75" x14ac:dyDescent="0.25">
      <c r="A3" s="393"/>
      <c r="B3" s="393"/>
      <c r="C3" s="389"/>
      <c r="D3" s="393"/>
      <c r="E3" s="392" t="s">
        <v>507</v>
      </c>
      <c r="F3" s="391"/>
      <c r="G3" s="390"/>
      <c r="H3" s="390"/>
      <c r="I3" s="389"/>
      <c r="J3" s="599" t="s">
        <v>649</v>
      </c>
      <c r="K3" s="599"/>
      <c r="L3" s="599"/>
    </row>
    <row r="4" spans="1:12" ht="13.9" customHeight="1" x14ac:dyDescent="0.2">
      <c r="A4" s="597" t="s">
        <v>505</v>
      </c>
      <c r="B4" s="597"/>
      <c r="C4" s="597"/>
      <c r="D4" s="597"/>
      <c r="E4" s="324"/>
      <c r="F4" s="324"/>
      <c r="G4" s="324"/>
      <c r="H4" s="324"/>
      <c r="I4" s="325"/>
      <c r="J4" s="324"/>
      <c r="K4" s="324"/>
      <c r="L4" s="324"/>
    </row>
    <row r="5" spans="1:12" ht="12.75" x14ac:dyDescent="0.2">
      <c r="A5" s="388"/>
      <c r="B5" s="387"/>
      <c r="C5" s="386" t="s">
        <v>504</v>
      </c>
      <c r="D5" s="385" t="s">
        <v>503</v>
      </c>
      <c r="E5" s="384" t="s">
        <v>502</v>
      </c>
      <c r="F5" s="383" t="s">
        <v>501</v>
      </c>
      <c r="G5" s="382"/>
      <c r="H5" s="381"/>
      <c r="I5" s="380" t="s">
        <v>504</v>
      </c>
      <c r="J5" s="379" t="s">
        <v>503</v>
      </c>
      <c r="K5" s="378" t="s">
        <v>502</v>
      </c>
      <c r="L5" s="377" t="s">
        <v>501</v>
      </c>
    </row>
    <row r="6" spans="1:12" ht="12.75" x14ac:dyDescent="0.2">
      <c r="A6" s="351" t="s">
        <v>87</v>
      </c>
      <c r="B6" s="334" t="s">
        <v>500</v>
      </c>
      <c r="C6" s="328" t="s">
        <v>499</v>
      </c>
      <c r="D6" s="334" t="s">
        <v>88</v>
      </c>
      <c r="E6" s="334" t="s">
        <v>498</v>
      </c>
      <c r="F6" s="376" t="s">
        <v>497</v>
      </c>
      <c r="G6" s="355" t="s">
        <v>87</v>
      </c>
      <c r="H6" s="375" t="s">
        <v>500</v>
      </c>
      <c r="I6" s="374" t="s">
        <v>499</v>
      </c>
      <c r="J6" s="351" t="s">
        <v>88</v>
      </c>
      <c r="K6" s="334" t="s">
        <v>498</v>
      </c>
      <c r="L6" s="334" t="s">
        <v>497</v>
      </c>
    </row>
    <row r="7" spans="1:12" ht="12.75" x14ac:dyDescent="0.2">
      <c r="A7" s="351" t="s">
        <v>496</v>
      </c>
      <c r="B7" s="334" t="s">
        <v>495</v>
      </c>
      <c r="C7" s="333" t="s">
        <v>494</v>
      </c>
      <c r="D7" s="354">
        <v>13.09</v>
      </c>
      <c r="E7" s="373" t="s">
        <v>346</v>
      </c>
      <c r="F7" s="372">
        <v>13</v>
      </c>
      <c r="G7" s="348" t="s">
        <v>493</v>
      </c>
      <c r="H7" s="351" t="s">
        <v>492</v>
      </c>
      <c r="I7" s="333" t="s">
        <v>170</v>
      </c>
      <c r="J7" s="353">
        <v>0</v>
      </c>
      <c r="K7" s="353">
        <v>0</v>
      </c>
      <c r="L7" s="357"/>
    </row>
    <row r="8" spans="1:12" ht="12.75" x14ac:dyDescent="0.2">
      <c r="A8" s="351" t="s">
        <v>491</v>
      </c>
      <c r="B8" s="334"/>
      <c r="C8" s="333"/>
      <c r="D8" s="360"/>
      <c r="E8" s="353"/>
      <c r="F8" s="356"/>
      <c r="G8" s="355" t="s">
        <v>490</v>
      </c>
      <c r="H8" s="351" t="s">
        <v>489</v>
      </c>
      <c r="I8" s="365" t="s">
        <v>488</v>
      </c>
      <c r="J8" s="352">
        <f>J7</f>
        <v>0</v>
      </c>
      <c r="K8" s="358" t="s">
        <v>346</v>
      </c>
      <c r="L8" s="352">
        <f>K7</f>
        <v>0</v>
      </c>
    </row>
    <row r="9" spans="1:12" ht="12.75" x14ac:dyDescent="0.2">
      <c r="A9" s="351" t="s">
        <v>487</v>
      </c>
      <c r="B9" s="334" t="s">
        <v>486</v>
      </c>
      <c r="C9" s="333" t="s">
        <v>171</v>
      </c>
      <c r="D9" s="353">
        <v>0</v>
      </c>
      <c r="E9" s="353">
        <v>0</v>
      </c>
      <c r="F9" s="356"/>
      <c r="G9" s="355" t="s">
        <v>485</v>
      </c>
      <c r="H9" s="335"/>
      <c r="I9" s="333"/>
      <c r="J9" s="347"/>
      <c r="K9" s="347"/>
      <c r="L9" s="357"/>
    </row>
    <row r="10" spans="1:12" ht="12.75" x14ac:dyDescent="0.2">
      <c r="A10" s="351" t="s">
        <v>484</v>
      </c>
      <c r="B10" s="334" t="s">
        <v>483</v>
      </c>
      <c r="C10" s="333" t="s">
        <v>169</v>
      </c>
      <c r="D10" s="353">
        <v>0</v>
      </c>
      <c r="E10" s="353">
        <v>0</v>
      </c>
      <c r="F10" s="356"/>
      <c r="G10" s="355" t="s">
        <v>482</v>
      </c>
      <c r="H10" s="351" t="s">
        <v>481</v>
      </c>
      <c r="I10" s="333" t="s">
        <v>165</v>
      </c>
      <c r="J10" s="353">
        <v>0</v>
      </c>
      <c r="K10" s="353">
        <v>0</v>
      </c>
      <c r="L10" s="357"/>
    </row>
    <row r="11" spans="1:12" ht="12.75" x14ac:dyDescent="0.2">
      <c r="A11" s="351" t="s">
        <v>480</v>
      </c>
      <c r="B11" s="334" t="s">
        <v>479</v>
      </c>
      <c r="C11" s="333" t="s">
        <v>168</v>
      </c>
      <c r="D11" s="353">
        <v>0</v>
      </c>
      <c r="E11" s="353">
        <v>0</v>
      </c>
      <c r="F11" s="356"/>
      <c r="G11" s="355" t="s">
        <v>478</v>
      </c>
      <c r="H11" s="351" t="s">
        <v>477</v>
      </c>
      <c r="I11" s="333" t="s">
        <v>163</v>
      </c>
      <c r="J11" s="353">
        <v>0</v>
      </c>
      <c r="K11" s="353">
        <v>0</v>
      </c>
      <c r="L11" s="357"/>
    </row>
    <row r="12" spans="1:12" ht="12.75" x14ac:dyDescent="0.2">
      <c r="A12" s="351" t="s">
        <v>476</v>
      </c>
      <c r="B12" s="334" t="s">
        <v>475</v>
      </c>
      <c r="C12" s="333" t="s">
        <v>166</v>
      </c>
      <c r="D12" s="353">
        <v>0</v>
      </c>
      <c r="E12" s="353">
        <v>0</v>
      </c>
      <c r="F12" s="356"/>
      <c r="G12" s="355" t="s">
        <v>474</v>
      </c>
      <c r="H12" s="351" t="s">
        <v>473</v>
      </c>
      <c r="I12" s="333" t="s">
        <v>472</v>
      </c>
      <c r="J12" s="353">
        <v>0</v>
      </c>
      <c r="K12" s="353">
        <v>0</v>
      </c>
      <c r="L12" s="357"/>
    </row>
    <row r="13" spans="1:12" ht="12.75" x14ac:dyDescent="0.2">
      <c r="A13" s="351" t="s">
        <v>471</v>
      </c>
      <c r="B13" s="334" t="s">
        <v>470</v>
      </c>
      <c r="C13" s="333" t="s">
        <v>164</v>
      </c>
      <c r="D13" s="353">
        <v>0</v>
      </c>
      <c r="E13" s="353">
        <v>0</v>
      </c>
      <c r="F13" s="356"/>
      <c r="G13" s="355" t="s">
        <v>469</v>
      </c>
      <c r="H13" s="351" t="s">
        <v>468</v>
      </c>
      <c r="I13" s="333" t="s">
        <v>159</v>
      </c>
      <c r="J13" s="353">
        <v>0</v>
      </c>
      <c r="K13" s="353">
        <v>0</v>
      </c>
      <c r="L13" s="357"/>
    </row>
    <row r="14" spans="1:12" ht="12.75" x14ac:dyDescent="0.2">
      <c r="A14" s="351" t="s">
        <v>467</v>
      </c>
      <c r="B14" s="334" t="s">
        <v>466</v>
      </c>
      <c r="C14" s="333" t="s">
        <v>162</v>
      </c>
      <c r="D14" s="353">
        <v>0</v>
      </c>
      <c r="E14" s="353">
        <v>0</v>
      </c>
      <c r="F14" s="356"/>
      <c r="G14" s="355" t="s">
        <v>465</v>
      </c>
      <c r="H14" s="351" t="s">
        <v>464</v>
      </c>
      <c r="I14" s="333" t="s">
        <v>157</v>
      </c>
      <c r="J14" s="353">
        <v>0</v>
      </c>
      <c r="K14" s="353">
        <v>0</v>
      </c>
      <c r="L14" s="357"/>
    </row>
    <row r="15" spans="1:12" ht="12.75" x14ac:dyDescent="0.2">
      <c r="A15" s="351" t="s">
        <v>463</v>
      </c>
      <c r="B15" s="334" t="s">
        <v>462</v>
      </c>
      <c r="C15" s="333" t="s">
        <v>160</v>
      </c>
      <c r="D15" s="353">
        <v>0</v>
      </c>
      <c r="E15" s="353">
        <v>0</v>
      </c>
      <c r="F15" s="356"/>
      <c r="G15" s="355" t="s">
        <v>461</v>
      </c>
      <c r="H15" s="351" t="s">
        <v>460</v>
      </c>
      <c r="I15" s="333" t="s">
        <v>155</v>
      </c>
      <c r="J15" s="353">
        <v>0</v>
      </c>
      <c r="K15" s="353">
        <v>0</v>
      </c>
      <c r="L15" s="357"/>
    </row>
    <row r="16" spans="1:12" ht="12.75" x14ac:dyDescent="0.2">
      <c r="A16" s="351" t="s">
        <v>459</v>
      </c>
      <c r="B16" s="334" t="s">
        <v>458</v>
      </c>
      <c r="C16" s="333" t="s">
        <v>158</v>
      </c>
      <c r="D16" s="353">
        <v>0</v>
      </c>
      <c r="E16" s="353">
        <v>0</v>
      </c>
      <c r="F16" s="356"/>
      <c r="G16" s="355" t="s">
        <v>457</v>
      </c>
      <c r="H16" s="351" t="s">
        <v>456</v>
      </c>
      <c r="I16" s="333" t="s">
        <v>153</v>
      </c>
      <c r="J16" s="353">
        <v>0</v>
      </c>
      <c r="K16" s="353">
        <v>10380</v>
      </c>
      <c r="L16" s="357"/>
    </row>
    <row r="17" spans="1:12" ht="12.75" x14ac:dyDescent="0.2">
      <c r="A17" s="351" t="s">
        <v>455</v>
      </c>
      <c r="B17" s="334" t="s">
        <v>454</v>
      </c>
      <c r="C17" s="333" t="s">
        <v>156</v>
      </c>
      <c r="D17" s="537">
        <v>0</v>
      </c>
      <c r="E17" s="536">
        <v>0</v>
      </c>
      <c r="F17" s="356"/>
      <c r="G17" s="355" t="s">
        <v>453</v>
      </c>
      <c r="H17" s="351" t="s">
        <v>452</v>
      </c>
      <c r="I17" s="333" t="s">
        <v>152</v>
      </c>
      <c r="J17" s="353">
        <v>0</v>
      </c>
      <c r="K17" s="353">
        <v>0</v>
      </c>
      <c r="L17" s="357"/>
    </row>
    <row r="18" spans="1:12" ht="12.75" x14ac:dyDescent="0.2">
      <c r="A18" s="351" t="s">
        <v>451</v>
      </c>
      <c r="B18" s="334" t="s">
        <v>450</v>
      </c>
      <c r="C18" s="365" t="s">
        <v>154</v>
      </c>
      <c r="D18" s="534">
        <v>0</v>
      </c>
      <c r="E18" s="535">
        <v>0</v>
      </c>
      <c r="F18" s="356"/>
      <c r="G18" s="355" t="s">
        <v>449</v>
      </c>
      <c r="H18" s="351" t="s">
        <v>448</v>
      </c>
      <c r="I18" s="333" t="s">
        <v>150</v>
      </c>
      <c r="J18" s="536">
        <v>0</v>
      </c>
      <c r="K18" s="536">
        <v>0</v>
      </c>
      <c r="L18" s="357"/>
    </row>
    <row r="19" spans="1:12" ht="12.75" x14ac:dyDescent="0.2">
      <c r="A19" s="351" t="s">
        <v>447</v>
      </c>
      <c r="B19" s="334"/>
      <c r="C19" s="371" t="s">
        <v>446</v>
      </c>
      <c r="D19" s="370">
        <f>SUBTOTAL(9,D9:D18)</f>
        <v>0</v>
      </c>
      <c r="E19" s="369" t="s">
        <v>346</v>
      </c>
      <c r="F19" s="349">
        <f>SUBTOTAL(9,E8:E18)</f>
        <v>0</v>
      </c>
      <c r="G19" s="368" t="s">
        <v>445</v>
      </c>
      <c r="H19" s="367">
        <v>437000</v>
      </c>
      <c r="I19" s="366" t="s">
        <v>149</v>
      </c>
      <c r="J19" s="535">
        <v>0</v>
      </c>
      <c r="K19" s="535">
        <v>0</v>
      </c>
      <c r="L19" s="357"/>
    </row>
    <row r="20" spans="1:12" ht="12.75" x14ac:dyDescent="0.2">
      <c r="A20" s="351" t="s">
        <v>444</v>
      </c>
      <c r="B20" s="334" t="s">
        <v>443</v>
      </c>
      <c r="C20" s="333" t="s">
        <v>151</v>
      </c>
      <c r="D20" s="353">
        <v>0</v>
      </c>
      <c r="E20" s="353">
        <v>0</v>
      </c>
      <c r="F20" s="356"/>
      <c r="G20" s="361" t="s">
        <v>442</v>
      </c>
      <c r="H20" s="364" t="s">
        <v>441</v>
      </c>
      <c r="I20" s="333" t="s">
        <v>440</v>
      </c>
      <c r="J20" s="353">
        <v>0</v>
      </c>
      <c r="K20" s="353">
        <v>0</v>
      </c>
      <c r="L20" s="357"/>
    </row>
    <row r="21" spans="1:12" ht="12.75" x14ac:dyDescent="0.2">
      <c r="A21" s="351" t="s">
        <v>439</v>
      </c>
      <c r="B21" s="364"/>
      <c r="C21" s="363"/>
      <c r="D21" s="362"/>
      <c r="E21" s="362"/>
      <c r="F21" s="356"/>
      <c r="G21" s="361" t="s">
        <v>438</v>
      </c>
      <c r="H21" s="351" t="s">
        <v>437</v>
      </c>
      <c r="I21" s="333" t="s">
        <v>145</v>
      </c>
      <c r="J21" s="353">
        <v>0</v>
      </c>
      <c r="K21" s="353">
        <v>0</v>
      </c>
      <c r="L21" s="357"/>
    </row>
    <row r="22" spans="1:12" ht="12.75" x14ac:dyDescent="0.2">
      <c r="A22" s="351" t="s">
        <v>436</v>
      </c>
      <c r="B22" s="334" t="s">
        <v>435</v>
      </c>
      <c r="C22" s="333" t="s">
        <v>148</v>
      </c>
      <c r="D22" s="353">
        <v>0</v>
      </c>
      <c r="E22" s="353">
        <v>0</v>
      </c>
      <c r="F22" s="356"/>
      <c r="G22" s="355" t="s">
        <v>434</v>
      </c>
      <c r="H22" s="351" t="s">
        <v>433</v>
      </c>
      <c r="I22" s="365" t="s">
        <v>432</v>
      </c>
      <c r="J22" s="352">
        <f>SUBTOTAL(9,J10:J21)</f>
        <v>0</v>
      </c>
      <c r="K22" s="358" t="s">
        <v>346</v>
      </c>
      <c r="L22" s="352">
        <f>SUBTOTAL(9,K10:K21)</f>
        <v>10380</v>
      </c>
    </row>
    <row r="23" spans="1:12" ht="12.75" x14ac:dyDescent="0.2">
      <c r="A23" s="351" t="s">
        <v>431</v>
      </c>
      <c r="B23" s="334" t="s">
        <v>430</v>
      </c>
      <c r="C23" s="333" t="s">
        <v>146</v>
      </c>
      <c r="D23" s="353">
        <v>0</v>
      </c>
      <c r="E23" s="353">
        <v>0</v>
      </c>
      <c r="F23" s="356"/>
      <c r="G23" s="355" t="s">
        <v>429</v>
      </c>
      <c r="H23" s="335"/>
      <c r="I23" s="333"/>
      <c r="J23" s="347"/>
      <c r="K23" s="347"/>
      <c r="L23" s="357"/>
    </row>
    <row r="24" spans="1:12" ht="12.75" x14ac:dyDescent="0.2">
      <c r="A24" s="351" t="s">
        <v>428</v>
      </c>
      <c r="B24" s="334" t="s">
        <v>427</v>
      </c>
      <c r="C24" s="333" t="s">
        <v>144</v>
      </c>
      <c r="D24" s="353">
        <v>0</v>
      </c>
      <c r="E24" s="353">
        <v>0</v>
      </c>
      <c r="F24" s="356"/>
      <c r="G24" s="355" t="s">
        <v>426</v>
      </c>
      <c r="H24" s="335"/>
      <c r="I24" s="333"/>
      <c r="J24" s="347"/>
      <c r="K24" s="347"/>
      <c r="L24" s="357"/>
    </row>
    <row r="25" spans="1:12" ht="12.75" x14ac:dyDescent="0.2">
      <c r="A25" s="351" t="s">
        <v>425</v>
      </c>
      <c r="B25" s="364"/>
      <c r="C25" s="363"/>
      <c r="D25" s="362"/>
      <c r="E25" s="360"/>
      <c r="F25" s="356"/>
      <c r="G25" s="355" t="s">
        <v>424</v>
      </c>
      <c r="H25" s="351" t="s">
        <v>423</v>
      </c>
      <c r="I25" s="333" t="s">
        <v>141</v>
      </c>
      <c r="J25" s="353">
        <v>0</v>
      </c>
      <c r="K25" s="353">
        <v>0</v>
      </c>
      <c r="L25" s="357"/>
    </row>
    <row r="26" spans="1:12" ht="12.75" x14ac:dyDescent="0.2">
      <c r="A26" s="351" t="s">
        <v>422</v>
      </c>
      <c r="B26" s="334" t="s">
        <v>421</v>
      </c>
      <c r="C26" s="333" t="s">
        <v>142</v>
      </c>
      <c r="D26" s="353">
        <v>0</v>
      </c>
      <c r="E26" s="353">
        <v>0</v>
      </c>
      <c r="F26" s="356"/>
      <c r="G26" s="355" t="s">
        <v>420</v>
      </c>
      <c r="H26" s="351" t="s">
        <v>419</v>
      </c>
      <c r="I26" s="333" t="s">
        <v>140</v>
      </c>
      <c r="J26" s="353">
        <v>0</v>
      </c>
      <c r="K26" s="353">
        <v>0</v>
      </c>
      <c r="L26" s="357"/>
    </row>
    <row r="27" spans="1:12" ht="12.75" x14ac:dyDescent="0.2">
      <c r="A27" s="351" t="s">
        <v>418</v>
      </c>
      <c r="B27" s="334"/>
      <c r="C27" s="333"/>
      <c r="D27" s="360"/>
      <c r="E27" s="360"/>
      <c r="F27" s="356"/>
      <c r="G27" s="355" t="s">
        <v>417</v>
      </c>
      <c r="H27" s="351" t="s">
        <v>416</v>
      </c>
      <c r="I27" s="333" t="s">
        <v>138</v>
      </c>
      <c r="J27" s="353">
        <v>0</v>
      </c>
      <c r="K27" s="353">
        <v>0</v>
      </c>
      <c r="L27" s="357"/>
    </row>
    <row r="28" spans="1:12" ht="25.5" x14ac:dyDescent="0.2">
      <c r="A28" s="351" t="s">
        <v>415</v>
      </c>
      <c r="B28" s="334" t="s">
        <v>414</v>
      </c>
      <c r="C28" s="333" t="s">
        <v>139</v>
      </c>
      <c r="D28" s="353">
        <v>0</v>
      </c>
      <c r="E28" s="353">
        <v>0</v>
      </c>
      <c r="F28" s="356"/>
      <c r="G28" s="355" t="s">
        <v>413</v>
      </c>
      <c r="H28" s="351" t="s">
        <v>412</v>
      </c>
      <c r="I28" s="333" t="s">
        <v>411</v>
      </c>
      <c r="J28" s="353">
        <v>0</v>
      </c>
      <c r="K28" s="353">
        <v>0</v>
      </c>
      <c r="L28" s="357"/>
    </row>
    <row r="29" spans="1:12" ht="12.75" x14ac:dyDescent="0.2">
      <c r="A29" s="351" t="s">
        <v>410</v>
      </c>
      <c r="B29" s="334" t="s">
        <v>409</v>
      </c>
      <c r="C29" s="333" t="s">
        <v>408</v>
      </c>
      <c r="D29" s="353">
        <v>0</v>
      </c>
      <c r="E29" s="353">
        <v>0</v>
      </c>
      <c r="F29" s="356"/>
      <c r="G29" s="355" t="s">
        <v>407</v>
      </c>
      <c r="H29" s="351" t="s">
        <v>406</v>
      </c>
      <c r="I29" s="333" t="s">
        <v>134</v>
      </c>
      <c r="J29" s="353">
        <v>0</v>
      </c>
      <c r="K29" s="353">
        <v>0</v>
      </c>
      <c r="L29" s="357"/>
    </row>
    <row r="30" spans="1:12" ht="12.75" x14ac:dyDescent="0.2">
      <c r="A30" s="351" t="s">
        <v>405</v>
      </c>
      <c r="B30" s="334" t="s">
        <v>404</v>
      </c>
      <c r="C30" s="333" t="s">
        <v>135</v>
      </c>
      <c r="D30" s="353">
        <v>0</v>
      </c>
      <c r="E30" s="353">
        <v>0</v>
      </c>
      <c r="F30" s="356"/>
      <c r="G30" s="355" t="s">
        <v>403</v>
      </c>
      <c r="H30" s="351" t="s">
        <v>402</v>
      </c>
      <c r="I30" s="333" t="s">
        <v>133</v>
      </c>
      <c r="J30" s="353">
        <v>0</v>
      </c>
      <c r="K30" s="353">
        <v>0</v>
      </c>
      <c r="L30" s="357"/>
    </row>
    <row r="31" spans="1:12" ht="12.75" x14ac:dyDescent="0.2">
      <c r="A31" s="351" t="s">
        <v>401</v>
      </c>
      <c r="B31" s="334"/>
      <c r="C31" s="333"/>
      <c r="D31" s="360"/>
      <c r="E31" s="360"/>
      <c r="F31" s="356"/>
      <c r="G31" s="355" t="s">
        <v>400</v>
      </c>
      <c r="H31" s="351" t="s">
        <v>399</v>
      </c>
      <c r="I31" s="333" t="s">
        <v>131</v>
      </c>
      <c r="J31" s="353">
        <v>0</v>
      </c>
      <c r="K31" s="353">
        <v>0</v>
      </c>
      <c r="L31" s="357"/>
    </row>
    <row r="32" spans="1:12" ht="12.75" x14ac:dyDescent="0.2">
      <c r="A32" s="351" t="s">
        <v>398</v>
      </c>
      <c r="B32" s="334">
        <v>417100</v>
      </c>
      <c r="C32" s="333" t="s">
        <v>132</v>
      </c>
      <c r="D32" s="353">
        <v>0</v>
      </c>
      <c r="E32" s="353">
        <v>0</v>
      </c>
      <c r="F32" s="356"/>
      <c r="G32" s="355" t="s">
        <v>397</v>
      </c>
      <c r="H32" s="351" t="s">
        <v>396</v>
      </c>
      <c r="I32" s="333" t="s">
        <v>395</v>
      </c>
      <c r="J32" s="353">
        <v>0</v>
      </c>
      <c r="K32" s="353">
        <v>0</v>
      </c>
      <c r="L32" s="357"/>
    </row>
    <row r="33" spans="1:12" ht="12.75" x14ac:dyDescent="0.2">
      <c r="A33" s="351" t="s">
        <v>394</v>
      </c>
      <c r="B33" s="334">
        <v>417200</v>
      </c>
      <c r="C33" s="333" t="s">
        <v>130</v>
      </c>
      <c r="D33" s="353">
        <v>0</v>
      </c>
      <c r="E33" s="353">
        <v>0</v>
      </c>
      <c r="F33" s="356"/>
      <c r="G33" s="361" t="s">
        <v>393</v>
      </c>
      <c r="H33" s="334" t="s">
        <v>392</v>
      </c>
      <c r="I33" s="333" t="s">
        <v>391</v>
      </c>
      <c r="J33" s="353">
        <v>0</v>
      </c>
      <c r="K33" s="353">
        <v>0</v>
      </c>
      <c r="L33" s="357"/>
    </row>
    <row r="34" spans="1:12" ht="12.75" x14ac:dyDescent="0.2">
      <c r="A34" s="351" t="s">
        <v>390</v>
      </c>
      <c r="B34" s="334">
        <v>417300</v>
      </c>
      <c r="C34" s="333" t="s">
        <v>389</v>
      </c>
      <c r="D34" s="353">
        <v>0</v>
      </c>
      <c r="E34" s="353">
        <v>0</v>
      </c>
      <c r="F34" s="356"/>
      <c r="G34" s="355" t="s">
        <v>388</v>
      </c>
      <c r="H34" s="351" t="s">
        <v>387</v>
      </c>
      <c r="I34" s="333" t="s">
        <v>386</v>
      </c>
      <c r="J34" s="353">
        <v>0</v>
      </c>
      <c r="K34" s="353">
        <v>0</v>
      </c>
      <c r="L34" s="357"/>
    </row>
    <row r="35" spans="1:12" ht="12.75" x14ac:dyDescent="0.2">
      <c r="A35" s="351" t="s">
        <v>385</v>
      </c>
      <c r="B35" s="334">
        <v>417400</v>
      </c>
      <c r="C35" s="333" t="s">
        <v>384</v>
      </c>
      <c r="D35" s="353">
        <v>0</v>
      </c>
      <c r="E35" s="353">
        <v>0</v>
      </c>
      <c r="F35" s="356"/>
      <c r="G35" s="355" t="s">
        <v>383</v>
      </c>
      <c r="H35" s="351" t="s">
        <v>382</v>
      </c>
      <c r="I35" s="333" t="s">
        <v>381</v>
      </c>
      <c r="J35" s="359">
        <f>SUBTOTAL(9,J25:J34)</f>
        <v>0</v>
      </c>
      <c r="K35" s="358" t="s">
        <v>346</v>
      </c>
      <c r="L35" s="352">
        <f>SUBTOTAL(9,K25:K34)</f>
        <v>0</v>
      </c>
    </row>
    <row r="36" spans="1:12" ht="12.75" x14ac:dyDescent="0.2">
      <c r="A36" s="351" t="s">
        <v>380</v>
      </c>
      <c r="B36" s="334">
        <v>417900</v>
      </c>
      <c r="C36" s="333" t="s">
        <v>124</v>
      </c>
      <c r="D36" s="353">
        <v>0</v>
      </c>
      <c r="E36" s="353">
        <v>0</v>
      </c>
      <c r="F36" s="356"/>
      <c r="G36" s="355" t="s">
        <v>379</v>
      </c>
      <c r="H36" s="335"/>
      <c r="I36" s="333" t="s">
        <v>378</v>
      </c>
      <c r="J36" s="347"/>
      <c r="K36" s="347"/>
      <c r="L36" s="357"/>
    </row>
    <row r="37" spans="1:12" ht="25.5" x14ac:dyDescent="0.2">
      <c r="A37" s="351" t="s">
        <v>377</v>
      </c>
      <c r="B37" s="334"/>
      <c r="C37" s="333"/>
      <c r="D37" s="360"/>
      <c r="E37" s="360"/>
      <c r="F37" s="356"/>
      <c r="G37" s="355" t="s">
        <v>376</v>
      </c>
      <c r="H37" s="351" t="s">
        <v>375</v>
      </c>
      <c r="I37" s="333" t="s">
        <v>374</v>
      </c>
      <c r="J37" s="353">
        <v>0</v>
      </c>
      <c r="K37" s="353">
        <v>0</v>
      </c>
      <c r="L37" s="357"/>
    </row>
    <row r="38" spans="1:12" ht="12.75" x14ac:dyDescent="0.2">
      <c r="A38" s="351" t="s">
        <v>373</v>
      </c>
      <c r="B38" s="334">
        <v>418100</v>
      </c>
      <c r="C38" s="333" t="s">
        <v>123</v>
      </c>
      <c r="D38" s="353">
        <v>0</v>
      </c>
      <c r="E38" s="353">
        <v>0</v>
      </c>
      <c r="F38" s="356"/>
      <c r="G38" s="355" t="s">
        <v>372</v>
      </c>
      <c r="H38" s="351" t="s">
        <v>371</v>
      </c>
      <c r="I38" s="333" t="s">
        <v>370</v>
      </c>
      <c r="J38" s="353">
        <v>0</v>
      </c>
      <c r="K38" s="353">
        <v>0</v>
      </c>
      <c r="L38" s="357"/>
    </row>
    <row r="39" spans="1:12" ht="12.75" x14ac:dyDescent="0.2">
      <c r="A39" s="351" t="s">
        <v>369</v>
      </c>
      <c r="B39" s="334"/>
      <c r="C39" s="333"/>
      <c r="D39" s="360"/>
      <c r="E39" s="353"/>
      <c r="F39" s="356"/>
      <c r="G39" s="355" t="s">
        <v>368</v>
      </c>
      <c r="H39" s="351" t="s">
        <v>367</v>
      </c>
      <c r="I39" s="333" t="s">
        <v>366</v>
      </c>
      <c r="J39" s="359">
        <f>SUBTOTAL(9,J37:J38)</f>
        <v>0</v>
      </c>
      <c r="K39" s="358" t="s">
        <v>346</v>
      </c>
      <c r="L39" s="352">
        <f>SUBTOTAL(9,K37:K38)</f>
        <v>0</v>
      </c>
    </row>
    <row r="40" spans="1:12" ht="12.75" x14ac:dyDescent="0.2">
      <c r="A40" s="351" t="s">
        <v>365</v>
      </c>
      <c r="B40" s="334">
        <v>419100</v>
      </c>
      <c r="C40" s="333" t="s">
        <v>120</v>
      </c>
      <c r="D40" s="353">
        <v>0</v>
      </c>
      <c r="E40" s="353">
        <v>0</v>
      </c>
      <c r="F40" s="356"/>
      <c r="G40" s="355" t="s">
        <v>364</v>
      </c>
      <c r="H40" s="351" t="s">
        <v>363</v>
      </c>
      <c r="I40" s="333"/>
      <c r="J40" s="347"/>
      <c r="K40" s="357"/>
      <c r="L40" s="357"/>
    </row>
    <row r="41" spans="1:12" ht="12.75" x14ac:dyDescent="0.2">
      <c r="A41" s="351" t="s">
        <v>362</v>
      </c>
      <c r="B41" s="334">
        <v>419200</v>
      </c>
      <c r="C41" s="333" t="s">
        <v>118</v>
      </c>
      <c r="D41" s="353">
        <v>0</v>
      </c>
      <c r="E41" s="353">
        <v>3024</v>
      </c>
      <c r="F41" s="356"/>
      <c r="G41" s="355" t="s">
        <v>361</v>
      </c>
      <c r="H41" s="335"/>
      <c r="I41" s="333" t="s">
        <v>360</v>
      </c>
      <c r="J41" s="359">
        <f>SUM(D46,J8,J22,J35,J39)</f>
        <v>0</v>
      </c>
      <c r="K41" s="358" t="s">
        <v>346</v>
      </c>
      <c r="L41" s="352">
        <f>SUM(F46,L8,L22,L35,L39)</f>
        <v>13404</v>
      </c>
    </row>
    <row r="42" spans="1:12" ht="12.75" x14ac:dyDescent="0.2">
      <c r="A42" s="351" t="s">
        <v>359</v>
      </c>
      <c r="B42" s="334">
        <v>419300</v>
      </c>
      <c r="C42" s="333" t="s">
        <v>116</v>
      </c>
      <c r="D42" s="353">
        <v>0</v>
      </c>
      <c r="E42" s="353">
        <v>0</v>
      </c>
      <c r="F42" s="356"/>
      <c r="G42" s="355" t="s">
        <v>358</v>
      </c>
      <c r="H42" s="335"/>
      <c r="I42" s="333"/>
      <c r="J42" s="347"/>
      <c r="K42" s="347"/>
      <c r="L42" s="357"/>
    </row>
    <row r="43" spans="1:12" ht="12.75" x14ac:dyDescent="0.2">
      <c r="A43" s="351" t="s">
        <v>357</v>
      </c>
      <c r="B43" s="334">
        <v>419900</v>
      </c>
      <c r="C43" s="333" t="s">
        <v>115</v>
      </c>
      <c r="D43" s="353">
        <v>0</v>
      </c>
      <c r="E43" s="534">
        <v>0</v>
      </c>
      <c r="F43" s="356"/>
      <c r="G43" s="355" t="s">
        <v>356</v>
      </c>
      <c r="H43" s="351" t="s">
        <v>355</v>
      </c>
      <c r="I43" s="333" t="s">
        <v>354</v>
      </c>
      <c r="J43" s="533">
        <v>0</v>
      </c>
      <c r="K43" s="532">
        <v>0</v>
      </c>
      <c r="L43" s="352">
        <f>+K43</f>
        <v>0</v>
      </c>
    </row>
    <row r="44" spans="1:12" ht="12.75" x14ac:dyDescent="0.2">
      <c r="A44" s="351" t="s">
        <v>353</v>
      </c>
      <c r="B44" s="334"/>
      <c r="C44" s="333" t="s">
        <v>352</v>
      </c>
      <c r="D44" s="332">
        <f>SUBTOTAL(9,D19:D43)</f>
        <v>0</v>
      </c>
      <c r="E44" s="350" t="s">
        <v>346</v>
      </c>
      <c r="F44" s="349">
        <f>SUBTOTAL(9,E20:E43)</f>
        <v>3024</v>
      </c>
      <c r="G44" s="348" t="s">
        <v>351</v>
      </c>
      <c r="H44" s="335"/>
      <c r="I44" s="333"/>
      <c r="J44" s="347"/>
      <c r="K44" s="347"/>
      <c r="L44" s="347"/>
    </row>
    <row r="45" spans="1:12" ht="24" x14ac:dyDescent="0.2">
      <c r="A45" s="346" t="s">
        <v>350</v>
      </c>
      <c r="B45" s="340">
        <v>410000</v>
      </c>
      <c r="C45" s="345" t="s">
        <v>349</v>
      </c>
      <c r="D45" s="344"/>
      <c r="E45" s="343" t="s">
        <v>346</v>
      </c>
      <c r="F45" s="342"/>
      <c r="G45" s="341"/>
      <c r="H45" s="340" t="s">
        <v>348</v>
      </c>
      <c r="I45" s="339" t="s">
        <v>347</v>
      </c>
      <c r="J45" s="338"/>
      <c r="K45" s="337" t="s">
        <v>346</v>
      </c>
      <c r="L45" s="336"/>
    </row>
    <row r="46" spans="1:12" ht="12.75" x14ac:dyDescent="0.2">
      <c r="A46" s="335"/>
      <c r="B46" s="334"/>
      <c r="C46" s="333"/>
      <c r="D46" s="332">
        <f>(D19+D44)</f>
        <v>0</v>
      </c>
      <c r="E46" s="332"/>
      <c r="F46" s="331">
        <f>SUM(F19+F44)</f>
        <v>3024</v>
      </c>
      <c r="G46" s="330"/>
      <c r="H46" s="329"/>
      <c r="I46" s="328" t="s">
        <v>345</v>
      </c>
      <c r="J46" s="326">
        <f>(D7+J41+J43)</f>
        <v>13.09</v>
      </c>
      <c r="K46" s="327"/>
      <c r="L46" s="326">
        <f>(F7+L41+K43)</f>
        <v>13417</v>
      </c>
    </row>
    <row r="47" spans="1:12" ht="12.95" customHeight="1" x14ac:dyDescent="0.2">
      <c r="A47" s="598" t="str">
        <f ca="1">CELL("FILENAME",A1)</f>
        <v>R:\Finance\Annual Budget\Amended 2016-2017\[2016-2017 Amended Budget.xlsx]143</v>
      </c>
      <c r="B47" s="598"/>
      <c r="C47" s="598"/>
      <c r="D47" s="324"/>
      <c r="E47" s="324"/>
      <c r="F47" s="324"/>
      <c r="G47" s="324"/>
      <c r="H47" s="324"/>
      <c r="I47" s="325"/>
      <c r="J47" s="324"/>
      <c r="K47" s="324"/>
      <c r="L47" s="324"/>
    </row>
    <row r="48" spans="1:12" x14ac:dyDescent="0.2">
      <c r="D48" s="323"/>
      <c r="E48" s="323"/>
      <c r="F48" s="323"/>
    </row>
    <row r="49" spans="4:6" x14ac:dyDescent="0.2">
      <c r="D49" s="323"/>
      <c r="E49" s="323"/>
      <c r="F49" s="323"/>
    </row>
    <row r="50" spans="4:6" x14ac:dyDescent="0.2">
      <c r="D50" s="323"/>
      <c r="E50" s="323"/>
      <c r="F50" s="323"/>
    </row>
    <row r="51" spans="4:6" x14ac:dyDescent="0.2">
      <c r="D51" s="323"/>
      <c r="E51" s="323"/>
      <c r="F51" s="323"/>
    </row>
    <row r="52" spans="4:6" x14ac:dyDescent="0.2">
      <c r="D52" s="323"/>
      <c r="E52" s="323"/>
      <c r="F52" s="323"/>
    </row>
    <row r="53" spans="4:6" x14ac:dyDescent="0.2">
      <c r="D53" s="323"/>
      <c r="E53" s="323"/>
      <c r="F53" s="323"/>
    </row>
    <row r="54" spans="4:6" x14ac:dyDescent="0.2">
      <c r="D54" s="323"/>
      <c r="E54" s="323"/>
      <c r="F54" s="323"/>
    </row>
    <row r="55" spans="4:6" x14ac:dyDescent="0.2">
      <c r="D55" s="323"/>
      <c r="E55" s="323"/>
      <c r="F55" s="323"/>
    </row>
    <row r="56" spans="4:6" x14ac:dyDescent="0.2">
      <c r="D56" s="323"/>
      <c r="E56" s="323"/>
      <c r="F56" s="323"/>
    </row>
    <row r="57" spans="4:6" x14ac:dyDescent="0.2">
      <c r="D57" s="323"/>
      <c r="E57" s="323"/>
      <c r="F57" s="323"/>
    </row>
    <row r="58" spans="4:6" x14ac:dyDescent="0.2">
      <c r="D58" s="323"/>
      <c r="E58" s="323"/>
      <c r="F58" s="323"/>
    </row>
    <row r="59" spans="4:6" x14ac:dyDescent="0.2">
      <c r="D59" s="323"/>
      <c r="E59" s="323"/>
      <c r="F59" s="323"/>
    </row>
    <row r="60" spans="4:6" x14ac:dyDescent="0.2">
      <c r="D60" s="323"/>
      <c r="E60" s="323"/>
      <c r="F60" s="323"/>
    </row>
    <row r="61" spans="4:6" x14ac:dyDescent="0.2">
      <c r="D61" s="323"/>
      <c r="E61" s="323"/>
      <c r="F61" s="323"/>
    </row>
    <row r="62" spans="4:6" x14ac:dyDescent="0.2">
      <c r="D62" s="323"/>
      <c r="E62" s="323"/>
      <c r="F62" s="323"/>
    </row>
    <row r="63" spans="4:6" x14ac:dyDescent="0.2">
      <c r="D63" s="323"/>
      <c r="E63" s="323"/>
      <c r="F63" s="323"/>
    </row>
    <row r="64" spans="4:6" x14ac:dyDescent="0.2">
      <c r="D64" s="323"/>
      <c r="E64" s="323"/>
      <c r="F64" s="323"/>
    </row>
    <row r="65" spans="4:6" x14ac:dyDescent="0.2">
      <c r="D65" s="323"/>
      <c r="E65" s="323"/>
      <c r="F65" s="323"/>
    </row>
    <row r="66" spans="4:6" x14ac:dyDescent="0.2">
      <c r="D66" s="323"/>
      <c r="E66" s="323"/>
      <c r="F66" s="323"/>
    </row>
    <row r="67" spans="4:6" x14ac:dyDescent="0.2">
      <c r="D67" s="323"/>
      <c r="E67" s="323"/>
      <c r="F67" s="323"/>
    </row>
    <row r="68" spans="4:6" x14ac:dyDescent="0.2">
      <c r="D68" s="323"/>
      <c r="E68" s="323"/>
      <c r="F68" s="323"/>
    </row>
    <row r="69" spans="4:6" x14ac:dyDescent="0.2">
      <c r="D69" s="323"/>
      <c r="E69" s="323"/>
      <c r="F69" s="323"/>
    </row>
    <row r="70" spans="4:6" x14ac:dyDescent="0.2">
      <c r="D70" s="323"/>
      <c r="E70" s="323"/>
      <c r="F70" s="323"/>
    </row>
    <row r="71" spans="4:6" x14ac:dyDescent="0.2">
      <c r="D71" s="323"/>
      <c r="E71" s="323"/>
      <c r="F71" s="323"/>
    </row>
    <row r="72" spans="4:6" x14ac:dyDescent="0.2">
      <c r="D72" s="323"/>
      <c r="E72" s="323"/>
      <c r="F72" s="323"/>
    </row>
    <row r="73" spans="4:6" x14ac:dyDescent="0.2">
      <c r="D73" s="323"/>
      <c r="E73" s="323"/>
      <c r="F73" s="323"/>
    </row>
    <row r="74" spans="4:6" x14ac:dyDescent="0.2">
      <c r="D74" s="323"/>
      <c r="E74" s="323"/>
      <c r="F74" s="323"/>
    </row>
    <row r="75" spans="4:6" x14ac:dyDescent="0.2">
      <c r="D75" s="323"/>
      <c r="E75" s="323"/>
      <c r="F75" s="323"/>
    </row>
    <row r="76" spans="4:6" x14ac:dyDescent="0.2">
      <c r="D76" s="323"/>
      <c r="E76" s="323"/>
      <c r="F76" s="323"/>
    </row>
    <row r="77" spans="4:6" x14ac:dyDescent="0.2">
      <c r="D77" s="323"/>
      <c r="E77" s="323"/>
      <c r="F77" s="323"/>
    </row>
    <row r="78" spans="4:6" x14ac:dyDescent="0.2">
      <c r="D78" s="323"/>
      <c r="E78" s="323"/>
      <c r="F78" s="323"/>
    </row>
    <row r="79" spans="4:6" x14ac:dyDescent="0.2">
      <c r="D79" s="323"/>
      <c r="E79" s="323"/>
      <c r="F79" s="323"/>
    </row>
    <row r="80" spans="4:6" x14ac:dyDescent="0.2">
      <c r="D80" s="323"/>
      <c r="E80" s="323"/>
      <c r="F80" s="323"/>
    </row>
    <row r="81" spans="4:6" x14ac:dyDescent="0.2">
      <c r="D81" s="323"/>
      <c r="E81" s="323"/>
      <c r="F81" s="323"/>
    </row>
    <row r="82" spans="4:6" x14ac:dyDescent="0.2">
      <c r="D82" s="323"/>
      <c r="E82" s="323"/>
      <c r="F82" s="323"/>
    </row>
    <row r="83" spans="4:6" x14ac:dyDescent="0.2">
      <c r="D83" s="323"/>
      <c r="E83" s="323"/>
      <c r="F83" s="323"/>
    </row>
    <row r="84" spans="4:6" x14ac:dyDescent="0.2">
      <c r="D84" s="323"/>
      <c r="E84" s="323"/>
      <c r="F84" s="323"/>
    </row>
    <row r="85" spans="4:6" x14ac:dyDescent="0.2">
      <c r="D85" s="323"/>
      <c r="E85" s="323"/>
      <c r="F85" s="323"/>
    </row>
    <row r="86" spans="4:6" x14ac:dyDescent="0.2">
      <c r="D86" s="323"/>
      <c r="E86" s="323"/>
      <c r="F86" s="323"/>
    </row>
    <row r="87" spans="4:6" x14ac:dyDescent="0.2">
      <c r="D87" s="323"/>
      <c r="E87" s="323"/>
      <c r="F87" s="323"/>
    </row>
    <row r="88" spans="4:6" x14ac:dyDescent="0.2">
      <c r="D88" s="323"/>
      <c r="E88" s="323"/>
      <c r="F88" s="323"/>
    </row>
    <row r="89" spans="4:6" x14ac:dyDescent="0.2">
      <c r="D89" s="323"/>
      <c r="E89" s="323"/>
      <c r="F89" s="323"/>
    </row>
    <row r="90" spans="4:6" x14ac:dyDescent="0.2">
      <c r="D90" s="323"/>
      <c r="E90" s="323"/>
      <c r="F90" s="323"/>
    </row>
    <row r="91" spans="4:6" x14ac:dyDescent="0.2">
      <c r="D91" s="323"/>
      <c r="E91" s="323"/>
      <c r="F91" s="323"/>
    </row>
    <row r="92" spans="4:6" x14ac:dyDescent="0.2">
      <c r="D92" s="323"/>
      <c r="E92" s="323"/>
      <c r="F92" s="323"/>
    </row>
    <row r="93" spans="4:6" x14ac:dyDescent="0.2">
      <c r="D93" s="323"/>
      <c r="E93" s="323"/>
      <c r="F93" s="323"/>
    </row>
    <row r="94" spans="4:6" x14ac:dyDescent="0.2">
      <c r="D94" s="323"/>
      <c r="E94" s="323"/>
      <c r="F94" s="323"/>
    </row>
    <row r="95" spans="4:6" x14ac:dyDescent="0.2">
      <c r="D95" s="323"/>
      <c r="E95" s="323"/>
      <c r="F95" s="323"/>
    </row>
    <row r="96" spans="4:6" x14ac:dyDescent="0.2">
      <c r="D96" s="323"/>
      <c r="E96" s="323"/>
      <c r="F96" s="323"/>
    </row>
    <row r="97" spans="4:6" x14ac:dyDescent="0.2">
      <c r="D97" s="323"/>
      <c r="E97" s="323"/>
      <c r="F97" s="323"/>
    </row>
    <row r="98" spans="4:6" x14ac:dyDescent="0.2">
      <c r="D98" s="323"/>
      <c r="E98" s="323"/>
      <c r="F98" s="323"/>
    </row>
    <row r="99" spans="4:6" x14ac:dyDescent="0.2">
      <c r="D99" s="323"/>
      <c r="E99" s="323"/>
      <c r="F99" s="323"/>
    </row>
    <row r="100" spans="4:6" x14ac:dyDescent="0.2">
      <c r="D100" s="323"/>
      <c r="E100" s="323"/>
      <c r="F100" s="323"/>
    </row>
    <row r="101" spans="4:6" x14ac:dyDescent="0.2">
      <c r="D101" s="323"/>
      <c r="E101" s="323"/>
      <c r="F101" s="323"/>
    </row>
    <row r="102" spans="4:6" x14ac:dyDescent="0.2">
      <c r="D102" s="323"/>
      <c r="E102" s="323"/>
      <c r="F102" s="323"/>
    </row>
    <row r="103" spans="4:6" x14ac:dyDescent="0.2">
      <c r="D103" s="323"/>
      <c r="E103" s="323"/>
      <c r="F103" s="323"/>
    </row>
    <row r="104" spans="4:6" x14ac:dyDescent="0.2">
      <c r="D104" s="323"/>
      <c r="E104" s="323"/>
      <c r="F104" s="323"/>
    </row>
    <row r="105" spans="4:6" x14ac:dyDescent="0.2">
      <c r="D105" s="323"/>
      <c r="E105" s="323"/>
      <c r="F105" s="323"/>
    </row>
    <row r="106" spans="4:6" x14ac:dyDescent="0.2">
      <c r="D106" s="323"/>
      <c r="E106" s="323"/>
      <c r="F106" s="323"/>
    </row>
    <row r="107" spans="4:6" x14ac:dyDescent="0.2">
      <c r="D107" s="323"/>
      <c r="E107" s="323"/>
      <c r="F107" s="323"/>
    </row>
    <row r="108" spans="4:6" x14ac:dyDescent="0.2">
      <c r="D108" s="323"/>
      <c r="E108" s="323"/>
      <c r="F108" s="323"/>
    </row>
    <row r="109" spans="4:6" x14ac:dyDescent="0.2">
      <c r="D109" s="323"/>
      <c r="E109" s="323"/>
      <c r="F109" s="323"/>
    </row>
    <row r="110" spans="4:6" x14ac:dyDescent="0.2">
      <c r="D110" s="323"/>
      <c r="E110" s="323"/>
      <c r="F110" s="323"/>
    </row>
    <row r="111" spans="4:6" x14ac:dyDescent="0.2">
      <c r="D111" s="323"/>
      <c r="E111" s="323"/>
      <c r="F111" s="323"/>
    </row>
    <row r="112" spans="4:6" x14ac:dyDescent="0.2">
      <c r="D112" s="323"/>
      <c r="E112" s="323"/>
      <c r="F112" s="323"/>
    </row>
    <row r="113" spans="4:6" x14ac:dyDescent="0.2">
      <c r="D113" s="323"/>
      <c r="E113" s="323"/>
      <c r="F113" s="323"/>
    </row>
    <row r="114" spans="4:6" x14ac:dyDescent="0.2">
      <c r="D114" s="323"/>
      <c r="E114" s="323"/>
      <c r="F114" s="323"/>
    </row>
    <row r="115" spans="4:6" x14ac:dyDescent="0.2">
      <c r="D115" s="323"/>
      <c r="E115" s="323"/>
      <c r="F115" s="323"/>
    </row>
    <row r="116" spans="4:6" x14ac:dyDescent="0.2">
      <c r="D116" s="323"/>
      <c r="E116" s="323"/>
      <c r="F116" s="323"/>
    </row>
    <row r="117" spans="4:6" x14ac:dyDescent="0.2">
      <c r="D117" s="323"/>
      <c r="E117" s="323"/>
      <c r="F117" s="323"/>
    </row>
    <row r="118" spans="4:6" x14ac:dyDescent="0.2">
      <c r="D118" s="323"/>
      <c r="E118" s="323"/>
      <c r="F118" s="323"/>
    </row>
    <row r="119" spans="4:6" x14ac:dyDescent="0.2">
      <c r="D119" s="323"/>
      <c r="E119" s="323"/>
      <c r="F119" s="323"/>
    </row>
    <row r="120" spans="4:6" x14ac:dyDescent="0.2">
      <c r="D120" s="323"/>
      <c r="E120" s="323"/>
      <c r="F120" s="323"/>
    </row>
    <row r="121" spans="4:6" x14ac:dyDescent="0.2">
      <c r="D121" s="323"/>
      <c r="E121" s="323"/>
      <c r="F121" s="323"/>
    </row>
    <row r="122" spans="4:6" x14ac:dyDescent="0.2">
      <c r="D122" s="323"/>
      <c r="E122" s="323"/>
      <c r="F122" s="323"/>
    </row>
    <row r="123" spans="4:6" x14ac:dyDescent="0.2">
      <c r="D123" s="323"/>
      <c r="E123" s="323"/>
      <c r="F123" s="323"/>
    </row>
    <row r="124" spans="4:6" x14ac:dyDescent="0.2">
      <c r="D124" s="323"/>
      <c r="E124" s="323"/>
      <c r="F124" s="323"/>
    </row>
    <row r="125" spans="4:6" x14ac:dyDescent="0.2">
      <c r="D125" s="323"/>
      <c r="E125" s="323"/>
      <c r="F125" s="323"/>
    </row>
    <row r="126" spans="4:6" x14ac:dyDescent="0.2">
      <c r="D126" s="323"/>
      <c r="E126" s="323"/>
      <c r="F126" s="323"/>
    </row>
    <row r="127" spans="4:6" x14ac:dyDescent="0.2">
      <c r="D127" s="323"/>
      <c r="E127" s="323"/>
      <c r="F127" s="323"/>
    </row>
    <row r="128" spans="4:6" x14ac:dyDescent="0.2">
      <c r="D128" s="323"/>
      <c r="E128" s="323"/>
      <c r="F128" s="323"/>
    </row>
    <row r="129" spans="4:6" x14ac:dyDescent="0.2">
      <c r="D129" s="323"/>
      <c r="E129" s="323"/>
      <c r="F129" s="323"/>
    </row>
    <row r="130" spans="4:6" x14ac:dyDescent="0.2">
      <c r="D130" s="323"/>
      <c r="E130" s="323"/>
      <c r="F130" s="323"/>
    </row>
    <row r="131" spans="4:6" x14ac:dyDescent="0.2">
      <c r="D131" s="323"/>
      <c r="E131" s="323"/>
      <c r="F131" s="323"/>
    </row>
    <row r="132" spans="4:6" x14ac:dyDescent="0.2">
      <c r="D132" s="323"/>
      <c r="E132" s="323"/>
      <c r="F132" s="323"/>
    </row>
    <row r="133" spans="4:6" x14ac:dyDescent="0.2">
      <c r="D133" s="323"/>
      <c r="E133" s="323"/>
      <c r="F133" s="323"/>
    </row>
    <row r="134" spans="4:6" x14ac:dyDescent="0.2">
      <c r="D134" s="323"/>
      <c r="E134" s="323"/>
      <c r="F134" s="323"/>
    </row>
    <row r="135" spans="4:6" x14ac:dyDescent="0.2">
      <c r="D135" s="323"/>
      <c r="E135" s="323"/>
      <c r="F135" s="323"/>
    </row>
    <row r="136" spans="4:6" x14ac:dyDescent="0.2">
      <c r="D136" s="323"/>
      <c r="E136" s="323"/>
      <c r="F136" s="323"/>
    </row>
    <row r="137" spans="4:6" x14ac:dyDescent="0.2">
      <c r="D137" s="323"/>
      <c r="E137" s="323"/>
      <c r="F137" s="323"/>
    </row>
    <row r="138" spans="4:6" x14ac:dyDescent="0.2">
      <c r="D138" s="323"/>
      <c r="E138" s="323"/>
      <c r="F138" s="323"/>
    </row>
    <row r="139" spans="4:6" x14ac:dyDescent="0.2">
      <c r="D139" s="323"/>
      <c r="E139" s="323"/>
      <c r="F139" s="323"/>
    </row>
    <row r="140" spans="4:6" x14ac:dyDescent="0.2">
      <c r="D140" s="323"/>
      <c r="E140" s="323"/>
      <c r="F140" s="323"/>
    </row>
    <row r="141" spans="4:6" x14ac:dyDescent="0.2">
      <c r="D141" s="323"/>
      <c r="E141" s="323"/>
      <c r="F141" s="323"/>
    </row>
    <row r="142" spans="4:6" x14ac:dyDescent="0.2">
      <c r="D142" s="323"/>
      <c r="E142" s="323"/>
      <c r="F142" s="323"/>
    </row>
    <row r="143" spans="4:6" x14ac:dyDescent="0.2">
      <c r="D143" s="323"/>
      <c r="E143" s="323"/>
      <c r="F143" s="323"/>
    </row>
    <row r="144" spans="4:6" x14ac:dyDescent="0.2">
      <c r="D144" s="323"/>
      <c r="E144" s="323"/>
      <c r="F144" s="323"/>
    </row>
    <row r="145" spans="4:6" x14ac:dyDescent="0.2">
      <c r="D145" s="323"/>
      <c r="E145" s="323"/>
      <c r="F145" s="323"/>
    </row>
    <row r="146" spans="4:6" x14ac:dyDescent="0.2">
      <c r="D146" s="323"/>
      <c r="E146" s="323"/>
      <c r="F146" s="323"/>
    </row>
    <row r="147" spans="4:6" x14ac:dyDescent="0.2">
      <c r="D147" s="323"/>
      <c r="E147" s="323"/>
      <c r="F147" s="323"/>
    </row>
    <row r="148" spans="4:6" x14ac:dyDescent="0.2">
      <c r="D148" s="323"/>
      <c r="E148" s="323"/>
      <c r="F148" s="323"/>
    </row>
    <row r="149" spans="4:6" x14ac:dyDescent="0.2">
      <c r="D149" s="323"/>
      <c r="E149" s="323"/>
      <c r="F149" s="323"/>
    </row>
    <row r="150" spans="4:6" x14ac:dyDescent="0.2">
      <c r="D150" s="323"/>
      <c r="E150" s="323"/>
      <c r="F150" s="323"/>
    </row>
    <row r="151" spans="4:6" x14ac:dyDescent="0.2">
      <c r="D151" s="323"/>
      <c r="E151" s="323"/>
      <c r="F151" s="323"/>
    </row>
    <row r="152" spans="4:6" x14ac:dyDescent="0.2">
      <c r="D152" s="323"/>
      <c r="E152" s="323"/>
      <c r="F152" s="323"/>
    </row>
    <row r="153" spans="4:6" x14ac:dyDescent="0.2">
      <c r="D153" s="323"/>
      <c r="E153" s="323"/>
      <c r="F153" s="323"/>
    </row>
    <row r="154" spans="4:6" x14ac:dyDescent="0.2">
      <c r="D154" s="323"/>
      <c r="E154" s="323"/>
      <c r="F154" s="323"/>
    </row>
    <row r="155" spans="4:6" x14ac:dyDescent="0.2">
      <c r="D155" s="323"/>
      <c r="E155" s="323"/>
      <c r="F155" s="323"/>
    </row>
    <row r="156" spans="4:6" x14ac:dyDescent="0.2">
      <c r="D156" s="323"/>
      <c r="E156" s="323"/>
      <c r="F156" s="323"/>
    </row>
    <row r="157" spans="4:6" x14ac:dyDescent="0.2">
      <c r="D157" s="323"/>
      <c r="E157" s="323"/>
      <c r="F157" s="323"/>
    </row>
    <row r="158" spans="4:6" x14ac:dyDescent="0.2">
      <c r="D158" s="323"/>
      <c r="E158" s="323"/>
      <c r="F158" s="323"/>
    </row>
    <row r="159" spans="4:6" x14ac:dyDescent="0.2">
      <c r="D159" s="323"/>
      <c r="E159" s="323"/>
      <c r="F159" s="323"/>
    </row>
    <row r="160" spans="4:6" x14ac:dyDescent="0.2">
      <c r="D160" s="323"/>
      <c r="E160" s="323"/>
      <c r="F160" s="323"/>
    </row>
    <row r="161" spans="4:6" x14ac:dyDescent="0.2">
      <c r="D161" s="323"/>
      <c r="E161" s="323"/>
      <c r="F161" s="323"/>
    </row>
    <row r="162" spans="4:6" x14ac:dyDescent="0.2">
      <c r="D162" s="323"/>
      <c r="E162" s="323"/>
      <c r="F162" s="323"/>
    </row>
    <row r="163" spans="4:6" x14ac:dyDescent="0.2">
      <c r="D163" s="323"/>
      <c r="E163" s="323"/>
      <c r="F163" s="323"/>
    </row>
    <row r="164" spans="4:6" x14ac:dyDescent="0.2">
      <c r="D164" s="323"/>
      <c r="E164" s="323"/>
      <c r="F164" s="323"/>
    </row>
    <row r="165" spans="4:6" x14ac:dyDescent="0.2">
      <c r="D165" s="323"/>
      <c r="E165" s="323"/>
      <c r="F165" s="323"/>
    </row>
    <row r="166" spans="4:6" x14ac:dyDescent="0.2">
      <c r="D166" s="323"/>
      <c r="E166" s="323"/>
      <c r="F166" s="323"/>
    </row>
    <row r="167" spans="4:6" x14ac:dyDescent="0.2">
      <c r="D167" s="323"/>
      <c r="E167" s="323"/>
      <c r="F167" s="323"/>
    </row>
    <row r="168" spans="4:6" x14ac:dyDescent="0.2">
      <c r="D168" s="323"/>
      <c r="E168" s="323"/>
      <c r="F168" s="323"/>
    </row>
    <row r="169" spans="4:6" x14ac:dyDescent="0.2">
      <c r="D169" s="323"/>
      <c r="E169" s="323"/>
      <c r="F169" s="323"/>
    </row>
    <row r="170" spans="4:6" x14ac:dyDescent="0.2">
      <c r="D170" s="323"/>
      <c r="E170" s="323"/>
      <c r="F170" s="323"/>
    </row>
    <row r="171" spans="4:6" x14ac:dyDescent="0.2">
      <c r="D171" s="323"/>
      <c r="E171" s="323"/>
      <c r="F171" s="323"/>
    </row>
    <row r="172" spans="4:6" x14ac:dyDescent="0.2">
      <c r="D172" s="323"/>
      <c r="E172" s="323"/>
      <c r="F172" s="323"/>
    </row>
    <row r="173" spans="4:6" x14ac:dyDescent="0.2">
      <c r="D173" s="323"/>
      <c r="E173" s="323"/>
      <c r="F173" s="323"/>
    </row>
    <row r="174" spans="4:6" x14ac:dyDescent="0.2">
      <c r="D174" s="323"/>
      <c r="E174" s="323"/>
      <c r="F174" s="323"/>
    </row>
    <row r="175" spans="4:6" x14ac:dyDescent="0.2">
      <c r="D175" s="323"/>
      <c r="E175" s="323"/>
      <c r="F175" s="323"/>
    </row>
    <row r="176" spans="4:6" x14ac:dyDescent="0.2">
      <c r="D176" s="323"/>
      <c r="E176" s="323"/>
      <c r="F176" s="323"/>
    </row>
    <row r="177" spans="4:6" x14ac:dyDescent="0.2">
      <c r="D177" s="323"/>
      <c r="E177" s="323"/>
      <c r="F177" s="323"/>
    </row>
    <row r="178" spans="4:6" x14ac:dyDescent="0.2">
      <c r="D178" s="323"/>
      <c r="E178" s="323"/>
      <c r="F178" s="323"/>
    </row>
    <row r="179" spans="4:6" x14ac:dyDescent="0.2">
      <c r="D179" s="323"/>
      <c r="E179" s="323"/>
      <c r="F179" s="323"/>
    </row>
    <row r="180" spans="4:6" x14ac:dyDescent="0.2">
      <c r="D180" s="323"/>
      <c r="E180" s="323"/>
      <c r="F180" s="323"/>
    </row>
    <row r="181" spans="4:6" x14ac:dyDescent="0.2">
      <c r="D181" s="323"/>
      <c r="E181" s="323"/>
      <c r="F181" s="323"/>
    </row>
    <row r="182" spans="4:6" x14ac:dyDescent="0.2">
      <c r="D182" s="323"/>
      <c r="E182" s="323"/>
      <c r="F182" s="323"/>
    </row>
    <row r="183" spans="4:6" x14ac:dyDescent="0.2">
      <c r="D183" s="323"/>
      <c r="E183" s="323"/>
      <c r="F183" s="323"/>
    </row>
    <row r="184" spans="4:6" x14ac:dyDescent="0.2">
      <c r="D184" s="323"/>
      <c r="E184" s="323"/>
      <c r="F184" s="323"/>
    </row>
    <row r="185" spans="4:6" x14ac:dyDescent="0.2">
      <c r="D185" s="323"/>
      <c r="E185" s="323"/>
      <c r="F185" s="323"/>
    </row>
    <row r="186" spans="4:6" x14ac:dyDescent="0.2">
      <c r="D186" s="323"/>
      <c r="E186" s="323"/>
      <c r="F186" s="323"/>
    </row>
    <row r="187" spans="4:6" x14ac:dyDescent="0.2">
      <c r="D187" s="323"/>
      <c r="E187" s="323"/>
      <c r="F187" s="323"/>
    </row>
    <row r="188" spans="4:6" x14ac:dyDescent="0.2">
      <c r="D188" s="323"/>
      <c r="E188" s="323"/>
      <c r="F188" s="323"/>
    </row>
    <row r="189" spans="4:6" x14ac:dyDescent="0.2">
      <c r="D189" s="323"/>
      <c r="E189" s="323"/>
      <c r="F189" s="323"/>
    </row>
    <row r="190" spans="4:6" x14ac:dyDescent="0.2">
      <c r="D190" s="323"/>
      <c r="E190" s="323"/>
      <c r="F190" s="323"/>
    </row>
    <row r="191" spans="4:6" x14ac:dyDescent="0.2">
      <c r="D191" s="323"/>
      <c r="E191" s="323"/>
      <c r="F191" s="323"/>
    </row>
    <row r="192" spans="4:6" x14ac:dyDescent="0.2">
      <c r="D192" s="323"/>
      <c r="E192" s="323"/>
      <c r="F192" s="323"/>
    </row>
    <row r="193" spans="4:6" x14ac:dyDescent="0.2">
      <c r="D193" s="323"/>
      <c r="E193" s="323"/>
      <c r="F193" s="323"/>
    </row>
    <row r="194" spans="4:6" x14ac:dyDescent="0.2">
      <c r="D194" s="323"/>
      <c r="E194" s="323"/>
      <c r="F194" s="323"/>
    </row>
    <row r="195" spans="4:6" x14ac:dyDescent="0.2">
      <c r="D195" s="323"/>
      <c r="E195" s="323"/>
      <c r="F195" s="323"/>
    </row>
    <row r="196" spans="4:6" x14ac:dyDescent="0.2">
      <c r="D196" s="323"/>
      <c r="E196" s="323"/>
      <c r="F196" s="323"/>
    </row>
    <row r="197" spans="4:6" x14ac:dyDescent="0.2">
      <c r="D197" s="323"/>
      <c r="E197" s="323"/>
      <c r="F197" s="323"/>
    </row>
    <row r="198" spans="4:6" x14ac:dyDescent="0.2">
      <c r="D198" s="323"/>
      <c r="E198" s="323"/>
      <c r="F198" s="323"/>
    </row>
    <row r="199" spans="4:6" x14ac:dyDescent="0.2">
      <c r="D199" s="323"/>
      <c r="E199" s="323"/>
      <c r="F199" s="323"/>
    </row>
    <row r="200" spans="4:6" x14ac:dyDescent="0.2">
      <c r="D200" s="323"/>
      <c r="E200" s="323"/>
      <c r="F200" s="323"/>
    </row>
    <row r="201" spans="4:6" x14ac:dyDescent="0.2">
      <c r="D201" s="323"/>
      <c r="E201" s="323"/>
      <c r="F201" s="323"/>
    </row>
    <row r="202" spans="4:6" x14ac:dyDescent="0.2">
      <c r="D202" s="323"/>
      <c r="E202" s="323"/>
      <c r="F202" s="323"/>
    </row>
    <row r="203" spans="4:6" x14ac:dyDescent="0.2">
      <c r="D203" s="323"/>
      <c r="E203" s="323"/>
      <c r="F203" s="323"/>
    </row>
    <row r="204" spans="4:6" x14ac:dyDescent="0.2">
      <c r="D204" s="323"/>
      <c r="E204" s="323"/>
      <c r="F204" s="323"/>
    </row>
    <row r="205" spans="4:6" x14ac:dyDescent="0.2">
      <c r="D205" s="323"/>
      <c r="E205" s="323"/>
      <c r="F205" s="323"/>
    </row>
    <row r="206" spans="4:6" x14ac:dyDescent="0.2">
      <c r="D206" s="323"/>
      <c r="E206" s="323"/>
      <c r="F206" s="323"/>
    </row>
    <row r="207" spans="4:6" x14ac:dyDescent="0.2">
      <c r="D207" s="323"/>
      <c r="E207" s="323"/>
      <c r="F207" s="323"/>
    </row>
    <row r="208" spans="4:6" x14ac:dyDescent="0.2">
      <c r="D208" s="323"/>
      <c r="E208" s="323"/>
      <c r="F208" s="323"/>
    </row>
    <row r="209" spans="4:6" x14ac:dyDescent="0.2">
      <c r="D209" s="323"/>
      <c r="E209" s="323"/>
      <c r="F209" s="323"/>
    </row>
    <row r="210" spans="4:6" x14ac:dyDescent="0.2">
      <c r="D210" s="323"/>
      <c r="E210" s="323"/>
      <c r="F210" s="323"/>
    </row>
    <row r="211" spans="4:6" x14ac:dyDescent="0.2">
      <c r="D211" s="323"/>
      <c r="E211" s="323"/>
      <c r="F211" s="323"/>
    </row>
    <row r="212" spans="4:6" x14ac:dyDescent="0.2">
      <c r="D212" s="323"/>
      <c r="E212" s="323"/>
      <c r="F212" s="323"/>
    </row>
    <row r="213" spans="4:6" x14ac:dyDescent="0.2">
      <c r="D213" s="323"/>
      <c r="E213" s="323"/>
      <c r="F213" s="323"/>
    </row>
    <row r="214" spans="4:6" x14ac:dyDescent="0.2">
      <c r="D214" s="323"/>
      <c r="E214" s="323"/>
      <c r="F214" s="323"/>
    </row>
    <row r="215" spans="4:6" x14ac:dyDescent="0.2">
      <c r="D215" s="323"/>
      <c r="E215" s="323"/>
      <c r="F215" s="323"/>
    </row>
    <row r="216" spans="4:6" x14ac:dyDescent="0.2">
      <c r="D216" s="323"/>
      <c r="E216" s="323"/>
      <c r="F216" s="323"/>
    </row>
    <row r="217" spans="4:6" x14ac:dyDescent="0.2">
      <c r="D217" s="323"/>
      <c r="E217" s="323"/>
      <c r="F217" s="323"/>
    </row>
    <row r="218" spans="4:6" x14ac:dyDescent="0.2">
      <c r="D218" s="323"/>
      <c r="E218" s="323"/>
      <c r="F218" s="323"/>
    </row>
    <row r="219" spans="4:6" x14ac:dyDescent="0.2">
      <c r="D219" s="323"/>
      <c r="E219" s="323"/>
      <c r="F219" s="323"/>
    </row>
    <row r="220" spans="4:6" x14ac:dyDescent="0.2">
      <c r="D220" s="323"/>
      <c r="E220" s="323"/>
      <c r="F220" s="323"/>
    </row>
    <row r="221" spans="4:6" x14ac:dyDescent="0.2">
      <c r="D221" s="323"/>
      <c r="E221" s="323"/>
      <c r="F221" s="323"/>
    </row>
    <row r="222" spans="4:6" x14ac:dyDescent="0.2">
      <c r="D222" s="323"/>
      <c r="E222" s="323"/>
      <c r="F222" s="323"/>
    </row>
    <row r="223" spans="4:6" x14ac:dyDescent="0.2">
      <c r="D223" s="323"/>
      <c r="E223" s="323"/>
      <c r="F223" s="323"/>
    </row>
    <row r="224" spans="4:6" x14ac:dyDescent="0.2">
      <c r="D224" s="323"/>
      <c r="E224" s="323"/>
      <c r="F224" s="323"/>
    </row>
    <row r="225" spans="4:6" x14ac:dyDescent="0.2">
      <c r="D225" s="323"/>
      <c r="E225" s="323"/>
      <c r="F225" s="323"/>
    </row>
    <row r="226" spans="4:6" x14ac:dyDescent="0.2">
      <c r="D226" s="323"/>
      <c r="E226" s="323"/>
      <c r="F226" s="323"/>
    </row>
    <row r="227" spans="4:6" x14ac:dyDescent="0.2">
      <c r="D227" s="323"/>
      <c r="E227" s="323"/>
      <c r="F227" s="323"/>
    </row>
    <row r="228" spans="4:6" x14ac:dyDescent="0.2">
      <c r="D228" s="323"/>
      <c r="E228" s="323"/>
      <c r="F228" s="323"/>
    </row>
    <row r="229" spans="4:6" x14ac:dyDescent="0.2">
      <c r="D229" s="323"/>
      <c r="E229" s="323"/>
      <c r="F229" s="323"/>
    </row>
    <row r="230" spans="4:6" x14ac:dyDescent="0.2">
      <c r="D230" s="323"/>
      <c r="E230" s="323"/>
      <c r="F230" s="323"/>
    </row>
    <row r="231" spans="4:6" x14ac:dyDescent="0.2">
      <c r="D231" s="323"/>
      <c r="E231" s="323"/>
      <c r="F231" s="323"/>
    </row>
    <row r="232" spans="4:6" x14ac:dyDescent="0.2">
      <c r="D232" s="323"/>
      <c r="E232" s="323"/>
      <c r="F232" s="323"/>
    </row>
    <row r="233" spans="4:6" x14ac:dyDescent="0.2">
      <c r="D233" s="323"/>
      <c r="E233" s="323"/>
      <c r="F233" s="323"/>
    </row>
    <row r="234" spans="4:6" x14ac:dyDescent="0.2">
      <c r="D234" s="323"/>
      <c r="E234" s="323"/>
      <c r="F234" s="323"/>
    </row>
    <row r="235" spans="4:6" x14ac:dyDescent="0.2">
      <c r="D235" s="323"/>
      <c r="E235" s="323"/>
      <c r="F235" s="323"/>
    </row>
    <row r="236" spans="4:6" x14ac:dyDescent="0.2">
      <c r="D236" s="323"/>
      <c r="E236" s="323"/>
      <c r="F236" s="323"/>
    </row>
    <row r="237" spans="4:6" x14ac:dyDescent="0.2">
      <c r="D237" s="323"/>
      <c r="E237" s="323"/>
      <c r="F237" s="323"/>
    </row>
    <row r="238" spans="4:6" x14ac:dyDescent="0.2">
      <c r="D238" s="323"/>
      <c r="E238" s="323"/>
      <c r="F238" s="323"/>
    </row>
    <row r="239" spans="4:6" x14ac:dyDescent="0.2">
      <c r="D239" s="323"/>
      <c r="E239" s="323"/>
      <c r="F239" s="323"/>
    </row>
    <row r="240" spans="4:6" x14ac:dyDescent="0.2">
      <c r="D240" s="323"/>
      <c r="E240" s="323"/>
      <c r="F240" s="323"/>
    </row>
    <row r="241" spans="4:6" x14ac:dyDescent="0.2">
      <c r="D241" s="323"/>
      <c r="E241" s="323"/>
      <c r="F241" s="323"/>
    </row>
    <row r="242" spans="4:6" x14ac:dyDescent="0.2">
      <c r="D242" s="323"/>
      <c r="E242" s="323"/>
      <c r="F242" s="323"/>
    </row>
    <row r="243" spans="4:6" x14ac:dyDescent="0.2">
      <c r="D243" s="323"/>
      <c r="E243" s="323"/>
      <c r="F243" s="323"/>
    </row>
    <row r="244" spans="4:6" x14ac:dyDescent="0.2">
      <c r="D244" s="323"/>
      <c r="E244" s="323"/>
      <c r="F244" s="323"/>
    </row>
    <row r="245" spans="4:6" x14ac:dyDescent="0.2">
      <c r="D245" s="323"/>
      <c r="E245" s="323"/>
      <c r="F245" s="323"/>
    </row>
    <row r="246" spans="4:6" x14ac:dyDescent="0.2">
      <c r="D246" s="323"/>
      <c r="E246" s="323"/>
      <c r="F246" s="323"/>
    </row>
    <row r="247" spans="4:6" x14ac:dyDescent="0.2">
      <c r="D247" s="323"/>
      <c r="E247" s="323"/>
      <c r="F247" s="323"/>
    </row>
    <row r="248" spans="4:6" x14ac:dyDescent="0.2">
      <c r="D248" s="323"/>
      <c r="E248" s="323"/>
      <c r="F248" s="323"/>
    </row>
    <row r="249" spans="4:6" x14ac:dyDescent="0.2">
      <c r="D249" s="323"/>
      <c r="E249" s="323"/>
      <c r="F249" s="323"/>
    </row>
    <row r="250" spans="4:6" x14ac:dyDescent="0.2">
      <c r="D250" s="323"/>
      <c r="E250" s="323"/>
      <c r="F250" s="323"/>
    </row>
    <row r="251" spans="4:6" x14ac:dyDescent="0.2">
      <c r="D251" s="323"/>
      <c r="E251" s="323"/>
      <c r="F251" s="323"/>
    </row>
    <row r="252" spans="4:6" x14ac:dyDescent="0.2">
      <c r="D252" s="323"/>
      <c r="E252" s="323"/>
      <c r="F252" s="323"/>
    </row>
    <row r="253" spans="4:6" x14ac:dyDescent="0.2">
      <c r="D253" s="323"/>
      <c r="E253" s="323"/>
      <c r="F253" s="323"/>
    </row>
    <row r="254" spans="4:6" x14ac:dyDescent="0.2">
      <c r="D254" s="323"/>
      <c r="E254" s="323"/>
      <c r="F254" s="323"/>
    </row>
    <row r="255" spans="4:6" x14ac:dyDescent="0.2">
      <c r="D255" s="323"/>
      <c r="E255" s="323"/>
      <c r="F255" s="323"/>
    </row>
    <row r="256" spans="4:6" x14ac:dyDescent="0.2">
      <c r="D256" s="323"/>
      <c r="E256" s="323"/>
      <c r="F256" s="323"/>
    </row>
    <row r="257" spans="4:6" x14ac:dyDescent="0.2">
      <c r="D257" s="323"/>
      <c r="E257" s="323"/>
      <c r="F257" s="323"/>
    </row>
    <row r="258" spans="4:6" x14ac:dyDescent="0.2">
      <c r="D258" s="323"/>
      <c r="E258" s="323"/>
      <c r="F258" s="323"/>
    </row>
    <row r="259" spans="4:6" x14ac:dyDescent="0.2">
      <c r="D259" s="323"/>
      <c r="E259" s="323"/>
      <c r="F259" s="323"/>
    </row>
    <row r="260" spans="4:6" x14ac:dyDescent="0.2">
      <c r="D260" s="323"/>
      <c r="E260" s="323"/>
      <c r="F260" s="323"/>
    </row>
    <row r="261" spans="4:6" x14ac:dyDescent="0.2">
      <c r="D261" s="323"/>
      <c r="E261" s="323"/>
      <c r="F261" s="323"/>
    </row>
    <row r="262" spans="4:6" x14ac:dyDescent="0.2">
      <c r="D262" s="323"/>
      <c r="E262" s="323"/>
      <c r="F262" s="323"/>
    </row>
    <row r="263" spans="4:6" x14ac:dyDescent="0.2">
      <c r="D263" s="323"/>
      <c r="E263" s="323"/>
      <c r="F263" s="323"/>
    </row>
    <row r="264" spans="4:6" x14ac:dyDescent="0.2">
      <c r="D264" s="323"/>
      <c r="E264" s="323"/>
      <c r="F264" s="323"/>
    </row>
    <row r="265" spans="4:6" x14ac:dyDescent="0.2">
      <c r="D265" s="323"/>
      <c r="E265" s="323"/>
      <c r="F265" s="323"/>
    </row>
    <row r="266" spans="4:6" x14ac:dyDescent="0.2">
      <c r="D266" s="323"/>
      <c r="E266" s="323"/>
      <c r="F266" s="323"/>
    </row>
    <row r="267" spans="4:6" x14ac:dyDescent="0.2">
      <c r="D267" s="323"/>
      <c r="E267" s="323"/>
      <c r="F267" s="323"/>
    </row>
    <row r="268" spans="4:6" x14ac:dyDescent="0.2">
      <c r="D268" s="323"/>
      <c r="E268" s="323"/>
      <c r="F268" s="323"/>
    </row>
    <row r="269" spans="4:6" x14ac:dyDescent="0.2">
      <c r="D269" s="323"/>
      <c r="E269" s="323"/>
      <c r="F269" s="323"/>
    </row>
    <row r="270" spans="4:6" x14ac:dyDescent="0.2">
      <c r="D270" s="323"/>
      <c r="E270" s="323"/>
      <c r="F270" s="323"/>
    </row>
    <row r="271" spans="4:6" x14ac:dyDescent="0.2">
      <c r="D271" s="323"/>
      <c r="E271" s="323"/>
      <c r="F271" s="323"/>
    </row>
    <row r="272" spans="4:6" x14ac:dyDescent="0.2">
      <c r="D272" s="323"/>
      <c r="E272" s="323"/>
      <c r="F272" s="323"/>
    </row>
    <row r="273" spans="4:6" x14ac:dyDescent="0.2">
      <c r="D273" s="323"/>
      <c r="E273" s="323"/>
      <c r="F273" s="323"/>
    </row>
    <row r="274" spans="4:6" x14ac:dyDescent="0.2">
      <c r="D274" s="323"/>
      <c r="E274" s="323"/>
      <c r="F274" s="323"/>
    </row>
    <row r="275" spans="4:6" x14ac:dyDescent="0.2">
      <c r="D275" s="323"/>
      <c r="E275" s="323"/>
      <c r="F275" s="323"/>
    </row>
    <row r="276" spans="4:6" x14ac:dyDescent="0.2">
      <c r="D276" s="323"/>
      <c r="E276" s="323"/>
      <c r="F276" s="323"/>
    </row>
    <row r="277" spans="4:6" x14ac:dyDescent="0.2">
      <c r="D277" s="323"/>
      <c r="E277" s="323"/>
      <c r="F277" s="323"/>
    </row>
    <row r="278" spans="4:6" x14ac:dyDescent="0.2">
      <c r="D278" s="323"/>
      <c r="E278" s="323"/>
      <c r="F278" s="323"/>
    </row>
    <row r="279" spans="4:6" x14ac:dyDescent="0.2">
      <c r="D279" s="323"/>
      <c r="E279" s="323"/>
      <c r="F279" s="323"/>
    </row>
    <row r="280" spans="4:6" x14ac:dyDescent="0.2">
      <c r="D280" s="323"/>
      <c r="E280" s="323"/>
      <c r="F280" s="323"/>
    </row>
    <row r="281" spans="4:6" x14ac:dyDescent="0.2">
      <c r="D281" s="323"/>
      <c r="E281" s="323"/>
      <c r="F281" s="323"/>
    </row>
    <row r="282" spans="4:6" x14ac:dyDescent="0.2">
      <c r="D282" s="323"/>
      <c r="E282" s="323"/>
      <c r="F282" s="323"/>
    </row>
    <row r="283" spans="4:6" x14ac:dyDescent="0.2">
      <c r="D283" s="323"/>
      <c r="E283" s="323"/>
      <c r="F283" s="323"/>
    </row>
    <row r="284" spans="4:6" x14ac:dyDescent="0.2">
      <c r="D284" s="323"/>
      <c r="E284" s="323"/>
      <c r="F284" s="323"/>
    </row>
    <row r="285" spans="4:6" x14ac:dyDescent="0.2">
      <c r="D285" s="323"/>
      <c r="E285" s="323"/>
      <c r="F285" s="323"/>
    </row>
    <row r="286" spans="4:6" x14ac:dyDescent="0.2">
      <c r="D286" s="323"/>
      <c r="E286" s="323"/>
      <c r="F286" s="323"/>
    </row>
    <row r="287" spans="4:6" x14ac:dyDescent="0.2">
      <c r="D287" s="323"/>
      <c r="E287" s="323"/>
      <c r="F287" s="323"/>
    </row>
    <row r="288" spans="4:6" x14ac:dyDescent="0.2">
      <c r="D288" s="323"/>
      <c r="E288" s="323"/>
      <c r="F288" s="323"/>
    </row>
    <row r="289" spans="4:6" x14ac:dyDescent="0.2">
      <c r="D289" s="323"/>
      <c r="E289" s="323"/>
      <c r="F289" s="323"/>
    </row>
    <row r="290" spans="4:6" x14ac:dyDescent="0.2">
      <c r="D290" s="323"/>
      <c r="E290" s="323"/>
      <c r="F290" s="323"/>
    </row>
    <row r="291" spans="4:6" x14ac:dyDescent="0.2">
      <c r="D291" s="323"/>
      <c r="E291" s="323"/>
      <c r="F291" s="323"/>
    </row>
    <row r="292" spans="4:6" x14ac:dyDescent="0.2">
      <c r="D292" s="323"/>
      <c r="E292" s="323"/>
      <c r="F292" s="323"/>
    </row>
    <row r="293" spans="4:6" x14ac:dyDescent="0.2">
      <c r="D293" s="323"/>
      <c r="E293" s="323"/>
      <c r="F293" s="323"/>
    </row>
    <row r="294" spans="4:6" x14ac:dyDescent="0.2">
      <c r="D294" s="323"/>
      <c r="E294" s="323"/>
      <c r="F294" s="323"/>
    </row>
    <row r="295" spans="4:6" x14ac:dyDescent="0.2">
      <c r="D295" s="323"/>
      <c r="E295" s="323"/>
      <c r="F295" s="323"/>
    </row>
    <row r="296" spans="4:6" x14ac:dyDescent="0.2">
      <c r="D296" s="323"/>
      <c r="E296" s="323"/>
      <c r="F296" s="323"/>
    </row>
    <row r="297" spans="4:6" x14ac:dyDescent="0.2">
      <c r="D297" s="323"/>
      <c r="E297" s="323"/>
      <c r="F297" s="323"/>
    </row>
    <row r="298" spans="4:6" x14ac:dyDescent="0.2">
      <c r="D298" s="323"/>
      <c r="E298" s="323"/>
      <c r="F298" s="323"/>
    </row>
    <row r="299" spans="4:6" x14ac:dyDescent="0.2">
      <c r="D299" s="323"/>
      <c r="E299" s="323"/>
      <c r="F299" s="323"/>
    </row>
    <row r="300" spans="4:6" x14ac:dyDescent="0.2">
      <c r="D300" s="323"/>
      <c r="E300" s="323"/>
      <c r="F300" s="323"/>
    </row>
    <row r="301" spans="4:6" x14ac:dyDescent="0.2">
      <c r="D301" s="323"/>
      <c r="E301" s="323"/>
      <c r="F301" s="323"/>
    </row>
    <row r="302" spans="4:6" x14ac:dyDescent="0.2">
      <c r="D302" s="323"/>
      <c r="E302" s="323"/>
      <c r="F302" s="323"/>
    </row>
    <row r="303" spans="4:6" x14ac:dyDescent="0.2">
      <c r="D303" s="323"/>
      <c r="E303" s="323"/>
      <c r="F303" s="323"/>
    </row>
    <row r="304" spans="4:6" x14ac:dyDescent="0.2">
      <c r="D304" s="323"/>
      <c r="E304" s="323"/>
      <c r="F304" s="323"/>
    </row>
    <row r="305" spans="4:6" x14ac:dyDescent="0.2">
      <c r="D305" s="323"/>
      <c r="E305" s="323"/>
      <c r="F305" s="323"/>
    </row>
    <row r="306" spans="4:6" x14ac:dyDescent="0.2">
      <c r="D306" s="323"/>
      <c r="E306" s="323"/>
      <c r="F306" s="323"/>
    </row>
    <row r="307" spans="4:6" x14ac:dyDescent="0.2">
      <c r="D307" s="323"/>
      <c r="E307" s="323"/>
      <c r="F307" s="323"/>
    </row>
    <row r="308" spans="4:6" x14ac:dyDescent="0.2">
      <c r="D308" s="323"/>
      <c r="E308" s="323"/>
      <c r="F308" s="323"/>
    </row>
    <row r="309" spans="4:6" x14ac:dyDescent="0.2">
      <c r="D309" s="323"/>
      <c r="E309" s="323"/>
      <c r="F309" s="323"/>
    </row>
    <row r="310" spans="4:6" x14ac:dyDescent="0.2">
      <c r="D310" s="323"/>
      <c r="E310" s="323"/>
      <c r="F310" s="323"/>
    </row>
    <row r="311" spans="4:6" x14ac:dyDescent="0.2">
      <c r="D311" s="323"/>
      <c r="E311" s="323"/>
      <c r="F311" s="323"/>
    </row>
    <row r="312" spans="4:6" x14ac:dyDescent="0.2">
      <c r="D312" s="323"/>
      <c r="E312" s="323"/>
      <c r="F312" s="323"/>
    </row>
    <row r="313" spans="4:6" x14ac:dyDescent="0.2">
      <c r="D313" s="323"/>
      <c r="E313" s="323"/>
      <c r="F313" s="323"/>
    </row>
    <row r="314" spans="4:6" x14ac:dyDescent="0.2">
      <c r="D314" s="323"/>
      <c r="E314" s="323"/>
      <c r="F314" s="323"/>
    </row>
    <row r="315" spans="4:6" x14ac:dyDescent="0.2">
      <c r="D315" s="323"/>
      <c r="E315" s="323"/>
      <c r="F315" s="323"/>
    </row>
    <row r="316" spans="4:6" x14ac:dyDescent="0.2">
      <c r="D316" s="323"/>
      <c r="E316" s="323"/>
      <c r="F316" s="323"/>
    </row>
    <row r="317" spans="4:6" x14ac:dyDescent="0.2">
      <c r="D317" s="323"/>
      <c r="E317" s="323"/>
      <c r="F317" s="323"/>
    </row>
    <row r="318" spans="4:6" x14ac:dyDescent="0.2">
      <c r="D318" s="323"/>
      <c r="E318" s="323"/>
      <c r="F318" s="323"/>
    </row>
    <row r="319" spans="4:6" x14ac:dyDescent="0.2">
      <c r="D319" s="323"/>
      <c r="E319" s="323"/>
      <c r="F319" s="323"/>
    </row>
    <row r="320" spans="4:6" x14ac:dyDescent="0.2">
      <c r="D320" s="323"/>
      <c r="E320" s="323"/>
      <c r="F320" s="323"/>
    </row>
    <row r="321" spans="4:6" x14ac:dyDescent="0.2">
      <c r="D321" s="323"/>
      <c r="E321" s="323"/>
      <c r="F321" s="323"/>
    </row>
    <row r="322" spans="4:6" x14ac:dyDescent="0.2">
      <c r="D322" s="323"/>
      <c r="E322" s="323"/>
      <c r="F322" s="323"/>
    </row>
    <row r="323" spans="4:6" x14ac:dyDescent="0.2">
      <c r="D323" s="323"/>
      <c r="E323" s="323"/>
      <c r="F323" s="323"/>
    </row>
    <row r="324" spans="4:6" x14ac:dyDescent="0.2">
      <c r="D324" s="323"/>
      <c r="E324" s="323"/>
      <c r="F324" s="323"/>
    </row>
    <row r="325" spans="4:6" x14ac:dyDescent="0.2">
      <c r="D325" s="323"/>
      <c r="E325" s="323"/>
      <c r="F325" s="323"/>
    </row>
    <row r="326" spans="4:6" x14ac:dyDescent="0.2">
      <c r="D326" s="323"/>
      <c r="E326" s="323"/>
      <c r="F326" s="323"/>
    </row>
    <row r="327" spans="4:6" x14ac:dyDescent="0.2">
      <c r="D327" s="323"/>
      <c r="E327" s="323"/>
      <c r="F327" s="323"/>
    </row>
    <row r="328" spans="4:6" x14ac:dyDescent="0.2">
      <c r="D328" s="323"/>
      <c r="E328" s="323"/>
      <c r="F328" s="323"/>
    </row>
    <row r="329" spans="4:6" x14ac:dyDescent="0.2">
      <c r="D329" s="323"/>
      <c r="E329" s="323"/>
      <c r="F329" s="323"/>
    </row>
    <row r="330" spans="4:6" x14ac:dyDescent="0.2">
      <c r="D330" s="323"/>
      <c r="E330" s="323"/>
      <c r="F330" s="323"/>
    </row>
    <row r="331" spans="4:6" x14ac:dyDescent="0.2">
      <c r="D331" s="323"/>
      <c r="E331" s="323"/>
      <c r="F331" s="323"/>
    </row>
    <row r="332" spans="4:6" x14ac:dyDescent="0.2">
      <c r="D332" s="323"/>
      <c r="E332" s="323"/>
      <c r="F332" s="323"/>
    </row>
    <row r="333" spans="4:6" x14ac:dyDescent="0.2">
      <c r="D333" s="323"/>
      <c r="E333" s="323"/>
      <c r="F333" s="323"/>
    </row>
    <row r="334" spans="4:6" x14ac:dyDescent="0.2">
      <c r="D334" s="323"/>
      <c r="E334" s="323"/>
      <c r="F334" s="323"/>
    </row>
    <row r="335" spans="4:6" x14ac:dyDescent="0.2">
      <c r="D335" s="323"/>
      <c r="E335" s="323"/>
      <c r="F335" s="323"/>
    </row>
    <row r="336" spans="4:6" x14ac:dyDescent="0.2">
      <c r="D336" s="323"/>
      <c r="E336" s="323"/>
      <c r="F336" s="323"/>
    </row>
    <row r="337" spans="4:6" x14ac:dyDescent="0.2">
      <c r="D337" s="323"/>
      <c r="E337" s="323"/>
      <c r="F337" s="323"/>
    </row>
    <row r="338" spans="4:6" x14ac:dyDescent="0.2">
      <c r="D338" s="323"/>
      <c r="E338" s="323"/>
      <c r="F338" s="323"/>
    </row>
    <row r="339" spans="4:6" x14ac:dyDescent="0.2">
      <c r="D339" s="323"/>
      <c r="E339" s="323"/>
      <c r="F339" s="323"/>
    </row>
    <row r="340" spans="4:6" x14ac:dyDescent="0.2">
      <c r="D340" s="323"/>
      <c r="E340" s="323"/>
      <c r="F340" s="323"/>
    </row>
    <row r="341" spans="4:6" x14ac:dyDescent="0.2">
      <c r="D341" s="323"/>
      <c r="E341" s="323"/>
      <c r="F341" s="323"/>
    </row>
    <row r="342" spans="4:6" x14ac:dyDescent="0.2">
      <c r="D342" s="323"/>
      <c r="E342" s="323"/>
      <c r="F342" s="323"/>
    </row>
    <row r="343" spans="4:6" x14ac:dyDescent="0.2">
      <c r="D343" s="323"/>
      <c r="E343" s="323"/>
      <c r="F343" s="323"/>
    </row>
    <row r="344" spans="4:6" x14ac:dyDescent="0.2">
      <c r="D344" s="323"/>
      <c r="E344" s="323"/>
      <c r="F344" s="323"/>
    </row>
    <row r="345" spans="4:6" x14ac:dyDescent="0.2">
      <c r="D345" s="323"/>
      <c r="E345" s="323"/>
      <c r="F345" s="323"/>
    </row>
    <row r="346" spans="4:6" x14ac:dyDescent="0.2">
      <c r="D346" s="323"/>
      <c r="E346" s="323"/>
      <c r="F346" s="323"/>
    </row>
    <row r="347" spans="4:6" x14ac:dyDescent="0.2">
      <c r="D347" s="323"/>
      <c r="E347" s="323"/>
      <c r="F347" s="323"/>
    </row>
    <row r="348" spans="4:6" x14ac:dyDescent="0.2">
      <c r="D348" s="323"/>
      <c r="E348" s="323"/>
      <c r="F348" s="323"/>
    </row>
    <row r="349" spans="4:6" x14ac:dyDescent="0.2">
      <c r="D349" s="323"/>
      <c r="E349" s="323"/>
      <c r="F349" s="323"/>
    </row>
    <row r="350" spans="4:6" x14ac:dyDescent="0.2">
      <c r="D350" s="323"/>
      <c r="E350" s="323"/>
      <c r="F350" s="323"/>
    </row>
    <row r="351" spans="4:6" x14ac:dyDescent="0.2">
      <c r="D351" s="323"/>
      <c r="E351" s="323"/>
      <c r="F351" s="323"/>
    </row>
    <row r="352" spans="4:6" x14ac:dyDescent="0.2">
      <c r="D352" s="323"/>
      <c r="E352" s="323"/>
      <c r="F352" s="323"/>
    </row>
    <row r="353" spans="4:6" x14ac:dyDescent="0.2">
      <c r="D353" s="323"/>
      <c r="E353" s="323"/>
      <c r="F353" s="323"/>
    </row>
    <row r="354" spans="4:6" x14ac:dyDescent="0.2">
      <c r="D354" s="323"/>
      <c r="E354" s="323"/>
      <c r="F354" s="323"/>
    </row>
    <row r="355" spans="4:6" x14ac:dyDescent="0.2">
      <c r="D355" s="323"/>
      <c r="E355" s="323"/>
      <c r="F355" s="323"/>
    </row>
    <row r="356" spans="4:6" x14ac:dyDescent="0.2">
      <c r="D356" s="323"/>
      <c r="E356" s="323"/>
      <c r="F356" s="323"/>
    </row>
    <row r="357" spans="4:6" x14ac:dyDescent="0.2">
      <c r="D357" s="323"/>
      <c r="E357" s="323"/>
      <c r="F357" s="323"/>
    </row>
    <row r="358" spans="4:6" x14ac:dyDescent="0.2">
      <c r="D358" s="323"/>
      <c r="E358" s="323"/>
      <c r="F358" s="323"/>
    </row>
    <row r="359" spans="4:6" x14ac:dyDescent="0.2">
      <c r="D359" s="323"/>
      <c r="E359" s="323"/>
      <c r="F359" s="323"/>
    </row>
    <row r="360" spans="4:6" x14ac:dyDescent="0.2">
      <c r="D360" s="323"/>
      <c r="E360" s="323"/>
      <c r="F360" s="323"/>
    </row>
    <row r="361" spans="4:6" x14ac:dyDescent="0.2">
      <c r="D361" s="323"/>
      <c r="E361" s="323"/>
      <c r="F361" s="323"/>
    </row>
    <row r="362" spans="4:6" x14ac:dyDescent="0.2">
      <c r="D362" s="323"/>
      <c r="E362" s="323"/>
      <c r="F362" s="323"/>
    </row>
    <row r="363" spans="4:6" x14ac:dyDescent="0.2">
      <c r="D363" s="323"/>
      <c r="E363" s="323"/>
      <c r="F363" s="323"/>
    </row>
    <row r="364" spans="4:6" x14ac:dyDescent="0.2">
      <c r="D364" s="323"/>
      <c r="E364" s="323"/>
      <c r="F364" s="323"/>
    </row>
    <row r="365" spans="4:6" x14ac:dyDescent="0.2">
      <c r="D365" s="323"/>
      <c r="E365" s="323"/>
      <c r="F365" s="323"/>
    </row>
    <row r="366" spans="4:6" x14ac:dyDescent="0.2">
      <c r="D366" s="323"/>
      <c r="E366" s="323"/>
      <c r="F366" s="323"/>
    </row>
    <row r="367" spans="4:6" x14ac:dyDescent="0.2">
      <c r="D367" s="323"/>
      <c r="E367" s="323"/>
      <c r="F367" s="323"/>
    </row>
    <row r="368" spans="4:6" x14ac:dyDescent="0.2">
      <c r="D368" s="323"/>
      <c r="E368" s="323"/>
      <c r="F368" s="323"/>
    </row>
    <row r="369" spans="4:6" x14ac:dyDescent="0.2">
      <c r="D369" s="323"/>
      <c r="E369" s="323"/>
      <c r="F369" s="323"/>
    </row>
    <row r="370" spans="4:6" x14ac:dyDescent="0.2">
      <c r="D370" s="323"/>
      <c r="E370" s="323"/>
      <c r="F370" s="323"/>
    </row>
    <row r="371" spans="4:6" x14ac:dyDescent="0.2">
      <c r="D371" s="323"/>
      <c r="E371" s="323"/>
      <c r="F371" s="323"/>
    </row>
    <row r="372" spans="4:6" x14ac:dyDescent="0.2">
      <c r="D372" s="323"/>
      <c r="E372" s="323"/>
      <c r="F372" s="323"/>
    </row>
    <row r="373" spans="4:6" x14ac:dyDescent="0.2">
      <c r="D373" s="323"/>
      <c r="E373" s="323"/>
      <c r="F373" s="323"/>
    </row>
    <row r="374" spans="4:6" x14ac:dyDescent="0.2">
      <c r="D374" s="323"/>
      <c r="E374" s="323"/>
      <c r="F374" s="323"/>
    </row>
    <row r="375" spans="4:6" x14ac:dyDescent="0.2">
      <c r="D375" s="323"/>
      <c r="E375" s="323"/>
      <c r="F375" s="323"/>
    </row>
    <row r="376" spans="4:6" x14ac:dyDescent="0.2">
      <c r="D376" s="323"/>
      <c r="E376" s="323"/>
      <c r="F376" s="323"/>
    </row>
    <row r="377" spans="4:6" x14ac:dyDescent="0.2">
      <c r="D377" s="323"/>
      <c r="E377" s="323"/>
      <c r="F377" s="323"/>
    </row>
    <row r="378" spans="4:6" x14ac:dyDescent="0.2">
      <c r="D378" s="323"/>
      <c r="E378" s="323"/>
      <c r="F378" s="323"/>
    </row>
    <row r="379" spans="4:6" x14ac:dyDescent="0.2">
      <c r="D379" s="323"/>
      <c r="E379" s="323"/>
      <c r="F379" s="323"/>
    </row>
    <row r="380" spans="4:6" x14ac:dyDescent="0.2">
      <c r="D380" s="323"/>
      <c r="E380" s="323"/>
      <c r="F380" s="323"/>
    </row>
    <row r="381" spans="4:6" x14ac:dyDescent="0.2">
      <c r="D381" s="323"/>
      <c r="E381" s="323"/>
      <c r="F381" s="323"/>
    </row>
    <row r="382" spans="4:6" x14ac:dyDescent="0.2">
      <c r="D382" s="323"/>
      <c r="E382" s="323"/>
      <c r="F382" s="323"/>
    </row>
    <row r="383" spans="4:6" x14ac:dyDescent="0.2">
      <c r="D383" s="323"/>
      <c r="E383" s="323"/>
      <c r="F383" s="323"/>
    </row>
    <row r="384" spans="4:6" x14ac:dyDescent="0.2">
      <c r="D384" s="323"/>
      <c r="E384" s="323"/>
      <c r="F384" s="323"/>
    </row>
    <row r="385" spans="4:6" x14ac:dyDescent="0.2">
      <c r="D385" s="323"/>
      <c r="E385" s="323"/>
      <c r="F385" s="323"/>
    </row>
    <row r="386" spans="4:6" x14ac:dyDescent="0.2">
      <c r="D386" s="323"/>
      <c r="E386" s="323"/>
      <c r="F386" s="323"/>
    </row>
    <row r="387" spans="4:6" x14ac:dyDescent="0.2">
      <c r="D387" s="323"/>
      <c r="E387" s="323"/>
      <c r="F387" s="323"/>
    </row>
    <row r="388" spans="4:6" x14ac:dyDescent="0.2">
      <c r="D388" s="323"/>
      <c r="E388" s="323"/>
      <c r="F388" s="323"/>
    </row>
    <row r="389" spans="4:6" x14ac:dyDescent="0.2">
      <c r="D389" s="323"/>
      <c r="E389" s="323"/>
      <c r="F389" s="323"/>
    </row>
    <row r="390" spans="4:6" x14ac:dyDescent="0.2">
      <c r="D390" s="323"/>
      <c r="E390" s="323"/>
      <c r="F390" s="323"/>
    </row>
    <row r="391" spans="4:6" x14ac:dyDescent="0.2">
      <c r="D391" s="323"/>
      <c r="E391" s="323"/>
      <c r="F391" s="323"/>
    </row>
    <row r="392" spans="4:6" x14ac:dyDescent="0.2">
      <c r="D392" s="323"/>
      <c r="E392" s="323"/>
      <c r="F392" s="323"/>
    </row>
    <row r="393" spans="4:6" x14ac:dyDescent="0.2">
      <c r="D393" s="323"/>
      <c r="E393" s="323"/>
      <c r="F393" s="323"/>
    </row>
    <row r="394" spans="4:6" x14ac:dyDescent="0.2">
      <c r="D394" s="323"/>
      <c r="E394" s="323"/>
      <c r="F394" s="323"/>
    </row>
    <row r="395" spans="4:6" x14ac:dyDescent="0.2">
      <c r="D395" s="323"/>
      <c r="E395" s="323"/>
      <c r="F395" s="323"/>
    </row>
    <row r="396" spans="4:6" x14ac:dyDescent="0.2">
      <c r="D396" s="323"/>
      <c r="E396" s="323"/>
      <c r="F396" s="323"/>
    </row>
    <row r="397" spans="4:6" x14ac:dyDescent="0.2">
      <c r="D397" s="323"/>
      <c r="E397" s="323"/>
      <c r="F397" s="323"/>
    </row>
    <row r="398" spans="4:6" x14ac:dyDescent="0.2">
      <c r="D398" s="323"/>
      <c r="E398" s="323"/>
      <c r="F398" s="323"/>
    </row>
    <row r="399" spans="4:6" x14ac:dyDescent="0.2">
      <c r="D399" s="323"/>
      <c r="E399" s="323"/>
      <c r="F399" s="323"/>
    </row>
    <row r="400" spans="4:6" x14ac:dyDescent="0.2">
      <c r="D400" s="323"/>
      <c r="E400" s="323"/>
      <c r="F400" s="323"/>
    </row>
    <row r="401" spans="4:6" x14ac:dyDescent="0.2">
      <c r="D401" s="323"/>
      <c r="E401" s="323"/>
      <c r="F401" s="323"/>
    </row>
    <row r="402" spans="4:6" x14ac:dyDescent="0.2">
      <c r="D402" s="323"/>
      <c r="E402" s="323"/>
      <c r="F402" s="323"/>
    </row>
    <row r="403" spans="4:6" x14ac:dyDescent="0.2">
      <c r="D403" s="323"/>
      <c r="E403" s="323"/>
      <c r="F403" s="323"/>
    </row>
    <row r="404" spans="4:6" x14ac:dyDescent="0.2">
      <c r="D404" s="323"/>
      <c r="E404" s="323"/>
      <c r="F404" s="323"/>
    </row>
    <row r="405" spans="4:6" x14ac:dyDescent="0.2">
      <c r="D405" s="323"/>
      <c r="E405" s="323"/>
      <c r="F405" s="323"/>
    </row>
    <row r="406" spans="4:6" x14ac:dyDescent="0.2">
      <c r="D406" s="323"/>
      <c r="E406" s="323"/>
      <c r="F406" s="323"/>
    </row>
    <row r="407" spans="4:6" x14ac:dyDescent="0.2">
      <c r="D407" s="323"/>
      <c r="E407" s="323"/>
      <c r="F407" s="323"/>
    </row>
    <row r="408" spans="4:6" x14ac:dyDescent="0.2">
      <c r="D408" s="323"/>
      <c r="E408" s="323"/>
      <c r="F408" s="323"/>
    </row>
    <row r="409" spans="4:6" x14ac:dyDescent="0.2">
      <c r="D409" s="323"/>
      <c r="E409" s="323"/>
      <c r="F409" s="323"/>
    </row>
    <row r="410" spans="4:6" x14ac:dyDescent="0.2">
      <c r="D410" s="323"/>
      <c r="E410" s="323"/>
      <c r="F410" s="323"/>
    </row>
    <row r="411" spans="4:6" x14ac:dyDescent="0.2">
      <c r="D411" s="323"/>
      <c r="E411" s="323"/>
      <c r="F411" s="323"/>
    </row>
    <row r="412" spans="4:6" x14ac:dyDescent="0.2">
      <c r="D412" s="323"/>
      <c r="E412" s="323"/>
      <c r="F412" s="323"/>
    </row>
    <row r="413" spans="4:6" x14ac:dyDescent="0.2">
      <c r="D413" s="323"/>
      <c r="E413" s="323"/>
      <c r="F413" s="323"/>
    </row>
    <row r="414" spans="4:6" x14ac:dyDescent="0.2">
      <c r="D414" s="323"/>
      <c r="E414" s="323"/>
      <c r="F414" s="323"/>
    </row>
    <row r="415" spans="4:6" x14ac:dyDescent="0.2">
      <c r="D415" s="323"/>
      <c r="E415" s="323"/>
      <c r="F415" s="323"/>
    </row>
    <row r="416" spans="4:6" x14ac:dyDescent="0.2">
      <c r="D416" s="323"/>
      <c r="E416" s="323"/>
      <c r="F416" s="323"/>
    </row>
    <row r="417" spans="4:6" x14ac:dyDescent="0.2">
      <c r="D417" s="323"/>
      <c r="E417" s="323"/>
      <c r="F417" s="323"/>
    </row>
    <row r="418" spans="4:6" x14ac:dyDescent="0.2">
      <c r="D418" s="323"/>
      <c r="E418" s="323"/>
      <c r="F418" s="323"/>
    </row>
    <row r="419" spans="4:6" x14ac:dyDescent="0.2">
      <c r="D419" s="323"/>
      <c r="E419" s="323"/>
      <c r="F419" s="323"/>
    </row>
    <row r="420" spans="4:6" x14ac:dyDescent="0.2">
      <c r="D420" s="323"/>
      <c r="E420" s="323"/>
      <c r="F420" s="323"/>
    </row>
    <row r="421" spans="4:6" x14ac:dyDescent="0.2">
      <c r="D421" s="323"/>
      <c r="E421" s="323"/>
      <c r="F421" s="323"/>
    </row>
    <row r="422" spans="4:6" x14ac:dyDescent="0.2">
      <c r="D422" s="323"/>
      <c r="E422" s="323"/>
      <c r="F422" s="323"/>
    </row>
    <row r="423" spans="4:6" x14ac:dyDescent="0.2">
      <c r="D423" s="323"/>
      <c r="E423" s="323"/>
      <c r="F423" s="323"/>
    </row>
    <row r="424" spans="4:6" x14ac:dyDescent="0.2">
      <c r="D424" s="323"/>
      <c r="E424" s="323"/>
      <c r="F424" s="323"/>
    </row>
    <row r="425" spans="4:6" x14ac:dyDescent="0.2">
      <c r="D425" s="323"/>
      <c r="E425" s="323"/>
      <c r="F425" s="323"/>
    </row>
    <row r="426" spans="4:6" x14ac:dyDescent="0.2">
      <c r="D426" s="323"/>
      <c r="E426" s="323"/>
      <c r="F426" s="323"/>
    </row>
    <row r="427" spans="4:6" x14ac:dyDescent="0.2">
      <c r="D427" s="323"/>
      <c r="E427" s="323"/>
      <c r="F427" s="323"/>
    </row>
    <row r="428" spans="4:6" x14ac:dyDescent="0.2">
      <c r="D428" s="323"/>
      <c r="E428" s="323"/>
      <c r="F428" s="323"/>
    </row>
    <row r="429" spans="4:6" x14ac:dyDescent="0.2">
      <c r="D429" s="323"/>
      <c r="E429" s="323"/>
      <c r="F429" s="323"/>
    </row>
    <row r="430" spans="4:6" x14ac:dyDescent="0.2">
      <c r="D430" s="323"/>
      <c r="E430" s="323"/>
      <c r="F430" s="323"/>
    </row>
    <row r="431" spans="4:6" x14ac:dyDescent="0.2">
      <c r="D431" s="323"/>
      <c r="E431" s="323"/>
      <c r="F431" s="323"/>
    </row>
    <row r="432" spans="4:6" x14ac:dyDescent="0.2">
      <c r="D432" s="323"/>
      <c r="E432" s="323"/>
      <c r="F432" s="323"/>
    </row>
    <row r="433" spans="4:6" x14ac:dyDescent="0.2">
      <c r="D433" s="323"/>
      <c r="E433" s="323"/>
      <c r="F433" s="323"/>
    </row>
    <row r="434" spans="4:6" x14ac:dyDescent="0.2">
      <c r="D434" s="323"/>
      <c r="E434" s="323"/>
      <c r="F434" s="323"/>
    </row>
    <row r="435" spans="4:6" x14ac:dyDescent="0.2">
      <c r="D435" s="323"/>
      <c r="E435" s="323"/>
      <c r="F435" s="323"/>
    </row>
    <row r="436" spans="4:6" x14ac:dyDescent="0.2">
      <c r="D436" s="323"/>
      <c r="E436" s="323"/>
      <c r="F436" s="323"/>
    </row>
    <row r="437" spans="4:6" x14ac:dyDescent="0.2">
      <c r="D437" s="323"/>
      <c r="E437" s="323"/>
      <c r="F437" s="323"/>
    </row>
    <row r="438" spans="4:6" x14ac:dyDescent="0.2">
      <c r="D438" s="323"/>
      <c r="E438" s="323"/>
      <c r="F438" s="323"/>
    </row>
    <row r="439" spans="4:6" x14ac:dyDescent="0.2">
      <c r="D439" s="323"/>
      <c r="E439" s="323"/>
      <c r="F439" s="323"/>
    </row>
    <row r="440" spans="4:6" x14ac:dyDescent="0.2">
      <c r="D440" s="323"/>
      <c r="E440" s="323"/>
      <c r="F440" s="323"/>
    </row>
    <row r="441" spans="4:6" x14ac:dyDescent="0.2">
      <c r="D441" s="323"/>
      <c r="E441" s="323"/>
      <c r="F441" s="323"/>
    </row>
  </sheetData>
  <mergeCells count="5">
    <mergeCell ref="A1:C1"/>
    <mergeCell ref="A4:D4"/>
    <mergeCell ref="A47:C47"/>
    <mergeCell ref="J2:L2"/>
    <mergeCell ref="J3:L3"/>
  </mergeCells>
  <printOptions horizontalCentered="1" verticalCentered="1"/>
  <pageMargins left="0.1" right="0.1" top="0.5" bottom="0.4" header="0.1" footer="0.1"/>
  <pageSetup scale="80" orientation="landscape" r:id="rId1"/>
  <headerFooter>
    <oddHeader>&amp;C&amp;"Arial,Bold"TWIN FALLS SCHOOL DISTRICT 411</oddHeader>
    <oddFooter>&amp;L&amp;"Arial,Bold"&amp;Z&amp;F&amp;R&amp;"Arial,Bold"Page &amp;P of &amp;N</oddFooter>
  </headerFooter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>
    <pageSetUpPr fitToPage="1"/>
  </sheetPr>
  <dimension ref="A1:M48"/>
  <sheetViews>
    <sheetView defaultGridColor="0" colorId="22" zoomScaleNormal="100" workbookViewId="0">
      <pane xSplit="3" ySplit="7" topLeftCell="D8" activePane="bottomRight" state="frozen"/>
      <selection activeCell="P31" sqref="P31"/>
      <selection pane="topRight" activeCell="P31" sqref="P31"/>
      <selection pane="bottomLeft" activeCell="P31" sqref="P31"/>
      <selection pane="bottomRight" activeCell="P31" sqref="P31"/>
    </sheetView>
  </sheetViews>
  <sheetFormatPr defaultColWidth="9.77734375" defaultRowHeight="15.75" x14ac:dyDescent="0.25"/>
  <cols>
    <col min="1" max="1" width="3.77734375" style="397" customWidth="1"/>
    <col min="2" max="2" width="6.77734375" style="397" customWidth="1"/>
    <col min="3" max="3" width="30.77734375" style="398" customWidth="1"/>
    <col min="4" max="13" width="11.77734375" style="397" customWidth="1"/>
    <col min="14" max="16384" width="9.77734375" style="397"/>
  </cols>
  <sheetData>
    <row r="1" spans="1:13" ht="20.25" x14ac:dyDescent="0.3">
      <c r="A1" s="600" t="s">
        <v>47</v>
      </c>
      <c r="B1" s="600"/>
      <c r="C1" s="600"/>
      <c r="E1" s="449" t="s">
        <v>510</v>
      </c>
      <c r="F1" s="447"/>
      <c r="G1" s="447"/>
      <c r="I1" s="451"/>
      <c r="M1" s="450" t="s">
        <v>562</v>
      </c>
    </row>
    <row r="2" spans="1:13" x14ac:dyDescent="0.25">
      <c r="E2" s="449" t="s">
        <v>16</v>
      </c>
      <c r="F2" s="447"/>
      <c r="G2" s="447"/>
      <c r="K2" s="446"/>
      <c r="L2" s="445"/>
      <c r="M2" s="444" t="s">
        <v>650</v>
      </c>
    </row>
    <row r="3" spans="1:13" x14ac:dyDescent="0.25">
      <c r="E3" s="448" t="s">
        <v>507</v>
      </c>
      <c r="F3" s="447"/>
      <c r="G3" s="447"/>
      <c r="K3" s="446"/>
      <c r="L3" s="445"/>
      <c r="M3" s="444" t="s">
        <v>651</v>
      </c>
    </row>
    <row r="4" spans="1:13" ht="12" customHeight="1" x14ac:dyDescent="0.2">
      <c r="A4" s="601" t="s">
        <v>505</v>
      </c>
      <c r="B4" s="601"/>
      <c r="C4" s="601"/>
      <c r="D4" s="434"/>
      <c r="E4" s="434"/>
      <c r="F4" s="434"/>
      <c r="G4" s="434"/>
      <c r="H4" s="434"/>
      <c r="I4" s="434"/>
      <c r="J4" s="434"/>
      <c r="K4" s="434"/>
      <c r="L4" s="434"/>
      <c r="M4" s="434"/>
    </row>
    <row r="5" spans="1:13" ht="15" x14ac:dyDescent="0.2">
      <c r="A5" s="443"/>
      <c r="B5" s="442"/>
      <c r="C5" s="441" t="s">
        <v>16</v>
      </c>
      <c r="D5" s="437" t="s">
        <v>503</v>
      </c>
      <c r="E5" s="440" t="s">
        <v>502</v>
      </c>
      <c r="F5" s="439" t="s">
        <v>85</v>
      </c>
      <c r="G5" s="439" t="s">
        <v>83</v>
      </c>
      <c r="H5" s="439" t="s">
        <v>81</v>
      </c>
      <c r="I5" s="439" t="s">
        <v>79</v>
      </c>
      <c r="J5" s="439" t="s">
        <v>77</v>
      </c>
      <c r="K5" s="438" t="s">
        <v>75</v>
      </c>
      <c r="L5" s="437" t="s">
        <v>73</v>
      </c>
      <c r="M5" s="437" t="s">
        <v>70</v>
      </c>
    </row>
    <row r="6" spans="1:13" ht="15" x14ac:dyDescent="0.2">
      <c r="A6" s="436"/>
      <c r="B6" s="429"/>
      <c r="C6" s="435"/>
      <c r="D6" s="429"/>
      <c r="E6" s="429"/>
      <c r="F6" s="434"/>
      <c r="G6" s="433"/>
      <c r="H6" s="432" t="s">
        <v>560</v>
      </c>
      <c r="I6" s="432" t="s">
        <v>559</v>
      </c>
      <c r="J6" s="431" t="s">
        <v>558</v>
      </c>
      <c r="K6" s="430" t="s">
        <v>557</v>
      </c>
      <c r="L6" s="430" t="s">
        <v>556</v>
      </c>
      <c r="M6" s="429"/>
    </row>
    <row r="7" spans="1:13" ht="15" x14ac:dyDescent="0.2">
      <c r="A7" s="416" t="s">
        <v>87</v>
      </c>
      <c r="B7" s="415" t="s">
        <v>500</v>
      </c>
      <c r="C7" s="428" t="s">
        <v>555</v>
      </c>
      <c r="D7" s="415" t="s">
        <v>88</v>
      </c>
      <c r="E7" s="415" t="s">
        <v>88</v>
      </c>
      <c r="F7" s="427" t="s">
        <v>84</v>
      </c>
      <c r="G7" s="426" t="s">
        <v>82</v>
      </c>
      <c r="H7" s="426" t="s">
        <v>554</v>
      </c>
      <c r="I7" s="426" t="s">
        <v>553</v>
      </c>
      <c r="J7" s="416" t="s">
        <v>552</v>
      </c>
      <c r="K7" s="415" t="s">
        <v>551</v>
      </c>
      <c r="L7" s="415" t="s">
        <v>550</v>
      </c>
      <c r="M7" s="415" t="s">
        <v>184</v>
      </c>
    </row>
    <row r="8" spans="1:13" ht="15" x14ac:dyDescent="0.2">
      <c r="A8" s="416" t="s">
        <v>496</v>
      </c>
      <c r="B8" s="415" t="s">
        <v>549</v>
      </c>
      <c r="C8" s="407" t="s">
        <v>282</v>
      </c>
      <c r="D8" s="410"/>
      <c r="E8" s="414">
        <f t="shared" ref="E8:E19" si="0">SUM(F8:M8)</f>
        <v>0</v>
      </c>
      <c r="F8" s="413"/>
      <c r="G8" s="412"/>
      <c r="H8" s="411"/>
      <c r="I8" s="410"/>
      <c r="J8" s="410"/>
      <c r="K8" s="410"/>
      <c r="L8" s="410"/>
      <c r="M8" s="410"/>
    </row>
    <row r="9" spans="1:13" ht="15" x14ac:dyDescent="0.2">
      <c r="A9" s="416" t="s">
        <v>491</v>
      </c>
      <c r="B9" s="415" t="s">
        <v>548</v>
      </c>
      <c r="C9" s="407" t="s">
        <v>280</v>
      </c>
      <c r="D9" s="410"/>
      <c r="E9" s="414">
        <f t="shared" si="0"/>
        <v>0</v>
      </c>
      <c r="F9" s="413"/>
      <c r="G9" s="412"/>
      <c r="H9" s="411"/>
      <c r="I9" s="410"/>
      <c r="J9" s="410"/>
      <c r="K9" s="410"/>
      <c r="L9" s="410"/>
      <c r="M9" s="410"/>
    </row>
    <row r="10" spans="1:13" ht="15" x14ac:dyDescent="0.2">
      <c r="A10" s="416" t="s">
        <v>487</v>
      </c>
      <c r="B10" s="415" t="s">
        <v>547</v>
      </c>
      <c r="C10" s="407" t="s">
        <v>278</v>
      </c>
      <c r="D10" s="410"/>
      <c r="E10" s="414">
        <f t="shared" si="0"/>
        <v>0</v>
      </c>
      <c r="F10" s="413"/>
      <c r="G10" s="412"/>
      <c r="H10" s="411"/>
      <c r="I10" s="410"/>
      <c r="J10" s="410"/>
      <c r="K10" s="410"/>
      <c r="L10" s="410"/>
      <c r="M10" s="410"/>
    </row>
    <row r="11" spans="1:13" ht="15" x14ac:dyDescent="0.2">
      <c r="A11" s="425" t="s">
        <v>484</v>
      </c>
      <c r="B11" s="415">
        <v>519</v>
      </c>
      <c r="C11" s="407" t="s">
        <v>276</v>
      </c>
      <c r="D11" s="410"/>
      <c r="E11" s="414">
        <f t="shared" si="0"/>
        <v>0</v>
      </c>
      <c r="F11" s="413"/>
      <c r="G11" s="412"/>
      <c r="H11" s="411"/>
      <c r="I11" s="410"/>
      <c r="J11" s="410"/>
      <c r="K11" s="410"/>
      <c r="L11" s="410"/>
      <c r="M11" s="410"/>
    </row>
    <row r="12" spans="1:13" ht="15" x14ac:dyDescent="0.2">
      <c r="A12" s="416" t="s">
        <v>480</v>
      </c>
      <c r="B12" s="415" t="s">
        <v>546</v>
      </c>
      <c r="C12" s="407" t="s">
        <v>545</v>
      </c>
      <c r="D12" s="410"/>
      <c r="E12" s="414">
        <f t="shared" si="0"/>
        <v>0</v>
      </c>
      <c r="F12" s="413"/>
      <c r="G12" s="412"/>
      <c r="H12" s="411"/>
      <c r="I12" s="410"/>
      <c r="J12" s="410"/>
      <c r="K12" s="410"/>
      <c r="L12" s="410"/>
      <c r="M12" s="410"/>
    </row>
    <row r="13" spans="1:13" ht="15" x14ac:dyDescent="0.2">
      <c r="A13" s="416" t="s">
        <v>476</v>
      </c>
      <c r="B13" s="415" t="s">
        <v>544</v>
      </c>
      <c r="C13" s="407" t="s">
        <v>543</v>
      </c>
      <c r="D13" s="410"/>
      <c r="E13" s="414">
        <f t="shared" si="0"/>
        <v>0</v>
      </c>
      <c r="F13" s="413"/>
      <c r="G13" s="412"/>
      <c r="H13" s="411"/>
      <c r="I13" s="410"/>
      <c r="J13" s="410"/>
      <c r="K13" s="410"/>
      <c r="L13" s="410"/>
      <c r="M13" s="410"/>
    </row>
    <row r="14" spans="1:13" ht="15" x14ac:dyDescent="0.2">
      <c r="A14" s="416" t="s">
        <v>471</v>
      </c>
      <c r="B14" s="415" t="s">
        <v>542</v>
      </c>
      <c r="C14" s="407" t="s">
        <v>270</v>
      </c>
      <c r="D14" s="410"/>
      <c r="E14" s="414">
        <f t="shared" si="0"/>
        <v>10380</v>
      </c>
      <c r="F14" s="413"/>
      <c r="G14" s="412"/>
      <c r="H14" s="411">
        <v>3450</v>
      </c>
      <c r="I14" s="410">
        <v>6930</v>
      </c>
      <c r="J14" s="410"/>
      <c r="K14" s="410"/>
      <c r="L14" s="410"/>
      <c r="M14" s="410"/>
    </row>
    <row r="15" spans="1:13" ht="15" x14ac:dyDescent="0.2">
      <c r="A15" s="416" t="s">
        <v>467</v>
      </c>
      <c r="B15" s="415" t="s">
        <v>541</v>
      </c>
      <c r="C15" s="407" t="s">
        <v>268</v>
      </c>
      <c r="D15" s="410"/>
      <c r="E15" s="414">
        <f t="shared" si="0"/>
        <v>0</v>
      </c>
      <c r="F15" s="413"/>
      <c r="G15" s="412"/>
      <c r="H15" s="411"/>
      <c r="I15" s="410"/>
      <c r="J15" s="410"/>
      <c r="K15" s="410"/>
      <c r="L15" s="410"/>
      <c r="M15" s="410"/>
    </row>
    <row r="16" spans="1:13" ht="15" x14ac:dyDescent="0.2">
      <c r="A16" s="416" t="s">
        <v>463</v>
      </c>
      <c r="B16" s="415" t="s">
        <v>540</v>
      </c>
      <c r="C16" s="407" t="s">
        <v>266</v>
      </c>
      <c r="D16" s="410"/>
      <c r="E16" s="414">
        <f t="shared" si="0"/>
        <v>0</v>
      </c>
      <c r="F16" s="413"/>
      <c r="G16" s="412"/>
      <c r="H16" s="411"/>
      <c r="I16" s="410"/>
      <c r="J16" s="410"/>
      <c r="K16" s="410"/>
      <c r="L16" s="410"/>
      <c r="M16" s="410"/>
    </row>
    <row r="17" spans="1:13" ht="15" x14ac:dyDescent="0.2">
      <c r="A17" s="416" t="s">
        <v>459</v>
      </c>
      <c r="B17" s="415" t="s">
        <v>539</v>
      </c>
      <c r="C17" s="407" t="s">
        <v>264</v>
      </c>
      <c r="D17" s="410"/>
      <c r="E17" s="414">
        <f t="shared" si="0"/>
        <v>0</v>
      </c>
      <c r="F17" s="413"/>
      <c r="G17" s="412"/>
      <c r="H17" s="411"/>
      <c r="I17" s="410"/>
      <c r="J17" s="410"/>
      <c r="K17" s="410"/>
      <c r="L17" s="410"/>
      <c r="M17" s="410"/>
    </row>
    <row r="18" spans="1:13" ht="15" x14ac:dyDescent="0.2">
      <c r="A18" s="416" t="s">
        <v>455</v>
      </c>
      <c r="B18" s="415" t="s">
        <v>538</v>
      </c>
      <c r="C18" s="407" t="s">
        <v>262</v>
      </c>
      <c r="D18" s="410"/>
      <c r="E18" s="414">
        <f t="shared" si="0"/>
        <v>0</v>
      </c>
      <c r="F18" s="413"/>
      <c r="G18" s="412"/>
      <c r="H18" s="411"/>
      <c r="I18" s="410"/>
      <c r="J18" s="410"/>
      <c r="K18" s="410"/>
      <c r="L18" s="410"/>
      <c r="M18" s="410"/>
    </row>
    <row r="19" spans="1:13" ht="15" x14ac:dyDescent="0.2">
      <c r="A19" s="416" t="s">
        <v>451</v>
      </c>
      <c r="B19" s="415" t="s">
        <v>537</v>
      </c>
      <c r="C19" s="407" t="s">
        <v>260</v>
      </c>
      <c r="D19" s="410"/>
      <c r="E19" s="414">
        <f t="shared" si="0"/>
        <v>0</v>
      </c>
      <c r="F19" s="413"/>
      <c r="G19" s="412"/>
      <c r="H19" s="411"/>
      <c r="I19" s="410"/>
      <c r="J19" s="410"/>
      <c r="K19" s="410"/>
      <c r="L19" s="410"/>
      <c r="M19" s="410"/>
    </row>
    <row r="20" spans="1:13" ht="15" x14ac:dyDescent="0.2">
      <c r="A20" s="416" t="s">
        <v>447</v>
      </c>
      <c r="B20" s="418"/>
      <c r="C20" s="407"/>
      <c r="D20" s="421"/>
      <c r="E20" s="421"/>
      <c r="F20" s="424"/>
      <c r="G20" s="423"/>
      <c r="H20" s="422"/>
      <c r="I20" s="421"/>
      <c r="J20" s="421"/>
      <c r="K20" s="421"/>
      <c r="L20" s="421"/>
      <c r="M20" s="421"/>
    </row>
    <row r="21" spans="1:13" ht="15" x14ac:dyDescent="0.2">
      <c r="A21" s="416" t="s">
        <v>444</v>
      </c>
      <c r="B21" s="415" t="s">
        <v>77</v>
      </c>
      <c r="C21" s="420" t="s">
        <v>536</v>
      </c>
      <c r="D21" s="419">
        <f t="shared" ref="D21:M21" si="1">SUM(D8:D19)</f>
        <v>0</v>
      </c>
      <c r="E21" s="419">
        <f t="shared" si="1"/>
        <v>10380</v>
      </c>
      <c r="F21" s="419">
        <f t="shared" si="1"/>
        <v>0</v>
      </c>
      <c r="G21" s="419">
        <f t="shared" si="1"/>
        <v>0</v>
      </c>
      <c r="H21" s="419">
        <f t="shared" si="1"/>
        <v>3450</v>
      </c>
      <c r="I21" s="419">
        <f t="shared" si="1"/>
        <v>6930</v>
      </c>
      <c r="J21" s="419">
        <f t="shared" si="1"/>
        <v>0</v>
      </c>
      <c r="K21" s="419">
        <f t="shared" si="1"/>
        <v>0</v>
      </c>
      <c r="L21" s="419">
        <f t="shared" si="1"/>
        <v>0</v>
      </c>
      <c r="M21" s="419">
        <f t="shared" si="1"/>
        <v>0</v>
      </c>
    </row>
    <row r="22" spans="1:13" ht="15" x14ac:dyDescent="0.2">
      <c r="A22" s="416" t="s">
        <v>439</v>
      </c>
      <c r="B22" s="418"/>
      <c r="C22" s="407"/>
      <c r="D22" s="403"/>
      <c r="E22" s="403"/>
      <c r="F22" s="406"/>
      <c r="G22" s="405"/>
      <c r="H22" s="404"/>
      <c r="I22" s="403"/>
      <c r="J22" s="403"/>
      <c r="K22" s="403"/>
      <c r="L22" s="403"/>
      <c r="M22" s="403"/>
    </row>
    <row r="23" spans="1:13" ht="15" x14ac:dyDescent="0.2">
      <c r="A23" s="416" t="s">
        <v>436</v>
      </c>
      <c r="B23" s="415" t="s">
        <v>535</v>
      </c>
      <c r="C23" s="407" t="s">
        <v>534</v>
      </c>
      <c r="D23" s="410"/>
      <c r="E23" s="414">
        <f>SUM(F23:M23)</f>
        <v>0</v>
      </c>
      <c r="F23" s="413"/>
      <c r="G23" s="412"/>
      <c r="H23" s="411"/>
      <c r="I23" s="410"/>
      <c r="J23" s="410"/>
      <c r="K23" s="410"/>
      <c r="L23" s="410"/>
      <c r="M23" s="410"/>
    </row>
    <row r="24" spans="1:13" ht="15" x14ac:dyDescent="0.2">
      <c r="A24" s="416" t="s">
        <v>431</v>
      </c>
      <c r="B24" s="415" t="s">
        <v>533</v>
      </c>
      <c r="C24" s="407" t="s">
        <v>532</v>
      </c>
      <c r="D24" s="410"/>
      <c r="E24" s="414">
        <f>SUM(F24:M24)</f>
        <v>0</v>
      </c>
      <c r="F24" s="413"/>
      <c r="G24" s="412"/>
      <c r="H24" s="411"/>
      <c r="I24" s="410"/>
      <c r="J24" s="410"/>
      <c r="K24" s="410"/>
      <c r="L24" s="410"/>
      <c r="M24" s="410"/>
    </row>
    <row r="25" spans="1:13" ht="15" x14ac:dyDescent="0.2">
      <c r="A25" s="416" t="s">
        <v>428</v>
      </c>
      <c r="B25" s="415"/>
      <c r="C25" s="407"/>
      <c r="D25" s="403"/>
      <c r="E25" s="403"/>
      <c r="F25" s="406"/>
      <c r="G25" s="405"/>
      <c r="H25" s="404"/>
      <c r="I25" s="403"/>
      <c r="J25" s="403"/>
      <c r="K25" s="403"/>
      <c r="L25" s="403"/>
      <c r="M25" s="403"/>
    </row>
    <row r="26" spans="1:13" ht="15" x14ac:dyDescent="0.2">
      <c r="A26" s="416" t="s">
        <v>425</v>
      </c>
      <c r="B26" s="415" t="s">
        <v>531</v>
      </c>
      <c r="C26" s="407" t="s">
        <v>254</v>
      </c>
      <c r="D26" s="410">
        <v>13</v>
      </c>
      <c r="E26" s="414">
        <f>SUM(F26:M26)</f>
        <v>3037</v>
      </c>
      <c r="F26" s="413"/>
      <c r="G26" s="412"/>
      <c r="H26" s="411"/>
      <c r="I26" s="410">
        <v>3037</v>
      </c>
      <c r="J26" s="410"/>
      <c r="K26" s="410"/>
      <c r="L26" s="410"/>
      <c r="M26" s="410"/>
    </row>
    <row r="27" spans="1:13" ht="15" x14ac:dyDescent="0.2">
      <c r="A27" s="416" t="s">
        <v>422</v>
      </c>
      <c r="B27" s="415" t="s">
        <v>530</v>
      </c>
      <c r="C27" s="407" t="s">
        <v>252</v>
      </c>
      <c r="D27" s="410"/>
      <c r="E27" s="414">
        <f>SUM(F27:M27)</f>
        <v>0</v>
      </c>
      <c r="F27" s="413"/>
      <c r="G27" s="412"/>
      <c r="H27" s="411"/>
      <c r="I27" s="410"/>
      <c r="J27" s="410"/>
      <c r="K27" s="410"/>
      <c r="L27" s="410"/>
      <c r="M27" s="410"/>
    </row>
    <row r="28" spans="1:13" ht="15" x14ac:dyDescent="0.2">
      <c r="A28" s="416" t="s">
        <v>418</v>
      </c>
      <c r="B28" s="415">
        <v>623</v>
      </c>
      <c r="C28" s="407" t="s">
        <v>250</v>
      </c>
      <c r="D28" s="410"/>
      <c r="E28" s="414">
        <f>SUM(F28:M28)</f>
        <v>0</v>
      </c>
      <c r="F28" s="413"/>
      <c r="G28" s="412"/>
      <c r="H28" s="411"/>
      <c r="I28" s="410"/>
      <c r="J28" s="410"/>
      <c r="K28" s="410"/>
      <c r="L28" s="410"/>
      <c r="M28" s="410"/>
    </row>
    <row r="29" spans="1:13" ht="15" x14ac:dyDescent="0.2">
      <c r="A29" s="416" t="s">
        <v>415</v>
      </c>
      <c r="B29" s="415" t="s">
        <v>529</v>
      </c>
      <c r="C29" s="407" t="s">
        <v>248</v>
      </c>
      <c r="D29" s="410"/>
      <c r="E29" s="414">
        <f>SUM(F29:M29)</f>
        <v>0</v>
      </c>
      <c r="F29" s="413"/>
      <c r="G29" s="412"/>
      <c r="H29" s="411"/>
      <c r="I29" s="410"/>
      <c r="J29" s="410"/>
      <c r="K29" s="410"/>
      <c r="L29" s="410"/>
      <c r="M29" s="410"/>
    </row>
    <row r="30" spans="1:13" ht="15" x14ac:dyDescent="0.2">
      <c r="A30" s="416" t="s">
        <v>410</v>
      </c>
      <c r="B30" s="415" t="s">
        <v>528</v>
      </c>
      <c r="C30" s="407" t="s">
        <v>246</v>
      </c>
      <c r="D30" s="410"/>
      <c r="E30" s="414">
        <f>SUM(F30:M30)</f>
        <v>0</v>
      </c>
      <c r="F30" s="413"/>
      <c r="G30" s="412"/>
      <c r="H30" s="411"/>
      <c r="I30" s="410"/>
      <c r="J30" s="410"/>
      <c r="K30" s="410"/>
      <c r="L30" s="410"/>
      <c r="M30" s="410"/>
    </row>
    <row r="31" spans="1:13" ht="15" x14ac:dyDescent="0.2">
      <c r="A31" s="416" t="s">
        <v>405</v>
      </c>
      <c r="B31" s="415"/>
      <c r="C31" s="407"/>
      <c r="D31" s="403"/>
      <c r="E31" s="403"/>
      <c r="F31" s="406"/>
      <c r="G31" s="405"/>
      <c r="H31" s="404"/>
      <c r="I31" s="403"/>
      <c r="J31" s="403"/>
      <c r="K31" s="403"/>
      <c r="L31" s="403"/>
      <c r="M31" s="403"/>
    </row>
    <row r="32" spans="1:13" ht="15" x14ac:dyDescent="0.2">
      <c r="A32" s="416" t="s">
        <v>401</v>
      </c>
      <c r="B32" s="415" t="s">
        <v>527</v>
      </c>
      <c r="C32" s="407" t="s">
        <v>244</v>
      </c>
      <c r="D32" s="410"/>
      <c r="E32" s="414">
        <f>SUM(F32:M32)</f>
        <v>0</v>
      </c>
      <c r="F32" s="413"/>
      <c r="G32" s="412"/>
      <c r="H32" s="411"/>
      <c r="I32" s="410"/>
      <c r="J32" s="410"/>
      <c r="K32" s="410"/>
      <c r="L32" s="410"/>
      <c r="M32" s="410"/>
    </row>
    <row r="33" spans="1:13" ht="15" x14ac:dyDescent="0.2">
      <c r="A33" s="416" t="s">
        <v>398</v>
      </c>
      <c r="B33" s="415"/>
      <c r="C33" s="407"/>
      <c r="D33" s="403"/>
      <c r="E33" s="403"/>
      <c r="F33" s="406"/>
      <c r="G33" s="405"/>
      <c r="H33" s="404"/>
      <c r="I33" s="403"/>
      <c r="J33" s="403"/>
      <c r="K33" s="403"/>
      <c r="L33" s="403"/>
      <c r="M33" s="403"/>
    </row>
    <row r="34" spans="1:13" ht="15" x14ac:dyDescent="0.2">
      <c r="A34" s="416" t="s">
        <v>394</v>
      </c>
      <c r="B34" s="415" t="s">
        <v>526</v>
      </c>
      <c r="C34" s="407" t="s">
        <v>242</v>
      </c>
      <c r="D34" s="410"/>
      <c r="E34" s="414">
        <f t="shared" ref="E34:E41" si="2">SUM(F34:M34)</f>
        <v>0</v>
      </c>
      <c r="F34" s="413"/>
      <c r="G34" s="412"/>
      <c r="H34" s="411"/>
      <c r="I34" s="410"/>
      <c r="J34" s="410"/>
      <c r="K34" s="410"/>
      <c r="L34" s="410"/>
      <c r="M34" s="410"/>
    </row>
    <row r="35" spans="1:13" ht="15" x14ac:dyDescent="0.2">
      <c r="A35" s="416" t="s">
        <v>390</v>
      </c>
      <c r="B35" s="415" t="s">
        <v>525</v>
      </c>
      <c r="C35" s="407" t="s">
        <v>240</v>
      </c>
      <c r="D35" s="410"/>
      <c r="E35" s="414">
        <f t="shared" si="2"/>
        <v>0</v>
      </c>
      <c r="F35" s="413"/>
      <c r="G35" s="412"/>
      <c r="H35" s="411"/>
      <c r="I35" s="410"/>
      <c r="J35" s="410"/>
      <c r="K35" s="410"/>
      <c r="L35" s="410"/>
      <c r="M35" s="410"/>
    </row>
    <row r="36" spans="1:13" ht="15" x14ac:dyDescent="0.2">
      <c r="A36" s="416" t="s">
        <v>385</v>
      </c>
      <c r="B36" s="415">
        <v>656</v>
      </c>
      <c r="C36" s="407" t="s">
        <v>524</v>
      </c>
      <c r="D36" s="410"/>
      <c r="E36" s="414">
        <f t="shared" si="2"/>
        <v>0</v>
      </c>
      <c r="F36" s="413"/>
      <c r="G36" s="412"/>
      <c r="H36" s="411"/>
      <c r="I36" s="410"/>
      <c r="J36" s="410"/>
      <c r="K36" s="410"/>
      <c r="L36" s="410"/>
      <c r="M36" s="410"/>
    </row>
    <row r="37" spans="1:13" ht="15" x14ac:dyDescent="0.2">
      <c r="A37" s="416" t="s">
        <v>380</v>
      </c>
      <c r="B37" s="415" t="s">
        <v>523</v>
      </c>
      <c r="C37" s="407" t="s">
        <v>522</v>
      </c>
      <c r="D37" s="410"/>
      <c r="E37" s="414">
        <f t="shared" si="2"/>
        <v>0</v>
      </c>
      <c r="F37" s="413"/>
      <c r="G37" s="412"/>
      <c r="H37" s="411"/>
      <c r="I37" s="410"/>
      <c r="J37" s="410"/>
      <c r="K37" s="410"/>
      <c r="L37" s="410"/>
      <c r="M37" s="410"/>
    </row>
    <row r="38" spans="1:13" ht="15" x14ac:dyDescent="0.2">
      <c r="A38" s="416" t="s">
        <v>377</v>
      </c>
      <c r="B38" s="415">
        <v>663</v>
      </c>
      <c r="C38" s="407" t="s">
        <v>521</v>
      </c>
      <c r="D38" s="410"/>
      <c r="E38" s="414">
        <f t="shared" si="2"/>
        <v>0</v>
      </c>
      <c r="F38" s="413"/>
      <c r="G38" s="412"/>
      <c r="H38" s="411"/>
      <c r="I38" s="410"/>
      <c r="J38" s="410"/>
      <c r="K38" s="410"/>
      <c r="L38" s="410"/>
      <c r="M38" s="410"/>
    </row>
    <row r="39" spans="1:13" ht="15" x14ac:dyDescent="0.2">
      <c r="A39" s="416" t="s">
        <v>373</v>
      </c>
      <c r="B39" s="415" t="s">
        <v>520</v>
      </c>
      <c r="C39" s="407" t="s">
        <v>519</v>
      </c>
      <c r="D39" s="410"/>
      <c r="E39" s="414">
        <f t="shared" si="2"/>
        <v>0</v>
      </c>
      <c r="F39" s="413"/>
      <c r="G39" s="412"/>
      <c r="H39" s="411"/>
      <c r="I39" s="410"/>
      <c r="J39" s="410"/>
      <c r="K39" s="410"/>
      <c r="L39" s="410"/>
      <c r="M39" s="410"/>
    </row>
    <row r="40" spans="1:13" ht="15" x14ac:dyDescent="0.2">
      <c r="A40" s="416" t="s">
        <v>369</v>
      </c>
      <c r="B40" s="415" t="s">
        <v>518</v>
      </c>
      <c r="C40" s="407" t="s">
        <v>230</v>
      </c>
      <c r="D40" s="410"/>
      <c r="E40" s="414">
        <f t="shared" si="2"/>
        <v>0</v>
      </c>
      <c r="F40" s="413"/>
      <c r="G40" s="412"/>
      <c r="H40" s="411"/>
      <c r="I40" s="410"/>
      <c r="J40" s="410"/>
      <c r="K40" s="410"/>
      <c r="L40" s="410"/>
      <c r="M40" s="410"/>
    </row>
    <row r="41" spans="1:13" ht="15" x14ac:dyDescent="0.2">
      <c r="A41" s="416" t="s">
        <v>365</v>
      </c>
      <c r="B41" s="415" t="s">
        <v>517</v>
      </c>
      <c r="C41" s="407" t="s">
        <v>228</v>
      </c>
      <c r="D41" s="410"/>
      <c r="E41" s="414">
        <f t="shared" si="2"/>
        <v>0</v>
      </c>
      <c r="F41" s="413"/>
      <c r="G41" s="412"/>
      <c r="H41" s="411"/>
      <c r="I41" s="410"/>
      <c r="J41" s="410"/>
      <c r="K41" s="410"/>
      <c r="L41" s="410"/>
      <c r="M41" s="410"/>
    </row>
    <row r="42" spans="1:13" ht="15" x14ac:dyDescent="0.2">
      <c r="A42" s="416" t="s">
        <v>362</v>
      </c>
      <c r="B42" s="415"/>
      <c r="C42" s="407"/>
      <c r="D42" s="403"/>
      <c r="E42" s="403"/>
      <c r="F42" s="406"/>
      <c r="G42" s="405"/>
      <c r="H42" s="404"/>
      <c r="I42" s="403"/>
      <c r="J42" s="403"/>
      <c r="K42" s="403"/>
      <c r="L42" s="403"/>
      <c r="M42" s="403"/>
    </row>
    <row r="43" spans="1:13" ht="15" x14ac:dyDescent="0.2">
      <c r="A43" s="416" t="s">
        <v>359</v>
      </c>
      <c r="B43" s="415" t="s">
        <v>516</v>
      </c>
      <c r="C43" s="407" t="s">
        <v>515</v>
      </c>
      <c r="D43" s="410"/>
      <c r="E43" s="414">
        <f>SUM(F43:M43)</f>
        <v>0</v>
      </c>
      <c r="F43" s="413"/>
      <c r="G43" s="412"/>
      <c r="H43" s="411"/>
      <c r="I43" s="410"/>
      <c r="J43" s="410"/>
      <c r="K43" s="410"/>
      <c r="L43" s="410"/>
      <c r="M43" s="410"/>
    </row>
    <row r="44" spans="1:13" ht="15" x14ac:dyDescent="0.2">
      <c r="A44" s="416" t="s">
        <v>357</v>
      </c>
      <c r="B44" s="415" t="s">
        <v>514</v>
      </c>
      <c r="C44" s="407" t="s">
        <v>513</v>
      </c>
      <c r="D44" s="410"/>
      <c r="E44" s="414">
        <f>SUM(F44:M44)</f>
        <v>0</v>
      </c>
      <c r="F44" s="413"/>
      <c r="G44" s="412"/>
      <c r="H44" s="411"/>
      <c r="I44" s="410"/>
      <c r="J44" s="410"/>
      <c r="K44" s="410"/>
      <c r="L44" s="410"/>
      <c r="M44" s="410"/>
    </row>
    <row r="45" spans="1:13" ht="15" x14ac:dyDescent="0.2">
      <c r="A45" s="416" t="s">
        <v>353</v>
      </c>
      <c r="B45" s="415" t="s">
        <v>512</v>
      </c>
      <c r="C45" s="407" t="s">
        <v>222</v>
      </c>
      <c r="D45" s="410"/>
      <c r="E45" s="414">
        <f>SUM(F45:M45)</f>
        <v>0</v>
      </c>
      <c r="F45" s="413"/>
      <c r="G45" s="412"/>
      <c r="H45" s="411"/>
      <c r="I45" s="410"/>
      <c r="J45" s="410"/>
      <c r="K45" s="410"/>
      <c r="L45" s="410"/>
      <c r="M45" s="410"/>
    </row>
    <row r="46" spans="1:13" ht="15" x14ac:dyDescent="0.2">
      <c r="A46" s="409"/>
      <c r="B46" s="408"/>
      <c r="C46" s="407"/>
      <c r="D46" s="403"/>
      <c r="E46" s="403"/>
      <c r="F46" s="406"/>
      <c r="G46" s="405"/>
      <c r="H46" s="404"/>
      <c r="I46" s="403"/>
      <c r="J46" s="403"/>
      <c r="K46" s="403"/>
      <c r="L46" s="403"/>
      <c r="M46" s="403"/>
    </row>
    <row r="47" spans="1:13" ht="12" customHeight="1" x14ac:dyDescent="0.2">
      <c r="A47" s="602" t="str">
        <f ca="1">CELL("filename",A47)</f>
        <v>R:\Finance\Annual Budget\Amended 2016-2017\[2016-2017 Amended Budget.xlsx]143a</v>
      </c>
      <c r="B47" s="602"/>
      <c r="C47" s="602"/>
      <c r="D47" s="402"/>
      <c r="E47" s="402"/>
      <c r="F47" s="402"/>
      <c r="G47" s="402"/>
      <c r="H47" s="402"/>
      <c r="I47" s="402"/>
      <c r="J47" s="402"/>
      <c r="K47" s="402"/>
      <c r="L47" s="402"/>
      <c r="M47" s="402"/>
    </row>
    <row r="48" spans="1:13" ht="12" customHeight="1" x14ac:dyDescent="0.2">
      <c r="A48" s="401"/>
      <c r="B48" s="401"/>
      <c r="C48" s="400" t="s">
        <v>511</v>
      </c>
      <c r="D48" s="399">
        <f t="shared" ref="D48:M48" si="3">SUM(D23:D46)</f>
        <v>13</v>
      </c>
      <c r="E48" s="399">
        <f t="shared" si="3"/>
        <v>3037</v>
      </c>
      <c r="F48" s="399">
        <f t="shared" si="3"/>
        <v>0</v>
      </c>
      <c r="G48" s="399">
        <f t="shared" si="3"/>
        <v>0</v>
      </c>
      <c r="H48" s="399">
        <f t="shared" si="3"/>
        <v>0</v>
      </c>
      <c r="I48" s="399">
        <f t="shared" si="3"/>
        <v>3037</v>
      </c>
      <c r="J48" s="399">
        <f t="shared" si="3"/>
        <v>0</v>
      </c>
      <c r="K48" s="399">
        <f t="shared" si="3"/>
        <v>0</v>
      </c>
      <c r="L48" s="399">
        <f t="shared" si="3"/>
        <v>0</v>
      </c>
      <c r="M48" s="399">
        <f t="shared" si="3"/>
        <v>0</v>
      </c>
    </row>
  </sheetData>
  <mergeCells count="3">
    <mergeCell ref="A1:C1"/>
    <mergeCell ref="A4:C4"/>
    <mergeCell ref="A47:C47"/>
  </mergeCells>
  <printOptions horizontalCentered="1" verticalCentered="1"/>
  <pageMargins left="0.1" right="0.1" top="0.4" bottom="0.4" header="0.1" footer="0.1"/>
  <pageSetup scale="81" fitToHeight="2" orientation="landscape" r:id="rId1"/>
  <headerFooter>
    <oddHeader>&amp;C&amp;"Arial,Bold"TWIN FALLS SCHOOL DISTRICT 411</oddHeader>
    <oddFooter>&amp;L&amp;"Arial,Bold"&amp;Z&amp;F&amp;R&amp;"Arial,Bold"Page &amp;P of &amp;N</oddFooter>
  </headerFooter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C49"/>
  <sheetViews>
    <sheetView zoomScaleNormal="100" workbookViewId="0">
      <pane xSplit="3" ySplit="7" topLeftCell="D20" activePane="bottomRight" state="frozen"/>
      <selection activeCell="P31" sqref="P31"/>
      <selection pane="topRight" activeCell="P31" sqref="P31"/>
      <selection pane="bottomLeft" activeCell="P31" sqref="P31"/>
      <selection pane="bottomRight" activeCell="P31" sqref="P31"/>
    </sheetView>
  </sheetViews>
  <sheetFormatPr defaultRowHeight="15.75" x14ac:dyDescent="0.25"/>
  <cols>
    <col min="1" max="1" width="3.77734375" style="397" customWidth="1"/>
    <col min="2" max="2" width="6.77734375" style="452" customWidth="1"/>
    <col min="3" max="3" width="30.77734375" style="398" customWidth="1"/>
    <col min="4" max="13" width="11.77734375" style="397" customWidth="1"/>
    <col min="14" max="16384" width="8.88671875" style="397"/>
  </cols>
  <sheetData>
    <row r="1" spans="1:22" ht="20.25" x14ac:dyDescent="0.3">
      <c r="A1" s="600" t="s">
        <v>47</v>
      </c>
      <c r="B1" s="600"/>
      <c r="C1" s="600"/>
      <c r="E1" s="530" t="s">
        <v>510</v>
      </c>
      <c r="F1" s="529"/>
      <c r="G1" s="529"/>
      <c r="H1" s="529"/>
      <c r="I1" s="451"/>
      <c r="L1" s="540"/>
      <c r="M1" s="450" t="s">
        <v>598</v>
      </c>
    </row>
    <row r="2" spans="1:22" x14ac:dyDescent="0.25">
      <c r="E2" s="530" t="s">
        <v>16</v>
      </c>
      <c r="F2" s="529"/>
      <c r="G2" s="529"/>
      <c r="H2" s="528"/>
      <c r="K2" s="446"/>
      <c r="L2" s="445"/>
      <c r="M2" s="444" t="s">
        <v>650</v>
      </c>
    </row>
    <row r="3" spans="1:22" ht="15" customHeight="1" x14ac:dyDescent="0.25">
      <c r="E3" s="447" t="s">
        <v>507</v>
      </c>
      <c r="F3" s="447"/>
      <c r="G3" s="447"/>
      <c r="H3" s="528"/>
      <c r="J3" s="527" t="s">
        <v>5</v>
      </c>
      <c r="K3" s="446"/>
      <c r="L3" s="445"/>
      <c r="M3" s="444" t="s">
        <v>651</v>
      </c>
    </row>
    <row r="4" spans="1:22" ht="12.6" customHeight="1" x14ac:dyDescent="0.2">
      <c r="A4" s="603" t="s">
        <v>505</v>
      </c>
      <c r="B4" s="603"/>
      <c r="C4" s="603"/>
      <c r="D4" s="401"/>
      <c r="E4" s="401"/>
      <c r="F4" s="401"/>
      <c r="G4" s="401"/>
      <c r="H4" s="401"/>
      <c r="I4" s="401"/>
      <c r="J4" s="401"/>
      <c r="K4" s="401"/>
      <c r="L4" s="401"/>
    </row>
    <row r="5" spans="1:22" ht="15" x14ac:dyDescent="0.2">
      <c r="A5" s="526"/>
      <c r="B5" s="522"/>
      <c r="C5" s="525" t="s">
        <v>16</v>
      </c>
      <c r="D5" s="522" t="s">
        <v>503</v>
      </c>
      <c r="E5" s="522" t="s">
        <v>90</v>
      </c>
      <c r="F5" s="524" t="s">
        <v>85</v>
      </c>
      <c r="G5" s="524" t="s">
        <v>83</v>
      </c>
      <c r="H5" s="524" t="s">
        <v>81</v>
      </c>
      <c r="I5" s="524" t="s">
        <v>79</v>
      </c>
      <c r="J5" s="524" t="s">
        <v>77</v>
      </c>
      <c r="K5" s="523" t="s">
        <v>75</v>
      </c>
      <c r="L5" s="522" t="s">
        <v>73</v>
      </c>
      <c r="M5" s="522" t="s">
        <v>70</v>
      </c>
    </row>
    <row r="6" spans="1:22" ht="15" x14ac:dyDescent="0.2">
      <c r="A6" s="521"/>
      <c r="B6" s="481"/>
      <c r="C6" s="480"/>
      <c r="D6" s="516"/>
      <c r="E6" s="520"/>
      <c r="F6" s="401"/>
      <c r="G6" s="519"/>
      <c r="H6" s="518" t="s">
        <v>560</v>
      </c>
      <c r="I6" s="518" t="s">
        <v>559</v>
      </c>
      <c r="J6" s="517" t="s">
        <v>558</v>
      </c>
      <c r="K6" s="481" t="s">
        <v>557</v>
      </c>
      <c r="L6" s="481" t="s">
        <v>556</v>
      </c>
      <c r="M6" s="516"/>
    </row>
    <row r="7" spans="1:22" ht="15" x14ac:dyDescent="0.2">
      <c r="A7" s="482" t="s">
        <v>87</v>
      </c>
      <c r="B7" s="484" t="s">
        <v>500</v>
      </c>
      <c r="C7" s="515" t="s">
        <v>555</v>
      </c>
      <c r="D7" s="484" t="s">
        <v>88</v>
      </c>
      <c r="E7" s="484" t="s">
        <v>88</v>
      </c>
      <c r="F7" s="514" t="s">
        <v>84</v>
      </c>
      <c r="G7" s="459" t="s">
        <v>82</v>
      </c>
      <c r="H7" s="459" t="s">
        <v>554</v>
      </c>
      <c r="I7" s="459" t="s">
        <v>553</v>
      </c>
      <c r="J7" s="482" t="s">
        <v>552</v>
      </c>
      <c r="K7" s="484" t="s">
        <v>551</v>
      </c>
      <c r="L7" s="484" t="s">
        <v>550</v>
      </c>
      <c r="M7" s="484" t="s">
        <v>184</v>
      </c>
    </row>
    <row r="8" spans="1:22" ht="15" x14ac:dyDescent="0.2">
      <c r="A8" s="482" t="s">
        <v>350</v>
      </c>
      <c r="B8" s="484" t="s">
        <v>597</v>
      </c>
      <c r="C8" s="463" t="s">
        <v>220</v>
      </c>
      <c r="D8" s="497"/>
      <c r="E8" s="414">
        <f>SUM(F8:M8)</f>
        <v>0</v>
      </c>
      <c r="F8" s="500"/>
      <c r="G8" s="499"/>
      <c r="H8" s="498"/>
      <c r="I8" s="497"/>
      <c r="J8" s="497"/>
      <c r="K8" s="497"/>
      <c r="L8" s="497"/>
      <c r="M8" s="497"/>
    </row>
    <row r="9" spans="1:22" ht="15" x14ac:dyDescent="0.2">
      <c r="A9" s="482" t="s">
        <v>493</v>
      </c>
      <c r="B9" s="484"/>
      <c r="C9" s="463"/>
      <c r="D9" s="509"/>
      <c r="E9" s="509"/>
      <c r="F9" s="512"/>
      <c r="G9" s="511"/>
      <c r="H9" s="510"/>
      <c r="I9" s="509"/>
      <c r="J9" s="509"/>
      <c r="K9" s="509"/>
      <c r="L9" s="509"/>
      <c r="M9" s="509"/>
    </row>
    <row r="10" spans="1:22" ht="15" x14ac:dyDescent="0.2">
      <c r="A10" s="482" t="s">
        <v>490</v>
      </c>
      <c r="B10" s="484" t="s">
        <v>75</v>
      </c>
      <c r="C10" s="473" t="s">
        <v>596</v>
      </c>
      <c r="D10" s="472">
        <f>+D8+'143a'!D48</f>
        <v>13</v>
      </c>
      <c r="E10" s="472">
        <f>+E8+'143a'!E48</f>
        <v>3037</v>
      </c>
      <c r="F10" s="472">
        <f>+F8+'143a'!F48</f>
        <v>0</v>
      </c>
      <c r="G10" s="472">
        <f>+G8+'143a'!G48</f>
        <v>0</v>
      </c>
      <c r="H10" s="472">
        <f>+H8+'143a'!H48</f>
        <v>0</v>
      </c>
      <c r="I10" s="472">
        <f>+I8+'143a'!I48</f>
        <v>3037</v>
      </c>
      <c r="J10" s="472">
        <f>+J8+'143a'!J48</f>
        <v>0</v>
      </c>
      <c r="K10" s="472">
        <f>+K8+'143a'!K48</f>
        <v>0</v>
      </c>
      <c r="L10" s="472">
        <f>+L8+'143a'!L48</f>
        <v>0</v>
      </c>
      <c r="M10" s="472">
        <f>+M8+'143a'!M48</f>
        <v>0</v>
      </c>
    </row>
    <row r="11" spans="1:22" x14ac:dyDescent="0.25">
      <c r="A11" s="482" t="s">
        <v>485</v>
      </c>
      <c r="B11" s="513"/>
      <c r="C11" s="486"/>
      <c r="D11" s="501"/>
      <c r="E11" s="501"/>
      <c r="F11" s="504"/>
      <c r="G11" s="503"/>
      <c r="H11" s="502"/>
      <c r="I11" s="501"/>
      <c r="J11" s="501"/>
      <c r="K11" s="501"/>
      <c r="L11" s="501"/>
      <c r="M11" s="501"/>
    </row>
    <row r="12" spans="1:22" ht="15" x14ac:dyDescent="0.2">
      <c r="A12" s="482" t="s">
        <v>478</v>
      </c>
      <c r="B12" s="484" t="s">
        <v>595</v>
      </c>
      <c r="C12" s="463" t="s">
        <v>218</v>
      </c>
      <c r="D12" s="497"/>
      <c r="E12" s="414">
        <f>SUM(F12:M12)</f>
        <v>0</v>
      </c>
      <c r="F12" s="500"/>
      <c r="G12" s="499"/>
      <c r="H12" s="498"/>
      <c r="I12" s="497"/>
      <c r="J12" s="497"/>
      <c r="K12" s="497"/>
      <c r="L12" s="497"/>
      <c r="M12" s="497"/>
    </row>
    <row r="13" spans="1:22" ht="15" x14ac:dyDescent="0.2">
      <c r="A13" s="482" t="s">
        <v>474</v>
      </c>
      <c r="B13" s="484" t="s">
        <v>594</v>
      </c>
      <c r="C13" s="463" t="s">
        <v>216</v>
      </c>
      <c r="D13" s="497"/>
      <c r="E13" s="414">
        <f>SUM(F13:M13)</f>
        <v>0</v>
      </c>
      <c r="F13" s="500"/>
      <c r="G13" s="499"/>
      <c r="H13" s="498"/>
      <c r="I13" s="497"/>
      <c r="J13" s="497"/>
      <c r="K13" s="497"/>
      <c r="L13" s="497"/>
      <c r="M13" s="497"/>
    </row>
    <row r="14" spans="1:22" ht="15" x14ac:dyDescent="0.2">
      <c r="A14" s="482" t="s">
        <v>469</v>
      </c>
      <c r="B14" s="484">
        <v>730</v>
      </c>
      <c r="C14" s="463" t="s">
        <v>593</v>
      </c>
      <c r="D14" s="497"/>
      <c r="E14" s="414">
        <f>SUM(F14:M14)</f>
        <v>0</v>
      </c>
      <c r="F14" s="500"/>
      <c r="G14" s="499"/>
      <c r="H14" s="498"/>
      <c r="I14" s="497"/>
      <c r="J14" s="497"/>
      <c r="K14" s="497"/>
      <c r="L14" s="497"/>
      <c r="M14" s="497"/>
    </row>
    <row r="15" spans="1:22" ht="15" x14ac:dyDescent="0.2">
      <c r="A15" s="482" t="s">
        <v>465</v>
      </c>
      <c r="B15" s="484"/>
      <c r="C15" s="463"/>
      <c r="D15" s="501"/>
      <c r="E15" s="501"/>
      <c r="F15" s="512"/>
      <c r="G15" s="511"/>
      <c r="H15" s="510"/>
      <c r="I15" s="509"/>
      <c r="J15" s="509"/>
      <c r="K15" s="509"/>
      <c r="L15" s="509"/>
      <c r="M15" s="509"/>
    </row>
    <row r="16" spans="1:22" ht="15" x14ac:dyDescent="0.2">
      <c r="A16" s="482" t="s">
        <v>461</v>
      </c>
      <c r="B16" s="484" t="s">
        <v>73</v>
      </c>
      <c r="C16" s="463" t="s">
        <v>592</v>
      </c>
      <c r="D16" s="472">
        <f t="shared" ref="D16:M16" si="0">SUM(D12:D14)</f>
        <v>0</v>
      </c>
      <c r="E16" s="472">
        <f t="shared" si="0"/>
        <v>0</v>
      </c>
      <c r="F16" s="472">
        <f t="shared" si="0"/>
        <v>0</v>
      </c>
      <c r="G16" s="472">
        <f t="shared" si="0"/>
        <v>0</v>
      </c>
      <c r="H16" s="472">
        <f t="shared" si="0"/>
        <v>0</v>
      </c>
      <c r="I16" s="472">
        <f t="shared" si="0"/>
        <v>0</v>
      </c>
      <c r="J16" s="472">
        <f t="shared" si="0"/>
        <v>0</v>
      </c>
      <c r="K16" s="472">
        <f t="shared" si="0"/>
        <v>0</v>
      </c>
      <c r="L16" s="472">
        <f t="shared" si="0"/>
        <v>0</v>
      </c>
      <c r="M16" s="472">
        <f t="shared" si="0"/>
        <v>0</v>
      </c>
      <c r="N16" s="492"/>
      <c r="O16" s="492"/>
      <c r="P16" s="492"/>
      <c r="Q16" s="492"/>
      <c r="R16" s="492"/>
      <c r="S16" s="492"/>
      <c r="T16" s="492"/>
      <c r="U16" s="492"/>
      <c r="V16" s="492"/>
    </row>
    <row r="17" spans="1:55" ht="15" x14ac:dyDescent="0.2">
      <c r="A17" s="482" t="s">
        <v>457</v>
      </c>
      <c r="B17" s="484"/>
      <c r="C17" s="463"/>
      <c r="D17" s="501"/>
      <c r="E17" s="501"/>
      <c r="F17" s="504"/>
      <c r="G17" s="503"/>
      <c r="H17" s="502"/>
      <c r="I17" s="501"/>
      <c r="J17" s="501"/>
      <c r="K17" s="501"/>
      <c r="L17" s="501"/>
      <c r="M17" s="501"/>
    </row>
    <row r="18" spans="1:55" ht="15" x14ac:dyDescent="0.2">
      <c r="A18" s="482" t="s">
        <v>453</v>
      </c>
      <c r="B18" s="484" t="s">
        <v>591</v>
      </c>
      <c r="C18" s="463" t="s">
        <v>590</v>
      </c>
      <c r="D18" s="497"/>
      <c r="E18" s="414">
        <f>SUM(F18:M18)</f>
        <v>0</v>
      </c>
      <c r="F18" s="500"/>
      <c r="G18" s="499"/>
      <c r="H18" s="498"/>
      <c r="I18" s="497"/>
      <c r="J18" s="497"/>
      <c r="K18" s="497"/>
      <c r="L18" s="497"/>
      <c r="M18" s="497"/>
    </row>
    <row r="19" spans="1:55" ht="15" x14ac:dyDescent="0.2">
      <c r="A19" s="482" t="s">
        <v>449</v>
      </c>
      <c r="B19" s="484">
        <v>811</v>
      </c>
      <c r="C19" s="463" t="s">
        <v>589</v>
      </c>
      <c r="D19" s="497"/>
      <c r="E19" s="414">
        <f>SUM(F19:M19)</f>
        <v>0</v>
      </c>
      <c r="F19" s="500"/>
      <c r="G19" s="499"/>
      <c r="H19" s="498"/>
      <c r="I19" s="497"/>
      <c r="J19" s="497"/>
      <c r="K19" s="497"/>
      <c r="L19" s="497"/>
      <c r="M19" s="497"/>
    </row>
    <row r="20" spans="1:55" ht="15" x14ac:dyDescent="0.2">
      <c r="A20" s="482" t="s">
        <v>445</v>
      </c>
      <c r="B20" s="484"/>
      <c r="C20" s="463"/>
      <c r="D20" s="509"/>
      <c r="E20" s="509"/>
      <c r="F20" s="512"/>
      <c r="G20" s="511"/>
      <c r="H20" s="510"/>
      <c r="I20" s="509"/>
      <c r="J20" s="509"/>
      <c r="K20" s="509"/>
      <c r="L20" s="509"/>
      <c r="M20" s="509"/>
    </row>
    <row r="21" spans="1:55" s="505" customFormat="1" ht="15" x14ac:dyDescent="0.2">
      <c r="A21" s="482" t="s">
        <v>442</v>
      </c>
      <c r="B21" s="508">
        <v>800</v>
      </c>
      <c r="C21" s="507" t="s">
        <v>588</v>
      </c>
      <c r="D21" s="472">
        <f t="shared" ref="D21:M21" si="1">SUM(D17:D19)</f>
        <v>0</v>
      </c>
      <c r="E21" s="472">
        <f t="shared" si="1"/>
        <v>0</v>
      </c>
      <c r="F21" s="472">
        <f t="shared" si="1"/>
        <v>0</v>
      </c>
      <c r="G21" s="472">
        <f t="shared" si="1"/>
        <v>0</v>
      </c>
      <c r="H21" s="472">
        <f t="shared" si="1"/>
        <v>0</v>
      </c>
      <c r="I21" s="472">
        <f t="shared" si="1"/>
        <v>0</v>
      </c>
      <c r="J21" s="472">
        <f t="shared" si="1"/>
        <v>0</v>
      </c>
      <c r="K21" s="472">
        <f t="shared" si="1"/>
        <v>0</v>
      </c>
      <c r="L21" s="472">
        <f t="shared" si="1"/>
        <v>0</v>
      </c>
      <c r="M21" s="472">
        <f t="shared" si="1"/>
        <v>0</v>
      </c>
    </row>
    <row r="22" spans="1:55" ht="15" x14ac:dyDescent="0.2">
      <c r="A22" s="482" t="s">
        <v>438</v>
      </c>
      <c r="B22" s="484"/>
      <c r="C22" s="463"/>
      <c r="D22" s="501"/>
      <c r="E22" s="501"/>
      <c r="F22" s="504"/>
      <c r="G22" s="503"/>
      <c r="H22" s="502"/>
      <c r="I22" s="501"/>
      <c r="J22" s="501"/>
      <c r="K22" s="501"/>
      <c r="L22" s="501"/>
      <c r="M22" s="501"/>
    </row>
    <row r="23" spans="1:55" ht="15" x14ac:dyDescent="0.2">
      <c r="A23" s="482" t="s">
        <v>434</v>
      </c>
      <c r="B23" s="484" t="s">
        <v>587</v>
      </c>
      <c r="C23" s="463" t="s">
        <v>205</v>
      </c>
      <c r="D23" s="410"/>
      <c r="E23" s="414">
        <f>SUM(F23:M23)</f>
        <v>0</v>
      </c>
      <c r="F23" s="500"/>
      <c r="G23" s="499"/>
      <c r="H23" s="498"/>
      <c r="I23" s="497"/>
      <c r="J23" s="497"/>
      <c r="K23" s="497"/>
      <c r="L23" s="497"/>
      <c r="M23" s="497"/>
    </row>
    <row r="24" spans="1:55" ht="15" x14ac:dyDescent="0.2">
      <c r="A24" s="482" t="s">
        <v>429</v>
      </c>
      <c r="B24" s="484" t="s">
        <v>586</v>
      </c>
      <c r="C24" s="463" t="s">
        <v>203</v>
      </c>
      <c r="D24" s="410"/>
      <c r="E24" s="414">
        <f>SUM(F24:M24)</f>
        <v>0</v>
      </c>
      <c r="F24" s="500"/>
      <c r="G24" s="499"/>
      <c r="H24" s="498"/>
      <c r="I24" s="497"/>
      <c r="J24" s="497"/>
      <c r="K24" s="497"/>
      <c r="L24" s="497"/>
      <c r="M24" s="497"/>
    </row>
    <row r="25" spans="1:55" ht="15" x14ac:dyDescent="0.2">
      <c r="A25" s="482" t="s">
        <v>426</v>
      </c>
      <c r="B25" s="484" t="s">
        <v>585</v>
      </c>
      <c r="C25" s="463" t="s">
        <v>201</v>
      </c>
      <c r="D25" s="410"/>
      <c r="E25" s="414">
        <f>SUM(F25:M25)</f>
        <v>0</v>
      </c>
      <c r="F25" s="500"/>
      <c r="G25" s="499"/>
      <c r="H25" s="498"/>
      <c r="I25" s="497"/>
      <c r="J25" s="497"/>
      <c r="K25" s="497"/>
      <c r="L25" s="497"/>
      <c r="M25" s="497"/>
    </row>
    <row r="26" spans="1:55" ht="15" x14ac:dyDescent="0.2">
      <c r="A26" s="482" t="s">
        <v>424</v>
      </c>
      <c r="B26" s="484" t="s">
        <v>584</v>
      </c>
      <c r="C26" s="463" t="s">
        <v>583</v>
      </c>
      <c r="D26" s="410"/>
      <c r="E26" s="414">
        <f>SUM(F26:M26)</f>
        <v>0</v>
      </c>
      <c r="F26" s="500"/>
      <c r="G26" s="499"/>
      <c r="H26" s="498"/>
      <c r="I26" s="497"/>
      <c r="J26" s="497"/>
      <c r="K26" s="497"/>
      <c r="L26" s="497"/>
      <c r="M26" s="497"/>
    </row>
    <row r="27" spans="1:55" ht="15" x14ac:dyDescent="0.2">
      <c r="A27" s="482" t="s">
        <v>420</v>
      </c>
      <c r="B27" s="484"/>
      <c r="C27" s="463"/>
      <c r="D27" s="485"/>
      <c r="E27" s="485"/>
      <c r="F27" s="496"/>
      <c r="G27" s="495"/>
      <c r="H27" s="494"/>
      <c r="I27" s="493"/>
      <c r="J27" s="493"/>
      <c r="K27" s="493"/>
      <c r="L27" s="493"/>
      <c r="M27" s="493"/>
    </row>
    <row r="28" spans="1:55" ht="15" x14ac:dyDescent="0.2">
      <c r="A28" s="482" t="s">
        <v>417</v>
      </c>
      <c r="B28" s="484" t="s">
        <v>582</v>
      </c>
      <c r="C28" s="463" t="s">
        <v>581</v>
      </c>
      <c r="D28" s="472">
        <f t="shared" ref="D28:M28" si="2">SUM(D23:D27)</f>
        <v>0</v>
      </c>
      <c r="E28" s="472">
        <f t="shared" si="2"/>
        <v>0</v>
      </c>
      <c r="F28" s="472">
        <f t="shared" si="2"/>
        <v>0</v>
      </c>
      <c r="G28" s="472">
        <f t="shared" si="2"/>
        <v>0</v>
      </c>
      <c r="H28" s="472">
        <f t="shared" si="2"/>
        <v>0</v>
      </c>
      <c r="I28" s="472">
        <f t="shared" si="2"/>
        <v>0</v>
      </c>
      <c r="J28" s="472">
        <f t="shared" si="2"/>
        <v>0</v>
      </c>
      <c r="K28" s="472">
        <f t="shared" si="2"/>
        <v>0</v>
      </c>
      <c r="L28" s="472">
        <f t="shared" si="2"/>
        <v>0</v>
      </c>
      <c r="M28" s="472">
        <f t="shared" si="2"/>
        <v>0</v>
      </c>
      <c r="N28" s="492"/>
      <c r="O28" s="492"/>
      <c r="P28" s="492"/>
      <c r="Q28" s="492"/>
      <c r="R28" s="492"/>
      <c r="S28" s="492"/>
      <c r="T28" s="492"/>
      <c r="U28" s="492"/>
      <c r="V28" s="492"/>
      <c r="W28" s="492"/>
      <c r="X28" s="492"/>
      <c r="Y28" s="492"/>
      <c r="Z28" s="492"/>
      <c r="AA28" s="492"/>
      <c r="AB28" s="492"/>
      <c r="AC28" s="492"/>
      <c r="AD28" s="492"/>
      <c r="AE28" s="492"/>
      <c r="AF28" s="492"/>
      <c r="AG28" s="492"/>
      <c r="AH28" s="492"/>
      <c r="AI28" s="492"/>
      <c r="AJ28" s="492"/>
      <c r="AK28" s="492"/>
      <c r="AL28" s="492"/>
      <c r="AM28" s="492"/>
      <c r="AN28" s="492"/>
      <c r="AO28" s="492"/>
      <c r="AP28" s="492"/>
      <c r="AQ28" s="492"/>
      <c r="AR28" s="492"/>
      <c r="AS28" s="492"/>
      <c r="AT28" s="492"/>
      <c r="AU28" s="492"/>
      <c r="AV28" s="492"/>
      <c r="AW28" s="492"/>
      <c r="AX28" s="492"/>
      <c r="AY28" s="492"/>
      <c r="AZ28" s="492"/>
      <c r="BA28" s="492"/>
      <c r="BB28" s="492"/>
      <c r="BC28" s="492"/>
    </row>
    <row r="29" spans="1:55" ht="15" x14ac:dyDescent="0.2">
      <c r="A29" s="482" t="s">
        <v>413</v>
      </c>
      <c r="B29" s="484"/>
      <c r="C29" s="463"/>
      <c r="D29" s="485"/>
      <c r="E29" s="485"/>
      <c r="F29" s="485"/>
      <c r="G29" s="485"/>
      <c r="H29" s="485"/>
      <c r="I29" s="485"/>
      <c r="J29" s="485"/>
      <c r="K29" s="485"/>
      <c r="L29" s="485"/>
      <c r="M29" s="485"/>
    </row>
    <row r="30" spans="1:55" ht="15" x14ac:dyDescent="0.2">
      <c r="A30" s="482" t="s">
        <v>407</v>
      </c>
      <c r="B30" s="481"/>
      <c r="C30" s="480" t="s">
        <v>580</v>
      </c>
      <c r="D30" s="460"/>
      <c r="E30" s="460"/>
      <c r="F30" s="460"/>
      <c r="G30" s="460"/>
      <c r="H30" s="460"/>
      <c r="I30" s="460"/>
      <c r="J30" s="460"/>
      <c r="K30" s="460"/>
      <c r="L30" s="460"/>
      <c r="M30" s="460"/>
    </row>
    <row r="31" spans="1:55" ht="15" x14ac:dyDescent="0.2">
      <c r="A31" s="482" t="s">
        <v>403</v>
      </c>
      <c r="B31" s="484"/>
      <c r="C31" s="491" t="s">
        <v>579</v>
      </c>
      <c r="D31" s="472">
        <f>SUM(D28,D21,D16,D10,'143a'!D21)</f>
        <v>13</v>
      </c>
      <c r="E31" s="472">
        <f>SUM(E28,E21,E16,E10,'143a'!E21)</f>
        <v>13417</v>
      </c>
      <c r="F31" s="472">
        <f>SUM(F28,F21,F16,F10,'143a'!F21)</f>
        <v>0</v>
      </c>
      <c r="G31" s="472">
        <f>SUM(G28,G21,G16,G10,'143a'!G21)</f>
        <v>0</v>
      </c>
      <c r="H31" s="472">
        <f>SUM(H28,H21,H16,H10,'143a'!H21)</f>
        <v>3450</v>
      </c>
      <c r="I31" s="472">
        <f>SUM(I28,I21,I16,I10,'143a'!I21)</f>
        <v>9967</v>
      </c>
      <c r="J31" s="472">
        <f>SUM(J28,J21,J16,J10,'143a'!J21)</f>
        <v>0</v>
      </c>
      <c r="K31" s="472">
        <f>SUM(K28,K21,K16,K10,'143a'!K21)</f>
        <v>0</v>
      </c>
      <c r="L31" s="472">
        <f>SUM(L28,L21,L16,L10,'143a'!L21)</f>
        <v>0</v>
      </c>
      <c r="M31" s="472">
        <f>SUM(M28,M21,M16,M10,'143a'!M21)</f>
        <v>0</v>
      </c>
    </row>
    <row r="32" spans="1:55" ht="15" x14ac:dyDescent="0.2">
      <c r="A32" s="482" t="s">
        <v>400</v>
      </c>
      <c r="B32" s="484"/>
      <c r="C32" s="463"/>
      <c r="D32" s="485"/>
      <c r="E32" s="485"/>
      <c r="F32" s="490"/>
      <c r="G32" s="489"/>
      <c r="H32" s="488"/>
      <c r="I32" s="485"/>
      <c r="J32" s="485"/>
      <c r="K32" s="485"/>
      <c r="L32" s="485"/>
      <c r="M32" s="485"/>
    </row>
    <row r="33" spans="1:13" ht="15" x14ac:dyDescent="0.2">
      <c r="A33" s="482" t="s">
        <v>397</v>
      </c>
      <c r="B33" s="481">
        <v>950</v>
      </c>
      <c r="C33" s="480" t="s">
        <v>578</v>
      </c>
      <c r="D33" s="487"/>
      <c r="E33" s="487"/>
      <c r="F33" s="417"/>
      <c r="G33" s="417"/>
      <c r="H33" s="417"/>
      <c r="I33" s="417"/>
      <c r="J33" s="417"/>
      <c r="K33" s="417"/>
      <c r="L33" s="417"/>
      <c r="M33" s="460"/>
    </row>
    <row r="34" spans="1:13" ht="15" x14ac:dyDescent="0.2">
      <c r="A34" s="482" t="s">
        <v>393</v>
      </c>
      <c r="B34" s="484"/>
      <c r="C34" s="483" t="s">
        <v>577</v>
      </c>
      <c r="D34" s="469"/>
      <c r="E34" s="469"/>
      <c r="F34" s="417"/>
      <c r="G34" s="417"/>
      <c r="H34" s="417"/>
      <c r="I34" s="417"/>
      <c r="J34" s="417"/>
      <c r="K34" s="417"/>
      <c r="L34" s="417"/>
      <c r="M34" s="460"/>
    </row>
    <row r="35" spans="1:13" x14ac:dyDescent="0.25">
      <c r="A35" s="482" t="s">
        <v>388</v>
      </c>
      <c r="B35" s="484"/>
      <c r="C35" s="486"/>
      <c r="D35" s="485"/>
      <c r="E35" s="485"/>
      <c r="F35" s="417"/>
      <c r="G35" s="417"/>
      <c r="H35" s="417"/>
      <c r="I35" s="417"/>
      <c r="J35" s="417"/>
      <c r="K35" s="417"/>
      <c r="L35" s="417"/>
      <c r="M35" s="460"/>
    </row>
    <row r="36" spans="1:13" ht="15" x14ac:dyDescent="0.2">
      <c r="A36" s="482" t="s">
        <v>383</v>
      </c>
      <c r="B36" s="481"/>
      <c r="C36" s="480" t="s">
        <v>576</v>
      </c>
      <c r="D36" s="604">
        <f>+D31+D34</f>
        <v>13</v>
      </c>
      <c r="E36" s="604">
        <f>+E31+E34</f>
        <v>13417</v>
      </c>
      <c r="F36" s="417"/>
      <c r="G36" s="417"/>
      <c r="H36" s="417"/>
      <c r="I36" s="417"/>
      <c r="J36" s="417"/>
      <c r="K36" s="417"/>
      <c r="L36" s="417"/>
      <c r="M36" s="460"/>
    </row>
    <row r="37" spans="1:13" ht="15" x14ac:dyDescent="0.2">
      <c r="A37" s="482" t="s">
        <v>379</v>
      </c>
      <c r="B37" s="484"/>
      <c r="C37" s="483" t="s">
        <v>575</v>
      </c>
      <c r="D37" s="605"/>
      <c r="E37" s="605"/>
      <c r="F37" s="417"/>
      <c r="G37" s="417"/>
      <c r="H37" s="417"/>
      <c r="I37" s="417"/>
      <c r="J37" s="417"/>
      <c r="K37" s="417"/>
      <c r="L37" s="417"/>
      <c r="M37" s="460"/>
    </row>
    <row r="38" spans="1:13" ht="15" x14ac:dyDescent="0.2">
      <c r="A38" s="482" t="s">
        <v>376</v>
      </c>
      <c r="B38" s="481"/>
      <c r="C38" s="480"/>
      <c r="D38" s="460"/>
      <c r="E38" s="460"/>
      <c r="F38" s="417"/>
      <c r="G38" s="417"/>
      <c r="H38" s="417"/>
      <c r="I38" s="417"/>
      <c r="J38" s="417"/>
      <c r="K38" s="417"/>
      <c r="L38" s="417"/>
      <c r="M38" s="460"/>
    </row>
    <row r="39" spans="1:13" thickBot="1" x14ac:dyDescent="0.25">
      <c r="A39" s="482" t="s">
        <v>372</v>
      </c>
      <c r="B39" s="481"/>
      <c r="C39" s="480"/>
      <c r="D39" s="460"/>
      <c r="E39" s="460"/>
      <c r="F39" s="465"/>
      <c r="G39" s="465"/>
      <c r="H39" s="465"/>
      <c r="I39" s="465"/>
      <c r="J39" s="465"/>
      <c r="K39" s="417"/>
      <c r="L39" s="417"/>
      <c r="M39" s="460"/>
    </row>
    <row r="40" spans="1:13" x14ac:dyDescent="0.25">
      <c r="A40" s="459" t="s">
        <v>368</v>
      </c>
      <c r="B40" s="479"/>
      <c r="C40" s="478" t="s">
        <v>574</v>
      </c>
      <c r="D40" s="477"/>
      <c r="E40" s="476"/>
      <c r="F40" s="417"/>
      <c r="G40" s="470"/>
      <c r="H40" s="470"/>
      <c r="I40" s="470"/>
      <c r="J40" s="465"/>
      <c r="K40" s="417"/>
      <c r="L40" s="475"/>
      <c r="M40" s="460"/>
    </row>
    <row r="41" spans="1:13" x14ac:dyDescent="0.25">
      <c r="A41" s="459" t="s">
        <v>364</v>
      </c>
      <c r="B41" s="464"/>
      <c r="C41" s="463"/>
      <c r="D41" s="460"/>
      <c r="E41" s="474"/>
      <c r="F41" s="417"/>
      <c r="G41" s="470"/>
      <c r="H41" s="470"/>
      <c r="I41" s="470"/>
      <c r="J41" s="465"/>
      <c r="K41" s="417"/>
      <c r="L41" s="417"/>
      <c r="M41" s="460"/>
    </row>
    <row r="42" spans="1:13" x14ac:dyDescent="0.25">
      <c r="A42" s="459" t="s">
        <v>361</v>
      </c>
      <c r="B42" s="464"/>
      <c r="C42" s="473" t="s">
        <v>573</v>
      </c>
      <c r="D42" s="472">
        <v>13</v>
      </c>
      <c r="E42" s="471">
        <v>13</v>
      </c>
      <c r="F42" s="470" t="s">
        <v>572</v>
      </c>
      <c r="G42" s="470"/>
      <c r="H42" s="470"/>
      <c r="I42" s="470"/>
      <c r="J42" s="465"/>
      <c r="K42" s="417"/>
      <c r="L42" s="417"/>
      <c r="M42" s="460"/>
    </row>
    <row r="43" spans="1:13" x14ac:dyDescent="0.25">
      <c r="A43" s="459" t="s">
        <v>358</v>
      </c>
      <c r="B43" s="464"/>
      <c r="C43" s="473" t="s">
        <v>571</v>
      </c>
      <c r="D43" s="472"/>
      <c r="E43" s="471">
        <v>13404</v>
      </c>
      <c r="F43" s="470"/>
      <c r="G43" s="465"/>
      <c r="H43" s="465"/>
      <c r="I43" s="465"/>
      <c r="J43" s="465"/>
      <c r="K43" s="417"/>
      <c r="L43" s="417"/>
      <c r="M43" s="460"/>
    </row>
    <row r="44" spans="1:13" x14ac:dyDescent="0.25">
      <c r="A44" s="459" t="s">
        <v>356</v>
      </c>
      <c r="B44" s="464"/>
      <c r="C44" s="473" t="s">
        <v>570</v>
      </c>
      <c r="D44" s="472">
        <f>SUM(D42:D43)</f>
        <v>13</v>
      </c>
      <c r="E44" s="471">
        <f>SUM(E42:E43)</f>
        <v>13417</v>
      </c>
      <c r="F44" s="470" t="s">
        <v>569</v>
      </c>
      <c r="G44" s="465"/>
      <c r="H44" s="465"/>
      <c r="I44" s="465"/>
      <c r="J44" s="465"/>
      <c r="K44" s="417"/>
      <c r="L44" s="417"/>
      <c r="M44" s="460"/>
    </row>
    <row r="45" spans="1:13" ht="15" x14ac:dyDescent="0.2">
      <c r="A45" s="459" t="s">
        <v>351</v>
      </c>
      <c r="B45" s="464"/>
      <c r="C45" s="463"/>
      <c r="D45" s="469"/>
      <c r="E45" s="468"/>
      <c r="F45" s="465"/>
      <c r="G45" s="465"/>
      <c r="H45" s="465"/>
      <c r="I45" s="465"/>
      <c r="J45" s="465"/>
      <c r="K45" s="417"/>
      <c r="L45" s="417"/>
      <c r="M45" s="460"/>
    </row>
    <row r="46" spans="1:13" ht="15" x14ac:dyDescent="0.2">
      <c r="A46" s="459" t="s">
        <v>568</v>
      </c>
      <c r="B46" s="464"/>
      <c r="C46" s="463" t="s">
        <v>567</v>
      </c>
      <c r="D46" s="467">
        <f>D36</f>
        <v>13</v>
      </c>
      <c r="E46" s="466">
        <f>E36</f>
        <v>13417</v>
      </c>
      <c r="F46" s="465"/>
      <c r="G46" s="465"/>
      <c r="H46" s="465"/>
      <c r="I46" s="465"/>
      <c r="J46" s="465"/>
      <c r="K46" s="417"/>
      <c r="L46" s="417"/>
      <c r="M46" s="460"/>
    </row>
    <row r="47" spans="1:13" ht="15" x14ac:dyDescent="0.2">
      <c r="A47" s="459" t="s">
        <v>566</v>
      </c>
      <c r="B47" s="464"/>
      <c r="C47" s="463" t="s">
        <v>565</v>
      </c>
      <c r="D47" s="462">
        <f>D48-D46</f>
        <v>0</v>
      </c>
      <c r="E47" s="461">
        <f>E48-E46</f>
        <v>0</v>
      </c>
      <c r="F47" s="417"/>
      <c r="G47" s="417"/>
      <c r="H47" s="417"/>
      <c r="I47" s="417"/>
      <c r="J47" s="417"/>
      <c r="K47" s="417"/>
      <c r="L47" s="417"/>
      <c r="M47" s="460"/>
    </row>
    <row r="48" spans="1:13" thickBot="1" x14ac:dyDescent="0.25">
      <c r="A48" s="459" t="s">
        <v>564</v>
      </c>
      <c r="B48" s="458"/>
      <c r="C48" s="457" t="s">
        <v>563</v>
      </c>
      <c r="D48" s="456">
        <f>D44</f>
        <v>13</v>
      </c>
      <c r="E48" s="455">
        <f>E44</f>
        <v>13417</v>
      </c>
      <c r="F48" s="454"/>
      <c r="G48" s="454"/>
      <c r="H48" s="454"/>
      <c r="I48" s="454"/>
      <c r="J48" s="454"/>
      <c r="K48" s="454"/>
      <c r="L48" s="454"/>
      <c r="M48" s="453"/>
    </row>
    <row r="49" spans="1:3" ht="15.75" customHeight="1" x14ac:dyDescent="0.2">
      <c r="A49" s="606" t="str">
        <f ca="1">CELL("FILENAME",A2)</f>
        <v>R:\Finance\Annual Budget\Amended 2016-2017\[2016-2017 Amended Budget.xlsx]143b</v>
      </c>
      <c r="B49" s="606"/>
      <c r="C49" s="606"/>
    </row>
  </sheetData>
  <mergeCells count="5">
    <mergeCell ref="A1:C1"/>
    <mergeCell ref="A4:C4"/>
    <mergeCell ref="D36:D37"/>
    <mergeCell ref="E36:E37"/>
    <mergeCell ref="A49:C49"/>
  </mergeCells>
  <printOptions horizontalCentered="1" verticalCentered="1"/>
  <pageMargins left="0.1" right="0.1" top="0.4" bottom="0.4" header="0.1" footer="0.1"/>
  <pageSetup scale="73" fitToHeight="2" orientation="landscape" r:id="rId1"/>
  <headerFooter>
    <oddHeader>&amp;C&amp;"Arial,Bold"TWIN FALLS SCHOOL DISTIRCT 411</oddHeader>
    <oddFooter>&amp;L&amp;"Arial,Bold"&amp;Z&amp;F&amp;R&amp;"Arial,Bold"Page &amp;P of &amp;N</oddFooter>
  </headerFooter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441"/>
  <sheetViews>
    <sheetView zoomScaleNormal="100" workbookViewId="0">
      <pane xSplit="3" ySplit="6" topLeftCell="D7" activePane="bottomRight" state="frozen"/>
      <selection activeCell="P31" sqref="P31"/>
      <selection pane="topRight" activeCell="P31" sqref="P31"/>
      <selection pane="bottomLeft" activeCell="P31" sqref="P31"/>
      <selection pane="bottomRight" activeCell="P31" sqref="P31"/>
    </sheetView>
  </sheetViews>
  <sheetFormatPr defaultColWidth="9.77734375" defaultRowHeight="11.25" x14ac:dyDescent="0.2"/>
  <cols>
    <col min="1" max="1" width="3.77734375" style="321" customWidth="1"/>
    <col min="2" max="2" width="6.77734375" style="321" customWidth="1"/>
    <col min="3" max="3" width="27.77734375" style="322" customWidth="1"/>
    <col min="4" max="6" width="10.77734375" style="321" customWidth="1"/>
    <col min="7" max="7" width="3.77734375" style="321" customWidth="1"/>
    <col min="8" max="8" width="6.77734375" style="321" customWidth="1"/>
    <col min="9" max="9" width="27.77734375" style="322" customWidth="1"/>
    <col min="10" max="12" width="10.77734375" style="321" customWidth="1"/>
    <col min="13" max="16384" width="9.77734375" style="321"/>
  </cols>
  <sheetData>
    <row r="1" spans="1:12" ht="20.25" x14ac:dyDescent="0.3">
      <c r="A1" s="596" t="s">
        <v>47</v>
      </c>
      <c r="B1" s="596"/>
      <c r="C1" s="596"/>
      <c r="D1" s="393"/>
      <c r="E1" s="394" t="s">
        <v>510</v>
      </c>
      <c r="F1" s="394"/>
      <c r="G1" s="390"/>
      <c r="H1" s="390"/>
      <c r="I1" s="396"/>
      <c r="J1" s="393"/>
      <c r="L1" s="395" t="s">
        <v>509</v>
      </c>
    </row>
    <row r="2" spans="1:12" ht="15.75" x14ac:dyDescent="0.25">
      <c r="A2" s="393"/>
      <c r="B2" s="393"/>
      <c r="C2" s="389"/>
      <c r="D2" s="393"/>
      <c r="E2" s="394" t="s">
        <v>504</v>
      </c>
      <c r="F2" s="392"/>
      <c r="G2" s="390"/>
      <c r="H2" s="390"/>
      <c r="I2" s="389"/>
      <c r="J2" s="599" t="s">
        <v>653</v>
      </c>
      <c r="K2" s="599"/>
      <c r="L2" s="599"/>
    </row>
    <row r="3" spans="1:12" ht="15.75" x14ac:dyDescent="0.25">
      <c r="A3" s="393"/>
      <c r="B3" s="393"/>
      <c r="C3" s="389"/>
      <c r="D3" s="393"/>
      <c r="E3" s="392" t="s">
        <v>507</v>
      </c>
      <c r="F3" s="391"/>
      <c r="G3" s="390"/>
      <c r="H3" s="390"/>
      <c r="I3" s="389"/>
      <c r="J3" s="599" t="s">
        <v>652</v>
      </c>
      <c r="K3" s="599"/>
      <c r="L3" s="599"/>
    </row>
    <row r="4" spans="1:12" ht="13.9" customHeight="1" x14ac:dyDescent="0.2">
      <c r="A4" s="597" t="s">
        <v>505</v>
      </c>
      <c r="B4" s="597"/>
      <c r="C4" s="597"/>
      <c r="D4" s="597"/>
      <c r="E4" s="324"/>
      <c r="F4" s="324"/>
      <c r="G4" s="324"/>
      <c r="H4" s="324"/>
      <c r="I4" s="325"/>
      <c r="J4" s="324"/>
      <c r="K4" s="324"/>
      <c r="L4" s="324"/>
    </row>
    <row r="5" spans="1:12" ht="12.75" x14ac:dyDescent="0.2">
      <c r="A5" s="388"/>
      <c r="B5" s="387"/>
      <c r="C5" s="386" t="s">
        <v>504</v>
      </c>
      <c r="D5" s="385" t="s">
        <v>503</v>
      </c>
      <c r="E5" s="384" t="s">
        <v>502</v>
      </c>
      <c r="F5" s="383" t="s">
        <v>501</v>
      </c>
      <c r="G5" s="382"/>
      <c r="H5" s="381"/>
      <c r="I5" s="380" t="s">
        <v>504</v>
      </c>
      <c r="J5" s="379" t="s">
        <v>503</v>
      </c>
      <c r="K5" s="378" t="s">
        <v>502</v>
      </c>
      <c r="L5" s="377" t="s">
        <v>501</v>
      </c>
    </row>
    <row r="6" spans="1:12" ht="12.75" x14ac:dyDescent="0.2">
      <c r="A6" s="351" t="s">
        <v>87</v>
      </c>
      <c r="B6" s="334" t="s">
        <v>500</v>
      </c>
      <c r="C6" s="328" t="s">
        <v>499</v>
      </c>
      <c r="D6" s="334" t="s">
        <v>88</v>
      </c>
      <c r="E6" s="334" t="s">
        <v>498</v>
      </c>
      <c r="F6" s="376" t="s">
        <v>497</v>
      </c>
      <c r="G6" s="355" t="s">
        <v>87</v>
      </c>
      <c r="H6" s="375" t="s">
        <v>500</v>
      </c>
      <c r="I6" s="374" t="s">
        <v>499</v>
      </c>
      <c r="J6" s="351" t="s">
        <v>88</v>
      </c>
      <c r="K6" s="334" t="s">
        <v>498</v>
      </c>
      <c r="L6" s="334" t="s">
        <v>497</v>
      </c>
    </row>
    <row r="7" spans="1:12" ht="12.75" x14ac:dyDescent="0.2">
      <c r="A7" s="351" t="s">
        <v>496</v>
      </c>
      <c r="B7" s="334" t="s">
        <v>495</v>
      </c>
      <c r="C7" s="333" t="s">
        <v>494</v>
      </c>
      <c r="D7" s="354">
        <v>0</v>
      </c>
      <c r="E7" s="373" t="s">
        <v>346</v>
      </c>
      <c r="F7" s="372">
        <v>0</v>
      </c>
      <c r="G7" s="348" t="s">
        <v>493</v>
      </c>
      <c r="H7" s="351" t="s">
        <v>492</v>
      </c>
      <c r="I7" s="333" t="s">
        <v>170</v>
      </c>
      <c r="J7" s="353">
        <v>0</v>
      </c>
      <c r="K7" s="353">
        <v>0</v>
      </c>
      <c r="L7" s="357"/>
    </row>
    <row r="8" spans="1:12" ht="12.75" x14ac:dyDescent="0.2">
      <c r="A8" s="351" t="s">
        <v>491</v>
      </c>
      <c r="B8" s="334"/>
      <c r="C8" s="333"/>
      <c r="D8" s="360"/>
      <c r="E8" s="353"/>
      <c r="F8" s="356"/>
      <c r="G8" s="355" t="s">
        <v>490</v>
      </c>
      <c r="H8" s="351" t="s">
        <v>489</v>
      </c>
      <c r="I8" s="365" t="s">
        <v>488</v>
      </c>
      <c r="J8" s="352">
        <f>J7</f>
        <v>0</v>
      </c>
      <c r="K8" s="358" t="s">
        <v>346</v>
      </c>
      <c r="L8" s="352">
        <f>K7</f>
        <v>0</v>
      </c>
    </row>
    <row r="9" spans="1:12" ht="12.75" x14ac:dyDescent="0.2">
      <c r="A9" s="351" t="s">
        <v>487</v>
      </c>
      <c r="B9" s="334" t="s">
        <v>486</v>
      </c>
      <c r="C9" s="333" t="s">
        <v>171</v>
      </c>
      <c r="D9" s="353">
        <v>0</v>
      </c>
      <c r="E9" s="353">
        <v>0</v>
      </c>
      <c r="F9" s="356"/>
      <c r="G9" s="355" t="s">
        <v>485</v>
      </c>
      <c r="H9" s="335"/>
      <c r="I9" s="333"/>
      <c r="J9" s="347"/>
      <c r="K9" s="347"/>
      <c r="L9" s="357"/>
    </row>
    <row r="10" spans="1:12" ht="12.75" x14ac:dyDescent="0.2">
      <c r="A10" s="351" t="s">
        <v>484</v>
      </c>
      <c r="B10" s="334" t="s">
        <v>483</v>
      </c>
      <c r="C10" s="333" t="s">
        <v>169</v>
      </c>
      <c r="D10" s="353">
        <v>0</v>
      </c>
      <c r="E10" s="353">
        <v>0</v>
      </c>
      <c r="F10" s="356"/>
      <c r="G10" s="355" t="s">
        <v>482</v>
      </c>
      <c r="H10" s="351" t="s">
        <v>481</v>
      </c>
      <c r="I10" s="333" t="s">
        <v>165</v>
      </c>
      <c r="J10" s="353">
        <v>0</v>
      </c>
      <c r="K10" s="353">
        <v>0</v>
      </c>
      <c r="L10" s="357"/>
    </row>
    <row r="11" spans="1:12" ht="12.75" x14ac:dyDescent="0.2">
      <c r="A11" s="351" t="s">
        <v>480</v>
      </c>
      <c r="B11" s="334" t="s">
        <v>479</v>
      </c>
      <c r="C11" s="333" t="s">
        <v>168</v>
      </c>
      <c r="D11" s="353">
        <v>0</v>
      </c>
      <c r="E11" s="353">
        <v>0</v>
      </c>
      <c r="F11" s="356"/>
      <c r="G11" s="355" t="s">
        <v>478</v>
      </c>
      <c r="H11" s="351" t="s">
        <v>477</v>
      </c>
      <c r="I11" s="333" t="s">
        <v>163</v>
      </c>
      <c r="J11" s="353">
        <v>0</v>
      </c>
      <c r="K11" s="353">
        <v>0</v>
      </c>
      <c r="L11" s="357"/>
    </row>
    <row r="12" spans="1:12" ht="12.75" x14ac:dyDescent="0.2">
      <c r="A12" s="351" t="s">
        <v>476</v>
      </c>
      <c r="B12" s="334" t="s">
        <v>475</v>
      </c>
      <c r="C12" s="333" t="s">
        <v>166</v>
      </c>
      <c r="D12" s="353">
        <v>0</v>
      </c>
      <c r="E12" s="353">
        <v>0</v>
      </c>
      <c r="F12" s="356"/>
      <c r="G12" s="355" t="s">
        <v>474</v>
      </c>
      <c r="H12" s="351" t="s">
        <v>473</v>
      </c>
      <c r="I12" s="333" t="s">
        <v>472</v>
      </c>
      <c r="J12" s="353">
        <v>0</v>
      </c>
      <c r="K12" s="353">
        <v>0</v>
      </c>
      <c r="L12" s="357"/>
    </row>
    <row r="13" spans="1:12" ht="12.75" x14ac:dyDescent="0.2">
      <c r="A13" s="351" t="s">
        <v>471</v>
      </c>
      <c r="B13" s="334" t="s">
        <v>470</v>
      </c>
      <c r="C13" s="333" t="s">
        <v>164</v>
      </c>
      <c r="D13" s="353">
        <v>0</v>
      </c>
      <c r="E13" s="353">
        <v>0</v>
      </c>
      <c r="F13" s="356"/>
      <c r="G13" s="355" t="s">
        <v>469</v>
      </c>
      <c r="H13" s="351" t="s">
        <v>468</v>
      </c>
      <c r="I13" s="333" t="s">
        <v>159</v>
      </c>
      <c r="J13" s="353">
        <v>0</v>
      </c>
      <c r="K13" s="353">
        <v>0</v>
      </c>
      <c r="L13" s="357"/>
    </row>
    <row r="14" spans="1:12" ht="12.75" x14ac:dyDescent="0.2">
      <c r="A14" s="351" t="s">
        <v>467</v>
      </c>
      <c r="B14" s="334" t="s">
        <v>466</v>
      </c>
      <c r="C14" s="333" t="s">
        <v>162</v>
      </c>
      <c r="D14" s="353">
        <v>0</v>
      </c>
      <c r="E14" s="353">
        <v>0</v>
      </c>
      <c r="F14" s="356"/>
      <c r="G14" s="355" t="s">
        <v>465</v>
      </c>
      <c r="H14" s="351" t="s">
        <v>464</v>
      </c>
      <c r="I14" s="333" t="s">
        <v>157</v>
      </c>
      <c r="J14" s="353">
        <v>0</v>
      </c>
      <c r="K14" s="353">
        <v>0</v>
      </c>
      <c r="L14" s="357"/>
    </row>
    <row r="15" spans="1:12" ht="12.75" x14ac:dyDescent="0.2">
      <c r="A15" s="351" t="s">
        <v>463</v>
      </c>
      <c r="B15" s="334" t="s">
        <v>462</v>
      </c>
      <c r="C15" s="333" t="s">
        <v>160</v>
      </c>
      <c r="D15" s="353">
        <v>0</v>
      </c>
      <c r="E15" s="353">
        <v>0</v>
      </c>
      <c r="F15" s="356"/>
      <c r="G15" s="355" t="s">
        <v>461</v>
      </c>
      <c r="H15" s="351" t="s">
        <v>460</v>
      </c>
      <c r="I15" s="333" t="s">
        <v>155</v>
      </c>
      <c r="J15" s="353">
        <v>0</v>
      </c>
      <c r="K15" s="353">
        <v>0</v>
      </c>
      <c r="L15" s="357"/>
    </row>
    <row r="16" spans="1:12" ht="12.75" x14ac:dyDescent="0.2">
      <c r="A16" s="351" t="s">
        <v>459</v>
      </c>
      <c r="B16" s="334" t="s">
        <v>458</v>
      </c>
      <c r="C16" s="333" t="s">
        <v>158</v>
      </c>
      <c r="D16" s="353">
        <v>0</v>
      </c>
      <c r="E16" s="353">
        <v>0</v>
      </c>
      <c r="F16" s="356"/>
      <c r="G16" s="355" t="s">
        <v>457</v>
      </c>
      <c r="H16" s="351" t="s">
        <v>456</v>
      </c>
      <c r="I16" s="333" t="s">
        <v>153</v>
      </c>
      <c r="J16" s="353">
        <v>0</v>
      </c>
      <c r="K16" s="353">
        <v>16016</v>
      </c>
      <c r="L16" s="357"/>
    </row>
    <row r="17" spans="1:12" ht="12.75" x14ac:dyDescent="0.2">
      <c r="A17" s="351" t="s">
        <v>455</v>
      </c>
      <c r="B17" s="334" t="s">
        <v>454</v>
      </c>
      <c r="C17" s="333" t="s">
        <v>156</v>
      </c>
      <c r="D17" s="537">
        <v>0</v>
      </c>
      <c r="E17" s="536">
        <v>0</v>
      </c>
      <c r="F17" s="356"/>
      <c r="G17" s="355" t="s">
        <v>453</v>
      </c>
      <c r="H17" s="351" t="s">
        <v>452</v>
      </c>
      <c r="I17" s="333" t="s">
        <v>152</v>
      </c>
      <c r="J17" s="353">
        <v>0</v>
      </c>
      <c r="K17" s="353">
        <v>0</v>
      </c>
      <c r="L17" s="357"/>
    </row>
    <row r="18" spans="1:12" ht="12.75" x14ac:dyDescent="0.2">
      <c r="A18" s="351" t="s">
        <v>451</v>
      </c>
      <c r="B18" s="334" t="s">
        <v>450</v>
      </c>
      <c r="C18" s="365" t="s">
        <v>154</v>
      </c>
      <c r="D18" s="534">
        <v>0</v>
      </c>
      <c r="E18" s="535">
        <v>0</v>
      </c>
      <c r="F18" s="356"/>
      <c r="G18" s="355" t="s">
        <v>449</v>
      </c>
      <c r="H18" s="351" t="s">
        <v>448</v>
      </c>
      <c r="I18" s="333" t="s">
        <v>150</v>
      </c>
      <c r="J18" s="536">
        <v>0</v>
      </c>
      <c r="K18" s="536">
        <v>0</v>
      </c>
      <c r="L18" s="357"/>
    </row>
    <row r="19" spans="1:12" ht="12.75" x14ac:dyDescent="0.2">
      <c r="A19" s="351" t="s">
        <v>447</v>
      </c>
      <c r="B19" s="334"/>
      <c r="C19" s="371" t="s">
        <v>446</v>
      </c>
      <c r="D19" s="370">
        <f>SUBTOTAL(9,D9:D18)</f>
        <v>0</v>
      </c>
      <c r="E19" s="369" t="s">
        <v>346</v>
      </c>
      <c r="F19" s="349">
        <f>SUBTOTAL(9,E8:E18)</f>
        <v>0</v>
      </c>
      <c r="G19" s="368" t="s">
        <v>445</v>
      </c>
      <c r="H19" s="367">
        <v>437000</v>
      </c>
      <c r="I19" s="366" t="s">
        <v>149</v>
      </c>
      <c r="J19" s="535">
        <v>0</v>
      </c>
      <c r="K19" s="535">
        <v>0</v>
      </c>
      <c r="L19" s="357"/>
    </row>
    <row r="20" spans="1:12" ht="12.75" x14ac:dyDescent="0.2">
      <c r="A20" s="351" t="s">
        <v>444</v>
      </c>
      <c r="B20" s="334" t="s">
        <v>443</v>
      </c>
      <c r="C20" s="333" t="s">
        <v>151</v>
      </c>
      <c r="D20" s="353">
        <v>0</v>
      </c>
      <c r="E20" s="353">
        <v>0</v>
      </c>
      <c r="F20" s="356"/>
      <c r="G20" s="361" t="s">
        <v>442</v>
      </c>
      <c r="H20" s="364" t="s">
        <v>441</v>
      </c>
      <c r="I20" s="333" t="s">
        <v>440</v>
      </c>
      <c r="J20" s="353">
        <v>0</v>
      </c>
      <c r="K20" s="353">
        <v>0</v>
      </c>
      <c r="L20" s="357"/>
    </row>
    <row r="21" spans="1:12" ht="12.75" x14ac:dyDescent="0.2">
      <c r="A21" s="351" t="s">
        <v>439</v>
      </c>
      <c r="B21" s="364"/>
      <c r="C21" s="363"/>
      <c r="D21" s="362"/>
      <c r="E21" s="362"/>
      <c r="F21" s="356"/>
      <c r="G21" s="361" t="s">
        <v>438</v>
      </c>
      <c r="H21" s="351" t="s">
        <v>437</v>
      </c>
      <c r="I21" s="333" t="s">
        <v>145</v>
      </c>
      <c r="J21" s="353">
        <v>0</v>
      </c>
      <c r="K21" s="353">
        <v>0</v>
      </c>
      <c r="L21" s="357"/>
    </row>
    <row r="22" spans="1:12" ht="12.75" x14ac:dyDescent="0.2">
      <c r="A22" s="351" t="s">
        <v>436</v>
      </c>
      <c r="B22" s="334" t="s">
        <v>435</v>
      </c>
      <c r="C22" s="333" t="s">
        <v>148</v>
      </c>
      <c r="D22" s="353">
        <v>0</v>
      </c>
      <c r="E22" s="353">
        <v>0</v>
      </c>
      <c r="F22" s="356"/>
      <c r="G22" s="355" t="s">
        <v>434</v>
      </c>
      <c r="H22" s="351" t="s">
        <v>433</v>
      </c>
      <c r="I22" s="365" t="s">
        <v>432</v>
      </c>
      <c r="J22" s="352">
        <f>SUBTOTAL(9,J10:J21)</f>
        <v>0</v>
      </c>
      <c r="K22" s="358" t="s">
        <v>346</v>
      </c>
      <c r="L22" s="352">
        <f>SUBTOTAL(9,K10:K21)</f>
        <v>16016</v>
      </c>
    </row>
    <row r="23" spans="1:12" ht="12.75" x14ac:dyDescent="0.2">
      <c r="A23" s="351" t="s">
        <v>431</v>
      </c>
      <c r="B23" s="334" t="s">
        <v>430</v>
      </c>
      <c r="C23" s="333" t="s">
        <v>146</v>
      </c>
      <c r="D23" s="353">
        <v>0</v>
      </c>
      <c r="E23" s="353">
        <v>0</v>
      </c>
      <c r="F23" s="356"/>
      <c r="G23" s="355" t="s">
        <v>429</v>
      </c>
      <c r="H23" s="335"/>
      <c r="I23" s="333"/>
      <c r="J23" s="347"/>
      <c r="K23" s="347"/>
      <c r="L23" s="357"/>
    </row>
    <row r="24" spans="1:12" ht="12.75" x14ac:dyDescent="0.2">
      <c r="A24" s="351" t="s">
        <v>428</v>
      </c>
      <c r="B24" s="334" t="s">
        <v>427</v>
      </c>
      <c r="C24" s="333" t="s">
        <v>144</v>
      </c>
      <c r="D24" s="353">
        <v>0</v>
      </c>
      <c r="E24" s="353">
        <v>0</v>
      </c>
      <c r="F24" s="356"/>
      <c r="G24" s="355" t="s">
        <v>426</v>
      </c>
      <c r="H24" s="335"/>
      <c r="I24" s="333"/>
      <c r="J24" s="347"/>
      <c r="K24" s="347"/>
      <c r="L24" s="357"/>
    </row>
    <row r="25" spans="1:12" ht="12.75" x14ac:dyDescent="0.2">
      <c r="A25" s="351" t="s">
        <v>425</v>
      </c>
      <c r="B25" s="364"/>
      <c r="C25" s="363"/>
      <c r="D25" s="362"/>
      <c r="E25" s="360"/>
      <c r="F25" s="356"/>
      <c r="G25" s="355" t="s">
        <v>424</v>
      </c>
      <c r="H25" s="351" t="s">
        <v>423</v>
      </c>
      <c r="I25" s="333" t="s">
        <v>141</v>
      </c>
      <c r="J25" s="353">
        <v>0</v>
      </c>
      <c r="K25" s="353">
        <v>0</v>
      </c>
      <c r="L25" s="357"/>
    </row>
    <row r="26" spans="1:12" ht="12.75" x14ac:dyDescent="0.2">
      <c r="A26" s="351" t="s">
        <v>422</v>
      </c>
      <c r="B26" s="334" t="s">
        <v>421</v>
      </c>
      <c r="C26" s="333" t="s">
        <v>142</v>
      </c>
      <c r="D26" s="353">
        <v>0</v>
      </c>
      <c r="E26" s="353">
        <v>0</v>
      </c>
      <c r="F26" s="356"/>
      <c r="G26" s="355" t="s">
        <v>420</v>
      </c>
      <c r="H26" s="351" t="s">
        <v>419</v>
      </c>
      <c r="I26" s="333" t="s">
        <v>140</v>
      </c>
      <c r="J26" s="353">
        <v>0</v>
      </c>
      <c r="K26" s="353">
        <v>0</v>
      </c>
      <c r="L26" s="357"/>
    </row>
    <row r="27" spans="1:12" ht="12.75" x14ac:dyDescent="0.2">
      <c r="A27" s="351" t="s">
        <v>418</v>
      </c>
      <c r="B27" s="334"/>
      <c r="C27" s="333"/>
      <c r="D27" s="360"/>
      <c r="E27" s="360"/>
      <c r="F27" s="356"/>
      <c r="G27" s="355" t="s">
        <v>417</v>
      </c>
      <c r="H27" s="351" t="s">
        <v>416</v>
      </c>
      <c r="I27" s="333" t="s">
        <v>138</v>
      </c>
      <c r="J27" s="353">
        <v>0</v>
      </c>
      <c r="K27" s="353">
        <v>0</v>
      </c>
      <c r="L27" s="357"/>
    </row>
    <row r="28" spans="1:12" ht="25.5" x14ac:dyDescent="0.2">
      <c r="A28" s="351" t="s">
        <v>415</v>
      </c>
      <c r="B28" s="334" t="s">
        <v>414</v>
      </c>
      <c r="C28" s="333" t="s">
        <v>139</v>
      </c>
      <c r="D28" s="353">
        <v>0</v>
      </c>
      <c r="E28" s="353">
        <v>0</v>
      </c>
      <c r="F28" s="356"/>
      <c r="G28" s="355" t="s">
        <v>413</v>
      </c>
      <c r="H28" s="351" t="s">
        <v>412</v>
      </c>
      <c r="I28" s="333" t="s">
        <v>411</v>
      </c>
      <c r="J28" s="353">
        <v>0</v>
      </c>
      <c r="K28" s="353">
        <v>0</v>
      </c>
      <c r="L28" s="357"/>
    </row>
    <row r="29" spans="1:12" ht="12.75" x14ac:dyDescent="0.2">
      <c r="A29" s="351" t="s">
        <v>410</v>
      </c>
      <c r="B29" s="334" t="s">
        <v>409</v>
      </c>
      <c r="C29" s="333" t="s">
        <v>408</v>
      </c>
      <c r="D29" s="353">
        <v>0</v>
      </c>
      <c r="E29" s="353">
        <v>0</v>
      </c>
      <c r="F29" s="356"/>
      <c r="G29" s="355" t="s">
        <v>407</v>
      </c>
      <c r="H29" s="351" t="s">
        <v>406</v>
      </c>
      <c r="I29" s="333" t="s">
        <v>134</v>
      </c>
      <c r="J29" s="353">
        <v>0</v>
      </c>
      <c r="K29" s="353">
        <v>0</v>
      </c>
      <c r="L29" s="357"/>
    </row>
    <row r="30" spans="1:12" ht="12.75" x14ac:dyDescent="0.2">
      <c r="A30" s="351" t="s">
        <v>405</v>
      </c>
      <c r="B30" s="334" t="s">
        <v>404</v>
      </c>
      <c r="C30" s="333" t="s">
        <v>135</v>
      </c>
      <c r="D30" s="353">
        <v>0</v>
      </c>
      <c r="E30" s="353">
        <v>0</v>
      </c>
      <c r="F30" s="356"/>
      <c r="G30" s="355" t="s">
        <v>403</v>
      </c>
      <c r="H30" s="351" t="s">
        <v>402</v>
      </c>
      <c r="I30" s="333" t="s">
        <v>133</v>
      </c>
      <c r="J30" s="353">
        <v>0</v>
      </c>
      <c r="K30" s="353">
        <v>0</v>
      </c>
      <c r="L30" s="357"/>
    </row>
    <row r="31" spans="1:12" ht="12.75" x14ac:dyDescent="0.2">
      <c r="A31" s="351" t="s">
        <v>401</v>
      </c>
      <c r="B31" s="334"/>
      <c r="C31" s="333"/>
      <c r="D31" s="360"/>
      <c r="E31" s="360"/>
      <c r="F31" s="356"/>
      <c r="G31" s="355" t="s">
        <v>400</v>
      </c>
      <c r="H31" s="351" t="s">
        <v>399</v>
      </c>
      <c r="I31" s="333" t="s">
        <v>131</v>
      </c>
      <c r="J31" s="353">
        <v>0</v>
      </c>
      <c r="K31" s="353">
        <v>0</v>
      </c>
      <c r="L31" s="357"/>
    </row>
    <row r="32" spans="1:12" ht="12.75" x14ac:dyDescent="0.2">
      <c r="A32" s="351" t="s">
        <v>398</v>
      </c>
      <c r="B32" s="334">
        <v>417100</v>
      </c>
      <c r="C32" s="333" t="s">
        <v>132</v>
      </c>
      <c r="D32" s="353">
        <v>0</v>
      </c>
      <c r="E32" s="353">
        <v>0</v>
      </c>
      <c r="F32" s="356"/>
      <c r="G32" s="355" t="s">
        <v>397</v>
      </c>
      <c r="H32" s="351" t="s">
        <v>396</v>
      </c>
      <c r="I32" s="333" t="s">
        <v>395</v>
      </c>
      <c r="J32" s="353">
        <v>0</v>
      </c>
      <c r="K32" s="353">
        <v>0</v>
      </c>
      <c r="L32" s="357"/>
    </row>
    <row r="33" spans="1:12" ht="12.75" x14ac:dyDescent="0.2">
      <c r="A33" s="351" t="s">
        <v>394</v>
      </c>
      <c r="B33" s="334">
        <v>417200</v>
      </c>
      <c r="C33" s="333" t="s">
        <v>130</v>
      </c>
      <c r="D33" s="353">
        <v>0</v>
      </c>
      <c r="E33" s="353">
        <v>0</v>
      </c>
      <c r="F33" s="356"/>
      <c r="G33" s="361" t="s">
        <v>393</v>
      </c>
      <c r="H33" s="334" t="s">
        <v>392</v>
      </c>
      <c r="I33" s="333" t="s">
        <v>391</v>
      </c>
      <c r="J33" s="353">
        <v>103501</v>
      </c>
      <c r="K33" s="353">
        <v>111088</v>
      </c>
      <c r="L33" s="357"/>
    </row>
    <row r="34" spans="1:12" ht="12.75" x14ac:dyDescent="0.2">
      <c r="A34" s="351" t="s">
        <v>390</v>
      </c>
      <c r="B34" s="334">
        <v>417300</v>
      </c>
      <c r="C34" s="333" t="s">
        <v>389</v>
      </c>
      <c r="D34" s="353">
        <v>0</v>
      </c>
      <c r="E34" s="353">
        <v>0</v>
      </c>
      <c r="F34" s="356"/>
      <c r="G34" s="355" t="s">
        <v>388</v>
      </c>
      <c r="H34" s="351" t="s">
        <v>387</v>
      </c>
      <c r="I34" s="333" t="s">
        <v>386</v>
      </c>
      <c r="J34" s="353">
        <v>0</v>
      </c>
      <c r="K34" s="353">
        <v>0</v>
      </c>
      <c r="L34" s="357"/>
    </row>
    <row r="35" spans="1:12" ht="12.75" x14ac:dyDescent="0.2">
      <c r="A35" s="351" t="s">
        <v>385</v>
      </c>
      <c r="B35" s="334">
        <v>417400</v>
      </c>
      <c r="C35" s="333" t="s">
        <v>384</v>
      </c>
      <c r="D35" s="353">
        <v>0</v>
      </c>
      <c r="E35" s="353">
        <v>0</v>
      </c>
      <c r="F35" s="356"/>
      <c r="G35" s="355" t="s">
        <v>383</v>
      </c>
      <c r="H35" s="351" t="s">
        <v>382</v>
      </c>
      <c r="I35" s="333" t="s">
        <v>381</v>
      </c>
      <c r="J35" s="359">
        <f>SUBTOTAL(9,J25:J34)</f>
        <v>103501</v>
      </c>
      <c r="K35" s="358" t="s">
        <v>346</v>
      </c>
      <c r="L35" s="352">
        <f>SUBTOTAL(9,K25:K34)</f>
        <v>111088</v>
      </c>
    </row>
    <row r="36" spans="1:12" ht="12.75" x14ac:dyDescent="0.2">
      <c r="A36" s="351" t="s">
        <v>380</v>
      </c>
      <c r="B36" s="334">
        <v>417900</v>
      </c>
      <c r="C36" s="333" t="s">
        <v>124</v>
      </c>
      <c r="D36" s="353">
        <v>0</v>
      </c>
      <c r="E36" s="353">
        <v>0</v>
      </c>
      <c r="F36" s="356"/>
      <c r="G36" s="355" t="s">
        <v>379</v>
      </c>
      <c r="H36" s="335"/>
      <c r="I36" s="333" t="s">
        <v>378</v>
      </c>
      <c r="J36" s="347"/>
      <c r="K36" s="347"/>
      <c r="L36" s="357"/>
    </row>
    <row r="37" spans="1:12" ht="25.5" x14ac:dyDescent="0.2">
      <c r="A37" s="351" t="s">
        <v>377</v>
      </c>
      <c r="B37" s="334"/>
      <c r="C37" s="333"/>
      <c r="D37" s="360"/>
      <c r="E37" s="360"/>
      <c r="F37" s="356"/>
      <c r="G37" s="355" t="s">
        <v>376</v>
      </c>
      <c r="H37" s="351" t="s">
        <v>375</v>
      </c>
      <c r="I37" s="333" t="s">
        <v>374</v>
      </c>
      <c r="J37" s="353">
        <v>0</v>
      </c>
      <c r="K37" s="353">
        <v>0</v>
      </c>
      <c r="L37" s="357"/>
    </row>
    <row r="38" spans="1:12" ht="12.75" x14ac:dyDescent="0.2">
      <c r="A38" s="351" t="s">
        <v>373</v>
      </c>
      <c r="B38" s="334">
        <v>418100</v>
      </c>
      <c r="C38" s="333" t="s">
        <v>123</v>
      </c>
      <c r="D38" s="353">
        <v>0</v>
      </c>
      <c r="E38" s="353">
        <v>0</v>
      </c>
      <c r="F38" s="356"/>
      <c r="G38" s="355" t="s">
        <v>372</v>
      </c>
      <c r="H38" s="351" t="s">
        <v>371</v>
      </c>
      <c r="I38" s="333" t="s">
        <v>370</v>
      </c>
      <c r="J38" s="353">
        <v>0</v>
      </c>
      <c r="K38" s="353">
        <v>0</v>
      </c>
      <c r="L38" s="357"/>
    </row>
    <row r="39" spans="1:12" ht="12.75" x14ac:dyDescent="0.2">
      <c r="A39" s="351" t="s">
        <v>369</v>
      </c>
      <c r="B39" s="334"/>
      <c r="C39" s="333"/>
      <c r="D39" s="360"/>
      <c r="E39" s="353"/>
      <c r="F39" s="356"/>
      <c r="G39" s="355" t="s">
        <v>368</v>
      </c>
      <c r="H39" s="351" t="s">
        <v>367</v>
      </c>
      <c r="I39" s="333" t="s">
        <v>366</v>
      </c>
      <c r="J39" s="359">
        <f>SUBTOTAL(9,J37:J38)</f>
        <v>0</v>
      </c>
      <c r="K39" s="358" t="s">
        <v>346</v>
      </c>
      <c r="L39" s="352">
        <f>SUBTOTAL(9,K37:K38)</f>
        <v>0</v>
      </c>
    </row>
    <row r="40" spans="1:12" ht="12.75" x14ac:dyDescent="0.2">
      <c r="A40" s="351" t="s">
        <v>365</v>
      </c>
      <c r="B40" s="334">
        <v>419100</v>
      </c>
      <c r="C40" s="333" t="s">
        <v>120</v>
      </c>
      <c r="D40" s="353">
        <v>0</v>
      </c>
      <c r="E40" s="353">
        <v>0</v>
      </c>
      <c r="F40" s="356"/>
      <c r="G40" s="355" t="s">
        <v>364</v>
      </c>
      <c r="H40" s="351" t="s">
        <v>363</v>
      </c>
      <c r="I40" s="333"/>
      <c r="J40" s="347"/>
      <c r="K40" s="357"/>
      <c r="L40" s="357"/>
    </row>
    <row r="41" spans="1:12" ht="12.75" x14ac:dyDescent="0.2">
      <c r="A41" s="351" t="s">
        <v>362</v>
      </c>
      <c r="B41" s="334">
        <v>419200</v>
      </c>
      <c r="C41" s="333" t="s">
        <v>118</v>
      </c>
      <c r="D41" s="353">
        <v>287</v>
      </c>
      <c r="E41" s="353">
        <v>0</v>
      </c>
      <c r="F41" s="356"/>
      <c r="G41" s="355" t="s">
        <v>361</v>
      </c>
      <c r="H41" s="335"/>
      <c r="I41" s="333" t="s">
        <v>360</v>
      </c>
      <c r="J41" s="359">
        <f>SUM(D46,J8,J22,J35,J39)</f>
        <v>103803</v>
      </c>
      <c r="K41" s="358" t="s">
        <v>346</v>
      </c>
      <c r="L41" s="352">
        <f>SUM(F46,L8,L22,L35,L39)</f>
        <v>127104</v>
      </c>
    </row>
    <row r="42" spans="1:12" ht="12.75" x14ac:dyDescent="0.2">
      <c r="A42" s="351" t="s">
        <v>359</v>
      </c>
      <c r="B42" s="334">
        <v>419300</v>
      </c>
      <c r="C42" s="333" t="s">
        <v>116</v>
      </c>
      <c r="D42" s="353">
        <v>0</v>
      </c>
      <c r="E42" s="353">
        <v>0</v>
      </c>
      <c r="F42" s="356"/>
      <c r="G42" s="355" t="s">
        <v>358</v>
      </c>
      <c r="H42" s="335"/>
      <c r="I42" s="333"/>
      <c r="J42" s="347"/>
      <c r="K42" s="347"/>
      <c r="L42" s="357"/>
    </row>
    <row r="43" spans="1:12" ht="12.75" x14ac:dyDescent="0.2">
      <c r="A43" s="351" t="s">
        <v>357</v>
      </c>
      <c r="B43" s="334">
        <v>419900</v>
      </c>
      <c r="C43" s="333" t="s">
        <v>115</v>
      </c>
      <c r="D43" s="353">
        <v>15</v>
      </c>
      <c r="E43" s="534">
        <v>0</v>
      </c>
      <c r="F43" s="356"/>
      <c r="G43" s="355" t="s">
        <v>356</v>
      </c>
      <c r="H43" s="351" t="s">
        <v>355</v>
      </c>
      <c r="I43" s="333" t="s">
        <v>354</v>
      </c>
      <c r="J43" s="533">
        <v>0</v>
      </c>
      <c r="K43" s="532">
        <v>0</v>
      </c>
      <c r="L43" s="352">
        <f>+K43</f>
        <v>0</v>
      </c>
    </row>
    <row r="44" spans="1:12" ht="12.75" x14ac:dyDescent="0.2">
      <c r="A44" s="351" t="s">
        <v>353</v>
      </c>
      <c r="B44" s="334"/>
      <c r="C44" s="333" t="s">
        <v>352</v>
      </c>
      <c r="D44" s="332">
        <f>SUBTOTAL(9,D19:D43)</f>
        <v>302</v>
      </c>
      <c r="E44" s="350" t="s">
        <v>346</v>
      </c>
      <c r="F44" s="349">
        <f>SUBTOTAL(9,E20:E43)</f>
        <v>0</v>
      </c>
      <c r="G44" s="348" t="s">
        <v>351</v>
      </c>
      <c r="H44" s="335"/>
      <c r="I44" s="333"/>
      <c r="J44" s="347"/>
      <c r="K44" s="347"/>
      <c r="L44" s="347"/>
    </row>
    <row r="45" spans="1:12" ht="24" x14ac:dyDescent="0.2">
      <c r="A45" s="346" t="s">
        <v>350</v>
      </c>
      <c r="B45" s="340">
        <v>410000</v>
      </c>
      <c r="C45" s="345" t="s">
        <v>349</v>
      </c>
      <c r="D45" s="344"/>
      <c r="E45" s="343" t="s">
        <v>346</v>
      </c>
      <c r="F45" s="342"/>
      <c r="G45" s="341"/>
      <c r="H45" s="340" t="s">
        <v>348</v>
      </c>
      <c r="I45" s="339" t="s">
        <v>347</v>
      </c>
      <c r="J45" s="338"/>
      <c r="K45" s="337" t="s">
        <v>346</v>
      </c>
      <c r="L45" s="336"/>
    </row>
    <row r="46" spans="1:12" ht="12.75" x14ac:dyDescent="0.2">
      <c r="A46" s="335"/>
      <c r="B46" s="334"/>
      <c r="C46" s="333"/>
      <c r="D46" s="332">
        <f>(D19+D44)</f>
        <v>302</v>
      </c>
      <c r="E46" s="332"/>
      <c r="F46" s="331">
        <f>SUM(F19+F44)</f>
        <v>0</v>
      </c>
      <c r="G46" s="330"/>
      <c r="H46" s="329"/>
      <c r="I46" s="328" t="s">
        <v>345</v>
      </c>
      <c r="J46" s="326">
        <f>(D7+J41+J43)</f>
        <v>103803</v>
      </c>
      <c r="K46" s="327"/>
      <c r="L46" s="326">
        <f>(F7+L41+K43)</f>
        <v>127104</v>
      </c>
    </row>
    <row r="47" spans="1:12" ht="12.95" customHeight="1" x14ac:dyDescent="0.2">
      <c r="A47" s="598" t="str">
        <f ca="1">CELL("FILENAME",A1)</f>
        <v>R:\Finance\Annual Budget\Amended 2016-2017\[2016-2017 Amended Budget.xlsx]150</v>
      </c>
      <c r="B47" s="598"/>
      <c r="C47" s="598"/>
      <c r="D47" s="324"/>
      <c r="E47" s="324"/>
      <c r="F47" s="324"/>
      <c r="G47" s="324"/>
      <c r="H47" s="324"/>
      <c r="I47" s="325"/>
      <c r="J47" s="324"/>
      <c r="K47" s="324"/>
      <c r="L47" s="324"/>
    </row>
    <row r="48" spans="1:12" x14ac:dyDescent="0.2">
      <c r="D48" s="323"/>
      <c r="E48" s="323"/>
      <c r="F48" s="323"/>
    </row>
    <row r="49" spans="4:6" x14ac:dyDescent="0.2">
      <c r="D49" s="323"/>
      <c r="E49" s="323"/>
      <c r="F49" s="323"/>
    </row>
    <row r="50" spans="4:6" x14ac:dyDescent="0.2">
      <c r="D50" s="323"/>
      <c r="E50" s="323"/>
      <c r="F50" s="323"/>
    </row>
    <row r="51" spans="4:6" x14ac:dyDescent="0.2">
      <c r="D51" s="323"/>
      <c r="E51" s="323"/>
      <c r="F51" s="323"/>
    </row>
    <row r="52" spans="4:6" x14ac:dyDescent="0.2">
      <c r="D52" s="323"/>
      <c r="E52" s="323"/>
      <c r="F52" s="323"/>
    </row>
    <row r="53" spans="4:6" x14ac:dyDescent="0.2">
      <c r="D53" s="323"/>
      <c r="E53" s="323"/>
      <c r="F53" s="323"/>
    </row>
    <row r="54" spans="4:6" x14ac:dyDescent="0.2">
      <c r="D54" s="323"/>
      <c r="E54" s="323"/>
      <c r="F54" s="323"/>
    </row>
    <row r="55" spans="4:6" x14ac:dyDescent="0.2">
      <c r="D55" s="323"/>
      <c r="E55" s="323"/>
      <c r="F55" s="323"/>
    </row>
    <row r="56" spans="4:6" x14ac:dyDescent="0.2">
      <c r="D56" s="323"/>
      <c r="E56" s="323"/>
      <c r="F56" s="323"/>
    </row>
    <row r="57" spans="4:6" x14ac:dyDescent="0.2">
      <c r="D57" s="323"/>
      <c r="E57" s="323"/>
      <c r="F57" s="323"/>
    </row>
    <row r="58" spans="4:6" x14ac:dyDescent="0.2">
      <c r="D58" s="323"/>
      <c r="E58" s="323"/>
      <c r="F58" s="323"/>
    </row>
    <row r="59" spans="4:6" x14ac:dyDescent="0.2">
      <c r="D59" s="323"/>
      <c r="E59" s="323"/>
      <c r="F59" s="323"/>
    </row>
    <row r="60" spans="4:6" x14ac:dyDescent="0.2">
      <c r="D60" s="323"/>
      <c r="E60" s="323"/>
      <c r="F60" s="323"/>
    </row>
    <row r="61" spans="4:6" x14ac:dyDescent="0.2">
      <c r="D61" s="323"/>
      <c r="E61" s="323"/>
      <c r="F61" s="323"/>
    </row>
    <row r="62" spans="4:6" x14ac:dyDescent="0.2">
      <c r="D62" s="323"/>
      <c r="E62" s="323"/>
      <c r="F62" s="323"/>
    </row>
    <row r="63" spans="4:6" x14ac:dyDescent="0.2">
      <c r="D63" s="323"/>
      <c r="E63" s="323"/>
      <c r="F63" s="323"/>
    </row>
    <row r="64" spans="4:6" x14ac:dyDescent="0.2">
      <c r="D64" s="323"/>
      <c r="E64" s="323"/>
      <c r="F64" s="323"/>
    </row>
    <row r="65" spans="4:6" x14ac:dyDescent="0.2">
      <c r="D65" s="323"/>
      <c r="E65" s="323"/>
      <c r="F65" s="323"/>
    </row>
    <row r="66" spans="4:6" x14ac:dyDescent="0.2">
      <c r="D66" s="323"/>
      <c r="E66" s="323"/>
      <c r="F66" s="323"/>
    </row>
    <row r="67" spans="4:6" x14ac:dyDescent="0.2">
      <c r="D67" s="323"/>
      <c r="E67" s="323"/>
      <c r="F67" s="323"/>
    </row>
    <row r="68" spans="4:6" x14ac:dyDescent="0.2">
      <c r="D68" s="323"/>
      <c r="E68" s="323"/>
      <c r="F68" s="323"/>
    </row>
    <row r="69" spans="4:6" x14ac:dyDescent="0.2">
      <c r="D69" s="323"/>
      <c r="E69" s="323"/>
      <c r="F69" s="323"/>
    </row>
    <row r="70" spans="4:6" x14ac:dyDescent="0.2">
      <c r="D70" s="323"/>
      <c r="E70" s="323"/>
      <c r="F70" s="323"/>
    </row>
    <row r="71" spans="4:6" x14ac:dyDescent="0.2">
      <c r="D71" s="323"/>
      <c r="E71" s="323"/>
      <c r="F71" s="323"/>
    </row>
    <row r="72" spans="4:6" x14ac:dyDescent="0.2">
      <c r="D72" s="323"/>
      <c r="E72" s="323"/>
      <c r="F72" s="323"/>
    </row>
    <row r="73" spans="4:6" x14ac:dyDescent="0.2">
      <c r="D73" s="323"/>
      <c r="E73" s="323"/>
      <c r="F73" s="323"/>
    </row>
    <row r="74" spans="4:6" x14ac:dyDescent="0.2">
      <c r="D74" s="323"/>
      <c r="E74" s="323"/>
      <c r="F74" s="323"/>
    </row>
    <row r="75" spans="4:6" x14ac:dyDescent="0.2">
      <c r="D75" s="323"/>
      <c r="E75" s="323"/>
      <c r="F75" s="323"/>
    </row>
    <row r="76" spans="4:6" x14ac:dyDescent="0.2">
      <c r="D76" s="323"/>
      <c r="E76" s="323"/>
      <c r="F76" s="323"/>
    </row>
    <row r="77" spans="4:6" x14ac:dyDescent="0.2">
      <c r="D77" s="323"/>
      <c r="E77" s="323"/>
      <c r="F77" s="323"/>
    </row>
    <row r="78" spans="4:6" x14ac:dyDescent="0.2">
      <c r="D78" s="323"/>
      <c r="E78" s="323"/>
      <c r="F78" s="323"/>
    </row>
    <row r="79" spans="4:6" x14ac:dyDescent="0.2">
      <c r="D79" s="323"/>
      <c r="E79" s="323"/>
      <c r="F79" s="323"/>
    </row>
    <row r="80" spans="4:6" x14ac:dyDescent="0.2">
      <c r="D80" s="323"/>
      <c r="E80" s="323"/>
      <c r="F80" s="323"/>
    </row>
    <row r="81" spans="4:6" x14ac:dyDescent="0.2">
      <c r="D81" s="323"/>
      <c r="E81" s="323"/>
      <c r="F81" s="323"/>
    </row>
    <row r="82" spans="4:6" x14ac:dyDescent="0.2">
      <c r="D82" s="323"/>
      <c r="E82" s="323"/>
      <c r="F82" s="323"/>
    </row>
    <row r="83" spans="4:6" x14ac:dyDescent="0.2">
      <c r="D83" s="323"/>
      <c r="E83" s="323"/>
      <c r="F83" s="323"/>
    </row>
    <row r="84" spans="4:6" x14ac:dyDescent="0.2">
      <c r="D84" s="323"/>
      <c r="E84" s="323"/>
      <c r="F84" s="323"/>
    </row>
    <row r="85" spans="4:6" x14ac:dyDescent="0.2">
      <c r="D85" s="323"/>
      <c r="E85" s="323"/>
      <c r="F85" s="323"/>
    </row>
    <row r="86" spans="4:6" x14ac:dyDescent="0.2">
      <c r="D86" s="323"/>
      <c r="E86" s="323"/>
      <c r="F86" s="323"/>
    </row>
    <row r="87" spans="4:6" x14ac:dyDescent="0.2">
      <c r="D87" s="323"/>
      <c r="E87" s="323"/>
      <c r="F87" s="323"/>
    </row>
    <row r="88" spans="4:6" x14ac:dyDescent="0.2">
      <c r="D88" s="323"/>
      <c r="E88" s="323"/>
      <c r="F88" s="323"/>
    </row>
    <row r="89" spans="4:6" x14ac:dyDescent="0.2">
      <c r="D89" s="323"/>
      <c r="E89" s="323"/>
      <c r="F89" s="323"/>
    </row>
    <row r="90" spans="4:6" x14ac:dyDescent="0.2">
      <c r="D90" s="323"/>
      <c r="E90" s="323"/>
      <c r="F90" s="323"/>
    </row>
    <row r="91" spans="4:6" x14ac:dyDescent="0.2">
      <c r="D91" s="323"/>
      <c r="E91" s="323"/>
      <c r="F91" s="323"/>
    </row>
    <row r="92" spans="4:6" x14ac:dyDescent="0.2">
      <c r="D92" s="323"/>
      <c r="E92" s="323"/>
      <c r="F92" s="323"/>
    </row>
    <row r="93" spans="4:6" x14ac:dyDescent="0.2">
      <c r="D93" s="323"/>
      <c r="E93" s="323"/>
      <c r="F93" s="323"/>
    </row>
    <row r="94" spans="4:6" x14ac:dyDescent="0.2">
      <c r="D94" s="323"/>
      <c r="E94" s="323"/>
      <c r="F94" s="323"/>
    </row>
    <row r="95" spans="4:6" x14ac:dyDescent="0.2">
      <c r="D95" s="323"/>
      <c r="E95" s="323"/>
      <c r="F95" s="323"/>
    </row>
    <row r="96" spans="4:6" x14ac:dyDescent="0.2">
      <c r="D96" s="323"/>
      <c r="E96" s="323"/>
      <c r="F96" s="323"/>
    </row>
    <row r="97" spans="4:6" x14ac:dyDescent="0.2">
      <c r="D97" s="323"/>
      <c r="E97" s="323"/>
      <c r="F97" s="323"/>
    </row>
    <row r="98" spans="4:6" x14ac:dyDescent="0.2">
      <c r="D98" s="323"/>
      <c r="E98" s="323"/>
      <c r="F98" s="323"/>
    </row>
    <row r="99" spans="4:6" x14ac:dyDescent="0.2">
      <c r="D99" s="323"/>
      <c r="E99" s="323"/>
      <c r="F99" s="323"/>
    </row>
    <row r="100" spans="4:6" x14ac:dyDescent="0.2">
      <c r="D100" s="323"/>
      <c r="E100" s="323"/>
      <c r="F100" s="323"/>
    </row>
    <row r="101" spans="4:6" x14ac:dyDescent="0.2">
      <c r="D101" s="323"/>
      <c r="E101" s="323"/>
      <c r="F101" s="323"/>
    </row>
    <row r="102" spans="4:6" x14ac:dyDescent="0.2">
      <c r="D102" s="323"/>
      <c r="E102" s="323"/>
      <c r="F102" s="323"/>
    </row>
    <row r="103" spans="4:6" x14ac:dyDescent="0.2">
      <c r="D103" s="323"/>
      <c r="E103" s="323"/>
      <c r="F103" s="323"/>
    </row>
    <row r="104" spans="4:6" x14ac:dyDescent="0.2">
      <c r="D104" s="323"/>
      <c r="E104" s="323"/>
      <c r="F104" s="323"/>
    </row>
    <row r="105" spans="4:6" x14ac:dyDescent="0.2">
      <c r="D105" s="323"/>
      <c r="E105" s="323"/>
      <c r="F105" s="323"/>
    </row>
    <row r="106" spans="4:6" x14ac:dyDescent="0.2">
      <c r="D106" s="323"/>
      <c r="E106" s="323"/>
      <c r="F106" s="323"/>
    </row>
    <row r="107" spans="4:6" x14ac:dyDescent="0.2">
      <c r="D107" s="323"/>
      <c r="E107" s="323"/>
      <c r="F107" s="323"/>
    </row>
    <row r="108" spans="4:6" x14ac:dyDescent="0.2">
      <c r="D108" s="323"/>
      <c r="E108" s="323"/>
      <c r="F108" s="323"/>
    </row>
    <row r="109" spans="4:6" x14ac:dyDescent="0.2">
      <c r="D109" s="323"/>
      <c r="E109" s="323"/>
      <c r="F109" s="323"/>
    </row>
    <row r="110" spans="4:6" x14ac:dyDescent="0.2">
      <c r="D110" s="323"/>
      <c r="E110" s="323"/>
      <c r="F110" s="323"/>
    </row>
    <row r="111" spans="4:6" x14ac:dyDescent="0.2">
      <c r="D111" s="323"/>
      <c r="E111" s="323"/>
      <c r="F111" s="323"/>
    </row>
    <row r="112" spans="4:6" x14ac:dyDescent="0.2">
      <c r="D112" s="323"/>
      <c r="E112" s="323"/>
      <c r="F112" s="323"/>
    </row>
    <row r="113" spans="4:6" x14ac:dyDescent="0.2">
      <c r="D113" s="323"/>
      <c r="E113" s="323"/>
      <c r="F113" s="323"/>
    </row>
    <row r="114" spans="4:6" x14ac:dyDescent="0.2">
      <c r="D114" s="323"/>
      <c r="E114" s="323"/>
      <c r="F114" s="323"/>
    </row>
    <row r="115" spans="4:6" x14ac:dyDescent="0.2">
      <c r="D115" s="323"/>
      <c r="E115" s="323"/>
      <c r="F115" s="323"/>
    </row>
    <row r="116" spans="4:6" x14ac:dyDescent="0.2">
      <c r="D116" s="323"/>
      <c r="E116" s="323"/>
      <c r="F116" s="323"/>
    </row>
    <row r="117" spans="4:6" x14ac:dyDescent="0.2">
      <c r="D117" s="323"/>
      <c r="E117" s="323"/>
      <c r="F117" s="323"/>
    </row>
    <row r="118" spans="4:6" x14ac:dyDescent="0.2">
      <c r="D118" s="323"/>
      <c r="E118" s="323"/>
      <c r="F118" s="323"/>
    </row>
    <row r="119" spans="4:6" x14ac:dyDescent="0.2">
      <c r="D119" s="323"/>
      <c r="E119" s="323"/>
      <c r="F119" s="323"/>
    </row>
    <row r="120" spans="4:6" x14ac:dyDescent="0.2">
      <c r="D120" s="323"/>
      <c r="E120" s="323"/>
      <c r="F120" s="323"/>
    </row>
    <row r="121" spans="4:6" x14ac:dyDescent="0.2">
      <c r="D121" s="323"/>
      <c r="E121" s="323"/>
      <c r="F121" s="323"/>
    </row>
    <row r="122" spans="4:6" x14ac:dyDescent="0.2">
      <c r="D122" s="323"/>
      <c r="E122" s="323"/>
      <c r="F122" s="323"/>
    </row>
    <row r="123" spans="4:6" x14ac:dyDescent="0.2">
      <c r="D123" s="323"/>
      <c r="E123" s="323"/>
      <c r="F123" s="323"/>
    </row>
    <row r="124" spans="4:6" x14ac:dyDescent="0.2">
      <c r="D124" s="323"/>
      <c r="E124" s="323"/>
      <c r="F124" s="323"/>
    </row>
    <row r="125" spans="4:6" x14ac:dyDescent="0.2">
      <c r="D125" s="323"/>
      <c r="E125" s="323"/>
      <c r="F125" s="323"/>
    </row>
    <row r="126" spans="4:6" x14ac:dyDescent="0.2">
      <c r="D126" s="323"/>
      <c r="E126" s="323"/>
      <c r="F126" s="323"/>
    </row>
    <row r="127" spans="4:6" x14ac:dyDescent="0.2">
      <c r="D127" s="323"/>
      <c r="E127" s="323"/>
      <c r="F127" s="323"/>
    </row>
    <row r="128" spans="4:6" x14ac:dyDescent="0.2">
      <c r="D128" s="323"/>
      <c r="E128" s="323"/>
      <c r="F128" s="323"/>
    </row>
    <row r="129" spans="4:6" x14ac:dyDescent="0.2">
      <c r="D129" s="323"/>
      <c r="E129" s="323"/>
      <c r="F129" s="323"/>
    </row>
    <row r="130" spans="4:6" x14ac:dyDescent="0.2">
      <c r="D130" s="323"/>
      <c r="E130" s="323"/>
      <c r="F130" s="323"/>
    </row>
    <row r="131" spans="4:6" x14ac:dyDescent="0.2">
      <c r="D131" s="323"/>
      <c r="E131" s="323"/>
      <c r="F131" s="323"/>
    </row>
    <row r="132" spans="4:6" x14ac:dyDescent="0.2">
      <c r="D132" s="323"/>
      <c r="E132" s="323"/>
      <c r="F132" s="323"/>
    </row>
    <row r="133" spans="4:6" x14ac:dyDescent="0.2">
      <c r="D133" s="323"/>
      <c r="E133" s="323"/>
      <c r="F133" s="323"/>
    </row>
    <row r="134" spans="4:6" x14ac:dyDescent="0.2">
      <c r="D134" s="323"/>
      <c r="E134" s="323"/>
      <c r="F134" s="323"/>
    </row>
    <row r="135" spans="4:6" x14ac:dyDescent="0.2">
      <c r="D135" s="323"/>
      <c r="E135" s="323"/>
      <c r="F135" s="323"/>
    </row>
    <row r="136" spans="4:6" x14ac:dyDescent="0.2">
      <c r="D136" s="323"/>
      <c r="E136" s="323"/>
      <c r="F136" s="323"/>
    </row>
    <row r="137" spans="4:6" x14ac:dyDescent="0.2">
      <c r="D137" s="323"/>
      <c r="E137" s="323"/>
      <c r="F137" s="323"/>
    </row>
    <row r="138" spans="4:6" x14ac:dyDescent="0.2">
      <c r="D138" s="323"/>
      <c r="E138" s="323"/>
      <c r="F138" s="323"/>
    </row>
    <row r="139" spans="4:6" x14ac:dyDescent="0.2">
      <c r="D139" s="323"/>
      <c r="E139" s="323"/>
      <c r="F139" s="323"/>
    </row>
    <row r="140" spans="4:6" x14ac:dyDescent="0.2">
      <c r="D140" s="323"/>
      <c r="E140" s="323"/>
      <c r="F140" s="323"/>
    </row>
    <row r="141" spans="4:6" x14ac:dyDescent="0.2">
      <c r="D141" s="323"/>
      <c r="E141" s="323"/>
      <c r="F141" s="323"/>
    </row>
    <row r="142" spans="4:6" x14ac:dyDescent="0.2">
      <c r="D142" s="323"/>
      <c r="E142" s="323"/>
      <c r="F142" s="323"/>
    </row>
    <row r="143" spans="4:6" x14ac:dyDescent="0.2">
      <c r="D143" s="323"/>
      <c r="E143" s="323"/>
      <c r="F143" s="323"/>
    </row>
    <row r="144" spans="4:6" x14ac:dyDescent="0.2">
      <c r="D144" s="323"/>
      <c r="E144" s="323"/>
      <c r="F144" s="323"/>
    </row>
    <row r="145" spans="4:6" x14ac:dyDescent="0.2">
      <c r="D145" s="323"/>
      <c r="E145" s="323"/>
      <c r="F145" s="323"/>
    </row>
    <row r="146" spans="4:6" x14ac:dyDescent="0.2">
      <c r="D146" s="323"/>
      <c r="E146" s="323"/>
      <c r="F146" s="323"/>
    </row>
    <row r="147" spans="4:6" x14ac:dyDescent="0.2">
      <c r="D147" s="323"/>
      <c r="E147" s="323"/>
      <c r="F147" s="323"/>
    </row>
    <row r="148" spans="4:6" x14ac:dyDescent="0.2">
      <c r="D148" s="323"/>
      <c r="E148" s="323"/>
      <c r="F148" s="323"/>
    </row>
    <row r="149" spans="4:6" x14ac:dyDescent="0.2">
      <c r="D149" s="323"/>
      <c r="E149" s="323"/>
      <c r="F149" s="323"/>
    </row>
    <row r="150" spans="4:6" x14ac:dyDescent="0.2">
      <c r="D150" s="323"/>
      <c r="E150" s="323"/>
      <c r="F150" s="323"/>
    </row>
    <row r="151" spans="4:6" x14ac:dyDescent="0.2">
      <c r="D151" s="323"/>
      <c r="E151" s="323"/>
      <c r="F151" s="323"/>
    </row>
    <row r="152" spans="4:6" x14ac:dyDescent="0.2">
      <c r="D152" s="323"/>
      <c r="E152" s="323"/>
      <c r="F152" s="323"/>
    </row>
    <row r="153" spans="4:6" x14ac:dyDescent="0.2">
      <c r="D153" s="323"/>
      <c r="E153" s="323"/>
      <c r="F153" s="323"/>
    </row>
    <row r="154" spans="4:6" x14ac:dyDescent="0.2">
      <c r="D154" s="323"/>
      <c r="E154" s="323"/>
      <c r="F154" s="323"/>
    </row>
    <row r="155" spans="4:6" x14ac:dyDescent="0.2">
      <c r="D155" s="323"/>
      <c r="E155" s="323"/>
      <c r="F155" s="323"/>
    </row>
    <row r="156" spans="4:6" x14ac:dyDescent="0.2">
      <c r="D156" s="323"/>
      <c r="E156" s="323"/>
      <c r="F156" s="323"/>
    </row>
    <row r="157" spans="4:6" x14ac:dyDescent="0.2">
      <c r="D157" s="323"/>
      <c r="E157" s="323"/>
      <c r="F157" s="323"/>
    </row>
    <row r="158" spans="4:6" x14ac:dyDescent="0.2">
      <c r="D158" s="323"/>
      <c r="E158" s="323"/>
      <c r="F158" s="323"/>
    </row>
    <row r="159" spans="4:6" x14ac:dyDescent="0.2">
      <c r="D159" s="323"/>
      <c r="E159" s="323"/>
      <c r="F159" s="323"/>
    </row>
    <row r="160" spans="4:6" x14ac:dyDescent="0.2">
      <c r="D160" s="323"/>
      <c r="E160" s="323"/>
      <c r="F160" s="323"/>
    </row>
    <row r="161" spans="4:6" x14ac:dyDescent="0.2">
      <c r="D161" s="323"/>
      <c r="E161" s="323"/>
      <c r="F161" s="323"/>
    </row>
    <row r="162" spans="4:6" x14ac:dyDescent="0.2">
      <c r="D162" s="323"/>
      <c r="E162" s="323"/>
      <c r="F162" s="323"/>
    </row>
    <row r="163" spans="4:6" x14ac:dyDescent="0.2">
      <c r="D163" s="323"/>
      <c r="E163" s="323"/>
      <c r="F163" s="323"/>
    </row>
    <row r="164" spans="4:6" x14ac:dyDescent="0.2">
      <c r="D164" s="323"/>
      <c r="E164" s="323"/>
      <c r="F164" s="323"/>
    </row>
    <row r="165" spans="4:6" x14ac:dyDescent="0.2">
      <c r="D165" s="323"/>
      <c r="E165" s="323"/>
      <c r="F165" s="323"/>
    </row>
    <row r="166" spans="4:6" x14ac:dyDescent="0.2">
      <c r="D166" s="323"/>
      <c r="E166" s="323"/>
      <c r="F166" s="323"/>
    </row>
    <row r="167" spans="4:6" x14ac:dyDescent="0.2">
      <c r="D167" s="323"/>
      <c r="E167" s="323"/>
      <c r="F167" s="323"/>
    </row>
    <row r="168" spans="4:6" x14ac:dyDescent="0.2">
      <c r="D168" s="323"/>
      <c r="E168" s="323"/>
      <c r="F168" s="323"/>
    </row>
    <row r="169" spans="4:6" x14ac:dyDescent="0.2">
      <c r="D169" s="323"/>
      <c r="E169" s="323"/>
      <c r="F169" s="323"/>
    </row>
    <row r="170" spans="4:6" x14ac:dyDescent="0.2">
      <c r="D170" s="323"/>
      <c r="E170" s="323"/>
      <c r="F170" s="323"/>
    </row>
    <row r="171" spans="4:6" x14ac:dyDescent="0.2">
      <c r="D171" s="323"/>
      <c r="E171" s="323"/>
      <c r="F171" s="323"/>
    </row>
    <row r="172" spans="4:6" x14ac:dyDescent="0.2">
      <c r="D172" s="323"/>
      <c r="E172" s="323"/>
      <c r="F172" s="323"/>
    </row>
    <row r="173" spans="4:6" x14ac:dyDescent="0.2">
      <c r="D173" s="323"/>
      <c r="E173" s="323"/>
      <c r="F173" s="323"/>
    </row>
    <row r="174" spans="4:6" x14ac:dyDescent="0.2">
      <c r="D174" s="323"/>
      <c r="E174" s="323"/>
      <c r="F174" s="323"/>
    </row>
    <row r="175" spans="4:6" x14ac:dyDescent="0.2">
      <c r="D175" s="323"/>
      <c r="E175" s="323"/>
      <c r="F175" s="323"/>
    </row>
    <row r="176" spans="4:6" x14ac:dyDescent="0.2">
      <c r="D176" s="323"/>
      <c r="E176" s="323"/>
      <c r="F176" s="323"/>
    </row>
    <row r="177" spans="4:6" x14ac:dyDescent="0.2">
      <c r="D177" s="323"/>
      <c r="E177" s="323"/>
      <c r="F177" s="323"/>
    </row>
    <row r="178" spans="4:6" x14ac:dyDescent="0.2">
      <c r="D178" s="323"/>
      <c r="E178" s="323"/>
      <c r="F178" s="323"/>
    </row>
    <row r="179" spans="4:6" x14ac:dyDescent="0.2">
      <c r="D179" s="323"/>
      <c r="E179" s="323"/>
      <c r="F179" s="323"/>
    </row>
    <row r="180" spans="4:6" x14ac:dyDescent="0.2">
      <c r="D180" s="323"/>
      <c r="E180" s="323"/>
      <c r="F180" s="323"/>
    </row>
    <row r="181" spans="4:6" x14ac:dyDescent="0.2">
      <c r="D181" s="323"/>
      <c r="E181" s="323"/>
      <c r="F181" s="323"/>
    </row>
    <row r="182" spans="4:6" x14ac:dyDescent="0.2">
      <c r="D182" s="323"/>
      <c r="E182" s="323"/>
      <c r="F182" s="323"/>
    </row>
    <row r="183" spans="4:6" x14ac:dyDescent="0.2">
      <c r="D183" s="323"/>
      <c r="E183" s="323"/>
      <c r="F183" s="323"/>
    </row>
    <row r="184" spans="4:6" x14ac:dyDescent="0.2">
      <c r="D184" s="323"/>
      <c r="E184" s="323"/>
      <c r="F184" s="323"/>
    </row>
    <row r="185" spans="4:6" x14ac:dyDescent="0.2">
      <c r="D185" s="323"/>
      <c r="E185" s="323"/>
      <c r="F185" s="323"/>
    </row>
    <row r="186" spans="4:6" x14ac:dyDescent="0.2">
      <c r="D186" s="323"/>
      <c r="E186" s="323"/>
      <c r="F186" s="323"/>
    </row>
    <row r="187" spans="4:6" x14ac:dyDescent="0.2">
      <c r="D187" s="323"/>
      <c r="E187" s="323"/>
      <c r="F187" s="323"/>
    </row>
    <row r="188" spans="4:6" x14ac:dyDescent="0.2">
      <c r="D188" s="323"/>
      <c r="E188" s="323"/>
      <c r="F188" s="323"/>
    </row>
    <row r="189" spans="4:6" x14ac:dyDescent="0.2">
      <c r="D189" s="323"/>
      <c r="E189" s="323"/>
      <c r="F189" s="323"/>
    </row>
    <row r="190" spans="4:6" x14ac:dyDescent="0.2">
      <c r="D190" s="323"/>
      <c r="E190" s="323"/>
      <c r="F190" s="323"/>
    </row>
    <row r="191" spans="4:6" x14ac:dyDescent="0.2">
      <c r="D191" s="323"/>
      <c r="E191" s="323"/>
      <c r="F191" s="323"/>
    </row>
    <row r="192" spans="4:6" x14ac:dyDescent="0.2">
      <c r="D192" s="323"/>
      <c r="E192" s="323"/>
      <c r="F192" s="323"/>
    </row>
    <row r="193" spans="4:6" x14ac:dyDescent="0.2">
      <c r="D193" s="323"/>
      <c r="E193" s="323"/>
      <c r="F193" s="323"/>
    </row>
    <row r="194" spans="4:6" x14ac:dyDescent="0.2">
      <c r="D194" s="323"/>
      <c r="E194" s="323"/>
      <c r="F194" s="323"/>
    </row>
    <row r="195" spans="4:6" x14ac:dyDescent="0.2">
      <c r="D195" s="323"/>
      <c r="E195" s="323"/>
      <c r="F195" s="323"/>
    </row>
    <row r="196" spans="4:6" x14ac:dyDescent="0.2">
      <c r="D196" s="323"/>
      <c r="E196" s="323"/>
      <c r="F196" s="323"/>
    </row>
    <row r="197" spans="4:6" x14ac:dyDescent="0.2">
      <c r="D197" s="323"/>
      <c r="E197" s="323"/>
      <c r="F197" s="323"/>
    </row>
    <row r="198" spans="4:6" x14ac:dyDescent="0.2">
      <c r="D198" s="323"/>
      <c r="E198" s="323"/>
      <c r="F198" s="323"/>
    </row>
    <row r="199" spans="4:6" x14ac:dyDescent="0.2">
      <c r="D199" s="323"/>
      <c r="E199" s="323"/>
      <c r="F199" s="323"/>
    </row>
    <row r="200" spans="4:6" x14ac:dyDescent="0.2">
      <c r="D200" s="323"/>
      <c r="E200" s="323"/>
      <c r="F200" s="323"/>
    </row>
    <row r="201" spans="4:6" x14ac:dyDescent="0.2">
      <c r="D201" s="323"/>
      <c r="E201" s="323"/>
      <c r="F201" s="323"/>
    </row>
    <row r="202" spans="4:6" x14ac:dyDescent="0.2">
      <c r="D202" s="323"/>
      <c r="E202" s="323"/>
      <c r="F202" s="323"/>
    </row>
    <row r="203" spans="4:6" x14ac:dyDescent="0.2">
      <c r="D203" s="323"/>
      <c r="E203" s="323"/>
      <c r="F203" s="323"/>
    </row>
    <row r="204" spans="4:6" x14ac:dyDescent="0.2">
      <c r="D204" s="323"/>
      <c r="E204" s="323"/>
      <c r="F204" s="323"/>
    </row>
    <row r="205" spans="4:6" x14ac:dyDescent="0.2">
      <c r="D205" s="323"/>
      <c r="E205" s="323"/>
      <c r="F205" s="323"/>
    </row>
    <row r="206" spans="4:6" x14ac:dyDescent="0.2">
      <c r="D206" s="323"/>
      <c r="E206" s="323"/>
      <c r="F206" s="323"/>
    </row>
    <row r="207" spans="4:6" x14ac:dyDescent="0.2">
      <c r="D207" s="323"/>
      <c r="E207" s="323"/>
      <c r="F207" s="323"/>
    </row>
    <row r="208" spans="4:6" x14ac:dyDescent="0.2">
      <c r="D208" s="323"/>
      <c r="E208" s="323"/>
      <c r="F208" s="323"/>
    </row>
    <row r="209" spans="4:6" x14ac:dyDescent="0.2">
      <c r="D209" s="323"/>
      <c r="E209" s="323"/>
      <c r="F209" s="323"/>
    </row>
    <row r="210" spans="4:6" x14ac:dyDescent="0.2">
      <c r="D210" s="323"/>
      <c r="E210" s="323"/>
      <c r="F210" s="323"/>
    </row>
    <row r="211" spans="4:6" x14ac:dyDescent="0.2">
      <c r="D211" s="323"/>
      <c r="E211" s="323"/>
      <c r="F211" s="323"/>
    </row>
    <row r="212" spans="4:6" x14ac:dyDescent="0.2">
      <c r="D212" s="323"/>
      <c r="E212" s="323"/>
      <c r="F212" s="323"/>
    </row>
    <row r="213" spans="4:6" x14ac:dyDescent="0.2">
      <c r="D213" s="323"/>
      <c r="E213" s="323"/>
      <c r="F213" s="323"/>
    </row>
    <row r="214" spans="4:6" x14ac:dyDescent="0.2">
      <c r="D214" s="323"/>
      <c r="E214" s="323"/>
      <c r="F214" s="323"/>
    </row>
    <row r="215" spans="4:6" x14ac:dyDescent="0.2">
      <c r="D215" s="323"/>
      <c r="E215" s="323"/>
      <c r="F215" s="323"/>
    </row>
    <row r="216" spans="4:6" x14ac:dyDescent="0.2">
      <c r="D216" s="323"/>
      <c r="E216" s="323"/>
      <c r="F216" s="323"/>
    </row>
    <row r="217" spans="4:6" x14ac:dyDescent="0.2">
      <c r="D217" s="323"/>
      <c r="E217" s="323"/>
      <c r="F217" s="323"/>
    </row>
    <row r="218" spans="4:6" x14ac:dyDescent="0.2">
      <c r="D218" s="323"/>
      <c r="E218" s="323"/>
      <c r="F218" s="323"/>
    </row>
    <row r="219" spans="4:6" x14ac:dyDescent="0.2">
      <c r="D219" s="323"/>
      <c r="E219" s="323"/>
      <c r="F219" s="323"/>
    </row>
    <row r="220" spans="4:6" x14ac:dyDescent="0.2">
      <c r="D220" s="323"/>
      <c r="E220" s="323"/>
      <c r="F220" s="323"/>
    </row>
    <row r="221" spans="4:6" x14ac:dyDescent="0.2">
      <c r="D221" s="323"/>
      <c r="E221" s="323"/>
      <c r="F221" s="323"/>
    </row>
    <row r="222" spans="4:6" x14ac:dyDescent="0.2">
      <c r="D222" s="323"/>
      <c r="E222" s="323"/>
      <c r="F222" s="323"/>
    </row>
    <row r="223" spans="4:6" x14ac:dyDescent="0.2">
      <c r="D223" s="323"/>
      <c r="E223" s="323"/>
      <c r="F223" s="323"/>
    </row>
    <row r="224" spans="4:6" x14ac:dyDescent="0.2">
      <c r="D224" s="323"/>
      <c r="E224" s="323"/>
      <c r="F224" s="323"/>
    </row>
    <row r="225" spans="4:6" x14ac:dyDescent="0.2">
      <c r="D225" s="323"/>
      <c r="E225" s="323"/>
      <c r="F225" s="323"/>
    </row>
    <row r="226" spans="4:6" x14ac:dyDescent="0.2">
      <c r="D226" s="323"/>
      <c r="E226" s="323"/>
      <c r="F226" s="323"/>
    </row>
    <row r="227" spans="4:6" x14ac:dyDescent="0.2">
      <c r="D227" s="323"/>
      <c r="E227" s="323"/>
      <c r="F227" s="323"/>
    </row>
    <row r="228" spans="4:6" x14ac:dyDescent="0.2">
      <c r="D228" s="323"/>
      <c r="E228" s="323"/>
      <c r="F228" s="323"/>
    </row>
    <row r="229" spans="4:6" x14ac:dyDescent="0.2">
      <c r="D229" s="323"/>
      <c r="E229" s="323"/>
      <c r="F229" s="323"/>
    </row>
    <row r="230" spans="4:6" x14ac:dyDescent="0.2">
      <c r="D230" s="323"/>
      <c r="E230" s="323"/>
      <c r="F230" s="323"/>
    </row>
    <row r="231" spans="4:6" x14ac:dyDescent="0.2">
      <c r="D231" s="323"/>
      <c r="E231" s="323"/>
      <c r="F231" s="323"/>
    </row>
    <row r="232" spans="4:6" x14ac:dyDescent="0.2">
      <c r="D232" s="323"/>
      <c r="E232" s="323"/>
      <c r="F232" s="323"/>
    </row>
    <row r="233" spans="4:6" x14ac:dyDescent="0.2">
      <c r="D233" s="323"/>
      <c r="E233" s="323"/>
      <c r="F233" s="323"/>
    </row>
    <row r="234" spans="4:6" x14ac:dyDescent="0.2">
      <c r="D234" s="323"/>
      <c r="E234" s="323"/>
      <c r="F234" s="323"/>
    </row>
    <row r="235" spans="4:6" x14ac:dyDescent="0.2">
      <c r="D235" s="323"/>
      <c r="E235" s="323"/>
      <c r="F235" s="323"/>
    </row>
    <row r="236" spans="4:6" x14ac:dyDescent="0.2">
      <c r="D236" s="323"/>
      <c r="E236" s="323"/>
      <c r="F236" s="323"/>
    </row>
    <row r="237" spans="4:6" x14ac:dyDescent="0.2">
      <c r="D237" s="323"/>
      <c r="E237" s="323"/>
      <c r="F237" s="323"/>
    </row>
    <row r="238" spans="4:6" x14ac:dyDescent="0.2">
      <c r="D238" s="323"/>
      <c r="E238" s="323"/>
      <c r="F238" s="323"/>
    </row>
    <row r="239" spans="4:6" x14ac:dyDescent="0.2">
      <c r="D239" s="323"/>
      <c r="E239" s="323"/>
      <c r="F239" s="323"/>
    </row>
    <row r="240" spans="4:6" x14ac:dyDescent="0.2">
      <c r="D240" s="323"/>
      <c r="E240" s="323"/>
      <c r="F240" s="323"/>
    </row>
    <row r="241" spans="4:6" x14ac:dyDescent="0.2">
      <c r="D241" s="323"/>
      <c r="E241" s="323"/>
      <c r="F241" s="323"/>
    </row>
    <row r="242" spans="4:6" x14ac:dyDescent="0.2">
      <c r="D242" s="323"/>
      <c r="E242" s="323"/>
      <c r="F242" s="323"/>
    </row>
    <row r="243" spans="4:6" x14ac:dyDescent="0.2">
      <c r="D243" s="323"/>
      <c r="E243" s="323"/>
      <c r="F243" s="323"/>
    </row>
    <row r="244" spans="4:6" x14ac:dyDescent="0.2">
      <c r="D244" s="323"/>
      <c r="E244" s="323"/>
      <c r="F244" s="323"/>
    </row>
    <row r="245" spans="4:6" x14ac:dyDescent="0.2">
      <c r="D245" s="323"/>
      <c r="E245" s="323"/>
      <c r="F245" s="323"/>
    </row>
    <row r="246" spans="4:6" x14ac:dyDescent="0.2">
      <c r="D246" s="323"/>
      <c r="E246" s="323"/>
      <c r="F246" s="323"/>
    </row>
    <row r="247" spans="4:6" x14ac:dyDescent="0.2">
      <c r="D247" s="323"/>
      <c r="E247" s="323"/>
      <c r="F247" s="323"/>
    </row>
    <row r="248" spans="4:6" x14ac:dyDescent="0.2">
      <c r="D248" s="323"/>
      <c r="E248" s="323"/>
      <c r="F248" s="323"/>
    </row>
    <row r="249" spans="4:6" x14ac:dyDescent="0.2">
      <c r="D249" s="323"/>
      <c r="E249" s="323"/>
      <c r="F249" s="323"/>
    </row>
    <row r="250" spans="4:6" x14ac:dyDescent="0.2">
      <c r="D250" s="323"/>
      <c r="E250" s="323"/>
      <c r="F250" s="323"/>
    </row>
    <row r="251" spans="4:6" x14ac:dyDescent="0.2">
      <c r="D251" s="323"/>
      <c r="E251" s="323"/>
      <c r="F251" s="323"/>
    </row>
    <row r="252" spans="4:6" x14ac:dyDescent="0.2">
      <c r="D252" s="323"/>
      <c r="E252" s="323"/>
      <c r="F252" s="323"/>
    </row>
    <row r="253" spans="4:6" x14ac:dyDescent="0.2">
      <c r="D253" s="323"/>
      <c r="E253" s="323"/>
      <c r="F253" s="323"/>
    </row>
    <row r="254" spans="4:6" x14ac:dyDescent="0.2">
      <c r="D254" s="323"/>
      <c r="E254" s="323"/>
      <c r="F254" s="323"/>
    </row>
    <row r="255" spans="4:6" x14ac:dyDescent="0.2">
      <c r="D255" s="323"/>
      <c r="E255" s="323"/>
      <c r="F255" s="323"/>
    </row>
    <row r="256" spans="4:6" x14ac:dyDescent="0.2">
      <c r="D256" s="323"/>
      <c r="E256" s="323"/>
      <c r="F256" s="323"/>
    </row>
    <row r="257" spans="4:6" x14ac:dyDescent="0.2">
      <c r="D257" s="323"/>
      <c r="E257" s="323"/>
      <c r="F257" s="323"/>
    </row>
    <row r="258" spans="4:6" x14ac:dyDescent="0.2">
      <c r="D258" s="323"/>
      <c r="E258" s="323"/>
      <c r="F258" s="323"/>
    </row>
    <row r="259" spans="4:6" x14ac:dyDescent="0.2">
      <c r="D259" s="323"/>
      <c r="E259" s="323"/>
      <c r="F259" s="323"/>
    </row>
    <row r="260" spans="4:6" x14ac:dyDescent="0.2">
      <c r="D260" s="323"/>
      <c r="E260" s="323"/>
      <c r="F260" s="323"/>
    </row>
    <row r="261" spans="4:6" x14ac:dyDescent="0.2">
      <c r="D261" s="323"/>
      <c r="E261" s="323"/>
      <c r="F261" s="323"/>
    </row>
    <row r="262" spans="4:6" x14ac:dyDescent="0.2">
      <c r="D262" s="323"/>
      <c r="E262" s="323"/>
      <c r="F262" s="323"/>
    </row>
    <row r="263" spans="4:6" x14ac:dyDescent="0.2">
      <c r="D263" s="323"/>
      <c r="E263" s="323"/>
      <c r="F263" s="323"/>
    </row>
    <row r="264" spans="4:6" x14ac:dyDescent="0.2">
      <c r="D264" s="323"/>
      <c r="E264" s="323"/>
      <c r="F264" s="323"/>
    </row>
    <row r="265" spans="4:6" x14ac:dyDescent="0.2">
      <c r="D265" s="323"/>
      <c r="E265" s="323"/>
      <c r="F265" s="323"/>
    </row>
    <row r="266" spans="4:6" x14ac:dyDescent="0.2">
      <c r="D266" s="323"/>
      <c r="E266" s="323"/>
      <c r="F266" s="323"/>
    </row>
    <row r="267" spans="4:6" x14ac:dyDescent="0.2">
      <c r="D267" s="323"/>
      <c r="E267" s="323"/>
      <c r="F267" s="323"/>
    </row>
    <row r="268" spans="4:6" x14ac:dyDescent="0.2">
      <c r="D268" s="323"/>
      <c r="E268" s="323"/>
      <c r="F268" s="323"/>
    </row>
    <row r="269" spans="4:6" x14ac:dyDescent="0.2">
      <c r="D269" s="323"/>
      <c r="E269" s="323"/>
      <c r="F269" s="323"/>
    </row>
    <row r="270" spans="4:6" x14ac:dyDescent="0.2">
      <c r="D270" s="323"/>
      <c r="E270" s="323"/>
      <c r="F270" s="323"/>
    </row>
    <row r="271" spans="4:6" x14ac:dyDescent="0.2">
      <c r="D271" s="323"/>
      <c r="E271" s="323"/>
      <c r="F271" s="323"/>
    </row>
    <row r="272" spans="4:6" x14ac:dyDescent="0.2">
      <c r="D272" s="323"/>
      <c r="E272" s="323"/>
      <c r="F272" s="323"/>
    </row>
    <row r="273" spans="4:6" x14ac:dyDescent="0.2">
      <c r="D273" s="323"/>
      <c r="E273" s="323"/>
      <c r="F273" s="323"/>
    </row>
    <row r="274" spans="4:6" x14ac:dyDescent="0.2">
      <c r="D274" s="323"/>
      <c r="E274" s="323"/>
      <c r="F274" s="323"/>
    </row>
    <row r="275" spans="4:6" x14ac:dyDescent="0.2">
      <c r="D275" s="323"/>
      <c r="E275" s="323"/>
      <c r="F275" s="323"/>
    </row>
    <row r="276" spans="4:6" x14ac:dyDescent="0.2">
      <c r="D276" s="323"/>
      <c r="E276" s="323"/>
      <c r="F276" s="323"/>
    </row>
    <row r="277" spans="4:6" x14ac:dyDescent="0.2">
      <c r="D277" s="323"/>
      <c r="E277" s="323"/>
      <c r="F277" s="323"/>
    </row>
    <row r="278" spans="4:6" x14ac:dyDescent="0.2">
      <c r="D278" s="323"/>
      <c r="E278" s="323"/>
      <c r="F278" s="323"/>
    </row>
    <row r="279" spans="4:6" x14ac:dyDescent="0.2">
      <c r="D279" s="323"/>
      <c r="E279" s="323"/>
      <c r="F279" s="323"/>
    </row>
    <row r="280" spans="4:6" x14ac:dyDescent="0.2">
      <c r="D280" s="323"/>
      <c r="E280" s="323"/>
      <c r="F280" s="323"/>
    </row>
    <row r="281" spans="4:6" x14ac:dyDescent="0.2">
      <c r="D281" s="323"/>
      <c r="E281" s="323"/>
      <c r="F281" s="323"/>
    </row>
    <row r="282" spans="4:6" x14ac:dyDescent="0.2">
      <c r="D282" s="323"/>
      <c r="E282" s="323"/>
      <c r="F282" s="323"/>
    </row>
    <row r="283" spans="4:6" x14ac:dyDescent="0.2">
      <c r="D283" s="323"/>
      <c r="E283" s="323"/>
      <c r="F283" s="323"/>
    </row>
    <row r="284" spans="4:6" x14ac:dyDescent="0.2">
      <c r="D284" s="323"/>
      <c r="E284" s="323"/>
      <c r="F284" s="323"/>
    </row>
    <row r="285" spans="4:6" x14ac:dyDescent="0.2">
      <c r="D285" s="323"/>
      <c r="E285" s="323"/>
      <c r="F285" s="323"/>
    </row>
    <row r="286" spans="4:6" x14ac:dyDescent="0.2">
      <c r="D286" s="323"/>
      <c r="E286" s="323"/>
      <c r="F286" s="323"/>
    </row>
    <row r="287" spans="4:6" x14ac:dyDescent="0.2">
      <c r="D287" s="323"/>
      <c r="E287" s="323"/>
      <c r="F287" s="323"/>
    </row>
    <row r="288" spans="4:6" x14ac:dyDescent="0.2">
      <c r="D288" s="323"/>
      <c r="E288" s="323"/>
      <c r="F288" s="323"/>
    </row>
    <row r="289" spans="4:6" x14ac:dyDescent="0.2">
      <c r="D289" s="323"/>
      <c r="E289" s="323"/>
      <c r="F289" s="323"/>
    </row>
    <row r="290" spans="4:6" x14ac:dyDescent="0.2">
      <c r="D290" s="323"/>
      <c r="E290" s="323"/>
      <c r="F290" s="323"/>
    </row>
    <row r="291" spans="4:6" x14ac:dyDescent="0.2">
      <c r="D291" s="323"/>
      <c r="E291" s="323"/>
      <c r="F291" s="323"/>
    </row>
    <row r="292" spans="4:6" x14ac:dyDescent="0.2">
      <c r="D292" s="323"/>
      <c r="E292" s="323"/>
      <c r="F292" s="323"/>
    </row>
    <row r="293" spans="4:6" x14ac:dyDescent="0.2">
      <c r="D293" s="323"/>
      <c r="E293" s="323"/>
      <c r="F293" s="323"/>
    </row>
    <row r="294" spans="4:6" x14ac:dyDescent="0.2">
      <c r="D294" s="323"/>
      <c r="E294" s="323"/>
      <c r="F294" s="323"/>
    </row>
    <row r="295" spans="4:6" x14ac:dyDescent="0.2">
      <c r="D295" s="323"/>
      <c r="E295" s="323"/>
      <c r="F295" s="323"/>
    </row>
    <row r="296" spans="4:6" x14ac:dyDescent="0.2">
      <c r="D296" s="323"/>
      <c r="E296" s="323"/>
      <c r="F296" s="323"/>
    </row>
    <row r="297" spans="4:6" x14ac:dyDescent="0.2">
      <c r="D297" s="323"/>
      <c r="E297" s="323"/>
      <c r="F297" s="323"/>
    </row>
    <row r="298" spans="4:6" x14ac:dyDescent="0.2">
      <c r="D298" s="323"/>
      <c r="E298" s="323"/>
      <c r="F298" s="323"/>
    </row>
    <row r="299" spans="4:6" x14ac:dyDescent="0.2">
      <c r="D299" s="323"/>
      <c r="E299" s="323"/>
      <c r="F299" s="323"/>
    </row>
    <row r="300" spans="4:6" x14ac:dyDescent="0.2">
      <c r="D300" s="323"/>
      <c r="E300" s="323"/>
      <c r="F300" s="323"/>
    </row>
    <row r="301" spans="4:6" x14ac:dyDescent="0.2">
      <c r="D301" s="323"/>
      <c r="E301" s="323"/>
      <c r="F301" s="323"/>
    </row>
    <row r="302" spans="4:6" x14ac:dyDescent="0.2">
      <c r="D302" s="323"/>
      <c r="E302" s="323"/>
      <c r="F302" s="323"/>
    </row>
    <row r="303" spans="4:6" x14ac:dyDescent="0.2">
      <c r="D303" s="323"/>
      <c r="E303" s="323"/>
      <c r="F303" s="323"/>
    </row>
    <row r="304" spans="4:6" x14ac:dyDescent="0.2">
      <c r="D304" s="323"/>
      <c r="E304" s="323"/>
      <c r="F304" s="323"/>
    </row>
    <row r="305" spans="4:6" x14ac:dyDescent="0.2">
      <c r="D305" s="323"/>
      <c r="E305" s="323"/>
      <c r="F305" s="323"/>
    </row>
    <row r="306" spans="4:6" x14ac:dyDescent="0.2">
      <c r="D306" s="323"/>
      <c r="E306" s="323"/>
      <c r="F306" s="323"/>
    </row>
    <row r="307" spans="4:6" x14ac:dyDescent="0.2">
      <c r="D307" s="323"/>
      <c r="E307" s="323"/>
      <c r="F307" s="323"/>
    </row>
    <row r="308" spans="4:6" x14ac:dyDescent="0.2">
      <c r="D308" s="323"/>
      <c r="E308" s="323"/>
      <c r="F308" s="323"/>
    </row>
    <row r="309" spans="4:6" x14ac:dyDescent="0.2">
      <c r="D309" s="323"/>
      <c r="E309" s="323"/>
      <c r="F309" s="323"/>
    </row>
    <row r="310" spans="4:6" x14ac:dyDescent="0.2">
      <c r="D310" s="323"/>
      <c r="E310" s="323"/>
      <c r="F310" s="323"/>
    </row>
    <row r="311" spans="4:6" x14ac:dyDescent="0.2">
      <c r="D311" s="323"/>
      <c r="E311" s="323"/>
      <c r="F311" s="323"/>
    </row>
    <row r="312" spans="4:6" x14ac:dyDescent="0.2">
      <c r="D312" s="323"/>
      <c r="E312" s="323"/>
      <c r="F312" s="323"/>
    </row>
    <row r="313" spans="4:6" x14ac:dyDescent="0.2">
      <c r="D313" s="323"/>
      <c r="E313" s="323"/>
      <c r="F313" s="323"/>
    </row>
    <row r="314" spans="4:6" x14ac:dyDescent="0.2">
      <c r="D314" s="323"/>
      <c r="E314" s="323"/>
      <c r="F314" s="323"/>
    </row>
    <row r="315" spans="4:6" x14ac:dyDescent="0.2">
      <c r="D315" s="323"/>
      <c r="E315" s="323"/>
      <c r="F315" s="323"/>
    </row>
    <row r="316" spans="4:6" x14ac:dyDescent="0.2">
      <c r="D316" s="323"/>
      <c r="E316" s="323"/>
      <c r="F316" s="323"/>
    </row>
    <row r="317" spans="4:6" x14ac:dyDescent="0.2">
      <c r="D317" s="323"/>
      <c r="E317" s="323"/>
      <c r="F317" s="323"/>
    </row>
    <row r="318" spans="4:6" x14ac:dyDescent="0.2">
      <c r="D318" s="323"/>
      <c r="E318" s="323"/>
      <c r="F318" s="323"/>
    </row>
    <row r="319" spans="4:6" x14ac:dyDescent="0.2">
      <c r="D319" s="323"/>
      <c r="E319" s="323"/>
      <c r="F319" s="323"/>
    </row>
    <row r="320" spans="4:6" x14ac:dyDescent="0.2">
      <c r="D320" s="323"/>
      <c r="E320" s="323"/>
      <c r="F320" s="323"/>
    </row>
    <row r="321" spans="4:6" x14ac:dyDescent="0.2">
      <c r="D321" s="323"/>
      <c r="E321" s="323"/>
      <c r="F321" s="323"/>
    </row>
    <row r="322" spans="4:6" x14ac:dyDescent="0.2">
      <c r="D322" s="323"/>
      <c r="E322" s="323"/>
      <c r="F322" s="323"/>
    </row>
    <row r="323" spans="4:6" x14ac:dyDescent="0.2">
      <c r="D323" s="323"/>
      <c r="E323" s="323"/>
      <c r="F323" s="323"/>
    </row>
    <row r="324" spans="4:6" x14ac:dyDescent="0.2">
      <c r="D324" s="323"/>
      <c r="E324" s="323"/>
      <c r="F324" s="323"/>
    </row>
    <row r="325" spans="4:6" x14ac:dyDescent="0.2">
      <c r="D325" s="323"/>
      <c r="E325" s="323"/>
      <c r="F325" s="323"/>
    </row>
    <row r="326" spans="4:6" x14ac:dyDescent="0.2">
      <c r="D326" s="323"/>
      <c r="E326" s="323"/>
      <c r="F326" s="323"/>
    </row>
    <row r="327" spans="4:6" x14ac:dyDescent="0.2">
      <c r="D327" s="323"/>
      <c r="E327" s="323"/>
      <c r="F327" s="323"/>
    </row>
    <row r="328" spans="4:6" x14ac:dyDescent="0.2">
      <c r="D328" s="323"/>
      <c r="E328" s="323"/>
      <c r="F328" s="323"/>
    </row>
    <row r="329" spans="4:6" x14ac:dyDescent="0.2">
      <c r="D329" s="323"/>
      <c r="E329" s="323"/>
      <c r="F329" s="323"/>
    </row>
    <row r="330" spans="4:6" x14ac:dyDescent="0.2">
      <c r="D330" s="323"/>
      <c r="E330" s="323"/>
      <c r="F330" s="323"/>
    </row>
    <row r="331" spans="4:6" x14ac:dyDescent="0.2">
      <c r="D331" s="323"/>
      <c r="E331" s="323"/>
      <c r="F331" s="323"/>
    </row>
    <row r="332" spans="4:6" x14ac:dyDescent="0.2">
      <c r="D332" s="323"/>
      <c r="E332" s="323"/>
      <c r="F332" s="323"/>
    </row>
    <row r="333" spans="4:6" x14ac:dyDescent="0.2">
      <c r="D333" s="323"/>
      <c r="E333" s="323"/>
      <c r="F333" s="323"/>
    </row>
    <row r="334" spans="4:6" x14ac:dyDescent="0.2">
      <c r="D334" s="323"/>
      <c r="E334" s="323"/>
      <c r="F334" s="323"/>
    </row>
    <row r="335" spans="4:6" x14ac:dyDescent="0.2">
      <c r="D335" s="323"/>
      <c r="E335" s="323"/>
      <c r="F335" s="323"/>
    </row>
    <row r="336" spans="4:6" x14ac:dyDescent="0.2">
      <c r="D336" s="323"/>
      <c r="E336" s="323"/>
      <c r="F336" s="323"/>
    </row>
    <row r="337" spans="4:6" x14ac:dyDescent="0.2">
      <c r="D337" s="323"/>
      <c r="E337" s="323"/>
      <c r="F337" s="323"/>
    </row>
    <row r="338" spans="4:6" x14ac:dyDescent="0.2">
      <c r="D338" s="323"/>
      <c r="E338" s="323"/>
      <c r="F338" s="323"/>
    </row>
    <row r="339" spans="4:6" x14ac:dyDescent="0.2">
      <c r="D339" s="323"/>
      <c r="E339" s="323"/>
      <c r="F339" s="323"/>
    </row>
    <row r="340" spans="4:6" x14ac:dyDescent="0.2">
      <c r="D340" s="323"/>
      <c r="E340" s="323"/>
      <c r="F340" s="323"/>
    </row>
    <row r="341" spans="4:6" x14ac:dyDescent="0.2">
      <c r="D341" s="323"/>
      <c r="E341" s="323"/>
      <c r="F341" s="323"/>
    </row>
    <row r="342" spans="4:6" x14ac:dyDescent="0.2">
      <c r="D342" s="323"/>
      <c r="E342" s="323"/>
      <c r="F342" s="323"/>
    </row>
    <row r="343" spans="4:6" x14ac:dyDescent="0.2">
      <c r="D343" s="323"/>
      <c r="E343" s="323"/>
      <c r="F343" s="323"/>
    </row>
    <row r="344" spans="4:6" x14ac:dyDescent="0.2">
      <c r="D344" s="323"/>
      <c r="E344" s="323"/>
      <c r="F344" s="323"/>
    </row>
    <row r="345" spans="4:6" x14ac:dyDescent="0.2">
      <c r="D345" s="323"/>
      <c r="E345" s="323"/>
      <c r="F345" s="323"/>
    </row>
    <row r="346" spans="4:6" x14ac:dyDescent="0.2">
      <c r="D346" s="323"/>
      <c r="E346" s="323"/>
      <c r="F346" s="323"/>
    </row>
    <row r="347" spans="4:6" x14ac:dyDescent="0.2">
      <c r="D347" s="323"/>
      <c r="E347" s="323"/>
      <c r="F347" s="323"/>
    </row>
    <row r="348" spans="4:6" x14ac:dyDescent="0.2">
      <c r="D348" s="323"/>
      <c r="E348" s="323"/>
      <c r="F348" s="323"/>
    </row>
    <row r="349" spans="4:6" x14ac:dyDescent="0.2">
      <c r="D349" s="323"/>
      <c r="E349" s="323"/>
      <c r="F349" s="323"/>
    </row>
    <row r="350" spans="4:6" x14ac:dyDescent="0.2">
      <c r="D350" s="323"/>
      <c r="E350" s="323"/>
      <c r="F350" s="323"/>
    </row>
    <row r="351" spans="4:6" x14ac:dyDescent="0.2">
      <c r="D351" s="323"/>
      <c r="E351" s="323"/>
      <c r="F351" s="323"/>
    </row>
    <row r="352" spans="4:6" x14ac:dyDescent="0.2">
      <c r="D352" s="323"/>
      <c r="E352" s="323"/>
      <c r="F352" s="323"/>
    </row>
    <row r="353" spans="4:6" x14ac:dyDescent="0.2">
      <c r="D353" s="323"/>
      <c r="E353" s="323"/>
      <c r="F353" s="323"/>
    </row>
    <row r="354" spans="4:6" x14ac:dyDescent="0.2">
      <c r="D354" s="323"/>
      <c r="E354" s="323"/>
      <c r="F354" s="323"/>
    </row>
    <row r="355" spans="4:6" x14ac:dyDescent="0.2">
      <c r="D355" s="323"/>
      <c r="E355" s="323"/>
      <c r="F355" s="323"/>
    </row>
    <row r="356" spans="4:6" x14ac:dyDescent="0.2">
      <c r="D356" s="323"/>
      <c r="E356" s="323"/>
      <c r="F356" s="323"/>
    </row>
    <row r="357" spans="4:6" x14ac:dyDescent="0.2">
      <c r="D357" s="323"/>
      <c r="E357" s="323"/>
      <c r="F357" s="323"/>
    </row>
    <row r="358" spans="4:6" x14ac:dyDescent="0.2">
      <c r="D358" s="323"/>
      <c r="E358" s="323"/>
      <c r="F358" s="323"/>
    </row>
    <row r="359" spans="4:6" x14ac:dyDescent="0.2">
      <c r="D359" s="323"/>
      <c r="E359" s="323"/>
      <c r="F359" s="323"/>
    </row>
    <row r="360" spans="4:6" x14ac:dyDescent="0.2">
      <c r="D360" s="323"/>
      <c r="E360" s="323"/>
      <c r="F360" s="323"/>
    </row>
    <row r="361" spans="4:6" x14ac:dyDescent="0.2">
      <c r="D361" s="323"/>
      <c r="E361" s="323"/>
      <c r="F361" s="323"/>
    </row>
    <row r="362" spans="4:6" x14ac:dyDescent="0.2">
      <c r="D362" s="323"/>
      <c r="E362" s="323"/>
      <c r="F362" s="323"/>
    </row>
    <row r="363" spans="4:6" x14ac:dyDescent="0.2">
      <c r="D363" s="323"/>
      <c r="E363" s="323"/>
      <c r="F363" s="323"/>
    </row>
    <row r="364" spans="4:6" x14ac:dyDescent="0.2">
      <c r="D364" s="323"/>
      <c r="E364" s="323"/>
      <c r="F364" s="323"/>
    </row>
    <row r="365" spans="4:6" x14ac:dyDescent="0.2">
      <c r="D365" s="323"/>
      <c r="E365" s="323"/>
      <c r="F365" s="323"/>
    </row>
    <row r="366" spans="4:6" x14ac:dyDescent="0.2">
      <c r="D366" s="323"/>
      <c r="E366" s="323"/>
      <c r="F366" s="323"/>
    </row>
    <row r="367" spans="4:6" x14ac:dyDescent="0.2">
      <c r="D367" s="323"/>
      <c r="E367" s="323"/>
      <c r="F367" s="323"/>
    </row>
    <row r="368" spans="4:6" x14ac:dyDescent="0.2">
      <c r="D368" s="323"/>
      <c r="E368" s="323"/>
      <c r="F368" s="323"/>
    </row>
    <row r="369" spans="4:6" x14ac:dyDescent="0.2">
      <c r="D369" s="323"/>
      <c r="E369" s="323"/>
      <c r="F369" s="323"/>
    </row>
    <row r="370" spans="4:6" x14ac:dyDescent="0.2">
      <c r="D370" s="323"/>
      <c r="E370" s="323"/>
      <c r="F370" s="323"/>
    </row>
    <row r="371" spans="4:6" x14ac:dyDescent="0.2">
      <c r="D371" s="323"/>
      <c r="E371" s="323"/>
      <c r="F371" s="323"/>
    </row>
    <row r="372" spans="4:6" x14ac:dyDescent="0.2">
      <c r="D372" s="323"/>
      <c r="E372" s="323"/>
      <c r="F372" s="323"/>
    </row>
    <row r="373" spans="4:6" x14ac:dyDescent="0.2">
      <c r="D373" s="323"/>
      <c r="E373" s="323"/>
      <c r="F373" s="323"/>
    </row>
    <row r="374" spans="4:6" x14ac:dyDescent="0.2">
      <c r="D374" s="323"/>
      <c r="E374" s="323"/>
      <c r="F374" s="323"/>
    </row>
    <row r="375" spans="4:6" x14ac:dyDescent="0.2">
      <c r="D375" s="323"/>
      <c r="E375" s="323"/>
      <c r="F375" s="323"/>
    </row>
    <row r="376" spans="4:6" x14ac:dyDescent="0.2">
      <c r="D376" s="323"/>
      <c r="E376" s="323"/>
      <c r="F376" s="323"/>
    </row>
    <row r="377" spans="4:6" x14ac:dyDescent="0.2">
      <c r="D377" s="323"/>
      <c r="E377" s="323"/>
      <c r="F377" s="323"/>
    </row>
    <row r="378" spans="4:6" x14ac:dyDescent="0.2">
      <c r="D378" s="323"/>
      <c r="E378" s="323"/>
      <c r="F378" s="323"/>
    </row>
    <row r="379" spans="4:6" x14ac:dyDescent="0.2">
      <c r="D379" s="323"/>
      <c r="E379" s="323"/>
      <c r="F379" s="323"/>
    </row>
    <row r="380" spans="4:6" x14ac:dyDescent="0.2">
      <c r="D380" s="323"/>
      <c r="E380" s="323"/>
      <c r="F380" s="323"/>
    </row>
    <row r="381" spans="4:6" x14ac:dyDescent="0.2">
      <c r="D381" s="323"/>
      <c r="E381" s="323"/>
      <c r="F381" s="323"/>
    </row>
    <row r="382" spans="4:6" x14ac:dyDescent="0.2">
      <c r="D382" s="323"/>
      <c r="E382" s="323"/>
      <c r="F382" s="323"/>
    </row>
    <row r="383" spans="4:6" x14ac:dyDescent="0.2">
      <c r="D383" s="323"/>
      <c r="E383" s="323"/>
      <c r="F383" s="323"/>
    </row>
    <row r="384" spans="4:6" x14ac:dyDescent="0.2">
      <c r="D384" s="323"/>
      <c r="E384" s="323"/>
      <c r="F384" s="323"/>
    </row>
    <row r="385" spans="4:6" x14ac:dyDescent="0.2">
      <c r="D385" s="323"/>
      <c r="E385" s="323"/>
      <c r="F385" s="323"/>
    </row>
    <row r="386" spans="4:6" x14ac:dyDescent="0.2">
      <c r="D386" s="323"/>
      <c r="E386" s="323"/>
      <c r="F386" s="323"/>
    </row>
    <row r="387" spans="4:6" x14ac:dyDescent="0.2">
      <c r="D387" s="323"/>
      <c r="E387" s="323"/>
      <c r="F387" s="323"/>
    </row>
    <row r="388" spans="4:6" x14ac:dyDescent="0.2">
      <c r="D388" s="323"/>
      <c r="E388" s="323"/>
      <c r="F388" s="323"/>
    </row>
    <row r="389" spans="4:6" x14ac:dyDescent="0.2">
      <c r="D389" s="323"/>
      <c r="E389" s="323"/>
      <c r="F389" s="323"/>
    </row>
    <row r="390" spans="4:6" x14ac:dyDescent="0.2">
      <c r="D390" s="323"/>
      <c r="E390" s="323"/>
      <c r="F390" s="323"/>
    </row>
    <row r="391" spans="4:6" x14ac:dyDescent="0.2">
      <c r="D391" s="323"/>
      <c r="E391" s="323"/>
      <c r="F391" s="323"/>
    </row>
    <row r="392" spans="4:6" x14ac:dyDescent="0.2">
      <c r="D392" s="323"/>
      <c r="E392" s="323"/>
      <c r="F392" s="323"/>
    </row>
    <row r="393" spans="4:6" x14ac:dyDescent="0.2">
      <c r="D393" s="323"/>
      <c r="E393" s="323"/>
      <c r="F393" s="323"/>
    </row>
    <row r="394" spans="4:6" x14ac:dyDescent="0.2">
      <c r="D394" s="323"/>
      <c r="E394" s="323"/>
      <c r="F394" s="323"/>
    </row>
    <row r="395" spans="4:6" x14ac:dyDescent="0.2">
      <c r="D395" s="323"/>
      <c r="E395" s="323"/>
      <c r="F395" s="323"/>
    </row>
    <row r="396" spans="4:6" x14ac:dyDescent="0.2">
      <c r="D396" s="323"/>
      <c r="E396" s="323"/>
      <c r="F396" s="323"/>
    </row>
    <row r="397" spans="4:6" x14ac:dyDescent="0.2">
      <c r="D397" s="323"/>
      <c r="E397" s="323"/>
      <c r="F397" s="323"/>
    </row>
    <row r="398" spans="4:6" x14ac:dyDescent="0.2">
      <c r="D398" s="323"/>
      <c r="E398" s="323"/>
      <c r="F398" s="323"/>
    </row>
    <row r="399" spans="4:6" x14ac:dyDescent="0.2">
      <c r="D399" s="323"/>
      <c r="E399" s="323"/>
      <c r="F399" s="323"/>
    </row>
    <row r="400" spans="4:6" x14ac:dyDescent="0.2">
      <c r="D400" s="323"/>
      <c r="E400" s="323"/>
      <c r="F400" s="323"/>
    </row>
    <row r="401" spans="4:6" x14ac:dyDescent="0.2">
      <c r="D401" s="323"/>
      <c r="E401" s="323"/>
      <c r="F401" s="323"/>
    </row>
    <row r="402" spans="4:6" x14ac:dyDescent="0.2">
      <c r="D402" s="323"/>
      <c r="E402" s="323"/>
      <c r="F402" s="323"/>
    </row>
    <row r="403" spans="4:6" x14ac:dyDescent="0.2">
      <c r="D403" s="323"/>
      <c r="E403" s="323"/>
      <c r="F403" s="323"/>
    </row>
    <row r="404" spans="4:6" x14ac:dyDescent="0.2">
      <c r="D404" s="323"/>
      <c r="E404" s="323"/>
      <c r="F404" s="323"/>
    </row>
    <row r="405" spans="4:6" x14ac:dyDescent="0.2">
      <c r="D405" s="323"/>
      <c r="E405" s="323"/>
      <c r="F405" s="323"/>
    </row>
    <row r="406" spans="4:6" x14ac:dyDescent="0.2">
      <c r="D406" s="323"/>
      <c r="E406" s="323"/>
      <c r="F406" s="323"/>
    </row>
    <row r="407" spans="4:6" x14ac:dyDescent="0.2">
      <c r="D407" s="323"/>
      <c r="E407" s="323"/>
      <c r="F407" s="323"/>
    </row>
    <row r="408" spans="4:6" x14ac:dyDescent="0.2">
      <c r="D408" s="323"/>
      <c r="E408" s="323"/>
      <c r="F408" s="323"/>
    </row>
    <row r="409" spans="4:6" x14ac:dyDescent="0.2">
      <c r="D409" s="323"/>
      <c r="E409" s="323"/>
      <c r="F409" s="323"/>
    </row>
    <row r="410" spans="4:6" x14ac:dyDescent="0.2">
      <c r="D410" s="323"/>
      <c r="E410" s="323"/>
      <c r="F410" s="323"/>
    </row>
    <row r="411" spans="4:6" x14ac:dyDescent="0.2">
      <c r="D411" s="323"/>
      <c r="E411" s="323"/>
      <c r="F411" s="323"/>
    </row>
    <row r="412" spans="4:6" x14ac:dyDescent="0.2">
      <c r="D412" s="323"/>
      <c r="E412" s="323"/>
      <c r="F412" s="323"/>
    </row>
    <row r="413" spans="4:6" x14ac:dyDescent="0.2">
      <c r="D413" s="323"/>
      <c r="E413" s="323"/>
      <c r="F413" s="323"/>
    </row>
    <row r="414" spans="4:6" x14ac:dyDescent="0.2">
      <c r="D414" s="323"/>
      <c r="E414" s="323"/>
      <c r="F414" s="323"/>
    </row>
    <row r="415" spans="4:6" x14ac:dyDescent="0.2">
      <c r="D415" s="323"/>
      <c r="E415" s="323"/>
      <c r="F415" s="323"/>
    </row>
    <row r="416" spans="4:6" x14ac:dyDescent="0.2">
      <c r="D416" s="323"/>
      <c r="E416" s="323"/>
      <c r="F416" s="323"/>
    </row>
    <row r="417" spans="4:6" x14ac:dyDescent="0.2">
      <c r="D417" s="323"/>
      <c r="E417" s="323"/>
      <c r="F417" s="323"/>
    </row>
    <row r="418" spans="4:6" x14ac:dyDescent="0.2">
      <c r="D418" s="323"/>
      <c r="E418" s="323"/>
      <c r="F418" s="323"/>
    </row>
    <row r="419" spans="4:6" x14ac:dyDescent="0.2">
      <c r="D419" s="323"/>
      <c r="E419" s="323"/>
      <c r="F419" s="323"/>
    </row>
    <row r="420" spans="4:6" x14ac:dyDescent="0.2">
      <c r="D420" s="323"/>
      <c r="E420" s="323"/>
      <c r="F420" s="323"/>
    </row>
    <row r="421" spans="4:6" x14ac:dyDescent="0.2">
      <c r="D421" s="323"/>
      <c r="E421" s="323"/>
      <c r="F421" s="323"/>
    </row>
    <row r="422" spans="4:6" x14ac:dyDescent="0.2">
      <c r="D422" s="323"/>
      <c r="E422" s="323"/>
      <c r="F422" s="323"/>
    </row>
    <row r="423" spans="4:6" x14ac:dyDescent="0.2">
      <c r="D423" s="323"/>
      <c r="E423" s="323"/>
      <c r="F423" s="323"/>
    </row>
    <row r="424" spans="4:6" x14ac:dyDescent="0.2">
      <c r="D424" s="323"/>
      <c r="E424" s="323"/>
      <c r="F424" s="323"/>
    </row>
    <row r="425" spans="4:6" x14ac:dyDescent="0.2">
      <c r="D425" s="323"/>
      <c r="E425" s="323"/>
      <c r="F425" s="323"/>
    </row>
    <row r="426" spans="4:6" x14ac:dyDescent="0.2">
      <c r="D426" s="323"/>
      <c r="E426" s="323"/>
      <c r="F426" s="323"/>
    </row>
    <row r="427" spans="4:6" x14ac:dyDescent="0.2">
      <c r="D427" s="323"/>
      <c r="E427" s="323"/>
      <c r="F427" s="323"/>
    </row>
    <row r="428" spans="4:6" x14ac:dyDescent="0.2">
      <c r="D428" s="323"/>
      <c r="E428" s="323"/>
      <c r="F428" s="323"/>
    </row>
    <row r="429" spans="4:6" x14ac:dyDescent="0.2">
      <c r="D429" s="323"/>
      <c r="E429" s="323"/>
      <c r="F429" s="323"/>
    </row>
    <row r="430" spans="4:6" x14ac:dyDescent="0.2">
      <c r="D430" s="323"/>
      <c r="E430" s="323"/>
      <c r="F430" s="323"/>
    </row>
    <row r="431" spans="4:6" x14ac:dyDescent="0.2">
      <c r="D431" s="323"/>
      <c r="E431" s="323"/>
      <c r="F431" s="323"/>
    </row>
    <row r="432" spans="4:6" x14ac:dyDescent="0.2">
      <c r="D432" s="323"/>
      <c r="E432" s="323"/>
      <c r="F432" s="323"/>
    </row>
    <row r="433" spans="4:6" x14ac:dyDescent="0.2">
      <c r="D433" s="323"/>
      <c r="E433" s="323"/>
      <c r="F433" s="323"/>
    </row>
    <row r="434" spans="4:6" x14ac:dyDescent="0.2">
      <c r="D434" s="323"/>
      <c r="E434" s="323"/>
      <c r="F434" s="323"/>
    </row>
    <row r="435" spans="4:6" x14ac:dyDescent="0.2">
      <c r="D435" s="323"/>
      <c r="E435" s="323"/>
      <c r="F435" s="323"/>
    </row>
    <row r="436" spans="4:6" x14ac:dyDescent="0.2">
      <c r="D436" s="323"/>
      <c r="E436" s="323"/>
      <c r="F436" s="323"/>
    </row>
    <row r="437" spans="4:6" x14ac:dyDescent="0.2">
      <c r="D437" s="323"/>
      <c r="E437" s="323"/>
      <c r="F437" s="323"/>
    </row>
    <row r="438" spans="4:6" x14ac:dyDescent="0.2">
      <c r="D438" s="323"/>
      <c r="E438" s="323"/>
      <c r="F438" s="323"/>
    </row>
    <row r="439" spans="4:6" x14ac:dyDescent="0.2">
      <c r="D439" s="323"/>
      <c r="E439" s="323"/>
      <c r="F439" s="323"/>
    </row>
    <row r="440" spans="4:6" x14ac:dyDescent="0.2">
      <c r="D440" s="323"/>
      <c r="E440" s="323"/>
      <c r="F440" s="323"/>
    </row>
    <row r="441" spans="4:6" x14ac:dyDescent="0.2">
      <c r="D441" s="323"/>
      <c r="E441" s="323"/>
      <c r="F441" s="323"/>
    </row>
  </sheetData>
  <mergeCells count="5">
    <mergeCell ref="A1:C1"/>
    <mergeCell ref="A4:D4"/>
    <mergeCell ref="A47:C47"/>
    <mergeCell ref="J2:L2"/>
    <mergeCell ref="J3:L3"/>
  </mergeCells>
  <printOptions horizontalCentered="1" verticalCentered="1"/>
  <pageMargins left="0.1" right="0.1" top="0.5" bottom="0.4" header="0.1" footer="0.1"/>
  <pageSetup scale="80" orientation="landscape" r:id="rId1"/>
  <headerFooter>
    <oddHeader>&amp;C&amp;"Arial,Bold"TWIN FALLS SCHOOL DISTRICT 411</oddHeader>
    <oddFooter>&amp;L&amp;"Arial,Bold"&amp;Z&amp;F&amp;R&amp;"Arial,Bold"Page &amp;P of &amp;N</oddFooter>
  </headerFooter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>
    <pageSetUpPr fitToPage="1"/>
  </sheetPr>
  <dimension ref="A1:M48"/>
  <sheetViews>
    <sheetView defaultGridColor="0" colorId="22" zoomScaleNormal="100" workbookViewId="0">
      <pane xSplit="3" ySplit="7" topLeftCell="D8" activePane="bottomRight" state="frozen"/>
      <selection activeCell="P31" sqref="P31"/>
      <selection pane="topRight" activeCell="P31" sqref="P31"/>
      <selection pane="bottomLeft" activeCell="P31" sqref="P31"/>
      <selection pane="bottomRight" activeCell="P31" sqref="P31"/>
    </sheetView>
  </sheetViews>
  <sheetFormatPr defaultColWidth="9.77734375" defaultRowHeight="15.75" x14ac:dyDescent="0.25"/>
  <cols>
    <col min="1" max="1" width="3.77734375" style="397" customWidth="1"/>
    <col min="2" max="2" width="6.77734375" style="397" customWidth="1"/>
    <col min="3" max="3" width="30.77734375" style="398" customWidth="1"/>
    <col min="4" max="13" width="11.77734375" style="397" customWidth="1"/>
    <col min="14" max="16384" width="9.77734375" style="397"/>
  </cols>
  <sheetData>
    <row r="1" spans="1:13" ht="20.25" x14ac:dyDescent="0.3">
      <c r="A1" s="600" t="s">
        <v>47</v>
      </c>
      <c r="B1" s="600"/>
      <c r="C1" s="600"/>
      <c r="E1" s="449" t="s">
        <v>510</v>
      </c>
      <c r="F1" s="447"/>
      <c r="G1" s="447"/>
      <c r="I1" s="451"/>
      <c r="M1" s="450" t="s">
        <v>562</v>
      </c>
    </row>
    <row r="2" spans="1:13" x14ac:dyDescent="0.25">
      <c r="E2" s="449" t="s">
        <v>16</v>
      </c>
      <c r="F2" s="447"/>
      <c r="G2" s="447"/>
      <c r="K2" s="446"/>
      <c r="L2" s="445"/>
      <c r="M2" s="444" t="s">
        <v>653</v>
      </c>
    </row>
    <row r="3" spans="1:13" x14ac:dyDescent="0.25">
      <c r="E3" s="448" t="s">
        <v>507</v>
      </c>
      <c r="F3" s="447"/>
      <c r="G3" s="447"/>
      <c r="K3" s="446"/>
      <c r="L3" s="445"/>
      <c r="M3" s="444" t="s">
        <v>654</v>
      </c>
    </row>
    <row r="4" spans="1:13" ht="12" customHeight="1" x14ac:dyDescent="0.2">
      <c r="A4" s="601" t="s">
        <v>505</v>
      </c>
      <c r="B4" s="601"/>
      <c r="C4" s="601"/>
      <c r="D4" s="434"/>
      <c r="E4" s="434"/>
      <c r="F4" s="434"/>
      <c r="G4" s="434"/>
      <c r="H4" s="434"/>
      <c r="I4" s="434"/>
      <c r="J4" s="434"/>
      <c r="K4" s="434"/>
      <c r="L4" s="434"/>
      <c r="M4" s="434"/>
    </row>
    <row r="5" spans="1:13" ht="15" x14ac:dyDescent="0.2">
      <c r="A5" s="443"/>
      <c r="B5" s="442"/>
      <c r="C5" s="441" t="s">
        <v>16</v>
      </c>
      <c r="D5" s="437" t="s">
        <v>503</v>
      </c>
      <c r="E5" s="440" t="s">
        <v>502</v>
      </c>
      <c r="F5" s="439" t="s">
        <v>85</v>
      </c>
      <c r="G5" s="439" t="s">
        <v>83</v>
      </c>
      <c r="H5" s="439" t="s">
        <v>81</v>
      </c>
      <c r="I5" s="439" t="s">
        <v>79</v>
      </c>
      <c r="J5" s="439" t="s">
        <v>77</v>
      </c>
      <c r="K5" s="438" t="s">
        <v>75</v>
      </c>
      <c r="L5" s="437" t="s">
        <v>73</v>
      </c>
      <c r="M5" s="437" t="s">
        <v>70</v>
      </c>
    </row>
    <row r="6" spans="1:13" ht="15" x14ac:dyDescent="0.2">
      <c r="A6" s="436"/>
      <c r="B6" s="429"/>
      <c r="C6" s="435"/>
      <c r="D6" s="429"/>
      <c r="E6" s="429"/>
      <c r="F6" s="434"/>
      <c r="G6" s="433"/>
      <c r="H6" s="432" t="s">
        <v>560</v>
      </c>
      <c r="I6" s="432" t="s">
        <v>559</v>
      </c>
      <c r="J6" s="431" t="s">
        <v>558</v>
      </c>
      <c r="K6" s="430" t="s">
        <v>557</v>
      </c>
      <c r="L6" s="430" t="s">
        <v>556</v>
      </c>
      <c r="M6" s="429"/>
    </row>
    <row r="7" spans="1:13" ht="15" x14ac:dyDescent="0.2">
      <c r="A7" s="416" t="s">
        <v>87</v>
      </c>
      <c r="B7" s="415" t="s">
        <v>500</v>
      </c>
      <c r="C7" s="428" t="s">
        <v>555</v>
      </c>
      <c r="D7" s="415" t="s">
        <v>88</v>
      </c>
      <c r="E7" s="415" t="s">
        <v>88</v>
      </c>
      <c r="F7" s="427" t="s">
        <v>84</v>
      </c>
      <c r="G7" s="426" t="s">
        <v>82</v>
      </c>
      <c r="H7" s="426" t="s">
        <v>554</v>
      </c>
      <c r="I7" s="426" t="s">
        <v>553</v>
      </c>
      <c r="J7" s="416" t="s">
        <v>552</v>
      </c>
      <c r="K7" s="415" t="s">
        <v>551</v>
      </c>
      <c r="L7" s="415" t="s">
        <v>550</v>
      </c>
      <c r="M7" s="415" t="s">
        <v>184</v>
      </c>
    </row>
    <row r="8" spans="1:13" ht="15" x14ac:dyDescent="0.2">
      <c r="A8" s="416" t="s">
        <v>496</v>
      </c>
      <c r="B8" s="415" t="s">
        <v>549</v>
      </c>
      <c r="C8" s="407" t="s">
        <v>282</v>
      </c>
      <c r="D8" s="410"/>
      <c r="E8" s="414">
        <f t="shared" ref="E8:E19" si="0">SUM(F8:M8)</f>
        <v>0</v>
      </c>
      <c r="F8" s="413"/>
      <c r="G8" s="412"/>
      <c r="H8" s="411"/>
      <c r="I8" s="410"/>
      <c r="J8" s="410"/>
      <c r="K8" s="410"/>
      <c r="L8" s="410"/>
      <c r="M8" s="410"/>
    </row>
    <row r="9" spans="1:13" ht="15" x14ac:dyDescent="0.2">
      <c r="A9" s="416" t="s">
        <v>491</v>
      </c>
      <c r="B9" s="415" t="s">
        <v>548</v>
      </c>
      <c r="C9" s="407" t="s">
        <v>280</v>
      </c>
      <c r="D9" s="410"/>
      <c r="E9" s="414">
        <f t="shared" si="0"/>
        <v>0</v>
      </c>
      <c r="F9" s="413"/>
      <c r="G9" s="412"/>
      <c r="H9" s="411"/>
      <c r="I9" s="410"/>
      <c r="J9" s="410"/>
      <c r="K9" s="410"/>
      <c r="L9" s="410"/>
      <c r="M9" s="410"/>
    </row>
    <row r="10" spans="1:13" ht="15" x14ac:dyDescent="0.2">
      <c r="A10" s="416" t="s">
        <v>487</v>
      </c>
      <c r="B10" s="415" t="s">
        <v>547</v>
      </c>
      <c r="C10" s="407" t="s">
        <v>278</v>
      </c>
      <c r="D10" s="410"/>
      <c r="E10" s="414">
        <f t="shared" si="0"/>
        <v>0</v>
      </c>
      <c r="F10" s="413"/>
      <c r="G10" s="412"/>
      <c r="H10" s="411"/>
      <c r="I10" s="410"/>
      <c r="J10" s="410"/>
      <c r="K10" s="410"/>
      <c r="L10" s="410"/>
      <c r="M10" s="410"/>
    </row>
    <row r="11" spans="1:13" ht="15" x14ac:dyDescent="0.2">
      <c r="A11" s="425" t="s">
        <v>484</v>
      </c>
      <c r="B11" s="415">
        <v>519</v>
      </c>
      <c r="C11" s="407" t="s">
        <v>276</v>
      </c>
      <c r="D11" s="410"/>
      <c r="E11" s="414">
        <f t="shared" si="0"/>
        <v>0</v>
      </c>
      <c r="F11" s="413"/>
      <c r="G11" s="412"/>
      <c r="H11" s="411"/>
      <c r="I11" s="410"/>
      <c r="J11" s="410"/>
      <c r="K11" s="410"/>
      <c r="L11" s="410"/>
      <c r="M11" s="410"/>
    </row>
    <row r="12" spans="1:13" ht="15" x14ac:dyDescent="0.2">
      <c r="A12" s="416" t="s">
        <v>480</v>
      </c>
      <c r="B12" s="415" t="s">
        <v>546</v>
      </c>
      <c r="C12" s="407" t="s">
        <v>545</v>
      </c>
      <c r="D12" s="410"/>
      <c r="E12" s="414">
        <f t="shared" si="0"/>
        <v>0</v>
      </c>
      <c r="F12" s="413"/>
      <c r="G12" s="412"/>
      <c r="H12" s="411"/>
      <c r="I12" s="410"/>
      <c r="J12" s="410"/>
      <c r="K12" s="410"/>
      <c r="L12" s="410"/>
      <c r="M12" s="410"/>
    </row>
    <row r="13" spans="1:13" ht="15" x14ac:dyDescent="0.2">
      <c r="A13" s="416" t="s">
        <v>476</v>
      </c>
      <c r="B13" s="415" t="s">
        <v>544</v>
      </c>
      <c r="C13" s="407" t="s">
        <v>543</v>
      </c>
      <c r="D13" s="410"/>
      <c r="E13" s="414">
        <f t="shared" si="0"/>
        <v>0</v>
      </c>
      <c r="F13" s="413"/>
      <c r="G13" s="412"/>
      <c r="H13" s="411"/>
      <c r="I13" s="410"/>
      <c r="J13" s="410"/>
      <c r="K13" s="410"/>
      <c r="L13" s="410"/>
      <c r="M13" s="410"/>
    </row>
    <row r="14" spans="1:13" ht="15" x14ac:dyDescent="0.2">
      <c r="A14" s="416" t="s">
        <v>471</v>
      </c>
      <c r="B14" s="415" t="s">
        <v>542</v>
      </c>
      <c r="C14" s="407" t="s">
        <v>270</v>
      </c>
      <c r="D14" s="410"/>
      <c r="E14" s="414">
        <f t="shared" si="0"/>
        <v>0</v>
      </c>
      <c r="F14" s="413"/>
      <c r="G14" s="412"/>
      <c r="H14" s="411"/>
      <c r="I14" s="410"/>
      <c r="J14" s="410"/>
      <c r="K14" s="410"/>
      <c r="L14" s="410"/>
      <c r="M14" s="410"/>
    </row>
    <row r="15" spans="1:13" ht="15" x14ac:dyDescent="0.2">
      <c r="A15" s="416" t="s">
        <v>467</v>
      </c>
      <c r="B15" s="415" t="s">
        <v>541</v>
      </c>
      <c r="C15" s="407" t="s">
        <v>268</v>
      </c>
      <c r="D15" s="410"/>
      <c r="E15" s="414">
        <f t="shared" si="0"/>
        <v>0</v>
      </c>
      <c r="F15" s="413"/>
      <c r="G15" s="412"/>
      <c r="H15" s="411"/>
      <c r="I15" s="410"/>
      <c r="J15" s="410"/>
      <c r="K15" s="410"/>
      <c r="L15" s="410"/>
      <c r="M15" s="410"/>
    </row>
    <row r="16" spans="1:13" ht="15" x14ac:dyDescent="0.2">
      <c r="A16" s="416" t="s">
        <v>463</v>
      </c>
      <c r="B16" s="415" t="s">
        <v>540</v>
      </c>
      <c r="C16" s="407" t="s">
        <v>266</v>
      </c>
      <c r="D16" s="410"/>
      <c r="E16" s="414">
        <f t="shared" si="0"/>
        <v>0</v>
      </c>
      <c r="F16" s="413"/>
      <c r="G16" s="412"/>
      <c r="H16" s="411"/>
      <c r="I16" s="410"/>
      <c r="J16" s="410"/>
      <c r="K16" s="410"/>
      <c r="L16" s="410"/>
      <c r="M16" s="410"/>
    </row>
    <row r="17" spans="1:13" ht="15" x14ac:dyDescent="0.2">
      <c r="A17" s="416" t="s">
        <v>459</v>
      </c>
      <c r="B17" s="415" t="s">
        <v>539</v>
      </c>
      <c r="C17" s="407" t="s">
        <v>264</v>
      </c>
      <c r="D17" s="410"/>
      <c r="E17" s="414">
        <f t="shared" si="0"/>
        <v>0</v>
      </c>
      <c r="F17" s="413"/>
      <c r="G17" s="412"/>
      <c r="H17" s="411"/>
      <c r="I17" s="410"/>
      <c r="J17" s="410"/>
      <c r="K17" s="410"/>
      <c r="L17" s="410"/>
      <c r="M17" s="410"/>
    </row>
    <row r="18" spans="1:13" ht="15" x14ac:dyDescent="0.2">
      <c r="A18" s="416" t="s">
        <v>455</v>
      </c>
      <c r="B18" s="415" t="s">
        <v>538</v>
      </c>
      <c r="C18" s="407" t="s">
        <v>262</v>
      </c>
      <c r="D18" s="410"/>
      <c r="E18" s="414">
        <f t="shared" si="0"/>
        <v>0</v>
      </c>
      <c r="F18" s="413"/>
      <c r="G18" s="412"/>
      <c r="H18" s="411"/>
      <c r="I18" s="410"/>
      <c r="J18" s="410"/>
      <c r="K18" s="410"/>
      <c r="L18" s="410"/>
      <c r="M18" s="410"/>
    </row>
    <row r="19" spans="1:13" ht="15" x14ac:dyDescent="0.2">
      <c r="A19" s="416" t="s">
        <v>451</v>
      </c>
      <c r="B19" s="415" t="s">
        <v>537</v>
      </c>
      <c r="C19" s="407" t="s">
        <v>260</v>
      </c>
      <c r="D19" s="410"/>
      <c r="E19" s="414">
        <f t="shared" si="0"/>
        <v>0</v>
      </c>
      <c r="F19" s="413"/>
      <c r="G19" s="412"/>
      <c r="H19" s="411"/>
      <c r="I19" s="410"/>
      <c r="J19" s="410"/>
      <c r="K19" s="410"/>
      <c r="L19" s="410"/>
      <c r="M19" s="410"/>
    </row>
    <row r="20" spans="1:13" ht="15" x14ac:dyDescent="0.2">
      <c r="A20" s="416" t="s">
        <v>447</v>
      </c>
      <c r="B20" s="418"/>
      <c r="C20" s="407"/>
      <c r="D20" s="421"/>
      <c r="E20" s="421"/>
      <c r="F20" s="424"/>
      <c r="G20" s="423"/>
      <c r="H20" s="422"/>
      <c r="I20" s="421"/>
      <c r="J20" s="421"/>
      <c r="K20" s="421"/>
      <c r="L20" s="421"/>
      <c r="M20" s="421"/>
    </row>
    <row r="21" spans="1:13" ht="15" x14ac:dyDescent="0.2">
      <c r="A21" s="416" t="s">
        <v>444</v>
      </c>
      <c r="B21" s="415" t="s">
        <v>77</v>
      </c>
      <c r="C21" s="420" t="s">
        <v>536</v>
      </c>
      <c r="D21" s="419">
        <f t="shared" ref="D21:M21" si="1">SUM(D8:D19)</f>
        <v>0</v>
      </c>
      <c r="E21" s="419">
        <f t="shared" si="1"/>
        <v>0</v>
      </c>
      <c r="F21" s="419">
        <f t="shared" si="1"/>
        <v>0</v>
      </c>
      <c r="G21" s="419">
        <f t="shared" si="1"/>
        <v>0</v>
      </c>
      <c r="H21" s="419">
        <f t="shared" si="1"/>
        <v>0</v>
      </c>
      <c r="I21" s="419">
        <f t="shared" si="1"/>
        <v>0</v>
      </c>
      <c r="J21" s="419">
        <f t="shared" si="1"/>
        <v>0</v>
      </c>
      <c r="K21" s="419">
        <f t="shared" si="1"/>
        <v>0</v>
      </c>
      <c r="L21" s="419">
        <f t="shared" si="1"/>
        <v>0</v>
      </c>
      <c r="M21" s="419">
        <f t="shared" si="1"/>
        <v>0</v>
      </c>
    </row>
    <row r="22" spans="1:13" ht="15" x14ac:dyDescent="0.2">
      <c r="A22" s="416" t="s">
        <v>439</v>
      </c>
      <c r="B22" s="418"/>
      <c r="C22" s="407"/>
      <c r="D22" s="403"/>
      <c r="E22" s="403"/>
      <c r="F22" s="406"/>
      <c r="G22" s="405"/>
      <c r="H22" s="404"/>
      <c r="I22" s="403"/>
      <c r="J22" s="403"/>
      <c r="K22" s="403"/>
      <c r="L22" s="403"/>
      <c r="M22" s="403"/>
    </row>
    <row r="23" spans="1:13" ht="15" x14ac:dyDescent="0.2">
      <c r="A23" s="416" t="s">
        <v>436</v>
      </c>
      <c r="B23" s="415" t="s">
        <v>535</v>
      </c>
      <c r="C23" s="407" t="s">
        <v>534</v>
      </c>
      <c r="D23" s="410"/>
      <c r="E23" s="414">
        <f>SUM(F23:M23)</f>
        <v>0</v>
      </c>
      <c r="F23" s="413"/>
      <c r="G23" s="412"/>
      <c r="H23" s="411"/>
      <c r="I23" s="410"/>
      <c r="J23" s="410"/>
      <c r="K23" s="410"/>
      <c r="L23" s="410"/>
      <c r="M23" s="410"/>
    </row>
    <row r="24" spans="1:13" ht="15" x14ac:dyDescent="0.2">
      <c r="A24" s="416" t="s">
        <v>431</v>
      </c>
      <c r="B24" s="415" t="s">
        <v>533</v>
      </c>
      <c r="C24" s="407" t="s">
        <v>532</v>
      </c>
      <c r="D24" s="410"/>
      <c r="E24" s="414">
        <f>SUM(F24:M24)</f>
        <v>0</v>
      </c>
      <c r="F24" s="413"/>
      <c r="G24" s="412"/>
      <c r="H24" s="411"/>
      <c r="I24" s="410"/>
      <c r="J24" s="410"/>
      <c r="K24" s="410"/>
      <c r="L24" s="410"/>
      <c r="M24" s="410"/>
    </row>
    <row r="25" spans="1:13" ht="15" x14ac:dyDescent="0.2">
      <c r="A25" s="416" t="s">
        <v>428</v>
      </c>
      <c r="B25" s="415"/>
      <c r="C25" s="407"/>
      <c r="D25" s="403"/>
      <c r="E25" s="403"/>
      <c r="F25" s="406"/>
      <c r="G25" s="405"/>
      <c r="H25" s="404"/>
      <c r="I25" s="403"/>
      <c r="J25" s="403"/>
      <c r="K25" s="403"/>
      <c r="L25" s="403"/>
      <c r="M25" s="403"/>
    </row>
    <row r="26" spans="1:13" ht="15" x14ac:dyDescent="0.2">
      <c r="A26" s="416" t="s">
        <v>425</v>
      </c>
      <c r="B26" s="415" t="s">
        <v>531</v>
      </c>
      <c r="C26" s="407" t="s">
        <v>254</v>
      </c>
      <c r="D26" s="410">
        <v>92803</v>
      </c>
      <c r="E26" s="414">
        <f>SUM(F26:M26)</f>
        <v>112714</v>
      </c>
      <c r="F26" s="413">
        <v>65522</v>
      </c>
      <c r="G26" s="412">
        <v>17799</v>
      </c>
      <c r="H26" s="411">
        <v>9298</v>
      </c>
      <c r="I26" s="410">
        <v>20095</v>
      </c>
      <c r="J26" s="410"/>
      <c r="K26" s="410"/>
      <c r="L26" s="410"/>
      <c r="M26" s="410"/>
    </row>
    <row r="27" spans="1:13" ht="15" x14ac:dyDescent="0.2">
      <c r="A27" s="416" t="s">
        <v>422</v>
      </c>
      <c r="B27" s="415" t="s">
        <v>530</v>
      </c>
      <c r="C27" s="407" t="s">
        <v>252</v>
      </c>
      <c r="D27" s="410"/>
      <c r="E27" s="414">
        <f>SUM(F27:M27)</f>
        <v>0</v>
      </c>
      <c r="F27" s="413"/>
      <c r="G27" s="412"/>
      <c r="H27" s="411"/>
      <c r="I27" s="410"/>
      <c r="J27" s="410"/>
      <c r="K27" s="410"/>
      <c r="L27" s="410"/>
      <c r="M27" s="410"/>
    </row>
    <row r="28" spans="1:13" ht="15" x14ac:dyDescent="0.2">
      <c r="A28" s="416" t="s">
        <v>418</v>
      </c>
      <c r="B28" s="415">
        <v>623</v>
      </c>
      <c r="C28" s="407" t="s">
        <v>250</v>
      </c>
      <c r="D28" s="410"/>
      <c r="E28" s="414">
        <f>SUM(F28:M28)</f>
        <v>0</v>
      </c>
      <c r="F28" s="413"/>
      <c r="G28" s="412"/>
      <c r="H28" s="411"/>
      <c r="I28" s="410"/>
      <c r="J28" s="410"/>
      <c r="K28" s="410"/>
      <c r="L28" s="410"/>
      <c r="M28" s="410"/>
    </row>
    <row r="29" spans="1:13" ht="15" x14ac:dyDescent="0.2">
      <c r="A29" s="416" t="s">
        <v>415</v>
      </c>
      <c r="B29" s="415" t="s">
        <v>529</v>
      </c>
      <c r="C29" s="407" t="s">
        <v>248</v>
      </c>
      <c r="D29" s="410"/>
      <c r="E29" s="414">
        <f>SUM(F29:M29)</f>
        <v>0</v>
      </c>
      <c r="F29" s="413"/>
      <c r="G29" s="412"/>
      <c r="H29" s="411"/>
      <c r="I29" s="410"/>
      <c r="J29" s="410"/>
      <c r="K29" s="410"/>
      <c r="L29" s="410"/>
      <c r="M29" s="410"/>
    </row>
    <row r="30" spans="1:13" ht="15" x14ac:dyDescent="0.2">
      <c r="A30" s="416" t="s">
        <v>410</v>
      </c>
      <c r="B30" s="415" t="s">
        <v>528</v>
      </c>
      <c r="C30" s="407" t="s">
        <v>246</v>
      </c>
      <c r="D30" s="410"/>
      <c r="E30" s="414">
        <f>SUM(F30:M30)</f>
        <v>0</v>
      </c>
      <c r="F30" s="413"/>
      <c r="G30" s="412"/>
      <c r="H30" s="411"/>
      <c r="I30" s="410"/>
      <c r="J30" s="410"/>
      <c r="K30" s="410"/>
      <c r="L30" s="410"/>
      <c r="M30" s="410"/>
    </row>
    <row r="31" spans="1:13" ht="15" x14ac:dyDescent="0.2">
      <c r="A31" s="416" t="s">
        <v>405</v>
      </c>
      <c r="B31" s="415"/>
      <c r="C31" s="407"/>
      <c r="D31" s="403"/>
      <c r="E31" s="403"/>
      <c r="F31" s="406"/>
      <c r="G31" s="405"/>
      <c r="H31" s="404"/>
      <c r="I31" s="403"/>
      <c r="J31" s="403"/>
      <c r="K31" s="403"/>
      <c r="L31" s="403"/>
      <c r="M31" s="403"/>
    </row>
    <row r="32" spans="1:13" ht="15" x14ac:dyDescent="0.2">
      <c r="A32" s="416" t="s">
        <v>401</v>
      </c>
      <c r="B32" s="415" t="s">
        <v>527</v>
      </c>
      <c r="C32" s="407" t="s">
        <v>244</v>
      </c>
      <c r="D32" s="410"/>
      <c r="E32" s="414">
        <f>SUM(F32:M32)</f>
        <v>0</v>
      </c>
      <c r="F32" s="413"/>
      <c r="G32" s="412"/>
      <c r="H32" s="411"/>
      <c r="I32" s="410"/>
      <c r="J32" s="410"/>
      <c r="K32" s="410"/>
      <c r="L32" s="410"/>
      <c r="M32" s="410"/>
    </row>
    <row r="33" spans="1:13" ht="15" x14ac:dyDescent="0.2">
      <c r="A33" s="416" t="s">
        <v>398</v>
      </c>
      <c r="B33" s="415"/>
      <c r="C33" s="407"/>
      <c r="D33" s="403"/>
      <c r="E33" s="403"/>
      <c r="F33" s="406"/>
      <c r="G33" s="405"/>
      <c r="H33" s="404"/>
      <c r="I33" s="403"/>
      <c r="J33" s="403"/>
      <c r="K33" s="403"/>
      <c r="L33" s="403"/>
      <c r="M33" s="403"/>
    </row>
    <row r="34" spans="1:13" ht="15" x14ac:dyDescent="0.2">
      <c r="A34" s="416" t="s">
        <v>394</v>
      </c>
      <c r="B34" s="415" t="s">
        <v>526</v>
      </c>
      <c r="C34" s="407" t="s">
        <v>242</v>
      </c>
      <c r="D34" s="410"/>
      <c r="E34" s="414">
        <f t="shared" ref="E34:E41" si="2">SUM(F34:M34)</f>
        <v>0</v>
      </c>
      <c r="F34" s="413"/>
      <c r="G34" s="412"/>
      <c r="H34" s="411"/>
      <c r="I34" s="410"/>
      <c r="J34" s="410"/>
      <c r="K34" s="410"/>
      <c r="L34" s="410"/>
      <c r="M34" s="410"/>
    </row>
    <row r="35" spans="1:13" ht="15" x14ac:dyDescent="0.2">
      <c r="A35" s="416" t="s">
        <v>390</v>
      </c>
      <c r="B35" s="415" t="s">
        <v>525</v>
      </c>
      <c r="C35" s="407" t="s">
        <v>240</v>
      </c>
      <c r="D35" s="410"/>
      <c r="E35" s="414">
        <f t="shared" si="2"/>
        <v>0</v>
      </c>
      <c r="F35" s="413"/>
      <c r="G35" s="412"/>
      <c r="H35" s="411"/>
      <c r="I35" s="410"/>
      <c r="J35" s="410"/>
      <c r="K35" s="410"/>
      <c r="L35" s="410"/>
      <c r="M35" s="410"/>
    </row>
    <row r="36" spans="1:13" ht="15" x14ac:dyDescent="0.2">
      <c r="A36" s="416" t="s">
        <v>385</v>
      </c>
      <c r="B36" s="415">
        <v>656</v>
      </c>
      <c r="C36" s="407" t="s">
        <v>524</v>
      </c>
      <c r="D36" s="410"/>
      <c r="E36" s="414">
        <f t="shared" si="2"/>
        <v>0</v>
      </c>
      <c r="F36" s="413"/>
      <c r="G36" s="412"/>
      <c r="H36" s="411"/>
      <c r="I36" s="410"/>
      <c r="J36" s="410"/>
      <c r="K36" s="410"/>
      <c r="L36" s="410"/>
      <c r="M36" s="410"/>
    </row>
    <row r="37" spans="1:13" ht="15" x14ac:dyDescent="0.2">
      <c r="A37" s="416" t="s">
        <v>380</v>
      </c>
      <c r="B37" s="415" t="s">
        <v>523</v>
      </c>
      <c r="C37" s="407" t="s">
        <v>522</v>
      </c>
      <c r="D37" s="410"/>
      <c r="E37" s="414">
        <f t="shared" si="2"/>
        <v>0</v>
      </c>
      <c r="F37" s="413"/>
      <c r="G37" s="412"/>
      <c r="H37" s="411"/>
      <c r="I37" s="410"/>
      <c r="J37" s="410"/>
      <c r="K37" s="410"/>
      <c r="L37" s="410"/>
      <c r="M37" s="410"/>
    </row>
    <row r="38" spans="1:13" ht="15" x14ac:dyDescent="0.2">
      <c r="A38" s="416" t="s">
        <v>377</v>
      </c>
      <c r="B38" s="415">
        <v>663</v>
      </c>
      <c r="C38" s="407" t="s">
        <v>521</v>
      </c>
      <c r="D38" s="410"/>
      <c r="E38" s="414">
        <f t="shared" si="2"/>
        <v>0</v>
      </c>
      <c r="F38" s="413"/>
      <c r="G38" s="412"/>
      <c r="H38" s="411"/>
      <c r="I38" s="410"/>
      <c r="J38" s="410"/>
      <c r="K38" s="410"/>
      <c r="L38" s="410"/>
      <c r="M38" s="410"/>
    </row>
    <row r="39" spans="1:13" ht="15" x14ac:dyDescent="0.2">
      <c r="A39" s="416" t="s">
        <v>373</v>
      </c>
      <c r="B39" s="415" t="s">
        <v>520</v>
      </c>
      <c r="C39" s="407" t="s">
        <v>519</v>
      </c>
      <c r="D39" s="410"/>
      <c r="E39" s="414">
        <f t="shared" si="2"/>
        <v>0</v>
      </c>
      <c r="F39" s="413"/>
      <c r="G39" s="412"/>
      <c r="H39" s="411"/>
      <c r="I39" s="410"/>
      <c r="J39" s="410"/>
      <c r="K39" s="410"/>
      <c r="L39" s="410"/>
      <c r="M39" s="410"/>
    </row>
    <row r="40" spans="1:13" ht="15" x14ac:dyDescent="0.2">
      <c r="A40" s="416" t="s">
        <v>369</v>
      </c>
      <c r="B40" s="415" t="s">
        <v>518</v>
      </c>
      <c r="C40" s="407" t="s">
        <v>230</v>
      </c>
      <c r="D40" s="410"/>
      <c r="E40" s="414">
        <f t="shared" si="2"/>
        <v>0</v>
      </c>
      <c r="F40" s="413"/>
      <c r="G40" s="412"/>
      <c r="H40" s="411"/>
      <c r="I40" s="410"/>
      <c r="J40" s="410"/>
      <c r="K40" s="410"/>
      <c r="L40" s="410"/>
      <c r="M40" s="410"/>
    </row>
    <row r="41" spans="1:13" ht="15" x14ac:dyDescent="0.2">
      <c r="A41" s="416" t="s">
        <v>365</v>
      </c>
      <c r="B41" s="415" t="s">
        <v>517</v>
      </c>
      <c r="C41" s="407" t="s">
        <v>228</v>
      </c>
      <c r="D41" s="410"/>
      <c r="E41" s="414">
        <f t="shared" si="2"/>
        <v>0</v>
      </c>
      <c r="F41" s="413"/>
      <c r="G41" s="412"/>
      <c r="H41" s="411"/>
      <c r="I41" s="410"/>
      <c r="J41" s="410"/>
      <c r="K41" s="410"/>
      <c r="L41" s="410"/>
      <c r="M41" s="410"/>
    </row>
    <row r="42" spans="1:13" ht="15" x14ac:dyDescent="0.2">
      <c r="A42" s="416" t="s">
        <v>362</v>
      </c>
      <c r="B42" s="415"/>
      <c r="C42" s="407"/>
      <c r="D42" s="403"/>
      <c r="E42" s="403"/>
      <c r="F42" s="406"/>
      <c r="G42" s="405"/>
      <c r="H42" s="404"/>
      <c r="I42" s="403"/>
      <c r="J42" s="403"/>
      <c r="K42" s="403"/>
      <c r="L42" s="403"/>
      <c r="M42" s="403"/>
    </row>
    <row r="43" spans="1:13" ht="15" x14ac:dyDescent="0.2">
      <c r="A43" s="416" t="s">
        <v>359</v>
      </c>
      <c r="B43" s="415" t="s">
        <v>516</v>
      </c>
      <c r="C43" s="407" t="s">
        <v>515</v>
      </c>
      <c r="D43" s="410"/>
      <c r="E43" s="414">
        <f>SUM(F43:M43)</f>
        <v>0</v>
      </c>
      <c r="F43" s="413"/>
      <c r="G43" s="412"/>
      <c r="H43" s="411"/>
      <c r="I43" s="410"/>
      <c r="J43" s="410"/>
      <c r="K43" s="410"/>
      <c r="L43" s="410"/>
      <c r="M43" s="410"/>
    </row>
    <row r="44" spans="1:13" ht="15" x14ac:dyDescent="0.2">
      <c r="A44" s="416" t="s">
        <v>357</v>
      </c>
      <c r="B44" s="415" t="s">
        <v>514</v>
      </c>
      <c r="C44" s="407" t="s">
        <v>513</v>
      </c>
      <c r="D44" s="410">
        <v>11000</v>
      </c>
      <c r="E44" s="414">
        <f>SUM(F44:M44)</f>
        <v>14390</v>
      </c>
      <c r="F44" s="413"/>
      <c r="G44" s="412"/>
      <c r="H44" s="411">
        <v>14390</v>
      </c>
      <c r="I44" s="410"/>
      <c r="J44" s="410"/>
      <c r="K44" s="410"/>
      <c r="L44" s="410"/>
      <c r="M44" s="410"/>
    </row>
    <row r="45" spans="1:13" ht="15" x14ac:dyDescent="0.2">
      <c r="A45" s="416" t="s">
        <v>353</v>
      </c>
      <c r="B45" s="415" t="s">
        <v>512</v>
      </c>
      <c r="C45" s="407" t="s">
        <v>222</v>
      </c>
      <c r="D45" s="410"/>
      <c r="E45" s="414">
        <f>SUM(F45:M45)</f>
        <v>0</v>
      </c>
      <c r="F45" s="413"/>
      <c r="G45" s="412"/>
      <c r="H45" s="411"/>
      <c r="I45" s="410"/>
      <c r="J45" s="410"/>
      <c r="K45" s="410"/>
      <c r="L45" s="410"/>
      <c r="M45" s="410"/>
    </row>
    <row r="46" spans="1:13" ht="15" x14ac:dyDescent="0.2">
      <c r="A46" s="409"/>
      <c r="B46" s="408"/>
      <c r="C46" s="407"/>
      <c r="D46" s="403"/>
      <c r="E46" s="403"/>
      <c r="F46" s="406"/>
      <c r="G46" s="405"/>
      <c r="H46" s="404"/>
      <c r="I46" s="403"/>
      <c r="J46" s="403"/>
      <c r="K46" s="403"/>
      <c r="L46" s="403"/>
      <c r="M46" s="403"/>
    </row>
    <row r="47" spans="1:13" ht="12" customHeight="1" x14ac:dyDescent="0.2">
      <c r="A47" s="602" t="str">
        <f ca="1">CELL("filename",A47)</f>
        <v>R:\Finance\Annual Budget\Amended 2016-2017\[2016-2017 Amended Budget.xlsx]150a</v>
      </c>
      <c r="B47" s="602"/>
      <c r="C47" s="602"/>
      <c r="D47" s="402"/>
      <c r="E47" s="402"/>
      <c r="F47" s="402"/>
      <c r="G47" s="402"/>
      <c r="H47" s="402"/>
      <c r="I47" s="402"/>
      <c r="J47" s="402"/>
      <c r="K47" s="402"/>
      <c r="L47" s="402"/>
      <c r="M47" s="402"/>
    </row>
    <row r="48" spans="1:13" ht="12" customHeight="1" x14ac:dyDescent="0.2">
      <c r="A48" s="401"/>
      <c r="B48" s="401"/>
      <c r="C48" s="400" t="s">
        <v>511</v>
      </c>
      <c r="D48" s="399">
        <f t="shared" ref="D48:M48" si="3">SUM(D23:D46)</f>
        <v>103803</v>
      </c>
      <c r="E48" s="399">
        <f t="shared" si="3"/>
        <v>127104</v>
      </c>
      <c r="F48" s="399">
        <f t="shared" si="3"/>
        <v>65522</v>
      </c>
      <c r="G48" s="399">
        <f t="shared" si="3"/>
        <v>17799</v>
      </c>
      <c r="H48" s="399">
        <f t="shared" si="3"/>
        <v>23688</v>
      </c>
      <c r="I48" s="399">
        <f t="shared" si="3"/>
        <v>20095</v>
      </c>
      <c r="J48" s="399">
        <f t="shared" si="3"/>
        <v>0</v>
      </c>
      <c r="K48" s="399">
        <f t="shared" si="3"/>
        <v>0</v>
      </c>
      <c r="L48" s="399">
        <f t="shared" si="3"/>
        <v>0</v>
      </c>
      <c r="M48" s="399">
        <f t="shared" si="3"/>
        <v>0</v>
      </c>
    </row>
  </sheetData>
  <mergeCells count="3">
    <mergeCell ref="A1:C1"/>
    <mergeCell ref="A4:C4"/>
    <mergeCell ref="A47:C47"/>
  </mergeCells>
  <printOptions horizontalCentered="1" verticalCentered="1"/>
  <pageMargins left="0.1" right="0.1" top="0.4" bottom="0.4" header="0.1" footer="0.1"/>
  <pageSetup scale="81" fitToHeight="2" orientation="landscape" r:id="rId1"/>
  <headerFooter>
    <oddHeader>&amp;C&amp;"Arial,Bold"TWIN FALLS SCHOOL DISTRICT 411</oddHeader>
    <oddFooter>&amp;L&amp;"Arial,Bold"&amp;Z&amp;F&amp;R&amp;"Arial,Bold"Page &amp;P of &amp;N</oddFooter>
  </headerFooter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C49"/>
  <sheetViews>
    <sheetView zoomScaleNormal="100" workbookViewId="0">
      <pane xSplit="3" ySplit="7" topLeftCell="D17" activePane="bottomRight" state="frozen"/>
      <selection activeCell="P31" sqref="P31"/>
      <selection pane="topRight" activeCell="P31" sqref="P31"/>
      <selection pane="bottomLeft" activeCell="P31" sqref="P31"/>
      <selection pane="bottomRight" activeCell="P31" sqref="P31"/>
    </sheetView>
  </sheetViews>
  <sheetFormatPr defaultRowHeight="15.75" x14ac:dyDescent="0.25"/>
  <cols>
    <col min="1" max="1" width="3.77734375" style="397" customWidth="1"/>
    <col min="2" max="2" width="6.77734375" style="452" customWidth="1"/>
    <col min="3" max="3" width="30.77734375" style="398" customWidth="1"/>
    <col min="4" max="13" width="11.77734375" style="397" customWidth="1"/>
    <col min="14" max="16384" width="8.88671875" style="397"/>
  </cols>
  <sheetData>
    <row r="1" spans="1:22" ht="20.25" x14ac:dyDescent="0.3">
      <c r="A1" s="600" t="s">
        <v>47</v>
      </c>
      <c r="B1" s="600"/>
      <c r="C1" s="600"/>
      <c r="E1" s="530" t="s">
        <v>510</v>
      </c>
      <c r="F1" s="529"/>
      <c r="G1" s="529"/>
      <c r="H1" s="529"/>
      <c r="I1" s="451"/>
      <c r="L1" s="540"/>
      <c r="M1" s="450" t="s">
        <v>598</v>
      </c>
    </row>
    <row r="2" spans="1:22" x14ac:dyDescent="0.25">
      <c r="E2" s="530" t="s">
        <v>16</v>
      </c>
      <c r="F2" s="529"/>
      <c r="G2" s="529"/>
      <c r="H2" s="528"/>
      <c r="K2" s="446"/>
      <c r="L2" s="445"/>
      <c r="M2" s="444" t="s">
        <v>653</v>
      </c>
    </row>
    <row r="3" spans="1:22" ht="15" customHeight="1" x14ac:dyDescent="0.25">
      <c r="E3" s="447" t="s">
        <v>507</v>
      </c>
      <c r="F3" s="447"/>
      <c r="G3" s="447"/>
      <c r="H3" s="528"/>
      <c r="J3" s="527" t="s">
        <v>5</v>
      </c>
      <c r="K3" s="446"/>
      <c r="L3" s="445"/>
      <c r="M3" s="444" t="s">
        <v>654</v>
      </c>
    </row>
    <row r="4" spans="1:22" ht="12.6" customHeight="1" x14ac:dyDescent="0.2">
      <c r="A4" s="603" t="s">
        <v>505</v>
      </c>
      <c r="B4" s="603"/>
      <c r="C4" s="603"/>
      <c r="D4" s="401"/>
      <c r="E4" s="401"/>
      <c r="F4" s="401"/>
      <c r="G4" s="401"/>
      <c r="H4" s="401"/>
      <c r="I4" s="401"/>
      <c r="J4" s="401"/>
      <c r="K4" s="401"/>
      <c r="L4" s="401"/>
    </row>
    <row r="5" spans="1:22" ht="15" x14ac:dyDescent="0.2">
      <c r="A5" s="526"/>
      <c r="B5" s="522"/>
      <c r="C5" s="525" t="s">
        <v>16</v>
      </c>
      <c r="D5" s="522" t="s">
        <v>503</v>
      </c>
      <c r="E5" s="522" t="s">
        <v>90</v>
      </c>
      <c r="F5" s="524" t="s">
        <v>85</v>
      </c>
      <c r="G5" s="524" t="s">
        <v>83</v>
      </c>
      <c r="H5" s="524" t="s">
        <v>81</v>
      </c>
      <c r="I5" s="524" t="s">
        <v>79</v>
      </c>
      <c r="J5" s="524" t="s">
        <v>77</v>
      </c>
      <c r="K5" s="523" t="s">
        <v>75</v>
      </c>
      <c r="L5" s="522" t="s">
        <v>73</v>
      </c>
      <c r="M5" s="522" t="s">
        <v>70</v>
      </c>
    </row>
    <row r="6" spans="1:22" ht="15" x14ac:dyDescent="0.2">
      <c r="A6" s="521"/>
      <c r="B6" s="481"/>
      <c r="C6" s="480"/>
      <c r="D6" s="516"/>
      <c r="E6" s="520"/>
      <c r="F6" s="401"/>
      <c r="G6" s="519"/>
      <c r="H6" s="518" t="s">
        <v>560</v>
      </c>
      <c r="I6" s="518" t="s">
        <v>559</v>
      </c>
      <c r="J6" s="517" t="s">
        <v>558</v>
      </c>
      <c r="K6" s="481" t="s">
        <v>557</v>
      </c>
      <c r="L6" s="481" t="s">
        <v>556</v>
      </c>
      <c r="M6" s="516"/>
    </row>
    <row r="7" spans="1:22" ht="15" x14ac:dyDescent="0.2">
      <c r="A7" s="482" t="s">
        <v>87</v>
      </c>
      <c r="B7" s="484" t="s">
        <v>500</v>
      </c>
      <c r="C7" s="515" t="s">
        <v>555</v>
      </c>
      <c r="D7" s="484" t="s">
        <v>88</v>
      </c>
      <c r="E7" s="484" t="s">
        <v>88</v>
      </c>
      <c r="F7" s="514" t="s">
        <v>84</v>
      </c>
      <c r="G7" s="459" t="s">
        <v>82</v>
      </c>
      <c r="H7" s="459" t="s">
        <v>554</v>
      </c>
      <c r="I7" s="459" t="s">
        <v>553</v>
      </c>
      <c r="J7" s="482" t="s">
        <v>552</v>
      </c>
      <c r="K7" s="484" t="s">
        <v>551</v>
      </c>
      <c r="L7" s="484" t="s">
        <v>550</v>
      </c>
      <c r="M7" s="484" t="s">
        <v>184</v>
      </c>
    </row>
    <row r="8" spans="1:22" ht="15" x14ac:dyDescent="0.2">
      <c r="A8" s="482" t="s">
        <v>350</v>
      </c>
      <c r="B8" s="484" t="s">
        <v>597</v>
      </c>
      <c r="C8" s="463" t="s">
        <v>220</v>
      </c>
      <c r="D8" s="497"/>
      <c r="E8" s="414">
        <f>SUM(F8:M8)</f>
        <v>0</v>
      </c>
      <c r="F8" s="500"/>
      <c r="G8" s="499"/>
      <c r="H8" s="498"/>
      <c r="I8" s="497"/>
      <c r="J8" s="497"/>
      <c r="K8" s="497"/>
      <c r="L8" s="497"/>
      <c r="M8" s="497"/>
    </row>
    <row r="9" spans="1:22" ht="15" x14ac:dyDescent="0.2">
      <c r="A9" s="482" t="s">
        <v>493</v>
      </c>
      <c r="B9" s="484"/>
      <c r="C9" s="463"/>
      <c r="D9" s="509"/>
      <c r="E9" s="509"/>
      <c r="F9" s="512"/>
      <c r="G9" s="511"/>
      <c r="H9" s="510"/>
      <c r="I9" s="509"/>
      <c r="J9" s="509"/>
      <c r="K9" s="509"/>
      <c r="L9" s="509"/>
      <c r="M9" s="509"/>
    </row>
    <row r="10" spans="1:22" ht="15" x14ac:dyDescent="0.2">
      <c r="A10" s="482" t="s">
        <v>490</v>
      </c>
      <c r="B10" s="484" t="s">
        <v>75</v>
      </c>
      <c r="C10" s="473" t="s">
        <v>596</v>
      </c>
      <c r="D10" s="472">
        <f>+D8+'150a'!D48</f>
        <v>103803</v>
      </c>
      <c r="E10" s="472">
        <f>+E8+'150a'!E48</f>
        <v>127104</v>
      </c>
      <c r="F10" s="472">
        <f>+F8+'150a'!F48</f>
        <v>65522</v>
      </c>
      <c r="G10" s="472">
        <f>+G8+'150a'!G48</f>
        <v>17799</v>
      </c>
      <c r="H10" s="472">
        <f>+H8+'150a'!H48</f>
        <v>23688</v>
      </c>
      <c r="I10" s="472">
        <f>+I8+'150a'!I48</f>
        <v>20095</v>
      </c>
      <c r="J10" s="472">
        <f>+J8+'150a'!J48</f>
        <v>0</v>
      </c>
      <c r="K10" s="472">
        <f>+K8+'150a'!K48</f>
        <v>0</v>
      </c>
      <c r="L10" s="472">
        <f>+L8+'150a'!L48</f>
        <v>0</v>
      </c>
      <c r="M10" s="472">
        <f>+M8+'150a'!M48</f>
        <v>0</v>
      </c>
    </row>
    <row r="11" spans="1:22" x14ac:dyDescent="0.25">
      <c r="A11" s="482" t="s">
        <v>485</v>
      </c>
      <c r="B11" s="513"/>
      <c r="C11" s="486"/>
      <c r="D11" s="501"/>
      <c r="E11" s="501"/>
      <c r="F11" s="504"/>
      <c r="G11" s="503"/>
      <c r="H11" s="502"/>
      <c r="I11" s="501"/>
      <c r="J11" s="501"/>
      <c r="K11" s="501"/>
      <c r="L11" s="501"/>
      <c r="M11" s="501"/>
    </row>
    <row r="12" spans="1:22" ht="15" x14ac:dyDescent="0.2">
      <c r="A12" s="482" t="s">
        <v>478</v>
      </c>
      <c r="B12" s="484" t="s">
        <v>595</v>
      </c>
      <c r="C12" s="463" t="s">
        <v>218</v>
      </c>
      <c r="D12" s="497"/>
      <c r="E12" s="414">
        <f>SUM(F12:M12)</f>
        <v>0</v>
      </c>
      <c r="F12" s="500"/>
      <c r="G12" s="499"/>
      <c r="H12" s="498"/>
      <c r="I12" s="497"/>
      <c r="J12" s="497"/>
      <c r="K12" s="497"/>
      <c r="L12" s="497"/>
      <c r="M12" s="497"/>
    </row>
    <row r="13" spans="1:22" ht="15" x14ac:dyDescent="0.2">
      <c r="A13" s="482" t="s">
        <v>474</v>
      </c>
      <c r="B13" s="484" t="s">
        <v>594</v>
      </c>
      <c r="C13" s="463" t="s">
        <v>216</v>
      </c>
      <c r="D13" s="497"/>
      <c r="E13" s="414">
        <f>SUM(F13:M13)</f>
        <v>0</v>
      </c>
      <c r="F13" s="500"/>
      <c r="G13" s="499"/>
      <c r="H13" s="498"/>
      <c r="I13" s="497"/>
      <c r="J13" s="497"/>
      <c r="K13" s="497"/>
      <c r="L13" s="497"/>
      <c r="M13" s="497"/>
    </row>
    <row r="14" spans="1:22" ht="15" x14ac:dyDescent="0.2">
      <c r="A14" s="482" t="s">
        <v>469</v>
      </c>
      <c r="B14" s="484">
        <v>730</v>
      </c>
      <c r="C14" s="463" t="s">
        <v>593</v>
      </c>
      <c r="D14" s="497"/>
      <c r="E14" s="414">
        <f>SUM(F14:M14)</f>
        <v>0</v>
      </c>
      <c r="F14" s="500"/>
      <c r="G14" s="499"/>
      <c r="H14" s="498"/>
      <c r="I14" s="497"/>
      <c r="J14" s="497"/>
      <c r="K14" s="497"/>
      <c r="L14" s="497"/>
      <c r="M14" s="497"/>
    </row>
    <row r="15" spans="1:22" ht="15" x14ac:dyDescent="0.2">
      <c r="A15" s="482" t="s">
        <v>465</v>
      </c>
      <c r="B15" s="484"/>
      <c r="C15" s="463"/>
      <c r="D15" s="501"/>
      <c r="E15" s="501"/>
      <c r="F15" s="512"/>
      <c r="G15" s="511"/>
      <c r="H15" s="510"/>
      <c r="I15" s="509"/>
      <c r="J15" s="509"/>
      <c r="K15" s="509"/>
      <c r="L15" s="509"/>
      <c r="M15" s="509"/>
    </row>
    <row r="16" spans="1:22" ht="15" x14ac:dyDescent="0.2">
      <c r="A16" s="482" t="s">
        <v>461</v>
      </c>
      <c r="B16" s="484" t="s">
        <v>73</v>
      </c>
      <c r="C16" s="463" t="s">
        <v>592</v>
      </c>
      <c r="D16" s="472">
        <f t="shared" ref="D16:M16" si="0">SUM(D12:D14)</f>
        <v>0</v>
      </c>
      <c r="E16" s="472">
        <f t="shared" si="0"/>
        <v>0</v>
      </c>
      <c r="F16" s="472">
        <f t="shared" si="0"/>
        <v>0</v>
      </c>
      <c r="G16" s="472">
        <f t="shared" si="0"/>
        <v>0</v>
      </c>
      <c r="H16" s="472">
        <f t="shared" si="0"/>
        <v>0</v>
      </c>
      <c r="I16" s="472">
        <f t="shared" si="0"/>
        <v>0</v>
      </c>
      <c r="J16" s="472">
        <f t="shared" si="0"/>
        <v>0</v>
      </c>
      <c r="K16" s="472">
        <f t="shared" si="0"/>
        <v>0</v>
      </c>
      <c r="L16" s="472">
        <f t="shared" si="0"/>
        <v>0</v>
      </c>
      <c r="M16" s="472">
        <f t="shared" si="0"/>
        <v>0</v>
      </c>
      <c r="N16" s="492"/>
      <c r="O16" s="492"/>
      <c r="P16" s="492"/>
      <c r="Q16" s="492"/>
      <c r="R16" s="492"/>
      <c r="S16" s="492"/>
      <c r="T16" s="492"/>
      <c r="U16" s="492"/>
      <c r="V16" s="492"/>
    </row>
    <row r="17" spans="1:55" ht="15" x14ac:dyDescent="0.2">
      <c r="A17" s="482" t="s">
        <v>457</v>
      </c>
      <c r="B17" s="484"/>
      <c r="C17" s="463"/>
      <c r="D17" s="501"/>
      <c r="E17" s="501"/>
      <c r="F17" s="504"/>
      <c r="G17" s="503"/>
      <c r="H17" s="502"/>
      <c r="I17" s="501"/>
      <c r="J17" s="501"/>
      <c r="K17" s="501"/>
      <c r="L17" s="501"/>
      <c r="M17" s="501"/>
    </row>
    <row r="18" spans="1:55" ht="15" x14ac:dyDescent="0.2">
      <c r="A18" s="482" t="s">
        <v>453</v>
      </c>
      <c r="B18" s="484" t="s">
        <v>591</v>
      </c>
      <c r="C18" s="463" t="s">
        <v>590</v>
      </c>
      <c r="D18" s="497"/>
      <c r="E18" s="414">
        <f>SUM(F18:M18)</f>
        <v>0</v>
      </c>
      <c r="F18" s="500"/>
      <c r="G18" s="499"/>
      <c r="H18" s="498"/>
      <c r="I18" s="497"/>
      <c r="J18" s="497"/>
      <c r="K18" s="497"/>
      <c r="L18" s="497"/>
      <c r="M18" s="497"/>
    </row>
    <row r="19" spans="1:55" ht="15" x14ac:dyDescent="0.2">
      <c r="A19" s="482" t="s">
        <v>449</v>
      </c>
      <c r="B19" s="484">
        <v>811</v>
      </c>
      <c r="C19" s="463" t="s">
        <v>589</v>
      </c>
      <c r="D19" s="497"/>
      <c r="E19" s="414">
        <f>SUM(F19:M19)</f>
        <v>0</v>
      </c>
      <c r="F19" s="500"/>
      <c r="G19" s="499"/>
      <c r="H19" s="498"/>
      <c r="I19" s="497"/>
      <c r="J19" s="497"/>
      <c r="K19" s="497"/>
      <c r="L19" s="497"/>
      <c r="M19" s="497"/>
    </row>
    <row r="20" spans="1:55" ht="15" x14ac:dyDescent="0.2">
      <c r="A20" s="482" t="s">
        <v>445</v>
      </c>
      <c r="B20" s="484"/>
      <c r="C20" s="463"/>
      <c r="D20" s="509"/>
      <c r="E20" s="509"/>
      <c r="F20" s="512"/>
      <c r="G20" s="511"/>
      <c r="H20" s="510"/>
      <c r="I20" s="509"/>
      <c r="J20" s="509"/>
      <c r="K20" s="509"/>
      <c r="L20" s="509"/>
      <c r="M20" s="509"/>
    </row>
    <row r="21" spans="1:55" s="505" customFormat="1" ht="15" x14ac:dyDescent="0.2">
      <c r="A21" s="482" t="s">
        <v>442</v>
      </c>
      <c r="B21" s="508">
        <v>800</v>
      </c>
      <c r="C21" s="507" t="s">
        <v>588</v>
      </c>
      <c r="D21" s="472">
        <f t="shared" ref="D21:M21" si="1">SUM(D17:D19)</f>
        <v>0</v>
      </c>
      <c r="E21" s="472">
        <f t="shared" si="1"/>
        <v>0</v>
      </c>
      <c r="F21" s="472">
        <f t="shared" si="1"/>
        <v>0</v>
      </c>
      <c r="G21" s="472">
        <f t="shared" si="1"/>
        <v>0</v>
      </c>
      <c r="H21" s="472">
        <f t="shared" si="1"/>
        <v>0</v>
      </c>
      <c r="I21" s="472">
        <f t="shared" si="1"/>
        <v>0</v>
      </c>
      <c r="J21" s="472">
        <f t="shared" si="1"/>
        <v>0</v>
      </c>
      <c r="K21" s="472">
        <f t="shared" si="1"/>
        <v>0</v>
      </c>
      <c r="L21" s="472">
        <f t="shared" si="1"/>
        <v>0</v>
      </c>
      <c r="M21" s="472">
        <f t="shared" si="1"/>
        <v>0</v>
      </c>
    </row>
    <row r="22" spans="1:55" ht="15" x14ac:dyDescent="0.2">
      <c r="A22" s="482" t="s">
        <v>438</v>
      </c>
      <c r="B22" s="484"/>
      <c r="C22" s="463"/>
      <c r="D22" s="501"/>
      <c r="E22" s="501"/>
      <c r="F22" s="504"/>
      <c r="G22" s="503"/>
      <c r="H22" s="502"/>
      <c r="I22" s="501"/>
      <c r="J22" s="501"/>
      <c r="K22" s="501"/>
      <c r="L22" s="501"/>
      <c r="M22" s="501"/>
    </row>
    <row r="23" spans="1:55" ht="15" x14ac:dyDescent="0.2">
      <c r="A23" s="482" t="s">
        <v>434</v>
      </c>
      <c r="B23" s="484" t="s">
        <v>587</v>
      </c>
      <c r="C23" s="463" t="s">
        <v>205</v>
      </c>
      <c r="D23" s="410"/>
      <c r="E23" s="414">
        <f>SUM(F23:M23)</f>
        <v>0</v>
      </c>
      <c r="F23" s="500"/>
      <c r="G23" s="499"/>
      <c r="H23" s="498"/>
      <c r="I23" s="497"/>
      <c r="J23" s="497"/>
      <c r="K23" s="497"/>
      <c r="L23" s="497"/>
      <c r="M23" s="497"/>
    </row>
    <row r="24" spans="1:55" ht="15" x14ac:dyDescent="0.2">
      <c r="A24" s="482" t="s">
        <v>429</v>
      </c>
      <c r="B24" s="484" t="s">
        <v>586</v>
      </c>
      <c r="C24" s="463" t="s">
        <v>203</v>
      </c>
      <c r="D24" s="410"/>
      <c r="E24" s="414">
        <f>SUM(F24:M24)</f>
        <v>0</v>
      </c>
      <c r="F24" s="500"/>
      <c r="G24" s="499"/>
      <c r="H24" s="498"/>
      <c r="I24" s="497"/>
      <c r="J24" s="497"/>
      <c r="K24" s="497"/>
      <c r="L24" s="497"/>
      <c r="M24" s="497"/>
    </row>
    <row r="25" spans="1:55" ht="15" x14ac:dyDescent="0.2">
      <c r="A25" s="482" t="s">
        <v>426</v>
      </c>
      <c r="B25" s="484" t="s">
        <v>585</v>
      </c>
      <c r="C25" s="463" t="s">
        <v>201</v>
      </c>
      <c r="D25" s="410"/>
      <c r="E25" s="414">
        <f>SUM(F25:M25)</f>
        <v>0</v>
      </c>
      <c r="F25" s="500"/>
      <c r="G25" s="499"/>
      <c r="H25" s="498"/>
      <c r="I25" s="497"/>
      <c r="J25" s="497"/>
      <c r="K25" s="497"/>
      <c r="L25" s="497"/>
      <c r="M25" s="497"/>
    </row>
    <row r="26" spans="1:55" ht="15" x14ac:dyDescent="0.2">
      <c r="A26" s="482" t="s">
        <v>424</v>
      </c>
      <c r="B26" s="484" t="s">
        <v>584</v>
      </c>
      <c r="C26" s="463" t="s">
        <v>583</v>
      </c>
      <c r="D26" s="410"/>
      <c r="E26" s="414">
        <f>SUM(F26:M26)</f>
        <v>0</v>
      </c>
      <c r="F26" s="500"/>
      <c r="G26" s="499"/>
      <c r="H26" s="498"/>
      <c r="I26" s="497"/>
      <c r="J26" s="497"/>
      <c r="K26" s="497"/>
      <c r="L26" s="497"/>
      <c r="M26" s="497"/>
    </row>
    <row r="27" spans="1:55" ht="15" x14ac:dyDescent="0.2">
      <c r="A27" s="482" t="s">
        <v>420</v>
      </c>
      <c r="B27" s="484"/>
      <c r="C27" s="463"/>
      <c r="D27" s="485"/>
      <c r="E27" s="485"/>
      <c r="F27" s="496"/>
      <c r="G27" s="495"/>
      <c r="H27" s="494"/>
      <c r="I27" s="493"/>
      <c r="J27" s="493"/>
      <c r="K27" s="493"/>
      <c r="L27" s="493"/>
      <c r="M27" s="493"/>
    </row>
    <row r="28" spans="1:55" ht="15" x14ac:dyDescent="0.2">
      <c r="A28" s="482" t="s">
        <v>417</v>
      </c>
      <c r="B28" s="484" t="s">
        <v>582</v>
      </c>
      <c r="C28" s="463" t="s">
        <v>581</v>
      </c>
      <c r="D28" s="472">
        <f t="shared" ref="D28:M28" si="2">SUM(D23:D27)</f>
        <v>0</v>
      </c>
      <c r="E28" s="472">
        <f t="shared" si="2"/>
        <v>0</v>
      </c>
      <c r="F28" s="472">
        <f t="shared" si="2"/>
        <v>0</v>
      </c>
      <c r="G28" s="472">
        <f t="shared" si="2"/>
        <v>0</v>
      </c>
      <c r="H28" s="472">
        <f t="shared" si="2"/>
        <v>0</v>
      </c>
      <c r="I28" s="472">
        <f t="shared" si="2"/>
        <v>0</v>
      </c>
      <c r="J28" s="472">
        <f t="shared" si="2"/>
        <v>0</v>
      </c>
      <c r="K28" s="472">
        <f t="shared" si="2"/>
        <v>0</v>
      </c>
      <c r="L28" s="472">
        <f t="shared" si="2"/>
        <v>0</v>
      </c>
      <c r="M28" s="472">
        <f t="shared" si="2"/>
        <v>0</v>
      </c>
      <c r="N28" s="492"/>
      <c r="O28" s="492"/>
      <c r="P28" s="492"/>
      <c r="Q28" s="492"/>
      <c r="R28" s="492"/>
      <c r="S28" s="492"/>
      <c r="T28" s="492"/>
      <c r="U28" s="492"/>
      <c r="V28" s="492"/>
      <c r="W28" s="492"/>
      <c r="X28" s="492"/>
      <c r="Y28" s="492"/>
      <c r="Z28" s="492"/>
      <c r="AA28" s="492"/>
      <c r="AB28" s="492"/>
      <c r="AC28" s="492"/>
      <c r="AD28" s="492"/>
      <c r="AE28" s="492"/>
      <c r="AF28" s="492"/>
      <c r="AG28" s="492"/>
      <c r="AH28" s="492"/>
      <c r="AI28" s="492"/>
      <c r="AJ28" s="492"/>
      <c r="AK28" s="492"/>
      <c r="AL28" s="492"/>
      <c r="AM28" s="492"/>
      <c r="AN28" s="492"/>
      <c r="AO28" s="492"/>
      <c r="AP28" s="492"/>
      <c r="AQ28" s="492"/>
      <c r="AR28" s="492"/>
      <c r="AS28" s="492"/>
      <c r="AT28" s="492"/>
      <c r="AU28" s="492"/>
      <c r="AV28" s="492"/>
      <c r="AW28" s="492"/>
      <c r="AX28" s="492"/>
      <c r="AY28" s="492"/>
      <c r="AZ28" s="492"/>
      <c r="BA28" s="492"/>
      <c r="BB28" s="492"/>
      <c r="BC28" s="492"/>
    </row>
    <row r="29" spans="1:55" ht="15" x14ac:dyDescent="0.2">
      <c r="A29" s="482" t="s">
        <v>413</v>
      </c>
      <c r="B29" s="484"/>
      <c r="C29" s="463"/>
      <c r="D29" s="485"/>
      <c r="E29" s="485"/>
      <c r="F29" s="485"/>
      <c r="G29" s="485"/>
      <c r="H29" s="485"/>
      <c r="I29" s="485"/>
      <c r="J29" s="485"/>
      <c r="K29" s="485"/>
      <c r="L29" s="485"/>
      <c r="M29" s="485"/>
    </row>
    <row r="30" spans="1:55" ht="15" x14ac:dyDescent="0.2">
      <c r="A30" s="482" t="s">
        <v>407</v>
      </c>
      <c r="B30" s="481"/>
      <c r="C30" s="480" t="s">
        <v>580</v>
      </c>
      <c r="D30" s="460"/>
      <c r="E30" s="460"/>
      <c r="F30" s="460"/>
      <c r="G30" s="460"/>
      <c r="H30" s="460"/>
      <c r="I30" s="460"/>
      <c r="J30" s="460"/>
      <c r="K30" s="460"/>
      <c r="L30" s="460"/>
      <c r="M30" s="460"/>
    </row>
    <row r="31" spans="1:55" ht="15" x14ac:dyDescent="0.2">
      <c r="A31" s="482" t="s">
        <v>403</v>
      </c>
      <c r="B31" s="484"/>
      <c r="C31" s="491" t="s">
        <v>579</v>
      </c>
      <c r="D31" s="472">
        <f>SUM(D28,D21,D16,D10,'150a'!D21)</f>
        <v>103803</v>
      </c>
      <c r="E31" s="472">
        <f>SUM(E28,E21,E16,E10,'150a'!E21)</f>
        <v>127104</v>
      </c>
      <c r="F31" s="472">
        <f>SUM(F28,F21,F16,F10,'150a'!F21)</f>
        <v>65522</v>
      </c>
      <c r="G31" s="472">
        <f>SUM(G28,G21,G16,G10,'150a'!G21)</f>
        <v>17799</v>
      </c>
      <c r="H31" s="472">
        <f>SUM(H28,H21,H16,H10,'150a'!H21)</f>
        <v>23688</v>
      </c>
      <c r="I31" s="472">
        <f>SUM(I28,I21,I16,I10,'150a'!I21)</f>
        <v>20095</v>
      </c>
      <c r="J31" s="472">
        <f>SUM(J28,J21,J16,J10,'150a'!J21)</f>
        <v>0</v>
      </c>
      <c r="K31" s="472">
        <f>SUM(K28,K21,K16,K10,'150a'!K21)</f>
        <v>0</v>
      </c>
      <c r="L31" s="472">
        <f>SUM(L28,L21,L16,L10,'150a'!L21)</f>
        <v>0</v>
      </c>
      <c r="M31" s="472">
        <f>SUM(M28,M21,M16,M10,'150a'!M21)</f>
        <v>0</v>
      </c>
    </row>
    <row r="32" spans="1:55" ht="15" x14ac:dyDescent="0.2">
      <c r="A32" s="482" t="s">
        <v>400</v>
      </c>
      <c r="B32" s="484"/>
      <c r="C32" s="463"/>
      <c r="D32" s="485"/>
      <c r="E32" s="485"/>
      <c r="F32" s="490"/>
      <c r="G32" s="489"/>
      <c r="H32" s="488"/>
      <c r="I32" s="485"/>
      <c r="J32" s="485"/>
      <c r="K32" s="485"/>
      <c r="L32" s="485"/>
      <c r="M32" s="485"/>
    </row>
    <row r="33" spans="1:13" ht="15" x14ac:dyDescent="0.2">
      <c r="A33" s="482" t="s">
        <v>397</v>
      </c>
      <c r="B33" s="481">
        <v>950</v>
      </c>
      <c r="C33" s="480" t="s">
        <v>578</v>
      </c>
      <c r="D33" s="487"/>
      <c r="E33" s="487"/>
      <c r="F33" s="417"/>
      <c r="G33" s="417"/>
      <c r="H33" s="417"/>
      <c r="I33" s="417"/>
      <c r="J33" s="417"/>
      <c r="K33" s="417"/>
      <c r="L33" s="417"/>
      <c r="M33" s="460"/>
    </row>
    <row r="34" spans="1:13" ht="15" x14ac:dyDescent="0.2">
      <c r="A34" s="482" t="s">
        <v>393</v>
      </c>
      <c r="B34" s="484"/>
      <c r="C34" s="483" t="s">
        <v>577</v>
      </c>
      <c r="D34" s="469"/>
      <c r="E34" s="469"/>
      <c r="F34" s="417"/>
      <c r="G34" s="417"/>
      <c r="H34" s="417"/>
      <c r="I34" s="417"/>
      <c r="J34" s="417"/>
      <c r="K34" s="417"/>
      <c r="L34" s="417"/>
      <c r="M34" s="460"/>
    </row>
    <row r="35" spans="1:13" x14ac:dyDescent="0.25">
      <c r="A35" s="482" t="s">
        <v>388</v>
      </c>
      <c r="B35" s="484"/>
      <c r="C35" s="486"/>
      <c r="D35" s="485"/>
      <c r="E35" s="485"/>
      <c r="F35" s="417"/>
      <c r="G35" s="417"/>
      <c r="H35" s="417"/>
      <c r="I35" s="417"/>
      <c r="J35" s="417"/>
      <c r="K35" s="417"/>
      <c r="L35" s="417"/>
      <c r="M35" s="460"/>
    </row>
    <row r="36" spans="1:13" ht="15" x14ac:dyDescent="0.2">
      <c r="A36" s="482" t="s">
        <v>383</v>
      </c>
      <c r="B36" s="481"/>
      <c r="C36" s="480" t="s">
        <v>576</v>
      </c>
      <c r="D36" s="604">
        <f>+D31+D34</f>
        <v>103803</v>
      </c>
      <c r="E36" s="604">
        <f>+E31+E34</f>
        <v>127104</v>
      </c>
      <c r="F36" s="417"/>
      <c r="G36" s="417"/>
      <c r="H36" s="417"/>
      <c r="I36" s="417"/>
      <c r="J36" s="417"/>
      <c r="K36" s="417"/>
      <c r="L36" s="417"/>
      <c r="M36" s="460"/>
    </row>
    <row r="37" spans="1:13" ht="15" x14ac:dyDescent="0.2">
      <c r="A37" s="482" t="s">
        <v>379</v>
      </c>
      <c r="B37" s="484"/>
      <c r="C37" s="483" t="s">
        <v>575</v>
      </c>
      <c r="D37" s="605"/>
      <c r="E37" s="605"/>
      <c r="F37" s="417"/>
      <c r="G37" s="417"/>
      <c r="H37" s="417"/>
      <c r="I37" s="417"/>
      <c r="J37" s="417"/>
      <c r="K37" s="417"/>
      <c r="L37" s="417"/>
      <c r="M37" s="460"/>
    </row>
    <row r="38" spans="1:13" ht="15" x14ac:dyDescent="0.2">
      <c r="A38" s="482" t="s">
        <v>376</v>
      </c>
      <c r="B38" s="481"/>
      <c r="C38" s="480"/>
      <c r="D38" s="460"/>
      <c r="E38" s="460"/>
      <c r="F38" s="417"/>
      <c r="G38" s="417"/>
      <c r="H38" s="417"/>
      <c r="I38" s="417"/>
      <c r="J38" s="417"/>
      <c r="K38" s="417"/>
      <c r="L38" s="417"/>
      <c r="M38" s="460"/>
    </row>
    <row r="39" spans="1:13" thickBot="1" x14ac:dyDescent="0.25">
      <c r="A39" s="482" t="s">
        <v>372</v>
      </c>
      <c r="B39" s="481"/>
      <c r="C39" s="480"/>
      <c r="D39" s="460"/>
      <c r="E39" s="460"/>
      <c r="F39" s="465"/>
      <c r="G39" s="465"/>
      <c r="H39" s="465"/>
      <c r="I39" s="465"/>
      <c r="J39" s="465"/>
      <c r="K39" s="417"/>
      <c r="L39" s="417"/>
      <c r="M39" s="460"/>
    </row>
    <row r="40" spans="1:13" x14ac:dyDescent="0.25">
      <c r="A40" s="459" t="s">
        <v>368</v>
      </c>
      <c r="B40" s="479"/>
      <c r="C40" s="478" t="s">
        <v>574</v>
      </c>
      <c r="D40" s="477"/>
      <c r="E40" s="476"/>
      <c r="F40" s="417"/>
      <c r="G40" s="470"/>
      <c r="H40" s="470"/>
      <c r="I40" s="470"/>
      <c r="J40" s="465"/>
      <c r="K40" s="417"/>
      <c r="L40" s="475"/>
      <c r="M40" s="460"/>
    </row>
    <row r="41" spans="1:13" x14ac:dyDescent="0.25">
      <c r="A41" s="459" t="s">
        <v>364</v>
      </c>
      <c r="B41" s="464"/>
      <c r="C41" s="463"/>
      <c r="D41" s="460"/>
      <c r="E41" s="474"/>
      <c r="F41" s="417"/>
      <c r="G41" s="470"/>
      <c r="H41" s="470"/>
      <c r="I41" s="470"/>
      <c r="J41" s="465"/>
      <c r="K41" s="417"/>
      <c r="L41" s="417"/>
      <c r="M41" s="460"/>
    </row>
    <row r="42" spans="1:13" x14ac:dyDescent="0.25">
      <c r="A42" s="459" t="s">
        <v>361</v>
      </c>
      <c r="B42" s="464"/>
      <c r="C42" s="473" t="s">
        <v>573</v>
      </c>
      <c r="D42" s="472">
        <v>0</v>
      </c>
      <c r="E42" s="471">
        <v>0</v>
      </c>
      <c r="F42" s="470" t="s">
        <v>572</v>
      </c>
      <c r="G42" s="470"/>
      <c r="H42" s="470"/>
      <c r="I42" s="470"/>
      <c r="J42" s="465"/>
      <c r="K42" s="417"/>
      <c r="L42" s="417"/>
      <c r="M42" s="460"/>
    </row>
    <row r="43" spans="1:13" x14ac:dyDescent="0.25">
      <c r="A43" s="459" t="s">
        <v>358</v>
      </c>
      <c r="B43" s="464"/>
      <c r="C43" s="473" t="s">
        <v>571</v>
      </c>
      <c r="D43" s="472">
        <v>103803</v>
      </c>
      <c r="E43" s="471">
        <v>127104</v>
      </c>
      <c r="F43" s="470"/>
      <c r="G43" s="465"/>
      <c r="H43" s="465"/>
      <c r="I43" s="465"/>
      <c r="J43" s="465"/>
      <c r="K43" s="417"/>
      <c r="L43" s="417"/>
      <c r="M43" s="460"/>
    </row>
    <row r="44" spans="1:13" x14ac:dyDescent="0.25">
      <c r="A44" s="459" t="s">
        <v>356</v>
      </c>
      <c r="B44" s="464"/>
      <c r="C44" s="473" t="s">
        <v>570</v>
      </c>
      <c r="D44" s="472">
        <f>SUM(D42:D43)</f>
        <v>103803</v>
      </c>
      <c r="E44" s="471">
        <f>SUM(E42:E43)</f>
        <v>127104</v>
      </c>
      <c r="F44" s="470" t="s">
        <v>569</v>
      </c>
      <c r="G44" s="465"/>
      <c r="H44" s="465"/>
      <c r="I44" s="465"/>
      <c r="J44" s="465"/>
      <c r="K44" s="417"/>
      <c r="L44" s="417"/>
      <c r="M44" s="460"/>
    </row>
    <row r="45" spans="1:13" ht="15" x14ac:dyDescent="0.2">
      <c r="A45" s="459" t="s">
        <v>351</v>
      </c>
      <c r="B45" s="464"/>
      <c r="C45" s="463"/>
      <c r="D45" s="469"/>
      <c r="E45" s="468"/>
      <c r="F45" s="465"/>
      <c r="G45" s="465"/>
      <c r="H45" s="465"/>
      <c r="I45" s="465"/>
      <c r="J45" s="465"/>
      <c r="K45" s="417"/>
      <c r="L45" s="417"/>
      <c r="M45" s="460"/>
    </row>
    <row r="46" spans="1:13" ht="15" x14ac:dyDescent="0.2">
      <c r="A46" s="459" t="s">
        <v>568</v>
      </c>
      <c r="B46" s="464"/>
      <c r="C46" s="463" t="s">
        <v>567</v>
      </c>
      <c r="D46" s="467">
        <f>D36</f>
        <v>103803</v>
      </c>
      <c r="E46" s="466">
        <f>E36</f>
        <v>127104</v>
      </c>
      <c r="F46" s="465"/>
      <c r="G46" s="465"/>
      <c r="H46" s="465"/>
      <c r="I46" s="465"/>
      <c r="J46" s="465"/>
      <c r="K46" s="417"/>
      <c r="L46" s="417"/>
      <c r="M46" s="460"/>
    </row>
    <row r="47" spans="1:13" ht="15" x14ac:dyDescent="0.2">
      <c r="A47" s="459" t="s">
        <v>566</v>
      </c>
      <c r="B47" s="464"/>
      <c r="C47" s="463" t="s">
        <v>565</v>
      </c>
      <c r="D47" s="462">
        <f>D48-D46</f>
        <v>0</v>
      </c>
      <c r="E47" s="461">
        <f>E48-E46</f>
        <v>0</v>
      </c>
      <c r="F47" s="417"/>
      <c r="G47" s="417"/>
      <c r="H47" s="417"/>
      <c r="I47" s="417"/>
      <c r="J47" s="417"/>
      <c r="K47" s="417"/>
      <c r="L47" s="417"/>
      <c r="M47" s="460"/>
    </row>
    <row r="48" spans="1:13" thickBot="1" x14ac:dyDescent="0.25">
      <c r="A48" s="459" t="s">
        <v>564</v>
      </c>
      <c r="B48" s="458"/>
      <c r="C48" s="457" t="s">
        <v>563</v>
      </c>
      <c r="D48" s="456">
        <f>D44</f>
        <v>103803</v>
      </c>
      <c r="E48" s="455">
        <f>E44</f>
        <v>127104</v>
      </c>
      <c r="F48" s="454"/>
      <c r="G48" s="454"/>
      <c r="H48" s="454"/>
      <c r="I48" s="454"/>
      <c r="J48" s="454"/>
      <c r="K48" s="454"/>
      <c r="L48" s="454"/>
      <c r="M48" s="453"/>
    </row>
    <row r="49" spans="1:3" ht="15.75" customHeight="1" x14ac:dyDescent="0.2">
      <c r="A49" s="606" t="str">
        <f ca="1">CELL("FILENAME",A2)</f>
        <v>R:\Finance\Annual Budget\Amended 2016-2017\[2016-2017 Amended Budget.xlsx]150b</v>
      </c>
      <c r="B49" s="606"/>
      <c r="C49" s="606"/>
    </row>
  </sheetData>
  <mergeCells count="5">
    <mergeCell ref="A1:C1"/>
    <mergeCell ref="A4:C4"/>
    <mergeCell ref="D36:D37"/>
    <mergeCell ref="E36:E37"/>
    <mergeCell ref="A49:C49"/>
  </mergeCells>
  <printOptions horizontalCentered="1" verticalCentered="1"/>
  <pageMargins left="0.1" right="0.1" top="0.4" bottom="0.4" header="0.1" footer="0.1"/>
  <pageSetup scale="73" fitToHeight="2" orientation="landscape" r:id="rId1"/>
  <headerFooter>
    <oddHeader>&amp;C&amp;"Arial,Bold"TWIN FALLS SCHOOL DISTIRCT 411</oddHeader>
    <oddFooter>&amp;L&amp;"Arial,Bold"&amp;Z&amp;F&amp;R&amp;"Arial,Bold"Page &amp;P of &amp;N</oddFooter>
  </headerFooter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441"/>
  <sheetViews>
    <sheetView zoomScaleNormal="100" workbookViewId="0">
      <pane xSplit="3" ySplit="6" topLeftCell="D7" activePane="bottomRight" state="frozen"/>
      <selection activeCell="P31" sqref="P31"/>
      <selection pane="topRight" activeCell="P31" sqref="P31"/>
      <selection pane="bottomLeft" activeCell="P31" sqref="P31"/>
      <selection pane="bottomRight" activeCell="P31" sqref="P31"/>
    </sheetView>
  </sheetViews>
  <sheetFormatPr defaultColWidth="9.77734375" defaultRowHeight="11.25" x14ac:dyDescent="0.2"/>
  <cols>
    <col min="1" max="1" width="3.77734375" style="321" customWidth="1"/>
    <col min="2" max="2" width="6.77734375" style="321" customWidth="1"/>
    <col min="3" max="3" width="27.77734375" style="322" customWidth="1"/>
    <col min="4" max="6" width="10.77734375" style="321" customWidth="1"/>
    <col min="7" max="7" width="3.77734375" style="321" customWidth="1"/>
    <col min="8" max="8" width="6.77734375" style="321" customWidth="1"/>
    <col min="9" max="9" width="27.77734375" style="322" customWidth="1"/>
    <col min="10" max="12" width="10.77734375" style="321" customWidth="1"/>
    <col min="13" max="16384" width="9.77734375" style="321"/>
  </cols>
  <sheetData>
    <row r="1" spans="1:12" ht="20.25" x14ac:dyDescent="0.3">
      <c r="A1" s="596" t="s">
        <v>47</v>
      </c>
      <c r="B1" s="596"/>
      <c r="C1" s="596"/>
      <c r="D1" s="393"/>
      <c r="E1" s="394" t="s">
        <v>510</v>
      </c>
      <c r="F1" s="394"/>
      <c r="G1" s="390"/>
      <c r="H1" s="390"/>
      <c r="I1" s="396"/>
      <c r="J1" s="393"/>
      <c r="L1" s="395" t="s">
        <v>509</v>
      </c>
    </row>
    <row r="2" spans="1:12" ht="15.75" x14ac:dyDescent="0.25">
      <c r="A2" s="393"/>
      <c r="B2" s="393"/>
      <c r="C2" s="389"/>
      <c r="D2" s="393"/>
      <c r="E2" s="394" t="s">
        <v>504</v>
      </c>
      <c r="F2" s="392"/>
      <c r="G2" s="390"/>
      <c r="H2" s="390"/>
      <c r="I2" s="389"/>
      <c r="J2" s="599" t="s">
        <v>656</v>
      </c>
      <c r="K2" s="599"/>
      <c r="L2" s="599"/>
    </row>
    <row r="3" spans="1:12" ht="15.75" x14ac:dyDescent="0.25">
      <c r="A3" s="393"/>
      <c r="B3" s="393"/>
      <c r="C3" s="389"/>
      <c r="D3" s="393"/>
      <c r="E3" s="392" t="s">
        <v>507</v>
      </c>
      <c r="F3" s="391"/>
      <c r="G3" s="390"/>
      <c r="H3" s="390"/>
      <c r="I3" s="389"/>
      <c r="J3" s="599" t="s">
        <v>655</v>
      </c>
      <c r="K3" s="599"/>
      <c r="L3" s="599"/>
    </row>
    <row r="4" spans="1:12" ht="13.9" customHeight="1" x14ac:dyDescent="0.2">
      <c r="A4" s="597" t="s">
        <v>505</v>
      </c>
      <c r="B4" s="597"/>
      <c r="C4" s="597"/>
      <c r="D4" s="597"/>
      <c r="E4" s="324"/>
      <c r="F4" s="324"/>
      <c r="G4" s="324"/>
      <c r="H4" s="324"/>
      <c r="I4" s="325"/>
      <c r="J4" s="324"/>
      <c r="K4" s="324"/>
      <c r="L4" s="324"/>
    </row>
    <row r="5" spans="1:12" ht="12.75" x14ac:dyDescent="0.2">
      <c r="A5" s="388"/>
      <c r="B5" s="387"/>
      <c r="C5" s="386" t="s">
        <v>504</v>
      </c>
      <c r="D5" s="385" t="s">
        <v>503</v>
      </c>
      <c r="E5" s="384" t="s">
        <v>502</v>
      </c>
      <c r="F5" s="383" t="s">
        <v>501</v>
      </c>
      <c r="G5" s="382"/>
      <c r="H5" s="381"/>
      <c r="I5" s="380" t="s">
        <v>504</v>
      </c>
      <c r="J5" s="379" t="s">
        <v>503</v>
      </c>
      <c r="K5" s="378" t="s">
        <v>502</v>
      </c>
      <c r="L5" s="377" t="s">
        <v>501</v>
      </c>
    </row>
    <row r="6" spans="1:12" ht="12.75" x14ac:dyDescent="0.2">
      <c r="A6" s="351" t="s">
        <v>87</v>
      </c>
      <c r="B6" s="334" t="s">
        <v>500</v>
      </c>
      <c r="C6" s="328" t="s">
        <v>499</v>
      </c>
      <c r="D6" s="334" t="s">
        <v>88</v>
      </c>
      <c r="E6" s="334" t="s">
        <v>498</v>
      </c>
      <c r="F6" s="376" t="s">
        <v>497</v>
      </c>
      <c r="G6" s="355" t="s">
        <v>87</v>
      </c>
      <c r="H6" s="375" t="s">
        <v>500</v>
      </c>
      <c r="I6" s="374" t="s">
        <v>499</v>
      </c>
      <c r="J6" s="351" t="s">
        <v>88</v>
      </c>
      <c r="K6" s="334" t="s">
        <v>498</v>
      </c>
      <c r="L6" s="334" t="s">
        <v>497</v>
      </c>
    </row>
    <row r="7" spans="1:12" ht="12.75" x14ac:dyDescent="0.2">
      <c r="A7" s="351" t="s">
        <v>496</v>
      </c>
      <c r="B7" s="334" t="s">
        <v>495</v>
      </c>
      <c r="C7" s="333" t="s">
        <v>494</v>
      </c>
      <c r="D7" s="354">
        <v>37393</v>
      </c>
      <c r="E7" s="373" t="s">
        <v>346</v>
      </c>
      <c r="F7" s="372">
        <v>195067</v>
      </c>
      <c r="G7" s="348" t="s">
        <v>493</v>
      </c>
      <c r="H7" s="351" t="s">
        <v>492</v>
      </c>
      <c r="I7" s="333" t="s">
        <v>170</v>
      </c>
      <c r="J7" s="353">
        <v>0</v>
      </c>
      <c r="K7" s="353">
        <v>0</v>
      </c>
      <c r="L7" s="357"/>
    </row>
    <row r="8" spans="1:12" ht="12.75" x14ac:dyDescent="0.2">
      <c r="A8" s="351" t="s">
        <v>491</v>
      </c>
      <c r="B8" s="334"/>
      <c r="C8" s="333"/>
      <c r="D8" s="360"/>
      <c r="E8" s="353"/>
      <c r="F8" s="356"/>
      <c r="G8" s="355" t="s">
        <v>490</v>
      </c>
      <c r="H8" s="351" t="s">
        <v>489</v>
      </c>
      <c r="I8" s="365" t="s">
        <v>488</v>
      </c>
      <c r="J8" s="352">
        <f>J7</f>
        <v>0</v>
      </c>
      <c r="K8" s="358" t="s">
        <v>346</v>
      </c>
      <c r="L8" s="352">
        <f>K7</f>
        <v>0</v>
      </c>
    </row>
    <row r="9" spans="1:12" ht="12.75" x14ac:dyDescent="0.2">
      <c r="A9" s="351" t="s">
        <v>487</v>
      </c>
      <c r="B9" s="334" t="s">
        <v>486</v>
      </c>
      <c r="C9" s="333" t="s">
        <v>171</v>
      </c>
      <c r="D9" s="353">
        <v>0</v>
      </c>
      <c r="E9" s="353">
        <v>0</v>
      </c>
      <c r="F9" s="356"/>
      <c r="G9" s="355" t="s">
        <v>485</v>
      </c>
      <c r="H9" s="335"/>
      <c r="I9" s="333"/>
      <c r="J9" s="347"/>
      <c r="K9" s="347"/>
      <c r="L9" s="357"/>
    </row>
    <row r="10" spans="1:12" ht="12.75" x14ac:dyDescent="0.2">
      <c r="A10" s="351" t="s">
        <v>484</v>
      </c>
      <c r="B10" s="334" t="s">
        <v>483</v>
      </c>
      <c r="C10" s="333" t="s">
        <v>169</v>
      </c>
      <c r="D10" s="353">
        <v>0</v>
      </c>
      <c r="E10" s="353">
        <v>0</v>
      </c>
      <c r="F10" s="356"/>
      <c r="G10" s="355" t="s">
        <v>482</v>
      </c>
      <c r="H10" s="351" t="s">
        <v>481</v>
      </c>
      <c r="I10" s="333" t="s">
        <v>165</v>
      </c>
      <c r="J10" s="353">
        <v>0</v>
      </c>
      <c r="K10" s="353">
        <v>0</v>
      </c>
      <c r="L10" s="357"/>
    </row>
    <row r="11" spans="1:12" ht="12.75" x14ac:dyDescent="0.2">
      <c r="A11" s="351" t="s">
        <v>480</v>
      </c>
      <c r="B11" s="334" t="s">
        <v>479</v>
      </c>
      <c r="C11" s="333" t="s">
        <v>168</v>
      </c>
      <c r="D11" s="353">
        <v>0</v>
      </c>
      <c r="E11" s="353">
        <v>0</v>
      </c>
      <c r="F11" s="356"/>
      <c r="G11" s="355" t="s">
        <v>478</v>
      </c>
      <c r="H11" s="351" t="s">
        <v>477</v>
      </c>
      <c r="I11" s="333" t="s">
        <v>163</v>
      </c>
      <c r="J11" s="353">
        <v>0</v>
      </c>
      <c r="K11" s="353">
        <v>0</v>
      </c>
      <c r="L11" s="357"/>
    </row>
    <row r="12" spans="1:12" ht="12.75" x14ac:dyDescent="0.2">
      <c r="A12" s="351" t="s">
        <v>476</v>
      </c>
      <c r="B12" s="334" t="s">
        <v>475</v>
      </c>
      <c r="C12" s="333" t="s">
        <v>166</v>
      </c>
      <c r="D12" s="353">
        <v>0</v>
      </c>
      <c r="E12" s="353">
        <v>0</v>
      </c>
      <c r="F12" s="356"/>
      <c r="G12" s="355" t="s">
        <v>474</v>
      </c>
      <c r="H12" s="351" t="s">
        <v>473</v>
      </c>
      <c r="I12" s="333" t="s">
        <v>472</v>
      </c>
      <c r="J12" s="353">
        <v>0</v>
      </c>
      <c r="K12" s="353">
        <v>0</v>
      </c>
      <c r="L12" s="357"/>
    </row>
    <row r="13" spans="1:12" ht="12.75" x14ac:dyDescent="0.2">
      <c r="A13" s="351" t="s">
        <v>471</v>
      </c>
      <c r="B13" s="334" t="s">
        <v>470</v>
      </c>
      <c r="C13" s="333" t="s">
        <v>164</v>
      </c>
      <c r="D13" s="353">
        <v>0</v>
      </c>
      <c r="E13" s="353">
        <v>0</v>
      </c>
      <c r="F13" s="356"/>
      <c r="G13" s="355" t="s">
        <v>469</v>
      </c>
      <c r="H13" s="351" t="s">
        <v>468</v>
      </c>
      <c r="I13" s="333" t="s">
        <v>159</v>
      </c>
      <c r="J13" s="353">
        <v>0</v>
      </c>
      <c r="K13" s="353">
        <v>0</v>
      </c>
      <c r="L13" s="357"/>
    </row>
    <row r="14" spans="1:12" ht="12.75" x14ac:dyDescent="0.2">
      <c r="A14" s="351" t="s">
        <v>467</v>
      </c>
      <c r="B14" s="334" t="s">
        <v>466</v>
      </c>
      <c r="C14" s="333" t="s">
        <v>162</v>
      </c>
      <c r="D14" s="353">
        <v>0</v>
      </c>
      <c r="E14" s="353">
        <v>0</v>
      </c>
      <c r="F14" s="356"/>
      <c r="G14" s="355" t="s">
        <v>465</v>
      </c>
      <c r="H14" s="351" t="s">
        <v>464</v>
      </c>
      <c r="I14" s="333" t="s">
        <v>157</v>
      </c>
      <c r="J14" s="353">
        <v>0</v>
      </c>
      <c r="K14" s="353">
        <v>0</v>
      </c>
      <c r="L14" s="357"/>
    </row>
    <row r="15" spans="1:12" ht="12.75" x14ac:dyDescent="0.2">
      <c r="A15" s="351" t="s">
        <v>463</v>
      </c>
      <c r="B15" s="334" t="s">
        <v>462</v>
      </c>
      <c r="C15" s="333" t="s">
        <v>160</v>
      </c>
      <c r="D15" s="353">
        <v>0</v>
      </c>
      <c r="E15" s="353">
        <v>0</v>
      </c>
      <c r="F15" s="356"/>
      <c r="G15" s="355" t="s">
        <v>461</v>
      </c>
      <c r="H15" s="351" t="s">
        <v>460</v>
      </c>
      <c r="I15" s="333" t="s">
        <v>155</v>
      </c>
      <c r="J15" s="353">
        <v>0</v>
      </c>
      <c r="K15" s="353">
        <v>0</v>
      </c>
      <c r="L15" s="357"/>
    </row>
    <row r="16" spans="1:12" ht="12.75" x14ac:dyDescent="0.2">
      <c r="A16" s="351" t="s">
        <v>459</v>
      </c>
      <c r="B16" s="334" t="s">
        <v>458</v>
      </c>
      <c r="C16" s="333" t="s">
        <v>158</v>
      </c>
      <c r="D16" s="353">
        <v>0</v>
      </c>
      <c r="E16" s="353">
        <v>0</v>
      </c>
      <c r="F16" s="356"/>
      <c r="G16" s="355" t="s">
        <v>457</v>
      </c>
      <c r="H16" s="351" t="s">
        <v>456</v>
      </c>
      <c r="I16" s="333" t="s">
        <v>153</v>
      </c>
      <c r="J16" s="353">
        <v>27945</v>
      </c>
      <c r="K16" s="353">
        <v>1017632</v>
      </c>
      <c r="L16" s="357"/>
    </row>
    <row r="17" spans="1:12" ht="12.75" x14ac:dyDescent="0.2">
      <c r="A17" s="351" t="s">
        <v>455</v>
      </c>
      <c r="B17" s="334" t="s">
        <v>454</v>
      </c>
      <c r="C17" s="333" t="s">
        <v>156</v>
      </c>
      <c r="D17" s="537">
        <v>0</v>
      </c>
      <c r="E17" s="536">
        <v>0</v>
      </c>
      <c r="F17" s="356"/>
      <c r="G17" s="355" t="s">
        <v>453</v>
      </c>
      <c r="H17" s="351" t="s">
        <v>452</v>
      </c>
      <c r="I17" s="333" t="s">
        <v>152</v>
      </c>
      <c r="J17" s="353">
        <v>0</v>
      </c>
      <c r="K17" s="353">
        <v>0</v>
      </c>
      <c r="L17" s="357"/>
    </row>
    <row r="18" spans="1:12" ht="12.75" x14ac:dyDescent="0.2">
      <c r="A18" s="351" t="s">
        <v>451</v>
      </c>
      <c r="B18" s="334" t="s">
        <v>450</v>
      </c>
      <c r="C18" s="365" t="s">
        <v>154</v>
      </c>
      <c r="D18" s="534">
        <v>0</v>
      </c>
      <c r="E18" s="535">
        <v>0</v>
      </c>
      <c r="F18" s="356"/>
      <c r="G18" s="355" t="s">
        <v>449</v>
      </c>
      <c r="H18" s="351" t="s">
        <v>448</v>
      </c>
      <c r="I18" s="333" t="s">
        <v>150</v>
      </c>
      <c r="J18" s="536">
        <v>0</v>
      </c>
      <c r="K18" s="536">
        <v>0</v>
      </c>
      <c r="L18" s="357"/>
    </row>
    <row r="19" spans="1:12" ht="12.75" x14ac:dyDescent="0.2">
      <c r="A19" s="351" t="s">
        <v>447</v>
      </c>
      <c r="B19" s="334"/>
      <c r="C19" s="371" t="s">
        <v>446</v>
      </c>
      <c r="D19" s="370">
        <f>SUBTOTAL(9,D9:D18)</f>
        <v>0</v>
      </c>
      <c r="E19" s="369" t="s">
        <v>346</v>
      </c>
      <c r="F19" s="349">
        <f>SUBTOTAL(9,E8:E18)</f>
        <v>0</v>
      </c>
      <c r="G19" s="368" t="s">
        <v>445</v>
      </c>
      <c r="H19" s="367">
        <v>437000</v>
      </c>
      <c r="I19" s="366" t="s">
        <v>149</v>
      </c>
      <c r="J19" s="535">
        <v>0</v>
      </c>
      <c r="K19" s="535">
        <v>0</v>
      </c>
      <c r="L19" s="357"/>
    </row>
    <row r="20" spans="1:12" ht="12.75" x14ac:dyDescent="0.2">
      <c r="A20" s="351" t="s">
        <v>444</v>
      </c>
      <c r="B20" s="334" t="s">
        <v>443</v>
      </c>
      <c r="C20" s="333" t="s">
        <v>151</v>
      </c>
      <c r="D20" s="353">
        <v>0</v>
      </c>
      <c r="E20" s="353">
        <v>0</v>
      </c>
      <c r="F20" s="356"/>
      <c r="G20" s="361" t="s">
        <v>442</v>
      </c>
      <c r="H20" s="364" t="s">
        <v>441</v>
      </c>
      <c r="I20" s="333" t="s">
        <v>440</v>
      </c>
      <c r="J20" s="353">
        <v>0</v>
      </c>
      <c r="K20" s="353">
        <v>0</v>
      </c>
      <c r="L20" s="357"/>
    </row>
    <row r="21" spans="1:12" ht="12.75" x14ac:dyDescent="0.2">
      <c r="A21" s="351" t="s">
        <v>439</v>
      </c>
      <c r="B21" s="364"/>
      <c r="C21" s="363"/>
      <c r="D21" s="362"/>
      <c r="E21" s="362"/>
      <c r="F21" s="356"/>
      <c r="G21" s="361" t="s">
        <v>438</v>
      </c>
      <c r="H21" s="351" t="s">
        <v>437</v>
      </c>
      <c r="I21" s="333" t="s">
        <v>145</v>
      </c>
      <c r="J21" s="353">
        <v>0</v>
      </c>
      <c r="K21" s="353">
        <v>0</v>
      </c>
      <c r="L21" s="357"/>
    </row>
    <row r="22" spans="1:12" ht="12.75" x14ac:dyDescent="0.2">
      <c r="A22" s="351" t="s">
        <v>436</v>
      </c>
      <c r="B22" s="334" t="s">
        <v>435</v>
      </c>
      <c r="C22" s="333" t="s">
        <v>148</v>
      </c>
      <c r="D22" s="353">
        <v>0</v>
      </c>
      <c r="E22" s="353">
        <v>0</v>
      </c>
      <c r="F22" s="356"/>
      <c r="G22" s="355" t="s">
        <v>434</v>
      </c>
      <c r="H22" s="351" t="s">
        <v>433</v>
      </c>
      <c r="I22" s="365" t="s">
        <v>432</v>
      </c>
      <c r="J22" s="352">
        <f>SUBTOTAL(9,J10:J21)</f>
        <v>27945</v>
      </c>
      <c r="K22" s="358" t="s">
        <v>346</v>
      </c>
      <c r="L22" s="352">
        <f>SUBTOTAL(9,K10:K21)</f>
        <v>1017632</v>
      </c>
    </row>
    <row r="23" spans="1:12" ht="12.75" x14ac:dyDescent="0.2">
      <c r="A23" s="351" t="s">
        <v>431</v>
      </c>
      <c r="B23" s="334" t="s">
        <v>430</v>
      </c>
      <c r="C23" s="333" t="s">
        <v>146</v>
      </c>
      <c r="D23" s="353">
        <v>0</v>
      </c>
      <c r="E23" s="353">
        <v>0</v>
      </c>
      <c r="F23" s="356"/>
      <c r="G23" s="355" t="s">
        <v>429</v>
      </c>
      <c r="H23" s="335"/>
      <c r="I23" s="333"/>
      <c r="J23" s="347"/>
      <c r="K23" s="347"/>
      <c r="L23" s="357"/>
    </row>
    <row r="24" spans="1:12" ht="12.75" x14ac:dyDescent="0.2">
      <c r="A24" s="351" t="s">
        <v>428</v>
      </c>
      <c r="B24" s="334" t="s">
        <v>427</v>
      </c>
      <c r="C24" s="333" t="s">
        <v>144</v>
      </c>
      <c r="D24" s="353">
        <v>0</v>
      </c>
      <c r="E24" s="353">
        <v>0</v>
      </c>
      <c r="F24" s="356"/>
      <c r="G24" s="355" t="s">
        <v>426</v>
      </c>
      <c r="H24" s="335"/>
      <c r="I24" s="333"/>
      <c r="J24" s="347"/>
      <c r="K24" s="347"/>
      <c r="L24" s="357"/>
    </row>
    <row r="25" spans="1:12" ht="12.75" x14ac:dyDescent="0.2">
      <c r="A25" s="351" t="s">
        <v>425</v>
      </c>
      <c r="B25" s="364"/>
      <c r="C25" s="363"/>
      <c r="D25" s="362"/>
      <c r="E25" s="360"/>
      <c r="F25" s="356"/>
      <c r="G25" s="355" t="s">
        <v>424</v>
      </c>
      <c r="H25" s="351" t="s">
        <v>423</v>
      </c>
      <c r="I25" s="333" t="s">
        <v>141</v>
      </c>
      <c r="J25" s="353">
        <v>0</v>
      </c>
      <c r="K25" s="353">
        <v>0</v>
      </c>
      <c r="L25" s="357"/>
    </row>
    <row r="26" spans="1:12" ht="12.75" x14ac:dyDescent="0.2">
      <c r="A26" s="351" t="s">
        <v>422</v>
      </c>
      <c r="B26" s="334" t="s">
        <v>421</v>
      </c>
      <c r="C26" s="333" t="s">
        <v>142</v>
      </c>
      <c r="D26" s="353">
        <v>0</v>
      </c>
      <c r="E26" s="353">
        <v>0</v>
      </c>
      <c r="F26" s="356"/>
      <c r="G26" s="355" t="s">
        <v>420</v>
      </c>
      <c r="H26" s="351" t="s">
        <v>419</v>
      </c>
      <c r="I26" s="333" t="s">
        <v>140</v>
      </c>
      <c r="J26" s="353">
        <v>0</v>
      </c>
      <c r="K26" s="353">
        <v>0</v>
      </c>
      <c r="L26" s="357"/>
    </row>
    <row r="27" spans="1:12" ht="12.75" x14ac:dyDescent="0.2">
      <c r="A27" s="351" t="s">
        <v>418</v>
      </c>
      <c r="B27" s="334"/>
      <c r="C27" s="333"/>
      <c r="D27" s="360"/>
      <c r="E27" s="360"/>
      <c r="F27" s="356"/>
      <c r="G27" s="355" t="s">
        <v>417</v>
      </c>
      <c r="H27" s="351" t="s">
        <v>416</v>
      </c>
      <c r="I27" s="333" t="s">
        <v>138</v>
      </c>
      <c r="J27" s="353">
        <v>0</v>
      </c>
      <c r="K27" s="353">
        <v>0</v>
      </c>
      <c r="L27" s="357"/>
    </row>
    <row r="28" spans="1:12" ht="25.5" x14ac:dyDescent="0.2">
      <c r="A28" s="351" t="s">
        <v>415</v>
      </c>
      <c r="B28" s="334" t="s">
        <v>414</v>
      </c>
      <c r="C28" s="333" t="s">
        <v>139</v>
      </c>
      <c r="D28" s="353">
        <v>0</v>
      </c>
      <c r="E28" s="353">
        <v>0</v>
      </c>
      <c r="F28" s="356"/>
      <c r="G28" s="355" t="s">
        <v>413</v>
      </c>
      <c r="H28" s="351" t="s">
        <v>412</v>
      </c>
      <c r="I28" s="333" t="s">
        <v>411</v>
      </c>
      <c r="J28" s="353">
        <v>0</v>
      </c>
      <c r="K28" s="353">
        <v>0</v>
      </c>
      <c r="L28" s="357"/>
    </row>
    <row r="29" spans="1:12" ht="12.75" x14ac:dyDescent="0.2">
      <c r="A29" s="351" t="s">
        <v>410</v>
      </c>
      <c r="B29" s="334" t="s">
        <v>409</v>
      </c>
      <c r="C29" s="333" t="s">
        <v>408</v>
      </c>
      <c r="D29" s="353">
        <v>0</v>
      </c>
      <c r="E29" s="353">
        <v>0</v>
      </c>
      <c r="F29" s="356"/>
      <c r="G29" s="355" t="s">
        <v>407</v>
      </c>
      <c r="H29" s="351" t="s">
        <v>406</v>
      </c>
      <c r="I29" s="333" t="s">
        <v>134</v>
      </c>
      <c r="J29" s="353">
        <v>0</v>
      </c>
      <c r="K29" s="353">
        <v>0</v>
      </c>
      <c r="L29" s="357"/>
    </row>
    <row r="30" spans="1:12" ht="12.75" x14ac:dyDescent="0.2">
      <c r="A30" s="351" t="s">
        <v>405</v>
      </c>
      <c r="B30" s="334" t="s">
        <v>404</v>
      </c>
      <c r="C30" s="333" t="s">
        <v>135</v>
      </c>
      <c r="D30" s="353">
        <v>0</v>
      </c>
      <c r="E30" s="353">
        <v>0</v>
      </c>
      <c r="F30" s="356"/>
      <c r="G30" s="355" t="s">
        <v>403</v>
      </c>
      <c r="H30" s="351" t="s">
        <v>402</v>
      </c>
      <c r="I30" s="333" t="s">
        <v>133</v>
      </c>
      <c r="J30" s="353">
        <v>0</v>
      </c>
      <c r="K30" s="353">
        <v>0</v>
      </c>
      <c r="L30" s="357"/>
    </row>
    <row r="31" spans="1:12" ht="12.75" x14ac:dyDescent="0.2">
      <c r="A31" s="351" t="s">
        <v>401</v>
      </c>
      <c r="B31" s="334"/>
      <c r="C31" s="333"/>
      <c r="D31" s="360"/>
      <c r="E31" s="360"/>
      <c r="F31" s="356"/>
      <c r="G31" s="355" t="s">
        <v>400</v>
      </c>
      <c r="H31" s="351" t="s">
        <v>399</v>
      </c>
      <c r="I31" s="333" t="s">
        <v>131</v>
      </c>
      <c r="J31" s="353">
        <v>0</v>
      </c>
      <c r="K31" s="353">
        <v>0</v>
      </c>
      <c r="L31" s="357"/>
    </row>
    <row r="32" spans="1:12" ht="12.75" x14ac:dyDescent="0.2">
      <c r="A32" s="351" t="s">
        <v>398</v>
      </c>
      <c r="B32" s="334">
        <v>417100</v>
      </c>
      <c r="C32" s="333" t="s">
        <v>132</v>
      </c>
      <c r="D32" s="353">
        <v>0</v>
      </c>
      <c r="E32" s="353">
        <v>0</v>
      </c>
      <c r="F32" s="356"/>
      <c r="G32" s="355" t="s">
        <v>397</v>
      </c>
      <c r="H32" s="351" t="s">
        <v>396</v>
      </c>
      <c r="I32" s="333" t="s">
        <v>395</v>
      </c>
      <c r="J32" s="353">
        <v>0</v>
      </c>
      <c r="K32" s="353">
        <v>0</v>
      </c>
      <c r="L32" s="357"/>
    </row>
    <row r="33" spans="1:12" ht="12.75" x14ac:dyDescent="0.2">
      <c r="A33" s="351" t="s">
        <v>394</v>
      </c>
      <c r="B33" s="334">
        <v>417200</v>
      </c>
      <c r="C33" s="333" t="s">
        <v>130</v>
      </c>
      <c r="D33" s="353">
        <v>0</v>
      </c>
      <c r="E33" s="353">
        <v>0</v>
      </c>
      <c r="F33" s="356"/>
      <c r="G33" s="361" t="s">
        <v>393</v>
      </c>
      <c r="H33" s="334" t="s">
        <v>392</v>
      </c>
      <c r="I33" s="333" t="s">
        <v>391</v>
      </c>
      <c r="J33" s="353">
        <v>0</v>
      </c>
      <c r="K33" s="353">
        <v>0</v>
      </c>
      <c r="L33" s="357"/>
    </row>
    <row r="34" spans="1:12" ht="12.75" x14ac:dyDescent="0.2">
      <c r="A34" s="351" t="s">
        <v>390</v>
      </c>
      <c r="B34" s="334">
        <v>417300</v>
      </c>
      <c r="C34" s="333" t="s">
        <v>389</v>
      </c>
      <c r="D34" s="353">
        <v>0</v>
      </c>
      <c r="E34" s="353">
        <v>0</v>
      </c>
      <c r="F34" s="356"/>
      <c r="G34" s="355" t="s">
        <v>388</v>
      </c>
      <c r="H34" s="351" t="s">
        <v>387</v>
      </c>
      <c r="I34" s="333" t="s">
        <v>386</v>
      </c>
      <c r="J34" s="353">
        <v>0</v>
      </c>
      <c r="K34" s="353">
        <v>0</v>
      </c>
      <c r="L34" s="357"/>
    </row>
    <row r="35" spans="1:12" ht="12.75" x14ac:dyDescent="0.2">
      <c r="A35" s="351" t="s">
        <v>385</v>
      </c>
      <c r="B35" s="334">
        <v>417400</v>
      </c>
      <c r="C35" s="333" t="s">
        <v>384</v>
      </c>
      <c r="D35" s="353">
        <v>0</v>
      </c>
      <c r="E35" s="353">
        <v>0</v>
      </c>
      <c r="F35" s="356"/>
      <c r="G35" s="355" t="s">
        <v>383</v>
      </c>
      <c r="H35" s="351" t="s">
        <v>382</v>
      </c>
      <c r="I35" s="333" t="s">
        <v>381</v>
      </c>
      <c r="J35" s="359">
        <f>SUBTOTAL(9,J25:J34)</f>
        <v>0</v>
      </c>
      <c r="K35" s="358" t="s">
        <v>346</v>
      </c>
      <c r="L35" s="352">
        <f>SUBTOTAL(9,K25:K34)</f>
        <v>0</v>
      </c>
    </row>
    <row r="36" spans="1:12" ht="12.75" x14ac:dyDescent="0.2">
      <c r="A36" s="351" t="s">
        <v>380</v>
      </c>
      <c r="B36" s="334">
        <v>417900</v>
      </c>
      <c r="C36" s="333" t="s">
        <v>124</v>
      </c>
      <c r="D36" s="353">
        <v>0</v>
      </c>
      <c r="E36" s="353">
        <v>0</v>
      </c>
      <c r="F36" s="356"/>
      <c r="G36" s="355" t="s">
        <v>379</v>
      </c>
      <c r="H36" s="335"/>
      <c r="I36" s="333" t="s">
        <v>378</v>
      </c>
      <c r="J36" s="347"/>
      <c r="K36" s="347"/>
      <c r="L36" s="357"/>
    </row>
    <row r="37" spans="1:12" ht="25.5" x14ac:dyDescent="0.2">
      <c r="A37" s="351" t="s">
        <v>377</v>
      </c>
      <c r="B37" s="334"/>
      <c r="C37" s="333"/>
      <c r="D37" s="360"/>
      <c r="E37" s="360"/>
      <c r="F37" s="356"/>
      <c r="G37" s="355" t="s">
        <v>376</v>
      </c>
      <c r="H37" s="351" t="s">
        <v>375</v>
      </c>
      <c r="I37" s="333" t="s">
        <v>374</v>
      </c>
      <c r="J37" s="353">
        <v>0</v>
      </c>
      <c r="K37" s="353">
        <v>0</v>
      </c>
      <c r="L37" s="357"/>
    </row>
    <row r="38" spans="1:12" ht="12.75" x14ac:dyDescent="0.2">
      <c r="A38" s="351" t="s">
        <v>373</v>
      </c>
      <c r="B38" s="334">
        <v>418100</v>
      </c>
      <c r="C38" s="333" t="s">
        <v>123</v>
      </c>
      <c r="D38" s="353">
        <v>0</v>
      </c>
      <c r="E38" s="353">
        <v>0</v>
      </c>
      <c r="F38" s="356"/>
      <c r="G38" s="355" t="s">
        <v>372</v>
      </c>
      <c r="H38" s="351" t="s">
        <v>371</v>
      </c>
      <c r="I38" s="333" t="s">
        <v>370</v>
      </c>
      <c r="J38" s="353">
        <v>0</v>
      </c>
      <c r="K38" s="353">
        <v>0</v>
      </c>
      <c r="L38" s="357"/>
    </row>
    <row r="39" spans="1:12" ht="12.75" x14ac:dyDescent="0.2">
      <c r="A39" s="351" t="s">
        <v>369</v>
      </c>
      <c r="B39" s="334"/>
      <c r="C39" s="333"/>
      <c r="D39" s="360"/>
      <c r="E39" s="353"/>
      <c r="F39" s="356"/>
      <c r="G39" s="355" t="s">
        <v>368</v>
      </c>
      <c r="H39" s="351" t="s">
        <v>367</v>
      </c>
      <c r="I39" s="333" t="s">
        <v>366</v>
      </c>
      <c r="J39" s="359">
        <f>SUBTOTAL(9,J37:J38)</f>
        <v>0</v>
      </c>
      <c r="K39" s="358" t="s">
        <v>346</v>
      </c>
      <c r="L39" s="352">
        <f>SUBTOTAL(9,K37:K38)</f>
        <v>0</v>
      </c>
    </row>
    <row r="40" spans="1:12" ht="12.75" x14ac:dyDescent="0.2">
      <c r="A40" s="351" t="s">
        <v>365</v>
      </c>
      <c r="B40" s="334">
        <v>419100</v>
      </c>
      <c r="C40" s="333" t="s">
        <v>120</v>
      </c>
      <c r="D40" s="353">
        <v>0</v>
      </c>
      <c r="E40" s="353">
        <v>0</v>
      </c>
      <c r="F40" s="356"/>
      <c r="G40" s="355" t="s">
        <v>364</v>
      </c>
      <c r="H40" s="351" t="s">
        <v>363</v>
      </c>
      <c r="I40" s="333"/>
      <c r="J40" s="347"/>
      <c r="K40" s="357"/>
      <c r="L40" s="357"/>
    </row>
    <row r="41" spans="1:12" ht="12.75" x14ac:dyDescent="0.2">
      <c r="A41" s="351" t="s">
        <v>362</v>
      </c>
      <c r="B41" s="334">
        <v>419200</v>
      </c>
      <c r="C41" s="333" t="s">
        <v>118</v>
      </c>
      <c r="D41" s="353">
        <v>3374</v>
      </c>
      <c r="E41" s="353">
        <v>3161</v>
      </c>
      <c r="F41" s="356"/>
      <c r="G41" s="355" t="s">
        <v>361</v>
      </c>
      <c r="H41" s="335"/>
      <c r="I41" s="333" t="s">
        <v>360</v>
      </c>
      <c r="J41" s="359">
        <f>SUM(D46,J8,J22,J35,J39)</f>
        <v>32369</v>
      </c>
      <c r="K41" s="358" t="s">
        <v>346</v>
      </c>
      <c r="L41" s="352">
        <f>SUM(F46,L8,L22,L35,L39)</f>
        <v>1020793</v>
      </c>
    </row>
    <row r="42" spans="1:12" ht="12.75" x14ac:dyDescent="0.2">
      <c r="A42" s="351" t="s">
        <v>359</v>
      </c>
      <c r="B42" s="334">
        <v>419300</v>
      </c>
      <c r="C42" s="333" t="s">
        <v>116</v>
      </c>
      <c r="D42" s="353">
        <v>0</v>
      </c>
      <c r="E42" s="353">
        <v>0</v>
      </c>
      <c r="F42" s="356"/>
      <c r="G42" s="355" t="s">
        <v>358</v>
      </c>
      <c r="H42" s="335"/>
      <c r="I42" s="333"/>
      <c r="J42" s="347"/>
      <c r="K42" s="347"/>
      <c r="L42" s="357"/>
    </row>
    <row r="43" spans="1:12" ht="12.75" x14ac:dyDescent="0.2">
      <c r="A43" s="351" t="s">
        <v>357</v>
      </c>
      <c r="B43" s="334">
        <v>419900</v>
      </c>
      <c r="C43" s="333" t="s">
        <v>115</v>
      </c>
      <c r="D43" s="353">
        <v>1050</v>
      </c>
      <c r="E43" s="534">
        <v>0</v>
      </c>
      <c r="F43" s="356"/>
      <c r="G43" s="355" t="s">
        <v>356</v>
      </c>
      <c r="H43" s="351" t="s">
        <v>355</v>
      </c>
      <c r="I43" s="333" t="s">
        <v>354</v>
      </c>
      <c r="J43" s="533">
        <v>433960</v>
      </c>
      <c r="K43" s="532">
        <v>111343</v>
      </c>
      <c r="L43" s="352">
        <f>+K43</f>
        <v>111343</v>
      </c>
    </row>
    <row r="44" spans="1:12" ht="12.75" x14ac:dyDescent="0.2">
      <c r="A44" s="351" t="s">
        <v>353</v>
      </c>
      <c r="B44" s="334"/>
      <c r="C44" s="333" t="s">
        <v>352</v>
      </c>
      <c r="D44" s="332">
        <f>SUBTOTAL(9,D19:D43)</f>
        <v>4424</v>
      </c>
      <c r="E44" s="350" t="s">
        <v>346</v>
      </c>
      <c r="F44" s="349">
        <f>SUBTOTAL(9,E20:E43)</f>
        <v>3161</v>
      </c>
      <c r="G44" s="348" t="s">
        <v>351</v>
      </c>
      <c r="H44" s="335"/>
      <c r="I44" s="333"/>
      <c r="J44" s="347"/>
      <c r="K44" s="347"/>
      <c r="L44" s="347"/>
    </row>
    <row r="45" spans="1:12" ht="24" x14ac:dyDescent="0.2">
      <c r="A45" s="346" t="s">
        <v>350</v>
      </c>
      <c r="B45" s="340">
        <v>410000</v>
      </c>
      <c r="C45" s="345" t="s">
        <v>349</v>
      </c>
      <c r="D45" s="344"/>
      <c r="E45" s="343" t="s">
        <v>346</v>
      </c>
      <c r="F45" s="342"/>
      <c r="G45" s="341"/>
      <c r="H45" s="340" t="s">
        <v>348</v>
      </c>
      <c r="I45" s="339" t="s">
        <v>347</v>
      </c>
      <c r="J45" s="338"/>
      <c r="K45" s="337" t="s">
        <v>346</v>
      </c>
      <c r="L45" s="336"/>
    </row>
    <row r="46" spans="1:12" ht="12.75" x14ac:dyDescent="0.2">
      <c r="A46" s="335"/>
      <c r="B46" s="334"/>
      <c r="C46" s="333"/>
      <c r="D46" s="332">
        <f>(D19+D44)</f>
        <v>4424</v>
      </c>
      <c r="E46" s="332"/>
      <c r="F46" s="331">
        <f>SUM(F19+F44)</f>
        <v>3161</v>
      </c>
      <c r="G46" s="330"/>
      <c r="H46" s="329"/>
      <c r="I46" s="328" t="s">
        <v>345</v>
      </c>
      <c r="J46" s="326">
        <f>(D7+J41+J43)</f>
        <v>503722</v>
      </c>
      <c r="K46" s="327"/>
      <c r="L46" s="326">
        <f>(F7+L41+K43)</f>
        <v>1327203</v>
      </c>
    </row>
    <row r="47" spans="1:12" ht="12.95" customHeight="1" x14ac:dyDescent="0.2">
      <c r="A47" s="598" t="str">
        <f ca="1">CELL("FILENAME",A1)</f>
        <v>R:\Finance\Annual Budget\Amended 2016-2017\[2016-2017 Amended Budget.xlsx]155</v>
      </c>
      <c r="B47" s="598"/>
      <c r="C47" s="598"/>
      <c r="D47" s="324"/>
      <c r="E47" s="324"/>
      <c r="F47" s="324"/>
      <c r="G47" s="324"/>
      <c r="H47" s="324"/>
      <c r="I47" s="325"/>
      <c r="J47" s="324"/>
      <c r="K47" s="324"/>
      <c r="L47" s="324"/>
    </row>
    <row r="48" spans="1:12" x14ac:dyDescent="0.2">
      <c r="D48" s="323"/>
      <c r="E48" s="323"/>
      <c r="F48" s="323"/>
    </row>
    <row r="49" spans="4:6" x14ac:dyDescent="0.2">
      <c r="D49" s="323"/>
      <c r="E49" s="323"/>
      <c r="F49" s="323"/>
    </row>
    <row r="50" spans="4:6" x14ac:dyDescent="0.2">
      <c r="D50" s="323"/>
      <c r="E50" s="323"/>
      <c r="F50" s="323"/>
    </row>
    <row r="51" spans="4:6" x14ac:dyDescent="0.2">
      <c r="D51" s="323"/>
      <c r="E51" s="323"/>
      <c r="F51" s="323"/>
    </row>
    <row r="52" spans="4:6" x14ac:dyDescent="0.2">
      <c r="D52" s="323"/>
      <c r="E52" s="323"/>
      <c r="F52" s="323"/>
    </row>
    <row r="53" spans="4:6" x14ac:dyDescent="0.2">
      <c r="D53" s="323"/>
      <c r="E53" s="323"/>
      <c r="F53" s="323"/>
    </row>
    <row r="54" spans="4:6" x14ac:dyDescent="0.2">
      <c r="D54" s="323"/>
      <c r="E54" s="323"/>
      <c r="F54" s="323"/>
    </row>
    <row r="55" spans="4:6" x14ac:dyDescent="0.2">
      <c r="D55" s="323"/>
      <c r="E55" s="323"/>
      <c r="F55" s="323"/>
    </row>
    <row r="56" spans="4:6" x14ac:dyDescent="0.2">
      <c r="D56" s="323"/>
      <c r="E56" s="323"/>
      <c r="F56" s="323"/>
    </row>
    <row r="57" spans="4:6" x14ac:dyDescent="0.2">
      <c r="D57" s="323"/>
      <c r="E57" s="323"/>
      <c r="F57" s="323"/>
    </row>
    <row r="58" spans="4:6" x14ac:dyDescent="0.2">
      <c r="D58" s="323"/>
      <c r="E58" s="323"/>
      <c r="F58" s="323"/>
    </row>
    <row r="59" spans="4:6" x14ac:dyDescent="0.2">
      <c r="D59" s="323"/>
      <c r="E59" s="323"/>
      <c r="F59" s="323"/>
    </row>
    <row r="60" spans="4:6" x14ac:dyDescent="0.2">
      <c r="D60" s="323"/>
      <c r="E60" s="323"/>
      <c r="F60" s="323"/>
    </row>
    <row r="61" spans="4:6" x14ac:dyDescent="0.2">
      <c r="D61" s="323"/>
      <c r="E61" s="323"/>
      <c r="F61" s="323"/>
    </row>
    <row r="62" spans="4:6" x14ac:dyDescent="0.2">
      <c r="D62" s="323"/>
      <c r="E62" s="323"/>
      <c r="F62" s="323"/>
    </row>
    <row r="63" spans="4:6" x14ac:dyDescent="0.2">
      <c r="D63" s="323"/>
      <c r="E63" s="323"/>
      <c r="F63" s="323"/>
    </row>
    <row r="64" spans="4:6" x14ac:dyDescent="0.2">
      <c r="D64" s="323"/>
      <c r="E64" s="323"/>
      <c r="F64" s="323"/>
    </row>
    <row r="65" spans="4:6" x14ac:dyDescent="0.2">
      <c r="D65" s="323"/>
      <c r="E65" s="323"/>
      <c r="F65" s="323"/>
    </row>
    <row r="66" spans="4:6" x14ac:dyDescent="0.2">
      <c r="D66" s="323"/>
      <c r="E66" s="323"/>
      <c r="F66" s="323"/>
    </row>
    <row r="67" spans="4:6" x14ac:dyDescent="0.2">
      <c r="D67" s="323"/>
      <c r="E67" s="323"/>
      <c r="F67" s="323"/>
    </row>
    <row r="68" spans="4:6" x14ac:dyDescent="0.2">
      <c r="D68" s="323"/>
      <c r="E68" s="323"/>
      <c r="F68" s="323"/>
    </row>
    <row r="69" spans="4:6" x14ac:dyDescent="0.2">
      <c r="D69" s="323"/>
      <c r="E69" s="323"/>
      <c r="F69" s="323"/>
    </row>
    <row r="70" spans="4:6" x14ac:dyDescent="0.2">
      <c r="D70" s="323"/>
      <c r="E70" s="323"/>
      <c r="F70" s="323"/>
    </row>
    <row r="71" spans="4:6" x14ac:dyDescent="0.2">
      <c r="D71" s="323"/>
      <c r="E71" s="323"/>
      <c r="F71" s="323"/>
    </row>
    <row r="72" spans="4:6" x14ac:dyDescent="0.2">
      <c r="D72" s="323"/>
      <c r="E72" s="323"/>
      <c r="F72" s="323"/>
    </row>
    <row r="73" spans="4:6" x14ac:dyDescent="0.2">
      <c r="D73" s="323"/>
      <c r="E73" s="323"/>
      <c r="F73" s="323"/>
    </row>
    <row r="74" spans="4:6" x14ac:dyDescent="0.2">
      <c r="D74" s="323"/>
      <c r="E74" s="323"/>
      <c r="F74" s="323"/>
    </row>
    <row r="75" spans="4:6" x14ac:dyDescent="0.2">
      <c r="D75" s="323"/>
      <c r="E75" s="323"/>
      <c r="F75" s="323"/>
    </row>
    <row r="76" spans="4:6" x14ac:dyDescent="0.2">
      <c r="D76" s="323"/>
      <c r="E76" s="323"/>
      <c r="F76" s="323"/>
    </row>
    <row r="77" spans="4:6" x14ac:dyDescent="0.2">
      <c r="D77" s="323"/>
      <c r="E77" s="323"/>
      <c r="F77" s="323"/>
    </row>
    <row r="78" spans="4:6" x14ac:dyDescent="0.2">
      <c r="D78" s="323"/>
      <c r="E78" s="323"/>
      <c r="F78" s="323"/>
    </row>
    <row r="79" spans="4:6" x14ac:dyDescent="0.2">
      <c r="D79" s="323"/>
      <c r="E79" s="323"/>
      <c r="F79" s="323"/>
    </row>
    <row r="80" spans="4:6" x14ac:dyDescent="0.2">
      <c r="D80" s="323"/>
      <c r="E80" s="323"/>
      <c r="F80" s="323"/>
    </row>
    <row r="81" spans="4:6" x14ac:dyDescent="0.2">
      <c r="D81" s="323"/>
      <c r="E81" s="323"/>
      <c r="F81" s="323"/>
    </row>
    <row r="82" spans="4:6" x14ac:dyDescent="0.2">
      <c r="D82" s="323"/>
      <c r="E82" s="323"/>
      <c r="F82" s="323"/>
    </row>
    <row r="83" spans="4:6" x14ac:dyDescent="0.2">
      <c r="D83" s="323"/>
      <c r="E83" s="323"/>
      <c r="F83" s="323"/>
    </row>
    <row r="84" spans="4:6" x14ac:dyDescent="0.2">
      <c r="D84" s="323"/>
      <c r="E84" s="323"/>
      <c r="F84" s="323"/>
    </row>
    <row r="85" spans="4:6" x14ac:dyDescent="0.2">
      <c r="D85" s="323"/>
      <c r="E85" s="323"/>
      <c r="F85" s="323"/>
    </row>
    <row r="86" spans="4:6" x14ac:dyDescent="0.2">
      <c r="D86" s="323"/>
      <c r="E86" s="323"/>
      <c r="F86" s="323"/>
    </row>
    <row r="87" spans="4:6" x14ac:dyDescent="0.2">
      <c r="D87" s="323"/>
      <c r="E87" s="323"/>
      <c r="F87" s="323"/>
    </row>
    <row r="88" spans="4:6" x14ac:dyDescent="0.2">
      <c r="D88" s="323"/>
      <c r="E88" s="323"/>
      <c r="F88" s="323"/>
    </row>
    <row r="89" spans="4:6" x14ac:dyDescent="0.2">
      <c r="D89" s="323"/>
      <c r="E89" s="323"/>
      <c r="F89" s="323"/>
    </row>
    <row r="90" spans="4:6" x14ac:dyDescent="0.2">
      <c r="D90" s="323"/>
      <c r="E90" s="323"/>
      <c r="F90" s="323"/>
    </row>
    <row r="91" spans="4:6" x14ac:dyDescent="0.2">
      <c r="D91" s="323"/>
      <c r="E91" s="323"/>
      <c r="F91" s="323"/>
    </row>
    <row r="92" spans="4:6" x14ac:dyDescent="0.2">
      <c r="D92" s="323"/>
      <c r="E92" s="323"/>
      <c r="F92" s="323"/>
    </row>
    <row r="93" spans="4:6" x14ac:dyDescent="0.2">
      <c r="D93" s="323"/>
      <c r="E93" s="323"/>
      <c r="F93" s="323"/>
    </row>
    <row r="94" spans="4:6" x14ac:dyDescent="0.2">
      <c r="D94" s="323"/>
      <c r="E94" s="323"/>
      <c r="F94" s="323"/>
    </row>
    <row r="95" spans="4:6" x14ac:dyDescent="0.2">
      <c r="D95" s="323"/>
      <c r="E95" s="323"/>
      <c r="F95" s="323"/>
    </row>
    <row r="96" spans="4:6" x14ac:dyDescent="0.2">
      <c r="D96" s="323"/>
      <c r="E96" s="323"/>
      <c r="F96" s="323"/>
    </row>
    <row r="97" spans="4:6" x14ac:dyDescent="0.2">
      <c r="D97" s="323"/>
      <c r="E97" s="323"/>
      <c r="F97" s="323"/>
    </row>
    <row r="98" spans="4:6" x14ac:dyDescent="0.2">
      <c r="D98" s="323"/>
      <c r="E98" s="323"/>
      <c r="F98" s="323"/>
    </row>
    <row r="99" spans="4:6" x14ac:dyDescent="0.2">
      <c r="D99" s="323"/>
      <c r="E99" s="323"/>
      <c r="F99" s="323"/>
    </row>
    <row r="100" spans="4:6" x14ac:dyDescent="0.2">
      <c r="D100" s="323"/>
      <c r="E100" s="323"/>
      <c r="F100" s="323"/>
    </row>
    <row r="101" spans="4:6" x14ac:dyDescent="0.2">
      <c r="D101" s="323"/>
      <c r="E101" s="323"/>
      <c r="F101" s="323"/>
    </row>
    <row r="102" spans="4:6" x14ac:dyDescent="0.2">
      <c r="D102" s="323"/>
      <c r="E102" s="323"/>
      <c r="F102" s="323"/>
    </row>
    <row r="103" spans="4:6" x14ac:dyDescent="0.2">
      <c r="D103" s="323"/>
      <c r="E103" s="323"/>
      <c r="F103" s="323"/>
    </row>
    <row r="104" spans="4:6" x14ac:dyDescent="0.2">
      <c r="D104" s="323"/>
      <c r="E104" s="323"/>
      <c r="F104" s="323"/>
    </row>
    <row r="105" spans="4:6" x14ac:dyDescent="0.2">
      <c r="D105" s="323"/>
      <c r="E105" s="323"/>
      <c r="F105" s="323"/>
    </row>
    <row r="106" spans="4:6" x14ac:dyDescent="0.2">
      <c r="D106" s="323"/>
      <c r="E106" s="323"/>
      <c r="F106" s="323"/>
    </row>
    <row r="107" spans="4:6" x14ac:dyDescent="0.2">
      <c r="D107" s="323"/>
      <c r="E107" s="323"/>
      <c r="F107" s="323"/>
    </row>
    <row r="108" spans="4:6" x14ac:dyDescent="0.2">
      <c r="D108" s="323"/>
      <c r="E108" s="323"/>
      <c r="F108" s="323"/>
    </row>
    <row r="109" spans="4:6" x14ac:dyDescent="0.2">
      <c r="D109" s="323"/>
      <c r="E109" s="323"/>
      <c r="F109" s="323"/>
    </row>
    <row r="110" spans="4:6" x14ac:dyDescent="0.2">
      <c r="D110" s="323"/>
      <c r="E110" s="323"/>
      <c r="F110" s="323"/>
    </row>
    <row r="111" spans="4:6" x14ac:dyDescent="0.2">
      <c r="D111" s="323"/>
      <c r="E111" s="323"/>
      <c r="F111" s="323"/>
    </row>
    <row r="112" spans="4:6" x14ac:dyDescent="0.2">
      <c r="D112" s="323"/>
      <c r="E112" s="323"/>
      <c r="F112" s="323"/>
    </row>
    <row r="113" spans="4:6" x14ac:dyDescent="0.2">
      <c r="D113" s="323"/>
      <c r="E113" s="323"/>
      <c r="F113" s="323"/>
    </row>
    <row r="114" spans="4:6" x14ac:dyDescent="0.2">
      <c r="D114" s="323"/>
      <c r="E114" s="323"/>
      <c r="F114" s="323"/>
    </row>
    <row r="115" spans="4:6" x14ac:dyDescent="0.2">
      <c r="D115" s="323"/>
      <c r="E115" s="323"/>
      <c r="F115" s="323"/>
    </row>
    <row r="116" spans="4:6" x14ac:dyDescent="0.2">
      <c r="D116" s="323"/>
      <c r="E116" s="323"/>
      <c r="F116" s="323"/>
    </row>
    <row r="117" spans="4:6" x14ac:dyDescent="0.2">
      <c r="D117" s="323"/>
      <c r="E117" s="323"/>
      <c r="F117" s="323"/>
    </row>
    <row r="118" spans="4:6" x14ac:dyDescent="0.2">
      <c r="D118" s="323"/>
      <c r="E118" s="323"/>
      <c r="F118" s="323"/>
    </row>
    <row r="119" spans="4:6" x14ac:dyDescent="0.2">
      <c r="D119" s="323"/>
      <c r="E119" s="323"/>
      <c r="F119" s="323"/>
    </row>
    <row r="120" spans="4:6" x14ac:dyDescent="0.2">
      <c r="D120" s="323"/>
      <c r="E120" s="323"/>
      <c r="F120" s="323"/>
    </row>
    <row r="121" spans="4:6" x14ac:dyDescent="0.2">
      <c r="D121" s="323"/>
      <c r="E121" s="323"/>
      <c r="F121" s="323"/>
    </row>
    <row r="122" spans="4:6" x14ac:dyDescent="0.2">
      <c r="D122" s="323"/>
      <c r="E122" s="323"/>
      <c r="F122" s="323"/>
    </row>
    <row r="123" spans="4:6" x14ac:dyDescent="0.2">
      <c r="D123" s="323"/>
      <c r="E123" s="323"/>
      <c r="F123" s="323"/>
    </row>
    <row r="124" spans="4:6" x14ac:dyDescent="0.2">
      <c r="D124" s="323"/>
      <c r="E124" s="323"/>
      <c r="F124" s="323"/>
    </row>
    <row r="125" spans="4:6" x14ac:dyDescent="0.2">
      <c r="D125" s="323"/>
      <c r="E125" s="323"/>
      <c r="F125" s="323"/>
    </row>
    <row r="126" spans="4:6" x14ac:dyDescent="0.2">
      <c r="D126" s="323"/>
      <c r="E126" s="323"/>
      <c r="F126" s="323"/>
    </row>
    <row r="127" spans="4:6" x14ac:dyDescent="0.2">
      <c r="D127" s="323"/>
      <c r="E127" s="323"/>
      <c r="F127" s="323"/>
    </row>
    <row r="128" spans="4:6" x14ac:dyDescent="0.2">
      <c r="D128" s="323"/>
      <c r="E128" s="323"/>
      <c r="F128" s="323"/>
    </row>
    <row r="129" spans="4:6" x14ac:dyDescent="0.2">
      <c r="D129" s="323"/>
      <c r="E129" s="323"/>
      <c r="F129" s="323"/>
    </row>
    <row r="130" spans="4:6" x14ac:dyDescent="0.2">
      <c r="D130" s="323"/>
      <c r="E130" s="323"/>
      <c r="F130" s="323"/>
    </row>
    <row r="131" spans="4:6" x14ac:dyDescent="0.2">
      <c r="D131" s="323"/>
      <c r="E131" s="323"/>
      <c r="F131" s="323"/>
    </row>
    <row r="132" spans="4:6" x14ac:dyDescent="0.2">
      <c r="D132" s="323"/>
      <c r="E132" s="323"/>
      <c r="F132" s="323"/>
    </row>
    <row r="133" spans="4:6" x14ac:dyDescent="0.2">
      <c r="D133" s="323"/>
      <c r="E133" s="323"/>
      <c r="F133" s="323"/>
    </row>
    <row r="134" spans="4:6" x14ac:dyDescent="0.2">
      <c r="D134" s="323"/>
      <c r="E134" s="323"/>
      <c r="F134" s="323"/>
    </row>
    <row r="135" spans="4:6" x14ac:dyDescent="0.2">
      <c r="D135" s="323"/>
      <c r="E135" s="323"/>
      <c r="F135" s="323"/>
    </row>
    <row r="136" spans="4:6" x14ac:dyDescent="0.2">
      <c r="D136" s="323"/>
      <c r="E136" s="323"/>
      <c r="F136" s="323"/>
    </row>
    <row r="137" spans="4:6" x14ac:dyDescent="0.2">
      <c r="D137" s="323"/>
      <c r="E137" s="323"/>
      <c r="F137" s="323"/>
    </row>
    <row r="138" spans="4:6" x14ac:dyDescent="0.2">
      <c r="D138" s="323"/>
      <c r="E138" s="323"/>
      <c r="F138" s="323"/>
    </row>
    <row r="139" spans="4:6" x14ac:dyDescent="0.2">
      <c r="D139" s="323"/>
      <c r="E139" s="323"/>
      <c r="F139" s="323"/>
    </row>
    <row r="140" spans="4:6" x14ac:dyDescent="0.2">
      <c r="D140" s="323"/>
      <c r="E140" s="323"/>
      <c r="F140" s="323"/>
    </row>
    <row r="141" spans="4:6" x14ac:dyDescent="0.2">
      <c r="D141" s="323"/>
      <c r="E141" s="323"/>
      <c r="F141" s="323"/>
    </row>
    <row r="142" spans="4:6" x14ac:dyDescent="0.2">
      <c r="D142" s="323"/>
      <c r="E142" s="323"/>
      <c r="F142" s="323"/>
    </row>
    <row r="143" spans="4:6" x14ac:dyDescent="0.2">
      <c r="D143" s="323"/>
      <c r="E143" s="323"/>
      <c r="F143" s="323"/>
    </row>
    <row r="144" spans="4:6" x14ac:dyDescent="0.2">
      <c r="D144" s="323"/>
      <c r="E144" s="323"/>
      <c r="F144" s="323"/>
    </row>
    <row r="145" spans="4:6" x14ac:dyDescent="0.2">
      <c r="D145" s="323"/>
      <c r="E145" s="323"/>
      <c r="F145" s="323"/>
    </row>
    <row r="146" spans="4:6" x14ac:dyDescent="0.2">
      <c r="D146" s="323"/>
      <c r="E146" s="323"/>
      <c r="F146" s="323"/>
    </row>
    <row r="147" spans="4:6" x14ac:dyDescent="0.2">
      <c r="D147" s="323"/>
      <c r="E147" s="323"/>
      <c r="F147" s="323"/>
    </row>
    <row r="148" spans="4:6" x14ac:dyDescent="0.2">
      <c r="D148" s="323"/>
      <c r="E148" s="323"/>
      <c r="F148" s="323"/>
    </row>
    <row r="149" spans="4:6" x14ac:dyDescent="0.2">
      <c r="D149" s="323"/>
      <c r="E149" s="323"/>
      <c r="F149" s="323"/>
    </row>
    <row r="150" spans="4:6" x14ac:dyDescent="0.2">
      <c r="D150" s="323"/>
      <c r="E150" s="323"/>
      <c r="F150" s="323"/>
    </row>
    <row r="151" spans="4:6" x14ac:dyDescent="0.2">
      <c r="D151" s="323"/>
      <c r="E151" s="323"/>
      <c r="F151" s="323"/>
    </row>
    <row r="152" spans="4:6" x14ac:dyDescent="0.2">
      <c r="D152" s="323"/>
      <c r="E152" s="323"/>
      <c r="F152" s="323"/>
    </row>
    <row r="153" spans="4:6" x14ac:dyDescent="0.2">
      <c r="D153" s="323"/>
      <c r="E153" s="323"/>
      <c r="F153" s="323"/>
    </row>
    <row r="154" spans="4:6" x14ac:dyDescent="0.2">
      <c r="D154" s="323"/>
      <c r="E154" s="323"/>
      <c r="F154" s="323"/>
    </row>
    <row r="155" spans="4:6" x14ac:dyDescent="0.2">
      <c r="D155" s="323"/>
      <c r="E155" s="323"/>
      <c r="F155" s="323"/>
    </row>
    <row r="156" spans="4:6" x14ac:dyDescent="0.2">
      <c r="D156" s="323"/>
      <c r="E156" s="323"/>
      <c r="F156" s="323"/>
    </row>
    <row r="157" spans="4:6" x14ac:dyDescent="0.2">
      <c r="D157" s="323"/>
      <c r="E157" s="323"/>
      <c r="F157" s="323"/>
    </row>
    <row r="158" spans="4:6" x14ac:dyDescent="0.2">
      <c r="D158" s="323"/>
      <c r="E158" s="323"/>
      <c r="F158" s="323"/>
    </row>
    <row r="159" spans="4:6" x14ac:dyDescent="0.2">
      <c r="D159" s="323"/>
      <c r="E159" s="323"/>
      <c r="F159" s="323"/>
    </row>
    <row r="160" spans="4:6" x14ac:dyDescent="0.2">
      <c r="D160" s="323"/>
      <c r="E160" s="323"/>
      <c r="F160" s="323"/>
    </row>
    <row r="161" spans="4:6" x14ac:dyDescent="0.2">
      <c r="D161" s="323"/>
      <c r="E161" s="323"/>
      <c r="F161" s="323"/>
    </row>
    <row r="162" spans="4:6" x14ac:dyDescent="0.2">
      <c r="D162" s="323"/>
      <c r="E162" s="323"/>
      <c r="F162" s="323"/>
    </row>
    <row r="163" spans="4:6" x14ac:dyDescent="0.2">
      <c r="D163" s="323"/>
      <c r="E163" s="323"/>
      <c r="F163" s="323"/>
    </row>
    <row r="164" spans="4:6" x14ac:dyDescent="0.2">
      <c r="D164" s="323"/>
      <c r="E164" s="323"/>
      <c r="F164" s="323"/>
    </row>
    <row r="165" spans="4:6" x14ac:dyDescent="0.2">
      <c r="D165" s="323"/>
      <c r="E165" s="323"/>
      <c r="F165" s="323"/>
    </row>
    <row r="166" spans="4:6" x14ac:dyDescent="0.2">
      <c r="D166" s="323"/>
      <c r="E166" s="323"/>
      <c r="F166" s="323"/>
    </row>
    <row r="167" spans="4:6" x14ac:dyDescent="0.2">
      <c r="D167" s="323"/>
      <c r="E167" s="323"/>
      <c r="F167" s="323"/>
    </row>
    <row r="168" spans="4:6" x14ac:dyDescent="0.2">
      <c r="D168" s="323"/>
      <c r="E168" s="323"/>
      <c r="F168" s="323"/>
    </row>
    <row r="169" spans="4:6" x14ac:dyDescent="0.2">
      <c r="D169" s="323"/>
      <c r="E169" s="323"/>
      <c r="F169" s="323"/>
    </row>
    <row r="170" spans="4:6" x14ac:dyDescent="0.2">
      <c r="D170" s="323"/>
      <c r="E170" s="323"/>
      <c r="F170" s="323"/>
    </row>
    <row r="171" spans="4:6" x14ac:dyDescent="0.2">
      <c r="D171" s="323"/>
      <c r="E171" s="323"/>
      <c r="F171" s="323"/>
    </row>
    <row r="172" spans="4:6" x14ac:dyDescent="0.2">
      <c r="D172" s="323"/>
      <c r="E172" s="323"/>
      <c r="F172" s="323"/>
    </row>
    <row r="173" spans="4:6" x14ac:dyDescent="0.2">
      <c r="D173" s="323"/>
      <c r="E173" s="323"/>
      <c r="F173" s="323"/>
    </row>
    <row r="174" spans="4:6" x14ac:dyDescent="0.2">
      <c r="D174" s="323"/>
      <c r="E174" s="323"/>
      <c r="F174" s="323"/>
    </row>
    <row r="175" spans="4:6" x14ac:dyDescent="0.2">
      <c r="D175" s="323"/>
      <c r="E175" s="323"/>
      <c r="F175" s="323"/>
    </row>
    <row r="176" spans="4:6" x14ac:dyDescent="0.2">
      <c r="D176" s="323"/>
      <c r="E176" s="323"/>
      <c r="F176" s="323"/>
    </row>
    <row r="177" spans="4:6" x14ac:dyDescent="0.2">
      <c r="D177" s="323"/>
      <c r="E177" s="323"/>
      <c r="F177" s="323"/>
    </row>
    <row r="178" spans="4:6" x14ac:dyDescent="0.2">
      <c r="D178" s="323"/>
      <c r="E178" s="323"/>
      <c r="F178" s="323"/>
    </row>
    <row r="179" spans="4:6" x14ac:dyDescent="0.2">
      <c r="D179" s="323"/>
      <c r="E179" s="323"/>
      <c r="F179" s="323"/>
    </row>
    <row r="180" spans="4:6" x14ac:dyDescent="0.2">
      <c r="D180" s="323"/>
      <c r="E180" s="323"/>
      <c r="F180" s="323"/>
    </row>
    <row r="181" spans="4:6" x14ac:dyDescent="0.2">
      <c r="D181" s="323"/>
      <c r="E181" s="323"/>
      <c r="F181" s="323"/>
    </row>
    <row r="182" spans="4:6" x14ac:dyDescent="0.2">
      <c r="D182" s="323"/>
      <c r="E182" s="323"/>
      <c r="F182" s="323"/>
    </row>
    <row r="183" spans="4:6" x14ac:dyDescent="0.2">
      <c r="D183" s="323"/>
      <c r="E183" s="323"/>
      <c r="F183" s="323"/>
    </row>
    <row r="184" spans="4:6" x14ac:dyDescent="0.2">
      <c r="D184" s="323"/>
      <c r="E184" s="323"/>
      <c r="F184" s="323"/>
    </row>
    <row r="185" spans="4:6" x14ac:dyDescent="0.2">
      <c r="D185" s="323"/>
      <c r="E185" s="323"/>
      <c r="F185" s="323"/>
    </row>
    <row r="186" spans="4:6" x14ac:dyDescent="0.2">
      <c r="D186" s="323"/>
      <c r="E186" s="323"/>
      <c r="F186" s="323"/>
    </row>
    <row r="187" spans="4:6" x14ac:dyDescent="0.2">
      <c r="D187" s="323"/>
      <c r="E187" s="323"/>
      <c r="F187" s="323"/>
    </row>
    <row r="188" spans="4:6" x14ac:dyDescent="0.2">
      <c r="D188" s="323"/>
      <c r="E188" s="323"/>
      <c r="F188" s="323"/>
    </row>
    <row r="189" spans="4:6" x14ac:dyDescent="0.2">
      <c r="D189" s="323"/>
      <c r="E189" s="323"/>
      <c r="F189" s="323"/>
    </row>
    <row r="190" spans="4:6" x14ac:dyDescent="0.2">
      <c r="D190" s="323"/>
      <c r="E190" s="323"/>
      <c r="F190" s="323"/>
    </row>
    <row r="191" spans="4:6" x14ac:dyDescent="0.2">
      <c r="D191" s="323"/>
      <c r="E191" s="323"/>
      <c r="F191" s="323"/>
    </row>
    <row r="192" spans="4:6" x14ac:dyDescent="0.2">
      <c r="D192" s="323"/>
      <c r="E192" s="323"/>
      <c r="F192" s="323"/>
    </row>
    <row r="193" spans="4:6" x14ac:dyDescent="0.2">
      <c r="D193" s="323"/>
      <c r="E193" s="323"/>
      <c r="F193" s="323"/>
    </row>
    <row r="194" spans="4:6" x14ac:dyDescent="0.2">
      <c r="D194" s="323"/>
      <c r="E194" s="323"/>
      <c r="F194" s="323"/>
    </row>
    <row r="195" spans="4:6" x14ac:dyDescent="0.2">
      <c r="D195" s="323"/>
      <c r="E195" s="323"/>
      <c r="F195" s="323"/>
    </row>
    <row r="196" spans="4:6" x14ac:dyDescent="0.2">
      <c r="D196" s="323"/>
      <c r="E196" s="323"/>
      <c r="F196" s="323"/>
    </row>
    <row r="197" spans="4:6" x14ac:dyDescent="0.2">
      <c r="D197" s="323"/>
      <c r="E197" s="323"/>
      <c r="F197" s="323"/>
    </row>
    <row r="198" spans="4:6" x14ac:dyDescent="0.2">
      <c r="D198" s="323"/>
      <c r="E198" s="323"/>
      <c r="F198" s="323"/>
    </row>
    <row r="199" spans="4:6" x14ac:dyDescent="0.2">
      <c r="D199" s="323"/>
      <c r="E199" s="323"/>
      <c r="F199" s="323"/>
    </row>
    <row r="200" spans="4:6" x14ac:dyDescent="0.2">
      <c r="D200" s="323"/>
      <c r="E200" s="323"/>
      <c r="F200" s="323"/>
    </row>
    <row r="201" spans="4:6" x14ac:dyDescent="0.2">
      <c r="D201" s="323"/>
      <c r="E201" s="323"/>
      <c r="F201" s="323"/>
    </row>
    <row r="202" spans="4:6" x14ac:dyDescent="0.2">
      <c r="D202" s="323"/>
      <c r="E202" s="323"/>
      <c r="F202" s="323"/>
    </row>
    <row r="203" spans="4:6" x14ac:dyDescent="0.2">
      <c r="D203" s="323"/>
      <c r="E203" s="323"/>
      <c r="F203" s="323"/>
    </row>
    <row r="204" spans="4:6" x14ac:dyDescent="0.2">
      <c r="D204" s="323"/>
      <c r="E204" s="323"/>
      <c r="F204" s="323"/>
    </row>
    <row r="205" spans="4:6" x14ac:dyDescent="0.2">
      <c r="D205" s="323"/>
      <c r="E205" s="323"/>
      <c r="F205" s="323"/>
    </row>
    <row r="206" spans="4:6" x14ac:dyDescent="0.2">
      <c r="D206" s="323"/>
      <c r="E206" s="323"/>
      <c r="F206" s="323"/>
    </row>
    <row r="207" spans="4:6" x14ac:dyDescent="0.2">
      <c r="D207" s="323"/>
      <c r="E207" s="323"/>
      <c r="F207" s="323"/>
    </row>
    <row r="208" spans="4:6" x14ac:dyDescent="0.2">
      <c r="D208" s="323"/>
      <c r="E208" s="323"/>
      <c r="F208" s="323"/>
    </row>
    <row r="209" spans="4:6" x14ac:dyDescent="0.2">
      <c r="D209" s="323"/>
      <c r="E209" s="323"/>
      <c r="F209" s="323"/>
    </row>
    <row r="210" spans="4:6" x14ac:dyDescent="0.2">
      <c r="D210" s="323"/>
      <c r="E210" s="323"/>
      <c r="F210" s="323"/>
    </row>
    <row r="211" spans="4:6" x14ac:dyDescent="0.2">
      <c r="D211" s="323"/>
      <c r="E211" s="323"/>
      <c r="F211" s="323"/>
    </row>
    <row r="212" spans="4:6" x14ac:dyDescent="0.2">
      <c r="D212" s="323"/>
      <c r="E212" s="323"/>
      <c r="F212" s="323"/>
    </row>
    <row r="213" spans="4:6" x14ac:dyDescent="0.2">
      <c r="D213" s="323"/>
      <c r="E213" s="323"/>
      <c r="F213" s="323"/>
    </row>
    <row r="214" spans="4:6" x14ac:dyDescent="0.2">
      <c r="D214" s="323"/>
      <c r="E214" s="323"/>
      <c r="F214" s="323"/>
    </row>
    <row r="215" spans="4:6" x14ac:dyDescent="0.2">
      <c r="D215" s="323"/>
      <c r="E215" s="323"/>
      <c r="F215" s="323"/>
    </row>
    <row r="216" spans="4:6" x14ac:dyDescent="0.2">
      <c r="D216" s="323"/>
      <c r="E216" s="323"/>
      <c r="F216" s="323"/>
    </row>
    <row r="217" spans="4:6" x14ac:dyDescent="0.2">
      <c r="D217" s="323"/>
      <c r="E217" s="323"/>
      <c r="F217" s="323"/>
    </row>
    <row r="218" spans="4:6" x14ac:dyDescent="0.2">
      <c r="D218" s="323"/>
      <c r="E218" s="323"/>
      <c r="F218" s="323"/>
    </row>
    <row r="219" spans="4:6" x14ac:dyDescent="0.2">
      <c r="D219" s="323"/>
      <c r="E219" s="323"/>
      <c r="F219" s="323"/>
    </row>
    <row r="220" spans="4:6" x14ac:dyDescent="0.2">
      <c r="D220" s="323"/>
      <c r="E220" s="323"/>
      <c r="F220" s="323"/>
    </row>
    <row r="221" spans="4:6" x14ac:dyDescent="0.2">
      <c r="D221" s="323"/>
      <c r="E221" s="323"/>
      <c r="F221" s="323"/>
    </row>
    <row r="222" spans="4:6" x14ac:dyDescent="0.2">
      <c r="D222" s="323"/>
      <c r="E222" s="323"/>
      <c r="F222" s="323"/>
    </row>
    <row r="223" spans="4:6" x14ac:dyDescent="0.2">
      <c r="D223" s="323"/>
      <c r="E223" s="323"/>
      <c r="F223" s="323"/>
    </row>
    <row r="224" spans="4:6" x14ac:dyDescent="0.2">
      <c r="D224" s="323"/>
      <c r="E224" s="323"/>
      <c r="F224" s="323"/>
    </row>
    <row r="225" spans="4:6" x14ac:dyDescent="0.2">
      <c r="D225" s="323"/>
      <c r="E225" s="323"/>
      <c r="F225" s="323"/>
    </row>
    <row r="226" spans="4:6" x14ac:dyDescent="0.2">
      <c r="D226" s="323"/>
      <c r="E226" s="323"/>
      <c r="F226" s="323"/>
    </row>
    <row r="227" spans="4:6" x14ac:dyDescent="0.2">
      <c r="D227" s="323"/>
      <c r="E227" s="323"/>
      <c r="F227" s="323"/>
    </row>
    <row r="228" spans="4:6" x14ac:dyDescent="0.2">
      <c r="D228" s="323"/>
      <c r="E228" s="323"/>
      <c r="F228" s="323"/>
    </row>
    <row r="229" spans="4:6" x14ac:dyDescent="0.2">
      <c r="D229" s="323"/>
      <c r="E229" s="323"/>
      <c r="F229" s="323"/>
    </row>
    <row r="230" spans="4:6" x14ac:dyDescent="0.2">
      <c r="D230" s="323"/>
      <c r="E230" s="323"/>
      <c r="F230" s="323"/>
    </row>
    <row r="231" spans="4:6" x14ac:dyDescent="0.2">
      <c r="D231" s="323"/>
      <c r="E231" s="323"/>
      <c r="F231" s="323"/>
    </row>
    <row r="232" spans="4:6" x14ac:dyDescent="0.2">
      <c r="D232" s="323"/>
      <c r="E232" s="323"/>
      <c r="F232" s="323"/>
    </row>
    <row r="233" spans="4:6" x14ac:dyDescent="0.2">
      <c r="D233" s="323"/>
      <c r="E233" s="323"/>
      <c r="F233" s="323"/>
    </row>
    <row r="234" spans="4:6" x14ac:dyDescent="0.2">
      <c r="D234" s="323"/>
      <c r="E234" s="323"/>
      <c r="F234" s="323"/>
    </row>
    <row r="235" spans="4:6" x14ac:dyDescent="0.2">
      <c r="D235" s="323"/>
      <c r="E235" s="323"/>
      <c r="F235" s="323"/>
    </row>
    <row r="236" spans="4:6" x14ac:dyDescent="0.2">
      <c r="D236" s="323"/>
      <c r="E236" s="323"/>
      <c r="F236" s="323"/>
    </row>
    <row r="237" spans="4:6" x14ac:dyDescent="0.2">
      <c r="D237" s="323"/>
      <c r="E237" s="323"/>
      <c r="F237" s="323"/>
    </row>
    <row r="238" spans="4:6" x14ac:dyDescent="0.2">
      <c r="D238" s="323"/>
      <c r="E238" s="323"/>
      <c r="F238" s="323"/>
    </row>
    <row r="239" spans="4:6" x14ac:dyDescent="0.2">
      <c r="D239" s="323"/>
      <c r="E239" s="323"/>
      <c r="F239" s="323"/>
    </row>
    <row r="240" spans="4:6" x14ac:dyDescent="0.2">
      <c r="D240" s="323"/>
      <c r="E240" s="323"/>
      <c r="F240" s="323"/>
    </row>
    <row r="241" spans="4:6" x14ac:dyDescent="0.2">
      <c r="D241" s="323"/>
      <c r="E241" s="323"/>
      <c r="F241" s="323"/>
    </row>
    <row r="242" spans="4:6" x14ac:dyDescent="0.2">
      <c r="D242" s="323"/>
      <c r="E242" s="323"/>
      <c r="F242" s="323"/>
    </row>
    <row r="243" spans="4:6" x14ac:dyDescent="0.2">
      <c r="D243" s="323"/>
      <c r="E243" s="323"/>
      <c r="F243" s="323"/>
    </row>
    <row r="244" spans="4:6" x14ac:dyDescent="0.2">
      <c r="D244" s="323"/>
      <c r="E244" s="323"/>
      <c r="F244" s="323"/>
    </row>
    <row r="245" spans="4:6" x14ac:dyDescent="0.2">
      <c r="D245" s="323"/>
      <c r="E245" s="323"/>
      <c r="F245" s="323"/>
    </row>
    <row r="246" spans="4:6" x14ac:dyDescent="0.2">
      <c r="D246" s="323"/>
      <c r="E246" s="323"/>
      <c r="F246" s="323"/>
    </row>
    <row r="247" spans="4:6" x14ac:dyDescent="0.2">
      <c r="D247" s="323"/>
      <c r="E247" s="323"/>
      <c r="F247" s="323"/>
    </row>
    <row r="248" spans="4:6" x14ac:dyDescent="0.2">
      <c r="D248" s="323"/>
      <c r="E248" s="323"/>
      <c r="F248" s="323"/>
    </row>
    <row r="249" spans="4:6" x14ac:dyDescent="0.2">
      <c r="D249" s="323"/>
      <c r="E249" s="323"/>
      <c r="F249" s="323"/>
    </row>
    <row r="250" spans="4:6" x14ac:dyDescent="0.2">
      <c r="D250" s="323"/>
      <c r="E250" s="323"/>
      <c r="F250" s="323"/>
    </row>
    <row r="251" spans="4:6" x14ac:dyDescent="0.2">
      <c r="D251" s="323"/>
      <c r="E251" s="323"/>
      <c r="F251" s="323"/>
    </row>
    <row r="252" spans="4:6" x14ac:dyDescent="0.2">
      <c r="D252" s="323"/>
      <c r="E252" s="323"/>
      <c r="F252" s="323"/>
    </row>
    <row r="253" spans="4:6" x14ac:dyDescent="0.2">
      <c r="D253" s="323"/>
      <c r="E253" s="323"/>
      <c r="F253" s="323"/>
    </row>
    <row r="254" spans="4:6" x14ac:dyDescent="0.2">
      <c r="D254" s="323"/>
      <c r="E254" s="323"/>
      <c r="F254" s="323"/>
    </row>
    <row r="255" spans="4:6" x14ac:dyDescent="0.2">
      <c r="D255" s="323"/>
      <c r="E255" s="323"/>
      <c r="F255" s="323"/>
    </row>
    <row r="256" spans="4:6" x14ac:dyDescent="0.2">
      <c r="D256" s="323"/>
      <c r="E256" s="323"/>
      <c r="F256" s="323"/>
    </row>
    <row r="257" spans="4:6" x14ac:dyDescent="0.2">
      <c r="D257" s="323"/>
      <c r="E257" s="323"/>
      <c r="F257" s="323"/>
    </row>
    <row r="258" spans="4:6" x14ac:dyDescent="0.2">
      <c r="D258" s="323"/>
      <c r="E258" s="323"/>
      <c r="F258" s="323"/>
    </row>
    <row r="259" spans="4:6" x14ac:dyDescent="0.2">
      <c r="D259" s="323"/>
      <c r="E259" s="323"/>
      <c r="F259" s="323"/>
    </row>
    <row r="260" spans="4:6" x14ac:dyDescent="0.2">
      <c r="D260" s="323"/>
      <c r="E260" s="323"/>
      <c r="F260" s="323"/>
    </row>
    <row r="261" spans="4:6" x14ac:dyDescent="0.2">
      <c r="D261" s="323"/>
      <c r="E261" s="323"/>
      <c r="F261" s="323"/>
    </row>
    <row r="262" spans="4:6" x14ac:dyDescent="0.2">
      <c r="D262" s="323"/>
      <c r="E262" s="323"/>
      <c r="F262" s="323"/>
    </row>
    <row r="263" spans="4:6" x14ac:dyDescent="0.2">
      <c r="D263" s="323"/>
      <c r="E263" s="323"/>
      <c r="F263" s="323"/>
    </row>
    <row r="264" spans="4:6" x14ac:dyDescent="0.2">
      <c r="D264" s="323"/>
      <c r="E264" s="323"/>
      <c r="F264" s="323"/>
    </row>
    <row r="265" spans="4:6" x14ac:dyDescent="0.2">
      <c r="D265" s="323"/>
      <c r="E265" s="323"/>
      <c r="F265" s="323"/>
    </row>
    <row r="266" spans="4:6" x14ac:dyDescent="0.2">
      <c r="D266" s="323"/>
      <c r="E266" s="323"/>
      <c r="F266" s="323"/>
    </row>
    <row r="267" spans="4:6" x14ac:dyDescent="0.2">
      <c r="D267" s="323"/>
      <c r="E267" s="323"/>
      <c r="F267" s="323"/>
    </row>
    <row r="268" spans="4:6" x14ac:dyDescent="0.2">
      <c r="D268" s="323"/>
      <c r="E268" s="323"/>
      <c r="F268" s="323"/>
    </row>
    <row r="269" spans="4:6" x14ac:dyDescent="0.2">
      <c r="D269" s="323"/>
      <c r="E269" s="323"/>
      <c r="F269" s="323"/>
    </row>
    <row r="270" spans="4:6" x14ac:dyDescent="0.2">
      <c r="D270" s="323"/>
      <c r="E270" s="323"/>
      <c r="F270" s="323"/>
    </row>
    <row r="271" spans="4:6" x14ac:dyDescent="0.2">
      <c r="D271" s="323"/>
      <c r="E271" s="323"/>
      <c r="F271" s="323"/>
    </row>
    <row r="272" spans="4:6" x14ac:dyDescent="0.2">
      <c r="D272" s="323"/>
      <c r="E272" s="323"/>
      <c r="F272" s="323"/>
    </row>
    <row r="273" spans="4:6" x14ac:dyDescent="0.2">
      <c r="D273" s="323"/>
      <c r="E273" s="323"/>
      <c r="F273" s="323"/>
    </row>
    <row r="274" spans="4:6" x14ac:dyDescent="0.2">
      <c r="D274" s="323"/>
      <c r="E274" s="323"/>
      <c r="F274" s="323"/>
    </row>
    <row r="275" spans="4:6" x14ac:dyDescent="0.2">
      <c r="D275" s="323"/>
      <c r="E275" s="323"/>
      <c r="F275" s="323"/>
    </row>
    <row r="276" spans="4:6" x14ac:dyDescent="0.2">
      <c r="D276" s="323"/>
      <c r="E276" s="323"/>
      <c r="F276" s="323"/>
    </row>
    <row r="277" spans="4:6" x14ac:dyDescent="0.2">
      <c r="D277" s="323"/>
      <c r="E277" s="323"/>
      <c r="F277" s="323"/>
    </row>
    <row r="278" spans="4:6" x14ac:dyDescent="0.2">
      <c r="D278" s="323"/>
      <c r="E278" s="323"/>
      <c r="F278" s="323"/>
    </row>
    <row r="279" spans="4:6" x14ac:dyDescent="0.2">
      <c r="D279" s="323"/>
      <c r="E279" s="323"/>
      <c r="F279" s="323"/>
    </row>
    <row r="280" spans="4:6" x14ac:dyDescent="0.2">
      <c r="D280" s="323"/>
      <c r="E280" s="323"/>
      <c r="F280" s="323"/>
    </row>
    <row r="281" spans="4:6" x14ac:dyDescent="0.2">
      <c r="D281" s="323"/>
      <c r="E281" s="323"/>
      <c r="F281" s="323"/>
    </row>
    <row r="282" spans="4:6" x14ac:dyDescent="0.2">
      <c r="D282" s="323"/>
      <c r="E282" s="323"/>
      <c r="F282" s="323"/>
    </row>
    <row r="283" spans="4:6" x14ac:dyDescent="0.2">
      <c r="D283" s="323"/>
      <c r="E283" s="323"/>
      <c r="F283" s="323"/>
    </row>
    <row r="284" spans="4:6" x14ac:dyDescent="0.2">
      <c r="D284" s="323"/>
      <c r="E284" s="323"/>
      <c r="F284" s="323"/>
    </row>
    <row r="285" spans="4:6" x14ac:dyDescent="0.2">
      <c r="D285" s="323"/>
      <c r="E285" s="323"/>
      <c r="F285" s="323"/>
    </row>
    <row r="286" spans="4:6" x14ac:dyDescent="0.2">
      <c r="D286" s="323"/>
      <c r="E286" s="323"/>
      <c r="F286" s="323"/>
    </row>
    <row r="287" spans="4:6" x14ac:dyDescent="0.2">
      <c r="D287" s="323"/>
      <c r="E287" s="323"/>
      <c r="F287" s="323"/>
    </row>
    <row r="288" spans="4:6" x14ac:dyDescent="0.2">
      <c r="D288" s="323"/>
      <c r="E288" s="323"/>
      <c r="F288" s="323"/>
    </row>
    <row r="289" spans="4:6" x14ac:dyDescent="0.2">
      <c r="D289" s="323"/>
      <c r="E289" s="323"/>
      <c r="F289" s="323"/>
    </row>
    <row r="290" spans="4:6" x14ac:dyDescent="0.2">
      <c r="D290" s="323"/>
      <c r="E290" s="323"/>
      <c r="F290" s="323"/>
    </row>
    <row r="291" spans="4:6" x14ac:dyDescent="0.2">
      <c r="D291" s="323"/>
      <c r="E291" s="323"/>
      <c r="F291" s="323"/>
    </row>
    <row r="292" spans="4:6" x14ac:dyDescent="0.2">
      <c r="D292" s="323"/>
      <c r="E292" s="323"/>
      <c r="F292" s="323"/>
    </row>
    <row r="293" spans="4:6" x14ac:dyDescent="0.2">
      <c r="D293" s="323"/>
      <c r="E293" s="323"/>
      <c r="F293" s="323"/>
    </row>
    <row r="294" spans="4:6" x14ac:dyDescent="0.2">
      <c r="D294" s="323"/>
      <c r="E294" s="323"/>
      <c r="F294" s="323"/>
    </row>
    <row r="295" spans="4:6" x14ac:dyDescent="0.2">
      <c r="D295" s="323"/>
      <c r="E295" s="323"/>
      <c r="F295" s="323"/>
    </row>
    <row r="296" spans="4:6" x14ac:dyDescent="0.2">
      <c r="D296" s="323"/>
      <c r="E296" s="323"/>
      <c r="F296" s="323"/>
    </row>
    <row r="297" spans="4:6" x14ac:dyDescent="0.2">
      <c r="D297" s="323"/>
      <c r="E297" s="323"/>
      <c r="F297" s="323"/>
    </row>
    <row r="298" spans="4:6" x14ac:dyDescent="0.2">
      <c r="D298" s="323"/>
      <c r="E298" s="323"/>
      <c r="F298" s="323"/>
    </row>
    <row r="299" spans="4:6" x14ac:dyDescent="0.2">
      <c r="D299" s="323"/>
      <c r="E299" s="323"/>
      <c r="F299" s="323"/>
    </row>
    <row r="300" spans="4:6" x14ac:dyDescent="0.2">
      <c r="D300" s="323"/>
      <c r="E300" s="323"/>
      <c r="F300" s="323"/>
    </row>
    <row r="301" spans="4:6" x14ac:dyDescent="0.2">
      <c r="D301" s="323"/>
      <c r="E301" s="323"/>
      <c r="F301" s="323"/>
    </row>
    <row r="302" spans="4:6" x14ac:dyDescent="0.2">
      <c r="D302" s="323"/>
      <c r="E302" s="323"/>
      <c r="F302" s="323"/>
    </row>
    <row r="303" spans="4:6" x14ac:dyDescent="0.2">
      <c r="D303" s="323"/>
      <c r="E303" s="323"/>
      <c r="F303" s="323"/>
    </row>
    <row r="304" spans="4:6" x14ac:dyDescent="0.2">
      <c r="D304" s="323"/>
      <c r="E304" s="323"/>
      <c r="F304" s="323"/>
    </row>
    <row r="305" spans="4:6" x14ac:dyDescent="0.2">
      <c r="D305" s="323"/>
      <c r="E305" s="323"/>
      <c r="F305" s="323"/>
    </row>
    <row r="306" spans="4:6" x14ac:dyDescent="0.2">
      <c r="D306" s="323"/>
      <c r="E306" s="323"/>
      <c r="F306" s="323"/>
    </row>
    <row r="307" spans="4:6" x14ac:dyDescent="0.2">
      <c r="D307" s="323"/>
      <c r="E307" s="323"/>
      <c r="F307" s="323"/>
    </row>
    <row r="308" spans="4:6" x14ac:dyDescent="0.2">
      <c r="D308" s="323"/>
      <c r="E308" s="323"/>
      <c r="F308" s="323"/>
    </row>
    <row r="309" spans="4:6" x14ac:dyDescent="0.2">
      <c r="D309" s="323"/>
      <c r="E309" s="323"/>
      <c r="F309" s="323"/>
    </row>
    <row r="310" spans="4:6" x14ac:dyDescent="0.2">
      <c r="D310" s="323"/>
      <c r="E310" s="323"/>
      <c r="F310" s="323"/>
    </row>
    <row r="311" spans="4:6" x14ac:dyDescent="0.2">
      <c r="D311" s="323"/>
      <c r="E311" s="323"/>
      <c r="F311" s="323"/>
    </row>
    <row r="312" spans="4:6" x14ac:dyDescent="0.2">
      <c r="D312" s="323"/>
      <c r="E312" s="323"/>
      <c r="F312" s="323"/>
    </row>
    <row r="313" spans="4:6" x14ac:dyDescent="0.2">
      <c r="D313" s="323"/>
      <c r="E313" s="323"/>
      <c r="F313" s="323"/>
    </row>
    <row r="314" spans="4:6" x14ac:dyDescent="0.2">
      <c r="D314" s="323"/>
      <c r="E314" s="323"/>
      <c r="F314" s="323"/>
    </row>
    <row r="315" spans="4:6" x14ac:dyDescent="0.2">
      <c r="D315" s="323"/>
      <c r="E315" s="323"/>
      <c r="F315" s="323"/>
    </row>
    <row r="316" spans="4:6" x14ac:dyDescent="0.2">
      <c r="D316" s="323"/>
      <c r="E316" s="323"/>
      <c r="F316" s="323"/>
    </row>
    <row r="317" spans="4:6" x14ac:dyDescent="0.2">
      <c r="D317" s="323"/>
      <c r="E317" s="323"/>
      <c r="F317" s="323"/>
    </row>
    <row r="318" spans="4:6" x14ac:dyDescent="0.2">
      <c r="D318" s="323"/>
      <c r="E318" s="323"/>
      <c r="F318" s="323"/>
    </row>
    <row r="319" spans="4:6" x14ac:dyDescent="0.2">
      <c r="D319" s="323"/>
      <c r="E319" s="323"/>
      <c r="F319" s="323"/>
    </row>
    <row r="320" spans="4:6" x14ac:dyDescent="0.2">
      <c r="D320" s="323"/>
      <c r="E320" s="323"/>
      <c r="F320" s="323"/>
    </row>
    <row r="321" spans="4:6" x14ac:dyDescent="0.2">
      <c r="D321" s="323"/>
      <c r="E321" s="323"/>
      <c r="F321" s="323"/>
    </row>
    <row r="322" spans="4:6" x14ac:dyDescent="0.2">
      <c r="D322" s="323"/>
      <c r="E322" s="323"/>
      <c r="F322" s="323"/>
    </row>
    <row r="323" spans="4:6" x14ac:dyDescent="0.2">
      <c r="D323" s="323"/>
      <c r="E323" s="323"/>
      <c r="F323" s="323"/>
    </row>
    <row r="324" spans="4:6" x14ac:dyDescent="0.2">
      <c r="D324" s="323"/>
      <c r="E324" s="323"/>
      <c r="F324" s="323"/>
    </row>
    <row r="325" spans="4:6" x14ac:dyDescent="0.2">
      <c r="D325" s="323"/>
      <c r="E325" s="323"/>
      <c r="F325" s="323"/>
    </row>
    <row r="326" spans="4:6" x14ac:dyDescent="0.2">
      <c r="D326" s="323"/>
      <c r="E326" s="323"/>
      <c r="F326" s="323"/>
    </row>
    <row r="327" spans="4:6" x14ac:dyDescent="0.2">
      <c r="D327" s="323"/>
      <c r="E327" s="323"/>
      <c r="F327" s="323"/>
    </row>
    <row r="328" spans="4:6" x14ac:dyDescent="0.2">
      <c r="D328" s="323"/>
      <c r="E328" s="323"/>
      <c r="F328" s="323"/>
    </row>
    <row r="329" spans="4:6" x14ac:dyDescent="0.2">
      <c r="D329" s="323"/>
      <c r="E329" s="323"/>
      <c r="F329" s="323"/>
    </row>
    <row r="330" spans="4:6" x14ac:dyDescent="0.2">
      <c r="D330" s="323"/>
      <c r="E330" s="323"/>
      <c r="F330" s="323"/>
    </row>
    <row r="331" spans="4:6" x14ac:dyDescent="0.2">
      <c r="D331" s="323"/>
      <c r="E331" s="323"/>
      <c r="F331" s="323"/>
    </row>
    <row r="332" spans="4:6" x14ac:dyDescent="0.2">
      <c r="D332" s="323"/>
      <c r="E332" s="323"/>
      <c r="F332" s="323"/>
    </row>
    <row r="333" spans="4:6" x14ac:dyDescent="0.2">
      <c r="D333" s="323"/>
      <c r="E333" s="323"/>
      <c r="F333" s="323"/>
    </row>
    <row r="334" spans="4:6" x14ac:dyDescent="0.2">
      <c r="D334" s="323"/>
      <c r="E334" s="323"/>
      <c r="F334" s="323"/>
    </row>
    <row r="335" spans="4:6" x14ac:dyDescent="0.2">
      <c r="D335" s="323"/>
      <c r="E335" s="323"/>
      <c r="F335" s="323"/>
    </row>
    <row r="336" spans="4:6" x14ac:dyDescent="0.2">
      <c r="D336" s="323"/>
      <c r="E336" s="323"/>
      <c r="F336" s="323"/>
    </row>
    <row r="337" spans="4:6" x14ac:dyDescent="0.2">
      <c r="D337" s="323"/>
      <c r="E337" s="323"/>
      <c r="F337" s="323"/>
    </row>
    <row r="338" spans="4:6" x14ac:dyDescent="0.2">
      <c r="D338" s="323"/>
      <c r="E338" s="323"/>
      <c r="F338" s="323"/>
    </row>
    <row r="339" spans="4:6" x14ac:dyDescent="0.2">
      <c r="D339" s="323"/>
      <c r="E339" s="323"/>
      <c r="F339" s="323"/>
    </row>
    <row r="340" spans="4:6" x14ac:dyDescent="0.2">
      <c r="D340" s="323"/>
      <c r="E340" s="323"/>
      <c r="F340" s="323"/>
    </row>
    <row r="341" spans="4:6" x14ac:dyDescent="0.2">
      <c r="D341" s="323"/>
      <c r="E341" s="323"/>
      <c r="F341" s="323"/>
    </row>
    <row r="342" spans="4:6" x14ac:dyDescent="0.2">
      <c r="D342" s="323"/>
      <c r="E342" s="323"/>
      <c r="F342" s="323"/>
    </row>
    <row r="343" spans="4:6" x14ac:dyDescent="0.2">
      <c r="D343" s="323"/>
      <c r="E343" s="323"/>
      <c r="F343" s="323"/>
    </row>
    <row r="344" spans="4:6" x14ac:dyDescent="0.2">
      <c r="D344" s="323"/>
      <c r="E344" s="323"/>
      <c r="F344" s="323"/>
    </row>
    <row r="345" spans="4:6" x14ac:dyDescent="0.2">
      <c r="D345" s="323"/>
      <c r="E345" s="323"/>
      <c r="F345" s="323"/>
    </row>
    <row r="346" spans="4:6" x14ac:dyDescent="0.2">
      <c r="D346" s="323"/>
      <c r="E346" s="323"/>
      <c r="F346" s="323"/>
    </row>
    <row r="347" spans="4:6" x14ac:dyDescent="0.2">
      <c r="D347" s="323"/>
      <c r="E347" s="323"/>
      <c r="F347" s="323"/>
    </row>
    <row r="348" spans="4:6" x14ac:dyDescent="0.2">
      <c r="D348" s="323"/>
      <c r="E348" s="323"/>
      <c r="F348" s="323"/>
    </row>
    <row r="349" spans="4:6" x14ac:dyDescent="0.2">
      <c r="D349" s="323"/>
      <c r="E349" s="323"/>
      <c r="F349" s="323"/>
    </row>
    <row r="350" spans="4:6" x14ac:dyDescent="0.2">
      <c r="D350" s="323"/>
      <c r="E350" s="323"/>
      <c r="F350" s="323"/>
    </row>
    <row r="351" spans="4:6" x14ac:dyDescent="0.2">
      <c r="D351" s="323"/>
      <c r="E351" s="323"/>
      <c r="F351" s="323"/>
    </row>
    <row r="352" spans="4:6" x14ac:dyDescent="0.2">
      <c r="D352" s="323"/>
      <c r="E352" s="323"/>
      <c r="F352" s="323"/>
    </row>
    <row r="353" spans="4:6" x14ac:dyDescent="0.2">
      <c r="D353" s="323"/>
      <c r="E353" s="323"/>
      <c r="F353" s="323"/>
    </row>
    <row r="354" spans="4:6" x14ac:dyDescent="0.2">
      <c r="D354" s="323"/>
      <c r="E354" s="323"/>
      <c r="F354" s="323"/>
    </row>
    <row r="355" spans="4:6" x14ac:dyDescent="0.2">
      <c r="D355" s="323"/>
      <c r="E355" s="323"/>
      <c r="F355" s="323"/>
    </row>
    <row r="356" spans="4:6" x14ac:dyDescent="0.2">
      <c r="D356" s="323"/>
      <c r="E356" s="323"/>
      <c r="F356" s="323"/>
    </row>
    <row r="357" spans="4:6" x14ac:dyDescent="0.2">
      <c r="D357" s="323"/>
      <c r="E357" s="323"/>
      <c r="F357" s="323"/>
    </row>
    <row r="358" spans="4:6" x14ac:dyDescent="0.2">
      <c r="D358" s="323"/>
      <c r="E358" s="323"/>
      <c r="F358" s="323"/>
    </row>
    <row r="359" spans="4:6" x14ac:dyDescent="0.2">
      <c r="D359" s="323"/>
      <c r="E359" s="323"/>
      <c r="F359" s="323"/>
    </row>
    <row r="360" spans="4:6" x14ac:dyDescent="0.2">
      <c r="D360" s="323"/>
      <c r="E360" s="323"/>
      <c r="F360" s="323"/>
    </row>
    <row r="361" spans="4:6" x14ac:dyDescent="0.2">
      <c r="D361" s="323"/>
      <c r="E361" s="323"/>
      <c r="F361" s="323"/>
    </row>
    <row r="362" spans="4:6" x14ac:dyDescent="0.2">
      <c r="D362" s="323"/>
      <c r="E362" s="323"/>
      <c r="F362" s="323"/>
    </row>
    <row r="363" spans="4:6" x14ac:dyDescent="0.2">
      <c r="D363" s="323"/>
      <c r="E363" s="323"/>
      <c r="F363" s="323"/>
    </row>
    <row r="364" spans="4:6" x14ac:dyDescent="0.2">
      <c r="D364" s="323"/>
      <c r="E364" s="323"/>
      <c r="F364" s="323"/>
    </row>
    <row r="365" spans="4:6" x14ac:dyDescent="0.2">
      <c r="D365" s="323"/>
      <c r="E365" s="323"/>
      <c r="F365" s="323"/>
    </row>
    <row r="366" spans="4:6" x14ac:dyDescent="0.2">
      <c r="D366" s="323"/>
      <c r="E366" s="323"/>
      <c r="F366" s="323"/>
    </row>
    <row r="367" spans="4:6" x14ac:dyDescent="0.2">
      <c r="D367" s="323"/>
      <c r="E367" s="323"/>
      <c r="F367" s="323"/>
    </row>
    <row r="368" spans="4:6" x14ac:dyDescent="0.2">
      <c r="D368" s="323"/>
      <c r="E368" s="323"/>
      <c r="F368" s="323"/>
    </row>
    <row r="369" spans="4:6" x14ac:dyDescent="0.2">
      <c r="D369" s="323"/>
      <c r="E369" s="323"/>
      <c r="F369" s="323"/>
    </row>
    <row r="370" spans="4:6" x14ac:dyDescent="0.2">
      <c r="D370" s="323"/>
      <c r="E370" s="323"/>
      <c r="F370" s="323"/>
    </row>
    <row r="371" spans="4:6" x14ac:dyDescent="0.2">
      <c r="D371" s="323"/>
      <c r="E371" s="323"/>
      <c r="F371" s="323"/>
    </row>
    <row r="372" spans="4:6" x14ac:dyDescent="0.2">
      <c r="D372" s="323"/>
      <c r="E372" s="323"/>
      <c r="F372" s="323"/>
    </row>
    <row r="373" spans="4:6" x14ac:dyDescent="0.2">
      <c r="D373" s="323"/>
      <c r="E373" s="323"/>
      <c r="F373" s="323"/>
    </row>
    <row r="374" spans="4:6" x14ac:dyDescent="0.2">
      <c r="D374" s="323"/>
      <c r="E374" s="323"/>
      <c r="F374" s="323"/>
    </row>
    <row r="375" spans="4:6" x14ac:dyDescent="0.2">
      <c r="D375" s="323"/>
      <c r="E375" s="323"/>
      <c r="F375" s="323"/>
    </row>
    <row r="376" spans="4:6" x14ac:dyDescent="0.2">
      <c r="D376" s="323"/>
      <c r="E376" s="323"/>
      <c r="F376" s="323"/>
    </row>
    <row r="377" spans="4:6" x14ac:dyDescent="0.2">
      <c r="D377" s="323"/>
      <c r="E377" s="323"/>
      <c r="F377" s="323"/>
    </row>
    <row r="378" spans="4:6" x14ac:dyDescent="0.2">
      <c r="D378" s="323"/>
      <c r="E378" s="323"/>
      <c r="F378" s="323"/>
    </row>
    <row r="379" spans="4:6" x14ac:dyDescent="0.2">
      <c r="D379" s="323"/>
      <c r="E379" s="323"/>
      <c r="F379" s="323"/>
    </row>
    <row r="380" spans="4:6" x14ac:dyDescent="0.2">
      <c r="D380" s="323"/>
      <c r="E380" s="323"/>
      <c r="F380" s="323"/>
    </row>
    <row r="381" spans="4:6" x14ac:dyDescent="0.2">
      <c r="D381" s="323"/>
      <c r="E381" s="323"/>
      <c r="F381" s="323"/>
    </row>
    <row r="382" spans="4:6" x14ac:dyDescent="0.2">
      <c r="D382" s="323"/>
      <c r="E382" s="323"/>
      <c r="F382" s="323"/>
    </row>
    <row r="383" spans="4:6" x14ac:dyDescent="0.2">
      <c r="D383" s="323"/>
      <c r="E383" s="323"/>
      <c r="F383" s="323"/>
    </row>
    <row r="384" spans="4:6" x14ac:dyDescent="0.2">
      <c r="D384" s="323"/>
      <c r="E384" s="323"/>
      <c r="F384" s="323"/>
    </row>
    <row r="385" spans="4:6" x14ac:dyDescent="0.2">
      <c r="D385" s="323"/>
      <c r="E385" s="323"/>
      <c r="F385" s="323"/>
    </row>
    <row r="386" spans="4:6" x14ac:dyDescent="0.2">
      <c r="D386" s="323"/>
      <c r="E386" s="323"/>
      <c r="F386" s="323"/>
    </row>
    <row r="387" spans="4:6" x14ac:dyDescent="0.2">
      <c r="D387" s="323"/>
      <c r="E387" s="323"/>
      <c r="F387" s="323"/>
    </row>
    <row r="388" spans="4:6" x14ac:dyDescent="0.2">
      <c r="D388" s="323"/>
      <c r="E388" s="323"/>
      <c r="F388" s="323"/>
    </row>
    <row r="389" spans="4:6" x14ac:dyDescent="0.2">
      <c r="D389" s="323"/>
      <c r="E389" s="323"/>
      <c r="F389" s="323"/>
    </row>
    <row r="390" spans="4:6" x14ac:dyDescent="0.2">
      <c r="D390" s="323"/>
      <c r="E390" s="323"/>
      <c r="F390" s="323"/>
    </row>
    <row r="391" spans="4:6" x14ac:dyDescent="0.2">
      <c r="D391" s="323"/>
      <c r="E391" s="323"/>
      <c r="F391" s="323"/>
    </row>
    <row r="392" spans="4:6" x14ac:dyDescent="0.2">
      <c r="D392" s="323"/>
      <c r="E392" s="323"/>
      <c r="F392" s="323"/>
    </row>
    <row r="393" spans="4:6" x14ac:dyDescent="0.2">
      <c r="D393" s="323"/>
      <c r="E393" s="323"/>
      <c r="F393" s="323"/>
    </row>
    <row r="394" spans="4:6" x14ac:dyDescent="0.2">
      <c r="D394" s="323"/>
      <c r="E394" s="323"/>
      <c r="F394" s="323"/>
    </row>
    <row r="395" spans="4:6" x14ac:dyDescent="0.2">
      <c r="D395" s="323"/>
      <c r="E395" s="323"/>
      <c r="F395" s="323"/>
    </row>
    <row r="396" spans="4:6" x14ac:dyDescent="0.2">
      <c r="D396" s="323"/>
      <c r="E396" s="323"/>
      <c r="F396" s="323"/>
    </row>
    <row r="397" spans="4:6" x14ac:dyDescent="0.2">
      <c r="D397" s="323"/>
      <c r="E397" s="323"/>
      <c r="F397" s="323"/>
    </row>
    <row r="398" spans="4:6" x14ac:dyDescent="0.2">
      <c r="D398" s="323"/>
      <c r="E398" s="323"/>
      <c r="F398" s="323"/>
    </row>
    <row r="399" spans="4:6" x14ac:dyDescent="0.2">
      <c r="D399" s="323"/>
      <c r="E399" s="323"/>
      <c r="F399" s="323"/>
    </row>
    <row r="400" spans="4:6" x14ac:dyDescent="0.2">
      <c r="D400" s="323"/>
      <c r="E400" s="323"/>
      <c r="F400" s="323"/>
    </row>
    <row r="401" spans="4:6" x14ac:dyDescent="0.2">
      <c r="D401" s="323"/>
      <c r="E401" s="323"/>
      <c r="F401" s="323"/>
    </row>
    <row r="402" spans="4:6" x14ac:dyDescent="0.2">
      <c r="D402" s="323"/>
      <c r="E402" s="323"/>
      <c r="F402" s="323"/>
    </row>
    <row r="403" spans="4:6" x14ac:dyDescent="0.2">
      <c r="D403" s="323"/>
      <c r="E403" s="323"/>
      <c r="F403" s="323"/>
    </row>
    <row r="404" spans="4:6" x14ac:dyDescent="0.2">
      <c r="D404" s="323"/>
      <c r="E404" s="323"/>
      <c r="F404" s="323"/>
    </row>
    <row r="405" spans="4:6" x14ac:dyDescent="0.2">
      <c r="D405" s="323"/>
      <c r="E405" s="323"/>
      <c r="F405" s="323"/>
    </row>
    <row r="406" spans="4:6" x14ac:dyDescent="0.2">
      <c r="D406" s="323"/>
      <c r="E406" s="323"/>
      <c r="F406" s="323"/>
    </row>
    <row r="407" spans="4:6" x14ac:dyDescent="0.2">
      <c r="D407" s="323"/>
      <c r="E407" s="323"/>
      <c r="F407" s="323"/>
    </row>
    <row r="408" spans="4:6" x14ac:dyDescent="0.2">
      <c r="D408" s="323"/>
      <c r="E408" s="323"/>
      <c r="F408" s="323"/>
    </row>
    <row r="409" spans="4:6" x14ac:dyDescent="0.2">
      <c r="D409" s="323"/>
      <c r="E409" s="323"/>
      <c r="F409" s="323"/>
    </row>
    <row r="410" spans="4:6" x14ac:dyDescent="0.2">
      <c r="D410" s="323"/>
      <c r="E410" s="323"/>
      <c r="F410" s="323"/>
    </row>
    <row r="411" spans="4:6" x14ac:dyDescent="0.2">
      <c r="D411" s="323"/>
      <c r="E411" s="323"/>
      <c r="F411" s="323"/>
    </row>
    <row r="412" spans="4:6" x14ac:dyDescent="0.2">
      <c r="D412" s="323"/>
      <c r="E412" s="323"/>
      <c r="F412" s="323"/>
    </row>
    <row r="413" spans="4:6" x14ac:dyDescent="0.2">
      <c r="D413" s="323"/>
      <c r="E413" s="323"/>
      <c r="F413" s="323"/>
    </row>
    <row r="414" spans="4:6" x14ac:dyDescent="0.2">
      <c r="D414" s="323"/>
      <c r="E414" s="323"/>
      <c r="F414" s="323"/>
    </row>
    <row r="415" spans="4:6" x14ac:dyDescent="0.2">
      <c r="D415" s="323"/>
      <c r="E415" s="323"/>
      <c r="F415" s="323"/>
    </row>
    <row r="416" spans="4:6" x14ac:dyDescent="0.2">
      <c r="D416" s="323"/>
      <c r="E416" s="323"/>
      <c r="F416" s="323"/>
    </row>
    <row r="417" spans="4:6" x14ac:dyDescent="0.2">
      <c r="D417" s="323"/>
      <c r="E417" s="323"/>
      <c r="F417" s="323"/>
    </row>
    <row r="418" spans="4:6" x14ac:dyDescent="0.2">
      <c r="D418" s="323"/>
      <c r="E418" s="323"/>
      <c r="F418" s="323"/>
    </row>
    <row r="419" spans="4:6" x14ac:dyDescent="0.2">
      <c r="D419" s="323"/>
      <c r="E419" s="323"/>
      <c r="F419" s="323"/>
    </row>
    <row r="420" spans="4:6" x14ac:dyDescent="0.2">
      <c r="D420" s="323"/>
      <c r="E420" s="323"/>
      <c r="F420" s="323"/>
    </row>
    <row r="421" spans="4:6" x14ac:dyDescent="0.2">
      <c r="D421" s="323"/>
      <c r="E421" s="323"/>
      <c r="F421" s="323"/>
    </row>
    <row r="422" spans="4:6" x14ac:dyDescent="0.2">
      <c r="D422" s="323"/>
      <c r="E422" s="323"/>
      <c r="F422" s="323"/>
    </row>
    <row r="423" spans="4:6" x14ac:dyDescent="0.2">
      <c r="D423" s="323"/>
      <c r="E423" s="323"/>
      <c r="F423" s="323"/>
    </row>
    <row r="424" spans="4:6" x14ac:dyDescent="0.2">
      <c r="D424" s="323"/>
      <c r="E424" s="323"/>
      <c r="F424" s="323"/>
    </row>
    <row r="425" spans="4:6" x14ac:dyDescent="0.2">
      <c r="D425" s="323"/>
      <c r="E425" s="323"/>
      <c r="F425" s="323"/>
    </row>
    <row r="426" spans="4:6" x14ac:dyDescent="0.2">
      <c r="D426" s="323"/>
      <c r="E426" s="323"/>
      <c r="F426" s="323"/>
    </row>
    <row r="427" spans="4:6" x14ac:dyDescent="0.2">
      <c r="D427" s="323"/>
      <c r="E427" s="323"/>
      <c r="F427" s="323"/>
    </row>
    <row r="428" spans="4:6" x14ac:dyDescent="0.2">
      <c r="D428" s="323"/>
      <c r="E428" s="323"/>
      <c r="F428" s="323"/>
    </row>
    <row r="429" spans="4:6" x14ac:dyDescent="0.2">
      <c r="D429" s="323"/>
      <c r="E429" s="323"/>
      <c r="F429" s="323"/>
    </row>
    <row r="430" spans="4:6" x14ac:dyDescent="0.2">
      <c r="D430" s="323"/>
      <c r="E430" s="323"/>
      <c r="F430" s="323"/>
    </row>
    <row r="431" spans="4:6" x14ac:dyDescent="0.2">
      <c r="D431" s="323"/>
      <c r="E431" s="323"/>
      <c r="F431" s="323"/>
    </row>
    <row r="432" spans="4:6" x14ac:dyDescent="0.2">
      <c r="D432" s="323"/>
      <c r="E432" s="323"/>
      <c r="F432" s="323"/>
    </row>
    <row r="433" spans="4:6" x14ac:dyDescent="0.2">
      <c r="D433" s="323"/>
      <c r="E433" s="323"/>
      <c r="F433" s="323"/>
    </row>
    <row r="434" spans="4:6" x14ac:dyDescent="0.2">
      <c r="D434" s="323"/>
      <c r="E434" s="323"/>
      <c r="F434" s="323"/>
    </row>
    <row r="435" spans="4:6" x14ac:dyDescent="0.2">
      <c r="D435" s="323"/>
      <c r="E435" s="323"/>
      <c r="F435" s="323"/>
    </row>
    <row r="436" spans="4:6" x14ac:dyDescent="0.2">
      <c r="D436" s="323"/>
      <c r="E436" s="323"/>
      <c r="F436" s="323"/>
    </row>
    <row r="437" spans="4:6" x14ac:dyDescent="0.2">
      <c r="D437" s="323"/>
      <c r="E437" s="323"/>
      <c r="F437" s="323"/>
    </row>
    <row r="438" spans="4:6" x14ac:dyDescent="0.2">
      <c r="D438" s="323"/>
      <c r="E438" s="323"/>
      <c r="F438" s="323"/>
    </row>
    <row r="439" spans="4:6" x14ac:dyDescent="0.2">
      <c r="D439" s="323"/>
      <c r="E439" s="323"/>
      <c r="F439" s="323"/>
    </row>
    <row r="440" spans="4:6" x14ac:dyDescent="0.2">
      <c r="D440" s="323"/>
      <c r="E440" s="323"/>
      <c r="F440" s="323"/>
    </row>
    <row r="441" spans="4:6" x14ac:dyDescent="0.2">
      <c r="D441" s="323"/>
      <c r="E441" s="323"/>
      <c r="F441" s="323"/>
    </row>
  </sheetData>
  <mergeCells count="5">
    <mergeCell ref="A1:C1"/>
    <mergeCell ref="A4:D4"/>
    <mergeCell ref="A47:C47"/>
    <mergeCell ref="J2:L2"/>
    <mergeCell ref="J3:L3"/>
  </mergeCells>
  <printOptions horizontalCentered="1" verticalCentered="1"/>
  <pageMargins left="0.1" right="0.1" top="0.5" bottom="0.4" header="0.1" footer="0.1"/>
  <pageSetup scale="80" orientation="landscape" r:id="rId1"/>
  <headerFooter>
    <oddHeader>&amp;C&amp;"Arial,Bold"TWIN FALLS SCHOOL DISTRICT 411</oddHeader>
    <oddFooter>&amp;L&amp;"Arial,Bold"&amp;Z&amp;F&amp;R&amp;"Arial,Bold"Page &amp;P of 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>
    <pageSetUpPr fitToPage="1"/>
  </sheetPr>
  <dimension ref="A1:M48"/>
  <sheetViews>
    <sheetView defaultGridColor="0" colorId="22" zoomScaleNormal="100" workbookViewId="0">
      <pane xSplit="3" ySplit="7" topLeftCell="D8" activePane="bottomRight" state="frozen"/>
      <selection activeCell="P31" sqref="P31"/>
      <selection pane="topRight" activeCell="P31" sqref="P31"/>
      <selection pane="bottomLeft" activeCell="P31" sqref="P31"/>
      <selection pane="bottomRight" activeCell="P31" sqref="P31"/>
    </sheetView>
  </sheetViews>
  <sheetFormatPr defaultColWidth="9.77734375" defaultRowHeight="15.75" x14ac:dyDescent="0.25"/>
  <cols>
    <col min="1" max="1" width="3.77734375" style="397" customWidth="1"/>
    <col min="2" max="2" width="6.77734375" style="397" customWidth="1"/>
    <col min="3" max="3" width="30.77734375" style="398" customWidth="1"/>
    <col min="4" max="13" width="11.77734375" style="397" customWidth="1"/>
    <col min="14" max="16384" width="9.77734375" style="397"/>
  </cols>
  <sheetData>
    <row r="1" spans="1:13" ht="20.25" x14ac:dyDescent="0.3">
      <c r="A1" s="600" t="s">
        <v>47</v>
      </c>
      <c r="B1" s="600"/>
      <c r="C1" s="600"/>
      <c r="E1" s="449" t="s">
        <v>510</v>
      </c>
      <c r="F1" s="447"/>
      <c r="G1" s="447"/>
      <c r="I1" s="451"/>
      <c r="M1" s="450" t="s">
        <v>562</v>
      </c>
    </row>
    <row r="2" spans="1:13" x14ac:dyDescent="0.25">
      <c r="E2" s="449" t="s">
        <v>16</v>
      </c>
      <c r="F2" s="447"/>
      <c r="G2" s="447"/>
      <c r="K2" s="446"/>
      <c r="L2" s="445"/>
      <c r="M2" s="444" t="s">
        <v>602</v>
      </c>
    </row>
    <row r="3" spans="1:13" x14ac:dyDescent="0.25">
      <c r="E3" s="448" t="s">
        <v>507</v>
      </c>
      <c r="F3" s="447"/>
      <c r="G3" s="447"/>
      <c r="K3" s="446"/>
      <c r="L3" s="445"/>
      <c r="M3" s="444" t="s">
        <v>601</v>
      </c>
    </row>
    <row r="4" spans="1:13" ht="12" customHeight="1" x14ac:dyDescent="0.2">
      <c r="A4" s="601" t="s">
        <v>505</v>
      </c>
      <c r="B4" s="601"/>
      <c r="C4" s="601"/>
      <c r="D4" s="434"/>
      <c r="E4" s="434"/>
      <c r="F4" s="434"/>
      <c r="G4" s="434"/>
      <c r="H4" s="434"/>
      <c r="I4" s="434"/>
      <c r="J4" s="434"/>
      <c r="K4" s="434"/>
      <c r="L4" s="434"/>
      <c r="M4" s="434"/>
    </row>
    <row r="5" spans="1:13" ht="15" x14ac:dyDescent="0.2">
      <c r="A5" s="443"/>
      <c r="B5" s="442"/>
      <c r="C5" s="441" t="s">
        <v>16</v>
      </c>
      <c r="D5" s="437" t="s">
        <v>503</v>
      </c>
      <c r="E5" s="440" t="s">
        <v>502</v>
      </c>
      <c r="F5" s="439" t="s">
        <v>85</v>
      </c>
      <c r="G5" s="439" t="s">
        <v>83</v>
      </c>
      <c r="H5" s="439" t="s">
        <v>81</v>
      </c>
      <c r="I5" s="439" t="s">
        <v>79</v>
      </c>
      <c r="J5" s="439" t="s">
        <v>77</v>
      </c>
      <c r="K5" s="438" t="s">
        <v>75</v>
      </c>
      <c r="L5" s="437" t="s">
        <v>73</v>
      </c>
      <c r="M5" s="437" t="s">
        <v>70</v>
      </c>
    </row>
    <row r="6" spans="1:13" ht="15" x14ac:dyDescent="0.2">
      <c r="A6" s="436"/>
      <c r="B6" s="429"/>
      <c r="C6" s="435"/>
      <c r="D6" s="429"/>
      <c r="E6" s="429"/>
      <c r="F6" s="434"/>
      <c r="G6" s="433"/>
      <c r="H6" s="432" t="s">
        <v>560</v>
      </c>
      <c r="I6" s="432" t="s">
        <v>559</v>
      </c>
      <c r="J6" s="431" t="s">
        <v>558</v>
      </c>
      <c r="K6" s="430" t="s">
        <v>557</v>
      </c>
      <c r="L6" s="430" t="s">
        <v>556</v>
      </c>
      <c r="M6" s="429"/>
    </row>
    <row r="7" spans="1:13" ht="15" x14ac:dyDescent="0.2">
      <c r="A7" s="416" t="s">
        <v>87</v>
      </c>
      <c r="B7" s="415" t="s">
        <v>500</v>
      </c>
      <c r="C7" s="428" t="s">
        <v>555</v>
      </c>
      <c r="D7" s="415" t="s">
        <v>88</v>
      </c>
      <c r="E7" s="415" t="s">
        <v>88</v>
      </c>
      <c r="F7" s="427" t="s">
        <v>84</v>
      </c>
      <c r="G7" s="426" t="s">
        <v>82</v>
      </c>
      <c r="H7" s="426" t="s">
        <v>554</v>
      </c>
      <c r="I7" s="426" t="s">
        <v>553</v>
      </c>
      <c r="J7" s="416" t="s">
        <v>552</v>
      </c>
      <c r="K7" s="415" t="s">
        <v>551</v>
      </c>
      <c r="L7" s="415" t="s">
        <v>550</v>
      </c>
      <c r="M7" s="415" t="s">
        <v>184</v>
      </c>
    </row>
    <row r="8" spans="1:13" ht="15" x14ac:dyDescent="0.2">
      <c r="A8" s="416" t="s">
        <v>496</v>
      </c>
      <c r="B8" s="415" t="s">
        <v>549</v>
      </c>
      <c r="C8" s="407" t="s">
        <v>282</v>
      </c>
      <c r="D8" s="410">
        <v>11537345</v>
      </c>
      <c r="E8" s="414">
        <f t="shared" ref="E8:E19" si="0">SUM(F8:M8)</f>
        <v>12429610</v>
      </c>
      <c r="F8" s="413">
        <v>9082278</v>
      </c>
      <c r="G8" s="412">
        <v>3331998</v>
      </c>
      <c r="H8" s="411">
        <v>7162</v>
      </c>
      <c r="I8" s="410">
        <v>8172</v>
      </c>
      <c r="J8" s="410"/>
      <c r="K8" s="410"/>
      <c r="L8" s="410"/>
      <c r="M8" s="410"/>
    </row>
    <row r="9" spans="1:13" ht="15" x14ac:dyDescent="0.2">
      <c r="A9" s="416" t="s">
        <v>491</v>
      </c>
      <c r="B9" s="415" t="s">
        <v>548</v>
      </c>
      <c r="C9" s="407" t="s">
        <v>280</v>
      </c>
      <c r="D9" s="410">
        <v>10827084</v>
      </c>
      <c r="E9" s="414">
        <f t="shared" si="0"/>
        <v>11754338</v>
      </c>
      <c r="F9" s="413">
        <v>8387850</v>
      </c>
      <c r="G9" s="412">
        <v>3194050</v>
      </c>
      <c r="H9" s="411">
        <v>32146</v>
      </c>
      <c r="I9" s="410">
        <v>140292</v>
      </c>
      <c r="J9" s="410"/>
      <c r="K9" s="410"/>
      <c r="L9" s="410"/>
      <c r="M9" s="410"/>
    </row>
    <row r="10" spans="1:13" ht="15" x14ac:dyDescent="0.2">
      <c r="A10" s="416" t="s">
        <v>487</v>
      </c>
      <c r="B10" s="415" t="s">
        <v>547</v>
      </c>
      <c r="C10" s="407" t="s">
        <v>278</v>
      </c>
      <c r="D10" s="410"/>
      <c r="E10" s="414">
        <f t="shared" si="0"/>
        <v>0</v>
      </c>
      <c r="F10" s="413"/>
      <c r="G10" s="412"/>
      <c r="H10" s="411"/>
      <c r="I10" s="410"/>
      <c r="J10" s="410"/>
      <c r="K10" s="410"/>
      <c r="L10" s="410"/>
      <c r="M10" s="410"/>
    </row>
    <row r="11" spans="1:13" ht="15" x14ac:dyDescent="0.2">
      <c r="A11" s="425" t="s">
        <v>484</v>
      </c>
      <c r="B11" s="415">
        <v>519</v>
      </c>
      <c r="C11" s="407" t="s">
        <v>276</v>
      </c>
      <c r="D11" s="410"/>
      <c r="E11" s="414">
        <f t="shared" si="0"/>
        <v>0</v>
      </c>
      <c r="F11" s="413"/>
      <c r="G11" s="412"/>
      <c r="H11" s="411"/>
      <c r="I11" s="410"/>
      <c r="J11" s="410"/>
      <c r="K11" s="410"/>
      <c r="L11" s="410"/>
      <c r="M11" s="410"/>
    </row>
    <row r="12" spans="1:13" ht="15" x14ac:dyDescent="0.2">
      <c r="A12" s="416" t="s">
        <v>480</v>
      </c>
      <c r="B12" s="415" t="s">
        <v>546</v>
      </c>
      <c r="C12" s="407" t="s">
        <v>545</v>
      </c>
      <c r="D12" s="410">
        <v>3050023</v>
      </c>
      <c r="E12" s="414">
        <f t="shared" si="0"/>
        <v>3389828.71</v>
      </c>
      <c r="F12" s="413">
        <v>2281250</v>
      </c>
      <c r="G12" s="412">
        <v>979950</v>
      </c>
      <c r="H12" s="411">
        <v>26661</v>
      </c>
      <c r="I12" s="410">
        <v>101967.71</v>
      </c>
      <c r="J12" s="410"/>
      <c r="K12" s="410"/>
      <c r="L12" s="410"/>
      <c r="M12" s="410"/>
    </row>
    <row r="13" spans="1:13" ht="15" x14ac:dyDescent="0.2">
      <c r="A13" s="416" t="s">
        <v>476</v>
      </c>
      <c r="B13" s="415" t="s">
        <v>544</v>
      </c>
      <c r="C13" s="407" t="s">
        <v>543</v>
      </c>
      <c r="D13" s="410">
        <v>342595</v>
      </c>
      <c r="E13" s="414">
        <f t="shared" si="0"/>
        <v>410350</v>
      </c>
      <c r="F13" s="413">
        <v>276950</v>
      </c>
      <c r="G13" s="412">
        <v>133400</v>
      </c>
      <c r="H13" s="411"/>
      <c r="I13" s="410"/>
      <c r="J13" s="410"/>
      <c r="K13" s="410"/>
      <c r="L13" s="410"/>
      <c r="M13" s="410"/>
    </row>
    <row r="14" spans="1:13" ht="15" x14ac:dyDescent="0.2">
      <c r="A14" s="416" t="s">
        <v>471</v>
      </c>
      <c r="B14" s="415" t="s">
        <v>542</v>
      </c>
      <c r="C14" s="407" t="s">
        <v>270</v>
      </c>
      <c r="D14" s="410">
        <v>71360</v>
      </c>
      <c r="E14" s="414">
        <f t="shared" si="0"/>
        <v>193050</v>
      </c>
      <c r="F14" s="413">
        <v>140150</v>
      </c>
      <c r="G14" s="412">
        <v>52200</v>
      </c>
      <c r="H14" s="411">
        <v>700</v>
      </c>
      <c r="I14" s="410"/>
      <c r="J14" s="410"/>
      <c r="K14" s="410"/>
      <c r="L14" s="410"/>
      <c r="M14" s="410"/>
    </row>
    <row r="15" spans="1:13" ht="15" x14ac:dyDescent="0.2">
      <c r="A15" s="416" t="s">
        <v>467</v>
      </c>
      <c r="B15" s="415" t="s">
        <v>541</v>
      </c>
      <c r="C15" s="407" t="s">
        <v>268</v>
      </c>
      <c r="D15" s="410">
        <v>630013</v>
      </c>
      <c r="E15" s="414">
        <f t="shared" si="0"/>
        <v>645934</v>
      </c>
      <c r="F15" s="413">
        <v>520000</v>
      </c>
      <c r="G15" s="412">
        <v>80900</v>
      </c>
      <c r="H15" s="411">
        <v>33369</v>
      </c>
      <c r="I15" s="410">
        <v>11665</v>
      </c>
      <c r="J15" s="410"/>
      <c r="K15" s="410"/>
      <c r="L15" s="410"/>
      <c r="M15" s="410"/>
    </row>
    <row r="16" spans="1:13" ht="15" x14ac:dyDescent="0.2">
      <c r="A16" s="416" t="s">
        <v>463</v>
      </c>
      <c r="B16" s="415" t="s">
        <v>540</v>
      </c>
      <c r="C16" s="407" t="s">
        <v>266</v>
      </c>
      <c r="D16" s="410">
        <v>92690</v>
      </c>
      <c r="E16" s="414">
        <f t="shared" si="0"/>
        <v>76000</v>
      </c>
      <c r="F16" s="413">
        <v>63000</v>
      </c>
      <c r="G16" s="412">
        <v>13000</v>
      </c>
      <c r="H16" s="411"/>
      <c r="I16" s="410"/>
      <c r="J16" s="410"/>
      <c r="K16" s="410"/>
      <c r="L16" s="410"/>
      <c r="M16" s="410"/>
    </row>
    <row r="17" spans="1:13" ht="15" x14ac:dyDescent="0.2">
      <c r="A17" s="416" t="s">
        <v>459</v>
      </c>
      <c r="B17" s="415" t="s">
        <v>539</v>
      </c>
      <c r="C17" s="407" t="s">
        <v>264</v>
      </c>
      <c r="D17" s="410">
        <v>65000</v>
      </c>
      <c r="E17" s="414">
        <f t="shared" si="0"/>
        <v>78050</v>
      </c>
      <c r="F17" s="413">
        <v>60000</v>
      </c>
      <c r="G17" s="412">
        <v>12550</v>
      </c>
      <c r="H17" s="411">
        <v>500</v>
      </c>
      <c r="I17" s="410">
        <v>5000</v>
      </c>
      <c r="J17" s="410"/>
      <c r="K17" s="410"/>
      <c r="L17" s="410"/>
      <c r="M17" s="410"/>
    </row>
    <row r="18" spans="1:13" ht="15" x14ac:dyDescent="0.2">
      <c r="A18" s="416" t="s">
        <v>455</v>
      </c>
      <c r="B18" s="415" t="s">
        <v>538</v>
      </c>
      <c r="C18" s="407" t="s">
        <v>262</v>
      </c>
      <c r="D18" s="410"/>
      <c r="E18" s="414">
        <f t="shared" si="0"/>
        <v>0</v>
      </c>
      <c r="F18" s="413"/>
      <c r="G18" s="412"/>
      <c r="H18" s="411"/>
      <c r="I18" s="410"/>
      <c r="J18" s="410"/>
      <c r="K18" s="410"/>
      <c r="L18" s="410"/>
      <c r="M18" s="410"/>
    </row>
    <row r="19" spans="1:13" ht="15" x14ac:dyDescent="0.2">
      <c r="A19" s="416" t="s">
        <v>451</v>
      </c>
      <c r="B19" s="415" t="s">
        <v>537</v>
      </c>
      <c r="C19" s="407" t="s">
        <v>260</v>
      </c>
      <c r="D19" s="410"/>
      <c r="E19" s="414">
        <f t="shared" si="0"/>
        <v>0</v>
      </c>
      <c r="F19" s="413"/>
      <c r="G19" s="412"/>
      <c r="H19" s="411"/>
      <c r="I19" s="410"/>
      <c r="J19" s="410"/>
      <c r="K19" s="410"/>
      <c r="L19" s="410"/>
      <c r="M19" s="410"/>
    </row>
    <row r="20" spans="1:13" ht="15" x14ac:dyDescent="0.2">
      <c r="A20" s="416" t="s">
        <v>447</v>
      </c>
      <c r="B20" s="418"/>
      <c r="C20" s="407"/>
      <c r="D20" s="421"/>
      <c r="E20" s="421"/>
      <c r="F20" s="424"/>
      <c r="G20" s="423"/>
      <c r="H20" s="422"/>
      <c r="I20" s="421"/>
      <c r="J20" s="421"/>
      <c r="K20" s="421"/>
      <c r="L20" s="421"/>
      <c r="M20" s="421"/>
    </row>
    <row r="21" spans="1:13" ht="15" x14ac:dyDescent="0.2">
      <c r="A21" s="416" t="s">
        <v>444</v>
      </c>
      <c r="B21" s="415" t="s">
        <v>77</v>
      </c>
      <c r="C21" s="420" t="s">
        <v>536</v>
      </c>
      <c r="D21" s="419">
        <f t="shared" ref="D21:M21" si="1">SUM(D8:D19)</f>
        <v>26616110</v>
      </c>
      <c r="E21" s="419">
        <f t="shared" si="1"/>
        <v>28977160.710000001</v>
      </c>
      <c r="F21" s="419">
        <f t="shared" si="1"/>
        <v>20811478</v>
      </c>
      <c r="G21" s="419">
        <f t="shared" si="1"/>
        <v>7798048</v>
      </c>
      <c r="H21" s="419">
        <f t="shared" si="1"/>
        <v>100538</v>
      </c>
      <c r="I21" s="419">
        <f t="shared" si="1"/>
        <v>267096.71000000002</v>
      </c>
      <c r="J21" s="419">
        <f t="shared" si="1"/>
        <v>0</v>
      </c>
      <c r="K21" s="419">
        <f t="shared" si="1"/>
        <v>0</v>
      </c>
      <c r="L21" s="419">
        <f t="shared" si="1"/>
        <v>0</v>
      </c>
      <c r="M21" s="419">
        <f t="shared" si="1"/>
        <v>0</v>
      </c>
    </row>
    <row r="22" spans="1:13" ht="15" x14ac:dyDescent="0.2">
      <c r="A22" s="416" t="s">
        <v>439</v>
      </c>
      <c r="B22" s="418"/>
      <c r="C22" s="407"/>
      <c r="D22" s="403"/>
      <c r="E22" s="403"/>
      <c r="F22" s="406"/>
      <c r="G22" s="405"/>
      <c r="H22" s="404"/>
      <c r="I22" s="403"/>
      <c r="J22" s="403"/>
      <c r="K22" s="403"/>
      <c r="L22" s="403"/>
      <c r="M22" s="403"/>
    </row>
    <row r="23" spans="1:13" ht="15" x14ac:dyDescent="0.2">
      <c r="A23" s="416" t="s">
        <v>436</v>
      </c>
      <c r="B23" s="415" t="s">
        <v>535</v>
      </c>
      <c r="C23" s="407" t="s">
        <v>534</v>
      </c>
      <c r="D23" s="410">
        <v>1448228</v>
      </c>
      <c r="E23" s="414">
        <f>SUM(F23:M23)</f>
        <v>1780060</v>
      </c>
      <c r="F23" s="413">
        <v>1187402</v>
      </c>
      <c r="G23" s="412">
        <v>490800</v>
      </c>
      <c r="H23" s="411">
        <v>96328</v>
      </c>
      <c r="I23" s="410">
        <v>5530</v>
      </c>
      <c r="J23" s="410"/>
      <c r="K23" s="410"/>
      <c r="L23" s="410"/>
      <c r="M23" s="410"/>
    </row>
    <row r="24" spans="1:13" ht="15" x14ac:dyDescent="0.2">
      <c r="A24" s="416" t="s">
        <v>431</v>
      </c>
      <c r="B24" s="415" t="s">
        <v>533</v>
      </c>
      <c r="C24" s="407" t="s">
        <v>532</v>
      </c>
      <c r="D24" s="410">
        <v>1189984</v>
      </c>
      <c r="E24" s="414">
        <f>SUM(F24:M24)</f>
        <v>1265100</v>
      </c>
      <c r="F24" s="413">
        <v>750300</v>
      </c>
      <c r="G24" s="412">
        <v>266800</v>
      </c>
      <c r="H24" s="411">
        <v>208500</v>
      </c>
      <c r="I24" s="410">
        <v>39500</v>
      </c>
      <c r="J24" s="410"/>
      <c r="K24" s="410"/>
      <c r="L24" s="410"/>
      <c r="M24" s="410"/>
    </row>
    <row r="25" spans="1:13" ht="15" x14ac:dyDescent="0.2">
      <c r="A25" s="416" t="s">
        <v>428</v>
      </c>
      <c r="B25" s="415"/>
      <c r="C25" s="407"/>
      <c r="D25" s="403"/>
      <c r="E25" s="403"/>
      <c r="F25" s="406"/>
      <c r="G25" s="405"/>
      <c r="H25" s="404"/>
      <c r="I25" s="403"/>
      <c r="J25" s="403"/>
      <c r="K25" s="403"/>
      <c r="L25" s="403"/>
      <c r="M25" s="403"/>
    </row>
    <row r="26" spans="1:13" ht="15" x14ac:dyDescent="0.2">
      <c r="A26" s="416" t="s">
        <v>425</v>
      </c>
      <c r="B26" s="415" t="s">
        <v>531</v>
      </c>
      <c r="C26" s="407" t="s">
        <v>254</v>
      </c>
      <c r="D26" s="410">
        <v>2981519</v>
      </c>
      <c r="E26" s="414">
        <f>SUM(F26:M26)</f>
        <v>4229112</v>
      </c>
      <c r="F26" s="413">
        <v>784420</v>
      </c>
      <c r="G26" s="412">
        <v>182225</v>
      </c>
      <c r="H26" s="411">
        <v>792852</v>
      </c>
      <c r="I26" s="410">
        <v>2469615</v>
      </c>
      <c r="J26" s="410"/>
      <c r="K26" s="410"/>
      <c r="L26" s="410"/>
      <c r="M26" s="410"/>
    </row>
    <row r="27" spans="1:13" ht="15" x14ac:dyDescent="0.2">
      <c r="A27" s="416" t="s">
        <v>422</v>
      </c>
      <c r="B27" s="415" t="s">
        <v>530</v>
      </c>
      <c r="C27" s="407" t="s">
        <v>252</v>
      </c>
      <c r="D27" s="410">
        <v>685368</v>
      </c>
      <c r="E27" s="414">
        <f>SUM(F27:M27)</f>
        <v>759388</v>
      </c>
      <c r="F27" s="413">
        <v>466550</v>
      </c>
      <c r="G27" s="412">
        <v>216850</v>
      </c>
      <c r="H27" s="411">
        <v>21737</v>
      </c>
      <c r="I27" s="410">
        <v>54251</v>
      </c>
      <c r="J27" s="410"/>
      <c r="K27" s="410"/>
      <c r="L27" s="410"/>
      <c r="M27" s="410"/>
    </row>
    <row r="28" spans="1:13" ht="15" x14ac:dyDescent="0.2">
      <c r="A28" s="416" t="s">
        <v>418</v>
      </c>
      <c r="B28" s="415">
        <v>623</v>
      </c>
      <c r="C28" s="407" t="s">
        <v>250</v>
      </c>
      <c r="D28" s="410"/>
      <c r="E28" s="414">
        <f>SUM(F28:M28)</f>
        <v>0</v>
      </c>
      <c r="F28" s="413"/>
      <c r="G28" s="412"/>
      <c r="H28" s="411"/>
      <c r="I28" s="410"/>
      <c r="J28" s="410"/>
      <c r="K28" s="410"/>
      <c r="L28" s="410"/>
      <c r="M28" s="410"/>
    </row>
    <row r="29" spans="1:13" ht="15" x14ac:dyDescent="0.2">
      <c r="A29" s="416" t="s">
        <v>415</v>
      </c>
      <c r="B29" s="415" t="s">
        <v>529</v>
      </c>
      <c r="C29" s="407" t="s">
        <v>248</v>
      </c>
      <c r="D29" s="410">
        <v>325525</v>
      </c>
      <c r="E29" s="414">
        <f>SUM(F29:M29)</f>
        <v>299168</v>
      </c>
      <c r="F29" s="413">
        <v>116585</v>
      </c>
      <c r="G29" s="412">
        <v>37050</v>
      </c>
      <c r="H29" s="411">
        <v>133659</v>
      </c>
      <c r="I29" s="410">
        <v>11474</v>
      </c>
      <c r="J29" s="410"/>
      <c r="K29" s="410"/>
      <c r="L29" s="410">
        <v>400</v>
      </c>
      <c r="M29" s="410"/>
    </row>
    <row r="30" spans="1:13" ht="15" x14ac:dyDescent="0.2">
      <c r="A30" s="416" t="s">
        <v>410</v>
      </c>
      <c r="B30" s="415" t="s">
        <v>528</v>
      </c>
      <c r="C30" s="407" t="s">
        <v>246</v>
      </c>
      <c r="D30" s="410">
        <v>1891832</v>
      </c>
      <c r="E30" s="414">
        <f>SUM(F30:M30)</f>
        <v>2004877</v>
      </c>
      <c r="F30" s="413">
        <v>1310100</v>
      </c>
      <c r="G30" s="412">
        <v>421400</v>
      </c>
      <c r="H30" s="411">
        <v>197217</v>
      </c>
      <c r="I30" s="410">
        <v>76160</v>
      </c>
      <c r="J30" s="410"/>
      <c r="K30" s="410"/>
      <c r="L30" s="410"/>
      <c r="M30" s="410"/>
    </row>
    <row r="31" spans="1:13" ht="15" x14ac:dyDescent="0.2">
      <c r="A31" s="416" t="s">
        <v>405</v>
      </c>
      <c r="B31" s="415"/>
      <c r="C31" s="407"/>
      <c r="D31" s="403"/>
      <c r="E31" s="403"/>
      <c r="F31" s="406"/>
      <c r="G31" s="405"/>
      <c r="H31" s="404"/>
      <c r="I31" s="403"/>
      <c r="J31" s="403"/>
      <c r="K31" s="403"/>
      <c r="L31" s="403"/>
      <c r="M31" s="403"/>
    </row>
    <row r="32" spans="1:13" ht="15" x14ac:dyDescent="0.2">
      <c r="A32" s="416" t="s">
        <v>401</v>
      </c>
      <c r="B32" s="415" t="s">
        <v>527</v>
      </c>
      <c r="C32" s="407" t="s">
        <v>244</v>
      </c>
      <c r="D32" s="410">
        <v>3337614</v>
      </c>
      <c r="E32" s="414">
        <f>SUM(F32:M32)</f>
        <v>3714654</v>
      </c>
      <c r="F32" s="413">
        <v>2682800</v>
      </c>
      <c r="G32" s="412">
        <v>987950</v>
      </c>
      <c r="H32" s="411">
        <v>31466</v>
      </c>
      <c r="I32" s="410">
        <v>12438</v>
      </c>
      <c r="J32" s="410"/>
      <c r="K32" s="410"/>
      <c r="L32" s="410"/>
      <c r="M32" s="410"/>
    </row>
    <row r="33" spans="1:13" ht="15" x14ac:dyDescent="0.2">
      <c r="A33" s="416" t="s">
        <v>398</v>
      </c>
      <c r="B33" s="415"/>
      <c r="C33" s="407"/>
      <c r="D33" s="403"/>
      <c r="E33" s="403"/>
      <c r="F33" s="406"/>
      <c r="G33" s="405"/>
      <c r="H33" s="404"/>
      <c r="I33" s="403"/>
      <c r="J33" s="403"/>
      <c r="K33" s="403"/>
      <c r="L33" s="403"/>
      <c r="M33" s="403"/>
    </row>
    <row r="34" spans="1:13" ht="15" x14ac:dyDescent="0.2">
      <c r="A34" s="416" t="s">
        <v>394</v>
      </c>
      <c r="B34" s="415" t="s">
        <v>526</v>
      </c>
      <c r="C34" s="407" t="s">
        <v>242</v>
      </c>
      <c r="D34" s="410">
        <v>333720</v>
      </c>
      <c r="E34" s="414">
        <f t="shared" ref="E34:E41" si="2">SUM(F34:M34)</f>
        <v>362610</v>
      </c>
      <c r="F34" s="413">
        <v>155400</v>
      </c>
      <c r="G34" s="412">
        <v>54610</v>
      </c>
      <c r="H34" s="411">
        <v>116100</v>
      </c>
      <c r="I34" s="410">
        <v>36500</v>
      </c>
      <c r="J34" s="410"/>
      <c r="K34" s="410"/>
      <c r="L34" s="410"/>
      <c r="M34" s="410"/>
    </row>
    <row r="35" spans="1:13" ht="15" x14ac:dyDescent="0.2">
      <c r="A35" s="416" t="s">
        <v>390</v>
      </c>
      <c r="B35" s="415" t="s">
        <v>525</v>
      </c>
      <c r="C35" s="407" t="s">
        <v>240</v>
      </c>
      <c r="D35" s="410"/>
      <c r="E35" s="414">
        <f t="shared" si="2"/>
        <v>0</v>
      </c>
      <c r="F35" s="413"/>
      <c r="G35" s="412"/>
      <c r="H35" s="411"/>
      <c r="I35" s="410"/>
      <c r="J35" s="410"/>
      <c r="K35" s="410"/>
      <c r="L35" s="410"/>
      <c r="M35" s="410"/>
    </row>
    <row r="36" spans="1:13" ht="15" x14ac:dyDescent="0.2">
      <c r="A36" s="416" t="s">
        <v>385</v>
      </c>
      <c r="B36" s="415">
        <v>656</v>
      </c>
      <c r="C36" s="407" t="s">
        <v>524</v>
      </c>
      <c r="D36" s="410"/>
      <c r="E36" s="414">
        <f t="shared" si="2"/>
        <v>0</v>
      </c>
      <c r="F36" s="413"/>
      <c r="G36" s="412"/>
      <c r="H36" s="411"/>
      <c r="I36" s="410"/>
      <c r="J36" s="410"/>
      <c r="K36" s="410"/>
      <c r="L36" s="410"/>
      <c r="M36" s="410"/>
    </row>
    <row r="37" spans="1:13" ht="15" x14ac:dyDescent="0.2">
      <c r="A37" s="416" t="s">
        <v>380</v>
      </c>
      <c r="B37" s="415" t="s">
        <v>523</v>
      </c>
      <c r="C37" s="407" t="s">
        <v>522</v>
      </c>
      <c r="D37" s="410">
        <v>3020360</v>
      </c>
      <c r="E37" s="414">
        <f t="shared" si="2"/>
        <v>3504849</v>
      </c>
      <c r="F37" s="413">
        <v>1213300</v>
      </c>
      <c r="G37" s="412">
        <v>630000</v>
      </c>
      <c r="H37" s="411">
        <v>1366839</v>
      </c>
      <c r="I37" s="410">
        <v>4660</v>
      </c>
      <c r="J37" s="410"/>
      <c r="K37" s="410"/>
      <c r="L37" s="410">
        <v>290050</v>
      </c>
      <c r="M37" s="410"/>
    </row>
    <row r="38" spans="1:13" ht="15" x14ac:dyDescent="0.2">
      <c r="A38" s="416" t="s">
        <v>377</v>
      </c>
      <c r="B38" s="415">
        <v>663</v>
      </c>
      <c r="C38" s="407" t="s">
        <v>521</v>
      </c>
      <c r="D38" s="410">
        <v>638106</v>
      </c>
      <c r="E38" s="414">
        <f t="shared" si="2"/>
        <v>654300</v>
      </c>
      <c r="F38" s="413">
        <v>461700</v>
      </c>
      <c r="G38" s="412">
        <v>151800</v>
      </c>
      <c r="H38" s="411">
        <v>26600</v>
      </c>
      <c r="I38" s="410">
        <v>14200</v>
      </c>
      <c r="J38" s="410"/>
      <c r="K38" s="410"/>
      <c r="L38" s="410"/>
      <c r="M38" s="410"/>
    </row>
    <row r="39" spans="1:13" ht="15" x14ac:dyDescent="0.2">
      <c r="A39" s="416" t="s">
        <v>373</v>
      </c>
      <c r="B39" s="415" t="s">
        <v>520</v>
      </c>
      <c r="C39" s="407" t="s">
        <v>519</v>
      </c>
      <c r="D39" s="410">
        <v>1016592</v>
      </c>
      <c r="E39" s="414">
        <f t="shared" si="2"/>
        <v>1143050</v>
      </c>
      <c r="F39" s="413">
        <v>775950</v>
      </c>
      <c r="G39" s="412">
        <v>367100</v>
      </c>
      <c r="H39" s="411"/>
      <c r="I39" s="410"/>
      <c r="J39" s="410"/>
      <c r="K39" s="410"/>
      <c r="L39" s="410"/>
      <c r="M39" s="410"/>
    </row>
    <row r="40" spans="1:13" ht="15" x14ac:dyDescent="0.2">
      <c r="A40" s="416" t="s">
        <v>369</v>
      </c>
      <c r="B40" s="415" t="s">
        <v>518</v>
      </c>
      <c r="C40" s="407" t="s">
        <v>230</v>
      </c>
      <c r="D40" s="410">
        <v>10000</v>
      </c>
      <c r="E40" s="414">
        <f t="shared" si="2"/>
        <v>12580</v>
      </c>
      <c r="F40" s="413">
        <v>10000</v>
      </c>
      <c r="G40" s="412">
        <v>2580</v>
      </c>
      <c r="H40" s="411"/>
      <c r="I40" s="410"/>
      <c r="J40" s="410"/>
      <c r="K40" s="410"/>
      <c r="L40" s="410"/>
      <c r="M40" s="410"/>
    </row>
    <row r="41" spans="1:13" ht="15" x14ac:dyDescent="0.2">
      <c r="A41" s="416" t="s">
        <v>365</v>
      </c>
      <c r="B41" s="415" t="s">
        <v>517</v>
      </c>
      <c r="C41" s="407" t="s">
        <v>228</v>
      </c>
      <c r="D41" s="410">
        <v>153000</v>
      </c>
      <c r="E41" s="414">
        <f t="shared" si="2"/>
        <v>190000</v>
      </c>
      <c r="F41" s="413"/>
      <c r="G41" s="412"/>
      <c r="H41" s="411">
        <v>190000</v>
      </c>
      <c r="I41" s="410"/>
      <c r="J41" s="410"/>
      <c r="K41" s="410"/>
      <c r="L41" s="410"/>
      <c r="M41" s="410"/>
    </row>
    <row r="42" spans="1:13" ht="15" x14ac:dyDescent="0.2">
      <c r="A42" s="416" t="s">
        <v>362</v>
      </c>
      <c r="B42" s="415"/>
      <c r="C42" s="407"/>
      <c r="D42" s="403"/>
      <c r="E42" s="403"/>
      <c r="F42" s="406"/>
      <c r="G42" s="405"/>
      <c r="H42" s="404"/>
      <c r="I42" s="403"/>
      <c r="J42" s="403"/>
      <c r="K42" s="403"/>
      <c r="L42" s="403"/>
      <c r="M42" s="403"/>
    </row>
    <row r="43" spans="1:13" ht="15" x14ac:dyDescent="0.2">
      <c r="A43" s="416" t="s">
        <v>359</v>
      </c>
      <c r="B43" s="415" t="s">
        <v>516</v>
      </c>
      <c r="C43" s="407" t="s">
        <v>515</v>
      </c>
      <c r="D43" s="410">
        <v>1584500</v>
      </c>
      <c r="E43" s="414">
        <f>SUM(F43:M43)</f>
        <v>1665700</v>
      </c>
      <c r="F43" s="413"/>
      <c r="G43" s="412"/>
      <c r="H43" s="411">
        <v>1643700</v>
      </c>
      <c r="I43" s="410">
        <v>22000</v>
      </c>
      <c r="J43" s="410"/>
      <c r="K43" s="410"/>
      <c r="L43" s="410"/>
      <c r="M43" s="410"/>
    </row>
    <row r="44" spans="1:13" ht="15" x14ac:dyDescent="0.2">
      <c r="A44" s="416" t="s">
        <v>357</v>
      </c>
      <c r="B44" s="415" t="s">
        <v>514</v>
      </c>
      <c r="C44" s="407" t="s">
        <v>513</v>
      </c>
      <c r="D44" s="410">
        <v>132725</v>
      </c>
      <c r="E44" s="414">
        <f>SUM(F44:M44)</f>
        <v>147611</v>
      </c>
      <c r="F44" s="413"/>
      <c r="G44" s="412"/>
      <c r="H44" s="411">
        <v>147611</v>
      </c>
      <c r="I44" s="410"/>
      <c r="J44" s="410"/>
      <c r="K44" s="410"/>
      <c r="L44" s="410"/>
      <c r="M44" s="410"/>
    </row>
    <row r="45" spans="1:13" ht="15" x14ac:dyDescent="0.2">
      <c r="A45" s="416" t="s">
        <v>353</v>
      </c>
      <c r="B45" s="415" t="s">
        <v>512</v>
      </c>
      <c r="C45" s="407" t="s">
        <v>222</v>
      </c>
      <c r="D45" s="410"/>
      <c r="E45" s="414">
        <f>SUM(F45:M45)</f>
        <v>0</v>
      </c>
      <c r="F45" s="413"/>
      <c r="G45" s="412"/>
      <c r="H45" s="411"/>
      <c r="I45" s="410"/>
      <c r="J45" s="410"/>
      <c r="K45" s="410"/>
      <c r="L45" s="410"/>
      <c r="M45" s="410"/>
    </row>
    <row r="46" spans="1:13" ht="15" x14ac:dyDescent="0.2">
      <c r="A46" s="409"/>
      <c r="B46" s="408"/>
      <c r="C46" s="407"/>
      <c r="D46" s="403"/>
      <c r="E46" s="403"/>
      <c r="F46" s="406"/>
      <c r="G46" s="405"/>
      <c r="H46" s="404"/>
      <c r="I46" s="403"/>
      <c r="J46" s="403"/>
      <c r="K46" s="403"/>
      <c r="L46" s="403"/>
      <c r="M46" s="403"/>
    </row>
    <row r="47" spans="1:13" ht="12" customHeight="1" x14ac:dyDescent="0.2">
      <c r="A47" s="602" t="str">
        <f ca="1">CELL("filename",A47)</f>
        <v>R:\Finance\Annual Budget\Amended 2016-2017\[2016-2017 Amended Budget.xlsx]100a</v>
      </c>
      <c r="B47" s="602"/>
      <c r="C47" s="602"/>
      <c r="D47" s="402"/>
      <c r="E47" s="402"/>
      <c r="F47" s="402"/>
      <c r="G47" s="402"/>
      <c r="H47" s="402"/>
      <c r="I47" s="402"/>
      <c r="J47" s="402"/>
      <c r="K47" s="402"/>
      <c r="L47" s="402"/>
      <c r="M47" s="402"/>
    </row>
    <row r="48" spans="1:13" ht="12" customHeight="1" x14ac:dyDescent="0.2">
      <c r="A48" s="401"/>
      <c r="B48" s="401"/>
      <c r="C48" s="400" t="s">
        <v>511</v>
      </c>
      <c r="D48" s="399">
        <f t="shared" ref="D48:M48" si="3">SUM(D23:D46)</f>
        <v>18749073</v>
      </c>
      <c r="E48" s="399">
        <f t="shared" si="3"/>
        <v>21733059</v>
      </c>
      <c r="F48" s="399">
        <f t="shared" si="3"/>
        <v>9914507</v>
      </c>
      <c r="G48" s="399">
        <f t="shared" si="3"/>
        <v>3809165</v>
      </c>
      <c r="H48" s="399">
        <f t="shared" si="3"/>
        <v>4972609</v>
      </c>
      <c r="I48" s="399">
        <f t="shared" si="3"/>
        <v>2746328</v>
      </c>
      <c r="J48" s="399">
        <f t="shared" si="3"/>
        <v>0</v>
      </c>
      <c r="K48" s="399">
        <f t="shared" si="3"/>
        <v>0</v>
      </c>
      <c r="L48" s="399">
        <f t="shared" si="3"/>
        <v>290450</v>
      </c>
      <c r="M48" s="399">
        <f t="shared" si="3"/>
        <v>0</v>
      </c>
    </row>
  </sheetData>
  <mergeCells count="3">
    <mergeCell ref="A1:C1"/>
    <mergeCell ref="A4:C4"/>
    <mergeCell ref="A47:C47"/>
  </mergeCells>
  <printOptions horizontalCentered="1" verticalCentered="1"/>
  <pageMargins left="0.1" right="0.1" top="0.4" bottom="0.4" header="0.1" footer="0.1"/>
  <pageSetup scale="81" fitToHeight="2" orientation="landscape" r:id="rId1"/>
  <headerFooter>
    <oddHeader>&amp;C&amp;"Arial,Bold"TWIN FALLS SCHOOL DISTRICT 411</oddHeader>
    <oddFooter>&amp;L&amp;"Arial,Bold"&amp;Z&amp;F&amp;R&amp;"Arial,Bold"Page &amp;P of &amp;N</oddFooter>
  </headerFooter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>
    <pageSetUpPr fitToPage="1"/>
  </sheetPr>
  <dimension ref="A1:M48"/>
  <sheetViews>
    <sheetView defaultGridColor="0" colorId="22" zoomScaleNormal="100" workbookViewId="0">
      <pane xSplit="3" ySplit="7" topLeftCell="D8" activePane="bottomRight" state="frozen"/>
      <selection activeCell="P31" sqref="P31"/>
      <selection pane="topRight" activeCell="P31" sqref="P31"/>
      <selection pane="bottomLeft" activeCell="P31" sqref="P31"/>
      <selection pane="bottomRight" activeCell="P31" sqref="P31"/>
    </sheetView>
  </sheetViews>
  <sheetFormatPr defaultColWidth="9.77734375" defaultRowHeight="15.75" x14ac:dyDescent="0.25"/>
  <cols>
    <col min="1" max="1" width="3.77734375" style="397" customWidth="1"/>
    <col min="2" max="2" width="6.77734375" style="397" customWidth="1"/>
    <col min="3" max="3" width="30.77734375" style="398" customWidth="1"/>
    <col min="4" max="13" width="11.77734375" style="397" customWidth="1"/>
    <col min="14" max="16384" width="9.77734375" style="397"/>
  </cols>
  <sheetData>
    <row r="1" spans="1:13" ht="20.25" x14ac:dyDescent="0.3">
      <c r="A1" s="600" t="s">
        <v>47</v>
      </c>
      <c r="B1" s="600"/>
      <c r="C1" s="600"/>
      <c r="E1" s="449" t="s">
        <v>510</v>
      </c>
      <c r="F1" s="447"/>
      <c r="G1" s="447"/>
      <c r="I1" s="451"/>
      <c r="M1" s="450" t="s">
        <v>562</v>
      </c>
    </row>
    <row r="2" spans="1:13" x14ac:dyDescent="0.25">
      <c r="E2" s="449" t="s">
        <v>16</v>
      </c>
      <c r="F2" s="447"/>
      <c r="G2" s="447"/>
      <c r="K2" s="446"/>
      <c r="L2" s="445"/>
      <c r="M2" s="444" t="s">
        <v>656</v>
      </c>
    </row>
    <row r="3" spans="1:13" x14ac:dyDescent="0.25">
      <c r="E3" s="448" t="s">
        <v>507</v>
      </c>
      <c r="F3" s="447"/>
      <c r="G3" s="447"/>
      <c r="K3" s="446"/>
      <c r="L3" s="445"/>
      <c r="M3" s="444" t="s">
        <v>657</v>
      </c>
    </row>
    <row r="4" spans="1:13" ht="12" customHeight="1" x14ac:dyDescent="0.2">
      <c r="A4" s="601" t="s">
        <v>505</v>
      </c>
      <c r="B4" s="601"/>
      <c r="C4" s="601"/>
      <c r="D4" s="434"/>
      <c r="E4" s="434"/>
      <c r="F4" s="434"/>
      <c r="G4" s="434"/>
      <c r="H4" s="434"/>
      <c r="I4" s="434"/>
      <c r="J4" s="434"/>
      <c r="K4" s="434"/>
      <c r="L4" s="434"/>
      <c r="M4" s="434"/>
    </row>
    <row r="5" spans="1:13" ht="15" x14ac:dyDescent="0.2">
      <c r="A5" s="443"/>
      <c r="B5" s="442"/>
      <c r="C5" s="441" t="s">
        <v>16</v>
      </c>
      <c r="D5" s="437" t="s">
        <v>503</v>
      </c>
      <c r="E5" s="440" t="s">
        <v>502</v>
      </c>
      <c r="F5" s="439" t="s">
        <v>85</v>
      </c>
      <c r="G5" s="439" t="s">
        <v>83</v>
      </c>
      <c r="H5" s="439" t="s">
        <v>81</v>
      </c>
      <c r="I5" s="439" t="s">
        <v>79</v>
      </c>
      <c r="J5" s="439" t="s">
        <v>77</v>
      </c>
      <c r="K5" s="438" t="s">
        <v>75</v>
      </c>
      <c r="L5" s="437" t="s">
        <v>73</v>
      </c>
      <c r="M5" s="437" t="s">
        <v>70</v>
      </c>
    </row>
    <row r="6" spans="1:13" ht="15" x14ac:dyDescent="0.2">
      <c r="A6" s="436"/>
      <c r="B6" s="429"/>
      <c r="C6" s="435"/>
      <c r="D6" s="429"/>
      <c r="E6" s="429"/>
      <c r="F6" s="434"/>
      <c r="G6" s="433"/>
      <c r="H6" s="432" t="s">
        <v>560</v>
      </c>
      <c r="I6" s="432" t="s">
        <v>559</v>
      </c>
      <c r="J6" s="431" t="s">
        <v>558</v>
      </c>
      <c r="K6" s="430" t="s">
        <v>557</v>
      </c>
      <c r="L6" s="430" t="s">
        <v>556</v>
      </c>
      <c r="M6" s="429"/>
    </row>
    <row r="7" spans="1:13" ht="15" x14ac:dyDescent="0.2">
      <c r="A7" s="416" t="s">
        <v>87</v>
      </c>
      <c r="B7" s="415" t="s">
        <v>500</v>
      </c>
      <c r="C7" s="428" t="s">
        <v>555</v>
      </c>
      <c r="D7" s="415" t="s">
        <v>88</v>
      </c>
      <c r="E7" s="415" t="s">
        <v>88</v>
      </c>
      <c r="F7" s="427" t="s">
        <v>84</v>
      </c>
      <c r="G7" s="426" t="s">
        <v>82</v>
      </c>
      <c r="H7" s="426" t="s">
        <v>554</v>
      </c>
      <c r="I7" s="426" t="s">
        <v>553</v>
      </c>
      <c r="J7" s="416" t="s">
        <v>552</v>
      </c>
      <c r="K7" s="415" t="s">
        <v>551</v>
      </c>
      <c r="L7" s="415" t="s">
        <v>550</v>
      </c>
      <c r="M7" s="415" t="s">
        <v>184</v>
      </c>
    </row>
    <row r="8" spans="1:13" ht="15" x14ac:dyDescent="0.2">
      <c r="A8" s="416" t="s">
        <v>496</v>
      </c>
      <c r="B8" s="415" t="s">
        <v>549</v>
      </c>
      <c r="C8" s="407" t="s">
        <v>282</v>
      </c>
      <c r="D8" s="410">
        <v>391</v>
      </c>
      <c r="E8" s="414">
        <f t="shared" ref="E8:E19" si="0">SUM(F8:M8)</f>
        <v>118256</v>
      </c>
      <c r="F8" s="413">
        <v>49921</v>
      </c>
      <c r="G8" s="412">
        <v>13195</v>
      </c>
      <c r="H8" s="411"/>
      <c r="I8" s="410">
        <v>55140</v>
      </c>
      <c r="J8" s="410"/>
      <c r="K8" s="410"/>
      <c r="L8" s="410"/>
      <c r="M8" s="410"/>
    </row>
    <row r="9" spans="1:13" ht="15" x14ac:dyDescent="0.2">
      <c r="A9" s="416" t="s">
        <v>491</v>
      </c>
      <c r="B9" s="415" t="s">
        <v>548</v>
      </c>
      <c r="C9" s="407" t="s">
        <v>280</v>
      </c>
      <c r="D9" s="410"/>
      <c r="E9" s="414">
        <f t="shared" si="0"/>
        <v>0</v>
      </c>
      <c r="F9" s="413"/>
      <c r="G9" s="412"/>
      <c r="H9" s="411"/>
      <c r="I9" s="410"/>
      <c r="J9" s="410"/>
      <c r="K9" s="410"/>
      <c r="L9" s="410"/>
      <c r="M9" s="410"/>
    </row>
    <row r="10" spans="1:13" ht="15" x14ac:dyDescent="0.2">
      <c r="A10" s="416" t="s">
        <v>487</v>
      </c>
      <c r="B10" s="415" t="s">
        <v>547</v>
      </c>
      <c r="C10" s="407" t="s">
        <v>278</v>
      </c>
      <c r="D10" s="410"/>
      <c r="E10" s="414">
        <f t="shared" si="0"/>
        <v>0</v>
      </c>
      <c r="F10" s="413"/>
      <c r="G10" s="412"/>
      <c r="H10" s="411"/>
      <c r="I10" s="410"/>
      <c r="J10" s="410"/>
      <c r="K10" s="410"/>
      <c r="L10" s="410"/>
      <c r="M10" s="410"/>
    </row>
    <row r="11" spans="1:13" ht="15" x14ac:dyDescent="0.2">
      <c r="A11" s="425" t="s">
        <v>484</v>
      </c>
      <c r="B11" s="415">
        <v>519</v>
      </c>
      <c r="C11" s="407" t="s">
        <v>276</v>
      </c>
      <c r="D11" s="410"/>
      <c r="E11" s="414">
        <f t="shared" si="0"/>
        <v>0</v>
      </c>
      <c r="F11" s="413"/>
      <c r="G11" s="412"/>
      <c r="H11" s="411"/>
      <c r="I11" s="410"/>
      <c r="J11" s="410"/>
      <c r="K11" s="410"/>
      <c r="L11" s="410"/>
      <c r="M11" s="410"/>
    </row>
    <row r="12" spans="1:13" ht="15" x14ac:dyDescent="0.2">
      <c r="A12" s="416" t="s">
        <v>480</v>
      </c>
      <c r="B12" s="415" t="s">
        <v>546</v>
      </c>
      <c r="C12" s="407" t="s">
        <v>545</v>
      </c>
      <c r="D12" s="410"/>
      <c r="E12" s="414">
        <f t="shared" si="0"/>
        <v>0</v>
      </c>
      <c r="F12" s="413"/>
      <c r="G12" s="412"/>
      <c r="H12" s="411"/>
      <c r="I12" s="410"/>
      <c r="J12" s="410"/>
      <c r="K12" s="410"/>
      <c r="L12" s="410"/>
      <c r="M12" s="410"/>
    </row>
    <row r="13" spans="1:13" ht="15" x14ac:dyDescent="0.2">
      <c r="A13" s="416" t="s">
        <v>476</v>
      </c>
      <c r="B13" s="415" t="s">
        <v>544</v>
      </c>
      <c r="C13" s="407" t="s">
        <v>543</v>
      </c>
      <c r="D13" s="410"/>
      <c r="E13" s="414">
        <f t="shared" si="0"/>
        <v>0</v>
      </c>
      <c r="F13" s="413"/>
      <c r="G13" s="412"/>
      <c r="H13" s="411"/>
      <c r="I13" s="410"/>
      <c r="J13" s="410"/>
      <c r="K13" s="410"/>
      <c r="L13" s="410"/>
      <c r="M13" s="410"/>
    </row>
    <row r="14" spans="1:13" ht="15" x14ac:dyDescent="0.2">
      <c r="A14" s="416" t="s">
        <v>471</v>
      </c>
      <c r="B14" s="415" t="s">
        <v>542</v>
      </c>
      <c r="C14" s="407" t="s">
        <v>270</v>
      </c>
      <c r="D14" s="410"/>
      <c r="E14" s="414">
        <f t="shared" si="0"/>
        <v>0</v>
      </c>
      <c r="F14" s="413"/>
      <c r="G14" s="412"/>
      <c r="H14" s="411"/>
      <c r="I14" s="410"/>
      <c r="J14" s="410"/>
      <c r="K14" s="410"/>
      <c r="L14" s="410"/>
      <c r="M14" s="410"/>
    </row>
    <row r="15" spans="1:13" ht="15" x14ac:dyDescent="0.2">
      <c r="A15" s="416" t="s">
        <v>467</v>
      </c>
      <c r="B15" s="415" t="s">
        <v>541</v>
      </c>
      <c r="C15" s="407" t="s">
        <v>268</v>
      </c>
      <c r="D15" s="410"/>
      <c r="E15" s="414">
        <f t="shared" si="0"/>
        <v>0</v>
      </c>
      <c r="F15" s="413"/>
      <c r="G15" s="412"/>
      <c r="H15" s="411"/>
      <c r="I15" s="410"/>
      <c r="J15" s="410"/>
      <c r="K15" s="410"/>
      <c r="L15" s="410"/>
      <c r="M15" s="410"/>
    </row>
    <row r="16" spans="1:13" ht="15" x14ac:dyDescent="0.2">
      <c r="A16" s="416" t="s">
        <v>463</v>
      </c>
      <c r="B16" s="415" t="s">
        <v>540</v>
      </c>
      <c r="C16" s="407" t="s">
        <v>266</v>
      </c>
      <c r="D16" s="410"/>
      <c r="E16" s="414">
        <f t="shared" si="0"/>
        <v>0</v>
      </c>
      <c r="F16" s="413"/>
      <c r="G16" s="412"/>
      <c r="H16" s="411"/>
      <c r="I16" s="410"/>
      <c r="J16" s="410"/>
      <c r="K16" s="410"/>
      <c r="L16" s="410"/>
      <c r="M16" s="410"/>
    </row>
    <row r="17" spans="1:13" ht="15" x14ac:dyDescent="0.2">
      <c r="A17" s="416" t="s">
        <v>459</v>
      </c>
      <c r="B17" s="415" t="s">
        <v>539</v>
      </c>
      <c r="C17" s="407" t="s">
        <v>264</v>
      </c>
      <c r="D17" s="410"/>
      <c r="E17" s="414">
        <f t="shared" si="0"/>
        <v>0</v>
      </c>
      <c r="F17" s="413"/>
      <c r="G17" s="412"/>
      <c r="H17" s="411"/>
      <c r="I17" s="410"/>
      <c r="J17" s="410"/>
      <c r="K17" s="410"/>
      <c r="L17" s="410"/>
      <c r="M17" s="410"/>
    </row>
    <row r="18" spans="1:13" ht="15" x14ac:dyDescent="0.2">
      <c r="A18" s="416" t="s">
        <v>455</v>
      </c>
      <c r="B18" s="415" t="s">
        <v>538</v>
      </c>
      <c r="C18" s="407" t="s">
        <v>262</v>
      </c>
      <c r="D18" s="410"/>
      <c r="E18" s="414">
        <f t="shared" si="0"/>
        <v>0</v>
      </c>
      <c r="F18" s="413"/>
      <c r="G18" s="412"/>
      <c r="H18" s="411"/>
      <c r="I18" s="410"/>
      <c r="J18" s="410"/>
      <c r="K18" s="410"/>
      <c r="L18" s="410"/>
      <c r="M18" s="410"/>
    </row>
    <row r="19" spans="1:13" ht="15" x14ac:dyDescent="0.2">
      <c r="A19" s="416" t="s">
        <v>451</v>
      </c>
      <c r="B19" s="415" t="s">
        <v>537</v>
      </c>
      <c r="C19" s="407" t="s">
        <v>260</v>
      </c>
      <c r="D19" s="410"/>
      <c r="E19" s="414">
        <f t="shared" si="0"/>
        <v>0</v>
      </c>
      <c r="F19" s="413"/>
      <c r="G19" s="412"/>
      <c r="H19" s="411"/>
      <c r="I19" s="410"/>
      <c r="J19" s="410"/>
      <c r="K19" s="410"/>
      <c r="L19" s="410"/>
      <c r="M19" s="410"/>
    </row>
    <row r="20" spans="1:13" ht="15" x14ac:dyDescent="0.2">
      <c r="A20" s="416" t="s">
        <v>447</v>
      </c>
      <c r="B20" s="418"/>
      <c r="C20" s="407"/>
      <c r="D20" s="421"/>
      <c r="E20" s="421"/>
      <c r="F20" s="424"/>
      <c r="G20" s="423"/>
      <c r="H20" s="422"/>
      <c r="I20" s="421"/>
      <c r="J20" s="421"/>
      <c r="K20" s="421"/>
      <c r="L20" s="421"/>
      <c r="M20" s="421"/>
    </row>
    <row r="21" spans="1:13" ht="15" x14ac:dyDescent="0.2">
      <c r="A21" s="416" t="s">
        <v>444</v>
      </c>
      <c r="B21" s="415" t="s">
        <v>77</v>
      </c>
      <c r="C21" s="420" t="s">
        <v>536</v>
      </c>
      <c r="D21" s="419">
        <f t="shared" ref="D21:M21" si="1">SUM(D8:D19)</f>
        <v>391</v>
      </c>
      <c r="E21" s="419">
        <f t="shared" si="1"/>
        <v>118256</v>
      </c>
      <c r="F21" s="419">
        <f t="shared" si="1"/>
        <v>49921</v>
      </c>
      <c r="G21" s="419">
        <f t="shared" si="1"/>
        <v>13195</v>
      </c>
      <c r="H21" s="419">
        <f t="shared" si="1"/>
        <v>0</v>
      </c>
      <c r="I21" s="419">
        <f t="shared" si="1"/>
        <v>55140</v>
      </c>
      <c r="J21" s="419">
        <f t="shared" si="1"/>
        <v>0</v>
      </c>
      <c r="K21" s="419">
        <f t="shared" si="1"/>
        <v>0</v>
      </c>
      <c r="L21" s="419">
        <f t="shared" si="1"/>
        <v>0</v>
      </c>
      <c r="M21" s="419">
        <f t="shared" si="1"/>
        <v>0</v>
      </c>
    </row>
    <row r="22" spans="1:13" ht="15" x14ac:dyDescent="0.2">
      <c r="A22" s="416" t="s">
        <v>439</v>
      </c>
      <c r="B22" s="418"/>
      <c r="C22" s="407"/>
      <c r="D22" s="403"/>
      <c r="E22" s="403"/>
      <c r="F22" s="406"/>
      <c r="G22" s="405"/>
      <c r="H22" s="404"/>
      <c r="I22" s="403"/>
      <c r="J22" s="403"/>
      <c r="K22" s="403"/>
      <c r="L22" s="403"/>
      <c r="M22" s="403"/>
    </row>
    <row r="23" spans="1:13" ht="15" x14ac:dyDescent="0.2">
      <c r="A23" s="416" t="s">
        <v>436</v>
      </c>
      <c r="B23" s="415" t="s">
        <v>535</v>
      </c>
      <c r="C23" s="407" t="s">
        <v>534</v>
      </c>
      <c r="D23" s="410">
        <v>68</v>
      </c>
      <c r="E23" s="414">
        <f>SUM(F23:M23)</f>
        <v>103827</v>
      </c>
      <c r="F23" s="413">
        <v>63650</v>
      </c>
      <c r="G23" s="412">
        <v>36100</v>
      </c>
      <c r="H23" s="411">
        <v>1307</v>
      </c>
      <c r="I23" s="410">
        <v>2770</v>
      </c>
      <c r="J23" s="410"/>
      <c r="K23" s="410"/>
      <c r="L23" s="410"/>
      <c r="M23" s="410"/>
    </row>
    <row r="24" spans="1:13" ht="15" x14ac:dyDescent="0.2">
      <c r="A24" s="416" t="s">
        <v>431</v>
      </c>
      <c r="B24" s="415" t="s">
        <v>533</v>
      </c>
      <c r="C24" s="407" t="s">
        <v>532</v>
      </c>
      <c r="D24" s="410"/>
      <c r="E24" s="414">
        <f>SUM(F24:M24)</f>
        <v>0</v>
      </c>
      <c r="F24" s="413"/>
      <c r="G24" s="412"/>
      <c r="H24" s="411"/>
      <c r="I24" s="410"/>
      <c r="J24" s="410"/>
      <c r="K24" s="410"/>
      <c r="L24" s="410"/>
      <c r="M24" s="410"/>
    </row>
    <row r="25" spans="1:13" ht="15" x14ac:dyDescent="0.2">
      <c r="A25" s="416" t="s">
        <v>428</v>
      </c>
      <c r="B25" s="415"/>
      <c r="C25" s="407"/>
      <c r="D25" s="403"/>
      <c r="E25" s="403"/>
      <c r="F25" s="406"/>
      <c r="G25" s="405"/>
      <c r="H25" s="404"/>
      <c r="I25" s="403"/>
      <c r="J25" s="403"/>
      <c r="K25" s="403"/>
      <c r="L25" s="403"/>
      <c r="M25" s="403"/>
    </row>
    <row r="26" spans="1:13" ht="15" x14ac:dyDescent="0.2">
      <c r="A26" s="416" t="s">
        <v>425</v>
      </c>
      <c r="B26" s="415" t="s">
        <v>531</v>
      </c>
      <c r="C26" s="407" t="s">
        <v>254</v>
      </c>
      <c r="D26" s="410">
        <v>503070</v>
      </c>
      <c r="E26" s="414">
        <f>SUM(F26:M26)</f>
        <v>1008854</v>
      </c>
      <c r="F26" s="413">
        <v>631156</v>
      </c>
      <c r="G26" s="412">
        <v>129951</v>
      </c>
      <c r="H26" s="411">
        <v>25324</v>
      </c>
      <c r="I26" s="410">
        <f>223118-695</f>
        <v>222423</v>
      </c>
      <c r="J26" s="410"/>
      <c r="K26" s="410"/>
      <c r="L26" s="410"/>
      <c r="M26" s="410"/>
    </row>
    <row r="27" spans="1:13" ht="15" x14ac:dyDescent="0.2">
      <c r="A27" s="416" t="s">
        <v>422</v>
      </c>
      <c r="B27" s="415" t="s">
        <v>530</v>
      </c>
      <c r="C27" s="407" t="s">
        <v>252</v>
      </c>
      <c r="D27" s="410"/>
      <c r="E27" s="414">
        <f>SUM(F27:M27)</f>
        <v>0</v>
      </c>
      <c r="F27" s="413"/>
      <c r="G27" s="412"/>
      <c r="H27" s="411"/>
      <c r="I27" s="410"/>
      <c r="J27" s="410"/>
      <c r="K27" s="410"/>
      <c r="L27" s="410"/>
      <c r="M27" s="410"/>
    </row>
    <row r="28" spans="1:13" ht="15" x14ac:dyDescent="0.2">
      <c r="A28" s="416" t="s">
        <v>418</v>
      </c>
      <c r="B28" s="415">
        <v>623</v>
      </c>
      <c r="C28" s="407" t="s">
        <v>250</v>
      </c>
      <c r="D28" s="410"/>
      <c r="E28" s="414">
        <f>SUM(F28:M28)</f>
        <v>0</v>
      </c>
      <c r="F28" s="413"/>
      <c r="G28" s="412"/>
      <c r="H28" s="411"/>
      <c r="I28" s="410"/>
      <c r="J28" s="410"/>
      <c r="K28" s="410"/>
      <c r="L28" s="410"/>
      <c r="M28" s="410"/>
    </row>
    <row r="29" spans="1:13" ht="15" x14ac:dyDescent="0.2">
      <c r="A29" s="416" t="s">
        <v>415</v>
      </c>
      <c r="B29" s="415" t="s">
        <v>529</v>
      </c>
      <c r="C29" s="407" t="s">
        <v>248</v>
      </c>
      <c r="D29" s="410"/>
      <c r="E29" s="414">
        <f>SUM(F29:M29)</f>
        <v>0</v>
      </c>
      <c r="F29" s="413"/>
      <c r="G29" s="412"/>
      <c r="H29" s="411"/>
      <c r="I29" s="410"/>
      <c r="J29" s="410"/>
      <c r="K29" s="410"/>
      <c r="L29" s="410"/>
      <c r="M29" s="410"/>
    </row>
    <row r="30" spans="1:13" ht="15" x14ac:dyDescent="0.2">
      <c r="A30" s="416" t="s">
        <v>410</v>
      </c>
      <c r="B30" s="415" t="s">
        <v>528</v>
      </c>
      <c r="C30" s="407" t="s">
        <v>246</v>
      </c>
      <c r="D30" s="410">
        <v>164</v>
      </c>
      <c r="E30" s="414">
        <f>SUM(F30:M30)</f>
        <v>0</v>
      </c>
      <c r="F30" s="413"/>
      <c r="G30" s="412"/>
      <c r="H30" s="411"/>
      <c r="I30" s="410"/>
      <c r="J30" s="410"/>
      <c r="K30" s="410"/>
      <c r="L30" s="410"/>
      <c r="M30" s="410"/>
    </row>
    <row r="31" spans="1:13" ht="15" x14ac:dyDescent="0.2">
      <c r="A31" s="416" t="s">
        <v>405</v>
      </c>
      <c r="B31" s="415"/>
      <c r="C31" s="407"/>
      <c r="D31" s="403"/>
      <c r="E31" s="403"/>
      <c r="F31" s="406"/>
      <c r="G31" s="405"/>
      <c r="H31" s="404"/>
      <c r="I31" s="403"/>
      <c r="J31" s="403"/>
      <c r="K31" s="403"/>
      <c r="L31" s="403"/>
      <c r="M31" s="403"/>
    </row>
    <row r="32" spans="1:13" ht="15" x14ac:dyDescent="0.2">
      <c r="A32" s="416" t="s">
        <v>401</v>
      </c>
      <c r="B32" s="415" t="s">
        <v>527</v>
      </c>
      <c r="C32" s="407" t="s">
        <v>244</v>
      </c>
      <c r="D32" s="410"/>
      <c r="E32" s="414">
        <f>SUM(F32:M32)</f>
        <v>67405</v>
      </c>
      <c r="F32" s="413">
        <v>56150</v>
      </c>
      <c r="G32" s="412">
        <v>11255</v>
      </c>
      <c r="H32" s="411"/>
      <c r="I32" s="410"/>
      <c r="J32" s="410"/>
      <c r="K32" s="410"/>
      <c r="L32" s="410"/>
      <c r="M32" s="410"/>
    </row>
    <row r="33" spans="1:13" ht="15" x14ac:dyDescent="0.2">
      <c r="A33" s="416" t="s">
        <v>398</v>
      </c>
      <c r="B33" s="415"/>
      <c r="C33" s="407"/>
      <c r="D33" s="403"/>
      <c r="E33" s="403"/>
      <c r="F33" s="406"/>
      <c r="G33" s="405"/>
      <c r="H33" s="404"/>
      <c r="I33" s="403"/>
      <c r="J33" s="403"/>
      <c r="K33" s="403"/>
      <c r="L33" s="403"/>
      <c r="M33" s="403"/>
    </row>
    <row r="34" spans="1:13" ht="15" x14ac:dyDescent="0.2">
      <c r="A34" s="416" t="s">
        <v>394</v>
      </c>
      <c r="B34" s="415" t="s">
        <v>526</v>
      </c>
      <c r="C34" s="407" t="s">
        <v>242</v>
      </c>
      <c r="D34" s="410"/>
      <c r="E34" s="414">
        <f t="shared" ref="E34:E41" si="2">SUM(F34:M34)</f>
        <v>0</v>
      </c>
      <c r="F34" s="413"/>
      <c r="G34" s="412"/>
      <c r="H34" s="411"/>
      <c r="I34" s="410"/>
      <c r="J34" s="410"/>
      <c r="K34" s="410"/>
      <c r="L34" s="410"/>
      <c r="M34" s="410"/>
    </row>
    <row r="35" spans="1:13" ht="15" x14ac:dyDescent="0.2">
      <c r="A35" s="416" t="s">
        <v>390</v>
      </c>
      <c r="B35" s="415" t="s">
        <v>525</v>
      </c>
      <c r="C35" s="407" t="s">
        <v>240</v>
      </c>
      <c r="D35" s="410"/>
      <c r="E35" s="414">
        <f t="shared" si="2"/>
        <v>0</v>
      </c>
      <c r="F35" s="413"/>
      <c r="G35" s="412"/>
      <c r="H35" s="411"/>
      <c r="I35" s="410"/>
      <c r="J35" s="410"/>
      <c r="K35" s="410"/>
      <c r="L35" s="410"/>
      <c r="M35" s="410"/>
    </row>
    <row r="36" spans="1:13" ht="15" x14ac:dyDescent="0.2">
      <c r="A36" s="416" t="s">
        <v>385</v>
      </c>
      <c r="B36" s="415">
        <v>656</v>
      </c>
      <c r="C36" s="407" t="s">
        <v>524</v>
      </c>
      <c r="D36" s="410"/>
      <c r="E36" s="414">
        <f t="shared" si="2"/>
        <v>0</v>
      </c>
      <c r="F36" s="413"/>
      <c r="G36" s="412"/>
      <c r="H36" s="411"/>
      <c r="I36" s="410"/>
      <c r="J36" s="410"/>
      <c r="K36" s="410"/>
      <c r="L36" s="410"/>
      <c r="M36" s="410"/>
    </row>
    <row r="37" spans="1:13" ht="15" x14ac:dyDescent="0.2">
      <c r="A37" s="416" t="s">
        <v>380</v>
      </c>
      <c r="B37" s="415" t="s">
        <v>523</v>
      </c>
      <c r="C37" s="407" t="s">
        <v>522</v>
      </c>
      <c r="D37" s="410"/>
      <c r="E37" s="414">
        <f t="shared" si="2"/>
        <v>0</v>
      </c>
      <c r="F37" s="413"/>
      <c r="G37" s="412"/>
      <c r="H37" s="411"/>
      <c r="I37" s="410"/>
      <c r="J37" s="410"/>
      <c r="K37" s="410"/>
      <c r="L37" s="410"/>
      <c r="M37" s="410"/>
    </row>
    <row r="38" spans="1:13" ht="15" x14ac:dyDescent="0.2">
      <c r="A38" s="416" t="s">
        <v>377</v>
      </c>
      <c r="B38" s="415">
        <v>663</v>
      </c>
      <c r="C38" s="407" t="s">
        <v>521</v>
      </c>
      <c r="D38" s="410"/>
      <c r="E38" s="414">
        <f t="shared" si="2"/>
        <v>0</v>
      </c>
      <c r="F38" s="413"/>
      <c r="G38" s="412"/>
      <c r="H38" s="411"/>
      <c r="I38" s="410"/>
      <c r="J38" s="410"/>
      <c r="K38" s="410"/>
      <c r="L38" s="410"/>
      <c r="M38" s="410"/>
    </row>
    <row r="39" spans="1:13" ht="15" x14ac:dyDescent="0.2">
      <c r="A39" s="416" t="s">
        <v>373</v>
      </c>
      <c r="B39" s="415" t="s">
        <v>520</v>
      </c>
      <c r="C39" s="407" t="s">
        <v>519</v>
      </c>
      <c r="D39" s="410"/>
      <c r="E39" s="414">
        <f t="shared" si="2"/>
        <v>0</v>
      </c>
      <c r="F39" s="413"/>
      <c r="G39" s="412"/>
      <c r="H39" s="411"/>
      <c r="I39" s="410"/>
      <c r="J39" s="410"/>
      <c r="K39" s="410"/>
      <c r="L39" s="410"/>
      <c r="M39" s="410"/>
    </row>
    <row r="40" spans="1:13" ht="15" x14ac:dyDescent="0.2">
      <c r="A40" s="416" t="s">
        <v>369</v>
      </c>
      <c r="B40" s="415" t="s">
        <v>518</v>
      </c>
      <c r="C40" s="407" t="s">
        <v>230</v>
      </c>
      <c r="D40" s="410"/>
      <c r="E40" s="414">
        <f t="shared" si="2"/>
        <v>0</v>
      </c>
      <c r="F40" s="413"/>
      <c r="G40" s="412"/>
      <c r="H40" s="411"/>
      <c r="I40" s="410"/>
      <c r="J40" s="410"/>
      <c r="K40" s="410"/>
      <c r="L40" s="410"/>
      <c r="M40" s="410"/>
    </row>
    <row r="41" spans="1:13" ht="15" x14ac:dyDescent="0.2">
      <c r="A41" s="416" t="s">
        <v>365</v>
      </c>
      <c r="B41" s="415" t="s">
        <v>517</v>
      </c>
      <c r="C41" s="407" t="s">
        <v>228</v>
      </c>
      <c r="D41" s="410"/>
      <c r="E41" s="414">
        <f t="shared" si="2"/>
        <v>0</v>
      </c>
      <c r="F41" s="413"/>
      <c r="G41" s="412"/>
      <c r="H41" s="411"/>
      <c r="I41" s="410"/>
      <c r="J41" s="410"/>
      <c r="K41" s="410"/>
      <c r="L41" s="410"/>
      <c r="M41" s="410"/>
    </row>
    <row r="42" spans="1:13" ht="15" x14ac:dyDescent="0.2">
      <c r="A42" s="416" t="s">
        <v>362</v>
      </c>
      <c r="B42" s="415"/>
      <c r="C42" s="407"/>
      <c r="D42" s="403"/>
      <c r="E42" s="403"/>
      <c r="F42" s="406"/>
      <c r="G42" s="405"/>
      <c r="H42" s="404"/>
      <c r="I42" s="403"/>
      <c r="J42" s="403"/>
      <c r="K42" s="403"/>
      <c r="L42" s="403"/>
      <c r="M42" s="403"/>
    </row>
    <row r="43" spans="1:13" ht="15" x14ac:dyDescent="0.2">
      <c r="A43" s="416" t="s">
        <v>359</v>
      </c>
      <c r="B43" s="415" t="s">
        <v>516</v>
      </c>
      <c r="C43" s="407" t="s">
        <v>515</v>
      </c>
      <c r="D43" s="410"/>
      <c r="E43" s="414">
        <f>SUM(F43:M43)</f>
        <v>0</v>
      </c>
      <c r="F43" s="413"/>
      <c r="G43" s="412"/>
      <c r="H43" s="411"/>
      <c r="I43" s="410"/>
      <c r="J43" s="410"/>
      <c r="K43" s="410"/>
      <c r="L43" s="410"/>
      <c r="M43" s="410"/>
    </row>
    <row r="44" spans="1:13" ht="15" x14ac:dyDescent="0.2">
      <c r="A44" s="416" t="s">
        <v>357</v>
      </c>
      <c r="B44" s="415" t="s">
        <v>514</v>
      </c>
      <c r="C44" s="407" t="s">
        <v>513</v>
      </c>
      <c r="D44" s="410">
        <v>29</v>
      </c>
      <c r="E44" s="414">
        <f>SUM(F44:M44)</f>
        <v>22364</v>
      </c>
      <c r="F44" s="413"/>
      <c r="G44" s="412"/>
      <c r="H44" s="411">
        <v>22364</v>
      </c>
      <c r="I44" s="410"/>
      <c r="J44" s="410"/>
      <c r="K44" s="410"/>
      <c r="L44" s="410"/>
      <c r="M44" s="410"/>
    </row>
    <row r="45" spans="1:13" ht="15" x14ac:dyDescent="0.2">
      <c r="A45" s="416" t="s">
        <v>353</v>
      </c>
      <c r="B45" s="415" t="s">
        <v>512</v>
      </c>
      <c r="C45" s="407" t="s">
        <v>222</v>
      </c>
      <c r="D45" s="410"/>
      <c r="E45" s="414">
        <f>SUM(F45:M45)</f>
        <v>0</v>
      </c>
      <c r="F45" s="413"/>
      <c r="G45" s="412"/>
      <c r="H45" s="411"/>
      <c r="I45" s="410"/>
      <c r="J45" s="410"/>
      <c r="K45" s="410"/>
      <c r="L45" s="410"/>
      <c r="M45" s="410"/>
    </row>
    <row r="46" spans="1:13" ht="15" x14ac:dyDescent="0.2">
      <c r="A46" s="409"/>
      <c r="B46" s="408"/>
      <c r="C46" s="407"/>
      <c r="D46" s="403"/>
      <c r="E46" s="403"/>
      <c r="F46" s="406"/>
      <c r="G46" s="405"/>
      <c r="H46" s="404"/>
      <c r="I46" s="403"/>
      <c r="J46" s="403"/>
      <c r="K46" s="403"/>
      <c r="L46" s="403"/>
      <c r="M46" s="403"/>
    </row>
    <row r="47" spans="1:13" ht="12" customHeight="1" x14ac:dyDescent="0.2">
      <c r="A47" s="602" t="str">
        <f ca="1">CELL("filename",A47)</f>
        <v>R:\Finance\Annual Budget\Amended 2016-2017\[2016-2017 Amended Budget.xlsx]155a</v>
      </c>
      <c r="B47" s="602"/>
      <c r="C47" s="602"/>
      <c r="D47" s="402"/>
      <c r="E47" s="402"/>
      <c r="F47" s="402"/>
      <c r="G47" s="402"/>
      <c r="H47" s="402"/>
      <c r="I47" s="402"/>
      <c r="J47" s="402"/>
      <c r="K47" s="402"/>
      <c r="L47" s="402"/>
      <c r="M47" s="402"/>
    </row>
    <row r="48" spans="1:13" ht="12" customHeight="1" x14ac:dyDescent="0.2">
      <c r="A48" s="401"/>
      <c r="B48" s="401"/>
      <c r="C48" s="400" t="s">
        <v>511</v>
      </c>
      <c r="D48" s="399">
        <f t="shared" ref="D48:M48" si="3">SUM(D23:D46)</f>
        <v>503331</v>
      </c>
      <c r="E48" s="399">
        <f t="shared" si="3"/>
        <v>1202450</v>
      </c>
      <c r="F48" s="399">
        <f t="shared" si="3"/>
        <v>750956</v>
      </c>
      <c r="G48" s="399">
        <f t="shared" si="3"/>
        <v>177306</v>
      </c>
      <c r="H48" s="399">
        <f t="shared" si="3"/>
        <v>48995</v>
      </c>
      <c r="I48" s="399">
        <f t="shared" si="3"/>
        <v>225193</v>
      </c>
      <c r="J48" s="399">
        <f t="shared" si="3"/>
        <v>0</v>
      </c>
      <c r="K48" s="399">
        <f t="shared" si="3"/>
        <v>0</v>
      </c>
      <c r="L48" s="399">
        <f t="shared" si="3"/>
        <v>0</v>
      </c>
      <c r="M48" s="399">
        <f t="shared" si="3"/>
        <v>0</v>
      </c>
    </row>
  </sheetData>
  <mergeCells count="3">
    <mergeCell ref="A1:C1"/>
    <mergeCell ref="A4:C4"/>
    <mergeCell ref="A47:C47"/>
  </mergeCells>
  <printOptions horizontalCentered="1" verticalCentered="1"/>
  <pageMargins left="0.1" right="0.1" top="0.4" bottom="0.4" header="0.1" footer="0.1"/>
  <pageSetup scale="81" fitToHeight="2" orientation="landscape" r:id="rId1"/>
  <headerFooter>
    <oddHeader>&amp;C&amp;"Arial,Bold"TWIN FALLS SCHOOL DISTRICT 411</oddHeader>
    <oddFooter>&amp;L&amp;"Arial,Bold"&amp;Z&amp;F&amp;R&amp;"Arial,Bold"Page &amp;P of &amp;N</oddFooter>
  </headerFooter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C49"/>
  <sheetViews>
    <sheetView zoomScaleNormal="100" workbookViewId="0">
      <pane xSplit="3" ySplit="7" topLeftCell="D20" activePane="bottomRight" state="frozen"/>
      <selection activeCell="P31" sqref="P31"/>
      <selection pane="topRight" activeCell="P31" sqref="P31"/>
      <selection pane="bottomLeft" activeCell="P31" sqref="P31"/>
      <selection pane="bottomRight" activeCell="P31" sqref="P31"/>
    </sheetView>
  </sheetViews>
  <sheetFormatPr defaultRowHeight="15.75" x14ac:dyDescent="0.25"/>
  <cols>
    <col min="1" max="1" width="3.77734375" style="397" customWidth="1"/>
    <col min="2" max="2" width="6.77734375" style="452" customWidth="1"/>
    <col min="3" max="3" width="30.77734375" style="398" customWidth="1"/>
    <col min="4" max="13" width="11.77734375" style="397" customWidth="1"/>
    <col min="14" max="16384" width="8.88671875" style="397"/>
  </cols>
  <sheetData>
    <row r="1" spans="1:22" ht="20.25" x14ac:dyDescent="0.3">
      <c r="A1" s="600" t="s">
        <v>47</v>
      </c>
      <c r="B1" s="600"/>
      <c r="C1" s="600"/>
      <c r="E1" s="530" t="s">
        <v>510</v>
      </c>
      <c r="F1" s="529"/>
      <c r="G1" s="529"/>
      <c r="H1" s="529"/>
      <c r="I1" s="451"/>
      <c r="L1" s="540"/>
      <c r="M1" s="450" t="s">
        <v>598</v>
      </c>
    </row>
    <row r="2" spans="1:22" x14ac:dyDescent="0.25">
      <c r="E2" s="530" t="s">
        <v>16</v>
      </c>
      <c r="F2" s="529"/>
      <c r="G2" s="529"/>
      <c r="H2" s="528"/>
      <c r="K2" s="446"/>
      <c r="L2" s="445"/>
      <c r="M2" s="444" t="s">
        <v>656</v>
      </c>
    </row>
    <row r="3" spans="1:22" ht="15" customHeight="1" x14ac:dyDescent="0.25">
      <c r="E3" s="447" t="s">
        <v>507</v>
      </c>
      <c r="F3" s="447"/>
      <c r="G3" s="447"/>
      <c r="H3" s="528"/>
      <c r="J3" s="527" t="s">
        <v>5</v>
      </c>
      <c r="K3" s="446"/>
      <c r="L3" s="445"/>
      <c r="M3" s="444" t="s">
        <v>657</v>
      </c>
    </row>
    <row r="4" spans="1:22" ht="12.6" customHeight="1" x14ac:dyDescent="0.2">
      <c r="A4" s="603" t="s">
        <v>505</v>
      </c>
      <c r="B4" s="603"/>
      <c r="C4" s="603"/>
      <c r="D4" s="401"/>
      <c r="E4" s="401"/>
      <c r="F4" s="401"/>
      <c r="G4" s="401"/>
      <c r="H4" s="401"/>
      <c r="I4" s="401"/>
      <c r="J4" s="401"/>
      <c r="K4" s="401"/>
      <c r="L4" s="401"/>
    </row>
    <row r="5" spans="1:22" ht="15" x14ac:dyDescent="0.2">
      <c r="A5" s="526"/>
      <c r="B5" s="522"/>
      <c r="C5" s="525" t="s">
        <v>16</v>
      </c>
      <c r="D5" s="522" t="s">
        <v>503</v>
      </c>
      <c r="E5" s="522" t="s">
        <v>90</v>
      </c>
      <c r="F5" s="524" t="s">
        <v>85</v>
      </c>
      <c r="G5" s="524" t="s">
        <v>83</v>
      </c>
      <c r="H5" s="524" t="s">
        <v>81</v>
      </c>
      <c r="I5" s="524" t="s">
        <v>79</v>
      </c>
      <c r="J5" s="524" t="s">
        <v>77</v>
      </c>
      <c r="K5" s="523" t="s">
        <v>75</v>
      </c>
      <c r="L5" s="522" t="s">
        <v>73</v>
      </c>
      <c r="M5" s="522" t="s">
        <v>70</v>
      </c>
    </row>
    <row r="6" spans="1:22" ht="15" x14ac:dyDescent="0.2">
      <c r="A6" s="521"/>
      <c r="B6" s="481"/>
      <c r="C6" s="480"/>
      <c r="D6" s="516"/>
      <c r="E6" s="520"/>
      <c r="F6" s="401"/>
      <c r="G6" s="519"/>
      <c r="H6" s="518" t="s">
        <v>560</v>
      </c>
      <c r="I6" s="518" t="s">
        <v>559</v>
      </c>
      <c r="J6" s="517" t="s">
        <v>558</v>
      </c>
      <c r="K6" s="481" t="s">
        <v>557</v>
      </c>
      <c r="L6" s="481" t="s">
        <v>556</v>
      </c>
      <c r="M6" s="516"/>
    </row>
    <row r="7" spans="1:22" ht="15" x14ac:dyDescent="0.2">
      <c r="A7" s="482" t="s">
        <v>87</v>
      </c>
      <c r="B7" s="484" t="s">
        <v>500</v>
      </c>
      <c r="C7" s="515" t="s">
        <v>555</v>
      </c>
      <c r="D7" s="484" t="s">
        <v>88</v>
      </c>
      <c r="E7" s="484" t="s">
        <v>88</v>
      </c>
      <c r="F7" s="514" t="s">
        <v>84</v>
      </c>
      <c r="G7" s="459" t="s">
        <v>82</v>
      </c>
      <c r="H7" s="459" t="s">
        <v>554</v>
      </c>
      <c r="I7" s="459" t="s">
        <v>553</v>
      </c>
      <c r="J7" s="482" t="s">
        <v>552</v>
      </c>
      <c r="K7" s="484" t="s">
        <v>551</v>
      </c>
      <c r="L7" s="484" t="s">
        <v>550</v>
      </c>
      <c r="M7" s="484" t="s">
        <v>184</v>
      </c>
    </row>
    <row r="8" spans="1:22" ht="15" x14ac:dyDescent="0.2">
      <c r="A8" s="482" t="s">
        <v>350</v>
      </c>
      <c r="B8" s="484" t="s">
        <v>597</v>
      </c>
      <c r="C8" s="463" t="s">
        <v>220</v>
      </c>
      <c r="D8" s="497"/>
      <c r="E8" s="414">
        <f>SUM(F8:M8)</f>
        <v>0</v>
      </c>
      <c r="F8" s="500"/>
      <c r="G8" s="499"/>
      <c r="H8" s="498"/>
      <c r="I8" s="497"/>
      <c r="J8" s="497"/>
      <c r="K8" s="497"/>
      <c r="L8" s="497"/>
      <c r="M8" s="497"/>
    </row>
    <row r="9" spans="1:22" ht="15" x14ac:dyDescent="0.2">
      <c r="A9" s="482" t="s">
        <v>493</v>
      </c>
      <c r="B9" s="484"/>
      <c r="C9" s="463"/>
      <c r="D9" s="509"/>
      <c r="E9" s="509"/>
      <c r="F9" s="512"/>
      <c r="G9" s="511"/>
      <c r="H9" s="510"/>
      <c r="I9" s="509"/>
      <c r="J9" s="509"/>
      <c r="K9" s="509"/>
      <c r="L9" s="509"/>
      <c r="M9" s="509"/>
    </row>
    <row r="10" spans="1:22" ht="15" x14ac:dyDescent="0.2">
      <c r="A10" s="482" t="s">
        <v>490</v>
      </c>
      <c r="B10" s="484" t="s">
        <v>75</v>
      </c>
      <c r="C10" s="473" t="s">
        <v>596</v>
      </c>
      <c r="D10" s="472">
        <f>+D8+'155a'!D48</f>
        <v>503331</v>
      </c>
      <c r="E10" s="472">
        <f>+E8+'155a'!E48</f>
        <v>1202450</v>
      </c>
      <c r="F10" s="472">
        <f>+F8+'155a'!F48</f>
        <v>750956</v>
      </c>
      <c r="G10" s="472">
        <f>+G8+'155a'!G48</f>
        <v>177306</v>
      </c>
      <c r="H10" s="472">
        <f>+H8+'155a'!H48</f>
        <v>48995</v>
      </c>
      <c r="I10" s="472">
        <f>+I8+'155a'!I48</f>
        <v>225193</v>
      </c>
      <c r="J10" s="472">
        <f>+J8+'155a'!J48</f>
        <v>0</v>
      </c>
      <c r="K10" s="472">
        <f>+K8+'155a'!K48</f>
        <v>0</v>
      </c>
      <c r="L10" s="472">
        <f>+L8+'155a'!L48</f>
        <v>0</v>
      </c>
      <c r="M10" s="472">
        <f>+M8+'155a'!M48</f>
        <v>0</v>
      </c>
    </row>
    <row r="11" spans="1:22" x14ac:dyDescent="0.25">
      <c r="A11" s="482" t="s">
        <v>485</v>
      </c>
      <c r="B11" s="513"/>
      <c r="C11" s="486"/>
      <c r="D11" s="501"/>
      <c r="E11" s="501"/>
      <c r="F11" s="504"/>
      <c r="G11" s="503"/>
      <c r="H11" s="502"/>
      <c r="I11" s="501"/>
      <c r="J11" s="501"/>
      <c r="K11" s="501"/>
      <c r="L11" s="501"/>
      <c r="M11" s="501"/>
    </row>
    <row r="12" spans="1:22" ht="15" x14ac:dyDescent="0.2">
      <c r="A12" s="482" t="s">
        <v>478</v>
      </c>
      <c r="B12" s="484" t="s">
        <v>595</v>
      </c>
      <c r="C12" s="463" t="s">
        <v>218</v>
      </c>
      <c r="D12" s="497"/>
      <c r="E12" s="414">
        <f>SUM(F12:M12)</f>
        <v>0</v>
      </c>
      <c r="F12" s="500"/>
      <c r="G12" s="499"/>
      <c r="H12" s="498"/>
      <c r="I12" s="497"/>
      <c r="J12" s="497"/>
      <c r="K12" s="497"/>
      <c r="L12" s="497"/>
      <c r="M12" s="497"/>
    </row>
    <row r="13" spans="1:22" ht="15" x14ac:dyDescent="0.2">
      <c r="A13" s="482" t="s">
        <v>474</v>
      </c>
      <c r="B13" s="484" t="s">
        <v>594</v>
      </c>
      <c r="C13" s="463" t="s">
        <v>216</v>
      </c>
      <c r="D13" s="497"/>
      <c r="E13" s="414">
        <f>SUM(F13:M13)</f>
        <v>0</v>
      </c>
      <c r="F13" s="500"/>
      <c r="G13" s="499"/>
      <c r="H13" s="498"/>
      <c r="I13" s="497"/>
      <c r="J13" s="497"/>
      <c r="K13" s="497"/>
      <c r="L13" s="497"/>
      <c r="M13" s="497"/>
    </row>
    <row r="14" spans="1:22" ht="15" x14ac:dyDescent="0.2">
      <c r="A14" s="482" t="s">
        <v>469</v>
      </c>
      <c r="B14" s="484">
        <v>730</v>
      </c>
      <c r="C14" s="463" t="s">
        <v>593</v>
      </c>
      <c r="D14" s="497"/>
      <c r="E14" s="414">
        <f>SUM(F14:M14)</f>
        <v>0</v>
      </c>
      <c r="F14" s="500"/>
      <c r="G14" s="499"/>
      <c r="H14" s="498"/>
      <c r="I14" s="497"/>
      <c r="J14" s="497"/>
      <c r="K14" s="497"/>
      <c r="L14" s="497"/>
      <c r="M14" s="497"/>
    </row>
    <row r="15" spans="1:22" ht="15" x14ac:dyDescent="0.2">
      <c r="A15" s="482" t="s">
        <v>465</v>
      </c>
      <c r="B15" s="484"/>
      <c r="C15" s="463"/>
      <c r="D15" s="501"/>
      <c r="E15" s="501"/>
      <c r="F15" s="512"/>
      <c r="G15" s="511"/>
      <c r="H15" s="510"/>
      <c r="I15" s="509"/>
      <c r="J15" s="509"/>
      <c r="K15" s="509"/>
      <c r="L15" s="509"/>
      <c r="M15" s="509"/>
    </row>
    <row r="16" spans="1:22" ht="15" x14ac:dyDescent="0.2">
      <c r="A16" s="482" t="s">
        <v>461</v>
      </c>
      <c r="B16" s="484" t="s">
        <v>73</v>
      </c>
      <c r="C16" s="463" t="s">
        <v>592</v>
      </c>
      <c r="D16" s="472">
        <f t="shared" ref="D16:M16" si="0">SUM(D12:D14)</f>
        <v>0</v>
      </c>
      <c r="E16" s="472">
        <f t="shared" si="0"/>
        <v>0</v>
      </c>
      <c r="F16" s="472">
        <f t="shared" si="0"/>
        <v>0</v>
      </c>
      <c r="G16" s="472">
        <f t="shared" si="0"/>
        <v>0</v>
      </c>
      <c r="H16" s="472">
        <f t="shared" si="0"/>
        <v>0</v>
      </c>
      <c r="I16" s="472">
        <f t="shared" si="0"/>
        <v>0</v>
      </c>
      <c r="J16" s="472">
        <f t="shared" si="0"/>
        <v>0</v>
      </c>
      <c r="K16" s="472">
        <f t="shared" si="0"/>
        <v>0</v>
      </c>
      <c r="L16" s="472">
        <f t="shared" si="0"/>
        <v>0</v>
      </c>
      <c r="M16" s="472">
        <f t="shared" si="0"/>
        <v>0</v>
      </c>
      <c r="N16" s="492"/>
      <c r="O16" s="492"/>
      <c r="P16" s="492"/>
      <c r="Q16" s="492"/>
      <c r="R16" s="492"/>
      <c r="S16" s="492"/>
      <c r="T16" s="492"/>
      <c r="U16" s="492"/>
      <c r="V16" s="492"/>
    </row>
    <row r="17" spans="1:55" ht="15" x14ac:dyDescent="0.2">
      <c r="A17" s="482" t="s">
        <v>457</v>
      </c>
      <c r="B17" s="484"/>
      <c r="C17" s="463"/>
      <c r="D17" s="501"/>
      <c r="E17" s="501"/>
      <c r="F17" s="504"/>
      <c r="G17" s="503"/>
      <c r="H17" s="502"/>
      <c r="I17" s="501"/>
      <c r="J17" s="501"/>
      <c r="K17" s="501"/>
      <c r="L17" s="501"/>
      <c r="M17" s="501"/>
    </row>
    <row r="18" spans="1:55" ht="15" x14ac:dyDescent="0.2">
      <c r="A18" s="482" t="s">
        <v>453</v>
      </c>
      <c r="B18" s="484" t="s">
        <v>591</v>
      </c>
      <c r="C18" s="463" t="s">
        <v>590</v>
      </c>
      <c r="D18" s="497"/>
      <c r="E18" s="414">
        <f>SUM(F18:M18)</f>
        <v>0</v>
      </c>
      <c r="F18" s="500"/>
      <c r="G18" s="499"/>
      <c r="H18" s="498"/>
      <c r="I18" s="497"/>
      <c r="J18" s="497"/>
      <c r="K18" s="497"/>
      <c r="L18" s="497"/>
      <c r="M18" s="497"/>
    </row>
    <row r="19" spans="1:55" ht="15" x14ac:dyDescent="0.2">
      <c r="A19" s="482" t="s">
        <v>449</v>
      </c>
      <c r="B19" s="484">
        <v>811</v>
      </c>
      <c r="C19" s="463" t="s">
        <v>589</v>
      </c>
      <c r="D19" s="497"/>
      <c r="E19" s="414">
        <f>SUM(F19:M19)</f>
        <v>0</v>
      </c>
      <c r="F19" s="500"/>
      <c r="G19" s="499"/>
      <c r="H19" s="498"/>
      <c r="I19" s="497"/>
      <c r="J19" s="497"/>
      <c r="K19" s="497"/>
      <c r="L19" s="497"/>
      <c r="M19" s="497"/>
    </row>
    <row r="20" spans="1:55" ht="15" x14ac:dyDescent="0.2">
      <c r="A20" s="482" t="s">
        <v>445</v>
      </c>
      <c r="B20" s="484"/>
      <c r="C20" s="463"/>
      <c r="D20" s="509"/>
      <c r="E20" s="509"/>
      <c r="F20" s="512"/>
      <c r="G20" s="511"/>
      <c r="H20" s="510"/>
      <c r="I20" s="509"/>
      <c r="J20" s="509"/>
      <c r="K20" s="509"/>
      <c r="L20" s="509"/>
      <c r="M20" s="509"/>
    </row>
    <row r="21" spans="1:55" s="505" customFormat="1" ht="15" x14ac:dyDescent="0.2">
      <c r="A21" s="482" t="s">
        <v>442</v>
      </c>
      <c r="B21" s="508">
        <v>800</v>
      </c>
      <c r="C21" s="507" t="s">
        <v>588</v>
      </c>
      <c r="D21" s="472">
        <f t="shared" ref="D21:M21" si="1">SUM(D17:D19)</f>
        <v>0</v>
      </c>
      <c r="E21" s="472">
        <f t="shared" si="1"/>
        <v>0</v>
      </c>
      <c r="F21" s="472">
        <f t="shared" si="1"/>
        <v>0</v>
      </c>
      <c r="G21" s="472">
        <f t="shared" si="1"/>
        <v>0</v>
      </c>
      <c r="H21" s="472">
        <f t="shared" si="1"/>
        <v>0</v>
      </c>
      <c r="I21" s="472">
        <f t="shared" si="1"/>
        <v>0</v>
      </c>
      <c r="J21" s="472">
        <f t="shared" si="1"/>
        <v>0</v>
      </c>
      <c r="K21" s="472">
        <f t="shared" si="1"/>
        <v>0</v>
      </c>
      <c r="L21" s="472">
        <f t="shared" si="1"/>
        <v>0</v>
      </c>
      <c r="M21" s="472">
        <f t="shared" si="1"/>
        <v>0</v>
      </c>
    </row>
    <row r="22" spans="1:55" ht="15" x14ac:dyDescent="0.2">
      <c r="A22" s="482" t="s">
        <v>438</v>
      </c>
      <c r="B22" s="484"/>
      <c r="C22" s="463"/>
      <c r="D22" s="501"/>
      <c r="E22" s="501"/>
      <c r="F22" s="504"/>
      <c r="G22" s="503"/>
      <c r="H22" s="502"/>
      <c r="I22" s="501"/>
      <c r="J22" s="501"/>
      <c r="K22" s="501"/>
      <c r="L22" s="501"/>
      <c r="M22" s="501"/>
    </row>
    <row r="23" spans="1:55" ht="15" x14ac:dyDescent="0.2">
      <c r="A23" s="482" t="s">
        <v>434</v>
      </c>
      <c r="B23" s="484" t="s">
        <v>587</v>
      </c>
      <c r="C23" s="463" t="s">
        <v>205</v>
      </c>
      <c r="D23" s="410"/>
      <c r="E23" s="414">
        <f>SUM(F23:M23)</f>
        <v>0</v>
      </c>
      <c r="F23" s="500"/>
      <c r="G23" s="499"/>
      <c r="H23" s="498"/>
      <c r="I23" s="497"/>
      <c r="J23" s="497"/>
      <c r="K23" s="497"/>
      <c r="L23" s="497"/>
      <c r="M23" s="497"/>
    </row>
    <row r="24" spans="1:55" ht="15" x14ac:dyDescent="0.2">
      <c r="A24" s="482" t="s">
        <v>429</v>
      </c>
      <c r="B24" s="484" t="s">
        <v>586</v>
      </c>
      <c r="C24" s="463" t="s">
        <v>203</v>
      </c>
      <c r="D24" s="410"/>
      <c r="E24" s="414">
        <f>SUM(F24:M24)</f>
        <v>0</v>
      </c>
      <c r="F24" s="500"/>
      <c r="G24" s="499"/>
      <c r="H24" s="498"/>
      <c r="I24" s="497"/>
      <c r="J24" s="497"/>
      <c r="K24" s="497"/>
      <c r="L24" s="497"/>
      <c r="M24" s="497"/>
    </row>
    <row r="25" spans="1:55" ht="15" x14ac:dyDescent="0.2">
      <c r="A25" s="482" t="s">
        <v>426</v>
      </c>
      <c r="B25" s="484" t="s">
        <v>585</v>
      </c>
      <c r="C25" s="463" t="s">
        <v>201</v>
      </c>
      <c r="D25" s="410"/>
      <c r="E25" s="414">
        <f>SUM(F25:M25)</f>
        <v>0</v>
      </c>
      <c r="F25" s="500"/>
      <c r="G25" s="499"/>
      <c r="H25" s="498"/>
      <c r="I25" s="497"/>
      <c r="J25" s="497"/>
      <c r="K25" s="497"/>
      <c r="L25" s="497"/>
      <c r="M25" s="497"/>
    </row>
    <row r="26" spans="1:55" ht="15" x14ac:dyDescent="0.2">
      <c r="A26" s="482" t="s">
        <v>424</v>
      </c>
      <c r="B26" s="484" t="s">
        <v>584</v>
      </c>
      <c r="C26" s="463" t="s">
        <v>583</v>
      </c>
      <c r="D26" s="410"/>
      <c r="E26" s="414">
        <f>SUM(F26:M26)</f>
        <v>6497</v>
      </c>
      <c r="F26" s="500"/>
      <c r="G26" s="499"/>
      <c r="H26" s="498"/>
      <c r="I26" s="497"/>
      <c r="J26" s="497"/>
      <c r="K26" s="497"/>
      <c r="L26" s="497"/>
      <c r="M26" s="497">
        <v>6497</v>
      </c>
    </row>
    <row r="27" spans="1:55" ht="15" x14ac:dyDescent="0.2">
      <c r="A27" s="482" t="s">
        <v>420</v>
      </c>
      <c r="B27" s="484"/>
      <c r="C27" s="463"/>
      <c r="D27" s="485"/>
      <c r="E27" s="485"/>
      <c r="F27" s="496"/>
      <c r="G27" s="495"/>
      <c r="H27" s="494"/>
      <c r="I27" s="493"/>
      <c r="J27" s="493"/>
      <c r="K27" s="493"/>
      <c r="L27" s="493"/>
      <c r="M27" s="493"/>
    </row>
    <row r="28" spans="1:55" ht="15" x14ac:dyDescent="0.2">
      <c r="A28" s="482" t="s">
        <v>417</v>
      </c>
      <c r="B28" s="484" t="s">
        <v>582</v>
      </c>
      <c r="C28" s="463" t="s">
        <v>581</v>
      </c>
      <c r="D28" s="472">
        <f t="shared" ref="D28:M28" si="2">SUM(D23:D27)</f>
        <v>0</v>
      </c>
      <c r="E28" s="472">
        <f t="shared" si="2"/>
        <v>6497</v>
      </c>
      <c r="F28" s="472">
        <f t="shared" si="2"/>
        <v>0</v>
      </c>
      <c r="G28" s="472">
        <f t="shared" si="2"/>
        <v>0</v>
      </c>
      <c r="H28" s="472">
        <f t="shared" si="2"/>
        <v>0</v>
      </c>
      <c r="I28" s="472">
        <f t="shared" si="2"/>
        <v>0</v>
      </c>
      <c r="J28" s="472">
        <f t="shared" si="2"/>
        <v>0</v>
      </c>
      <c r="K28" s="472">
        <f t="shared" si="2"/>
        <v>0</v>
      </c>
      <c r="L28" s="472">
        <f t="shared" si="2"/>
        <v>0</v>
      </c>
      <c r="M28" s="472">
        <f t="shared" si="2"/>
        <v>6497</v>
      </c>
      <c r="N28" s="492"/>
      <c r="O28" s="492"/>
      <c r="P28" s="492"/>
      <c r="Q28" s="492"/>
      <c r="R28" s="492"/>
      <c r="S28" s="492"/>
      <c r="T28" s="492"/>
      <c r="U28" s="492"/>
      <c r="V28" s="492"/>
      <c r="W28" s="492"/>
      <c r="X28" s="492"/>
      <c r="Y28" s="492"/>
      <c r="Z28" s="492"/>
      <c r="AA28" s="492"/>
      <c r="AB28" s="492"/>
      <c r="AC28" s="492"/>
      <c r="AD28" s="492"/>
      <c r="AE28" s="492"/>
      <c r="AF28" s="492"/>
      <c r="AG28" s="492"/>
      <c r="AH28" s="492"/>
      <c r="AI28" s="492"/>
      <c r="AJ28" s="492"/>
      <c r="AK28" s="492"/>
      <c r="AL28" s="492"/>
      <c r="AM28" s="492"/>
      <c r="AN28" s="492"/>
      <c r="AO28" s="492"/>
      <c r="AP28" s="492"/>
      <c r="AQ28" s="492"/>
      <c r="AR28" s="492"/>
      <c r="AS28" s="492"/>
      <c r="AT28" s="492"/>
      <c r="AU28" s="492"/>
      <c r="AV28" s="492"/>
      <c r="AW28" s="492"/>
      <c r="AX28" s="492"/>
      <c r="AY28" s="492"/>
      <c r="AZ28" s="492"/>
      <c r="BA28" s="492"/>
      <c r="BB28" s="492"/>
      <c r="BC28" s="492"/>
    </row>
    <row r="29" spans="1:55" ht="15" x14ac:dyDescent="0.2">
      <c r="A29" s="482" t="s">
        <v>413</v>
      </c>
      <c r="B29" s="484"/>
      <c r="C29" s="463"/>
      <c r="D29" s="485"/>
      <c r="E29" s="485"/>
      <c r="F29" s="485"/>
      <c r="G29" s="485"/>
      <c r="H29" s="485"/>
      <c r="I29" s="485"/>
      <c r="J29" s="485"/>
      <c r="K29" s="485"/>
      <c r="L29" s="485"/>
      <c r="M29" s="485"/>
    </row>
    <row r="30" spans="1:55" ht="15" x14ac:dyDescent="0.2">
      <c r="A30" s="482" t="s">
        <v>407</v>
      </c>
      <c r="B30" s="481"/>
      <c r="C30" s="480" t="s">
        <v>580</v>
      </c>
      <c r="D30" s="460"/>
      <c r="E30" s="460"/>
      <c r="F30" s="460"/>
      <c r="G30" s="460"/>
      <c r="H30" s="460"/>
      <c r="I30" s="460"/>
      <c r="J30" s="460"/>
      <c r="K30" s="460"/>
      <c r="L30" s="460"/>
      <c r="M30" s="460"/>
    </row>
    <row r="31" spans="1:55" ht="15" x14ac:dyDescent="0.2">
      <c r="A31" s="482" t="s">
        <v>403</v>
      </c>
      <c r="B31" s="484"/>
      <c r="C31" s="491" t="s">
        <v>579</v>
      </c>
      <c r="D31" s="472">
        <f>SUM(D28,D21,D16,D10,'155a'!D21)</f>
        <v>503722</v>
      </c>
      <c r="E31" s="472">
        <f>SUM(E28,E21,E16,E10,'155a'!E21)</f>
        <v>1327203</v>
      </c>
      <c r="F31" s="472">
        <f>SUM(F28,F21,F16,F10,'155a'!F21)</f>
        <v>800877</v>
      </c>
      <c r="G31" s="472">
        <f>SUM(G28,G21,G16,G10,'155a'!G21)</f>
        <v>190501</v>
      </c>
      <c r="H31" s="472">
        <f>SUM(H28,H21,H16,H10,'155a'!H21)</f>
        <v>48995</v>
      </c>
      <c r="I31" s="472">
        <f>SUM(I28,I21,I16,I10,'155a'!I21)</f>
        <v>280333</v>
      </c>
      <c r="J31" s="472">
        <f>SUM(J28,J21,J16,J10,'155a'!J21)</f>
        <v>0</v>
      </c>
      <c r="K31" s="472">
        <f>SUM(K28,K21,K16,K10,'155a'!K21)</f>
        <v>0</v>
      </c>
      <c r="L31" s="472">
        <f>SUM(L28,L21,L16,L10,'155a'!L21)</f>
        <v>0</v>
      </c>
      <c r="M31" s="472">
        <f>SUM(M28,M21,M16,M10,'155a'!M21)</f>
        <v>6497</v>
      </c>
    </row>
    <row r="32" spans="1:55" ht="15" x14ac:dyDescent="0.2">
      <c r="A32" s="482" t="s">
        <v>400</v>
      </c>
      <c r="B32" s="484"/>
      <c r="C32" s="463"/>
      <c r="D32" s="485"/>
      <c r="E32" s="485"/>
      <c r="F32" s="490"/>
      <c r="G32" s="489"/>
      <c r="H32" s="488"/>
      <c r="I32" s="485"/>
      <c r="J32" s="485"/>
      <c r="K32" s="485"/>
      <c r="L32" s="485"/>
      <c r="M32" s="485"/>
    </row>
    <row r="33" spans="1:13" ht="15" x14ac:dyDescent="0.2">
      <c r="A33" s="482" t="s">
        <v>397</v>
      </c>
      <c r="B33" s="481">
        <v>950</v>
      </c>
      <c r="C33" s="480" t="s">
        <v>578</v>
      </c>
      <c r="D33" s="487"/>
      <c r="E33" s="487"/>
      <c r="F33" s="417"/>
      <c r="G33" s="417"/>
      <c r="H33" s="417"/>
      <c r="I33" s="417"/>
      <c r="J33" s="417"/>
      <c r="K33" s="417"/>
      <c r="L33" s="417"/>
      <c r="M33" s="460"/>
    </row>
    <row r="34" spans="1:13" ht="15" x14ac:dyDescent="0.2">
      <c r="A34" s="482" t="s">
        <v>393</v>
      </c>
      <c r="B34" s="484"/>
      <c r="C34" s="483" t="s">
        <v>577</v>
      </c>
      <c r="D34" s="469"/>
      <c r="E34" s="469"/>
      <c r="F34" s="417"/>
      <c r="G34" s="417"/>
      <c r="H34" s="417"/>
      <c r="I34" s="417"/>
      <c r="J34" s="417"/>
      <c r="K34" s="417"/>
      <c r="L34" s="417"/>
      <c r="M34" s="460"/>
    </row>
    <row r="35" spans="1:13" x14ac:dyDescent="0.25">
      <c r="A35" s="482" t="s">
        <v>388</v>
      </c>
      <c r="B35" s="484"/>
      <c r="C35" s="486"/>
      <c r="D35" s="485"/>
      <c r="E35" s="485"/>
      <c r="F35" s="417"/>
      <c r="G35" s="417"/>
      <c r="H35" s="417"/>
      <c r="I35" s="417"/>
      <c r="J35" s="417"/>
      <c r="K35" s="417"/>
      <c r="L35" s="417"/>
      <c r="M35" s="460"/>
    </row>
    <row r="36" spans="1:13" ht="15" x14ac:dyDescent="0.2">
      <c r="A36" s="482" t="s">
        <v>383</v>
      </c>
      <c r="B36" s="481"/>
      <c r="C36" s="480" t="s">
        <v>576</v>
      </c>
      <c r="D36" s="604">
        <f>+D31+D34</f>
        <v>503722</v>
      </c>
      <c r="E36" s="604">
        <f>+E31+E34</f>
        <v>1327203</v>
      </c>
      <c r="F36" s="417"/>
      <c r="G36" s="417"/>
      <c r="H36" s="417"/>
      <c r="I36" s="417"/>
      <c r="J36" s="417"/>
      <c r="K36" s="417"/>
      <c r="L36" s="417"/>
      <c r="M36" s="460"/>
    </row>
    <row r="37" spans="1:13" ht="15" x14ac:dyDescent="0.2">
      <c r="A37" s="482" t="s">
        <v>379</v>
      </c>
      <c r="B37" s="484"/>
      <c r="C37" s="483" t="s">
        <v>575</v>
      </c>
      <c r="D37" s="605"/>
      <c r="E37" s="605"/>
      <c r="F37" s="417"/>
      <c r="G37" s="417"/>
      <c r="H37" s="417"/>
      <c r="I37" s="417"/>
      <c r="J37" s="417"/>
      <c r="K37" s="417"/>
      <c r="L37" s="417"/>
      <c r="M37" s="460"/>
    </row>
    <row r="38" spans="1:13" ht="15" x14ac:dyDescent="0.2">
      <c r="A38" s="482" t="s">
        <v>376</v>
      </c>
      <c r="B38" s="481"/>
      <c r="C38" s="480"/>
      <c r="D38" s="460"/>
      <c r="E38" s="460"/>
      <c r="F38" s="417"/>
      <c r="G38" s="417"/>
      <c r="H38" s="417"/>
      <c r="I38" s="417"/>
      <c r="J38" s="417"/>
      <c r="K38" s="417"/>
      <c r="L38" s="417"/>
      <c r="M38" s="460"/>
    </row>
    <row r="39" spans="1:13" thickBot="1" x14ac:dyDescent="0.25">
      <c r="A39" s="482" t="s">
        <v>372</v>
      </c>
      <c r="B39" s="481"/>
      <c r="C39" s="480"/>
      <c r="D39" s="460"/>
      <c r="E39" s="460"/>
      <c r="F39" s="465"/>
      <c r="G39" s="465"/>
      <c r="H39" s="465"/>
      <c r="I39" s="465"/>
      <c r="J39" s="465"/>
      <c r="K39" s="417"/>
      <c r="L39" s="417"/>
      <c r="M39" s="460"/>
    </row>
    <row r="40" spans="1:13" x14ac:dyDescent="0.25">
      <c r="A40" s="459" t="s">
        <v>368</v>
      </c>
      <c r="B40" s="479"/>
      <c r="C40" s="478" t="s">
        <v>574</v>
      </c>
      <c r="D40" s="477"/>
      <c r="E40" s="476"/>
      <c r="F40" s="417"/>
      <c r="G40" s="470"/>
      <c r="H40" s="470"/>
      <c r="I40" s="470"/>
      <c r="J40" s="465"/>
      <c r="K40" s="417"/>
      <c r="L40" s="475"/>
      <c r="M40" s="460"/>
    </row>
    <row r="41" spans="1:13" x14ac:dyDescent="0.25">
      <c r="A41" s="459" t="s">
        <v>364</v>
      </c>
      <c r="B41" s="464"/>
      <c r="C41" s="463"/>
      <c r="D41" s="460"/>
      <c r="E41" s="474"/>
      <c r="F41" s="417"/>
      <c r="G41" s="470"/>
      <c r="H41" s="470"/>
      <c r="I41" s="470"/>
      <c r="J41" s="465"/>
      <c r="K41" s="417"/>
      <c r="L41" s="417"/>
      <c r="M41" s="460"/>
    </row>
    <row r="42" spans="1:13" x14ac:dyDescent="0.25">
      <c r="A42" s="459" t="s">
        <v>361</v>
      </c>
      <c r="B42" s="464"/>
      <c r="C42" s="473" t="s">
        <v>573</v>
      </c>
      <c r="D42" s="472">
        <v>37393</v>
      </c>
      <c r="E42" s="471">
        <v>195067</v>
      </c>
      <c r="F42" s="470" t="s">
        <v>572</v>
      </c>
      <c r="G42" s="470"/>
      <c r="H42" s="470"/>
      <c r="I42" s="470"/>
      <c r="J42" s="465"/>
      <c r="K42" s="417"/>
      <c r="L42" s="417"/>
      <c r="M42" s="460"/>
    </row>
    <row r="43" spans="1:13" x14ac:dyDescent="0.25">
      <c r="A43" s="459" t="s">
        <v>358</v>
      </c>
      <c r="B43" s="464"/>
      <c r="C43" s="473" t="s">
        <v>571</v>
      </c>
      <c r="D43" s="472">
        <f>32369+433960</f>
        <v>466329</v>
      </c>
      <c r="E43" s="471">
        <f>1020793+111343</f>
        <v>1132136</v>
      </c>
      <c r="F43" s="470"/>
      <c r="G43" s="465"/>
      <c r="H43" s="465"/>
      <c r="I43" s="465"/>
      <c r="J43" s="465"/>
      <c r="K43" s="417"/>
      <c r="L43" s="417"/>
      <c r="M43" s="460"/>
    </row>
    <row r="44" spans="1:13" x14ac:dyDescent="0.25">
      <c r="A44" s="459" t="s">
        <v>356</v>
      </c>
      <c r="B44" s="464"/>
      <c r="C44" s="473" t="s">
        <v>570</v>
      </c>
      <c r="D44" s="472">
        <f>SUM(D42:D43)</f>
        <v>503722</v>
      </c>
      <c r="E44" s="471">
        <f>SUM(E42:E43)</f>
        <v>1327203</v>
      </c>
      <c r="F44" s="470" t="s">
        <v>569</v>
      </c>
      <c r="G44" s="465"/>
      <c r="H44" s="465"/>
      <c r="I44" s="465"/>
      <c r="J44" s="465"/>
      <c r="K44" s="417"/>
      <c r="L44" s="417"/>
      <c r="M44" s="460"/>
    </row>
    <row r="45" spans="1:13" ht="15" x14ac:dyDescent="0.2">
      <c r="A45" s="459" t="s">
        <v>351</v>
      </c>
      <c r="B45" s="464"/>
      <c r="C45" s="463"/>
      <c r="D45" s="469"/>
      <c r="E45" s="468"/>
      <c r="F45" s="465"/>
      <c r="G45" s="465"/>
      <c r="H45" s="465"/>
      <c r="I45" s="465"/>
      <c r="J45" s="465"/>
      <c r="K45" s="417"/>
      <c r="L45" s="417"/>
      <c r="M45" s="460"/>
    </row>
    <row r="46" spans="1:13" ht="15" x14ac:dyDescent="0.2">
      <c r="A46" s="459" t="s">
        <v>568</v>
      </c>
      <c r="B46" s="464"/>
      <c r="C46" s="463" t="s">
        <v>567</v>
      </c>
      <c r="D46" s="467">
        <f>D36</f>
        <v>503722</v>
      </c>
      <c r="E46" s="466">
        <f>E36</f>
        <v>1327203</v>
      </c>
      <c r="F46" s="465"/>
      <c r="G46" s="465"/>
      <c r="H46" s="465"/>
      <c r="I46" s="465"/>
      <c r="J46" s="465"/>
      <c r="K46" s="417"/>
      <c r="L46" s="417"/>
      <c r="M46" s="460"/>
    </row>
    <row r="47" spans="1:13" ht="15" x14ac:dyDescent="0.2">
      <c r="A47" s="459" t="s">
        <v>566</v>
      </c>
      <c r="B47" s="464"/>
      <c r="C47" s="463" t="s">
        <v>565</v>
      </c>
      <c r="D47" s="462">
        <f>D48-D46</f>
        <v>0</v>
      </c>
      <c r="E47" s="461">
        <f>E48-E46</f>
        <v>0</v>
      </c>
      <c r="F47" s="417"/>
      <c r="G47" s="417"/>
      <c r="H47" s="417"/>
      <c r="I47" s="417"/>
      <c r="J47" s="417"/>
      <c r="K47" s="417"/>
      <c r="L47" s="417"/>
      <c r="M47" s="460"/>
    </row>
    <row r="48" spans="1:13" thickBot="1" x14ac:dyDescent="0.25">
      <c r="A48" s="459" t="s">
        <v>564</v>
      </c>
      <c r="B48" s="458"/>
      <c r="C48" s="457" t="s">
        <v>563</v>
      </c>
      <c r="D48" s="456">
        <f>D44</f>
        <v>503722</v>
      </c>
      <c r="E48" s="455">
        <f>E44</f>
        <v>1327203</v>
      </c>
      <c r="F48" s="454"/>
      <c r="G48" s="454"/>
      <c r="H48" s="454"/>
      <c r="I48" s="454"/>
      <c r="J48" s="454"/>
      <c r="K48" s="454"/>
      <c r="L48" s="454"/>
      <c r="M48" s="453"/>
    </row>
    <row r="49" spans="1:3" ht="15.75" customHeight="1" x14ac:dyDescent="0.2">
      <c r="A49" s="606" t="str">
        <f ca="1">CELL("FILENAME",A2)</f>
        <v>R:\Finance\Annual Budget\Amended 2016-2017\[2016-2017 Amended Budget.xlsx]155b</v>
      </c>
      <c r="B49" s="606"/>
      <c r="C49" s="606"/>
    </row>
  </sheetData>
  <mergeCells count="5">
    <mergeCell ref="A1:C1"/>
    <mergeCell ref="A4:C4"/>
    <mergeCell ref="D36:D37"/>
    <mergeCell ref="E36:E37"/>
    <mergeCell ref="A49:C49"/>
  </mergeCells>
  <printOptions horizontalCentered="1" verticalCentered="1"/>
  <pageMargins left="0.1" right="0.1" top="0.4" bottom="0.4" header="0.1" footer="0.1"/>
  <pageSetup scale="73" fitToHeight="2" orientation="landscape" r:id="rId1"/>
  <headerFooter>
    <oddHeader>&amp;C&amp;"Arial,Bold"TWIN FALLS SCHOOL DISTIRCT 411</oddHeader>
    <oddFooter>&amp;L&amp;"Arial,Bold"&amp;Z&amp;F&amp;R&amp;"Arial,Bold"Page &amp;P of &amp;N</oddFooter>
  </headerFooter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441"/>
  <sheetViews>
    <sheetView topLeftCell="A7" zoomScaleNormal="100" workbookViewId="0">
      <selection activeCell="P31" sqref="P31"/>
    </sheetView>
  </sheetViews>
  <sheetFormatPr defaultColWidth="9.77734375" defaultRowHeight="11.25" x14ac:dyDescent="0.2"/>
  <cols>
    <col min="1" max="1" width="3.77734375" style="321" customWidth="1"/>
    <col min="2" max="2" width="6.77734375" style="321" customWidth="1"/>
    <col min="3" max="3" width="27.77734375" style="322" customWidth="1"/>
    <col min="4" max="6" width="10.77734375" style="321" customWidth="1"/>
    <col min="7" max="7" width="3.77734375" style="321" customWidth="1"/>
    <col min="8" max="8" width="6.77734375" style="321" customWidth="1"/>
    <col min="9" max="9" width="27.77734375" style="322" customWidth="1"/>
    <col min="10" max="12" width="10.77734375" style="321" customWidth="1"/>
    <col min="13" max="16384" width="9.77734375" style="321"/>
  </cols>
  <sheetData>
    <row r="1" spans="1:12" ht="20.25" x14ac:dyDescent="0.3">
      <c r="A1" s="596" t="s">
        <v>47</v>
      </c>
      <c r="B1" s="596"/>
      <c r="C1" s="596"/>
      <c r="D1" s="393"/>
      <c r="E1" s="394" t="s">
        <v>510</v>
      </c>
      <c r="F1" s="394"/>
      <c r="G1" s="390"/>
      <c r="H1" s="390"/>
      <c r="I1" s="396"/>
      <c r="J1" s="393"/>
      <c r="L1" s="395" t="s">
        <v>509</v>
      </c>
    </row>
    <row r="2" spans="1:12" ht="15.75" x14ac:dyDescent="0.25">
      <c r="A2" s="393"/>
      <c r="B2" s="393"/>
      <c r="C2" s="389"/>
      <c r="D2" s="393"/>
      <c r="E2" s="394" t="s">
        <v>504</v>
      </c>
      <c r="F2" s="392"/>
      <c r="G2" s="390"/>
      <c r="H2" s="390"/>
      <c r="I2" s="389"/>
      <c r="J2" s="599" t="s">
        <v>659</v>
      </c>
      <c r="K2" s="599"/>
      <c r="L2" s="599"/>
    </row>
    <row r="3" spans="1:12" ht="15.75" x14ac:dyDescent="0.25">
      <c r="A3" s="393"/>
      <c r="B3" s="393"/>
      <c r="C3" s="389"/>
      <c r="D3" s="393"/>
      <c r="E3" s="392" t="s">
        <v>507</v>
      </c>
      <c r="F3" s="391"/>
      <c r="G3" s="390"/>
      <c r="H3" s="390"/>
      <c r="I3" s="389"/>
      <c r="J3" s="599" t="s">
        <v>658</v>
      </c>
      <c r="K3" s="599"/>
      <c r="L3" s="599"/>
    </row>
    <row r="4" spans="1:12" ht="13.9" customHeight="1" x14ac:dyDescent="0.2">
      <c r="A4" s="597" t="s">
        <v>505</v>
      </c>
      <c r="B4" s="597"/>
      <c r="C4" s="597"/>
      <c r="D4" s="597"/>
      <c r="E4" s="324"/>
      <c r="F4" s="324"/>
      <c r="G4" s="324"/>
      <c r="H4" s="324"/>
      <c r="I4" s="325"/>
      <c r="J4" s="324"/>
      <c r="K4" s="324"/>
      <c r="L4" s="324"/>
    </row>
    <row r="5" spans="1:12" ht="12.75" x14ac:dyDescent="0.2">
      <c r="A5" s="388"/>
      <c r="B5" s="387"/>
      <c r="C5" s="386" t="s">
        <v>504</v>
      </c>
      <c r="D5" s="385" t="s">
        <v>503</v>
      </c>
      <c r="E5" s="384" t="s">
        <v>502</v>
      </c>
      <c r="F5" s="383" t="s">
        <v>501</v>
      </c>
      <c r="G5" s="382"/>
      <c r="H5" s="381"/>
      <c r="I5" s="380" t="s">
        <v>504</v>
      </c>
      <c r="J5" s="379" t="s">
        <v>503</v>
      </c>
      <c r="K5" s="378" t="s">
        <v>502</v>
      </c>
      <c r="L5" s="377" t="s">
        <v>501</v>
      </c>
    </row>
    <row r="6" spans="1:12" ht="12.75" x14ac:dyDescent="0.2">
      <c r="A6" s="351" t="s">
        <v>87</v>
      </c>
      <c r="B6" s="334" t="s">
        <v>500</v>
      </c>
      <c r="C6" s="328" t="s">
        <v>499</v>
      </c>
      <c r="D6" s="334" t="s">
        <v>88</v>
      </c>
      <c r="E6" s="334" t="s">
        <v>498</v>
      </c>
      <c r="F6" s="376" t="s">
        <v>497</v>
      </c>
      <c r="G6" s="355" t="s">
        <v>87</v>
      </c>
      <c r="H6" s="375" t="s">
        <v>500</v>
      </c>
      <c r="I6" s="374" t="s">
        <v>499</v>
      </c>
      <c r="J6" s="351" t="s">
        <v>88</v>
      </c>
      <c r="K6" s="334" t="s">
        <v>498</v>
      </c>
      <c r="L6" s="334" t="s">
        <v>497</v>
      </c>
    </row>
    <row r="7" spans="1:12" ht="12.75" x14ac:dyDescent="0.2">
      <c r="A7" s="351" t="s">
        <v>496</v>
      </c>
      <c r="B7" s="334" t="s">
        <v>495</v>
      </c>
      <c r="C7" s="333" t="s">
        <v>494</v>
      </c>
      <c r="D7" s="354">
        <v>0</v>
      </c>
      <c r="E7" s="373" t="s">
        <v>346</v>
      </c>
      <c r="F7" s="372">
        <v>0</v>
      </c>
      <c r="G7" s="348" t="s">
        <v>493</v>
      </c>
      <c r="H7" s="351" t="s">
        <v>492</v>
      </c>
      <c r="I7" s="333" t="s">
        <v>170</v>
      </c>
      <c r="J7" s="353">
        <v>0</v>
      </c>
      <c r="K7" s="353">
        <v>0</v>
      </c>
      <c r="L7" s="357"/>
    </row>
    <row r="8" spans="1:12" ht="12.75" x14ac:dyDescent="0.2">
      <c r="A8" s="351" t="s">
        <v>491</v>
      </c>
      <c r="B8" s="334"/>
      <c r="C8" s="333"/>
      <c r="D8" s="360"/>
      <c r="E8" s="353"/>
      <c r="F8" s="356"/>
      <c r="G8" s="355" t="s">
        <v>490</v>
      </c>
      <c r="H8" s="351" t="s">
        <v>489</v>
      </c>
      <c r="I8" s="365" t="s">
        <v>488</v>
      </c>
      <c r="J8" s="352">
        <f>J7</f>
        <v>0</v>
      </c>
      <c r="K8" s="358" t="s">
        <v>346</v>
      </c>
      <c r="L8" s="352">
        <f>K7</f>
        <v>0</v>
      </c>
    </row>
    <row r="9" spans="1:12" ht="12.75" x14ac:dyDescent="0.2">
      <c r="A9" s="351" t="s">
        <v>487</v>
      </c>
      <c r="B9" s="334" t="s">
        <v>486</v>
      </c>
      <c r="C9" s="333" t="s">
        <v>171</v>
      </c>
      <c r="D9" s="353">
        <v>0</v>
      </c>
      <c r="E9" s="353">
        <v>0</v>
      </c>
      <c r="F9" s="356"/>
      <c r="G9" s="355" t="s">
        <v>485</v>
      </c>
      <c r="H9" s="335"/>
      <c r="I9" s="333"/>
      <c r="J9" s="347"/>
      <c r="K9" s="347"/>
      <c r="L9" s="357"/>
    </row>
    <row r="10" spans="1:12" ht="12.75" x14ac:dyDescent="0.2">
      <c r="A10" s="351" t="s">
        <v>484</v>
      </c>
      <c r="B10" s="334" t="s">
        <v>483</v>
      </c>
      <c r="C10" s="333" t="s">
        <v>169</v>
      </c>
      <c r="D10" s="353">
        <v>0</v>
      </c>
      <c r="E10" s="353">
        <v>0</v>
      </c>
      <c r="F10" s="356"/>
      <c r="G10" s="355" t="s">
        <v>482</v>
      </c>
      <c r="H10" s="351" t="s">
        <v>481</v>
      </c>
      <c r="I10" s="333" t="s">
        <v>165</v>
      </c>
      <c r="J10" s="353">
        <v>0</v>
      </c>
      <c r="K10" s="353">
        <v>0</v>
      </c>
      <c r="L10" s="357"/>
    </row>
    <row r="11" spans="1:12" ht="12.75" x14ac:dyDescent="0.2">
      <c r="A11" s="351" t="s">
        <v>480</v>
      </c>
      <c r="B11" s="334" t="s">
        <v>479</v>
      </c>
      <c r="C11" s="333" t="s">
        <v>168</v>
      </c>
      <c r="D11" s="353">
        <v>0</v>
      </c>
      <c r="E11" s="353">
        <v>0</v>
      </c>
      <c r="F11" s="356"/>
      <c r="G11" s="355" t="s">
        <v>478</v>
      </c>
      <c r="H11" s="351" t="s">
        <v>477</v>
      </c>
      <c r="I11" s="333" t="s">
        <v>163</v>
      </c>
      <c r="J11" s="353">
        <v>0</v>
      </c>
      <c r="K11" s="353">
        <v>0</v>
      </c>
      <c r="L11" s="357"/>
    </row>
    <row r="12" spans="1:12" ht="12.75" x14ac:dyDescent="0.2">
      <c r="A12" s="351" t="s">
        <v>476</v>
      </c>
      <c r="B12" s="334" t="s">
        <v>475</v>
      </c>
      <c r="C12" s="333" t="s">
        <v>166</v>
      </c>
      <c r="D12" s="353">
        <v>0</v>
      </c>
      <c r="E12" s="353">
        <v>0</v>
      </c>
      <c r="F12" s="356"/>
      <c r="G12" s="355" t="s">
        <v>474</v>
      </c>
      <c r="H12" s="351" t="s">
        <v>473</v>
      </c>
      <c r="I12" s="333" t="s">
        <v>472</v>
      </c>
      <c r="J12" s="353">
        <v>0</v>
      </c>
      <c r="K12" s="353">
        <v>0</v>
      </c>
      <c r="L12" s="357"/>
    </row>
    <row r="13" spans="1:12" ht="12.75" x14ac:dyDescent="0.2">
      <c r="A13" s="351" t="s">
        <v>471</v>
      </c>
      <c r="B13" s="334" t="s">
        <v>470</v>
      </c>
      <c r="C13" s="333" t="s">
        <v>164</v>
      </c>
      <c r="D13" s="353">
        <v>0</v>
      </c>
      <c r="E13" s="353">
        <v>0</v>
      </c>
      <c r="F13" s="356"/>
      <c r="G13" s="355" t="s">
        <v>469</v>
      </c>
      <c r="H13" s="351" t="s">
        <v>468</v>
      </c>
      <c r="I13" s="333" t="s">
        <v>159</v>
      </c>
      <c r="J13" s="353">
        <v>0</v>
      </c>
      <c r="K13" s="353">
        <v>0</v>
      </c>
      <c r="L13" s="357"/>
    </row>
    <row r="14" spans="1:12" ht="12.75" x14ac:dyDescent="0.2">
      <c r="A14" s="351" t="s">
        <v>467</v>
      </c>
      <c r="B14" s="334" t="s">
        <v>466</v>
      </c>
      <c r="C14" s="333" t="s">
        <v>162</v>
      </c>
      <c r="D14" s="353">
        <v>0</v>
      </c>
      <c r="E14" s="353">
        <v>0</v>
      </c>
      <c r="F14" s="356"/>
      <c r="G14" s="355" t="s">
        <v>465</v>
      </c>
      <c r="H14" s="351" t="s">
        <v>464</v>
      </c>
      <c r="I14" s="333" t="s">
        <v>157</v>
      </c>
      <c r="J14" s="353">
        <v>0</v>
      </c>
      <c r="K14" s="353">
        <v>0</v>
      </c>
      <c r="L14" s="357"/>
    </row>
    <row r="15" spans="1:12" ht="12.75" x14ac:dyDescent="0.2">
      <c r="A15" s="351" t="s">
        <v>463</v>
      </c>
      <c r="B15" s="334" t="s">
        <v>462</v>
      </c>
      <c r="C15" s="333" t="s">
        <v>160</v>
      </c>
      <c r="D15" s="353">
        <v>0</v>
      </c>
      <c r="E15" s="353">
        <v>0</v>
      </c>
      <c r="F15" s="356"/>
      <c r="G15" s="355" t="s">
        <v>461</v>
      </c>
      <c r="H15" s="351" t="s">
        <v>460</v>
      </c>
      <c r="I15" s="333" t="s">
        <v>155</v>
      </c>
      <c r="J15" s="353">
        <v>0</v>
      </c>
      <c r="K15" s="353">
        <v>0</v>
      </c>
      <c r="L15" s="357"/>
    </row>
    <row r="16" spans="1:12" ht="12.75" x14ac:dyDescent="0.2">
      <c r="A16" s="351" t="s">
        <v>459</v>
      </c>
      <c r="B16" s="334" t="s">
        <v>458</v>
      </c>
      <c r="C16" s="333" t="s">
        <v>158</v>
      </c>
      <c r="D16" s="353">
        <v>0</v>
      </c>
      <c r="E16" s="353">
        <v>0</v>
      </c>
      <c r="F16" s="356"/>
      <c r="G16" s="355" t="s">
        <v>457</v>
      </c>
      <c r="H16" s="351" t="s">
        <v>456</v>
      </c>
      <c r="I16" s="333" t="s">
        <v>153</v>
      </c>
      <c r="J16" s="353">
        <v>0</v>
      </c>
      <c r="K16" s="353">
        <v>0</v>
      </c>
      <c r="L16" s="357"/>
    </row>
    <row r="17" spans="1:12" ht="12.75" x14ac:dyDescent="0.2">
      <c r="A17" s="351" t="s">
        <v>455</v>
      </c>
      <c r="B17" s="334" t="s">
        <v>454</v>
      </c>
      <c r="C17" s="333" t="s">
        <v>156</v>
      </c>
      <c r="D17" s="537">
        <v>0</v>
      </c>
      <c r="E17" s="536">
        <v>0</v>
      </c>
      <c r="F17" s="356"/>
      <c r="G17" s="355" t="s">
        <v>453</v>
      </c>
      <c r="H17" s="351" t="s">
        <v>452</v>
      </c>
      <c r="I17" s="333" t="s">
        <v>152</v>
      </c>
      <c r="J17" s="353">
        <v>0</v>
      </c>
      <c r="K17" s="353">
        <v>0</v>
      </c>
      <c r="L17" s="357"/>
    </row>
    <row r="18" spans="1:12" ht="12.75" x14ac:dyDescent="0.2">
      <c r="A18" s="351" t="s">
        <v>451</v>
      </c>
      <c r="B18" s="334" t="s">
        <v>450</v>
      </c>
      <c r="C18" s="365" t="s">
        <v>154</v>
      </c>
      <c r="D18" s="534">
        <v>0</v>
      </c>
      <c r="E18" s="535">
        <v>0</v>
      </c>
      <c r="F18" s="356"/>
      <c r="G18" s="355" t="s">
        <v>449</v>
      </c>
      <c r="H18" s="351" t="s">
        <v>448</v>
      </c>
      <c r="I18" s="333" t="s">
        <v>150</v>
      </c>
      <c r="J18" s="536">
        <v>0</v>
      </c>
      <c r="K18" s="536">
        <v>0</v>
      </c>
      <c r="L18" s="357"/>
    </row>
    <row r="19" spans="1:12" ht="12.75" x14ac:dyDescent="0.2">
      <c r="A19" s="351" t="s">
        <v>447</v>
      </c>
      <c r="B19" s="334"/>
      <c r="C19" s="371" t="s">
        <v>446</v>
      </c>
      <c r="D19" s="370">
        <f>SUBTOTAL(9,D9:D18)</f>
        <v>0</v>
      </c>
      <c r="E19" s="369" t="s">
        <v>346</v>
      </c>
      <c r="F19" s="349">
        <f>SUBTOTAL(9,E8:E18)</f>
        <v>0</v>
      </c>
      <c r="G19" s="368" t="s">
        <v>445</v>
      </c>
      <c r="H19" s="367">
        <v>437000</v>
      </c>
      <c r="I19" s="366" t="s">
        <v>149</v>
      </c>
      <c r="J19" s="535">
        <v>0</v>
      </c>
      <c r="K19" s="535">
        <v>0</v>
      </c>
      <c r="L19" s="357"/>
    </row>
    <row r="20" spans="1:12" ht="12.75" x14ac:dyDescent="0.2">
      <c r="A20" s="351" t="s">
        <v>444</v>
      </c>
      <c r="B20" s="334" t="s">
        <v>443</v>
      </c>
      <c r="C20" s="333" t="s">
        <v>151</v>
      </c>
      <c r="D20" s="353">
        <v>0</v>
      </c>
      <c r="E20" s="353">
        <v>0</v>
      </c>
      <c r="F20" s="356"/>
      <c r="G20" s="361" t="s">
        <v>442</v>
      </c>
      <c r="H20" s="364" t="s">
        <v>441</v>
      </c>
      <c r="I20" s="333" t="s">
        <v>440</v>
      </c>
      <c r="J20" s="353">
        <v>0</v>
      </c>
      <c r="K20" s="353">
        <v>0</v>
      </c>
      <c r="L20" s="357"/>
    </row>
    <row r="21" spans="1:12" ht="12.75" x14ac:dyDescent="0.2">
      <c r="A21" s="351" t="s">
        <v>439</v>
      </c>
      <c r="B21" s="364"/>
      <c r="C21" s="363"/>
      <c r="D21" s="362"/>
      <c r="E21" s="362"/>
      <c r="F21" s="356"/>
      <c r="G21" s="361" t="s">
        <v>438</v>
      </c>
      <c r="H21" s="351" t="s">
        <v>437</v>
      </c>
      <c r="I21" s="333" t="s">
        <v>145</v>
      </c>
      <c r="J21" s="353">
        <v>0</v>
      </c>
      <c r="K21" s="353">
        <v>0</v>
      </c>
      <c r="L21" s="357"/>
    </row>
    <row r="22" spans="1:12" ht="12.75" x14ac:dyDescent="0.2">
      <c r="A22" s="351" t="s">
        <v>436</v>
      </c>
      <c r="B22" s="334" t="s">
        <v>435</v>
      </c>
      <c r="C22" s="333" t="s">
        <v>148</v>
      </c>
      <c r="D22" s="353">
        <v>0</v>
      </c>
      <c r="E22" s="353">
        <v>0</v>
      </c>
      <c r="F22" s="356"/>
      <c r="G22" s="355" t="s">
        <v>434</v>
      </c>
      <c r="H22" s="351" t="s">
        <v>433</v>
      </c>
      <c r="I22" s="365" t="s">
        <v>432</v>
      </c>
      <c r="J22" s="352">
        <f>SUBTOTAL(9,J10:J21)</f>
        <v>0</v>
      </c>
      <c r="K22" s="358" t="s">
        <v>346</v>
      </c>
      <c r="L22" s="352">
        <f>SUBTOTAL(9,K10:K21)</f>
        <v>0</v>
      </c>
    </row>
    <row r="23" spans="1:12" ht="12.75" x14ac:dyDescent="0.2">
      <c r="A23" s="351" t="s">
        <v>431</v>
      </c>
      <c r="B23" s="334" t="s">
        <v>430</v>
      </c>
      <c r="C23" s="333" t="s">
        <v>146</v>
      </c>
      <c r="D23" s="353">
        <v>0</v>
      </c>
      <c r="E23" s="353">
        <v>0</v>
      </c>
      <c r="F23" s="356"/>
      <c r="G23" s="355" t="s">
        <v>429</v>
      </c>
      <c r="H23" s="335"/>
      <c r="I23" s="333"/>
      <c r="J23" s="347"/>
      <c r="K23" s="347"/>
      <c r="L23" s="357"/>
    </row>
    <row r="24" spans="1:12" ht="12.75" x14ac:dyDescent="0.2">
      <c r="A24" s="351" t="s">
        <v>428</v>
      </c>
      <c r="B24" s="334" t="s">
        <v>427</v>
      </c>
      <c r="C24" s="333" t="s">
        <v>144</v>
      </c>
      <c r="D24" s="353">
        <v>0</v>
      </c>
      <c r="E24" s="353">
        <v>0</v>
      </c>
      <c r="F24" s="356"/>
      <c r="G24" s="355" t="s">
        <v>426</v>
      </c>
      <c r="H24" s="335"/>
      <c r="I24" s="333"/>
      <c r="J24" s="347"/>
      <c r="K24" s="347"/>
      <c r="L24" s="357"/>
    </row>
    <row r="25" spans="1:12" ht="12.75" x14ac:dyDescent="0.2">
      <c r="A25" s="351" t="s">
        <v>425</v>
      </c>
      <c r="B25" s="364"/>
      <c r="C25" s="363"/>
      <c r="D25" s="362"/>
      <c r="E25" s="360"/>
      <c r="F25" s="356"/>
      <c r="G25" s="355" t="s">
        <v>424</v>
      </c>
      <c r="H25" s="351" t="s">
        <v>423</v>
      </c>
      <c r="I25" s="333" t="s">
        <v>141</v>
      </c>
      <c r="J25" s="353">
        <v>0</v>
      </c>
      <c r="K25" s="353">
        <v>0</v>
      </c>
      <c r="L25" s="357"/>
    </row>
    <row r="26" spans="1:12" ht="12.75" x14ac:dyDescent="0.2">
      <c r="A26" s="351" t="s">
        <v>422</v>
      </c>
      <c r="B26" s="334" t="s">
        <v>421</v>
      </c>
      <c r="C26" s="333" t="s">
        <v>142</v>
      </c>
      <c r="D26" s="353">
        <v>0</v>
      </c>
      <c r="E26" s="353">
        <v>0</v>
      </c>
      <c r="F26" s="356"/>
      <c r="G26" s="355" t="s">
        <v>420</v>
      </c>
      <c r="H26" s="351" t="s">
        <v>419</v>
      </c>
      <c r="I26" s="333" t="s">
        <v>140</v>
      </c>
      <c r="J26" s="353">
        <v>0</v>
      </c>
      <c r="K26" s="353">
        <v>0</v>
      </c>
      <c r="L26" s="357"/>
    </row>
    <row r="27" spans="1:12" ht="12.75" x14ac:dyDescent="0.2">
      <c r="A27" s="351" t="s">
        <v>418</v>
      </c>
      <c r="B27" s="334"/>
      <c r="C27" s="333"/>
      <c r="D27" s="360"/>
      <c r="E27" s="360"/>
      <c r="F27" s="356"/>
      <c r="G27" s="355" t="s">
        <v>417</v>
      </c>
      <c r="H27" s="351" t="s">
        <v>416</v>
      </c>
      <c r="I27" s="333" t="s">
        <v>138</v>
      </c>
      <c r="J27" s="353">
        <v>0</v>
      </c>
      <c r="K27" s="353">
        <v>0</v>
      </c>
      <c r="L27" s="357"/>
    </row>
    <row r="28" spans="1:12" ht="25.5" x14ac:dyDescent="0.2">
      <c r="A28" s="351" t="s">
        <v>415</v>
      </c>
      <c r="B28" s="334" t="s">
        <v>414</v>
      </c>
      <c r="C28" s="333" t="s">
        <v>139</v>
      </c>
      <c r="D28" s="353">
        <v>0</v>
      </c>
      <c r="E28" s="353">
        <v>0</v>
      </c>
      <c r="F28" s="356"/>
      <c r="G28" s="355" t="s">
        <v>413</v>
      </c>
      <c r="H28" s="351" t="s">
        <v>412</v>
      </c>
      <c r="I28" s="333" t="s">
        <v>411</v>
      </c>
      <c r="J28" s="353">
        <v>0</v>
      </c>
      <c r="K28" s="353">
        <v>0</v>
      </c>
      <c r="L28" s="357"/>
    </row>
    <row r="29" spans="1:12" ht="12.75" x14ac:dyDescent="0.2">
      <c r="A29" s="351" t="s">
        <v>410</v>
      </c>
      <c r="B29" s="334" t="s">
        <v>409</v>
      </c>
      <c r="C29" s="333" t="s">
        <v>408</v>
      </c>
      <c r="D29" s="353">
        <v>0</v>
      </c>
      <c r="E29" s="353">
        <v>0</v>
      </c>
      <c r="F29" s="356"/>
      <c r="G29" s="355" t="s">
        <v>407</v>
      </c>
      <c r="H29" s="351" t="s">
        <v>406</v>
      </c>
      <c r="I29" s="333" t="s">
        <v>134</v>
      </c>
      <c r="J29" s="353">
        <v>0</v>
      </c>
      <c r="K29" s="353">
        <v>0</v>
      </c>
      <c r="L29" s="357"/>
    </row>
    <row r="30" spans="1:12" ht="12.75" x14ac:dyDescent="0.2">
      <c r="A30" s="351" t="s">
        <v>405</v>
      </c>
      <c r="B30" s="334" t="s">
        <v>404</v>
      </c>
      <c r="C30" s="333" t="s">
        <v>135</v>
      </c>
      <c r="D30" s="353">
        <v>0</v>
      </c>
      <c r="E30" s="353">
        <v>0</v>
      </c>
      <c r="F30" s="356"/>
      <c r="G30" s="355" t="s">
        <v>403</v>
      </c>
      <c r="H30" s="351" t="s">
        <v>402</v>
      </c>
      <c r="I30" s="333" t="s">
        <v>133</v>
      </c>
      <c r="J30" s="353">
        <v>0</v>
      </c>
      <c r="K30" s="353">
        <v>0</v>
      </c>
      <c r="L30" s="357"/>
    </row>
    <row r="31" spans="1:12" ht="12.75" x14ac:dyDescent="0.2">
      <c r="A31" s="351" t="s">
        <v>401</v>
      </c>
      <c r="B31" s="334"/>
      <c r="C31" s="333"/>
      <c r="D31" s="360"/>
      <c r="E31" s="360"/>
      <c r="F31" s="356"/>
      <c r="G31" s="355" t="s">
        <v>400</v>
      </c>
      <c r="H31" s="351" t="s">
        <v>399</v>
      </c>
      <c r="I31" s="333" t="s">
        <v>131</v>
      </c>
      <c r="J31" s="353">
        <v>0</v>
      </c>
      <c r="K31" s="353">
        <v>0</v>
      </c>
      <c r="L31" s="357"/>
    </row>
    <row r="32" spans="1:12" ht="12.75" x14ac:dyDescent="0.2">
      <c r="A32" s="351" t="s">
        <v>398</v>
      </c>
      <c r="B32" s="334">
        <v>417100</v>
      </c>
      <c r="C32" s="333" t="s">
        <v>132</v>
      </c>
      <c r="D32" s="353">
        <v>0</v>
      </c>
      <c r="E32" s="353">
        <v>0</v>
      </c>
      <c r="F32" s="356"/>
      <c r="G32" s="355" t="s">
        <v>397</v>
      </c>
      <c r="H32" s="351" t="s">
        <v>396</v>
      </c>
      <c r="I32" s="333" t="s">
        <v>395</v>
      </c>
      <c r="J32" s="353">
        <v>0</v>
      </c>
      <c r="K32" s="353">
        <v>0</v>
      </c>
      <c r="L32" s="357"/>
    </row>
    <row r="33" spans="1:12" ht="12.75" x14ac:dyDescent="0.2">
      <c r="A33" s="351" t="s">
        <v>394</v>
      </c>
      <c r="B33" s="334">
        <v>417200</v>
      </c>
      <c r="C33" s="333" t="s">
        <v>130</v>
      </c>
      <c r="D33" s="353">
        <v>0</v>
      </c>
      <c r="E33" s="353">
        <v>0</v>
      </c>
      <c r="F33" s="356"/>
      <c r="G33" s="361" t="s">
        <v>393</v>
      </c>
      <c r="H33" s="334" t="s">
        <v>392</v>
      </c>
      <c r="I33" s="333" t="s">
        <v>391</v>
      </c>
      <c r="J33" s="353">
        <v>0</v>
      </c>
      <c r="K33" s="353">
        <v>0</v>
      </c>
      <c r="L33" s="357"/>
    </row>
    <row r="34" spans="1:12" ht="12.75" x14ac:dyDescent="0.2">
      <c r="A34" s="351" t="s">
        <v>390</v>
      </c>
      <c r="B34" s="334">
        <v>417300</v>
      </c>
      <c r="C34" s="333" t="s">
        <v>389</v>
      </c>
      <c r="D34" s="353">
        <v>0</v>
      </c>
      <c r="E34" s="353">
        <v>0</v>
      </c>
      <c r="F34" s="356"/>
      <c r="G34" s="355" t="s">
        <v>388</v>
      </c>
      <c r="H34" s="351" t="s">
        <v>387</v>
      </c>
      <c r="I34" s="333" t="s">
        <v>386</v>
      </c>
      <c r="J34" s="353">
        <v>0</v>
      </c>
      <c r="K34" s="353">
        <v>0</v>
      </c>
      <c r="L34" s="357"/>
    </row>
    <row r="35" spans="1:12" ht="12.75" x14ac:dyDescent="0.2">
      <c r="A35" s="351" t="s">
        <v>385</v>
      </c>
      <c r="B35" s="334">
        <v>417400</v>
      </c>
      <c r="C35" s="333" t="s">
        <v>384</v>
      </c>
      <c r="D35" s="353">
        <v>0</v>
      </c>
      <c r="E35" s="353">
        <v>0</v>
      </c>
      <c r="F35" s="356"/>
      <c r="G35" s="355" t="s">
        <v>383</v>
      </c>
      <c r="H35" s="351" t="s">
        <v>382</v>
      </c>
      <c r="I35" s="333" t="s">
        <v>381</v>
      </c>
      <c r="J35" s="359">
        <f>SUBTOTAL(9,J25:J34)</f>
        <v>0</v>
      </c>
      <c r="K35" s="358" t="s">
        <v>346</v>
      </c>
      <c r="L35" s="352">
        <f>SUBTOTAL(9,K25:K34)</f>
        <v>0</v>
      </c>
    </row>
    <row r="36" spans="1:12" ht="12.75" x14ac:dyDescent="0.2">
      <c r="A36" s="351" t="s">
        <v>380</v>
      </c>
      <c r="B36" s="334">
        <v>417900</v>
      </c>
      <c r="C36" s="333" t="s">
        <v>124</v>
      </c>
      <c r="D36" s="353">
        <v>0</v>
      </c>
      <c r="E36" s="353">
        <v>0</v>
      </c>
      <c r="F36" s="356"/>
      <c r="G36" s="355" t="s">
        <v>379</v>
      </c>
      <c r="H36" s="335"/>
      <c r="I36" s="333" t="s">
        <v>378</v>
      </c>
      <c r="J36" s="347"/>
      <c r="K36" s="347"/>
      <c r="L36" s="357"/>
    </row>
    <row r="37" spans="1:12" ht="25.5" x14ac:dyDescent="0.2">
      <c r="A37" s="351" t="s">
        <v>377</v>
      </c>
      <c r="B37" s="334"/>
      <c r="C37" s="333"/>
      <c r="D37" s="360"/>
      <c r="E37" s="360"/>
      <c r="F37" s="356"/>
      <c r="G37" s="355" t="s">
        <v>376</v>
      </c>
      <c r="H37" s="351" t="s">
        <v>375</v>
      </c>
      <c r="I37" s="333" t="s">
        <v>374</v>
      </c>
      <c r="J37" s="353">
        <v>0</v>
      </c>
      <c r="K37" s="353">
        <v>0</v>
      </c>
      <c r="L37" s="357"/>
    </row>
    <row r="38" spans="1:12" ht="12.75" x14ac:dyDescent="0.2">
      <c r="A38" s="351" t="s">
        <v>373</v>
      </c>
      <c r="B38" s="334">
        <v>418100</v>
      </c>
      <c r="C38" s="333" t="s">
        <v>123</v>
      </c>
      <c r="D38" s="353">
        <v>0</v>
      </c>
      <c r="E38" s="353">
        <v>0</v>
      </c>
      <c r="F38" s="356"/>
      <c r="G38" s="355" t="s">
        <v>372</v>
      </c>
      <c r="H38" s="351" t="s">
        <v>371</v>
      </c>
      <c r="I38" s="333" t="s">
        <v>370</v>
      </c>
      <c r="J38" s="353">
        <v>0</v>
      </c>
      <c r="K38" s="353">
        <v>0</v>
      </c>
      <c r="L38" s="357"/>
    </row>
    <row r="39" spans="1:12" ht="12.75" x14ac:dyDescent="0.2">
      <c r="A39" s="351" t="s">
        <v>369</v>
      </c>
      <c r="B39" s="334"/>
      <c r="C39" s="333"/>
      <c r="D39" s="360"/>
      <c r="E39" s="353"/>
      <c r="F39" s="356"/>
      <c r="G39" s="355" t="s">
        <v>368</v>
      </c>
      <c r="H39" s="351" t="s">
        <v>367</v>
      </c>
      <c r="I39" s="333" t="s">
        <v>366</v>
      </c>
      <c r="J39" s="359">
        <f>SUBTOTAL(9,J37:J38)</f>
        <v>0</v>
      </c>
      <c r="K39" s="358" t="s">
        <v>346</v>
      </c>
      <c r="L39" s="352">
        <f>SUBTOTAL(9,K37:K38)</f>
        <v>0</v>
      </c>
    </row>
    <row r="40" spans="1:12" ht="12.75" x14ac:dyDescent="0.2">
      <c r="A40" s="351" t="s">
        <v>365</v>
      </c>
      <c r="B40" s="334">
        <v>419100</v>
      </c>
      <c r="C40" s="333" t="s">
        <v>120</v>
      </c>
      <c r="D40" s="353">
        <v>0</v>
      </c>
      <c r="E40" s="353">
        <v>0</v>
      </c>
      <c r="F40" s="356"/>
      <c r="G40" s="355" t="s">
        <v>364</v>
      </c>
      <c r="H40" s="351" t="s">
        <v>363</v>
      </c>
      <c r="I40" s="333"/>
      <c r="J40" s="347"/>
      <c r="K40" s="357"/>
      <c r="L40" s="357"/>
    </row>
    <row r="41" spans="1:12" ht="12.75" x14ac:dyDescent="0.2">
      <c r="A41" s="351" t="s">
        <v>362</v>
      </c>
      <c r="B41" s="334">
        <v>419200</v>
      </c>
      <c r="C41" s="333" t="s">
        <v>118</v>
      </c>
      <c r="D41" s="353">
        <v>0</v>
      </c>
      <c r="E41" s="353">
        <v>3123</v>
      </c>
      <c r="F41" s="356"/>
      <c r="G41" s="355" t="s">
        <v>361</v>
      </c>
      <c r="H41" s="335"/>
      <c r="I41" s="333" t="s">
        <v>360</v>
      </c>
      <c r="J41" s="359">
        <f>SUM(D46,J8,J22,J35,J39)</f>
        <v>0</v>
      </c>
      <c r="K41" s="358" t="s">
        <v>346</v>
      </c>
      <c r="L41" s="352">
        <f>SUM(F46,L8,L22,L35,L39)</f>
        <v>3123</v>
      </c>
    </row>
    <row r="42" spans="1:12" ht="12.75" x14ac:dyDescent="0.2">
      <c r="A42" s="351" t="s">
        <v>359</v>
      </c>
      <c r="B42" s="334">
        <v>419300</v>
      </c>
      <c r="C42" s="333" t="s">
        <v>116</v>
      </c>
      <c r="D42" s="353">
        <v>0</v>
      </c>
      <c r="E42" s="353">
        <v>0</v>
      </c>
      <c r="F42" s="356"/>
      <c r="G42" s="355" t="s">
        <v>358</v>
      </c>
      <c r="H42" s="335"/>
      <c r="I42" s="333"/>
      <c r="J42" s="347"/>
      <c r="K42" s="347"/>
      <c r="L42" s="357"/>
    </row>
    <row r="43" spans="1:12" ht="12.75" x14ac:dyDescent="0.2">
      <c r="A43" s="351" t="s">
        <v>357</v>
      </c>
      <c r="B43" s="334">
        <v>419900</v>
      </c>
      <c r="C43" s="333" t="s">
        <v>115</v>
      </c>
      <c r="D43" s="353">
        <v>0</v>
      </c>
      <c r="E43" s="534">
        <v>0</v>
      </c>
      <c r="F43" s="356"/>
      <c r="G43" s="355" t="s">
        <v>356</v>
      </c>
      <c r="H43" s="351" t="s">
        <v>355</v>
      </c>
      <c r="I43" s="333" t="s">
        <v>354</v>
      </c>
      <c r="J43" s="533">
        <v>0</v>
      </c>
      <c r="K43" s="532">
        <v>6497</v>
      </c>
      <c r="L43" s="352">
        <f>+K43</f>
        <v>6497</v>
      </c>
    </row>
    <row r="44" spans="1:12" ht="12.75" x14ac:dyDescent="0.2">
      <c r="A44" s="351" t="s">
        <v>353</v>
      </c>
      <c r="B44" s="334"/>
      <c r="C44" s="333" t="s">
        <v>352</v>
      </c>
      <c r="D44" s="332">
        <f>SUBTOTAL(9,D19:D43)</f>
        <v>0</v>
      </c>
      <c r="E44" s="350" t="s">
        <v>346</v>
      </c>
      <c r="F44" s="349">
        <f>SUBTOTAL(9,E20:E43)</f>
        <v>3123</v>
      </c>
      <c r="G44" s="348" t="s">
        <v>351</v>
      </c>
      <c r="H44" s="335"/>
      <c r="I44" s="333"/>
      <c r="J44" s="347"/>
      <c r="K44" s="347"/>
      <c r="L44" s="347"/>
    </row>
    <row r="45" spans="1:12" ht="24" x14ac:dyDescent="0.2">
      <c r="A45" s="346" t="s">
        <v>350</v>
      </c>
      <c r="B45" s="340">
        <v>410000</v>
      </c>
      <c r="C45" s="345" t="s">
        <v>349</v>
      </c>
      <c r="D45" s="344"/>
      <c r="E45" s="343" t="s">
        <v>346</v>
      </c>
      <c r="F45" s="342"/>
      <c r="G45" s="341"/>
      <c r="H45" s="340" t="s">
        <v>348</v>
      </c>
      <c r="I45" s="339" t="s">
        <v>347</v>
      </c>
      <c r="J45" s="338"/>
      <c r="K45" s="337" t="s">
        <v>346</v>
      </c>
      <c r="L45" s="336"/>
    </row>
    <row r="46" spans="1:12" ht="12.75" x14ac:dyDescent="0.2">
      <c r="A46" s="335"/>
      <c r="B46" s="334"/>
      <c r="C46" s="333"/>
      <c r="D46" s="332">
        <f>(D19+D44)</f>
        <v>0</v>
      </c>
      <c r="E46" s="332"/>
      <c r="F46" s="331">
        <f>SUM(F19+F44)</f>
        <v>3123</v>
      </c>
      <c r="G46" s="330"/>
      <c r="H46" s="329"/>
      <c r="I46" s="328" t="s">
        <v>345</v>
      </c>
      <c r="J46" s="326">
        <f>(D7+J41+J43)</f>
        <v>0</v>
      </c>
      <c r="K46" s="327"/>
      <c r="L46" s="326">
        <f>(F7+L41+K43)</f>
        <v>9620</v>
      </c>
    </row>
    <row r="47" spans="1:12" ht="12.95" customHeight="1" x14ac:dyDescent="0.2">
      <c r="A47" s="598" t="str">
        <f ca="1">CELL("FILENAME",A1)</f>
        <v>R:\Finance\Annual Budget\Amended 2016-2017\[2016-2017 Amended Budget.xlsx]156</v>
      </c>
      <c r="B47" s="598"/>
      <c r="C47" s="598"/>
      <c r="D47" s="324"/>
      <c r="E47" s="324"/>
      <c r="F47" s="324"/>
      <c r="G47" s="324"/>
      <c r="H47" s="324"/>
      <c r="I47" s="325"/>
      <c r="J47" s="324"/>
      <c r="K47" s="324"/>
      <c r="L47" s="324"/>
    </row>
    <row r="48" spans="1:12" x14ac:dyDescent="0.2">
      <c r="D48" s="323"/>
      <c r="E48" s="323"/>
      <c r="F48" s="323"/>
    </row>
    <row r="49" spans="4:6" x14ac:dyDescent="0.2">
      <c r="D49" s="323"/>
      <c r="E49" s="323"/>
      <c r="F49" s="323"/>
    </row>
    <row r="50" spans="4:6" x14ac:dyDescent="0.2">
      <c r="D50" s="323"/>
      <c r="E50" s="323"/>
      <c r="F50" s="323"/>
    </row>
    <row r="51" spans="4:6" x14ac:dyDescent="0.2">
      <c r="D51" s="323"/>
      <c r="E51" s="323"/>
      <c r="F51" s="323"/>
    </row>
    <row r="52" spans="4:6" x14ac:dyDescent="0.2">
      <c r="D52" s="323"/>
      <c r="E52" s="323"/>
      <c r="F52" s="323"/>
    </row>
    <row r="53" spans="4:6" x14ac:dyDescent="0.2">
      <c r="D53" s="323"/>
      <c r="E53" s="323"/>
      <c r="F53" s="323"/>
    </row>
    <row r="54" spans="4:6" x14ac:dyDescent="0.2">
      <c r="D54" s="323"/>
      <c r="E54" s="323"/>
      <c r="F54" s="323"/>
    </row>
    <row r="55" spans="4:6" x14ac:dyDescent="0.2">
      <c r="D55" s="323"/>
      <c r="E55" s="323"/>
      <c r="F55" s="323"/>
    </row>
    <row r="56" spans="4:6" x14ac:dyDescent="0.2">
      <c r="D56" s="323"/>
      <c r="E56" s="323"/>
      <c r="F56" s="323"/>
    </row>
    <row r="57" spans="4:6" x14ac:dyDescent="0.2">
      <c r="D57" s="323"/>
      <c r="E57" s="323"/>
      <c r="F57" s="323"/>
    </row>
    <row r="58" spans="4:6" x14ac:dyDescent="0.2">
      <c r="D58" s="323"/>
      <c r="E58" s="323"/>
      <c r="F58" s="323"/>
    </row>
    <row r="59" spans="4:6" x14ac:dyDescent="0.2">
      <c r="D59" s="323"/>
      <c r="E59" s="323"/>
      <c r="F59" s="323"/>
    </row>
    <row r="60" spans="4:6" x14ac:dyDescent="0.2">
      <c r="D60" s="323"/>
      <c r="E60" s="323"/>
      <c r="F60" s="323"/>
    </row>
    <row r="61" spans="4:6" x14ac:dyDescent="0.2">
      <c r="D61" s="323"/>
      <c r="E61" s="323"/>
      <c r="F61" s="323"/>
    </row>
    <row r="62" spans="4:6" x14ac:dyDescent="0.2">
      <c r="D62" s="323"/>
      <c r="E62" s="323"/>
      <c r="F62" s="323"/>
    </row>
    <row r="63" spans="4:6" x14ac:dyDescent="0.2">
      <c r="D63" s="323"/>
      <c r="E63" s="323"/>
      <c r="F63" s="323"/>
    </row>
    <row r="64" spans="4:6" x14ac:dyDescent="0.2">
      <c r="D64" s="323"/>
      <c r="E64" s="323"/>
      <c r="F64" s="323"/>
    </row>
    <row r="65" spans="4:6" x14ac:dyDescent="0.2">
      <c r="D65" s="323"/>
      <c r="E65" s="323"/>
      <c r="F65" s="323"/>
    </row>
    <row r="66" spans="4:6" x14ac:dyDescent="0.2">
      <c r="D66" s="323"/>
      <c r="E66" s="323"/>
      <c r="F66" s="323"/>
    </row>
    <row r="67" spans="4:6" x14ac:dyDescent="0.2">
      <c r="D67" s="323"/>
      <c r="E67" s="323"/>
      <c r="F67" s="323"/>
    </row>
    <row r="68" spans="4:6" x14ac:dyDescent="0.2">
      <c r="D68" s="323"/>
      <c r="E68" s="323"/>
      <c r="F68" s="323"/>
    </row>
    <row r="69" spans="4:6" x14ac:dyDescent="0.2">
      <c r="D69" s="323"/>
      <c r="E69" s="323"/>
      <c r="F69" s="323"/>
    </row>
    <row r="70" spans="4:6" x14ac:dyDescent="0.2">
      <c r="D70" s="323"/>
      <c r="E70" s="323"/>
      <c r="F70" s="323"/>
    </row>
    <row r="71" spans="4:6" x14ac:dyDescent="0.2">
      <c r="D71" s="323"/>
      <c r="E71" s="323"/>
      <c r="F71" s="323"/>
    </row>
    <row r="72" spans="4:6" x14ac:dyDescent="0.2">
      <c r="D72" s="323"/>
      <c r="E72" s="323"/>
      <c r="F72" s="323"/>
    </row>
    <row r="73" spans="4:6" x14ac:dyDescent="0.2">
      <c r="D73" s="323"/>
      <c r="E73" s="323"/>
      <c r="F73" s="323"/>
    </row>
    <row r="74" spans="4:6" x14ac:dyDescent="0.2">
      <c r="D74" s="323"/>
      <c r="E74" s="323"/>
      <c r="F74" s="323"/>
    </row>
    <row r="75" spans="4:6" x14ac:dyDescent="0.2">
      <c r="D75" s="323"/>
      <c r="E75" s="323"/>
      <c r="F75" s="323"/>
    </row>
    <row r="76" spans="4:6" x14ac:dyDescent="0.2">
      <c r="D76" s="323"/>
      <c r="E76" s="323"/>
      <c r="F76" s="323"/>
    </row>
    <row r="77" spans="4:6" x14ac:dyDescent="0.2">
      <c r="D77" s="323"/>
      <c r="E77" s="323"/>
      <c r="F77" s="323"/>
    </row>
    <row r="78" spans="4:6" x14ac:dyDescent="0.2">
      <c r="D78" s="323"/>
      <c r="E78" s="323"/>
      <c r="F78" s="323"/>
    </row>
    <row r="79" spans="4:6" x14ac:dyDescent="0.2">
      <c r="D79" s="323"/>
      <c r="E79" s="323"/>
      <c r="F79" s="323"/>
    </row>
    <row r="80" spans="4:6" x14ac:dyDescent="0.2">
      <c r="D80" s="323"/>
      <c r="E80" s="323"/>
      <c r="F80" s="323"/>
    </row>
    <row r="81" spans="4:6" x14ac:dyDescent="0.2">
      <c r="D81" s="323"/>
      <c r="E81" s="323"/>
      <c r="F81" s="323"/>
    </row>
    <row r="82" spans="4:6" x14ac:dyDescent="0.2">
      <c r="D82" s="323"/>
      <c r="E82" s="323"/>
      <c r="F82" s="323"/>
    </row>
    <row r="83" spans="4:6" x14ac:dyDescent="0.2">
      <c r="D83" s="323"/>
      <c r="E83" s="323"/>
      <c r="F83" s="323"/>
    </row>
    <row r="84" spans="4:6" x14ac:dyDescent="0.2">
      <c r="D84" s="323"/>
      <c r="E84" s="323"/>
      <c r="F84" s="323"/>
    </row>
    <row r="85" spans="4:6" x14ac:dyDescent="0.2">
      <c r="D85" s="323"/>
      <c r="E85" s="323"/>
      <c r="F85" s="323"/>
    </row>
    <row r="86" spans="4:6" x14ac:dyDescent="0.2">
      <c r="D86" s="323"/>
      <c r="E86" s="323"/>
      <c r="F86" s="323"/>
    </row>
    <row r="87" spans="4:6" x14ac:dyDescent="0.2">
      <c r="D87" s="323"/>
      <c r="E87" s="323"/>
      <c r="F87" s="323"/>
    </row>
    <row r="88" spans="4:6" x14ac:dyDescent="0.2">
      <c r="D88" s="323"/>
      <c r="E88" s="323"/>
      <c r="F88" s="323"/>
    </row>
    <row r="89" spans="4:6" x14ac:dyDescent="0.2">
      <c r="D89" s="323"/>
      <c r="E89" s="323"/>
      <c r="F89" s="323"/>
    </row>
    <row r="90" spans="4:6" x14ac:dyDescent="0.2">
      <c r="D90" s="323"/>
      <c r="E90" s="323"/>
      <c r="F90" s="323"/>
    </row>
    <row r="91" spans="4:6" x14ac:dyDescent="0.2">
      <c r="D91" s="323"/>
      <c r="E91" s="323"/>
      <c r="F91" s="323"/>
    </row>
    <row r="92" spans="4:6" x14ac:dyDescent="0.2">
      <c r="D92" s="323"/>
      <c r="E92" s="323"/>
      <c r="F92" s="323"/>
    </row>
    <row r="93" spans="4:6" x14ac:dyDescent="0.2">
      <c r="D93" s="323"/>
      <c r="E93" s="323"/>
      <c r="F93" s="323"/>
    </row>
    <row r="94" spans="4:6" x14ac:dyDescent="0.2">
      <c r="D94" s="323"/>
      <c r="E94" s="323"/>
      <c r="F94" s="323"/>
    </row>
    <row r="95" spans="4:6" x14ac:dyDescent="0.2">
      <c r="D95" s="323"/>
      <c r="E95" s="323"/>
      <c r="F95" s="323"/>
    </row>
    <row r="96" spans="4:6" x14ac:dyDescent="0.2">
      <c r="D96" s="323"/>
      <c r="E96" s="323"/>
      <c r="F96" s="323"/>
    </row>
    <row r="97" spans="4:6" x14ac:dyDescent="0.2">
      <c r="D97" s="323"/>
      <c r="E97" s="323"/>
      <c r="F97" s="323"/>
    </row>
    <row r="98" spans="4:6" x14ac:dyDescent="0.2">
      <c r="D98" s="323"/>
      <c r="E98" s="323"/>
      <c r="F98" s="323"/>
    </row>
    <row r="99" spans="4:6" x14ac:dyDescent="0.2">
      <c r="D99" s="323"/>
      <c r="E99" s="323"/>
      <c r="F99" s="323"/>
    </row>
    <row r="100" spans="4:6" x14ac:dyDescent="0.2">
      <c r="D100" s="323"/>
      <c r="E100" s="323"/>
      <c r="F100" s="323"/>
    </row>
    <row r="101" spans="4:6" x14ac:dyDescent="0.2">
      <c r="D101" s="323"/>
      <c r="E101" s="323"/>
      <c r="F101" s="323"/>
    </row>
    <row r="102" spans="4:6" x14ac:dyDescent="0.2">
      <c r="D102" s="323"/>
      <c r="E102" s="323"/>
      <c r="F102" s="323"/>
    </row>
    <row r="103" spans="4:6" x14ac:dyDescent="0.2">
      <c r="D103" s="323"/>
      <c r="E103" s="323"/>
      <c r="F103" s="323"/>
    </row>
    <row r="104" spans="4:6" x14ac:dyDescent="0.2">
      <c r="D104" s="323"/>
      <c r="E104" s="323"/>
      <c r="F104" s="323"/>
    </row>
    <row r="105" spans="4:6" x14ac:dyDescent="0.2">
      <c r="D105" s="323"/>
      <c r="E105" s="323"/>
      <c r="F105" s="323"/>
    </row>
    <row r="106" spans="4:6" x14ac:dyDescent="0.2">
      <c r="D106" s="323"/>
      <c r="E106" s="323"/>
      <c r="F106" s="323"/>
    </row>
    <row r="107" spans="4:6" x14ac:dyDescent="0.2">
      <c r="D107" s="323"/>
      <c r="E107" s="323"/>
      <c r="F107" s="323"/>
    </row>
    <row r="108" spans="4:6" x14ac:dyDescent="0.2">
      <c r="D108" s="323"/>
      <c r="E108" s="323"/>
      <c r="F108" s="323"/>
    </row>
    <row r="109" spans="4:6" x14ac:dyDescent="0.2">
      <c r="D109" s="323"/>
      <c r="E109" s="323"/>
      <c r="F109" s="323"/>
    </row>
    <row r="110" spans="4:6" x14ac:dyDescent="0.2">
      <c r="D110" s="323"/>
      <c r="E110" s="323"/>
      <c r="F110" s="323"/>
    </row>
    <row r="111" spans="4:6" x14ac:dyDescent="0.2">
      <c r="D111" s="323"/>
      <c r="E111" s="323"/>
      <c r="F111" s="323"/>
    </row>
    <row r="112" spans="4:6" x14ac:dyDescent="0.2">
      <c r="D112" s="323"/>
      <c r="E112" s="323"/>
      <c r="F112" s="323"/>
    </row>
    <row r="113" spans="4:6" x14ac:dyDescent="0.2">
      <c r="D113" s="323"/>
      <c r="E113" s="323"/>
      <c r="F113" s="323"/>
    </row>
    <row r="114" spans="4:6" x14ac:dyDescent="0.2">
      <c r="D114" s="323"/>
      <c r="E114" s="323"/>
      <c r="F114" s="323"/>
    </row>
    <row r="115" spans="4:6" x14ac:dyDescent="0.2">
      <c r="D115" s="323"/>
      <c r="E115" s="323"/>
      <c r="F115" s="323"/>
    </row>
    <row r="116" spans="4:6" x14ac:dyDescent="0.2">
      <c r="D116" s="323"/>
      <c r="E116" s="323"/>
      <c r="F116" s="323"/>
    </row>
    <row r="117" spans="4:6" x14ac:dyDescent="0.2">
      <c r="D117" s="323"/>
      <c r="E117" s="323"/>
      <c r="F117" s="323"/>
    </row>
    <row r="118" spans="4:6" x14ac:dyDescent="0.2">
      <c r="D118" s="323"/>
      <c r="E118" s="323"/>
      <c r="F118" s="323"/>
    </row>
    <row r="119" spans="4:6" x14ac:dyDescent="0.2">
      <c r="D119" s="323"/>
      <c r="E119" s="323"/>
      <c r="F119" s="323"/>
    </row>
    <row r="120" spans="4:6" x14ac:dyDescent="0.2">
      <c r="D120" s="323"/>
      <c r="E120" s="323"/>
      <c r="F120" s="323"/>
    </row>
    <row r="121" spans="4:6" x14ac:dyDescent="0.2">
      <c r="D121" s="323"/>
      <c r="E121" s="323"/>
      <c r="F121" s="323"/>
    </row>
    <row r="122" spans="4:6" x14ac:dyDescent="0.2">
      <c r="D122" s="323"/>
      <c r="E122" s="323"/>
      <c r="F122" s="323"/>
    </row>
    <row r="123" spans="4:6" x14ac:dyDescent="0.2">
      <c r="D123" s="323"/>
      <c r="E123" s="323"/>
      <c r="F123" s="323"/>
    </row>
    <row r="124" spans="4:6" x14ac:dyDescent="0.2">
      <c r="D124" s="323"/>
      <c r="E124" s="323"/>
      <c r="F124" s="323"/>
    </row>
    <row r="125" spans="4:6" x14ac:dyDescent="0.2">
      <c r="D125" s="323"/>
      <c r="E125" s="323"/>
      <c r="F125" s="323"/>
    </row>
    <row r="126" spans="4:6" x14ac:dyDescent="0.2">
      <c r="D126" s="323"/>
      <c r="E126" s="323"/>
      <c r="F126" s="323"/>
    </row>
    <row r="127" spans="4:6" x14ac:dyDescent="0.2">
      <c r="D127" s="323"/>
      <c r="E127" s="323"/>
      <c r="F127" s="323"/>
    </row>
    <row r="128" spans="4:6" x14ac:dyDescent="0.2">
      <c r="D128" s="323"/>
      <c r="E128" s="323"/>
      <c r="F128" s="323"/>
    </row>
    <row r="129" spans="4:6" x14ac:dyDescent="0.2">
      <c r="D129" s="323"/>
      <c r="E129" s="323"/>
      <c r="F129" s="323"/>
    </row>
    <row r="130" spans="4:6" x14ac:dyDescent="0.2">
      <c r="D130" s="323"/>
      <c r="E130" s="323"/>
      <c r="F130" s="323"/>
    </row>
    <row r="131" spans="4:6" x14ac:dyDescent="0.2">
      <c r="D131" s="323"/>
      <c r="E131" s="323"/>
      <c r="F131" s="323"/>
    </row>
    <row r="132" spans="4:6" x14ac:dyDescent="0.2">
      <c r="D132" s="323"/>
      <c r="E132" s="323"/>
      <c r="F132" s="323"/>
    </row>
    <row r="133" spans="4:6" x14ac:dyDescent="0.2">
      <c r="D133" s="323"/>
      <c r="E133" s="323"/>
      <c r="F133" s="323"/>
    </row>
    <row r="134" spans="4:6" x14ac:dyDescent="0.2">
      <c r="D134" s="323"/>
      <c r="E134" s="323"/>
      <c r="F134" s="323"/>
    </row>
    <row r="135" spans="4:6" x14ac:dyDescent="0.2">
      <c r="D135" s="323"/>
      <c r="E135" s="323"/>
      <c r="F135" s="323"/>
    </row>
    <row r="136" spans="4:6" x14ac:dyDescent="0.2">
      <c r="D136" s="323"/>
      <c r="E136" s="323"/>
      <c r="F136" s="323"/>
    </row>
    <row r="137" spans="4:6" x14ac:dyDescent="0.2">
      <c r="D137" s="323"/>
      <c r="E137" s="323"/>
      <c r="F137" s="323"/>
    </row>
    <row r="138" spans="4:6" x14ac:dyDescent="0.2">
      <c r="D138" s="323"/>
      <c r="E138" s="323"/>
      <c r="F138" s="323"/>
    </row>
    <row r="139" spans="4:6" x14ac:dyDescent="0.2">
      <c r="D139" s="323"/>
      <c r="E139" s="323"/>
      <c r="F139" s="323"/>
    </row>
    <row r="140" spans="4:6" x14ac:dyDescent="0.2">
      <c r="D140" s="323"/>
      <c r="E140" s="323"/>
      <c r="F140" s="323"/>
    </row>
    <row r="141" spans="4:6" x14ac:dyDescent="0.2">
      <c r="D141" s="323"/>
      <c r="E141" s="323"/>
      <c r="F141" s="323"/>
    </row>
    <row r="142" spans="4:6" x14ac:dyDescent="0.2">
      <c r="D142" s="323"/>
      <c r="E142" s="323"/>
      <c r="F142" s="323"/>
    </row>
    <row r="143" spans="4:6" x14ac:dyDescent="0.2">
      <c r="D143" s="323"/>
      <c r="E143" s="323"/>
      <c r="F143" s="323"/>
    </row>
    <row r="144" spans="4:6" x14ac:dyDescent="0.2">
      <c r="D144" s="323"/>
      <c r="E144" s="323"/>
      <c r="F144" s="323"/>
    </row>
    <row r="145" spans="4:6" x14ac:dyDescent="0.2">
      <c r="D145" s="323"/>
      <c r="E145" s="323"/>
      <c r="F145" s="323"/>
    </row>
    <row r="146" spans="4:6" x14ac:dyDescent="0.2">
      <c r="D146" s="323"/>
      <c r="E146" s="323"/>
      <c r="F146" s="323"/>
    </row>
    <row r="147" spans="4:6" x14ac:dyDescent="0.2">
      <c r="D147" s="323"/>
      <c r="E147" s="323"/>
      <c r="F147" s="323"/>
    </row>
    <row r="148" spans="4:6" x14ac:dyDescent="0.2">
      <c r="D148" s="323"/>
      <c r="E148" s="323"/>
      <c r="F148" s="323"/>
    </row>
    <row r="149" spans="4:6" x14ac:dyDescent="0.2">
      <c r="D149" s="323"/>
      <c r="E149" s="323"/>
      <c r="F149" s="323"/>
    </row>
    <row r="150" spans="4:6" x14ac:dyDescent="0.2">
      <c r="D150" s="323"/>
      <c r="E150" s="323"/>
      <c r="F150" s="323"/>
    </row>
    <row r="151" spans="4:6" x14ac:dyDescent="0.2">
      <c r="D151" s="323"/>
      <c r="E151" s="323"/>
      <c r="F151" s="323"/>
    </row>
    <row r="152" spans="4:6" x14ac:dyDescent="0.2">
      <c r="D152" s="323"/>
      <c r="E152" s="323"/>
      <c r="F152" s="323"/>
    </row>
    <row r="153" spans="4:6" x14ac:dyDescent="0.2">
      <c r="D153" s="323"/>
      <c r="E153" s="323"/>
      <c r="F153" s="323"/>
    </row>
    <row r="154" spans="4:6" x14ac:dyDescent="0.2">
      <c r="D154" s="323"/>
      <c r="E154" s="323"/>
      <c r="F154" s="323"/>
    </row>
    <row r="155" spans="4:6" x14ac:dyDescent="0.2">
      <c r="D155" s="323"/>
      <c r="E155" s="323"/>
      <c r="F155" s="323"/>
    </row>
    <row r="156" spans="4:6" x14ac:dyDescent="0.2">
      <c r="D156" s="323"/>
      <c r="E156" s="323"/>
      <c r="F156" s="323"/>
    </row>
    <row r="157" spans="4:6" x14ac:dyDescent="0.2">
      <c r="D157" s="323"/>
      <c r="E157" s="323"/>
      <c r="F157" s="323"/>
    </row>
    <row r="158" spans="4:6" x14ac:dyDescent="0.2">
      <c r="D158" s="323"/>
      <c r="E158" s="323"/>
      <c r="F158" s="323"/>
    </row>
    <row r="159" spans="4:6" x14ac:dyDescent="0.2">
      <c r="D159" s="323"/>
      <c r="E159" s="323"/>
      <c r="F159" s="323"/>
    </row>
    <row r="160" spans="4:6" x14ac:dyDescent="0.2">
      <c r="D160" s="323"/>
      <c r="E160" s="323"/>
      <c r="F160" s="323"/>
    </row>
    <row r="161" spans="4:6" x14ac:dyDescent="0.2">
      <c r="D161" s="323"/>
      <c r="E161" s="323"/>
      <c r="F161" s="323"/>
    </row>
    <row r="162" spans="4:6" x14ac:dyDescent="0.2">
      <c r="D162" s="323"/>
      <c r="E162" s="323"/>
      <c r="F162" s="323"/>
    </row>
    <row r="163" spans="4:6" x14ac:dyDescent="0.2">
      <c r="D163" s="323"/>
      <c r="E163" s="323"/>
      <c r="F163" s="323"/>
    </row>
    <row r="164" spans="4:6" x14ac:dyDescent="0.2">
      <c r="D164" s="323"/>
      <c r="E164" s="323"/>
      <c r="F164" s="323"/>
    </row>
    <row r="165" spans="4:6" x14ac:dyDescent="0.2">
      <c r="D165" s="323"/>
      <c r="E165" s="323"/>
      <c r="F165" s="323"/>
    </row>
    <row r="166" spans="4:6" x14ac:dyDescent="0.2">
      <c r="D166" s="323"/>
      <c r="E166" s="323"/>
      <c r="F166" s="323"/>
    </row>
    <row r="167" spans="4:6" x14ac:dyDescent="0.2">
      <c r="D167" s="323"/>
      <c r="E167" s="323"/>
      <c r="F167" s="323"/>
    </row>
    <row r="168" spans="4:6" x14ac:dyDescent="0.2">
      <c r="D168" s="323"/>
      <c r="E168" s="323"/>
      <c r="F168" s="323"/>
    </row>
    <row r="169" spans="4:6" x14ac:dyDescent="0.2">
      <c r="D169" s="323"/>
      <c r="E169" s="323"/>
      <c r="F169" s="323"/>
    </row>
    <row r="170" spans="4:6" x14ac:dyDescent="0.2">
      <c r="D170" s="323"/>
      <c r="E170" s="323"/>
      <c r="F170" s="323"/>
    </row>
    <row r="171" spans="4:6" x14ac:dyDescent="0.2">
      <c r="D171" s="323"/>
      <c r="E171" s="323"/>
      <c r="F171" s="323"/>
    </row>
    <row r="172" spans="4:6" x14ac:dyDescent="0.2">
      <c r="D172" s="323"/>
      <c r="E172" s="323"/>
      <c r="F172" s="323"/>
    </row>
    <row r="173" spans="4:6" x14ac:dyDescent="0.2">
      <c r="D173" s="323"/>
      <c r="E173" s="323"/>
      <c r="F173" s="323"/>
    </row>
    <row r="174" spans="4:6" x14ac:dyDescent="0.2">
      <c r="D174" s="323"/>
      <c r="E174" s="323"/>
      <c r="F174" s="323"/>
    </row>
    <row r="175" spans="4:6" x14ac:dyDescent="0.2">
      <c r="D175" s="323"/>
      <c r="E175" s="323"/>
      <c r="F175" s="323"/>
    </row>
    <row r="176" spans="4:6" x14ac:dyDescent="0.2">
      <c r="D176" s="323"/>
      <c r="E176" s="323"/>
      <c r="F176" s="323"/>
    </row>
    <row r="177" spans="4:6" x14ac:dyDescent="0.2">
      <c r="D177" s="323"/>
      <c r="E177" s="323"/>
      <c r="F177" s="323"/>
    </row>
    <row r="178" spans="4:6" x14ac:dyDescent="0.2">
      <c r="D178" s="323"/>
      <c r="E178" s="323"/>
      <c r="F178" s="323"/>
    </row>
    <row r="179" spans="4:6" x14ac:dyDescent="0.2">
      <c r="D179" s="323"/>
      <c r="E179" s="323"/>
      <c r="F179" s="323"/>
    </row>
    <row r="180" spans="4:6" x14ac:dyDescent="0.2">
      <c r="D180" s="323"/>
      <c r="E180" s="323"/>
      <c r="F180" s="323"/>
    </row>
    <row r="181" spans="4:6" x14ac:dyDescent="0.2">
      <c r="D181" s="323"/>
      <c r="E181" s="323"/>
      <c r="F181" s="323"/>
    </row>
    <row r="182" spans="4:6" x14ac:dyDescent="0.2">
      <c r="D182" s="323"/>
      <c r="E182" s="323"/>
      <c r="F182" s="323"/>
    </row>
    <row r="183" spans="4:6" x14ac:dyDescent="0.2">
      <c r="D183" s="323"/>
      <c r="E183" s="323"/>
      <c r="F183" s="323"/>
    </row>
    <row r="184" spans="4:6" x14ac:dyDescent="0.2">
      <c r="D184" s="323"/>
      <c r="E184" s="323"/>
      <c r="F184" s="323"/>
    </row>
    <row r="185" spans="4:6" x14ac:dyDescent="0.2">
      <c r="D185" s="323"/>
      <c r="E185" s="323"/>
      <c r="F185" s="323"/>
    </row>
    <row r="186" spans="4:6" x14ac:dyDescent="0.2">
      <c r="D186" s="323"/>
      <c r="E186" s="323"/>
      <c r="F186" s="323"/>
    </row>
    <row r="187" spans="4:6" x14ac:dyDescent="0.2">
      <c r="D187" s="323"/>
      <c r="E187" s="323"/>
      <c r="F187" s="323"/>
    </row>
    <row r="188" spans="4:6" x14ac:dyDescent="0.2">
      <c r="D188" s="323"/>
      <c r="E188" s="323"/>
      <c r="F188" s="323"/>
    </row>
    <row r="189" spans="4:6" x14ac:dyDescent="0.2">
      <c r="D189" s="323"/>
      <c r="E189" s="323"/>
      <c r="F189" s="323"/>
    </row>
    <row r="190" spans="4:6" x14ac:dyDescent="0.2">
      <c r="D190" s="323"/>
      <c r="E190" s="323"/>
      <c r="F190" s="323"/>
    </row>
    <row r="191" spans="4:6" x14ac:dyDescent="0.2">
      <c r="D191" s="323"/>
      <c r="E191" s="323"/>
      <c r="F191" s="323"/>
    </row>
    <row r="192" spans="4:6" x14ac:dyDescent="0.2">
      <c r="D192" s="323"/>
      <c r="E192" s="323"/>
      <c r="F192" s="323"/>
    </row>
    <row r="193" spans="4:6" x14ac:dyDescent="0.2">
      <c r="D193" s="323"/>
      <c r="E193" s="323"/>
      <c r="F193" s="323"/>
    </row>
    <row r="194" spans="4:6" x14ac:dyDescent="0.2">
      <c r="D194" s="323"/>
      <c r="E194" s="323"/>
      <c r="F194" s="323"/>
    </row>
    <row r="195" spans="4:6" x14ac:dyDescent="0.2">
      <c r="D195" s="323"/>
      <c r="E195" s="323"/>
      <c r="F195" s="323"/>
    </row>
    <row r="196" spans="4:6" x14ac:dyDescent="0.2">
      <c r="D196" s="323"/>
      <c r="E196" s="323"/>
      <c r="F196" s="323"/>
    </row>
    <row r="197" spans="4:6" x14ac:dyDescent="0.2">
      <c r="D197" s="323"/>
      <c r="E197" s="323"/>
      <c r="F197" s="323"/>
    </row>
    <row r="198" spans="4:6" x14ac:dyDescent="0.2">
      <c r="D198" s="323"/>
      <c r="E198" s="323"/>
      <c r="F198" s="323"/>
    </row>
    <row r="199" spans="4:6" x14ac:dyDescent="0.2">
      <c r="D199" s="323"/>
      <c r="E199" s="323"/>
      <c r="F199" s="323"/>
    </row>
    <row r="200" spans="4:6" x14ac:dyDescent="0.2">
      <c r="D200" s="323"/>
      <c r="E200" s="323"/>
      <c r="F200" s="323"/>
    </row>
    <row r="201" spans="4:6" x14ac:dyDescent="0.2">
      <c r="D201" s="323"/>
      <c r="E201" s="323"/>
      <c r="F201" s="323"/>
    </row>
    <row r="202" spans="4:6" x14ac:dyDescent="0.2">
      <c r="D202" s="323"/>
      <c r="E202" s="323"/>
      <c r="F202" s="323"/>
    </row>
    <row r="203" spans="4:6" x14ac:dyDescent="0.2">
      <c r="D203" s="323"/>
      <c r="E203" s="323"/>
      <c r="F203" s="323"/>
    </row>
    <row r="204" spans="4:6" x14ac:dyDescent="0.2">
      <c r="D204" s="323"/>
      <c r="E204" s="323"/>
      <c r="F204" s="323"/>
    </row>
    <row r="205" spans="4:6" x14ac:dyDescent="0.2">
      <c r="D205" s="323"/>
      <c r="E205" s="323"/>
      <c r="F205" s="323"/>
    </row>
    <row r="206" spans="4:6" x14ac:dyDescent="0.2">
      <c r="D206" s="323"/>
      <c r="E206" s="323"/>
      <c r="F206" s="323"/>
    </row>
    <row r="207" spans="4:6" x14ac:dyDescent="0.2">
      <c r="D207" s="323"/>
      <c r="E207" s="323"/>
      <c r="F207" s="323"/>
    </row>
    <row r="208" spans="4:6" x14ac:dyDescent="0.2">
      <c r="D208" s="323"/>
      <c r="E208" s="323"/>
      <c r="F208" s="323"/>
    </row>
    <row r="209" spans="4:6" x14ac:dyDescent="0.2">
      <c r="D209" s="323"/>
      <c r="E209" s="323"/>
      <c r="F209" s="323"/>
    </row>
    <row r="210" spans="4:6" x14ac:dyDescent="0.2">
      <c r="D210" s="323"/>
      <c r="E210" s="323"/>
      <c r="F210" s="323"/>
    </row>
    <row r="211" spans="4:6" x14ac:dyDescent="0.2">
      <c r="D211" s="323"/>
      <c r="E211" s="323"/>
      <c r="F211" s="323"/>
    </row>
    <row r="212" spans="4:6" x14ac:dyDescent="0.2">
      <c r="D212" s="323"/>
      <c r="E212" s="323"/>
      <c r="F212" s="323"/>
    </row>
    <row r="213" spans="4:6" x14ac:dyDescent="0.2">
      <c r="D213" s="323"/>
      <c r="E213" s="323"/>
      <c r="F213" s="323"/>
    </row>
    <row r="214" spans="4:6" x14ac:dyDescent="0.2">
      <c r="D214" s="323"/>
      <c r="E214" s="323"/>
      <c r="F214" s="323"/>
    </row>
    <row r="215" spans="4:6" x14ac:dyDescent="0.2">
      <c r="D215" s="323"/>
      <c r="E215" s="323"/>
      <c r="F215" s="323"/>
    </row>
    <row r="216" spans="4:6" x14ac:dyDescent="0.2">
      <c r="D216" s="323"/>
      <c r="E216" s="323"/>
      <c r="F216" s="323"/>
    </row>
    <row r="217" spans="4:6" x14ac:dyDescent="0.2">
      <c r="D217" s="323"/>
      <c r="E217" s="323"/>
      <c r="F217" s="323"/>
    </row>
    <row r="218" spans="4:6" x14ac:dyDescent="0.2">
      <c r="D218" s="323"/>
      <c r="E218" s="323"/>
      <c r="F218" s="323"/>
    </row>
    <row r="219" spans="4:6" x14ac:dyDescent="0.2">
      <c r="D219" s="323"/>
      <c r="E219" s="323"/>
      <c r="F219" s="323"/>
    </row>
    <row r="220" spans="4:6" x14ac:dyDescent="0.2">
      <c r="D220" s="323"/>
      <c r="E220" s="323"/>
      <c r="F220" s="323"/>
    </row>
    <row r="221" spans="4:6" x14ac:dyDescent="0.2">
      <c r="D221" s="323"/>
      <c r="E221" s="323"/>
      <c r="F221" s="323"/>
    </row>
    <row r="222" spans="4:6" x14ac:dyDescent="0.2">
      <c r="D222" s="323"/>
      <c r="E222" s="323"/>
      <c r="F222" s="323"/>
    </row>
    <row r="223" spans="4:6" x14ac:dyDescent="0.2">
      <c r="D223" s="323"/>
      <c r="E223" s="323"/>
      <c r="F223" s="323"/>
    </row>
    <row r="224" spans="4:6" x14ac:dyDescent="0.2">
      <c r="D224" s="323"/>
      <c r="E224" s="323"/>
      <c r="F224" s="323"/>
    </row>
    <row r="225" spans="4:6" x14ac:dyDescent="0.2">
      <c r="D225" s="323"/>
      <c r="E225" s="323"/>
      <c r="F225" s="323"/>
    </row>
    <row r="226" spans="4:6" x14ac:dyDescent="0.2">
      <c r="D226" s="323"/>
      <c r="E226" s="323"/>
      <c r="F226" s="323"/>
    </row>
    <row r="227" spans="4:6" x14ac:dyDescent="0.2">
      <c r="D227" s="323"/>
      <c r="E227" s="323"/>
      <c r="F227" s="323"/>
    </row>
    <row r="228" spans="4:6" x14ac:dyDescent="0.2">
      <c r="D228" s="323"/>
      <c r="E228" s="323"/>
      <c r="F228" s="323"/>
    </row>
    <row r="229" spans="4:6" x14ac:dyDescent="0.2">
      <c r="D229" s="323"/>
      <c r="E229" s="323"/>
      <c r="F229" s="323"/>
    </row>
    <row r="230" spans="4:6" x14ac:dyDescent="0.2">
      <c r="D230" s="323"/>
      <c r="E230" s="323"/>
      <c r="F230" s="323"/>
    </row>
    <row r="231" spans="4:6" x14ac:dyDescent="0.2">
      <c r="D231" s="323"/>
      <c r="E231" s="323"/>
      <c r="F231" s="323"/>
    </row>
    <row r="232" spans="4:6" x14ac:dyDescent="0.2">
      <c r="D232" s="323"/>
      <c r="E232" s="323"/>
      <c r="F232" s="323"/>
    </row>
    <row r="233" spans="4:6" x14ac:dyDescent="0.2">
      <c r="D233" s="323"/>
      <c r="E233" s="323"/>
      <c r="F233" s="323"/>
    </row>
    <row r="234" spans="4:6" x14ac:dyDescent="0.2">
      <c r="D234" s="323"/>
      <c r="E234" s="323"/>
      <c r="F234" s="323"/>
    </row>
    <row r="235" spans="4:6" x14ac:dyDescent="0.2">
      <c r="D235" s="323"/>
      <c r="E235" s="323"/>
      <c r="F235" s="323"/>
    </row>
    <row r="236" spans="4:6" x14ac:dyDescent="0.2">
      <c r="D236" s="323"/>
      <c r="E236" s="323"/>
      <c r="F236" s="323"/>
    </row>
    <row r="237" spans="4:6" x14ac:dyDescent="0.2">
      <c r="D237" s="323"/>
      <c r="E237" s="323"/>
      <c r="F237" s="323"/>
    </row>
    <row r="238" spans="4:6" x14ac:dyDescent="0.2">
      <c r="D238" s="323"/>
      <c r="E238" s="323"/>
      <c r="F238" s="323"/>
    </row>
    <row r="239" spans="4:6" x14ac:dyDescent="0.2">
      <c r="D239" s="323"/>
      <c r="E239" s="323"/>
      <c r="F239" s="323"/>
    </row>
    <row r="240" spans="4:6" x14ac:dyDescent="0.2">
      <c r="D240" s="323"/>
      <c r="E240" s="323"/>
      <c r="F240" s="323"/>
    </row>
    <row r="241" spans="4:6" x14ac:dyDescent="0.2">
      <c r="D241" s="323"/>
      <c r="E241" s="323"/>
      <c r="F241" s="323"/>
    </row>
    <row r="242" spans="4:6" x14ac:dyDescent="0.2">
      <c r="D242" s="323"/>
      <c r="E242" s="323"/>
      <c r="F242" s="323"/>
    </row>
    <row r="243" spans="4:6" x14ac:dyDescent="0.2">
      <c r="D243" s="323"/>
      <c r="E243" s="323"/>
      <c r="F243" s="323"/>
    </row>
    <row r="244" spans="4:6" x14ac:dyDescent="0.2">
      <c r="D244" s="323"/>
      <c r="E244" s="323"/>
      <c r="F244" s="323"/>
    </row>
    <row r="245" spans="4:6" x14ac:dyDescent="0.2">
      <c r="D245" s="323"/>
      <c r="E245" s="323"/>
      <c r="F245" s="323"/>
    </row>
    <row r="246" spans="4:6" x14ac:dyDescent="0.2">
      <c r="D246" s="323"/>
      <c r="E246" s="323"/>
      <c r="F246" s="323"/>
    </row>
    <row r="247" spans="4:6" x14ac:dyDescent="0.2">
      <c r="D247" s="323"/>
      <c r="E247" s="323"/>
      <c r="F247" s="323"/>
    </row>
    <row r="248" spans="4:6" x14ac:dyDescent="0.2">
      <c r="D248" s="323"/>
      <c r="E248" s="323"/>
      <c r="F248" s="323"/>
    </row>
    <row r="249" spans="4:6" x14ac:dyDescent="0.2">
      <c r="D249" s="323"/>
      <c r="E249" s="323"/>
      <c r="F249" s="323"/>
    </row>
    <row r="250" spans="4:6" x14ac:dyDescent="0.2">
      <c r="D250" s="323"/>
      <c r="E250" s="323"/>
      <c r="F250" s="323"/>
    </row>
    <row r="251" spans="4:6" x14ac:dyDescent="0.2">
      <c r="D251" s="323"/>
      <c r="E251" s="323"/>
      <c r="F251" s="323"/>
    </row>
    <row r="252" spans="4:6" x14ac:dyDescent="0.2">
      <c r="D252" s="323"/>
      <c r="E252" s="323"/>
      <c r="F252" s="323"/>
    </row>
    <row r="253" spans="4:6" x14ac:dyDescent="0.2">
      <c r="D253" s="323"/>
      <c r="E253" s="323"/>
      <c r="F253" s="323"/>
    </row>
    <row r="254" spans="4:6" x14ac:dyDescent="0.2">
      <c r="D254" s="323"/>
      <c r="E254" s="323"/>
      <c r="F254" s="323"/>
    </row>
    <row r="255" spans="4:6" x14ac:dyDescent="0.2">
      <c r="D255" s="323"/>
      <c r="E255" s="323"/>
      <c r="F255" s="323"/>
    </row>
    <row r="256" spans="4:6" x14ac:dyDescent="0.2">
      <c r="D256" s="323"/>
      <c r="E256" s="323"/>
      <c r="F256" s="323"/>
    </row>
    <row r="257" spans="4:6" x14ac:dyDescent="0.2">
      <c r="D257" s="323"/>
      <c r="E257" s="323"/>
      <c r="F257" s="323"/>
    </row>
    <row r="258" spans="4:6" x14ac:dyDescent="0.2">
      <c r="D258" s="323"/>
      <c r="E258" s="323"/>
      <c r="F258" s="323"/>
    </row>
    <row r="259" spans="4:6" x14ac:dyDescent="0.2">
      <c r="D259" s="323"/>
      <c r="E259" s="323"/>
      <c r="F259" s="323"/>
    </row>
    <row r="260" spans="4:6" x14ac:dyDescent="0.2">
      <c r="D260" s="323"/>
      <c r="E260" s="323"/>
      <c r="F260" s="323"/>
    </row>
    <row r="261" spans="4:6" x14ac:dyDescent="0.2">
      <c r="D261" s="323"/>
      <c r="E261" s="323"/>
      <c r="F261" s="323"/>
    </row>
    <row r="262" spans="4:6" x14ac:dyDescent="0.2">
      <c r="D262" s="323"/>
      <c r="E262" s="323"/>
      <c r="F262" s="323"/>
    </row>
    <row r="263" spans="4:6" x14ac:dyDescent="0.2">
      <c r="D263" s="323"/>
      <c r="E263" s="323"/>
      <c r="F263" s="323"/>
    </row>
    <row r="264" spans="4:6" x14ac:dyDescent="0.2">
      <c r="D264" s="323"/>
      <c r="E264" s="323"/>
      <c r="F264" s="323"/>
    </row>
    <row r="265" spans="4:6" x14ac:dyDescent="0.2">
      <c r="D265" s="323"/>
      <c r="E265" s="323"/>
      <c r="F265" s="323"/>
    </row>
    <row r="266" spans="4:6" x14ac:dyDescent="0.2">
      <c r="D266" s="323"/>
      <c r="E266" s="323"/>
      <c r="F266" s="323"/>
    </row>
    <row r="267" spans="4:6" x14ac:dyDescent="0.2">
      <c r="D267" s="323"/>
      <c r="E267" s="323"/>
      <c r="F267" s="323"/>
    </row>
    <row r="268" spans="4:6" x14ac:dyDescent="0.2">
      <c r="D268" s="323"/>
      <c r="E268" s="323"/>
      <c r="F268" s="323"/>
    </row>
    <row r="269" spans="4:6" x14ac:dyDescent="0.2">
      <c r="D269" s="323"/>
      <c r="E269" s="323"/>
      <c r="F269" s="323"/>
    </row>
    <row r="270" spans="4:6" x14ac:dyDescent="0.2">
      <c r="D270" s="323"/>
      <c r="E270" s="323"/>
      <c r="F270" s="323"/>
    </row>
    <row r="271" spans="4:6" x14ac:dyDescent="0.2">
      <c r="D271" s="323"/>
      <c r="E271" s="323"/>
      <c r="F271" s="323"/>
    </row>
    <row r="272" spans="4:6" x14ac:dyDescent="0.2">
      <c r="D272" s="323"/>
      <c r="E272" s="323"/>
      <c r="F272" s="323"/>
    </row>
    <row r="273" spans="4:6" x14ac:dyDescent="0.2">
      <c r="D273" s="323"/>
      <c r="E273" s="323"/>
      <c r="F273" s="323"/>
    </row>
    <row r="274" spans="4:6" x14ac:dyDescent="0.2">
      <c r="D274" s="323"/>
      <c r="E274" s="323"/>
      <c r="F274" s="323"/>
    </row>
    <row r="275" spans="4:6" x14ac:dyDescent="0.2">
      <c r="D275" s="323"/>
      <c r="E275" s="323"/>
      <c r="F275" s="323"/>
    </row>
    <row r="276" spans="4:6" x14ac:dyDescent="0.2">
      <c r="D276" s="323"/>
      <c r="E276" s="323"/>
      <c r="F276" s="323"/>
    </row>
    <row r="277" spans="4:6" x14ac:dyDescent="0.2">
      <c r="D277" s="323"/>
      <c r="E277" s="323"/>
      <c r="F277" s="323"/>
    </row>
    <row r="278" spans="4:6" x14ac:dyDescent="0.2">
      <c r="D278" s="323"/>
      <c r="E278" s="323"/>
      <c r="F278" s="323"/>
    </row>
    <row r="279" spans="4:6" x14ac:dyDescent="0.2">
      <c r="D279" s="323"/>
      <c r="E279" s="323"/>
      <c r="F279" s="323"/>
    </row>
    <row r="280" spans="4:6" x14ac:dyDescent="0.2">
      <c r="D280" s="323"/>
      <c r="E280" s="323"/>
      <c r="F280" s="323"/>
    </row>
    <row r="281" spans="4:6" x14ac:dyDescent="0.2">
      <c r="D281" s="323"/>
      <c r="E281" s="323"/>
      <c r="F281" s="323"/>
    </row>
    <row r="282" spans="4:6" x14ac:dyDescent="0.2">
      <c r="D282" s="323"/>
      <c r="E282" s="323"/>
      <c r="F282" s="323"/>
    </row>
    <row r="283" spans="4:6" x14ac:dyDescent="0.2">
      <c r="D283" s="323"/>
      <c r="E283" s="323"/>
      <c r="F283" s="323"/>
    </row>
    <row r="284" spans="4:6" x14ac:dyDescent="0.2">
      <c r="D284" s="323"/>
      <c r="E284" s="323"/>
      <c r="F284" s="323"/>
    </row>
    <row r="285" spans="4:6" x14ac:dyDescent="0.2">
      <c r="D285" s="323"/>
      <c r="E285" s="323"/>
      <c r="F285" s="323"/>
    </row>
    <row r="286" spans="4:6" x14ac:dyDescent="0.2">
      <c r="D286" s="323"/>
      <c r="E286" s="323"/>
      <c r="F286" s="323"/>
    </row>
    <row r="287" spans="4:6" x14ac:dyDescent="0.2">
      <c r="D287" s="323"/>
      <c r="E287" s="323"/>
      <c r="F287" s="323"/>
    </row>
    <row r="288" spans="4:6" x14ac:dyDescent="0.2">
      <c r="D288" s="323"/>
      <c r="E288" s="323"/>
      <c r="F288" s="323"/>
    </row>
    <row r="289" spans="4:6" x14ac:dyDescent="0.2">
      <c r="D289" s="323"/>
      <c r="E289" s="323"/>
      <c r="F289" s="323"/>
    </row>
    <row r="290" spans="4:6" x14ac:dyDescent="0.2">
      <c r="D290" s="323"/>
      <c r="E290" s="323"/>
      <c r="F290" s="323"/>
    </row>
    <row r="291" spans="4:6" x14ac:dyDescent="0.2">
      <c r="D291" s="323"/>
      <c r="E291" s="323"/>
      <c r="F291" s="323"/>
    </row>
    <row r="292" spans="4:6" x14ac:dyDescent="0.2">
      <c r="D292" s="323"/>
      <c r="E292" s="323"/>
      <c r="F292" s="323"/>
    </row>
    <row r="293" spans="4:6" x14ac:dyDescent="0.2">
      <c r="D293" s="323"/>
      <c r="E293" s="323"/>
      <c r="F293" s="323"/>
    </row>
    <row r="294" spans="4:6" x14ac:dyDescent="0.2">
      <c r="D294" s="323"/>
      <c r="E294" s="323"/>
      <c r="F294" s="323"/>
    </row>
    <row r="295" spans="4:6" x14ac:dyDescent="0.2">
      <c r="D295" s="323"/>
      <c r="E295" s="323"/>
      <c r="F295" s="323"/>
    </row>
    <row r="296" spans="4:6" x14ac:dyDescent="0.2">
      <c r="D296" s="323"/>
      <c r="E296" s="323"/>
      <c r="F296" s="323"/>
    </row>
    <row r="297" spans="4:6" x14ac:dyDescent="0.2">
      <c r="D297" s="323"/>
      <c r="E297" s="323"/>
      <c r="F297" s="323"/>
    </row>
    <row r="298" spans="4:6" x14ac:dyDescent="0.2">
      <c r="D298" s="323"/>
      <c r="E298" s="323"/>
      <c r="F298" s="323"/>
    </row>
    <row r="299" spans="4:6" x14ac:dyDescent="0.2">
      <c r="D299" s="323"/>
      <c r="E299" s="323"/>
      <c r="F299" s="323"/>
    </row>
    <row r="300" spans="4:6" x14ac:dyDescent="0.2">
      <c r="D300" s="323"/>
      <c r="E300" s="323"/>
      <c r="F300" s="323"/>
    </row>
    <row r="301" spans="4:6" x14ac:dyDescent="0.2">
      <c r="D301" s="323"/>
      <c r="E301" s="323"/>
      <c r="F301" s="323"/>
    </row>
    <row r="302" spans="4:6" x14ac:dyDescent="0.2">
      <c r="D302" s="323"/>
      <c r="E302" s="323"/>
      <c r="F302" s="323"/>
    </row>
    <row r="303" spans="4:6" x14ac:dyDescent="0.2">
      <c r="D303" s="323"/>
      <c r="E303" s="323"/>
      <c r="F303" s="323"/>
    </row>
    <row r="304" spans="4:6" x14ac:dyDescent="0.2">
      <c r="D304" s="323"/>
      <c r="E304" s="323"/>
      <c r="F304" s="323"/>
    </row>
    <row r="305" spans="4:6" x14ac:dyDescent="0.2">
      <c r="D305" s="323"/>
      <c r="E305" s="323"/>
      <c r="F305" s="323"/>
    </row>
    <row r="306" spans="4:6" x14ac:dyDescent="0.2">
      <c r="D306" s="323"/>
      <c r="E306" s="323"/>
      <c r="F306" s="323"/>
    </row>
    <row r="307" spans="4:6" x14ac:dyDescent="0.2">
      <c r="D307" s="323"/>
      <c r="E307" s="323"/>
      <c r="F307" s="323"/>
    </row>
    <row r="308" spans="4:6" x14ac:dyDescent="0.2">
      <c r="D308" s="323"/>
      <c r="E308" s="323"/>
      <c r="F308" s="323"/>
    </row>
    <row r="309" spans="4:6" x14ac:dyDescent="0.2">
      <c r="D309" s="323"/>
      <c r="E309" s="323"/>
      <c r="F309" s="323"/>
    </row>
    <row r="310" spans="4:6" x14ac:dyDescent="0.2">
      <c r="D310" s="323"/>
      <c r="E310" s="323"/>
      <c r="F310" s="323"/>
    </row>
    <row r="311" spans="4:6" x14ac:dyDescent="0.2">
      <c r="D311" s="323"/>
      <c r="E311" s="323"/>
      <c r="F311" s="323"/>
    </row>
    <row r="312" spans="4:6" x14ac:dyDescent="0.2">
      <c r="D312" s="323"/>
      <c r="E312" s="323"/>
      <c r="F312" s="323"/>
    </row>
    <row r="313" spans="4:6" x14ac:dyDescent="0.2">
      <c r="D313" s="323"/>
      <c r="E313" s="323"/>
      <c r="F313" s="323"/>
    </row>
    <row r="314" spans="4:6" x14ac:dyDescent="0.2">
      <c r="D314" s="323"/>
      <c r="E314" s="323"/>
      <c r="F314" s="323"/>
    </row>
    <row r="315" spans="4:6" x14ac:dyDescent="0.2">
      <c r="D315" s="323"/>
      <c r="E315" s="323"/>
      <c r="F315" s="323"/>
    </row>
    <row r="316" spans="4:6" x14ac:dyDescent="0.2">
      <c r="D316" s="323"/>
      <c r="E316" s="323"/>
      <c r="F316" s="323"/>
    </row>
    <row r="317" spans="4:6" x14ac:dyDescent="0.2">
      <c r="D317" s="323"/>
      <c r="E317" s="323"/>
      <c r="F317" s="323"/>
    </row>
    <row r="318" spans="4:6" x14ac:dyDescent="0.2">
      <c r="D318" s="323"/>
      <c r="E318" s="323"/>
      <c r="F318" s="323"/>
    </row>
    <row r="319" spans="4:6" x14ac:dyDescent="0.2">
      <c r="D319" s="323"/>
      <c r="E319" s="323"/>
      <c r="F319" s="323"/>
    </row>
    <row r="320" spans="4:6" x14ac:dyDescent="0.2">
      <c r="D320" s="323"/>
      <c r="E320" s="323"/>
      <c r="F320" s="323"/>
    </row>
    <row r="321" spans="4:6" x14ac:dyDescent="0.2">
      <c r="D321" s="323"/>
      <c r="E321" s="323"/>
      <c r="F321" s="323"/>
    </row>
    <row r="322" spans="4:6" x14ac:dyDescent="0.2">
      <c r="D322" s="323"/>
      <c r="E322" s="323"/>
      <c r="F322" s="323"/>
    </row>
    <row r="323" spans="4:6" x14ac:dyDescent="0.2">
      <c r="D323" s="323"/>
      <c r="E323" s="323"/>
      <c r="F323" s="323"/>
    </row>
    <row r="324" spans="4:6" x14ac:dyDescent="0.2">
      <c r="D324" s="323"/>
      <c r="E324" s="323"/>
      <c r="F324" s="323"/>
    </row>
    <row r="325" spans="4:6" x14ac:dyDescent="0.2">
      <c r="D325" s="323"/>
      <c r="E325" s="323"/>
      <c r="F325" s="323"/>
    </row>
    <row r="326" spans="4:6" x14ac:dyDescent="0.2">
      <c r="D326" s="323"/>
      <c r="E326" s="323"/>
      <c r="F326" s="323"/>
    </row>
    <row r="327" spans="4:6" x14ac:dyDescent="0.2">
      <c r="D327" s="323"/>
      <c r="E327" s="323"/>
      <c r="F327" s="323"/>
    </row>
    <row r="328" spans="4:6" x14ac:dyDescent="0.2">
      <c r="D328" s="323"/>
      <c r="E328" s="323"/>
      <c r="F328" s="323"/>
    </row>
    <row r="329" spans="4:6" x14ac:dyDescent="0.2">
      <c r="D329" s="323"/>
      <c r="E329" s="323"/>
      <c r="F329" s="323"/>
    </row>
    <row r="330" spans="4:6" x14ac:dyDescent="0.2">
      <c r="D330" s="323"/>
      <c r="E330" s="323"/>
      <c r="F330" s="323"/>
    </row>
    <row r="331" spans="4:6" x14ac:dyDescent="0.2">
      <c r="D331" s="323"/>
      <c r="E331" s="323"/>
      <c r="F331" s="323"/>
    </row>
    <row r="332" spans="4:6" x14ac:dyDescent="0.2">
      <c r="D332" s="323"/>
      <c r="E332" s="323"/>
      <c r="F332" s="323"/>
    </row>
    <row r="333" spans="4:6" x14ac:dyDescent="0.2">
      <c r="D333" s="323"/>
      <c r="E333" s="323"/>
      <c r="F333" s="323"/>
    </row>
    <row r="334" spans="4:6" x14ac:dyDescent="0.2">
      <c r="D334" s="323"/>
      <c r="E334" s="323"/>
      <c r="F334" s="323"/>
    </row>
    <row r="335" spans="4:6" x14ac:dyDescent="0.2">
      <c r="D335" s="323"/>
      <c r="E335" s="323"/>
      <c r="F335" s="323"/>
    </row>
    <row r="336" spans="4:6" x14ac:dyDescent="0.2">
      <c r="D336" s="323"/>
      <c r="E336" s="323"/>
      <c r="F336" s="323"/>
    </row>
    <row r="337" spans="4:6" x14ac:dyDescent="0.2">
      <c r="D337" s="323"/>
      <c r="E337" s="323"/>
      <c r="F337" s="323"/>
    </row>
    <row r="338" spans="4:6" x14ac:dyDescent="0.2">
      <c r="D338" s="323"/>
      <c r="E338" s="323"/>
      <c r="F338" s="323"/>
    </row>
    <row r="339" spans="4:6" x14ac:dyDescent="0.2">
      <c r="D339" s="323"/>
      <c r="E339" s="323"/>
      <c r="F339" s="323"/>
    </row>
    <row r="340" spans="4:6" x14ac:dyDescent="0.2">
      <c r="D340" s="323"/>
      <c r="E340" s="323"/>
      <c r="F340" s="323"/>
    </row>
    <row r="341" spans="4:6" x14ac:dyDescent="0.2">
      <c r="D341" s="323"/>
      <c r="E341" s="323"/>
      <c r="F341" s="323"/>
    </row>
    <row r="342" spans="4:6" x14ac:dyDescent="0.2">
      <c r="D342" s="323"/>
      <c r="E342" s="323"/>
      <c r="F342" s="323"/>
    </row>
    <row r="343" spans="4:6" x14ac:dyDescent="0.2">
      <c r="D343" s="323"/>
      <c r="E343" s="323"/>
      <c r="F343" s="323"/>
    </row>
    <row r="344" spans="4:6" x14ac:dyDescent="0.2">
      <c r="D344" s="323"/>
      <c r="E344" s="323"/>
      <c r="F344" s="323"/>
    </row>
    <row r="345" spans="4:6" x14ac:dyDescent="0.2">
      <c r="D345" s="323"/>
      <c r="E345" s="323"/>
      <c r="F345" s="323"/>
    </row>
    <row r="346" spans="4:6" x14ac:dyDescent="0.2">
      <c r="D346" s="323"/>
      <c r="E346" s="323"/>
      <c r="F346" s="323"/>
    </row>
    <row r="347" spans="4:6" x14ac:dyDescent="0.2">
      <c r="D347" s="323"/>
      <c r="E347" s="323"/>
      <c r="F347" s="323"/>
    </row>
    <row r="348" spans="4:6" x14ac:dyDescent="0.2">
      <c r="D348" s="323"/>
      <c r="E348" s="323"/>
      <c r="F348" s="323"/>
    </row>
    <row r="349" spans="4:6" x14ac:dyDescent="0.2">
      <c r="D349" s="323"/>
      <c r="E349" s="323"/>
      <c r="F349" s="323"/>
    </row>
    <row r="350" spans="4:6" x14ac:dyDescent="0.2">
      <c r="D350" s="323"/>
      <c r="E350" s="323"/>
      <c r="F350" s="323"/>
    </row>
    <row r="351" spans="4:6" x14ac:dyDescent="0.2">
      <c r="D351" s="323"/>
      <c r="E351" s="323"/>
      <c r="F351" s="323"/>
    </row>
    <row r="352" spans="4:6" x14ac:dyDescent="0.2">
      <c r="D352" s="323"/>
      <c r="E352" s="323"/>
      <c r="F352" s="323"/>
    </row>
    <row r="353" spans="4:6" x14ac:dyDescent="0.2">
      <c r="D353" s="323"/>
      <c r="E353" s="323"/>
      <c r="F353" s="323"/>
    </row>
    <row r="354" spans="4:6" x14ac:dyDescent="0.2">
      <c r="D354" s="323"/>
      <c r="E354" s="323"/>
      <c r="F354" s="323"/>
    </row>
    <row r="355" spans="4:6" x14ac:dyDescent="0.2">
      <c r="D355" s="323"/>
      <c r="E355" s="323"/>
      <c r="F355" s="323"/>
    </row>
    <row r="356" spans="4:6" x14ac:dyDescent="0.2">
      <c r="D356" s="323"/>
      <c r="E356" s="323"/>
      <c r="F356" s="323"/>
    </row>
    <row r="357" spans="4:6" x14ac:dyDescent="0.2">
      <c r="D357" s="323"/>
      <c r="E357" s="323"/>
      <c r="F357" s="323"/>
    </row>
    <row r="358" spans="4:6" x14ac:dyDescent="0.2">
      <c r="D358" s="323"/>
      <c r="E358" s="323"/>
      <c r="F358" s="323"/>
    </row>
    <row r="359" spans="4:6" x14ac:dyDescent="0.2">
      <c r="D359" s="323"/>
      <c r="E359" s="323"/>
      <c r="F359" s="323"/>
    </row>
    <row r="360" spans="4:6" x14ac:dyDescent="0.2">
      <c r="D360" s="323"/>
      <c r="E360" s="323"/>
      <c r="F360" s="323"/>
    </row>
    <row r="361" spans="4:6" x14ac:dyDescent="0.2">
      <c r="D361" s="323"/>
      <c r="E361" s="323"/>
      <c r="F361" s="323"/>
    </row>
    <row r="362" spans="4:6" x14ac:dyDescent="0.2">
      <c r="D362" s="323"/>
      <c r="E362" s="323"/>
      <c r="F362" s="323"/>
    </row>
    <row r="363" spans="4:6" x14ac:dyDescent="0.2">
      <c r="D363" s="323"/>
      <c r="E363" s="323"/>
      <c r="F363" s="323"/>
    </row>
    <row r="364" spans="4:6" x14ac:dyDescent="0.2">
      <c r="D364" s="323"/>
      <c r="E364" s="323"/>
      <c r="F364" s="323"/>
    </row>
    <row r="365" spans="4:6" x14ac:dyDescent="0.2">
      <c r="D365" s="323"/>
      <c r="E365" s="323"/>
      <c r="F365" s="323"/>
    </row>
    <row r="366" spans="4:6" x14ac:dyDescent="0.2">
      <c r="D366" s="323"/>
      <c r="E366" s="323"/>
      <c r="F366" s="323"/>
    </row>
    <row r="367" spans="4:6" x14ac:dyDescent="0.2">
      <c r="D367" s="323"/>
      <c r="E367" s="323"/>
      <c r="F367" s="323"/>
    </row>
    <row r="368" spans="4:6" x14ac:dyDescent="0.2">
      <c r="D368" s="323"/>
      <c r="E368" s="323"/>
      <c r="F368" s="323"/>
    </row>
    <row r="369" spans="4:6" x14ac:dyDescent="0.2">
      <c r="D369" s="323"/>
      <c r="E369" s="323"/>
      <c r="F369" s="323"/>
    </row>
    <row r="370" spans="4:6" x14ac:dyDescent="0.2">
      <c r="D370" s="323"/>
      <c r="E370" s="323"/>
      <c r="F370" s="323"/>
    </row>
    <row r="371" spans="4:6" x14ac:dyDescent="0.2">
      <c r="D371" s="323"/>
      <c r="E371" s="323"/>
      <c r="F371" s="323"/>
    </row>
    <row r="372" spans="4:6" x14ac:dyDescent="0.2">
      <c r="D372" s="323"/>
      <c r="E372" s="323"/>
      <c r="F372" s="323"/>
    </row>
    <row r="373" spans="4:6" x14ac:dyDescent="0.2">
      <c r="D373" s="323"/>
      <c r="E373" s="323"/>
      <c r="F373" s="323"/>
    </row>
    <row r="374" spans="4:6" x14ac:dyDescent="0.2">
      <c r="D374" s="323"/>
      <c r="E374" s="323"/>
      <c r="F374" s="323"/>
    </row>
    <row r="375" spans="4:6" x14ac:dyDescent="0.2">
      <c r="D375" s="323"/>
      <c r="E375" s="323"/>
      <c r="F375" s="323"/>
    </row>
    <row r="376" spans="4:6" x14ac:dyDescent="0.2">
      <c r="D376" s="323"/>
      <c r="E376" s="323"/>
      <c r="F376" s="323"/>
    </row>
    <row r="377" spans="4:6" x14ac:dyDescent="0.2">
      <c r="D377" s="323"/>
      <c r="E377" s="323"/>
      <c r="F377" s="323"/>
    </row>
    <row r="378" spans="4:6" x14ac:dyDescent="0.2">
      <c r="D378" s="323"/>
      <c r="E378" s="323"/>
      <c r="F378" s="323"/>
    </row>
    <row r="379" spans="4:6" x14ac:dyDescent="0.2">
      <c r="D379" s="323"/>
      <c r="E379" s="323"/>
      <c r="F379" s="323"/>
    </row>
    <row r="380" spans="4:6" x14ac:dyDescent="0.2">
      <c r="D380" s="323"/>
      <c r="E380" s="323"/>
      <c r="F380" s="323"/>
    </row>
    <row r="381" spans="4:6" x14ac:dyDescent="0.2">
      <c r="D381" s="323"/>
      <c r="E381" s="323"/>
      <c r="F381" s="323"/>
    </row>
    <row r="382" spans="4:6" x14ac:dyDescent="0.2">
      <c r="D382" s="323"/>
      <c r="E382" s="323"/>
      <c r="F382" s="323"/>
    </row>
    <row r="383" spans="4:6" x14ac:dyDescent="0.2">
      <c r="D383" s="323"/>
      <c r="E383" s="323"/>
      <c r="F383" s="323"/>
    </row>
    <row r="384" spans="4:6" x14ac:dyDescent="0.2">
      <c r="D384" s="323"/>
      <c r="E384" s="323"/>
      <c r="F384" s="323"/>
    </row>
    <row r="385" spans="4:6" x14ac:dyDescent="0.2">
      <c r="D385" s="323"/>
      <c r="E385" s="323"/>
      <c r="F385" s="323"/>
    </row>
    <row r="386" spans="4:6" x14ac:dyDescent="0.2">
      <c r="D386" s="323"/>
      <c r="E386" s="323"/>
      <c r="F386" s="323"/>
    </row>
    <row r="387" spans="4:6" x14ac:dyDescent="0.2">
      <c r="D387" s="323"/>
      <c r="E387" s="323"/>
      <c r="F387" s="323"/>
    </row>
    <row r="388" spans="4:6" x14ac:dyDescent="0.2">
      <c r="D388" s="323"/>
      <c r="E388" s="323"/>
      <c r="F388" s="323"/>
    </row>
    <row r="389" spans="4:6" x14ac:dyDescent="0.2">
      <c r="D389" s="323"/>
      <c r="E389" s="323"/>
      <c r="F389" s="323"/>
    </row>
    <row r="390" spans="4:6" x14ac:dyDescent="0.2">
      <c r="D390" s="323"/>
      <c r="E390" s="323"/>
      <c r="F390" s="323"/>
    </row>
    <row r="391" spans="4:6" x14ac:dyDescent="0.2">
      <c r="D391" s="323"/>
      <c r="E391" s="323"/>
      <c r="F391" s="323"/>
    </row>
    <row r="392" spans="4:6" x14ac:dyDescent="0.2">
      <c r="D392" s="323"/>
      <c r="E392" s="323"/>
      <c r="F392" s="323"/>
    </row>
    <row r="393" spans="4:6" x14ac:dyDescent="0.2">
      <c r="D393" s="323"/>
      <c r="E393" s="323"/>
      <c r="F393" s="323"/>
    </row>
    <row r="394" spans="4:6" x14ac:dyDescent="0.2">
      <c r="D394" s="323"/>
      <c r="E394" s="323"/>
      <c r="F394" s="323"/>
    </row>
    <row r="395" spans="4:6" x14ac:dyDescent="0.2">
      <c r="D395" s="323"/>
      <c r="E395" s="323"/>
      <c r="F395" s="323"/>
    </row>
    <row r="396" spans="4:6" x14ac:dyDescent="0.2">
      <c r="D396" s="323"/>
      <c r="E396" s="323"/>
      <c r="F396" s="323"/>
    </row>
    <row r="397" spans="4:6" x14ac:dyDescent="0.2">
      <c r="D397" s="323"/>
      <c r="E397" s="323"/>
      <c r="F397" s="323"/>
    </row>
    <row r="398" spans="4:6" x14ac:dyDescent="0.2">
      <c r="D398" s="323"/>
      <c r="E398" s="323"/>
      <c r="F398" s="323"/>
    </row>
    <row r="399" spans="4:6" x14ac:dyDescent="0.2">
      <c r="D399" s="323"/>
      <c r="E399" s="323"/>
      <c r="F399" s="323"/>
    </row>
    <row r="400" spans="4:6" x14ac:dyDescent="0.2">
      <c r="D400" s="323"/>
      <c r="E400" s="323"/>
      <c r="F400" s="323"/>
    </row>
    <row r="401" spans="4:6" x14ac:dyDescent="0.2">
      <c r="D401" s="323"/>
      <c r="E401" s="323"/>
      <c r="F401" s="323"/>
    </row>
    <row r="402" spans="4:6" x14ac:dyDescent="0.2">
      <c r="D402" s="323"/>
      <c r="E402" s="323"/>
      <c r="F402" s="323"/>
    </row>
    <row r="403" spans="4:6" x14ac:dyDescent="0.2">
      <c r="D403" s="323"/>
      <c r="E403" s="323"/>
      <c r="F403" s="323"/>
    </row>
    <row r="404" spans="4:6" x14ac:dyDescent="0.2">
      <c r="D404" s="323"/>
      <c r="E404" s="323"/>
      <c r="F404" s="323"/>
    </row>
    <row r="405" spans="4:6" x14ac:dyDescent="0.2">
      <c r="D405" s="323"/>
      <c r="E405" s="323"/>
      <c r="F405" s="323"/>
    </row>
    <row r="406" spans="4:6" x14ac:dyDescent="0.2">
      <c r="D406" s="323"/>
      <c r="E406" s="323"/>
      <c r="F406" s="323"/>
    </row>
    <row r="407" spans="4:6" x14ac:dyDescent="0.2">
      <c r="D407" s="323"/>
      <c r="E407" s="323"/>
      <c r="F407" s="323"/>
    </row>
    <row r="408" spans="4:6" x14ac:dyDescent="0.2">
      <c r="D408" s="323"/>
      <c r="E408" s="323"/>
      <c r="F408" s="323"/>
    </row>
    <row r="409" spans="4:6" x14ac:dyDescent="0.2">
      <c r="D409" s="323"/>
      <c r="E409" s="323"/>
      <c r="F409" s="323"/>
    </row>
    <row r="410" spans="4:6" x14ac:dyDescent="0.2">
      <c r="D410" s="323"/>
      <c r="E410" s="323"/>
      <c r="F410" s="323"/>
    </row>
    <row r="411" spans="4:6" x14ac:dyDescent="0.2">
      <c r="D411" s="323"/>
      <c r="E411" s="323"/>
      <c r="F411" s="323"/>
    </row>
    <row r="412" spans="4:6" x14ac:dyDescent="0.2">
      <c r="D412" s="323"/>
      <c r="E412" s="323"/>
      <c r="F412" s="323"/>
    </row>
    <row r="413" spans="4:6" x14ac:dyDescent="0.2">
      <c r="D413" s="323"/>
      <c r="E413" s="323"/>
      <c r="F413" s="323"/>
    </row>
    <row r="414" spans="4:6" x14ac:dyDescent="0.2">
      <c r="D414" s="323"/>
      <c r="E414" s="323"/>
      <c r="F414" s="323"/>
    </row>
    <row r="415" spans="4:6" x14ac:dyDescent="0.2">
      <c r="D415" s="323"/>
      <c r="E415" s="323"/>
      <c r="F415" s="323"/>
    </row>
    <row r="416" spans="4:6" x14ac:dyDescent="0.2">
      <c r="D416" s="323"/>
      <c r="E416" s="323"/>
      <c r="F416" s="323"/>
    </row>
    <row r="417" spans="4:6" x14ac:dyDescent="0.2">
      <c r="D417" s="323"/>
      <c r="E417" s="323"/>
      <c r="F417" s="323"/>
    </row>
    <row r="418" spans="4:6" x14ac:dyDescent="0.2">
      <c r="D418" s="323"/>
      <c r="E418" s="323"/>
      <c r="F418" s="323"/>
    </row>
    <row r="419" spans="4:6" x14ac:dyDescent="0.2">
      <c r="D419" s="323"/>
      <c r="E419" s="323"/>
      <c r="F419" s="323"/>
    </row>
    <row r="420" spans="4:6" x14ac:dyDescent="0.2">
      <c r="D420" s="323"/>
      <c r="E420" s="323"/>
      <c r="F420" s="323"/>
    </row>
    <row r="421" spans="4:6" x14ac:dyDescent="0.2">
      <c r="D421" s="323"/>
      <c r="E421" s="323"/>
      <c r="F421" s="323"/>
    </row>
    <row r="422" spans="4:6" x14ac:dyDescent="0.2">
      <c r="D422" s="323"/>
      <c r="E422" s="323"/>
      <c r="F422" s="323"/>
    </row>
    <row r="423" spans="4:6" x14ac:dyDescent="0.2">
      <c r="D423" s="323"/>
      <c r="E423" s="323"/>
      <c r="F423" s="323"/>
    </row>
    <row r="424" spans="4:6" x14ac:dyDescent="0.2">
      <c r="D424" s="323"/>
      <c r="E424" s="323"/>
      <c r="F424" s="323"/>
    </row>
    <row r="425" spans="4:6" x14ac:dyDescent="0.2">
      <c r="D425" s="323"/>
      <c r="E425" s="323"/>
      <c r="F425" s="323"/>
    </row>
    <row r="426" spans="4:6" x14ac:dyDescent="0.2">
      <c r="D426" s="323"/>
      <c r="E426" s="323"/>
      <c r="F426" s="323"/>
    </row>
    <row r="427" spans="4:6" x14ac:dyDescent="0.2">
      <c r="D427" s="323"/>
      <c r="E427" s="323"/>
      <c r="F427" s="323"/>
    </row>
    <row r="428" spans="4:6" x14ac:dyDescent="0.2">
      <c r="D428" s="323"/>
      <c r="E428" s="323"/>
      <c r="F428" s="323"/>
    </row>
    <row r="429" spans="4:6" x14ac:dyDescent="0.2">
      <c r="D429" s="323"/>
      <c r="E429" s="323"/>
      <c r="F429" s="323"/>
    </row>
    <row r="430" spans="4:6" x14ac:dyDescent="0.2">
      <c r="D430" s="323"/>
      <c r="E430" s="323"/>
      <c r="F430" s="323"/>
    </row>
    <row r="431" spans="4:6" x14ac:dyDescent="0.2">
      <c r="D431" s="323"/>
      <c r="E431" s="323"/>
      <c r="F431" s="323"/>
    </row>
    <row r="432" spans="4:6" x14ac:dyDescent="0.2">
      <c r="D432" s="323"/>
      <c r="E432" s="323"/>
      <c r="F432" s="323"/>
    </row>
    <row r="433" spans="4:6" x14ac:dyDescent="0.2">
      <c r="D433" s="323"/>
      <c r="E433" s="323"/>
      <c r="F433" s="323"/>
    </row>
    <row r="434" spans="4:6" x14ac:dyDescent="0.2">
      <c r="D434" s="323"/>
      <c r="E434" s="323"/>
      <c r="F434" s="323"/>
    </row>
    <row r="435" spans="4:6" x14ac:dyDescent="0.2">
      <c r="D435" s="323"/>
      <c r="E435" s="323"/>
      <c r="F435" s="323"/>
    </row>
    <row r="436" spans="4:6" x14ac:dyDescent="0.2">
      <c r="D436" s="323"/>
      <c r="E436" s="323"/>
      <c r="F436" s="323"/>
    </row>
    <row r="437" spans="4:6" x14ac:dyDescent="0.2">
      <c r="D437" s="323"/>
      <c r="E437" s="323"/>
      <c r="F437" s="323"/>
    </row>
    <row r="438" spans="4:6" x14ac:dyDescent="0.2">
      <c r="D438" s="323"/>
      <c r="E438" s="323"/>
      <c r="F438" s="323"/>
    </row>
    <row r="439" spans="4:6" x14ac:dyDescent="0.2">
      <c r="D439" s="323"/>
      <c r="E439" s="323"/>
      <c r="F439" s="323"/>
    </row>
    <row r="440" spans="4:6" x14ac:dyDescent="0.2">
      <c r="D440" s="323"/>
      <c r="E440" s="323"/>
      <c r="F440" s="323"/>
    </row>
    <row r="441" spans="4:6" x14ac:dyDescent="0.2">
      <c r="D441" s="323"/>
      <c r="E441" s="323"/>
      <c r="F441" s="323"/>
    </row>
  </sheetData>
  <mergeCells count="5">
    <mergeCell ref="A1:C1"/>
    <mergeCell ref="A4:D4"/>
    <mergeCell ref="A47:C47"/>
    <mergeCell ref="J2:L2"/>
    <mergeCell ref="J3:L3"/>
  </mergeCells>
  <printOptions horizontalCentered="1" verticalCentered="1"/>
  <pageMargins left="0.1" right="0.1" top="0.5" bottom="0.4" header="0.1" footer="0.1"/>
  <pageSetup scale="80" orientation="landscape" r:id="rId1"/>
  <headerFooter>
    <oddHeader>&amp;C&amp;"Arial,Bold"TWIN FALLS SCHOOL DISTRICT 411</oddHeader>
    <oddFooter>&amp;L&amp;"Arial,Bold"&amp;Z&amp;F&amp;R&amp;"Arial,Bold"Page &amp;P of &amp;N</oddFooter>
  </headerFooter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>
    <pageSetUpPr fitToPage="1"/>
  </sheetPr>
  <dimension ref="A1:M48"/>
  <sheetViews>
    <sheetView defaultGridColor="0" colorId="22" zoomScaleNormal="100" workbookViewId="0">
      <pane xSplit="3" ySplit="7" topLeftCell="D8" activePane="bottomRight" state="frozen"/>
      <selection activeCell="P31" sqref="P31"/>
      <selection pane="topRight" activeCell="P31" sqref="P31"/>
      <selection pane="bottomLeft" activeCell="P31" sqref="P31"/>
      <selection pane="bottomRight" activeCell="P31" sqref="P31"/>
    </sheetView>
  </sheetViews>
  <sheetFormatPr defaultColWidth="9.77734375" defaultRowHeight="15.75" x14ac:dyDescent="0.25"/>
  <cols>
    <col min="1" max="1" width="3.77734375" style="397" customWidth="1"/>
    <col min="2" max="2" width="6.77734375" style="397" customWidth="1"/>
    <col min="3" max="3" width="30.77734375" style="398" customWidth="1"/>
    <col min="4" max="13" width="11.77734375" style="397" customWidth="1"/>
    <col min="14" max="16384" width="9.77734375" style="397"/>
  </cols>
  <sheetData>
    <row r="1" spans="1:13" ht="20.25" x14ac:dyDescent="0.3">
      <c r="A1" s="600" t="s">
        <v>47</v>
      </c>
      <c r="B1" s="600"/>
      <c r="C1" s="600"/>
      <c r="E1" s="449" t="s">
        <v>510</v>
      </c>
      <c r="F1" s="447"/>
      <c r="G1" s="447"/>
      <c r="I1" s="451"/>
      <c r="M1" s="450" t="s">
        <v>562</v>
      </c>
    </row>
    <row r="2" spans="1:13" x14ac:dyDescent="0.25">
      <c r="E2" s="449" t="s">
        <v>16</v>
      </c>
      <c r="F2" s="447"/>
      <c r="G2" s="447"/>
      <c r="K2" s="446"/>
      <c r="L2" s="445"/>
      <c r="M2" s="444" t="s">
        <v>659</v>
      </c>
    </row>
    <row r="3" spans="1:13" x14ac:dyDescent="0.25">
      <c r="E3" s="448" t="s">
        <v>507</v>
      </c>
      <c r="F3" s="447"/>
      <c r="G3" s="447"/>
      <c r="K3" s="446"/>
      <c r="L3" s="445"/>
      <c r="M3" s="444" t="s">
        <v>660</v>
      </c>
    </row>
    <row r="4" spans="1:13" ht="12" customHeight="1" x14ac:dyDescent="0.2">
      <c r="A4" s="601" t="s">
        <v>505</v>
      </c>
      <c r="B4" s="601"/>
      <c r="C4" s="601"/>
      <c r="D4" s="434"/>
      <c r="E4" s="434"/>
      <c r="F4" s="434"/>
      <c r="G4" s="434"/>
      <c r="H4" s="434"/>
      <c r="I4" s="434"/>
      <c r="J4" s="434"/>
      <c r="K4" s="434"/>
      <c r="L4" s="434"/>
      <c r="M4" s="434"/>
    </row>
    <row r="5" spans="1:13" ht="15" x14ac:dyDescent="0.2">
      <c r="A5" s="443"/>
      <c r="B5" s="442"/>
      <c r="C5" s="441" t="s">
        <v>16</v>
      </c>
      <c r="D5" s="437" t="s">
        <v>503</v>
      </c>
      <c r="E5" s="440" t="s">
        <v>502</v>
      </c>
      <c r="F5" s="439" t="s">
        <v>85</v>
      </c>
      <c r="G5" s="439" t="s">
        <v>83</v>
      </c>
      <c r="H5" s="439" t="s">
        <v>81</v>
      </c>
      <c r="I5" s="439" t="s">
        <v>79</v>
      </c>
      <c r="J5" s="439" t="s">
        <v>77</v>
      </c>
      <c r="K5" s="438" t="s">
        <v>75</v>
      </c>
      <c r="L5" s="437" t="s">
        <v>73</v>
      </c>
      <c r="M5" s="437" t="s">
        <v>70</v>
      </c>
    </row>
    <row r="6" spans="1:13" ht="15" x14ac:dyDescent="0.2">
      <c r="A6" s="436"/>
      <c r="B6" s="429"/>
      <c r="C6" s="435"/>
      <c r="D6" s="429"/>
      <c r="E6" s="429"/>
      <c r="F6" s="434"/>
      <c r="G6" s="433"/>
      <c r="H6" s="432" t="s">
        <v>560</v>
      </c>
      <c r="I6" s="432" t="s">
        <v>559</v>
      </c>
      <c r="J6" s="431" t="s">
        <v>558</v>
      </c>
      <c r="K6" s="430" t="s">
        <v>557</v>
      </c>
      <c r="L6" s="430" t="s">
        <v>556</v>
      </c>
      <c r="M6" s="429"/>
    </row>
    <row r="7" spans="1:13" ht="15" x14ac:dyDescent="0.2">
      <c r="A7" s="416" t="s">
        <v>87</v>
      </c>
      <c r="B7" s="415" t="s">
        <v>500</v>
      </c>
      <c r="C7" s="428" t="s">
        <v>555</v>
      </c>
      <c r="D7" s="415" t="s">
        <v>88</v>
      </c>
      <c r="E7" s="415" t="s">
        <v>88</v>
      </c>
      <c r="F7" s="427" t="s">
        <v>84</v>
      </c>
      <c r="G7" s="426" t="s">
        <v>82</v>
      </c>
      <c r="H7" s="426" t="s">
        <v>554</v>
      </c>
      <c r="I7" s="426" t="s">
        <v>553</v>
      </c>
      <c r="J7" s="416" t="s">
        <v>552</v>
      </c>
      <c r="K7" s="415" t="s">
        <v>551</v>
      </c>
      <c r="L7" s="415" t="s">
        <v>550</v>
      </c>
      <c r="M7" s="415" t="s">
        <v>184</v>
      </c>
    </row>
    <row r="8" spans="1:13" ht="15" x14ac:dyDescent="0.2">
      <c r="A8" s="416" t="s">
        <v>496</v>
      </c>
      <c r="B8" s="415" t="s">
        <v>549</v>
      </c>
      <c r="C8" s="407" t="s">
        <v>282</v>
      </c>
      <c r="D8" s="410"/>
      <c r="E8" s="414">
        <f t="shared" ref="E8:E19" si="0">SUM(F8:M8)</f>
        <v>655</v>
      </c>
      <c r="F8" s="413"/>
      <c r="G8" s="412"/>
      <c r="H8" s="411"/>
      <c r="I8" s="410">
        <v>655</v>
      </c>
      <c r="J8" s="410"/>
      <c r="K8" s="410"/>
      <c r="L8" s="410"/>
      <c r="M8" s="410"/>
    </row>
    <row r="9" spans="1:13" ht="15" x14ac:dyDescent="0.2">
      <c r="A9" s="416" t="s">
        <v>491</v>
      </c>
      <c r="B9" s="415" t="s">
        <v>548</v>
      </c>
      <c r="C9" s="407" t="s">
        <v>280</v>
      </c>
      <c r="D9" s="410"/>
      <c r="E9" s="414">
        <f t="shared" si="0"/>
        <v>0</v>
      </c>
      <c r="F9" s="413"/>
      <c r="G9" s="412"/>
      <c r="H9" s="411"/>
      <c r="I9" s="410"/>
      <c r="J9" s="410"/>
      <c r="K9" s="410"/>
      <c r="L9" s="410"/>
      <c r="M9" s="410"/>
    </row>
    <row r="10" spans="1:13" ht="15" x14ac:dyDescent="0.2">
      <c r="A10" s="416" t="s">
        <v>487</v>
      </c>
      <c r="B10" s="415" t="s">
        <v>547</v>
      </c>
      <c r="C10" s="407" t="s">
        <v>278</v>
      </c>
      <c r="D10" s="410"/>
      <c r="E10" s="414">
        <f t="shared" si="0"/>
        <v>0</v>
      </c>
      <c r="F10" s="413"/>
      <c r="G10" s="412"/>
      <c r="H10" s="411"/>
      <c r="I10" s="410"/>
      <c r="J10" s="410"/>
      <c r="K10" s="410"/>
      <c r="L10" s="410"/>
      <c r="M10" s="410"/>
    </row>
    <row r="11" spans="1:13" ht="15" x14ac:dyDescent="0.2">
      <c r="A11" s="425" t="s">
        <v>484</v>
      </c>
      <c r="B11" s="415">
        <v>519</v>
      </c>
      <c r="C11" s="407" t="s">
        <v>276</v>
      </c>
      <c r="D11" s="410"/>
      <c r="E11" s="414">
        <f t="shared" si="0"/>
        <v>0</v>
      </c>
      <c r="F11" s="413"/>
      <c r="G11" s="412"/>
      <c r="H11" s="411"/>
      <c r="I11" s="410"/>
      <c r="J11" s="410"/>
      <c r="K11" s="410"/>
      <c r="L11" s="410"/>
      <c r="M11" s="410"/>
    </row>
    <row r="12" spans="1:13" ht="15" x14ac:dyDescent="0.2">
      <c r="A12" s="416" t="s">
        <v>480</v>
      </c>
      <c r="B12" s="415" t="s">
        <v>546</v>
      </c>
      <c r="C12" s="407" t="s">
        <v>545</v>
      </c>
      <c r="D12" s="410"/>
      <c r="E12" s="414">
        <f t="shared" si="0"/>
        <v>0</v>
      </c>
      <c r="F12" s="413"/>
      <c r="G12" s="412"/>
      <c r="H12" s="411"/>
      <c r="I12" s="410"/>
      <c r="J12" s="410"/>
      <c r="K12" s="410"/>
      <c r="L12" s="410"/>
      <c r="M12" s="410"/>
    </row>
    <row r="13" spans="1:13" ht="15" x14ac:dyDescent="0.2">
      <c r="A13" s="416" t="s">
        <v>476</v>
      </c>
      <c r="B13" s="415" t="s">
        <v>544</v>
      </c>
      <c r="C13" s="407" t="s">
        <v>543</v>
      </c>
      <c r="D13" s="410"/>
      <c r="E13" s="414">
        <f t="shared" si="0"/>
        <v>0</v>
      </c>
      <c r="F13" s="413"/>
      <c r="G13" s="412"/>
      <c r="H13" s="411"/>
      <c r="I13" s="410"/>
      <c r="J13" s="410"/>
      <c r="K13" s="410"/>
      <c r="L13" s="410"/>
      <c r="M13" s="410"/>
    </row>
    <row r="14" spans="1:13" ht="15" x14ac:dyDescent="0.2">
      <c r="A14" s="416" t="s">
        <v>471</v>
      </c>
      <c r="B14" s="415" t="s">
        <v>542</v>
      </c>
      <c r="C14" s="407" t="s">
        <v>270</v>
      </c>
      <c r="D14" s="410"/>
      <c r="E14" s="414">
        <f t="shared" si="0"/>
        <v>0</v>
      </c>
      <c r="F14" s="413"/>
      <c r="G14" s="412"/>
      <c r="H14" s="411"/>
      <c r="I14" s="410"/>
      <c r="J14" s="410"/>
      <c r="K14" s="410"/>
      <c r="L14" s="410"/>
      <c r="M14" s="410"/>
    </row>
    <row r="15" spans="1:13" ht="15" x14ac:dyDescent="0.2">
      <c r="A15" s="416" t="s">
        <v>467</v>
      </c>
      <c r="B15" s="415" t="s">
        <v>541</v>
      </c>
      <c r="C15" s="407" t="s">
        <v>268</v>
      </c>
      <c r="D15" s="410"/>
      <c r="E15" s="414">
        <f t="shared" si="0"/>
        <v>0</v>
      </c>
      <c r="F15" s="413"/>
      <c r="G15" s="412"/>
      <c r="H15" s="411"/>
      <c r="I15" s="410"/>
      <c r="J15" s="410"/>
      <c r="K15" s="410"/>
      <c r="L15" s="410"/>
      <c r="M15" s="410"/>
    </row>
    <row r="16" spans="1:13" ht="15" x14ac:dyDescent="0.2">
      <c r="A16" s="416" t="s">
        <v>463</v>
      </c>
      <c r="B16" s="415" t="s">
        <v>540</v>
      </c>
      <c r="C16" s="407" t="s">
        <v>266</v>
      </c>
      <c r="D16" s="410"/>
      <c r="E16" s="414">
        <f t="shared" si="0"/>
        <v>0</v>
      </c>
      <c r="F16" s="413"/>
      <c r="G16" s="412"/>
      <c r="H16" s="411"/>
      <c r="I16" s="410"/>
      <c r="J16" s="410"/>
      <c r="K16" s="410"/>
      <c r="L16" s="410"/>
      <c r="M16" s="410"/>
    </row>
    <row r="17" spans="1:13" ht="15" x14ac:dyDescent="0.2">
      <c r="A17" s="416" t="s">
        <v>459</v>
      </c>
      <c r="B17" s="415" t="s">
        <v>539</v>
      </c>
      <c r="C17" s="407" t="s">
        <v>264</v>
      </c>
      <c r="D17" s="410"/>
      <c r="E17" s="414">
        <f t="shared" si="0"/>
        <v>0</v>
      </c>
      <c r="F17" s="413"/>
      <c r="G17" s="412"/>
      <c r="H17" s="411"/>
      <c r="I17" s="410"/>
      <c r="J17" s="410"/>
      <c r="K17" s="410"/>
      <c r="L17" s="410"/>
      <c r="M17" s="410"/>
    </row>
    <row r="18" spans="1:13" ht="15" x14ac:dyDescent="0.2">
      <c r="A18" s="416" t="s">
        <v>455</v>
      </c>
      <c r="B18" s="415" t="s">
        <v>538</v>
      </c>
      <c r="C18" s="407" t="s">
        <v>262</v>
      </c>
      <c r="D18" s="410"/>
      <c r="E18" s="414">
        <f t="shared" si="0"/>
        <v>0</v>
      </c>
      <c r="F18" s="413"/>
      <c r="G18" s="412"/>
      <c r="H18" s="411"/>
      <c r="I18" s="410"/>
      <c r="J18" s="410"/>
      <c r="K18" s="410"/>
      <c r="L18" s="410"/>
      <c r="M18" s="410"/>
    </row>
    <row r="19" spans="1:13" ht="15" x14ac:dyDescent="0.2">
      <c r="A19" s="416" t="s">
        <v>451</v>
      </c>
      <c r="B19" s="415" t="s">
        <v>537</v>
      </c>
      <c r="C19" s="407" t="s">
        <v>260</v>
      </c>
      <c r="D19" s="410"/>
      <c r="E19" s="414">
        <f t="shared" si="0"/>
        <v>0</v>
      </c>
      <c r="F19" s="413"/>
      <c r="G19" s="412"/>
      <c r="H19" s="411"/>
      <c r="I19" s="410"/>
      <c r="J19" s="410"/>
      <c r="K19" s="410"/>
      <c r="L19" s="410"/>
      <c r="M19" s="410"/>
    </row>
    <row r="20" spans="1:13" ht="15" x14ac:dyDescent="0.2">
      <c r="A20" s="416" t="s">
        <v>447</v>
      </c>
      <c r="B20" s="418"/>
      <c r="C20" s="407"/>
      <c r="D20" s="421"/>
      <c r="E20" s="421"/>
      <c r="F20" s="424"/>
      <c r="G20" s="423"/>
      <c r="H20" s="422"/>
      <c r="I20" s="421"/>
      <c r="J20" s="421"/>
      <c r="K20" s="421"/>
      <c r="L20" s="421"/>
      <c r="M20" s="421"/>
    </row>
    <row r="21" spans="1:13" ht="15" x14ac:dyDescent="0.2">
      <c r="A21" s="416" t="s">
        <v>444</v>
      </c>
      <c r="B21" s="415" t="s">
        <v>77</v>
      </c>
      <c r="C21" s="420" t="s">
        <v>536</v>
      </c>
      <c r="D21" s="419">
        <f t="shared" ref="D21:M21" si="1">SUM(D8:D19)</f>
        <v>0</v>
      </c>
      <c r="E21" s="419">
        <f t="shared" si="1"/>
        <v>655</v>
      </c>
      <c r="F21" s="419">
        <f t="shared" si="1"/>
        <v>0</v>
      </c>
      <c r="G21" s="419">
        <f t="shared" si="1"/>
        <v>0</v>
      </c>
      <c r="H21" s="419">
        <f t="shared" si="1"/>
        <v>0</v>
      </c>
      <c r="I21" s="419">
        <f t="shared" si="1"/>
        <v>655</v>
      </c>
      <c r="J21" s="419">
        <f t="shared" si="1"/>
        <v>0</v>
      </c>
      <c r="K21" s="419">
        <f t="shared" si="1"/>
        <v>0</v>
      </c>
      <c r="L21" s="419">
        <f t="shared" si="1"/>
        <v>0</v>
      </c>
      <c r="M21" s="419">
        <f t="shared" si="1"/>
        <v>0</v>
      </c>
    </row>
    <row r="22" spans="1:13" ht="15" x14ac:dyDescent="0.2">
      <c r="A22" s="416" t="s">
        <v>439</v>
      </c>
      <c r="B22" s="418"/>
      <c r="C22" s="407"/>
      <c r="D22" s="403"/>
      <c r="E22" s="403"/>
      <c r="F22" s="406"/>
      <c r="G22" s="405"/>
      <c r="H22" s="404"/>
      <c r="I22" s="403"/>
      <c r="J22" s="403"/>
      <c r="K22" s="403"/>
      <c r="L22" s="403"/>
      <c r="M22" s="403"/>
    </row>
    <row r="23" spans="1:13" ht="15" x14ac:dyDescent="0.2">
      <c r="A23" s="416" t="s">
        <v>436</v>
      </c>
      <c r="B23" s="415" t="s">
        <v>535</v>
      </c>
      <c r="C23" s="407" t="s">
        <v>534</v>
      </c>
      <c r="D23" s="410"/>
      <c r="E23" s="414">
        <f>SUM(F23:M23)</f>
        <v>4979</v>
      </c>
      <c r="F23" s="413"/>
      <c r="G23" s="412"/>
      <c r="H23" s="411">
        <v>3400</v>
      </c>
      <c r="I23" s="410">
        <v>1579</v>
      </c>
      <c r="J23" s="410"/>
      <c r="K23" s="410"/>
      <c r="L23" s="410"/>
      <c r="M23" s="410"/>
    </row>
    <row r="24" spans="1:13" ht="15" x14ac:dyDescent="0.2">
      <c r="A24" s="416" t="s">
        <v>431</v>
      </c>
      <c r="B24" s="415" t="s">
        <v>533</v>
      </c>
      <c r="C24" s="407" t="s">
        <v>532</v>
      </c>
      <c r="D24" s="410"/>
      <c r="E24" s="414">
        <f>SUM(F24:M24)</f>
        <v>0</v>
      </c>
      <c r="F24" s="413"/>
      <c r="G24" s="412"/>
      <c r="H24" s="411"/>
      <c r="I24" s="410"/>
      <c r="J24" s="410"/>
      <c r="K24" s="410"/>
      <c r="L24" s="410"/>
      <c r="M24" s="410"/>
    </row>
    <row r="25" spans="1:13" ht="15" x14ac:dyDescent="0.2">
      <c r="A25" s="416" t="s">
        <v>428</v>
      </c>
      <c r="B25" s="415"/>
      <c r="C25" s="407"/>
      <c r="D25" s="403"/>
      <c r="E25" s="403"/>
      <c r="F25" s="406"/>
      <c r="G25" s="405"/>
      <c r="H25" s="404"/>
      <c r="I25" s="403"/>
      <c r="J25" s="403"/>
      <c r="K25" s="403"/>
      <c r="L25" s="403"/>
      <c r="M25" s="403"/>
    </row>
    <row r="26" spans="1:13" ht="15" x14ac:dyDescent="0.2">
      <c r="A26" s="416" t="s">
        <v>425</v>
      </c>
      <c r="B26" s="415" t="s">
        <v>531</v>
      </c>
      <c r="C26" s="407" t="s">
        <v>254</v>
      </c>
      <c r="D26" s="410"/>
      <c r="E26" s="414">
        <f>SUM(F26:M26)</f>
        <v>3250</v>
      </c>
      <c r="F26" s="413"/>
      <c r="G26" s="412"/>
      <c r="H26" s="411"/>
      <c r="I26" s="410">
        <v>3250</v>
      </c>
      <c r="J26" s="410"/>
      <c r="K26" s="410"/>
      <c r="L26" s="410"/>
      <c r="M26" s="410"/>
    </row>
    <row r="27" spans="1:13" ht="15" x14ac:dyDescent="0.2">
      <c r="A27" s="416" t="s">
        <v>422</v>
      </c>
      <c r="B27" s="415" t="s">
        <v>530</v>
      </c>
      <c r="C27" s="407" t="s">
        <v>252</v>
      </c>
      <c r="D27" s="410"/>
      <c r="E27" s="414">
        <f>SUM(F27:M27)</f>
        <v>0</v>
      </c>
      <c r="F27" s="413"/>
      <c r="G27" s="412"/>
      <c r="H27" s="411"/>
      <c r="I27" s="410"/>
      <c r="J27" s="410"/>
      <c r="K27" s="410"/>
      <c r="L27" s="410"/>
      <c r="M27" s="410"/>
    </row>
    <row r="28" spans="1:13" ht="15" x14ac:dyDescent="0.2">
      <c r="A28" s="416" t="s">
        <v>418</v>
      </c>
      <c r="B28" s="415">
        <v>623</v>
      </c>
      <c r="C28" s="407" t="s">
        <v>250</v>
      </c>
      <c r="D28" s="410"/>
      <c r="E28" s="414">
        <f>SUM(F28:M28)</f>
        <v>0</v>
      </c>
      <c r="F28" s="413"/>
      <c r="G28" s="412"/>
      <c r="H28" s="411"/>
      <c r="I28" s="410"/>
      <c r="J28" s="410"/>
      <c r="K28" s="410"/>
      <c r="L28" s="410"/>
      <c r="M28" s="410"/>
    </row>
    <row r="29" spans="1:13" ht="15" x14ac:dyDescent="0.2">
      <c r="A29" s="416" t="s">
        <v>415</v>
      </c>
      <c r="B29" s="415" t="s">
        <v>529</v>
      </c>
      <c r="C29" s="407" t="s">
        <v>248</v>
      </c>
      <c r="D29" s="410"/>
      <c r="E29" s="414">
        <f>SUM(F29:M29)</f>
        <v>0</v>
      </c>
      <c r="F29" s="413"/>
      <c r="G29" s="412"/>
      <c r="H29" s="411"/>
      <c r="I29" s="410"/>
      <c r="J29" s="410"/>
      <c r="K29" s="410"/>
      <c r="L29" s="410"/>
      <c r="M29" s="410"/>
    </row>
    <row r="30" spans="1:13" ht="15" x14ac:dyDescent="0.2">
      <c r="A30" s="416" t="s">
        <v>410</v>
      </c>
      <c r="B30" s="415" t="s">
        <v>528</v>
      </c>
      <c r="C30" s="407" t="s">
        <v>246</v>
      </c>
      <c r="D30" s="410"/>
      <c r="E30" s="414">
        <f>SUM(F30:M30)</f>
        <v>236</v>
      </c>
      <c r="F30" s="413"/>
      <c r="G30" s="412"/>
      <c r="H30" s="411"/>
      <c r="I30" s="410">
        <v>236</v>
      </c>
      <c r="J30" s="410"/>
      <c r="K30" s="410"/>
      <c r="L30" s="410"/>
      <c r="M30" s="410"/>
    </row>
    <row r="31" spans="1:13" ht="15" x14ac:dyDescent="0.2">
      <c r="A31" s="416" t="s">
        <v>405</v>
      </c>
      <c r="B31" s="415"/>
      <c r="C31" s="407"/>
      <c r="D31" s="403"/>
      <c r="E31" s="403"/>
      <c r="F31" s="406"/>
      <c r="G31" s="405"/>
      <c r="H31" s="404"/>
      <c r="I31" s="403"/>
      <c r="J31" s="403"/>
      <c r="K31" s="403"/>
      <c r="L31" s="403"/>
      <c r="M31" s="403"/>
    </row>
    <row r="32" spans="1:13" ht="15" x14ac:dyDescent="0.2">
      <c r="A32" s="416" t="s">
        <v>401</v>
      </c>
      <c r="B32" s="415" t="s">
        <v>527</v>
      </c>
      <c r="C32" s="407" t="s">
        <v>244</v>
      </c>
      <c r="D32" s="410"/>
      <c r="E32" s="414">
        <f>SUM(F32:M32)</f>
        <v>0</v>
      </c>
      <c r="F32" s="413"/>
      <c r="G32" s="412"/>
      <c r="H32" s="411"/>
      <c r="I32" s="410"/>
      <c r="J32" s="410"/>
      <c r="K32" s="410"/>
      <c r="L32" s="410"/>
      <c r="M32" s="410"/>
    </row>
    <row r="33" spans="1:13" ht="15" x14ac:dyDescent="0.2">
      <c r="A33" s="416" t="s">
        <v>398</v>
      </c>
      <c r="B33" s="415"/>
      <c r="C33" s="407"/>
      <c r="D33" s="403"/>
      <c r="E33" s="403"/>
      <c r="F33" s="406"/>
      <c r="G33" s="405"/>
      <c r="H33" s="404"/>
      <c r="I33" s="403"/>
      <c r="J33" s="403"/>
      <c r="K33" s="403"/>
      <c r="L33" s="403"/>
      <c r="M33" s="403"/>
    </row>
    <row r="34" spans="1:13" ht="15" x14ac:dyDescent="0.2">
      <c r="A34" s="416" t="s">
        <v>394</v>
      </c>
      <c r="B34" s="415" t="s">
        <v>526</v>
      </c>
      <c r="C34" s="407" t="s">
        <v>242</v>
      </c>
      <c r="D34" s="410"/>
      <c r="E34" s="414">
        <f t="shared" ref="E34:E41" si="2">SUM(F34:M34)</f>
        <v>0</v>
      </c>
      <c r="F34" s="413"/>
      <c r="G34" s="412"/>
      <c r="H34" s="411"/>
      <c r="I34" s="410"/>
      <c r="J34" s="410"/>
      <c r="K34" s="410"/>
      <c r="L34" s="410"/>
      <c r="M34" s="410"/>
    </row>
    <row r="35" spans="1:13" ht="15" x14ac:dyDescent="0.2">
      <c r="A35" s="416" t="s">
        <v>390</v>
      </c>
      <c r="B35" s="415" t="s">
        <v>525</v>
      </c>
      <c r="C35" s="407" t="s">
        <v>240</v>
      </c>
      <c r="D35" s="410"/>
      <c r="E35" s="414">
        <f t="shared" si="2"/>
        <v>0</v>
      </c>
      <c r="F35" s="413"/>
      <c r="G35" s="412"/>
      <c r="H35" s="411"/>
      <c r="I35" s="410"/>
      <c r="J35" s="410"/>
      <c r="K35" s="410"/>
      <c r="L35" s="410"/>
      <c r="M35" s="410"/>
    </row>
    <row r="36" spans="1:13" ht="15" x14ac:dyDescent="0.2">
      <c r="A36" s="416" t="s">
        <v>385</v>
      </c>
      <c r="B36" s="415">
        <v>656</v>
      </c>
      <c r="C36" s="407" t="s">
        <v>524</v>
      </c>
      <c r="D36" s="410"/>
      <c r="E36" s="414">
        <f t="shared" si="2"/>
        <v>0</v>
      </c>
      <c r="F36" s="413"/>
      <c r="G36" s="412"/>
      <c r="H36" s="411"/>
      <c r="I36" s="410"/>
      <c r="J36" s="410"/>
      <c r="K36" s="410"/>
      <c r="L36" s="410"/>
      <c r="M36" s="410"/>
    </row>
    <row r="37" spans="1:13" ht="15" x14ac:dyDescent="0.2">
      <c r="A37" s="416" t="s">
        <v>380</v>
      </c>
      <c r="B37" s="415" t="s">
        <v>523</v>
      </c>
      <c r="C37" s="407" t="s">
        <v>522</v>
      </c>
      <c r="D37" s="410"/>
      <c r="E37" s="414">
        <f t="shared" si="2"/>
        <v>0</v>
      </c>
      <c r="F37" s="413"/>
      <c r="G37" s="412"/>
      <c r="H37" s="411"/>
      <c r="I37" s="410"/>
      <c r="J37" s="410"/>
      <c r="K37" s="410"/>
      <c r="L37" s="410"/>
      <c r="M37" s="410"/>
    </row>
    <row r="38" spans="1:13" ht="15" x14ac:dyDescent="0.2">
      <c r="A38" s="416" t="s">
        <v>377</v>
      </c>
      <c r="B38" s="415">
        <v>663</v>
      </c>
      <c r="C38" s="407" t="s">
        <v>521</v>
      </c>
      <c r="D38" s="410"/>
      <c r="E38" s="414">
        <f t="shared" si="2"/>
        <v>0</v>
      </c>
      <c r="F38" s="413"/>
      <c r="G38" s="412"/>
      <c r="H38" s="411"/>
      <c r="I38" s="410"/>
      <c r="J38" s="410"/>
      <c r="K38" s="410"/>
      <c r="L38" s="410"/>
      <c r="M38" s="410"/>
    </row>
    <row r="39" spans="1:13" ht="15" x14ac:dyDescent="0.2">
      <c r="A39" s="416" t="s">
        <v>373</v>
      </c>
      <c r="B39" s="415" t="s">
        <v>520</v>
      </c>
      <c r="C39" s="407" t="s">
        <v>519</v>
      </c>
      <c r="D39" s="410"/>
      <c r="E39" s="414">
        <f t="shared" si="2"/>
        <v>100</v>
      </c>
      <c r="F39" s="413"/>
      <c r="G39" s="412"/>
      <c r="H39" s="411"/>
      <c r="I39" s="410">
        <v>100</v>
      </c>
      <c r="J39" s="410"/>
      <c r="K39" s="410"/>
      <c r="L39" s="410"/>
      <c r="M39" s="410"/>
    </row>
    <row r="40" spans="1:13" ht="15" x14ac:dyDescent="0.2">
      <c r="A40" s="416" t="s">
        <v>369</v>
      </c>
      <c r="B40" s="415" t="s">
        <v>518</v>
      </c>
      <c r="C40" s="407" t="s">
        <v>230</v>
      </c>
      <c r="D40" s="410"/>
      <c r="E40" s="414">
        <f t="shared" si="2"/>
        <v>0</v>
      </c>
      <c r="F40" s="413"/>
      <c r="G40" s="412"/>
      <c r="H40" s="411"/>
      <c r="I40" s="410"/>
      <c r="J40" s="410"/>
      <c r="K40" s="410"/>
      <c r="L40" s="410"/>
      <c r="M40" s="410"/>
    </row>
    <row r="41" spans="1:13" ht="15" x14ac:dyDescent="0.2">
      <c r="A41" s="416" t="s">
        <v>365</v>
      </c>
      <c r="B41" s="415" t="s">
        <v>517</v>
      </c>
      <c r="C41" s="407" t="s">
        <v>228</v>
      </c>
      <c r="D41" s="410"/>
      <c r="E41" s="414">
        <f t="shared" si="2"/>
        <v>0</v>
      </c>
      <c r="F41" s="413"/>
      <c r="G41" s="412"/>
      <c r="H41" s="411"/>
      <c r="I41" s="410"/>
      <c r="J41" s="410"/>
      <c r="K41" s="410"/>
      <c r="L41" s="410"/>
      <c r="M41" s="410"/>
    </row>
    <row r="42" spans="1:13" ht="15" x14ac:dyDescent="0.2">
      <c r="A42" s="416" t="s">
        <v>362</v>
      </c>
      <c r="B42" s="415"/>
      <c r="C42" s="407"/>
      <c r="D42" s="403"/>
      <c r="E42" s="403"/>
      <c r="F42" s="406"/>
      <c r="G42" s="405"/>
      <c r="H42" s="404"/>
      <c r="I42" s="403"/>
      <c r="J42" s="403"/>
      <c r="K42" s="403"/>
      <c r="L42" s="403"/>
      <c r="M42" s="403"/>
    </row>
    <row r="43" spans="1:13" ht="15" x14ac:dyDescent="0.2">
      <c r="A43" s="416" t="s">
        <v>359</v>
      </c>
      <c r="B43" s="415" t="s">
        <v>516</v>
      </c>
      <c r="C43" s="407" t="s">
        <v>515</v>
      </c>
      <c r="D43" s="410"/>
      <c r="E43" s="414">
        <f>SUM(F43:M43)</f>
        <v>0</v>
      </c>
      <c r="F43" s="413"/>
      <c r="G43" s="412"/>
      <c r="H43" s="411"/>
      <c r="I43" s="410"/>
      <c r="J43" s="410"/>
      <c r="K43" s="410"/>
      <c r="L43" s="410"/>
      <c r="M43" s="410"/>
    </row>
    <row r="44" spans="1:13" ht="15" x14ac:dyDescent="0.2">
      <c r="A44" s="416" t="s">
        <v>357</v>
      </c>
      <c r="B44" s="415" t="s">
        <v>514</v>
      </c>
      <c r="C44" s="407" t="s">
        <v>513</v>
      </c>
      <c r="D44" s="410"/>
      <c r="E44" s="414">
        <f>SUM(F44:M44)</f>
        <v>400</v>
      </c>
      <c r="F44" s="413"/>
      <c r="G44" s="412"/>
      <c r="H44" s="411">
        <v>400</v>
      </c>
      <c r="I44" s="410"/>
      <c r="J44" s="410"/>
      <c r="K44" s="410"/>
      <c r="L44" s="410"/>
      <c r="M44" s="410"/>
    </row>
    <row r="45" spans="1:13" ht="15" x14ac:dyDescent="0.2">
      <c r="A45" s="416" t="s">
        <v>353</v>
      </c>
      <c r="B45" s="415" t="s">
        <v>512</v>
      </c>
      <c r="C45" s="407" t="s">
        <v>222</v>
      </c>
      <c r="D45" s="410"/>
      <c r="E45" s="414">
        <f>SUM(F45:M45)</f>
        <v>0</v>
      </c>
      <c r="F45" s="413"/>
      <c r="G45" s="412"/>
      <c r="H45" s="411"/>
      <c r="I45" s="410"/>
      <c r="J45" s="410"/>
      <c r="K45" s="410"/>
      <c r="L45" s="410"/>
      <c r="M45" s="410"/>
    </row>
    <row r="46" spans="1:13" ht="15" x14ac:dyDescent="0.2">
      <c r="A46" s="409"/>
      <c r="B46" s="408"/>
      <c r="C46" s="407"/>
      <c r="D46" s="403"/>
      <c r="E46" s="403"/>
      <c r="F46" s="406"/>
      <c r="G46" s="405"/>
      <c r="H46" s="404"/>
      <c r="I46" s="403"/>
      <c r="J46" s="403"/>
      <c r="K46" s="403"/>
      <c r="L46" s="403"/>
      <c r="M46" s="403"/>
    </row>
    <row r="47" spans="1:13" ht="12" customHeight="1" x14ac:dyDescent="0.2">
      <c r="A47" s="602" t="str">
        <f ca="1">CELL("filename",A47)</f>
        <v>R:\Finance\Annual Budget\Amended 2016-2017\[2016-2017 Amended Budget.xlsx]156a</v>
      </c>
      <c r="B47" s="602"/>
      <c r="C47" s="602"/>
      <c r="D47" s="402"/>
      <c r="E47" s="402"/>
      <c r="F47" s="402"/>
      <c r="G47" s="402"/>
      <c r="H47" s="402"/>
      <c r="I47" s="402"/>
      <c r="J47" s="402"/>
      <c r="K47" s="402"/>
      <c r="L47" s="402"/>
      <c r="M47" s="402"/>
    </row>
    <row r="48" spans="1:13" ht="12" customHeight="1" x14ac:dyDescent="0.2">
      <c r="A48" s="401"/>
      <c r="B48" s="401"/>
      <c r="C48" s="400" t="s">
        <v>511</v>
      </c>
      <c r="D48" s="399">
        <f t="shared" ref="D48:M48" si="3">SUM(D23:D46)</f>
        <v>0</v>
      </c>
      <c r="E48" s="399">
        <f t="shared" si="3"/>
        <v>8965</v>
      </c>
      <c r="F48" s="399">
        <f t="shared" si="3"/>
        <v>0</v>
      </c>
      <c r="G48" s="399">
        <f t="shared" si="3"/>
        <v>0</v>
      </c>
      <c r="H48" s="399">
        <f t="shared" si="3"/>
        <v>3800</v>
      </c>
      <c r="I48" s="399">
        <f t="shared" si="3"/>
        <v>5165</v>
      </c>
      <c r="J48" s="399">
        <f t="shared" si="3"/>
        <v>0</v>
      </c>
      <c r="K48" s="399">
        <f t="shared" si="3"/>
        <v>0</v>
      </c>
      <c r="L48" s="399">
        <f t="shared" si="3"/>
        <v>0</v>
      </c>
      <c r="M48" s="399">
        <f t="shared" si="3"/>
        <v>0</v>
      </c>
    </row>
  </sheetData>
  <mergeCells count="3">
    <mergeCell ref="A1:C1"/>
    <mergeCell ref="A4:C4"/>
    <mergeCell ref="A47:C47"/>
  </mergeCells>
  <printOptions horizontalCentered="1" verticalCentered="1"/>
  <pageMargins left="0.1" right="0.1" top="0.4" bottom="0.4" header="0.1" footer="0.1"/>
  <pageSetup scale="81" fitToHeight="2" orientation="landscape" r:id="rId1"/>
  <headerFooter>
    <oddHeader>&amp;C&amp;"Arial,Bold"TWIN FALLS SCHOOL DISTRICT 411</oddHeader>
    <oddFooter>&amp;L&amp;"Arial,Bold"&amp;Z&amp;F&amp;R&amp;"Arial,Bold"Page &amp;P of &amp;N</oddFooter>
  </headerFooter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C49"/>
  <sheetViews>
    <sheetView zoomScaleNormal="100" workbookViewId="0">
      <pane xSplit="3" ySplit="7" topLeftCell="D8" activePane="bottomRight" state="frozen"/>
      <selection activeCell="P31" sqref="P31"/>
      <selection pane="topRight" activeCell="P31" sqref="P31"/>
      <selection pane="bottomLeft" activeCell="P31" sqref="P31"/>
      <selection pane="bottomRight" activeCell="P31" sqref="P31"/>
    </sheetView>
  </sheetViews>
  <sheetFormatPr defaultRowHeight="15.75" x14ac:dyDescent="0.25"/>
  <cols>
    <col min="1" max="1" width="3.77734375" style="397" customWidth="1"/>
    <col min="2" max="2" width="6.77734375" style="452" customWidth="1"/>
    <col min="3" max="3" width="30.77734375" style="398" customWidth="1"/>
    <col min="4" max="13" width="11.77734375" style="397" customWidth="1"/>
    <col min="14" max="16384" width="8.88671875" style="397"/>
  </cols>
  <sheetData>
    <row r="1" spans="1:22" ht="20.25" x14ac:dyDescent="0.3">
      <c r="A1" s="600" t="s">
        <v>47</v>
      </c>
      <c r="B1" s="600"/>
      <c r="C1" s="600"/>
      <c r="E1" s="530" t="s">
        <v>510</v>
      </c>
      <c r="F1" s="529"/>
      <c r="G1" s="529"/>
      <c r="H1" s="529"/>
      <c r="I1" s="451"/>
      <c r="L1" s="540"/>
      <c r="M1" s="450" t="s">
        <v>598</v>
      </c>
    </row>
    <row r="2" spans="1:22" x14ac:dyDescent="0.25">
      <c r="E2" s="530" t="s">
        <v>16</v>
      </c>
      <c r="F2" s="529"/>
      <c r="G2" s="529"/>
      <c r="H2" s="528"/>
      <c r="K2" s="446"/>
      <c r="L2" s="445"/>
      <c r="M2" s="444" t="s">
        <v>659</v>
      </c>
    </row>
    <row r="3" spans="1:22" ht="15" customHeight="1" x14ac:dyDescent="0.25">
      <c r="E3" s="447" t="s">
        <v>507</v>
      </c>
      <c r="F3" s="447"/>
      <c r="G3" s="447"/>
      <c r="H3" s="528"/>
      <c r="J3" s="527" t="s">
        <v>5</v>
      </c>
      <c r="K3" s="446"/>
      <c r="L3" s="445"/>
      <c r="M3" s="444" t="s">
        <v>660</v>
      </c>
    </row>
    <row r="4" spans="1:22" ht="12.6" customHeight="1" x14ac:dyDescent="0.2">
      <c r="A4" s="603" t="s">
        <v>505</v>
      </c>
      <c r="B4" s="603"/>
      <c r="C4" s="603"/>
      <c r="D4" s="401"/>
      <c r="E4" s="401"/>
      <c r="F4" s="401"/>
      <c r="G4" s="401"/>
      <c r="H4" s="401"/>
      <c r="I4" s="401"/>
      <c r="J4" s="401"/>
      <c r="K4" s="401"/>
      <c r="L4" s="401"/>
    </row>
    <row r="5" spans="1:22" ht="15" x14ac:dyDescent="0.2">
      <c r="A5" s="526"/>
      <c r="B5" s="522"/>
      <c r="C5" s="525" t="s">
        <v>16</v>
      </c>
      <c r="D5" s="522" t="s">
        <v>503</v>
      </c>
      <c r="E5" s="522" t="s">
        <v>90</v>
      </c>
      <c r="F5" s="524" t="s">
        <v>85</v>
      </c>
      <c r="G5" s="524" t="s">
        <v>83</v>
      </c>
      <c r="H5" s="524" t="s">
        <v>81</v>
      </c>
      <c r="I5" s="524" t="s">
        <v>79</v>
      </c>
      <c r="J5" s="524" t="s">
        <v>77</v>
      </c>
      <c r="K5" s="523" t="s">
        <v>75</v>
      </c>
      <c r="L5" s="522" t="s">
        <v>73</v>
      </c>
      <c r="M5" s="522" t="s">
        <v>70</v>
      </c>
    </row>
    <row r="6" spans="1:22" ht="15" x14ac:dyDescent="0.2">
      <c r="A6" s="521"/>
      <c r="B6" s="481"/>
      <c r="C6" s="480"/>
      <c r="D6" s="516"/>
      <c r="E6" s="520"/>
      <c r="F6" s="401"/>
      <c r="G6" s="519"/>
      <c r="H6" s="518" t="s">
        <v>560</v>
      </c>
      <c r="I6" s="518" t="s">
        <v>559</v>
      </c>
      <c r="J6" s="517" t="s">
        <v>558</v>
      </c>
      <c r="K6" s="481" t="s">
        <v>557</v>
      </c>
      <c r="L6" s="481" t="s">
        <v>556</v>
      </c>
      <c r="M6" s="516"/>
    </row>
    <row r="7" spans="1:22" ht="15" x14ac:dyDescent="0.2">
      <c r="A7" s="482" t="s">
        <v>87</v>
      </c>
      <c r="B7" s="484" t="s">
        <v>500</v>
      </c>
      <c r="C7" s="515" t="s">
        <v>555</v>
      </c>
      <c r="D7" s="484" t="s">
        <v>88</v>
      </c>
      <c r="E7" s="484" t="s">
        <v>88</v>
      </c>
      <c r="F7" s="514" t="s">
        <v>84</v>
      </c>
      <c r="G7" s="459" t="s">
        <v>82</v>
      </c>
      <c r="H7" s="459" t="s">
        <v>554</v>
      </c>
      <c r="I7" s="459" t="s">
        <v>553</v>
      </c>
      <c r="J7" s="482" t="s">
        <v>552</v>
      </c>
      <c r="K7" s="484" t="s">
        <v>551</v>
      </c>
      <c r="L7" s="484" t="s">
        <v>550</v>
      </c>
      <c r="M7" s="484" t="s">
        <v>184</v>
      </c>
    </row>
    <row r="8" spans="1:22" ht="15" x14ac:dyDescent="0.2">
      <c r="A8" s="482" t="s">
        <v>350</v>
      </c>
      <c r="B8" s="484" t="s">
        <v>597</v>
      </c>
      <c r="C8" s="463" t="s">
        <v>220</v>
      </c>
      <c r="D8" s="497"/>
      <c r="E8" s="414">
        <f>SUM(F8:M8)</f>
        <v>0</v>
      </c>
      <c r="F8" s="500"/>
      <c r="G8" s="499"/>
      <c r="H8" s="498"/>
      <c r="I8" s="497"/>
      <c r="J8" s="497"/>
      <c r="K8" s="497"/>
      <c r="L8" s="497"/>
      <c r="M8" s="497"/>
    </row>
    <row r="9" spans="1:22" ht="15" x14ac:dyDescent="0.2">
      <c r="A9" s="482" t="s">
        <v>493</v>
      </c>
      <c r="B9" s="484"/>
      <c r="C9" s="463"/>
      <c r="D9" s="509"/>
      <c r="E9" s="509"/>
      <c r="F9" s="512"/>
      <c r="G9" s="511"/>
      <c r="H9" s="510"/>
      <c r="I9" s="509"/>
      <c r="J9" s="509"/>
      <c r="K9" s="509"/>
      <c r="L9" s="509"/>
      <c r="M9" s="509"/>
    </row>
    <row r="10" spans="1:22" ht="15" x14ac:dyDescent="0.2">
      <c r="A10" s="482" t="s">
        <v>490</v>
      </c>
      <c r="B10" s="484" t="s">
        <v>75</v>
      </c>
      <c r="C10" s="473" t="s">
        <v>596</v>
      </c>
      <c r="D10" s="472">
        <f>+D8+'156a'!D48</f>
        <v>0</v>
      </c>
      <c r="E10" s="472">
        <f>+E8+'156a'!E48</f>
        <v>8965</v>
      </c>
      <c r="F10" s="472">
        <f>+F8+'156a'!F48</f>
        <v>0</v>
      </c>
      <c r="G10" s="472">
        <f>+G8+'156a'!G48</f>
        <v>0</v>
      </c>
      <c r="H10" s="472">
        <f>+H8+'156a'!H48</f>
        <v>3800</v>
      </c>
      <c r="I10" s="472">
        <f>+I8+'156a'!I48</f>
        <v>5165</v>
      </c>
      <c r="J10" s="472">
        <f>+J8+'156a'!J48</f>
        <v>0</v>
      </c>
      <c r="K10" s="472">
        <f>+K8+'156a'!K48</f>
        <v>0</v>
      </c>
      <c r="L10" s="472">
        <f>+L8+'156a'!L48</f>
        <v>0</v>
      </c>
      <c r="M10" s="472">
        <f>+M8+'156a'!M48</f>
        <v>0</v>
      </c>
    </row>
    <row r="11" spans="1:22" x14ac:dyDescent="0.25">
      <c r="A11" s="482" t="s">
        <v>485</v>
      </c>
      <c r="B11" s="513"/>
      <c r="C11" s="486"/>
      <c r="D11" s="501"/>
      <c r="E11" s="501"/>
      <c r="F11" s="504"/>
      <c r="G11" s="503"/>
      <c r="H11" s="502"/>
      <c r="I11" s="501"/>
      <c r="J11" s="501"/>
      <c r="K11" s="501"/>
      <c r="L11" s="501"/>
      <c r="M11" s="501"/>
    </row>
    <row r="12" spans="1:22" ht="15" x14ac:dyDescent="0.2">
      <c r="A12" s="482" t="s">
        <v>478</v>
      </c>
      <c r="B12" s="484" t="s">
        <v>595</v>
      </c>
      <c r="C12" s="463" t="s">
        <v>218</v>
      </c>
      <c r="D12" s="497"/>
      <c r="E12" s="414">
        <f>SUM(F12:M12)</f>
        <v>0</v>
      </c>
      <c r="F12" s="500"/>
      <c r="G12" s="499"/>
      <c r="H12" s="498"/>
      <c r="I12" s="497"/>
      <c r="J12" s="497"/>
      <c r="K12" s="497"/>
      <c r="L12" s="497"/>
      <c r="M12" s="497"/>
    </row>
    <row r="13" spans="1:22" ht="15" x14ac:dyDescent="0.2">
      <c r="A13" s="482" t="s">
        <v>474</v>
      </c>
      <c r="B13" s="484" t="s">
        <v>594</v>
      </c>
      <c r="C13" s="463" t="s">
        <v>216</v>
      </c>
      <c r="D13" s="497"/>
      <c r="E13" s="414">
        <f>SUM(F13:M13)</f>
        <v>0</v>
      </c>
      <c r="F13" s="500"/>
      <c r="G13" s="499"/>
      <c r="H13" s="498"/>
      <c r="I13" s="497"/>
      <c r="J13" s="497"/>
      <c r="K13" s="497"/>
      <c r="L13" s="497"/>
      <c r="M13" s="497"/>
    </row>
    <row r="14" spans="1:22" ht="15" x14ac:dyDescent="0.2">
      <c r="A14" s="482" t="s">
        <v>469</v>
      </c>
      <c r="B14" s="484">
        <v>730</v>
      </c>
      <c r="C14" s="463" t="s">
        <v>593</v>
      </c>
      <c r="D14" s="497"/>
      <c r="E14" s="414">
        <f>SUM(F14:M14)</f>
        <v>0</v>
      </c>
      <c r="F14" s="500"/>
      <c r="G14" s="499"/>
      <c r="H14" s="498"/>
      <c r="I14" s="497"/>
      <c r="J14" s="497"/>
      <c r="K14" s="497"/>
      <c r="L14" s="497"/>
      <c r="M14" s="497"/>
    </row>
    <row r="15" spans="1:22" ht="15" x14ac:dyDescent="0.2">
      <c r="A15" s="482" t="s">
        <v>465</v>
      </c>
      <c r="B15" s="484"/>
      <c r="C15" s="463"/>
      <c r="D15" s="501"/>
      <c r="E15" s="501"/>
      <c r="F15" s="512"/>
      <c r="G15" s="511"/>
      <c r="H15" s="510"/>
      <c r="I15" s="509"/>
      <c r="J15" s="509"/>
      <c r="K15" s="509"/>
      <c r="L15" s="509"/>
      <c r="M15" s="509"/>
    </row>
    <row r="16" spans="1:22" ht="15" x14ac:dyDescent="0.2">
      <c r="A16" s="482" t="s">
        <v>461</v>
      </c>
      <c r="B16" s="484" t="s">
        <v>73</v>
      </c>
      <c r="C16" s="463" t="s">
        <v>592</v>
      </c>
      <c r="D16" s="472">
        <f t="shared" ref="D16:M16" si="0">SUM(D12:D14)</f>
        <v>0</v>
      </c>
      <c r="E16" s="472">
        <f t="shared" si="0"/>
        <v>0</v>
      </c>
      <c r="F16" s="472">
        <f t="shared" si="0"/>
        <v>0</v>
      </c>
      <c r="G16" s="472">
        <f t="shared" si="0"/>
        <v>0</v>
      </c>
      <c r="H16" s="472">
        <f t="shared" si="0"/>
        <v>0</v>
      </c>
      <c r="I16" s="472">
        <f t="shared" si="0"/>
        <v>0</v>
      </c>
      <c r="J16" s="472">
        <f t="shared" si="0"/>
        <v>0</v>
      </c>
      <c r="K16" s="472">
        <f t="shared" si="0"/>
        <v>0</v>
      </c>
      <c r="L16" s="472">
        <f t="shared" si="0"/>
        <v>0</v>
      </c>
      <c r="M16" s="472">
        <f t="shared" si="0"/>
        <v>0</v>
      </c>
      <c r="N16" s="492"/>
      <c r="O16" s="492"/>
      <c r="P16" s="492"/>
      <c r="Q16" s="492"/>
      <c r="R16" s="492"/>
      <c r="S16" s="492"/>
      <c r="T16" s="492"/>
      <c r="U16" s="492"/>
      <c r="V16" s="492"/>
    </row>
    <row r="17" spans="1:55" ht="15" x14ac:dyDescent="0.2">
      <c r="A17" s="482" t="s">
        <v>457</v>
      </c>
      <c r="B17" s="484"/>
      <c r="C17" s="463"/>
      <c r="D17" s="501"/>
      <c r="E17" s="501"/>
      <c r="F17" s="504"/>
      <c r="G17" s="503"/>
      <c r="H17" s="502"/>
      <c r="I17" s="501"/>
      <c r="J17" s="501"/>
      <c r="K17" s="501"/>
      <c r="L17" s="501"/>
      <c r="M17" s="501"/>
    </row>
    <row r="18" spans="1:55" ht="15" x14ac:dyDescent="0.2">
      <c r="A18" s="482" t="s">
        <v>453</v>
      </c>
      <c r="B18" s="484" t="s">
        <v>591</v>
      </c>
      <c r="C18" s="463" t="s">
        <v>590</v>
      </c>
      <c r="D18" s="497"/>
      <c r="E18" s="414">
        <f>SUM(F18:M18)</f>
        <v>0</v>
      </c>
      <c r="F18" s="500"/>
      <c r="G18" s="499"/>
      <c r="H18" s="498"/>
      <c r="I18" s="497"/>
      <c r="J18" s="497"/>
      <c r="K18" s="497"/>
      <c r="L18" s="497"/>
      <c r="M18" s="497"/>
    </row>
    <row r="19" spans="1:55" ht="15" x14ac:dyDescent="0.2">
      <c r="A19" s="482" t="s">
        <v>449</v>
      </c>
      <c r="B19" s="484">
        <v>811</v>
      </c>
      <c r="C19" s="463" t="s">
        <v>589</v>
      </c>
      <c r="D19" s="497"/>
      <c r="E19" s="414">
        <f>SUM(F19:M19)</f>
        <v>0</v>
      </c>
      <c r="F19" s="500"/>
      <c r="G19" s="499"/>
      <c r="H19" s="498"/>
      <c r="I19" s="497"/>
      <c r="J19" s="497"/>
      <c r="K19" s="497"/>
      <c r="L19" s="497"/>
      <c r="M19" s="497"/>
    </row>
    <row r="20" spans="1:55" ht="15" x14ac:dyDescent="0.2">
      <c r="A20" s="482" t="s">
        <v>445</v>
      </c>
      <c r="B20" s="484"/>
      <c r="C20" s="463"/>
      <c r="D20" s="509"/>
      <c r="E20" s="509"/>
      <c r="F20" s="512"/>
      <c r="G20" s="511"/>
      <c r="H20" s="510"/>
      <c r="I20" s="509"/>
      <c r="J20" s="509"/>
      <c r="K20" s="509"/>
      <c r="L20" s="509"/>
      <c r="M20" s="509"/>
    </row>
    <row r="21" spans="1:55" s="505" customFormat="1" ht="15" x14ac:dyDescent="0.2">
      <c r="A21" s="482" t="s">
        <v>442</v>
      </c>
      <c r="B21" s="508">
        <v>800</v>
      </c>
      <c r="C21" s="507" t="s">
        <v>588</v>
      </c>
      <c r="D21" s="472">
        <f t="shared" ref="D21:M21" si="1">SUM(D17:D19)</f>
        <v>0</v>
      </c>
      <c r="E21" s="472">
        <f t="shared" si="1"/>
        <v>0</v>
      </c>
      <c r="F21" s="472">
        <f t="shared" si="1"/>
        <v>0</v>
      </c>
      <c r="G21" s="472">
        <f t="shared" si="1"/>
        <v>0</v>
      </c>
      <c r="H21" s="472">
        <f t="shared" si="1"/>
        <v>0</v>
      </c>
      <c r="I21" s="472">
        <f t="shared" si="1"/>
        <v>0</v>
      </c>
      <c r="J21" s="472">
        <f t="shared" si="1"/>
        <v>0</v>
      </c>
      <c r="K21" s="472">
        <f t="shared" si="1"/>
        <v>0</v>
      </c>
      <c r="L21" s="472">
        <f t="shared" si="1"/>
        <v>0</v>
      </c>
      <c r="M21" s="472">
        <f t="shared" si="1"/>
        <v>0</v>
      </c>
    </row>
    <row r="22" spans="1:55" ht="15" x14ac:dyDescent="0.2">
      <c r="A22" s="482" t="s">
        <v>438</v>
      </c>
      <c r="B22" s="484"/>
      <c r="C22" s="463"/>
      <c r="D22" s="501"/>
      <c r="E22" s="501"/>
      <c r="F22" s="504"/>
      <c r="G22" s="503"/>
      <c r="H22" s="502"/>
      <c r="I22" s="501"/>
      <c r="J22" s="501"/>
      <c r="K22" s="501"/>
      <c r="L22" s="501"/>
      <c r="M22" s="501"/>
    </row>
    <row r="23" spans="1:55" ht="15" x14ac:dyDescent="0.2">
      <c r="A23" s="482" t="s">
        <v>434</v>
      </c>
      <c r="B23" s="484" t="s">
        <v>587</v>
      </c>
      <c r="C23" s="463" t="s">
        <v>205</v>
      </c>
      <c r="D23" s="410"/>
      <c r="E23" s="414">
        <f>SUM(F23:M23)</f>
        <v>0</v>
      </c>
      <c r="F23" s="500"/>
      <c r="G23" s="499"/>
      <c r="H23" s="498"/>
      <c r="I23" s="497"/>
      <c r="J23" s="497"/>
      <c r="K23" s="497"/>
      <c r="L23" s="497"/>
      <c r="M23" s="497"/>
    </row>
    <row r="24" spans="1:55" ht="15" x14ac:dyDescent="0.2">
      <c r="A24" s="482" t="s">
        <v>429</v>
      </c>
      <c r="B24" s="484" t="s">
        <v>586</v>
      </c>
      <c r="C24" s="463" t="s">
        <v>203</v>
      </c>
      <c r="D24" s="410"/>
      <c r="E24" s="414">
        <f>SUM(F24:M24)</f>
        <v>0</v>
      </c>
      <c r="F24" s="500"/>
      <c r="G24" s="499"/>
      <c r="H24" s="498"/>
      <c r="I24" s="497"/>
      <c r="J24" s="497"/>
      <c r="K24" s="497"/>
      <c r="L24" s="497"/>
      <c r="M24" s="497"/>
    </row>
    <row r="25" spans="1:55" ht="15" x14ac:dyDescent="0.2">
      <c r="A25" s="482" t="s">
        <v>426</v>
      </c>
      <c r="B25" s="484" t="s">
        <v>585</v>
      </c>
      <c r="C25" s="463" t="s">
        <v>201</v>
      </c>
      <c r="D25" s="410"/>
      <c r="E25" s="414">
        <f>SUM(F25:M25)</f>
        <v>0</v>
      </c>
      <c r="F25" s="500"/>
      <c r="G25" s="499"/>
      <c r="H25" s="498"/>
      <c r="I25" s="497"/>
      <c r="J25" s="497"/>
      <c r="K25" s="497"/>
      <c r="L25" s="497"/>
      <c r="M25" s="497"/>
    </row>
    <row r="26" spans="1:55" ht="15" x14ac:dyDescent="0.2">
      <c r="A26" s="482" t="s">
        <v>424</v>
      </c>
      <c r="B26" s="484" t="s">
        <v>584</v>
      </c>
      <c r="C26" s="463" t="s">
        <v>583</v>
      </c>
      <c r="D26" s="410"/>
      <c r="E26" s="414">
        <f>SUM(F26:M26)</f>
        <v>0</v>
      </c>
      <c r="F26" s="500"/>
      <c r="G26" s="499"/>
      <c r="H26" s="498"/>
      <c r="I26" s="497"/>
      <c r="J26" s="497"/>
      <c r="K26" s="497"/>
      <c r="L26" s="497"/>
      <c r="M26" s="497"/>
    </row>
    <row r="27" spans="1:55" ht="15" x14ac:dyDescent="0.2">
      <c r="A27" s="482" t="s">
        <v>420</v>
      </c>
      <c r="B27" s="484"/>
      <c r="C27" s="463"/>
      <c r="D27" s="485"/>
      <c r="E27" s="485"/>
      <c r="F27" s="496"/>
      <c r="G27" s="495"/>
      <c r="H27" s="494"/>
      <c r="I27" s="493"/>
      <c r="J27" s="493"/>
      <c r="K27" s="493"/>
      <c r="L27" s="493"/>
      <c r="M27" s="493"/>
    </row>
    <row r="28" spans="1:55" ht="15" x14ac:dyDescent="0.2">
      <c r="A28" s="482" t="s">
        <v>417</v>
      </c>
      <c r="B28" s="484" t="s">
        <v>582</v>
      </c>
      <c r="C28" s="463" t="s">
        <v>581</v>
      </c>
      <c r="D28" s="472">
        <f t="shared" ref="D28:M28" si="2">SUM(D23:D27)</f>
        <v>0</v>
      </c>
      <c r="E28" s="472">
        <f t="shared" si="2"/>
        <v>0</v>
      </c>
      <c r="F28" s="472">
        <f t="shared" si="2"/>
        <v>0</v>
      </c>
      <c r="G28" s="472">
        <f t="shared" si="2"/>
        <v>0</v>
      </c>
      <c r="H28" s="472">
        <f t="shared" si="2"/>
        <v>0</v>
      </c>
      <c r="I28" s="472">
        <f t="shared" si="2"/>
        <v>0</v>
      </c>
      <c r="J28" s="472">
        <f t="shared" si="2"/>
        <v>0</v>
      </c>
      <c r="K28" s="472">
        <f t="shared" si="2"/>
        <v>0</v>
      </c>
      <c r="L28" s="472">
        <f t="shared" si="2"/>
        <v>0</v>
      </c>
      <c r="M28" s="472">
        <f t="shared" si="2"/>
        <v>0</v>
      </c>
      <c r="N28" s="492"/>
      <c r="O28" s="492"/>
      <c r="P28" s="492"/>
      <c r="Q28" s="492"/>
      <c r="R28" s="492"/>
      <c r="S28" s="492"/>
      <c r="T28" s="492"/>
      <c r="U28" s="492"/>
      <c r="V28" s="492"/>
      <c r="W28" s="492"/>
      <c r="X28" s="492"/>
      <c r="Y28" s="492"/>
      <c r="Z28" s="492"/>
      <c r="AA28" s="492"/>
      <c r="AB28" s="492"/>
      <c r="AC28" s="492"/>
      <c r="AD28" s="492"/>
      <c r="AE28" s="492"/>
      <c r="AF28" s="492"/>
      <c r="AG28" s="492"/>
      <c r="AH28" s="492"/>
      <c r="AI28" s="492"/>
      <c r="AJ28" s="492"/>
      <c r="AK28" s="492"/>
      <c r="AL28" s="492"/>
      <c r="AM28" s="492"/>
      <c r="AN28" s="492"/>
      <c r="AO28" s="492"/>
      <c r="AP28" s="492"/>
      <c r="AQ28" s="492"/>
      <c r="AR28" s="492"/>
      <c r="AS28" s="492"/>
      <c r="AT28" s="492"/>
      <c r="AU28" s="492"/>
      <c r="AV28" s="492"/>
      <c r="AW28" s="492"/>
      <c r="AX28" s="492"/>
      <c r="AY28" s="492"/>
      <c r="AZ28" s="492"/>
      <c r="BA28" s="492"/>
      <c r="BB28" s="492"/>
      <c r="BC28" s="492"/>
    </row>
    <row r="29" spans="1:55" ht="15" x14ac:dyDescent="0.2">
      <c r="A29" s="482" t="s">
        <v>413</v>
      </c>
      <c r="B29" s="484"/>
      <c r="C29" s="463"/>
      <c r="D29" s="485"/>
      <c r="E29" s="485"/>
      <c r="F29" s="485"/>
      <c r="G29" s="485"/>
      <c r="H29" s="485"/>
      <c r="I29" s="485"/>
      <c r="J29" s="485"/>
      <c r="K29" s="485"/>
      <c r="L29" s="485"/>
      <c r="M29" s="485"/>
    </row>
    <row r="30" spans="1:55" ht="15" x14ac:dyDescent="0.2">
      <c r="A30" s="482" t="s">
        <v>407</v>
      </c>
      <c r="B30" s="481"/>
      <c r="C30" s="480" t="s">
        <v>580</v>
      </c>
      <c r="D30" s="460"/>
      <c r="E30" s="460"/>
      <c r="F30" s="460"/>
      <c r="G30" s="460"/>
      <c r="H30" s="460"/>
      <c r="I30" s="460"/>
      <c r="J30" s="460"/>
      <c r="K30" s="460"/>
      <c r="L30" s="460"/>
      <c r="M30" s="460"/>
    </row>
    <row r="31" spans="1:55" ht="15" x14ac:dyDescent="0.2">
      <c r="A31" s="482" t="s">
        <v>403</v>
      </c>
      <c r="B31" s="484"/>
      <c r="C31" s="491" t="s">
        <v>579</v>
      </c>
      <c r="D31" s="472">
        <f>SUM(D28,D21,D16,D10,'156a'!D21)</f>
        <v>0</v>
      </c>
      <c r="E31" s="472">
        <f>SUM(E28,E21,E16,E10,'156a'!E21)</f>
        <v>9620</v>
      </c>
      <c r="F31" s="472">
        <f>SUM(F28,F21,F16,F10,'156a'!F21)</f>
        <v>0</v>
      </c>
      <c r="G31" s="472">
        <f>SUM(G28,G21,G16,G10,'156a'!G21)</f>
        <v>0</v>
      </c>
      <c r="H31" s="472">
        <f>SUM(H28,H21,H16,H10,'156a'!H21)</f>
        <v>3800</v>
      </c>
      <c r="I31" s="472">
        <f>SUM(I28,I21,I16,I10,'156a'!I21)</f>
        <v>5820</v>
      </c>
      <c r="J31" s="472">
        <f>SUM(J28,J21,J16,J10,'156a'!J21)</f>
        <v>0</v>
      </c>
      <c r="K31" s="472">
        <f>SUM(K28,K21,K16,K10,'156a'!K21)</f>
        <v>0</v>
      </c>
      <c r="L31" s="472">
        <f>SUM(L28,L21,L16,L10,'156a'!L21)</f>
        <v>0</v>
      </c>
      <c r="M31" s="472">
        <f>SUM(M28,M21,M16,M10,'156a'!M21)</f>
        <v>0</v>
      </c>
    </row>
    <row r="32" spans="1:55" ht="15" x14ac:dyDescent="0.2">
      <c r="A32" s="482" t="s">
        <v>400</v>
      </c>
      <c r="B32" s="484"/>
      <c r="C32" s="463"/>
      <c r="D32" s="485"/>
      <c r="E32" s="485"/>
      <c r="F32" s="490"/>
      <c r="G32" s="489"/>
      <c r="H32" s="488"/>
      <c r="I32" s="485"/>
      <c r="J32" s="485"/>
      <c r="K32" s="485"/>
      <c r="L32" s="485"/>
      <c r="M32" s="485"/>
    </row>
    <row r="33" spans="1:13" ht="15" x14ac:dyDescent="0.2">
      <c r="A33" s="482" t="s">
        <v>397</v>
      </c>
      <c r="B33" s="481">
        <v>950</v>
      </c>
      <c r="C33" s="480" t="s">
        <v>578</v>
      </c>
      <c r="D33" s="487"/>
      <c r="E33" s="487"/>
      <c r="F33" s="417"/>
      <c r="G33" s="417"/>
      <c r="H33" s="417"/>
      <c r="I33" s="417"/>
      <c r="J33" s="417"/>
      <c r="K33" s="417"/>
      <c r="L33" s="417"/>
      <c r="M33" s="460"/>
    </row>
    <row r="34" spans="1:13" ht="15" x14ac:dyDescent="0.2">
      <c r="A34" s="482" t="s">
        <v>393</v>
      </c>
      <c r="B34" s="484"/>
      <c r="C34" s="483" t="s">
        <v>577</v>
      </c>
      <c r="D34" s="469"/>
      <c r="E34" s="469"/>
      <c r="F34" s="417"/>
      <c r="G34" s="417"/>
      <c r="H34" s="417"/>
      <c r="I34" s="417"/>
      <c r="J34" s="417"/>
      <c r="K34" s="417"/>
      <c r="L34" s="417"/>
      <c r="M34" s="460"/>
    </row>
    <row r="35" spans="1:13" x14ac:dyDescent="0.25">
      <c r="A35" s="482" t="s">
        <v>388</v>
      </c>
      <c r="B35" s="484"/>
      <c r="C35" s="486"/>
      <c r="D35" s="485"/>
      <c r="E35" s="485"/>
      <c r="F35" s="417"/>
      <c r="G35" s="417"/>
      <c r="H35" s="417"/>
      <c r="I35" s="417"/>
      <c r="J35" s="417"/>
      <c r="K35" s="417"/>
      <c r="L35" s="417"/>
      <c r="M35" s="460"/>
    </row>
    <row r="36" spans="1:13" ht="15" x14ac:dyDescent="0.2">
      <c r="A36" s="482" t="s">
        <v>383</v>
      </c>
      <c r="B36" s="481"/>
      <c r="C36" s="480" t="s">
        <v>576</v>
      </c>
      <c r="D36" s="604">
        <f>+D31+D34</f>
        <v>0</v>
      </c>
      <c r="E36" s="604">
        <f>+E31+E34</f>
        <v>9620</v>
      </c>
      <c r="F36" s="417"/>
      <c r="G36" s="417"/>
      <c r="H36" s="417"/>
      <c r="I36" s="417"/>
      <c r="J36" s="417"/>
      <c r="K36" s="417"/>
      <c r="L36" s="417"/>
      <c r="M36" s="460"/>
    </row>
    <row r="37" spans="1:13" ht="15" x14ac:dyDescent="0.2">
      <c r="A37" s="482" t="s">
        <v>379</v>
      </c>
      <c r="B37" s="484"/>
      <c r="C37" s="483" t="s">
        <v>575</v>
      </c>
      <c r="D37" s="605"/>
      <c r="E37" s="605"/>
      <c r="F37" s="417"/>
      <c r="G37" s="417"/>
      <c r="H37" s="417"/>
      <c r="I37" s="417"/>
      <c r="J37" s="417"/>
      <c r="K37" s="417"/>
      <c r="L37" s="417"/>
      <c r="M37" s="460"/>
    </row>
    <row r="38" spans="1:13" ht="15" x14ac:dyDescent="0.2">
      <c r="A38" s="482" t="s">
        <v>376</v>
      </c>
      <c r="B38" s="481"/>
      <c r="C38" s="480"/>
      <c r="D38" s="460"/>
      <c r="E38" s="460"/>
      <c r="F38" s="417"/>
      <c r="G38" s="417"/>
      <c r="H38" s="417"/>
      <c r="I38" s="417"/>
      <c r="J38" s="417"/>
      <c r="K38" s="417"/>
      <c r="L38" s="417"/>
      <c r="M38" s="460"/>
    </row>
    <row r="39" spans="1:13" thickBot="1" x14ac:dyDescent="0.25">
      <c r="A39" s="482" t="s">
        <v>372</v>
      </c>
      <c r="B39" s="481"/>
      <c r="C39" s="480"/>
      <c r="D39" s="460"/>
      <c r="E39" s="460"/>
      <c r="F39" s="465"/>
      <c r="G39" s="465"/>
      <c r="H39" s="465"/>
      <c r="I39" s="465"/>
      <c r="J39" s="465"/>
      <c r="K39" s="417"/>
      <c r="L39" s="417"/>
      <c r="M39" s="460"/>
    </row>
    <row r="40" spans="1:13" x14ac:dyDescent="0.25">
      <c r="A40" s="459" t="s">
        <v>368</v>
      </c>
      <c r="B40" s="479"/>
      <c r="C40" s="478" t="s">
        <v>574</v>
      </c>
      <c r="D40" s="477"/>
      <c r="E40" s="476"/>
      <c r="F40" s="417"/>
      <c r="G40" s="470"/>
      <c r="H40" s="470"/>
      <c r="I40" s="470"/>
      <c r="J40" s="465"/>
      <c r="K40" s="417"/>
      <c r="L40" s="475"/>
      <c r="M40" s="460"/>
    </row>
    <row r="41" spans="1:13" x14ac:dyDescent="0.25">
      <c r="A41" s="459" t="s">
        <v>364</v>
      </c>
      <c r="B41" s="464"/>
      <c r="C41" s="463"/>
      <c r="D41" s="460"/>
      <c r="E41" s="474"/>
      <c r="F41" s="417"/>
      <c r="G41" s="470"/>
      <c r="H41" s="470"/>
      <c r="I41" s="470"/>
      <c r="J41" s="465"/>
      <c r="K41" s="417"/>
      <c r="L41" s="417"/>
      <c r="M41" s="460"/>
    </row>
    <row r="42" spans="1:13" x14ac:dyDescent="0.25">
      <c r="A42" s="459" t="s">
        <v>361</v>
      </c>
      <c r="B42" s="464"/>
      <c r="C42" s="473" t="s">
        <v>573</v>
      </c>
      <c r="D42" s="472">
        <v>0</v>
      </c>
      <c r="E42" s="471">
        <v>0</v>
      </c>
      <c r="F42" s="470" t="s">
        <v>572</v>
      </c>
      <c r="G42" s="470"/>
      <c r="H42" s="470"/>
      <c r="I42" s="470"/>
      <c r="J42" s="465"/>
      <c r="K42" s="417"/>
      <c r="L42" s="417"/>
      <c r="M42" s="460"/>
    </row>
    <row r="43" spans="1:13" x14ac:dyDescent="0.25">
      <c r="A43" s="459" t="s">
        <v>358</v>
      </c>
      <c r="B43" s="464"/>
      <c r="C43" s="473" t="s">
        <v>571</v>
      </c>
      <c r="D43" s="472"/>
      <c r="E43" s="471">
        <v>9620</v>
      </c>
      <c r="F43" s="470"/>
      <c r="G43" s="465"/>
      <c r="H43" s="465"/>
      <c r="I43" s="465"/>
      <c r="J43" s="465"/>
      <c r="K43" s="417"/>
      <c r="L43" s="417"/>
      <c r="M43" s="460"/>
    </row>
    <row r="44" spans="1:13" x14ac:dyDescent="0.25">
      <c r="A44" s="459" t="s">
        <v>356</v>
      </c>
      <c r="B44" s="464"/>
      <c r="C44" s="473" t="s">
        <v>570</v>
      </c>
      <c r="D44" s="472">
        <f>SUM(D42:D43)</f>
        <v>0</v>
      </c>
      <c r="E44" s="471">
        <f>SUM(E42:E43)</f>
        <v>9620</v>
      </c>
      <c r="F44" s="470" t="s">
        <v>569</v>
      </c>
      <c r="G44" s="465"/>
      <c r="H44" s="465"/>
      <c r="I44" s="465"/>
      <c r="J44" s="465"/>
      <c r="K44" s="417"/>
      <c r="L44" s="417"/>
      <c r="M44" s="460"/>
    </row>
    <row r="45" spans="1:13" ht="15" x14ac:dyDescent="0.2">
      <c r="A45" s="459" t="s">
        <v>351</v>
      </c>
      <c r="B45" s="464"/>
      <c r="C45" s="463"/>
      <c r="D45" s="469"/>
      <c r="E45" s="468"/>
      <c r="F45" s="465"/>
      <c r="G45" s="465"/>
      <c r="H45" s="465"/>
      <c r="I45" s="465"/>
      <c r="J45" s="465"/>
      <c r="K45" s="417"/>
      <c r="L45" s="417"/>
      <c r="M45" s="460"/>
    </row>
    <row r="46" spans="1:13" ht="15" x14ac:dyDescent="0.2">
      <c r="A46" s="459" t="s">
        <v>568</v>
      </c>
      <c r="B46" s="464"/>
      <c r="C46" s="463" t="s">
        <v>567</v>
      </c>
      <c r="D46" s="467">
        <f>D36</f>
        <v>0</v>
      </c>
      <c r="E46" s="466">
        <f>E36</f>
        <v>9620</v>
      </c>
      <c r="F46" s="465"/>
      <c r="G46" s="465"/>
      <c r="H46" s="465"/>
      <c r="I46" s="465"/>
      <c r="J46" s="465"/>
      <c r="K46" s="417"/>
      <c r="L46" s="417"/>
      <c r="M46" s="460"/>
    </row>
    <row r="47" spans="1:13" ht="15" x14ac:dyDescent="0.2">
      <c r="A47" s="459" t="s">
        <v>566</v>
      </c>
      <c r="B47" s="464"/>
      <c r="C47" s="463" t="s">
        <v>565</v>
      </c>
      <c r="D47" s="462">
        <f>D48-D46</f>
        <v>0</v>
      </c>
      <c r="E47" s="461">
        <f>E48-E46</f>
        <v>0</v>
      </c>
      <c r="F47" s="417"/>
      <c r="G47" s="417"/>
      <c r="H47" s="417"/>
      <c r="I47" s="417"/>
      <c r="J47" s="417"/>
      <c r="K47" s="417"/>
      <c r="L47" s="417"/>
      <c r="M47" s="460"/>
    </row>
    <row r="48" spans="1:13" thickBot="1" x14ac:dyDescent="0.25">
      <c r="A48" s="459" t="s">
        <v>564</v>
      </c>
      <c r="B48" s="458"/>
      <c r="C48" s="457" t="s">
        <v>563</v>
      </c>
      <c r="D48" s="456">
        <f>D44</f>
        <v>0</v>
      </c>
      <c r="E48" s="455">
        <f>E44</f>
        <v>9620</v>
      </c>
      <c r="F48" s="454"/>
      <c r="G48" s="454"/>
      <c r="H48" s="454"/>
      <c r="I48" s="454"/>
      <c r="J48" s="454"/>
      <c r="K48" s="454"/>
      <c r="L48" s="454"/>
      <c r="M48" s="453"/>
    </row>
    <row r="49" spans="1:3" ht="15.75" customHeight="1" x14ac:dyDescent="0.2">
      <c r="A49" s="606" t="str">
        <f ca="1">CELL("FILENAME",A2)</f>
        <v>R:\Finance\Annual Budget\Amended 2016-2017\[2016-2017 Amended Budget.xlsx]156b</v>
      </c>
      <c r="B49" s="606"/>
      <c r="C49" s="606"/>
    </row>
  </sheetData>
  <mergeCells count="5">
    <mergeCell ref="A1:C1"/>
    <mergeCell ref="A4:C4"/>
    <mergeCell ref="D36:D37"/>
    <mergeCell ref="E36:E37"/>
    <mergeCell ref="A49:C49"/>
  </mergeCells>
  <printOptions horizontalCentered="1" verticalCentered="1"/>
  <pageMargins left="0.1" right="0.1" top="0.4" bottom="0.4" header="0.1" footer="0.1"/>
  <pageSetup scale="73" fitToHeight="2" orientation="landscape" r:id="rId1"/>
  <headerFooter>
    <oddHeader>&amp;C&amp;"Arial,Bold"TWIN FALLS SCHOOL DISTIRCT 411</oddHeader>
    <oddFooter>&amp;L&amp;"Arial,Bold"&amp;Z&amp;F&amp;R&amp;"Arial,Bold"Page &amp;P of &amp;N</oddFooter>
  </headerFooter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441"/>
  <sheetViews>
    <sheetView zoomScaleNormal="100" workbookViewId="0">
      <pane xSplit="3" ySplit="6" topLeftCell="D16" activePane="bottomRight" state="frozen"/>
      <selection activeCell="P31" sqref="P31"/>
      <selection pane="topRight" activeCell="P31" sqref="P31"/>
      <selection pane="bottomLeft" activeCell="P31" sqref="P31"/>
      <selection pane="bottomRight" activeCell="P31" sqref="P31"/>
    </sheetView>
  </sheetViews>
  <sheetFormatPr defaultColWidth="9.77734375" defaultRowHeight="11.25" x14ac:dyDescent="0.2"/>
  <cols>
    <col min="1" max="1" width="3.77734375" style="321" customWidth="1"/>
    <col min="2" max="2" width="6.77734375" style="321" customWidth="1"/>
    <col min="3" max="3" width="27.77734375" style="322" customWidth="1"/>
    <col min="4" max="6" width="10.77734375" style="321" customWidth="1"/>
    <col min="7" max="7" width="3.77734375" style="321" customWidth="1"/>
    <col min="8" max="8" width="6.77734375" style="321" customWidth="1"/>
    <col min="9" max="9" width="27.77734375" style="322" customWidth="1"/>
    <col min="10" max="12" width="10.77734375" style="321" customWidth="1"/>
    <col min="13" max="16384" width="9.77734375" style="321"/>
  </cols>
  <sheetData>
    <row r="1" spans="1:12" ht="20.25" x14ac:dyDescent="0.3">
      <c r="A1" s="596" t="s">
        <v>47</v>
      </c>
      <c r="B1" s="596"/>
      <c r="C1" s="596"/>
      <c r="D1" s="393"/>
      <c r="E1" s="394" t="s">
        <v>510</v>
      </c>
      <c r="F1" s="394"/>
      <c r="G1" s="390"/>
      <c r="H1" s="390"/>
      <c r="I1" s="396"/>
      <c r="J1" s="393"/>
      <c r="L1" s="395" t="s">
        <v>509</v>
      </c>
    </row>
    <row r="2" spans="1:12" ht="15.75" x14ac:dyDescent="0.25">
      <c r="A2" s="393"/>
      <c r="B2" s="393"/>
      <c r="C2" s="389"/>
      <c r="D2" s="393"/>
      <c r="E2" s="394" t="s">
        <v>504</v>
      </c>
      <c r="F2" s="392"/>
      <c r="G2" s="390"/>
      <c r="H2" s="390"/>
      <c r="I2" s="389"/>
      <c r="J2" s="599" t="s">
        <v>650</v>
      </c>
      <c r="K2" s="599"/>
      <c r="L2" s="599"/>
    </row>
    <row r="3" spans="1:12" ht="15.75" x14ac:dyDescent="0.25">
      <c r="A3" s="393"/>
      <c r="B3" s="393"/>
      <c r="C3" s="389"/>
      <c r="D3" s="393"/>
      <c r="E3" s="392" t="s">
        <v>507</v>
      </c>
      <c r="F3" s="391"/>
      <c r="G3" s="390"/>
      <c r="H3" s="390"/>
      <c r="I3" s="389"/>
      <c r="J3" s="599" t="s">
        <v>661</v>
      </c>
      <c r="K3" s="599"/>
      <c r="L3" s="599"/>
    </row>
    <row r="4" spans="1:12" ht="13.9" customHeight="1" x14ac:dyDescent="0.2">
      <c r="A4" s="597" t="s">
        <v>505</v>
      </c>
      <c r="B4" s="597"/>
      <c r="C4" s="597"/>
      <c r="D4" s="597"/>
      <c r="E4" s="324"/>
      <c r="F4" s="324"/>
      <c r="G4" s="324"/>
      <c r="H4" s="324"/>
      <c r="I4" s="325"/>
      <c r="J4" s="324"/>
      <c r="K4" s="324"/>
      <c r="L4" s="324"/>
    </row>
    <row r="5" spans="1:12" ht="12.75" x14ac:dyDescent="0.2">
      <c r="A5" s="388"/>
      <c r="B5" s="387"/>
      <c r="C5" s="386" t="s">
        <v>504</v>
      </c>
      <c r="D5" s="385" t="s">
        <v>503</v>
      </c>
      <c r="E5" s="384" t="s">
        <v>502</v>
      </c>
      <c r="F5" s="383" t="s">
        <v>501</v>
      </c>
      <c r="G5" s="382"/>
      <c r="H5" s="381"/>
      <c r="I5" s="380" t="s">
        <v>504</v>
      </c>
      <c r="J5" s="379" t="s">
        <v>503</v>
      </c>
      <c r="K5" s="378" t="s">
        <v>502</v>
      </c>
      <c r="L5" s="377" t="s">
        <v>501</v>
      </c>
    </row>
    <row r="6" spans="1:12" ht="12.75" x14ac:dyDescent="0.2">
      <c r="A6" s="351" t="s">
        <v>87</v>
      </c>
      <c r="B6" s="334" t="s">
        <v>500</v>
      </c>
      <c r="C6" s="328" t="s">
        <v>499</v>
      </c>
      <c r="D6" s="334" t="s">
        <v>88</v>
      </c>
      <c r="E6" s="334" t="s">
        <v>498</v>
      </c>
      <c r="F6" s="376" t="s">
        <v>497</v>
      </c>
      <c r="G6" s="355" t="s">
        <v>87</v>
      </c>
      <c r="H6" s="375" t="s">
        <v>500</v>
      </c>
      <c r="I6" s="374" t="s">
        <v>499</v>
      </c>
      <c r="J6" s="351" t="s">
        <v>88</v>
      </c>
      <c r="K6" s="334" t="s">
        <v>498</v>
      </c>
      <c r="L6" s="334" t="s">
        <v>497</v>
      </c>
    </row>
    <row r="7" spans="1:12" ht="12.75" x14ac:dyDescent="0.2">
      <c r="A7" s="351" t="s">
        <v>496</v>
      </c>
      <c r="B7" s="334" t="s">
        <v>495</v>
      </c>
      <c r="C7" s="333" t="s">
        <v>494</v>
      </c>
      <c r="D7" s="354">
        <v>15628</v>
      </c>
      <c r="E7" s="373" t="s">
        <v>346</v>
      </c>
      <c r="F7" s="372">
        <v>27049</v>
      </c>
      <c r="G7" s="348" t="s">
        <v>493</v>
      </c>
      <c r="H7" s="351" t="s">
        <v>492</v>
      </c>
      <c r="I7" s="333" t="s">
        <v>170</v>
      </c>
      <c r="J7" s="353">
        <v>0</v>
      </c>
      <c r="K7" s="353">
        <v>0</v>
      </c>
      <c r="L7" s="357"/>
    </row>
    <row r="8" spans="1:12" ht="12.75" x14ac:dyDescent="0.2">
      <c r="A8" s="351" t="s">
        <v>491</v>
      </c>
      <c r="B8" s="334"/>
      <c r="C8" s="333"/>
      <c r="D8" s="360"/>
      <c r="E8" s="353"/>
      <c r="F8" s="356"/>
      <c r="G8" s="355" t="s">
        <v>490</v>
      </c>
      <c r="H8" s="351" t="s">
        <v>489</v>
      </c>
      <c r="I8" s="365" t="s">
        <v>488</v>
      </c>
      <c r="J8" s="352">
        <f>J7</f>
        <v>0</v>
      </c>
      <c r="K8" s="358" t="s">
        <v>346</v>
      </c>
      <c r="L8" s="352">
        <f>K7</f>
        <v>0</v>
      </c>
    </row>
    <row r="9" spans="1:12" ht="12.75" x14ac:dyDescent="0.2">
      <c r="A9" s="351" t="s">
        <v>487</v>
      </c>
      <c r="B9" s="334" t="s">
        <v>486</v>
      </c>
      <c r="C9" s="333" t="s">
        <v>171</v>
      </c>
      <c r="D9" s="353">
        <v>0</v>
      </c>
      <c r="E9" s="353">
        <v>0</v>
      </c>
      <c r="F9" s="356"/>
      <c r="G9" s="355" t="s">
        <v>485</v>
      </c>
      <c r="H9" s="335"/>
      <c r="I9" s="333"/>
      <c r="J9" s="347"/>
      <c r="K9" s="347"/>
      <c r="L9" s="357"/>
    </row>
    <row r="10" spans="1:12" ht="12.75" x14ac:dyDescent="0.2">
      <c r="A10" s="351" t="s">
        <v>484</v>
      </c>
      <c r="B10" s="334" t="s">
        <v>483</v>
      </c>
      <c r="C10" s="333" t="s">
        <v>169</v>
      </c>
      <c r="D10" s="353">
        <v>0</v>
      </c>
      <c r="E10" s="353">
        <v>0</v>
      </c>
      <c r="F10" s="356"/>
      <c r="G10" s="355" t="s">
        <v>482</v>
      </c>
      <c r="H10" s="351" t="s">
        <v>481</v>
      </c>
      <c r="I10" s="333" t="s">
        <v>165</v>
      </c>
      <c r="J10" s="353">
        <v>0</v>
      </c>
      <c r="K10" s="353">
        <v>0</v>
      </c>
      <c r="L10" s="357"/>
    </row>
    <row r="11" spans="1:12" ht="12.75" x14ac:dyDescent="0.2">
      <c r="A11" s="351" t="s">
        <v>480</v>
      </c>
      <c r="B11" s="334" t="s">
        <v>479</v>
      </c>
      <c r="C11" s="333" t="s">
        <v>168</v>
      </c>
      <c r="D11" s="353">
        <v>0</v>
      </c>
      <c r="E11" s="353">
        <v>0</v>
      </c>
      <c r="F11" s="356"/>
      <c r="G11" s="355" t="s">
        <v>478</v>
      </c>
      <c r="H11" s="351" t="s">
        <v>477</v>
      </c>
      <c r="I11" s="333" t="s">
        <v>163</v>
      </c>
      <c r="J11" s="353">
        <v>0</v>
      </c>
      <c r="K11" s="353">
        <v>0</v>
      </c>
      <c r="L11" s="357"/>
    </row>
    <row r="12" spans="1:12" ht="12.75" x14ac:dyDescent="0.2">
      <c r="A12" s="351" t="s">
        <v>476</v>
      </c>
      <c r="B12" s="334" t="s">
        <v>475</v>
      </c>
      <c r="C12" s="333" t="s">
        <v>166</v>
      </c>
      <c r="D12" s="353">
        <v>0</v>
      </c>
      <c r="E12" s="353">
        <v>0</v>
      </c>
      <c r="F12" s="356"/>
      <c r="G12" s="355" t="s">
        <v>474</v>
      </c>
      <c r="H12" s="351" t="s">
        <v>473</v>
      </c>
      <c r="I12" s="333" t="s">
        <v>472</v>
      </c>
      <c r="J12" s="353">
        <v>0</v>
      </c>
      <c r="K12" s="353">
        <v>0</v>
      </c>
      <c r="L12" s="357"/>
    </row>
    <row r="13" spans="1:12" ht="12.75" x14ac:dyDescent="0.2">
      <c r="A13" s="351" t="s">
        <v>471</v>
      </c>
      <c r="B13" s="334" t="s">
        <v>470</v>
      </c>
      <c r="C13" s="333" t="s">
        <v>164</v>
      </c>
      <c r="D13" s="353">
        <v>0</v>
      </c>
      <c r="E13" s="353">
        <v>0</v>
      </c>
      <c r="F13" s="356"/>
      <c r="G13" s="355" t="s">
        <v>469</v>
      </c>
      <c r="H13" s="351" t="s">
        <v>468</v>
      </c>
      <c r="I13" s="333" t="s">
        <v>159</v>
      </c>
      <c r="J13" s="353">
        <v>0</v>
      </c>
      <c r="K13" s="353">
        <v>0</v>
      </c>
      <c r="L13" s="357"/>
    </row>
    <row r="14" spans="1:12" ht="12.75" x14ac:dyDescent="0.2">
      <c r="A14" s="351" t="s">
        <v>467</v>
      </c>
      <c r="B14" s="334" t="s">
        <v>466</v>
      </c>
      <c r="C14" s="333" t="s">
        <v>162</v>
      </c>
      <c r="D14" s="353">
        <v>0</v>
      </c>
      <c r="E14" s="353">
        <v>0</v>
      </c>
      <c r="F14" s="356"/>
      <c r="G14" s="355" t="s">
        <v>465</v>
      </c>
      <c r="H14" s="351" t="s">
        <v>464</v>
      </c>
      <c r="I14" s="333" t="s">
        <v>157</v>
      </c>
      <c r="J14" s="353">
        <v>0</v>
      </c>
      <c r="K14" s="353">
        <v>0</v>
      </c>
      <c r="L14" s="357"/>
    </row>
    <row r="15" spans="1:12" ht="12.75" x14ac:dyDescent="0.2">
      <c r="A15" s="351" t="s">
        <v>463</v>
      </c>
      <c r="B15" s="334" t="s">
        <v>462</v>
      </c>
      <c r="C15" s="333" t="s">
        <v>160</v>
      </c>
      <c r="D15" s="353">
        <v>0</v>
      </c>
      <c r="E15" s="353">
        <v>0</v>
      </c>
      <c r="F15" s="356"/>
      <c r="G15" s="355" t="s">
        <v>461</v>
      </c>
      <c r="H15" s="351" t="s">
        <v>460</v>
      </c>
      <c r="I15" s="333" t="s">
        <v>155</v>
      </c>
      <c r="J15" s="353">
        <v>0</v>
      </c>
      <c r="K15" s="353">
        <v>0</v>
      </c>
      <c r="L15" s="357"/>
    </row>
    <row r="16" spans="1:12" ht="12.75" x14ac:dyDescent="0.2">
      <c r="A16" s="351" t="s">
        <v>459</v>
      </c>
      <c r="B16" s="334" t="s">
        <v>458</v>
      </c>
      <c r="C16" s="333" t="s">
        <v>158</v>
      </c>
      <c r="D16" s="353">
        <v>0</v>
      </c>
      <c r="E16" s="353">
        <v>0</v>
      </c>
      <c r="F16" s="356"/>
      <c r="G16" s="355" t="s">
        <v>457</v>
      </c>
      <c r="H16" s="351" t="s">
        <v>456</v>
      </c>
      <c r="I16" s="333" t="s">
        <v>153</v>
      </c>
      <c r="J16" s="353">
        <v>0</v>
      </c>
      <c r="K16" s="353">
        <v>0</v>
      </c>
      <c r="L16" s="357"/>
    </row>
    <row r="17" spans="1:12" ht="12.75" x14ac:dyDescent="0.2">
      <c r="A17" s="351" t="s">
        <v>455</v>
      </c>
      <c r="B17" s="334" t="s">
        <v>454</v>
      </c>
      <c r="C17" s="333" t="s">
        <v>156</v>
      </c>
      <c r="D17" s="537">
        <v>0</v>
      </c>
      <c r="E17" s="536">
        <v>0</v>
      </c>
      <c r="F17" s="356"/>
      <c r="G17" s="355" t="s">
        <v>453</v>
      </c>
      <c r="H17" s="351" t="s">
        <v>452</v>
      </c>
      <c r="I17" s="333" t="s">
        <v>152</v>
      </c>
      <c r="J17" s="353">
        <v>0</v>
      </c>
      <c r="K17" s="353">
        <v>0</v>
      </c>
      <c r="L17" s="357"/>
    </row>
    <row r="18" spans="1:12" ht="12.75" x14ac:dyDescent="0.2">
      <c r="A18" s="351" t="s">
        <v>451</v>
      </c>
      <c r="B18" s="334" t="s">
        <v>450</v>
      </c>
      <c r="C18" s="365" t="s">
        <v>154</v>
      </c>
      <c r="D18" s="534">
        <v>0</v>
      </c>
      <c r="E18" s="535">
        <v>0</v>
      </c>
      <c r="F18" s="356"/>
      <c r="G18" s="355" t="s">
        <v>449</v>
      </c>
      <c r="H18" s="351" t="s">
        <v>448</v>
      </c>
      <c r="I18" s="333" t="s">
        <v>150</v>
      </c>
      <c r="J18" s="536">
        <v>0</v>
      </c>
      <c r="K18" s="536">
        <v>0</v>
      </c>
      <c r="L18" s="357"/>
    </row>
    <row r="19" spans="1:12" ht="12.75" x14ac:dyDescent="0.2">
      <c r="A19" s="351" t="s">
        <v>447</v>
      </c>
      <c r="B19" s="334"/>
      <c r="C19" s="371" t="s">
        <v>446</v>
      </c>
      <c r="D19" s="370">
        <f>SUBTOTAL(9,D9:D18)</f>
        <v>0</v>
      </c>
      <c r="E19" s="369" t="s">
        <v>346</v>
      </c>
      <c r="F19" s="349">
        <f>SUBTOTAL(9,E8:E18)</f>
        <v>0</v>
      </c>
      <c r="G19" s="368" t="s">
        <v>445</v>
      </c>
      <c r="H19" s="367">
        <v>437000</v>
      </c>
      <c r="I19" s="366" t="s">
        <v>149</v>
      </c>
      <c r="J19" s="535">
        <v>0</v>
      </c>
      <c r="K19" s="535">
        <v>0</v>
      </c>
      <c r="L19" s="357"/>
    </row>
    <row r="20" spans="1:12" ht="12.75" x14ac:dyDescent="0.2">
      <c r="A20" s="351" t="s">
        <v>444</v>
      </c>
      <c r="B20" s="334" t="s">
        <v>443</v>
      </c>
      <c r="C20" s="333" t="s">
        <v>151</v>
      </c>
      <c r="D20" s="353">
        <v>0</v>
      </c>
      <c r="E20" s="353">
        <v>0</v>
      </c>
      <c r="F20" s="356"/>
      <c r="G20" s="361" t="s">
        <v>442</v>
      </c>
      <c r="H20" s="364" t="s">
        <v>441</v>
      </c>
      <c r="I20" s="333" t="s">
        <v>440</v>
      </c>
      <c r="J20" s="353">
        <v>0</v>
      </c>
      <c r="K20" s="353">
        <v>0</v>
      </c>
      <c r="L20" s="357"/>
    </row>
    <row r="21" spans="1:12" ht="12.75" x14ac:dyDescent="0.2">
      <c r="A21" s="351" t="s">
        <v>439</v>
      </c>
      <c r="B21" s="364"/>
      <c r="C21" s="363"/>
      <c r="D21" s="362"/>
      <c r="E21" s="362"/>
      <c r="F21" s="356"/>
      <c r="G21" s="361" t="s">
        <v>438</v>
      </c>
      <c r="H21" s="351" t="s">
        <v>437</v>
      </c>
      <c r="I21" s="333" t="s">
        <v>145</v>
      </c>
      <c r="J21" s="353">
        <v>0</v>
      </c>
      <c r="K21" s="353">
        <v>0</v>
      </c>
      <c r="L21" s="357"/>
    </row>
    <row r="22" spans="1:12" ht="12.75" x14ac:dyDescent="0.2">
      <c r="A22" s="351" t="s">
        <v>436</v>
      </c>
      <c r="B22" s="334" t="s">
        <v>435</v>
      </c>
      <c r="C22" s="333" t="s">
        <v>148</v>
      </c>
      <c r="D22" s="353">
        <v>0</v>
      </c>
      <c r="E22" s="353">
        <v>0</v>
      </c>
      <c r="F22" s="356"/>
      <c r="G22" s="355" t="s">
        <v>434</v>
      </c>
      <c r="H22" s="351" t="s">
        <v>433</v>
      </c>
      <c r="I22" s="365" t="s">
        <v>432</v>
      </c>
      <c r="J22" s="352">
        <f>SUBTOTAL(9,J10:J21)</f>
        <v>0</v>
      </c>
      <c r="K22" s="358" t="s">
        <v>346</v>
      </c>
      <c r="L22" s="352">
        <f>SUBTOTAL(9,K10:K21)</f>
        <v>0</v>
      </c>
    </row>
    <row r="23" spans="1:12" ht="12.75" x14ac:dyDescent="0.2">
      <c r="A23" s="351" t="s">
        <v>431</v>
      </c>
      <c r="B23" s="334" t="s">
        <v>430</v>
      </c>
      <c r="C23" s="333" t="s">
        <v>146</v>
      </c>
      <c r="D23" s="353">
        <v>0</v>
      </c>
      <c r="E23" s="353">
        <v>0</v>
      </c>
      <c r="F23" s="356"/>
      <c r="G23" s="355" t="s">
        <v>429</v>
      </c>
      <c r="H23" s="335"/>
      <c r="I23" s="333"/>
      <c r="J23" s="347"/>
      <c r="K23" s="347"/>
      <c r="L23" s="357"/>
    </row>
    <row r="24" spans="1:12" ht="12.75" x14ac:dyDescent="0.2">
      <c r="A24" s="351" t="s">
        <v>428</v>
      </c>
      <c r="B24" s="334" t="s">
        <v>427</v>
      </c>
      <c r="C24" s="333" t="s">
        <v>144</v>
      </c>
      <c r="D24" s="353">
        <v>0</v>
      </c>
      <c r="E24" s="353">
        <v>0</v>
      </c>
      <c r="F24" s="356"/>
      <c r="G24" s="355" t="s">
        <v>426</v>
      </c>
      <c r="H24" s="335"/>
      <c r="I24" s="333"/>
      <c r="J24" s="347"/>
      <c r="K24" s="347"/>
      <c r="L24" s="357"/>
    </row>
    <row r="25" spans="1:12" ht="12.75" x14ac:dyDescent="0.2">
      <c r="A25" s="351" t="s">
        <v>425</v>
      </c>
      <c r="B25" s="364"/>
      <c r="C25" s="363"/>
      <c r="D25" s="362"/>
      <c r="E25" s="360"/>
      <c r="F25" s="356"/>
      <c r="G25" s="355" t="s">
        <v>424</v>
      </c>
      <c r="H25" s="351" t="s">
        <v>423</v>
      </c>
      <c r="I25" s="333" t="s">
        <v>141</v>
      </c>
      <c r="J25" s="353">
        <v>0</v>
      </c>
      <c r="K25" s="353">
        <v>0</v>
      </c>
      <c r="L25" s="357"/>
    </row>
    <row r="26" spans="1:12" ht="12.75" x14ac:dyDescent="0.2">
      <c r="A26" s="351" t="s">
        <v>422</v>
      </c>
      <c r="B26" s="334" t="s">
        <v>421</v>
      </c>
      <c r="C26" s="333" t="s">
        <v>142</v>
      </c>
      <c r="D26" s="353">
        <v>0</v>
      </c>
      <c r="E26" s="353">
        <v>1</v>
      </c>
      <c r="F26" s="356"/>
      <c r="G26" s="355" t="s">
        <v>420</v>
      </c>
      <c r="H26" s="351" t="s">
        <v>419</v>
      </c>
      <c r="I26" s="333" t="s">
        <v>140</v>
      </c>
      <c r="J26" s="353">
        <v>0</v>
      </c>
      <c r="K26" s="353">
        <v>0</v>
      </c>
      <c r="L26" s="357"/>
    </row>
    <row r="27" spans="1:12" ht="12.75" x14ac:dyDescent="0.2">
      <c r="A27" s="351" t="s">
        <v>418</v>
      </c>
      <c r="B27" s="334"/>
      <c r="C27" s="333"/>
      <c r="D27" s="360"/>
      <c r="E27" s="360"/>
      <c r="F27" s="356"/>
      <c r="G27" s="355" t="s">
        <v>417</v>
      </c>
      <c r="H27" s="351" t="s">
        <v>416</v>
      </c>
      <c r="I27" s="333" t="s">
        <v>138</v>
      </c>
      <c r="J27" s="353">
        <v>0</v>
      </c>
      <c r="K27" s="353">
        <v>0</v>
      </c>
      <c r="L27" s="357"/>
    </row>
    <row r="28" spans="1:12" ht="25.5" x14ac:dyDescent="0.2">
      <c r="A28" s="351" t="s">
        <v>415</v>
      </c>
      <c r="B28" s="334" t="s">
        <v>414</v>
      </c>
      <c r="C28" s="333" t="s">
        <v>139</v>
      </c>
      <c r="D28" s="353">
        <v>0</v>
      </c>
      <c r="E28" s="353">
        <v>0</v>
      </c>
      <c r="F28" s="356"/>
      <c r="G28" s="355" t="s">
        <v>413</v>
      </c>
      <c r="H28" s="351" t="s">
        <v>412</v>
      </c>
      <c r="I28" s="333" t="s">
        <v>411</v>
      </c>
      <c r="J28" s="353">
        <v>0</v>
      </c>
      <c r="K28" s="353">
        <v>0</v>
      </c>
      <c r="L28" s="357"/>
    </row>
    <row r="29" spans="1:12" ht="12.75" x14ac:dyDescent="0.2">
      <c r="A29" s="351" t="s">
        <v>410</v>
      </c>
      <c r="B29" s="334" t="s">
        <v>409</v>
      </c>
      <c r="C29" s="333" t="s">
        <v>408</v>
      </c>
      <c r="D29" s="353">
        <v>0</v>
      </c>
      <c r="E29" s="353">
        <v>0</v>
      </c>
      <c r="F29" s="356"/>
      <c r="G29" s="355" t="s">
        <v>407</v>
      </c>
      <c r="H29" s="351" t="s">
        <v>406</v>
      </c>
      <c r="I29" s="333" t="s">
        <v>134</v>
      </c>
      <c r="J29" s="353">
        <v>0</v>
      </c>
      <c r="K29" s="353">
        <v>0</v>
      </c>
      <c r="L29" s="357"/>
    </row>
    <row r="30" spans="1:12" ht="12.75" x14ac:dyDescent="0.2">
      <c r="A30" s="351" t="s">
        <v>405</v>
      </c>
      <c r="B30" s="334" t="s">
        <v>404</v>
      </c>
      <c r="C30" s="333" t="s">
        <v>135</v>
      </c>
      <c r="D30" s="353">
        <v>0</v>
      </c>
      <c r="E30" s="353">
        <v>0</v>
      </c>
      <c r="F30" s="356"/>
      <c r="G30" s="355" t="s">
        <v>403</v>
      </c>
      <c r="H30" s="351" t="s">
        <v>402</v>
      </c>
      <c r="I30" s="333" t="s">
        <v>133</v>
      </c>
      <c r="J30" s="353">
        <v>0</v>
      </c>
      <c r="K30" s="353">
        <v>0</v>
      </c>
      <c r="L30" s="357"/>
    </row>
    <row r="31" spans="1:12" ht="12.75" x14ac:dyDescent="0.2">
      <c r="A31" s="351" t="s">
        <v>401</v>
      </c>
      <c r="B31" s="334"/>
      <c r="C31" s="333"/>
      <c r="D31" s="360"/>
      <c r="E31" s="360"/>
      <c r="F31" s="356"/>
      <c r="G31" s="355" t="s">
        <v>400</v>
      </c>
      <c r="H31" s="351" t="s">
        <v>399</v>
      </c>
      <c r="I31" s="333" t="s">
        <v>131</v>
      </c>
      <c r="J31" s="353">
        <v>0</v>
      </c>
      <c r="K31" s="353">
        <v>0</v>
      </c>
      <c r="L31" s="357"/>
    </row>
    <row r="32" spans="1:12" ht="12.75" x14ac:dyDescent="0.2">
      <c r="A32" s="351" t="s">
        <v>398</v>
      </c>
      <c r="B32" s="334">
        <v>417100</v>
      </c>
      <c r="C32" s="333" t="s">
        <v>132</v>
      </c>
      <c r="D32" s="353">
        <v>0</v>
      </c>
      <c r="E32" s="353">
        <v>0</v>
      </c>
      <c r="F32" s="356"/>
      <c r="G32" s="355" t="s">
        <v>397</v>
      </c>
      <c r="H32" s="351" t="s">
        <v>396</v>
      </c>
      <c r="I32" s="333" t="s">
        <v>395</v>
      </c>
      <c r="J32" s="353">
        <v>0</v>
      </c>
      <c r="K32" s="353">
        <v>0</v>
      </c>
      <c r="L32" s="357"/>
    </row>
    <row r="33" spans="1:12" ht="12.75" x14ac:dyDescent="0.2">
      <c r="A33" s="351" t="s">
        <v>394</v>
      </c>
      <c r="B33" s="334">
        <v>417200</v>
      </c>
      <c r="C33" s="333" t="s">
        <v>130</v>
      </c>
      <c r="D33" s="353">
        <v>0</v>
      </c>
      <c r="E33" s="353">
        <v>0</v>
      </c>
      <c r="F33" s="356"/>
      <c r="G33" s="361" t="s">
        <v>393</v>
      </c>
      <c r="H33" s="334" t="s">
        <v>392</v>
      </c>
      <c r="I33" s="333" t="s">
        <v>391</v>
      </c>
      <c r="J33" s="353">
        <v>0</v>
      </c>
      <c r="K33" s="353">
        <v>0</v>
      </c>
      <c r="L33" s="357"/>
    </row>
    <row r="34" spans="1:12" ht="12.75" x14ac:dyDescent="0.2">
      <c r="A34" s="351" t="s">
        <v>390</v>
      </c>
      <c r="B34" s="334">
        <v>417300</v>
      </c>
      <c r="C34" s="333" t="s">
        <v>389</v>
      </c>
      <c r="D34" s="353">
        <v>0</v>
      </c>
      <c r="E34" s="353">
        <v>0</v>
      </c>
      <c r="F34" s="356"/>
      <c r="G34" s="355" t="s">
        <v>388</v>
      </c>
      <c r="H34" s="351" t="s">
        <v>387</v>
      </c>
      <c r="I34" s="333" t="s">
        <v>386</v>
      </c>
      <c r="J34" s="353">
        <v>0</v>
      </c>
      <c r="K34" s="353">
        <v>0</v>
      </c>
      <c r="L34" s="357"/>
    </row>
    <row r="35" spans="1:12" ht="12.75" x14ac:dyDescent="0.2">
      <c r="A35" s="351" t="s">
        <v>385</v>
      </c>
      <c r="B35" s="334">
        <v>417400</v>
      </c>
      <c r="C35" s="333" t="s">
        <v>384</v>
      </c>
      <c r="D35" s="353">
        <v>0</v>
      </c>
      <c r="E35" s="353">
        <v>0</v>
      </c>
      <c r="F35" s="356"/>
      <c r="G35" s="355" t="s">
        <v>383</v>
      </c>
      <c r="H35" s="351" t="s">
        <v>382</v>
      </c>
      <c r="I35" s="333" t="s">
        <v>381</v>
      </c>
      <c r="J35" s="359">
        <f>SUBTOTAL(9,J25:J34)</f>
        <v>0</v>
      </c>
      <c r="K35" s="358" t="s">
        <v>346</v>
      </c>
      <c r="L35" s="352">
        <f>SUBTOTAL(9,K25:K34)</f>
        <v>0</v>
      </c>
    </row>
    <row r="36" spans="1:12" ht="12.75" x14ac:dyDescent="0.2">
      <c r="A36" s="351" t="s">
        <v>380</v>
      </c>
      <c r="B36" s="334">
        <v>417900</v>
      </c>
      <c r="C36" s="333" t="s">
        <v>124</v>
      </c>
      <c r="D36" s="353">
        <v>9722</v>
      </c>
      <c r="E36" s="353">
        <v>0</v>
      </c>
      <c r="F36" s="356"/>
      <c r="G36" s="355" t="s">
        <v>379</v>
      </c>
      <c r="H36" s="335"/>
      <c r="I36" s="333" t="s">
        <v>378</v>
      </c>
      <c r="J36" s="347"/>
      <c r="K36" s="347"/>
      <c r="L36" s="357"/>
    </row>
    <row r="37" spans="1:12" ht="25.5" x14ac:dyDescent="0.2">
      <c r="A37" s="351" t="s">
        <v>377</v>
      </c>
      <c r="B37" s="334"/>
      <c r="C37" s="333"/>
      <c r="D37" s="360"/>
      <c r="E37" s="360"/>
      <c r="F37" s="356"/>
      <c r="G37" s="355" t="s">
        <v>376</v>
      </c>
      <c r="H37" s="351" t="s">
        <v>375</v>
      </c>
      <c r="I37" s="333" t="s">
        <v>374</v>
      </c>
      <c r="J37" s="353">
        <v>0</v>
      </c>
      <c r="K37" s="353">
        <v>0</v>
      </c>
      <c r="L37" s="357"/>
    </row>
    <row r="38" spans="1:12" ht="12.75" x14ac:dyDescent="0.2">
      <c r="A38" s="351" t="s">
        <v>373</v>
      </c>
      <c r="B38" s="334">
        <v>418100</v>
      </c>
      <c r="C38" s="333" t="s">
        <v>123</v>
      </c>
      <c r="D38" s="353">
        <v>0</v>
      </c>
      <c r="E38" s="353">
        <v>0</v>
      </c>
      <c r="F38" s="356"/>
      <c r="G38" s="355" t="s">
        <v>372</v>
      </c>
      <c r="H38" s="351" t="s">
        <v>371</v>
      </c>
      <c r="I38" s="333" t="s">
        <v>370</v>
      </c>
      <c r="J38" s="353">
        <v>0</v>
      </c>
      <c r="K38" s="353">
        <v>0</v>
      </c>
      <c r="L38" s="357"/>
    </row>
    <row r="39" spans="1:12" ht="12.75" x14ac:dyDescent="0.2">
      <c r="A39" s="351" t="s">
        <v>369</v>
      </c>
      <c r="B39" s="334"/>
      <c r="C39" s="333"/>
      <c r="D39" s="360"/>
      <c r="E39" s="353"/>
      <c r="F39" s="356"/>
      <c r="G39" s="355" t="s">
        <v>368</v>
      </c>
      <c r="H39" s="351" t="s">
        <v>367</v>
      </c>
      <c r="I39" s="333" t="s">
        <v>366</v>
      </c>
      <c r="J39" s="359">
        <f>SUBTOTAL(9,J37:J38)</f>
        <v>0</v>
      </c>
      <c r="K39" s="358" t="s">
        <v>346</v>
      </c>
      <c r="L39" s="352">
        <f>SUBTOTAL(9,K37:K38)</f>
        <v>0</v>
      </c>
    </row>
    <row r="40" spans="1:12" ht="12.75" x14ac:dyDescent="0.2">
      <c r="A40" s="351" t="s">
        <v>365</v>
      </c>
      <c r="B40" s="334">
        <v>419100</v>
      </c>
      <c r="C40" s="333" t="s">
        <v>120</v>
      </c>
      <c r="D40" s="353">
        <v>0</v>
      </c>
      <c r="E40" s="353">
        <v>0</v>
      </c>
      <c r="F40" s="356"/>
      <c r="G40" s="355" t="s">
        <v>364</v>
      </c>
      <c r="H40" s="351" t="s">
        <v>363</v>
      </c>
      <c r="I40" s="333"/>
      <c r="J40" s="347"/>
      <c r="K40" s="357"/>
      <c r="L40" s="357"/>
    </row>
    <row r="41" spans="1:12" ht="12.75" x14ac:dyDescent="0.2">
      <c r="A41" s="351" t="s">
        <v>362</v>
      </c>
      <c r="B41" s="334">
        <v>419200</v>
      </c>
      <c r="C41" s="333" t="s">
        <v>118</v>
      </c>
      <c r="D41" s="353">
        <v>2420</v>
      </c>
      <c r="E41" s="353">
        <v>2500</v>
      </c>
      <c r="F41" s="356"/>
      <c r="G41" s="355" t="s">
        <v>361</v>
      </c>
      <c r="H41" s="335"/>
      <c r="I41" s="333" t="s">
        <v>360</v>
      </c>
      <c r="J41" s="359">
        <f>SUM(D46,J8,J22,J35,J39)</f>
        <v>12435</v>
      </c>
      <c r="K41" s="358" t="s">
        <v>346</v>
      </c>
      <c r="L41" s="352">
        <f>SUM(F46,L8,L22,L35,L39)</f>
        <v>2501</v>
      </c>
    </row>
    <row r="42" spans="1:12" ht="12.75" x14ac:dyDescent="0.2">
      <c r="A42" s="351" t="s">
        <v>359</v>
      </c>
      <c r="B42" s="334">
        <v>419300</v>
      </c>
      <c r="C42" s="333" t="s">
        <v>116</v>
      </c>
      <c r="D42" s="353">
        <v>0</v>
      </c>
      <c r="E42" s="353">
        <v>0</v>
      </c>
      <c r="F42" s="356"/>
      <c r="G42" s="355" t="s">
        <v>358</v>
      </c>
      <c r="H42" s="335"/>
      <c r="I42" s="333"/>
      <c r="J42" s="347"/>
      <c r="K42" s="347"/>
      <c r="L42" s="357"/>
    </row>
    <row r="43" spans="1:12" ht="12.75" x14ac:dyDescent="0.2">
      <c r="A43" s="351" t="s">
        <v>357</v>
      </c>
      <c r="B43" s="334">
        <v>419900</v>
      </c>
      <c r="C43" s="333" t="s">
        <v>115</v>
      </c>
      <c r="D43" s="353">
        <v>293</v>
      </c>
      <c r="E43" s="534">
        <v>0</v>
      </c>
      <c r="F43" s="356"/>
      <c r="G43" s="355" t="s">
        <v>356</v>
      </c>
      <c r="H43" s="351" t="s">
        <v>355</v>
      </c>
      <c r="I43" s="333" t="s">
        <v>354</v>
      </c>
      <c r="J43" s="533">
        <v>475</v>
      </c>
      <c r="K43" s="532">
        <v>0</v>
      </c>
      <c r="L43" s="352">
        <f>+K43</f>
        <v>0</v>
      </c>
    </row>
    <row r="44" spans="1:12" ht="12.75" x14ac:dyDescent="0.2">
      <c r="A44" s="351" t="s">
        <v>353</v>
      </c>
      <c r="B44" s="334"/>
      <c r="C44" s="333" t="s">
        <v>352</v>
      </c>
      <c r="D44" s="332">
        <f>SUBTOTAL(9,D19:D43)</f>
        <v>12435</v>
      </c>
      <c r="E44" s="350" t="s">
        <v>346</v>
      </c>
      <c r="F44" s="349">
        <f>SUBTOTAL(9,E20:E43)</f>
        <v>2501</v>
      </c>
      <c r="G44" s="348" t="s">
        <v>351</v>
      </c>
      <c r="H44" s="335"/>
      <c r="I44" s="333"/>
      <c r="J44" s="347"/>
      <c r="K44" s="347"/>
      <c r="L44" s="347"/>
    </row>
    <row r="45" spans="1:12" ht="24" x14ac:dyDescent="0.2">
      <c r="A45" s="346" t="s">
        <v>350</v>
      </c>
      <c r="B45" s="340">
        <v>410000</v>
      </c>
      <c r="C45" s="345" t="s">
        <v>349</v>
      </c>
      <c r="D45" s="344"/>
      <c r="E45" s="343" t="s">
        <v>346</v>
      </c>
      <c r="F45" s="342"/>
      <c r="G45" s="341"/>
      <c r="H45" s="340" t="s">
        <v>348</v>
      </c>
      <c r="I45" s="339" t="s">
        <v>347</v>
      </c>
      <c r="J45" s="338"/>
      <c r="K45" s="337" t="s">
        <v>346</v>
      </c>
      <c r="L45" s="336"/>
    </row>
    <row r="46" spans="1:12" ht="12.75" x14ac:dyDescent="0.2">
      <c r="A46" s="335"/>
      <c r="B46" s="334"/>
      <c r="C46" s="333"/>
      <c r="D46" s="332">
        <f>(D19+D44)</f>
        <v>12435</v>
      </c>
      <c r="E46" s="332"/>
      <c r="F46" s="331">
        <f>SUM(F19+F44)</f>
        <v>2501</v>
      </c>
      <c r="G46" s="330"/>
      <c r="H46" s="329"/>
      <c r="I46" s="328" t="s">
        <v>345</v>
      </c>
      <c r="J46" s="326">
        <f>(D7+J41+J43)</f>
        <v>28538</v>
      </c>
      <c r="K46" s="327"/>
      <c r="L46" s="326">
        <f>(F7+L41+K43)</f>
        <v>29550</v>
      </c>
    </row>
    <row r="47" spans="1:12" ht="12.95" customHeight="1" x14ac:dyDescent="0.2">
      <c r="A47" s="598" t="str">
        <f ca="1">CELL("FILENAME",A1)</f>
        <v>R:\Finance\Annual Budget\Amended 2016-2017\[2016-2017 Amended Budget.xlsx]170</v>
      </c>
      <c r="B47" s="598"/>
      <c r="C47" s="598"/>
      <c r="D47" s="324"/>
      <c r="E47" s="324"/>
      <c r="F47" s="324"/>
      <c r="G47" s="324"/>
      <c r="H47" s="324"/>
      <c r="I47" s="325"/>
      <c r="J47" s="324"/>
      <c r="K47" s="324"/>
      <c r="L47" s="324"/>
    </row>
    <row r="48" spans="1:12" x14ac:dyDescent="0.2">
      <c r="D48" s="323"/>
      <c r="E48" s="323"/>
      <c r="F48" s="323"/>
    </row>
    <row r="49" spans="4:6" x14ac:dyDescent="0.2">
      <c r="D49" s="323"/>
      <c r="E49" s="323"/>
      <c r="F49" s="323"/>
    </row>
    <row r="50" spans="4:6" x14ac:dyDescent="0.2">
      <c r="D50" s="323"/>
      <c r="E50" s="323"/>
      <c r="F50" s="323"/>
    </row>
    <row r="51" spans="4:6" x14ac:dyDescent="0.2">
      <c r="D51" s="323"/>
      <c r="E51" s="323"/>
      <c r="F51" s="323"/>
    </row>
    <row r="52" spans="4:6" x14ac:dyDescent="0.2">
      <c r="D52" s="323"/>
      <c r="E52" s="323"/>
      <c r="F52" s="323"/>
    </row>
    <row r="53" spans="4:6" x14ac:dyDescent="0.2">
      <c r="D53" s="323"/>
      <c r="E53" s="323"/>
      <c r="F53" s="323"/>
    </row>
    <row r="54" spans="4:6" x14ac:dyDescent="0.2">
      <c r="D54" s="323"/>
      <c r="E54" s="323"/>
      <c r="F54" s="323"/>
    </row>
    <row r="55" spans="4:6" x14ac:dyDescent="0.2">
      <c r="D55" s="323"/>
      <c r="E55" s="323"/>
      <c r="F55" s="323"/>
    </row>
    <row r="56" spans="4:6" x14ac:dyDescent="0.2">
      <c r="D56" s="323"/>
      <c r="E56" s="323"/>
      <c r="F56" s="323"/>
    </row>
    <row r="57" spans="4:6" x14ac:dyDescent="0.2">
      <c r="D57" s="323"/>
      <c r="E57" s="323"/>
      <c r="F57" s="323"/>
    </row>
    <row r="58" spans="4:6" x14ac:dyDescent="0.2">
      <c r="D58" s="323"/>
      <c r="E58" s="323"/>
      <c r="F58" s="323"/>
    </row>
    <row r="59" spans="4:6" x14ac:dyDescent="0.2">
      <c r="D59" s="323"/>
      <c r="E59" s="323"/>
      <c r="F59" s="323"/>
    </row>
    <row r="60" spans="4:6" x14ac:dyDescent="0.2">
      <c r="D60" s="323"/>
      <c r="E60" s="323"/>
      <c r="F60" s="323"/>
    </row>
    <row r="61" spans="4:6" x14ac:dyDescent="0.2">
      <c r="D61" s="323"/>
      <c r="E61" s="323"/>
      <c r="F61" s="323"/>
    </row>
    <row r="62" spans="4:6" x14ac:dyDescent="0.2">
      <c r="D62" s="323"/>
      <c r="E62" s="323"/>
      <c r="F62" s="323"/>
    </row>
    <row r="63" spans="4:6" x14ac:dyDescent="0.2">
      <c r="D63" s="323"/>
      <c r="E63" s="323"/>
      <c r="F63" s="323"/>
    </row>
    <row r="64" spans="4:6" x14ac:dyDescent="0.2">
      <c r="D64" s="323"/>
      <c r="E64" s="323"/>
      <c r="F64" s="323"/>
    </row>
    <row r="65" spans="4:6" x14ac:dyDescent="0.2">
      <c r="D65" s="323"/>
      <c r="E65" s="323"/>
      <c r="F65" s="323"/>
    </row>
    <row r="66" spans="4:6" x14ac:dyDescent="0.2">
      <c r="D66" s="323"/>
      <c r="E66" s="323"/>
      <c r="F66" s="323"/>
    </row>
    <row r="67" spans="4:6" x14ac:dyDescent="0.2">
      <c r="D67" s="323"/>
      <c r="E67" s="323"/>
      <c r="F67" s="323"/>
    </row>
    <row r="68" spans="4:6" x14ac:dyDescent="0.2">
      <c r="D68" s="323"/>
      <c r="E68" s="323"/>
      <c r="F68" s="323"/>
    </row>
    <row r="69" spans="4:6" x14ac:dyDescent="0.2">
      <c r="D69" s="323"/>
      <c r="E69" s="323"/>
      <c r="F69" s="323"/>
    </row>
    <row r="70" spans="4:6" x14ac:dyDescent="0.2">
      <c r="D70" s="323"/>
      <c r="E70" s="323"/>
      <c r="F70" s="323"/>
    </row>
    <row r="71" spans="4:6" x14ac:dyDescent="0.2">
      <c r="D71" s="323"/>
      <c r="E71" s="323"/>
      <c r="F71" s="323"/>
    </row>
    <row r="72" spans="4:6" x14ac:dyDescent="0.2">
      <c r="D72" s="323"/>
      <c r="E72" s="323"/>
      <c r="F72" s="323"/>
    </row>
    <row r="73" spans="4:6" x14ac:dyDescent="0.2">
      <c r="D73" s="323"/>
      <c r="E73" s="323"/>
      <c r="F73" s="323"/>
    </row>
    <row r="74" spans="4:6" x14ac:dyDescent="0.2">
      <c r="D74" s="323"/>
      <c r="E74" s="323"/>
      <c r="F74" s="323"/>
    </row>
    <row r="75" spans="4:6" x14ac:dyDescent="0.2">
      <c r="D75" s="323"/>
      <c r="E75" s="323"/>
      <c r="F75" s="323"/>
    </row>
    <row r="76" spans="4:6" x14ac:dyDescent="0.2">
      <c r="D76" s="323"/>
      <c r="E76" s="323"/>
      <c r="F76" s="323"/>
    </row>
    <row r="77" spans="4:6" x14ac:dyDescent="0.2">
      <c r="D77" s="323"/>
      <c r="E77" s="323"/>
      <c r="F77" s="323"/>
    </row>
    <row r="78" spans="4:6" x14ac:dyDescent="0.2">
      <c r="D78" s="323"/>
      <c r="E78" s="323"/>
      <c r="F78" s="323"/>
    </row>
    <row r="79" spans="4:6" x14ac:dyDescent="0.2">
      <c r="D79" s="323"/>
      <c r="E79" s="323"/>
      <c r="F79" s="323"/>
    </row>
    <row r="80" spans="4:6" x14ac:dyDescent="0.2">
      <c r="D80" s="323"/>
      <c r="E80" s="323"/>
      <c r="F80" s="323"/>
    </row>
    <row r="81" spans="4:6" x14ac:dyDescent="0.2">
      <c r="D81" s="323"/>
      <c r="E81" s="323"/>
      <c r="F81" s="323"/>
    </row>
    <row r="82" spans="4:6" x14ac:dyDescent="0.2">
      <c r="D82" s="323"/>
      <c r="E82" s="323"/>
      <c r="F82" s="323"/>
    </row>
    <row r="83" spans="4:6" x14ac:dyDescent="0.2">
      <c r="D83" s="323"/>
      <c r="E83" s="323"/>
      <c r="F83" s="323"/>
    </row>
    <row r="84" spans="4:6" x14ac:dyDescent="0.2">
      <c r="D84" s="323"/>
      <c r="E84" s="323"/>
      <c r="F84" s="323"/>
    </row>
    <row r="85" spans="4:6" x14ac:dyDescent="0.2">
      <c r="D85" s="323"/>
      <c r="E85" s="323"/>
      <c r="F85" s="323"/>
    </row>
    <row r="86" spans="4:6" x14ac:dyDescent="0.2">
      <c r="D86" s="323"/>
      <c r="E86" s="323"/>
      <c r="F86" s="323"/>
    </row>
    <row r="87" spans="4:6" x14ac:dyDescent="0.2">
      <c r="D87" s="323"/>
      <c r="E87" s="323"/>
      <c r="F87" s="323"/>
    </row>
    <row r="88" spans="4:6" x14ac:dyDescent="0.2">
      <c r="D88" s="323"/>
      <c r="E88" s="323"/>
      <c r="F88" s="323"/>
    </row>
    <row r="89" spans="4:6" x14ac:dyDescent="0.2">
      <c r="D89" s="323"/>
      <c r="E89" s="323"/>
      <c r="F89" s="323"/>
    </row>
    <row r="90" spans="4:6" x14ac:dyDescent="0.2">
      <c r="D90" s="323"/>
      <c r="E90" s="323"/>
      <c r="F90" s="323"/>
    </row>
    <row r="91" spans="4:6" x14ac:dyDescent="0.2">
      <c r="D91" s="323"/>
      <c r="E91" s="323"/>
      <c r="F91" s="323"/>
    </row>
    <row r="92" spans="4:6" x14ac:dyDescent="0.2">
      <c r="D92" s="323"/>
      <c r="E92" s="323"/>
      <c r="F92" s="323"/>
    </row>
    <row r="93" spans="4:6" x14ac:dyDescent="0.2">
      <c r="D93" s="323"/>
      <c r="E93" s="323"/>
      <c r="F93" s="323"/>
    </row>
    <row r="94" spans="4:6" x14ac:dyDescent="0.2">
      <c r="D94" s="323"/>
      <c r="E94" s="323"/>
      <c r="F94" s="323"/>
    </row>
    <row r="95" spans="4:6" x14ac:dyDescent="0.2">
      <c r="D95" s="323"/>
      <c r="E95" s="323"/>
      <c r="F95" s="323"/>
    </row>
    <row r="96" spans="4:6" x14ac:dyDescent="0.2">
      <c r="D96" s="323"/>
      <c r="E96" s="323"/>
      <c r="F96" s="323"/>
    </row>
    <row r="97" spans="4:6" x14ac:dyDescent="0.2">
      <c r="D97" s="323"/>
      <c r="E97" s="323"/>
      <c r="F97" s="323"/>
    </row>
    <row r="98" spans="4:6" x14ac:dyDescent="0.2">
      <c r="D98" s="323"/>
      <c r="E98" s="323"/>
      <c r="F98" s="323"/>
    </row>
    <row r="99" spans="4:6" x14ac:dyDescent="0.2">
      <c r="D99" s="323"/>
      <c r="E99" s="323"/>
      <c r="F99" s="323"/>
    </row>
    <row r="100" spans="4:6" x14ac:dyDescent="0.2">
      <c r="D100" s="323"/>
      <c r="E100" s="323"/>
      <c r="F100" s="323"/>
    </row>
    <row r="101" spans="4:6" x14ac:dyDescent="0.2">
      <c r="D101" s="323"/>
      <c r="E101" s="323"/>
      <c r="F101" s="323"/>
    </row>
    <row r="102" spans="4:6" x14ac:dyDescent="0.2">
      <c r="D102" s="323"/>
      <c r="E102" s="323"/>
      <c r="F102" s="323"/>
    </row>
    <row r="103" spans="4:6" x14ac:dyDescent="0.2">
      <c r="D103" s="323"/>
      <c r="E103" s="323"/>
      <c r="F103" s="323"/>
    </row>
    <row r="104" spans="4:6" x14ac:dyDescent="0.2">
      <c r="D104" s="323"/>
      <c r="E104" s="323"/>
      <c r="F104" s="323"/>
    </row>
    <row r="105" spans="4:6" x14ac:dyDescent="0.2">
      <c r="D105" s="323"/>
      <c r="E105" s="323"/>
      <c r="F105" s="323"/>
    </row>
    <row r="106" spans="4:6" x14ac:dyDescent="0.2">
      <c r="D106" s="323"/>
      <c r="E106" s="323"/>
      <c r="F106" s="323"/>
    </row>
    <row r="107" spans="4:6" x14ac:dyDescent="0.2">
      <c r="D107" s="323"/>
      <c r="E107" s="323"/>
      <c r="F107" s="323"/>
    </row>
    <row r="108" spans="4:6" x14ac:dyDescent="0.2">
      <c r="D108" s="323"/>
      <c r="E108" s="323"/>
      <c r="F108" s="323"/>
    </row>
    <row r="109" spans="4:6" x14ac:dyDescent="0.2">
      <c r="D109" s="323"/>
      <c r="E109" s="323"/>
      <c r="F109" s="323"/>
    </row>
    <row r="110" spans="4:6" x14ac:dyDescent="0.2">
      <c r="D110" s="323"/>
      <c r="E110" s="323"/>
      <c r="F110" s="323"/>
    </row>
    <row r="111" spans="4:6" x14ac:dyDescent="0.2">
      <c r="D111" s="323"/>
      <c r="E111" s="323"/>
      <c r="F111" s="323"/>
    </row>
    <row r="112" spans="4:6" x14ac:dyDescent="0.2">
      <c r="D112" s="323"/>
      <c r="E112" s="323"/>
      <c r="F112" s="323"/>
    </row>
    <row r="113" spans="4:6" x14ac:dyDescent="0.2">
      <c r="D113" s="323"/>
      <c r="E113" s="323"/>
      <c r="F113" s="323"/>
    </row>
    <row r="114" spans="4:6" x14ac:dyDescent="0.2">
      <c r="D114" s="323"/>
      <c r="E114" s="323"/>
      <c r="F114" s="323"/>
    </row>
    <row r="115" spans="4:6" x14ac:dyDescent="0.2">
      <c r="D115" s="323"/>
      <c r="E115" s="323"/>
      <c r="F115" s="323"/>
    </row>
    <row r="116" spans="4:6" x14ac:dyDescent="0.2">
      <c r="D116" s="323"/>
      <c r="E116" s="323"/>
      <c r="F116" s="323"/>
    </row>
    <row r="117" spans="4:6" x14ac:dyDescent="0.2">
      <c r="D117" s="323"/>
      <c r="E117" s="323"/>
      <c r="F117" s="323"/>
    </row>
    <row r="118" spans="4:6" x14ac:dyDescent="0.2">
      <c r="D118" s="323"/>
      <c r="E118" s="323"/>
      <c r="F118" s="323"/>
    </row>
    <row r="119" spans="4:6" x14ac:dyDescent="0.2">
      <c r="D119" s="323"/>
      <c r="E119" s="323"/>
      <c r="F119" s="323"/>
    </row>
    <row r="120" spans="4:6" x14ac:dyDescent="0.2">
      <c r="D120" s="323"/>
      <c r="E120" s="323"/>
      <c r="F120" s="323"/>
    </row>
    <row r="121" spans="4:6" x14ac:dyDescent="0.2">
      <c r="D121" s="323"/>
      <c r="E121" s="323"/>
      <c r="F121" s="323"/>
    </row>
    <row r="122" spans="4:6" x14ac:dyDescent="0.2">
      <c r="D122" s="323"/>
      <c r="E122" s="323"/>
      <c r="F122" s="323"/>
    </row>
    <row r="123" spans="4:6" x14ac:dyDescent="0.2">
      <c r="D123" s="323"/>
      <c r="E123" s="323"/>
      <c r="F123" s="323"/>
    </row>
    <row r="124" spans="4:6" x14ac:dyDescent="0.2">
      <c r="D124" s="323"/>
      <c r="E124" s="323"/>
      <c r="F124" s="323"/>
    </row>
    <row r="125" spans="4:6" x14ac:dyDescent="0.2">
      <c r="D125" s="323"/>
      <c r="E125" s="323"/>
      <c r="F125" s="323"/>
    </row>
    <row r="126" spans="4:6" x14ac:dyDescent="0.2">
      <c r="D126" s="323"/>
      <c r="E126" s="323"/>
      <c r="F126" s="323"/>
    </row>
    <row r="127" spans="4:6" x14ac:dyDescent="0.2">
      <c r="D127" s="323"/>
      <c r="E127" s="323"/>
      <c r="F127" s="323"/>
    </row>
    <row r="128" spans="4:6" x14ac:dyDescent="0.2">
      <c r="D128" s="323"/>
      <c r="E128" s="323"/>
      <c r="F128" s="323"/>
    </row>
    <row r="129" spans="4:6" x14ac:dyDescent="0.2">
      <c r="D129" s="323"/>
      <c r="E129" s="323"/>
      <c r="F129" s="323"/>
    </row>
    <row r="130" spans="4:6" x14ac:dyDescent="0.2">
      <c r="D130" s="323"/>
      <c r="E130" s="323"/>
      <c r="F130" s="323"/>
    </row>
    <row r="131" spans="4:6" x14ac:dyDescent="0.2">
      <c r="D131" s="323"/>
      <c r="E131" s="323"/>
      <c r="F131" s="323"/>
    </row>
    <row r="132" spans="4:6" x14ac:dyDescent="0.2">
      <c r="D132" s="323"/>
      <c r="E132" s="323"/>
      <c r="F132" s="323"/>
    </row>
    <row r="133" spans="4:6" x14ac:dyDescent="0.2">
      <c r="D133" s="323"/>
      <c r="E133" s="323"/>
      <c r="F133" s="323"/>
    </row>
    <row r="134" spans="4:6" x14ac:dyDescent="0.2">
      <c r="D134" s="323"/>
      <c r="E134" s="323"/>
      <c r="F134" s="323"/>
    </row>
    <row r="135" spans="4:6" x14ac:dyDescent="0.2">
      <c r="D135" s="323"/>
      <c r="E135" s="323"/>
      <c r="F135" s="323"/>
    </row>
    <row r="136" spans="4:6" x14ac:dyDescent="0.2">
      <c r="D136" s="323"/>
      <c r="E136" s="323"/>
      <c r="F136" s="323"/>
    </row>
    <row r="137" spans="4:6" x14ac:dyDescent="0.2">
      <c r="D137" s="323"/>
      <c r="E137" s="323"/>
      <c r="F137" s="323"/>
    </row>
    <row r="138" spans="4:6" x14ac:dyDescent="0.2">
      <c r="D138" s="323"/>
      <c r="E138" s="323"/>
      <c r="F138" s="323"/>
    </row>
    <row r="139" spans="4:6" x14ac:dyDescent="0.2">
      <c r="D139" s="323"/>
      <c r="E139" s="323"/>
      <c r="F139" s="323"/>
    </row>
    <row r="140" spans="4:6" x14ac:dyDescent="0.2">
      <c r="D140" s="323"/>
      <c r="E140" s="323"/>
      <c r="F140" s="323"/>
    </row>
    <row r="141" spans="4:6" x14ac:dyDescent="0.2">
      <c r="D141" s="323"/>
      <c r="E141" s="323"/>
      <c r="F141" s="323"/>
    </row>
    <row r="142" spans="4:6" x14ac:dyDescent="0.2">
      <c r="D142" s="323"/>
      <c r="E142" s="323"/>
      <c r="F142" s="323"/>
    </row>
    <row r="143" spans="4:6" x14ac:dyDescent="0.2">
      <c r="D143" s="323"/>
      <c r="E143" s="323"/>
      <c r="F143" s="323"/>
    </row>
    <row r="144" spans="4:6" x14ac:dyDescent="0.2">
      <c r="D144" s="323"/>
      <c r="E144" s="323"/>
      <c r="F144" s="323"/>
    </row>
    <row r="145" spans="4:6" x14ac:dyDescent="0.2">
      <c r="D145" s="323"/>
      <c r="E145" s="323"/>
      <c r="F145" s="323"/>
    </row>
    <row r="146" spans="4:6" x14ac:dyDescent="0.2">
      <c r="D146" s="323"/>
      <c r="E146" s="323"/>
      <c r="F146" s="323"/>
    </row>
    <row r="147" spans="4:6" x14ac:dyDescent="0.2">
      <c r="D147" s="323"/>
      <c r="E147" s="323"/>
      <c r="F147" s="323"/>
    </row>
    <row r="148" spans="4:6" x14ac:dyDescent="0.2">
      <c r="D148" s="323"/>
      <c r="E148" s="323"/>
      <c r="F148" s="323"/>
    </row>
    <row r="149" spans="4:6" x14ac:dyDescent="0.2">
      <c r="D149" s="323"/>
      <c r="E149" s="323"/>
      <c r="F149" s="323"/>
    </row>
    <row r="150" spans="4:6" x14ac:dyDescent="0.2">
      <c r="D150" s="323"/>
      <c r="E150" s="323"/>
      <c r="F150" s="323"/>
    </row>
    <row r="151" spans="4:6" x14ac:dyDescent="0.2">
      <c r="D151" s="323"/>
      <c r="E151" s="323"/>
      <c r="F151" s="323"/>
    </row>
    <row r="152" spans="4:6" x14ac:dyDescent="0.2">
      <c r="D152" s="323"/>
      <c r="E152" s="323"/>
      <c r="F152" s="323"/>
    </row>
    <row r="153" spans="4:6" x14ac:dyDescent="0.2">
      <c r="D153" s="323"/>
      <c r="E153" s="323"/>
      <c r="F153" s="323"/>
    </row>
    <row r="154" spans="4:6" x14ac:dyDescent="0.2">
      <c r="D154" s="323"/>
      <c r="E154" s="323"/>
      <c r="F154" s="323"/>
    </row>
    <row r="155" spans="4:6" x14ac:dyDescent="0.2">
      <c r="D155" s="323"/>
      <c r="E155" s="323"/>
      <c r="F155" s="323"/>
    </row>
    <row r="156" spans="4:6" x14ac:dyDescent="0.2">
      <c r="D156" s="323"/>
      <c r="E156" s="323"/>
      <c r="F156" s="323"/>
    </row>
    <row r="157" spans="4:6" x14ac:dyDescent="0.2">
      <c r="D157" s="323"/>
      <c r="E157" s="323"/>
      <c r="F157" s="323"/>
    </row>
    <row r="158" spans="4:6" x14ac:dyDescent="0.2">
      <c r="D158" s="323"/>
      <c r="E158" s="323"/>
      <c r="F158" s="323"/>
    </row>
    <row r="159" spans="4:6" x14ac:dyDescent="0.2">
      <c r="D159" s="323"/>
      <c r="E159" s="323"/>
      <c r="F159" s="323"/>
    </row>
    <row r="160" spans="4:6" x14ac:dyDescent="0.2">
      <c r="D160" s="323"/>
      <c r="E160" s="323"/>
      <c r="F160" s="323"/>
    </row>
    <row r="161" spans="4:6" x14ac:dyDescent="0.2">
      <c r="D161" s="323"/>
      <c r="E161" s="323"/>
      <c r="F161" s="323"/>
    </row>
    <row r="162" spans="4:6" x14ac:dyDescent="0.2">
      <c r="D162" s="323"/>
      <c r="E162" s="323"/>
      <c r="F162" s="323"/>
    </row>
    <row r="163" spans="4:6" x14ac:dyDescent="0.2">
      <c r="D163" s="323"/>
      <c r="E163" s="323"/>
      <c r="F163" s="323"/>
    </row>
    <row r="164" spans="4:6" x14ac:dyDescent="0.2">
      <c r="D164" s="323"/>
      <c r="E164" s="323"/>
      <c r="F164" s="323"/>
    </row>
    <row r="165" spans="4:6" x14ac:dyDescent="0.2">
      <c r="D165" s="323"/>
      <c r="E165" s="323"/>
      <c r="F165" s="323"/>
    </row>
    <row r="166" spans="4:6" x14ac:dyDescent="0.2">
      <c r="D166" s="323"/>
      <c r="E166" s="323"/>
      <c r="F166" s="323"/>
    </row>
    <row r="167" spans="4:6" x14ac:dyDescent="0.2">
      <c r="D167" s="323"/>
      <c r="E167" s="323"/>
      <c r="F167" s="323"/>
    </row>
    <row r="168" spans="4:6" x14ac:dyDescent="0.2">
      <c r="D168" s="323"/>
      <c r="E168" s="323"/>
      <c r="F168" s="323"/>
    </row>
    <row r="169" spans="4:6" x14ac:dyDescent="0.2">
      <c r="D169" s="323"/>
      <c r="E169" s="323"/>
      <c r="F169" s="323"/>
    </row>
    <row r="170" spans="4:6" x14ac:dyDescent="0.2">
      <c r="D170" s="323"/>
      <c r="E170" s="323"/>
      <c r="F170" s="323"/>
    </row>
    <row r="171" spans="4:6" x14ac:dyDescent="0.2">
      <c r="D171" s="323"/>
      <c r="E171" s="323"/>
      <c r="F171" s="323"/>
    </row>
    <row r="172" spans="4:6" x14ac:dyDescent="0.2">
      <c r="D172" s="323"/>
      <c r="E172" s="323"/>
      <c r="F172" s="323"/>
    </row>
    <row r="173" spans="4:6" x14ac:dyDescent="0.2">
      <c r="D173" s="323"/>
      <c r="E173" s="323"/>
      <c r="F173" s="323"/>
    </row>
    <row r="174" spans="4:6" x14ac:dyDescent="0.2">
      <c r="D174" s="323"/>
      <c r="E174" s="323"/>
      <c r="F174" s="323"/>
    </row>
    <row r="175" spans="4:6" x14ac:dyDescent="0.2">
      <c r="D175" s="323"/>
      <c r="E175" s="323"/>
      <c r="F175" s="323"/>
    </row>
    <row r="176" spans="4:6" x14ac:dyDescent="0.2">
      <c r="D176" s="323"/>
      <c r="E176" s="323"/>
      <c r="F176" s="323"/>
    </row>
    <row r="177" spans="4:6" x14ac:dyDescent="0.2">
      <c r="D177" s="323"/>
      <c r="E177" s="323"/>
      <c r="F177" s="323"/>
    </row>
    <row r="178" spans="4:6" x14ac:dyDescent="0.2">
      <c r="D178" s="323"/>
      <c r="E178" s="323"/>
      <c r="F178" s="323"/>
    </row>
    <row r="179" spans="4:6" x14ac:dyDescent="0.2">
      <c r="D179" s="323"/>
      <c r="E179" s="323"/>
      <c r="F179" s="323"/>
    </row>
    <row r="180" spans="4:6" x14ac:dyDescent="0.2">
      <c r="D180" s="323"/>
      <c r="E180" s="323"/>
      <c r="F180" s="323"/>
    </row>
    <row r="181" spans="4:6" x14ac:dyDescent="0.2">
      <c r="D181" s="323"/>
      <c r="E181" s="323"/>
      <c r="F181" s="323"/>
    </row>
    <row r="182" spans="4:6" x14ac:dyDescent="0.2">
      <c r="D182" s="323"/>
      <c r="E182" s="323"/>
      <c r="F182" s="323"/>
    </row>
    <row r="183" spans="4:6" x14ac:dyDescent="0.2">
      <c r="D183" s="323"/>
      <c r="E183" s="323"/>
      <c r="F183" s="323"/>
    </row>
    <row r="184" spans="4:6" x14ac:dyDescent="0.2">
      <c r="D184" s="323"/>
      <c r="E184" s="323"/>
      <c r="F184" s="323"/>
    </row>
    <row r="185" spans="4:6" x14ac:dyDescent="0.2">
      <c r="D185" s="323"/>
      <c r="E185" s="323"/>
      <c r="F185" s="323"/>
    </row>
    <row r="186" spans="4:6" x14ac:dyDescent="0.2">
      <c r="D186" s="323"/>
      <c r="E186" s="323"/>
      <c r="F186" s="323"/>
    </row>
    <row r="187" spans="4:6" x14ac:dyDescent="0.2">
      <c r="D187" s="323"/>
      <c r="E187" s="323"/>
      <c r="F187" s="323"/>
    </row>
    <row r="188" spans="4:6" x14ac:dyDescent="0.2">
      <c r="D188" s="323"/>
      <c r="E188" s="323"/>
      <c r="F188" s="323"/>
    </row>
    <row r="189" spans="4:6" x14ac:dyDescent="0.2">
      <c r="D189" s="323"/>
      <c r="E189" s="323"/>
      <c r="F189" s="323"/>
    </row>
    <row r="190" spans="4:6" x14ac:dyDescent="0.2">
      <c r="D190" s="323"/>
      <c r="E190" s="323"/>
      <c r="F190" s="323"/>
    </row>
    <row r="191" spans="4:6" x14ac:dyDescent="0.2">
      <c r="D191" s="323"/>
      <c r="E191" s="323"/>
      <c r="F191" s="323"/>
    </row>
    <row r="192" spans="4:6" x14ac:dyDescent="0.2">
      <c r="D192" s="323"/>
      <c r="E192" s="323"/>
      <c r="F192" s="323"/>
    </row>
    <row r="193" spans="4:6" x14ac:dyDescent="0.2">
      <c r="D193" s="323"/>
      <c r="E193" s="323"/>
      <c r="F193" s="323"/>
    </row>
    <row r="194" spans="4:6" x14ac:dyDescent="0.2">
      <c r="D194" s="323"/>
      <c r="E194" s="323"/>
      <c r="F194" s="323"/>
    </row>
    <row r="195" spans="4:6" x14ac:dyDescent="0.2">
      <c r="D195" s="323"/>
      <c r="E195" s="323"/>
      <c r="F195" s="323"/>
    </row>
    <row r="196" spans="4:6" x14ac:dyDescent="0.2">
      <c r="D196" s="323"/>
      <c r="E196" s="323"/>
      <c r="F196" s="323"/>
    </row>
    <row r="197" spans="4:6" x14ac:dyDescent="0.2">
      <c r="D197" s="323"/>
      <c r="E197" s="323"/>
      <c r="F197" s="323"/>
    </row>
    <row r="198" spans="4:6" x14ac:dyDescent="0.2">
      <c r="D198" s="323"/>
      <c r="E198" s="323"/>
      <c r="F198" s="323"/>
    </row>
    <row r="199" spans="4:6" x14ac:dyDescent="0.2">
      <c r="D199" s="323"/>
      <c r="E199" s="323"/>
      <c r="F199" s="323"/>
    </row>
    <row r="200" spans="4:6" x14ac:dyDescent="0.2">
      <c r="D200" s="323"/>
      <c r="E200" s="323"/>
      <c r="F200" s="323"/>
    </row>
    <row r="201" spans="4:6" x14ac:dyDescent="0.2">
      <c r="D201" s="323"/>
      <c r="E201" s="323"/>
      <c r="F201" s="323"/>
    </row>
    <row r="202" spans="4:6" x14ac:dyDescent="0.2">
      <c r="D202" s="323"/>
      <c r="E202" s="323"/>
      <c r="F202" s="323"/>
    </row>
    <row r="203" spans="4:6" x14ac:dyDescent="0.2">
      <c r="D203" s="323"/>
      <c r="E203" s="323"/>
      <c r="F203" s="323"/>
    </row>
    <row r="204" spans="4:6" x14ac:dyDescent="0.2">
      <c r="D204" s="323"/>
      <c r="E204" s="323"/>
      <c r="F204" s="323"/>
    </row>
    <row r="205" spans="4:6" x14ac:dyDescent="0.2">
      <c r="D205" s="323"/>
      <c r="E205" s="323"/>
      <c r="F205" s="323"/>
    </row>
    <row r="206" spans="4:6" x14ac:dyDescent="0.2">
      <c r="D206" s="323"/>
      <c r="E206" s="323"/>
      <c r="F206" s="323"/>
    </row>
    <row r="207" spans="4:6" x14ac:dyDescent="0.2">
      <c r="D207" s="323"/>
      <c r="E207" s="323"/>
      <c r="F207" s="323"/>
    </row>
    <row r="208" spans="4:6" x14ac:dyDescent="0.2">
      <c r="D208" s="323"/>
      <c r="E208" s="323"/>
      <c r="F208" s="323"/>
    </row>
    <row r="209" spans="4:6" x14ac:dyDescent="0.2">
      <c r="D209" s="323"/>
      <c r="E209" s="323"/>
      <c r="F209" s="323"/>
    </row>
    <row r="210" spans="4:6" x14ac:dyDescent="0.2">
      <c r="D210" s="323"/>
      <c r="E210" s="323"/>
      <c r="F210" s="323"/>
    </row>
    <row r="211" spans="4:6" x14ac:dyDescent="0.2">
      <c r="D211" s="323"/>
      <c r="E211" s="323"/>
      <c r="F211" s="323"/>
    </row>
    <row r="212" spans="4:6" x14ac:dyDescent="0.2">
      <c r="D212" s="323"/>
      <c r="E212" s="323"/>
      <c r="F212" s="323"/>
    </row>
    <row r="213" spans="4:6" x14ac:dyDescent="0.2">
      <c r="D213" s="323"/>
      <c r="E213" s="323"/>
      <c r="F213" s="323"/>
    </row>
    <row r="214" spans="4:6" x14ac:dyDescent="0.2">
      <c r="D214" s="323"/>
      <c r="E214" s="323"/>
      <c r="F214" s="323"/>
    </row>
    <row r="215" spans="4:6" x14ac:dyDescent="0.2">
      <c r="D215" s="323"/>
      <c r="E215" s="323"/>
      <c r="F215" s="323"/>
    </row>
    <row r="216" spans="4:6" x14ac:dyDescent="0.2">
      <c r="D216" s="323"/>
      <c r="E216" s="323"/>
      <c r="F216" s="323"/>
    </row>
    <row r="217" spans="4:6" x14ac:dyDescent="0.2">
      <c r="D217" s="323"/>
      <c r="E217" s="323"/>
      <c r="F217" s="323"/>
    </row>
    <row r="218" spans="4:6" x14ac:dyDescent="0.2">
      <c r="D218" s="323"/>
      <c r="E218" s="323"/>
      <c r="F218" s="323"/>
    </row>
    <row r="219" spans="4:6" x14ac:dyDescent="0.2">
      <c r="D219" s="323"/>
      <c r="E219" s="323"/>
      <c r="F219" s="323"/>
    </row>
    <row r="220" spans="4:6" x14ac:dyDescent="0.2">
      <c r="D220" s="323"/>
      <c r="E220" s="323"/>
      <c r="F220" s="323"/>
    </row>
    <row r="221" spans="4:6" x14ac:dyDescent="0.2">
      <c r="D221" s="323"/>
      <c r="E221" s="323"/>
      <c r="F221" s="323"/>
    </row>
    <row r="222" spans="4:6" x14ac:dyDescent="0.2">
      <c r="D222" s="323"/>
      <c r="E222" s="323"/>
      <c r="F222" s="323"/>
    </row>
    <row r="223" spans="4:6" x14ac:dyDescent="0.2">
      <c r="D223" s="323"/>
      <c r="E223" s="323"/>
      <c r="F223" s="323"/>
    </row>
    <row r="224" spans="4:6" x14ac:dyDescent="0.2">
      <c r="D224" s="323"/>
      <c r="E224" s="323"/>
      <c r="F224" s="323"/>
    </row>
    <row r="225" spans="4:6" x14ac:dyDescent="0.2">
      <c r="D225" s="323"/>
      <c r="E225" s="323"/>
      <c r="F225" s="323"/>
    </row>
    <row r="226" spans="4:6" x14ac:dyDescent="0.2">
      <c r="D226" s="323"/>
      <c r="E226" s="323"/>
      <c r="F226" s="323"/>
    </row>
    <row r="227" spans="4:6" x14ac:dyDescent="0.2">
      <c r="D227" s="323"/>
      <c r="E227" s="323"/>
      <c r="F227" s="323"/>
    </row>
    <row r="228" spans="4:6" x14ac:dyDescent="0.2">
      <c r="D228" s="323"/>
      <c r="E228" s="323"/>
      <c r="F228" s="323"/>
    </row>
    <row r="229" spans="4:6" x14ac:dyDescent="0.2">
      <c r="D229" s="323"/>
      <c r="E229" s="323"/>
      <c r="F229" s="323"/>
    </row>
    <row r="230" spans="4:6" x14ac:dyDescent="0.2">
      <c r="D230" s="323"/>
      <c r="E230" s="323"/>
      <c r="F230" s="323"/>
    </row>
    <row r="231" spans="4:6" x14ac:dyDescent="0.2">
      <c r="D231" s="323"/>
      <c r="E231" s="323"/>
      <c r="F231" s="323"/>
    </row>
    <row r="232" spans="4:6" x14ac:dyDescent="0.2">
      <c r="D232" s="323"/>
      <c r="E232" s="323"/>
      <c r="F232" s="323"/>
    </row>
    <row r="233" spans="4:6" x14ac:dyDescent="0.2">
      <c r="D233" s="323"/>
      <c r="E233" s="323"/>
      <c r="F233" s="323"/>
    </row>
    <row r="234" spans="4:6" x14ac:dyDescent="0.2">
      <c r="D234" s="323"/>
      <c r="E234" s="323"/>
      <c r="F234" s="323"/>
    </row>
    <row r="235" spans="4:6" x14ac:dyDescent="0.2">
      <c r="D235" s="323"/>
      <c r="E235" s="323"/>
      <c r="F235" s="323"/>
    </row>
    <row r="236" spans="4:6" x14ac:dyDescent="0.2">
      <c r="D236" s="323"/>
      <c r="E236" s="323"/>
      <c r="F236" s="323"/>
    </row>
    <row r="237" spans="4:6" x14ac:dyDescent="0.2">
      <c r="D237" s="323"/>
      <c r="E237" s="323"/>
      <c r="F237" s="323"/>
    </row>
    <row r="238" spans="4:6" x14ac:dyDescent="0.2">
      <c r="D238" s="323"/>
      <c r="E238" s="323"/>
      <c r="F238" s="323"/>
    </row>
    <row r="239" spans="4:6" x14ac:dyDescent="0.2">
      <c r="D239" s="323"/>
      <c r="E239" s="323"/>
      <c r="F239" s="323"/>
    </row>
    <row r="240" spans="4:6" x14ac:dyDescent="0.2">
      <c r="D240" s="323"/>
      <c r="E240" s="323"/>
      <c r="F240" s="323"/>
    </row>
    <row r="241" spans="4:6" x14ac:dyDescent="0.2">
      <c r="D241" s="323"/>
      <c r="E241" s="323"/>
      <c r="F241" s="323"/>
    </row>
    <row r="242" spans="4:6" x14ac:dyDescent="0.2">
      <c r="D242" s="323"/>
      <c r="E242" s="323"/>
      <c r="F242" s="323"/>
    </row>
    <row r="243" spans="4:6" x14ac:dyDescent="0.2">
      <c r="D243" s="323"/>
      <c r="E243" s="323"/>
      <c r="F243" s="323"/>
    </row>
    <row r="244" spans="4:6" x14ac:dyDescent="0.2">
      <c r="D244" s="323"/>
      <c r="E244" s="323"/>
      <c r="F244" s="323"/>
    </row>
    <row r="245" spans="4:6" x14ac:dyDescent="0.2">
      <c r="D245" s="323"/>
      <c r="E245" s="323"/>
      <c r="F245" s="323"/>
    </row>
    <row r="246" spans="4:6" x14ac:dyDescent="0.2">
      <c r="D246" s="323"/>
      <c r="E246" s="323"/>
      <c r="F246" s="323"/>
    </row>
    <row r="247" spans="4:6" x14ac:dyDescent="0.2">
      <c r="D247" s="323"/>
      <c r="E247" s="323"/>
      <c r="F247" s="323"/>
    </row>
    <row r="248" spans="4:6" x14ac:dyDescent="0.2">
      <c r="D248" s="323"/>
      <c r="E248" s="323"/>
      <c r="F248" s="323"/>
    </row>
    <row r="249" spans="4:6" x14ac:dyDescent="0.2">
      <c r="D249" s="323"/>
      <c r="E249" s="323"/>
      <c r="F249" s="323"/>
    </row>
    <row r="250" spans="4:6" x14ac:dyDescent="0.2">
      <c r="D250" s="323"/>
      <c r="E250" s="323"/>
      <c r="F250" s="323"/>
    </row>
    <row r="251" spans="4:6" x14ac:dyDescent="0.2">
      <c r="D251" s="323"/>
      <c r="E251" s="323"/>
      <c r="F251" s="323"/>
    </row>
    <row r="252" spans="4:6" x14ac:dyDescent="0.2">
      <c r="D252" s="323"/>
      <c r="E252" s="323"/>
      <c r="F252" s="323"/>
    </row>
    <row r="253" spans="4:6" x14ac:dyDescent="0.2">
      <c r="D253" s="323"/>
      <c r="E253" s="323"/>
      <c r="F253" s="323"/>
    </row>
    <row r="254" spans="4:6" x14ac:dyDescent="0.2">
      <c r="D254" s="323"/>
      <c r="E254" s="323"/>
      <c r="F254" s="323"/>
    </row>
    <row r="255" spans="4:6" x14ac:dyDescent="0.2">
      <c r="D255" s="323"/>
      <c r="E255" s="323"/>
      <c r="F255" s="323"/>
    </row>
    <row r="256" spans="4:6" x14ac:dyDescent="0.2">
      <c r="D256" s="323"/>
      <c r="E256" s="323"/>
      <c r="F256" s="323"/>
    </row>
    <row r="257" spans="4:6" x14ac:dyDescent="0.2">
      <c r="D257" s="323"/>
      <c r="E257" s="323"/>
      <c r="F257" s="323"/>
    </row>
    <row r="258" spans="4:6" x14ac:dyDescent="0.2">
      <c r="D258" s="323"/>
      <c r="E258" s="323"/>
      <c r="F258" s="323"/>
    </row>
    <row r="259" spans="4:6" x14ac:dyDescent="0.2">
      <c r="D259" s="323"/>
      <c r="E259" s="323"/>
      <c r="F259" s="323"/>
    </row>
    <row r="260" spans="4:6" x14ac:dyDescent="0.2">
      <c r="D260" s="323"/>
      <c r="E260" s="323"/>
      <c r="F260" s="323"/>
    </row>
    <row r="261" spans="4:6" x14ac:dyDescent="0.2">
      <c r="D261" s="323"/>
      <c r="E261" s="323"/>
      <c r="F261" s="323"/>
    </row>
    <row r="262" spans="4:6" x14ac:dyDescent="0.2">
      <c r="D262" s="323"/>
      <c r="E262" s="323"/>
      <c r="F262" s="323"/>
    </row>
    <row r="263" spans="4:6" x14ac:dyDescent="0.2">
      <c r="D263" s="323"/>
      <c r="E263" s="323"/>
      <c r="F263" s="323"/>
    </row>
    <row r="264" spans="4:6" x14ac:dyDescent="0.2">
      <c r="D264" s="323"/>
      <c r="E264" s="323"/>
      <c r="F264" s="323"/>
    </row>
    <row r="265" spans="4:6" x14ac:dyDescent="0.2">
      <c r="D265" s="323"/>
      <c r="E265" s="323"/>
      <c r="F265" s="323"/>
    </row>
    <row r="266" spans="4:6" x14ac:dyDescent="0.2">
      <c r="D266" s="323"/>
      <c r="E266" s="323"/>
      <c r="F266" s="323"/>
    </row>
    <row r="267" spans="4:6" x14ac:dyDescent="0.2">
      <c r="D267" s="323"/>
      <c r="E267" s="323"/>
      <c r="F267" s="323"/>
    </row>
    <row r="268" spans="4:6" x14ac:dyDescent="0.2">
      <c r="D268" s="323"/>
      <c r="E268" s="323"/>
      <c r="F268" s="323"/>
    </row>
    <row r="269" spans="4:6" x14ac:dyDescent="0.2">
      <c r="D269" s="323"/>
      <c r="E269" s="323"/>
      <c r="F269" s="323"/>
    </row>
    <row r="270" spans="4:6" x14ac:dyDescent="0.2">
      <c r="D270" s="323"/>
      <c r="E270" s="323"/>
      <c r="F270" s="323"/>
    </row>
    <row r="271" spans="4:6" x14ac:dyDescent="0.2">
      <c r="D271" s="323"/>
      <c r="E271" s="323"/>
      <c r="F271" s="323"/>
    </row>
    <row r="272" spans="4:6" x14ac:dyDescent="0.2">
      <c r="D272" s="323"/>
      <c r="E272" s="323"/>
      <c r="F272" s="323"/>
    </row>
    <row r="273" spans="4:6" x14ac:dyDescent="0.2">
      <c r="D273" s="323"/>
      <c r="E273" s="323"/>
      <c r="F273" s="323"/>
    </row>
    <row r="274" spans="4:6" x14ac:dyDescent="0.2">
      <c r="D274" s="323"/>
      <c r="E274" s="323"/>
      <c r="F274" s="323"/>
    </row>
    <row r="275" spans="4:6" x14ac:dyDescent="0.2">
      <c r="D275" s="323"/>
      <c r="E275" s="323"/>
      <c r="F275" s="323"/>
    </row>
    <row r="276" spans="4:6" x14ac:dyDescent="0.2">
      <c r="D276" s="323"/>
      <c r="E276" s="323"/>
      <c r="F276" s="323"/>
    </row>
    <row r="277" spans="4:6" x14ac:dyDescent="0.2">
      <c r="D277" s="323"/>
      <c r="E277" s="323"/>
      <c r="F277" s="323"/>
    </row>
    <row r="278" spans="4:6" x14ac:dyDescent="0.2">
      <c r="D278" s="323"/>
      <c r="E278" s="323"/>
      <c r="F278" s="323"/>
    </row>
    <row r="279" spans="4:6" x14ac:dyDescent="0.2">
      <c r="D279" s="323"/>
      <c r="E279" s="323"/>
      <c r="F279" s="323"/>
    </row>
    <row r="280" spans="4:6" x14ac:dyDescent="0.2">
      <c r="D280" s="323"/>
      <c r="E280" s="323"/>
      <c r="F280" s="323"/>
    </row>
    <row r="281" spans="4:6" x14ac:dyDescent="0.2">
      <c r="D281" s="323"/>
      <c r="E281" s="323"/>
      <c r="F281" s="323"/>
    </row>
    <row r="282" spans="4:6" x14ac:dyDescent="0.2">
      <c r="D282" s="323"/>
      <c r="E282" s="323"/>
      <c r="F282" s="323"/>
    </row>
    <row r="283" spans="4:6" x14ac:dyDescent="0.2">
      <c r="D283" s="323"/>
      <c r="E283" s="323"/>
      <c r="F283" s="323"/>
    </row>
    <row r="284" spans="4:6" x14ac:dyDescent="0.2">
      <c r="D284" s="323"/>
      <c r="E284" s="323"/>
      <c r="F284" s="323"/>
    </row>
    <row r="285" spans="4:6" x14ac:dyDescent="0.2">
      <c r="D285" s="323"/>
      <c r="E285" s="323"/>
      <c r="F285" s="323"/>
    </row>
    <row r="286" spans="4:6" x14ac:dyDescent="0.2">
      <c r="D286" s="323"/>
      <c r="E286" s="323"/>
      <c r="F286" s="323"/>
    </row>
    <row r="287" spans="4:6" x14ac:dyDescent="0.2">
      <c r="D287" s="323"/>
      <c r="E287" s="323"/>
      <c r="F287" s="323"/>
    </row>
    <row r="288" spans="4:6" x14ac:dyDescent="0.2">
      <c r="D288" s="323"/>
      <c r="E288" s="323"/>
      <c r="F288" s="323"/>
    </row>
    <row r="289" spans="4:6" x14ac:dyDescent="0.2">
      <c r="D289" s="323"/>
      <c r="E289" s="323"/>
      <c r="F289" s="323"/>
    </row>
    <row r="290" spans="4:6" x14ac:dyDescent="0.2">
      <c r="D290" s="323"/>
      <c r="E290" s="323"/>
      <c r="F290" s="323"/>
    </row>
    <row r="291" spans="4:6" x14ac:dyDescent="0.2">
      <c r="D291" s="323"/>
      <c r="E291" s="323"/>
      <c r="F291" s="323"/>
    </row>
    <row r="292" spans="4:6" x14ac:dyDescent="0.2">
      <c r="D292" s="323"/>
      <c r="E292" s="323"/>
      <c r="F292" s="323"/>
    </row>
    <row r="293" spans="4:6" x14ac:dyDescent="0.2">
      <c r="D293" s="323"/>
      <c r="E293" s="323"/>
      <c r="F293" s="323"/>
    </row>
    <row r="294" spans="4:6" x14ac:dyDescent="0.2">
      <c r="D294" s="323"/>
      <c r="E294" s="323"/>
      <c r="F294" s="323"/>
    </row>
    <row r="295" spans="4:6" x14ac:dyDescent="0.2">
      <c r="D295" s="323"/>
      <c r="E295" s="323"/>
      <c r="F295" s="323"/>
    </row>
    <row r="296" spans="4:6" x14ac:dyDescent="0.2">
      <c r="D296" s="323"/>
      <c r="E296" s="323"/>
      <c r="F296" s="323"/>
    </row>
    <row r="297" spans="4:6" x14ac:dyDescent="0.2">
      <c r="D297" s="323"/>
      <c r="E297" s="323"/>
      <c r="F297" s="323"/>
    </row>
    <row r="298" spans="4:6" x14ac:dyDescent="0.2">
      <c r="D298" s="323"/>
      <c r="E298" s="323"/>
      <c r="F298" s="323"/>
    </row>
    <row r="299" spans="4:6" x14ac:dyDescent="0.2">
      <c r="D299" s="323"/>
      <c r="E299" s="323"/>
      <c r="F299" s="323"/>
    </row>
    <row r="300" spans="4:6" x14ac:dyDescent="0.2">
      <c r="D300" s="323"/>
      <c r="E300" s="323"/>
      <c r="F300" s="323"/>
    </row>
    <row r="301" spans="4:6" x14ac:dyDescent="0.2">
      <c r="D301" s="323"/>
      <c r="E301" s="323"/>
      <c r="F301" s="323"/>
    </row>
    <row r="302" spans="4:6" x14ac:dyDescent="0.2">
      <c r="D302" s="323"/>
      <c r="E302" s="323"/>
      <c r="F302" s="323"/>
    </row>
    <row r="303" spans="4:6" x14ac:dyDescent="0.2">
      <c r="D303" s="323"/>
      <c r="E303" s="323"/>
      <c r="F303" s="323"/>
    </row>
    <row r="304" spans="4:6" x14ac:dyDescent="0.2">
      <c r="D304" s="323"/>
      <c r="E304" s="323"/>
      <c r="F304" s="323"/>
    </row>
    <row r="305" spans="4:6" x14ac:dyDescent="0.2">
      <c r="D305" s="323"/>
      <c r="E305" s="323"/>
      <c r="F305" s="323"/>
    </row>
    <row r="306" spans="4:6" x14ac:dyDescent="0.2">
      <c r="D306" s="323"/>
      <c r="E306" s="323"/>
      <c r="F306" s="323"/>
    </row>
    <row r="307" spans="4:6" x14ac:dyDescent="0.2">
      <c r="D307" s="323"/>
      <c r="E307" s="323"/>
      <c r="F307" s="323"/>
    </row>
    <row r="308" spans="4:6" x14ac:dyDescent="0.2">
      <c r="D308" s="323"/>
      <c r="E308" s="323"/>
      <c r="F308" s="323"/>
    </row>
    <row r="309" spans="4:6" x14ac:dyDescent="0.2">
      <c r="D309" s="323"/>
      <c r="E309" s="323"/>
      <c r="F309" s="323"/>
    </row>
    <row r="310" spans="4:6" x14ac:dyDescent="0.2">
      <c r="D310" s="323"/>
      <c r="E310" s="323"/>
      <c r="F310" s="323"/>
    </row>
    <row r="311" spans="4:6" x14ac:dyDescent="0.2">
      <c r="D311" s="323"/>
      <c r="E311" s="323"/>
      <c r="F311" s="323"/>
    </row>
    <row r="312" spans="4:6" x14ac:dyDescent="0.2">
      <c r="D312" s="323"/>
      <c r="E312" s="323"/>
      <c r="F312" s="323"/>
    </row>
    <row r="313" spans="4:6" x14ac:dyDescent="0.2">
      <c r="D313" s="323"/>
      <c r="E313" s="323"/>
      <c r="F313" s="323"/>
    </row>
    <row r="314" spans="4:6" x14ac:dyDescent="0.2">
      <c r="D314" s="323"/>
      <c r="E314" s="323"/>
      <c r="F314" s="323"/>
    </row>
    <row r="315" spans="4:6" x14ac:dyDescent="0.2">
      <c r="D315" s="323"/>
      <c r="E315" s="323"/>
      <c r="F315" s="323"/>
    </row>
    <row r="316" spans="4:6" x14ac:dyDescent="0.2">
      <c r="D316" s="323"/>
      <c r="E316" s="323"/>
      <c r="F316" s="323"/>
    </row>
    <row r="317" spans="4:6" x14ac:dyDescent="0.2">
      <c r="D317" s="323"/>
      <c r="E317" s="323"/>
      <c r="F317" s="323"/>
    </row>
    <row r="318" spans="4:6" x14ac:dyDescent="0.2">
      <c r="D318" s="323"/>
      <c r="E318" s="323"/>
      <c r="F318" s="323"/>
    </row>
    <row r="319" spans="4:6" x14ac:dyDescent="0.2">
      <c r="D319" s="323"/>
      <c r="E319" s="323"/>
      <c r="F319" s="323"/>
    </row>
    <row r="320" spans="4:6" x14ac:dyDescent="0.2">
      <c r="D320" s="323"/>
      <c r="E320" s="323"/>
      <c r="F320" s="323"/>
    </row>
    <row r="321" spans="4:6" x14ac:dyDescent="0.2">
      <c r="D321" s="323"/>
      <c r="E321" s="323"/>
      <c r="F321" s="323"/>
    </row>
    <row r="322" spans="4:6" x14ac:dyDescent="0.2">
      <c r="D322" s="323"/>
      <c r="E322" s="323"/>
      <c r="F322" s="323"/>
    </row>
    <row r="323" spans="4:6" x14ac:dyDescent="0.2">
      <c r="D323" s="323"/>
      <c r="E323" s="323"/>
      <c r="F323" s="323"/>
    </row>
    <row r="324" spans="4:6" x14ac:dyDescent="0.2">
      <c r="D324" s="323"/>
      <c r="E324" s="323"/>
      <c r="F324" s="323"/>
    </row>
    <row r="325" spans="4:6" x14ac:dyDescent="0.2">
      <c r="D325" s="323"/>
      <c r="E325" s="323"/>
      <c r="F325" s="323"/>
    </row>
    <row r="326" spans="4:6" x14ac:dyDescent="0.2">
      <c r="D326" s="323"/>
      <c r="E326" s="323"/>
      <c r="F326" s="323"/>
    </row>
    <row r="327" spans="4:6" x14ac:dyDescent="0.2">
      <c r="D327" s="323"/>
      <c r="E327" s="323"/>
      <c r="F327" s="323"/>
    </row>
    <row r="328" spans="4:6" x14ac:dyDescent="0.2">
      <c r="D328" s="323"/>
      <c r="E328" s="323"/>
      <c r="F328" s="323"/>
    </row>
    <row r="329" spans="4:6" x14ac:dyDescent="0.2">
      <c r="D329" s="323"/>
      <c r="E329" s="323"/>
      <c r="F329" s="323"/>
    </row>
    <row r="330" spans="4:6" x14ac:dyDescent="0.2">
      <c r="D330" s="323"/>
      <c r="E330" s="323"/>
      <c r="F330" s="323"/>
    </row>
    <row r="331" spans="4:6" x14ac:dyDescent="0.2">
      <c r="D331" s="323"/>
      <c r="E331" s="323"/>
      <c r="F331" s="323"/>
    </row>
    <row r="332" spans="4:6" x14ac:dyDescent="0.2">
      <c r="D332" s="323"/>
      <c r="E332" s="323"/>
      <c r="F332" s="323"/>
    </row>
    <row r="333" spans="4:6" x14ac:dyDescent="0.2">
      <c r="D333" s="323"/>
      <c r="E333" s="323"/>
      <c r="F333" s="323"/>
    </row>
    <row r="334" spans="4:6" x14ac:dyDescent="0.2">
      <c r="D334" s="323"/>
      <c r="E334" s="323"/>
      <c r="F334" s="323"/>
    </row>
    <row r="335" spans="4:6" x14ac:dyDescent="0.2">
      <c r="D335" s="323"/>
      <c r="E335" s="323"/>
      <c r="F335" s="323"/>
    </row>
    <row r="336" spans="4:6" x14ac:dyDescent="0.2">
      <c r="D336" s="323"/>
      <c r="E336" s="323"/>
      <c r="F336" s="323"/>
    </row>
    <row r="337" spans="4:6" x14ac:dyDescent="0.2">
      <c r="D337" s="323"/>
      <c r="E337" s="323"/>
      <c r="F337" s="323"/>
    </row>
    <row r="338" spans="4:6" x14ac:dyDescent="0.2">
      <c r="D338" s="323"/>
      <c r="E338" s="323"/>
      <c r="F338" s="323"/>
    </row>
    <row r="339" spans="4:6" x14ac:dyDescent="0.2">
      <c r="D339" s="323"/>
      <c r="E339" s="323"/>
      <c r="F339" s="323"/>
    </row>
    <row r="340" spans="4:6" x14ac:dyDescent="0.2">
      <c r="D340" s="323"/>
      <c r="E340" s="323"/>
      <c r="F340" s="323"/>
    </row>
    <row r="341" spans="4:6" x14ac:dyDescent="0.2">
      <c r="D341" s="323"/>
      <c r="E341" s="323"/>
      <c r="F341" s="323"/>
    </row>
    <row r="342" spans="4:6" x14ac:dyDescent="0.2">
      <c r="D342" s="323"/>
      <c r="E342" s="323"/>
      <c r="F342" s="323"/>
    </row>
    <row r="343" spans="4:6" x14ac:dyDescent="0.2">
      <c r="D343" s="323"/>
      <c r="E343" s="323"/>
      <c r="F343" s="323"/>
    </row>
    <row r="344" spans="4:6" x14ac:dyDescent="0.2">
      <c r="D344" s="323"/>
      <c r="E344" s="323"/>
      <c r="F344" s="323"/>
    </row>
    <row r="345" spans="4:6" x14ac:dyDescent="0.2">
      <c r="D345" s="323"/>
      <c r="E345" s="323"/>
      <c r="F345" s="323"/>
    </row>
    <row r="346" spans="4:6" x14ac:dyDescent="0.2">
      <c r="D346" s="323"/>
      <c r="E346" s="323"/>
      <c r="F346" s="323"/>
    </row>
    <row r="347" spans="4:6" x14ac:dyDescent="0.2">
      <c r="D347" s="323"/>
      <c r="E347" s="323"/>
      <c r="F347" s="323"/>
    </row>
    <row r="348" spans="4:6" x14ac:dyDescent="0.2">
      <c r="D348" s="323"/>
      <c r="E348" s="323"/>
      <c r="F348" s="323"/>
    </row>
    <row r="349" spans="4:6" x14ac:dyDescent="0.2">
      <c r="D349" s="323"/>
      <c r="E349" s="323"/>
      <c r="F349" s="323"/>
    </row>
    <row r="350" spans="4:6" x14ac:dyDescent="0.2">
      <c r="D350" s="323"/>
      <c r="E350" s="323"/>
      <c r="F350" s="323"/>
    </row>
    <row r="351" spans="4:6" x14ac:dyDescent="0.2">
      <c r="D351" s="323"/>
      <c r="E351" s="323"/>
      <c r="F351" s="323"/>
    </row>
    <row r="352" spans="4:6" x14ac:dyDescent="0.2">
      <c r="D352" s="323"/>
      <c r="E352" s="323"/>
      <c r="F352" s="323"/>
    </row>
    <row r="353" spans="4:6" x14ac:dyDescent="0.2">
      <c r="D353" s="323"/>
      <c r="E353" s="323"/>
      <c r="F353" s="323"/>
    </row>
    <row r="354" spans="4:6" x14ac:dyDescent="0.2">
      <c r="D354" s="323"/>
      <c r="E354" s="323"/>
      <c r="F354" s="323"/>
    </row>
    <row r="355" spans="4:6" x14ac:dyDescent="0.2">
      <c r="D355" s="323"/>
      <c r="E355" s="323"/>
      <c r="F355" s="323"/>
    </row>
    <row r="356" spans="4:6" x14ac:dyDescent="0.2">
      <c r="D356" s="323"/>
      <c r="E356" s="323"/>
      <c r="F356" s="323"/>
    </row>
    <row r="357" spans="4:6" x14ac:dyDescent="0.2">
      <c r="D357" s="323"/>
      <c r="E357" s="323"/>
      <c r="F357" s="323"/>
    </row>
    <row r="358" spans="4:6" x14ac:dyDescent="0.2">
      <c r="D358" s="323"/>
      <c r="E358" s="323"/>
      <c r="F358" s="323"/>
    </row>
    <row r="359" spans="4:6" x14ac:dyDescent="0.2">
      <c r="D359" s="323"/>
      <c r="E359" s="323"/>
      <c r="F359" s="323"/>
    </row>
    <row r="360" spans="4:6" x14ac:dyDescent="0.2">
      <c r="D360" s="323"/>
      <c r="E360" s="323"/>
      <c r="F360" s="323"/>
    </row>
    <row r="361" spans="4:6" x14ac:dyDescent="0.2">
      <c r="D361" s="323"/>
      <c r="E361" s="323"/>
      <c r="F361" s="323"/>
    </row>
    <row r="362" spans="4:6" x14ac:dyDescent="0.2">
      <c r="D362" s="323"/>
      <c r="E362" s="323"/>
      <c r="F362" s="323"/>
    </row>
    <row r="363" spans="4:6" x14ac:dyDescent="0.2">
      <c r="D363" s="323"/>
      <c r="E363" s="323"/>
      <c r="F363" s="323"/>
    </row>
    <row r="364" spans="4:6" x14ac:dyDescent="0.2">
      <c r="D364" s="323"/>
      <c r="E364" s="323"/>
      <c r="F364" s="323"/>
    </row>
    <row r="365" spans="4:6" x14ac:dyDescent="0.2">
      <c r="D365" s="323"/>
      <c r="E365" s="323"/>
      <c r="F365" s="323"/>
    </row>
    <row r="366" spans="4:6" x14ac:dyDescent="0.2">
      <c r="D366" s="323"/>
      <c r="E366" s="323"/>
      <c r="F366" s="323"/>
    </row>
    <row r="367" spans="4:6" x14ac:dyDescent="0.2">
      <c r="D367" s="323"/>
      <c r="E367" s="323"/>
      <c r="F367" s="323"/>
    </row>
    <row r="368" spans="4:6" x14ac:dyDescent="0.2">
      <c r="D368" s="323"/>
      <c r="E368" s="323"/>
      <c r="F368" s="323"/>
    </row>
    <row r="369" spans="4:6" x14ac:dyDescent="0.2">
      <c r="D369" s="323"/>
      <c r="E369" s="323"/>
      <c r="F369" s="323"/>
    </row>
    <row r="370" spans="4:6" x14ac:dyDescent="0.2">
      <c r="D370" s="323"/>
      <c r="E370" s="323"/>
      <c r="F370" s="323"/>
    </row>
    <row r="371" spans="4:6" x14ac:dyDescent="0.2">
      <c r="D371" s="323"/>
      <c r="E371" s="323"/>
      <c r="F371" s="323"/>
    </row>
    <row r="372" spans="4:6" x14ac:dyDescent="0.2">
      <c r="D372" s="323"/>
      <c r="E372" s="323"/>
      <c r="F372" s="323"/>
    </row>
    <row r="373" spans="4:6" x14ac:dyDescent="0.2">
      <c r="D373" s="323"/>
      <c r="E373" s="323"/>
      <c r="F373" s="323"/>
    </row>
    <row r="374" spans="4:6" x14ac:dyDescent="0.2">
      <c r="D374" s="323"/>
      <c r="E374" s="323"/>
      <c r="F374" s="323"/>
    </row>
    <row r="375" spans="4:6" x14ac:dyDescent="0.2">
      <c r="D375" s="323"/>
      <c r="E375" s="323"/>
      <c r="F375" s="323"/>
    </row>
    <row r="376" spans="4:6" x14ac:dyDescent="0.2">
      <c r="D376" s="323"/>
      <c r="E376" s="323"/>
      <c r="F376" s="323"/>
    </row>
    <row r="377" spans="4:6" x14ac:dyDescent="0.2">
      <c r="D377" s="323"/>
      <c r="E377" s="323"/>
      <c r="F377" s="323"/>
    </row>
    <row r="378" spans="4:6" x14ac:dyDescent="0.2">
      <c r="D378" s="323"/>
      <c r="E378" s="323"/>
      <c r="F378" s="323"/>
    </row>
    <row r="379" spans="4:6" x14ac:dyDescent="0.2">
      <c r="D379" s="323"/>
      <c r="E379" s="323"/>
      <c r="F379" s="323"/>
    </row>
    <row r="380" spans="4:6" x14ac:dyDescent="0.2">
      <c r="D380" s="323"/>
      <c r="E380" s="323"/>
      <c r="F380" s="323"/>
    </row>
    <row r="381" spans="4:6" x14ac:dyDescent="0.2">
      <c r="D381" s="323"/>
      <c r="E381" s="323"/>
      <c r="F381" s="323"/>
    </row>
    <row r="382" spans="4:6" x14ac:dyDescent="0.2">
      <c r="D382" s="323"/>
      <c r="E382" s="323"/>
      <c r="F382" s="323"/>
    </row>
    <row r="383" spans="4:6" x14ac:dyDescent="0.2">
      <c r="D383" s="323"/>
      <c r="E383" s="323"/>
      <c r="F383" s="323"/>
    </row>
    <row r="384" spans="4:6" x14ac:dyDescent="0.2">
      <c r="D384" s="323"/>
      <c r="E384" s="323"/>
      <c r="F384" s="323"/>
    </row>
    <row r="385" spans="4:6" x14ac:dyDescent="0.2">
      <c r="D385" s="323"/>
      <c r="E385" s="323"/>
      <c r="F385" s="323"/>
    </row>
    <row r="386" spans="4:6" x14ac:dyDescent="0.2">
      <c r="D386" s="323"/>
      <c r="E386" s="323"/>
      <c r="F386" s="323"/>
    </row>
    <row r="387" spans="4:6" x14ac:dyDescent="0.2">
      <c r="D387" s="323"/>
      <c r="E387" s="323"/>
      <c r="F387" s="323"/>
    </row>
    <row r="388" spans="4:6" x14ac:dyDescent="0.2">
      <c r="D388" s="323"/>
      <c r="E388" s="323"/>
      <c r="F388" s="323"/>
    </row>
    <row r="389" spans="4:6" x14ac:dyDescent="0.2">
      <c r="D389" s="323"/>
      <c r="E389" s="323"/>
      <c r="F389" s="323"/>
    </row>
    <row r="390" spans="4:6" x14ac:dyDescent="0.2">
      <c r="D390" s="323"/>
      <c r="E390" s="323"/>
      <c r="F390" s="323"/>
    </row>
    <row r="391" spans="4:6" x14ac:dyDescent="0.2">
      <c r="D391" s="323"/>
      <c r="E391" s="323"/>
      <c r="F391" s="323"/>
    </row>
    <row r="392" spans="4:6" x14ac:dyDescent="0.2">
      <c r="D392" s="323"/>
      <c r="E392" s="323"/>
      <c r="F392" s="323"/>
    </row>
    <row r="393" spans="4:6" x14ac:dyDescent="0.2">
      <c r="D393" s="323"/>
      <c r="E393" s="323"/>
      <c r="F393" s="323"/>
    </row>
    <row r="394" spans="4:6" x14ac:dyDescent="0.2">
      <c r="D394" s="323"/>
      <c r="E394" s="323"/>
      <c r="F394" s="323"/>
    </row>
    <row r="395" spans="4:6" x14ac:dyDescent="0.2">
      <c r="D395" s="323"/>
      <c r="E395" s="323"/>
      <c r="F395" s="323"/>
    </row>
    <row r="396" spans="4:6" x14ac:dyDescent="0.2">
      <c r="D396" s="323"/>
      <c r="E396" s="323"/>
      <c r="F396" s="323"/>
    </row>
    <row r="397" spans="4:6" x14ac:dyDescent="0.2">
      <c r="D397" s="323"/>
      <c r="E397" s="323"/>
      <c r="F397" s="323"/>
    </row>
    <row r="398" spans="4:6" x14ac:dyDescent="0.2">
      <c r="D398" s="323"/>
      <c r="E398" s="323"/>
      <c r="F398" s="323"/>
    </row>
    <row r="399" spans="4:6" x14ac:dyDescent="0.2">
      <c r="D399" s="323"/>
      <c r="E399" s="323"/>
      <c r="F399" s="323"/>
    </row>
    <row r="400" spans="4:6" x14ac:dyDescent="0.2">
      <c r="D400" s="323"/>
      <c r="E400" s="323"/>
      <c r="F400" s="323"/>
    </row>
    <row r="401" spans="4:6" x14ac:dyDescent="0.2">
      <c r="D401" s="323"/>
      <c r="E401" s="323"/>
      <c r="F401" s="323"/>
    </row>
    <row r="402" spans="4:6" x14ac:dyDescent="0.2">
      <c r="D402" s="323"/>
      <c r="E402" s="323"/>
      <c r="F402" s="323"/>
    </row>
    <row r="403" spans="4:6" x14ac:dyDescent="0.2">
      <c r="D403" s="323"/>
      <c r="E403" s="323"/>
      <c r="F403" s="323"/>
    </row>
    <row r="404" spans="4:6" x14ac:dyDescent="0.2">
      <c r="D404" s="323"/>
      <c r="E404" s="323"/>
      <c r="F404" s="323"/>
    </row>
    <row r="405" spans="4:6" x14ac:dyDescent="0.2">
      <c r="D405" s="323"/>
      <c r="E405" s="323"/>
      <c r="F405" s="323"/>
    </row>
    <row r="406" spans="4:6" x14ac:dyDescent="0.2">
      <c r="D406" s="323"/>
      <c r="E406" s="323"/>
      <c r="F406" s="323"/>
    </row>
    <row r="407" spans="4:6" x14ac:dyDescent="0.2">
      <c r="D407" s="323"/>
      <c r="E407" s="323"/>
      <c r="F407" s="323"/>
    </row>
    <row r="408" spans="4:6" x14ac:dyDescent="0.2">
      <c r="D408" s="323"/>
      <c r="E408" s="323"/>
      <c r="F408" s="323"/>
    </row>
    <row r="409" spans="4:6" x14ac:dyDescent="0.2">
      <c r="D409" s="323"/>
      <c r="E409" s="323"/>
      <c r="F409" s="323"/>
    </row>
    <row r="410" spans="4:6" x14ac:dyDescent="0.2">
      <c r="D410" s="323"/>
      <c r="E410" s="323"/>
      <c r="F410" s="323"/>
    </row>
    <row r="411" spans="4:6" x14ac:dyDescent="0.2">
      <c r="D411" s="323"/>
      <c r="E411" s="323"/>
      <c r="F411" s="323"/>
    </row>
    <row r="412" spans="4:6" x14ac:dyDescent="0.2">
      <c r="D412" s="323"/>
      <c r="E412" s="323"/>
      <c r="F412" s="323"/>
    </row>
    <row r="413" spans="4:6" x14ac:dyDescent="0.2">
      <c r="D413" s="323"/>
      <c r="E413" s="323"/>
      <c r="F413" s="323"/>
    </row>
    <row r="414" spans="4:6" x14ac:dyDescent="0.2">
      <c r="D414" s="323"/>
      <c r="E414" s="323"/>
      <c r="F414" s="323"/>
    </row>
    <row r="415" spans="4:6" x14ac:dyDescent="0.2">
      <c r="D415" s="323"/>
      <c r="E415" s="323"/>
      <c r="F415" s="323"/>
    </row>
    <row r="416" spans="4:6" x14ac:dyDescent="0.2">
      <c r="D416" s="323"/>
      <c r="E416" s="323"/>
      <c r="F416" s="323"/>
    </row>
    <row r="417" spans="4:6" x14ac:dyDescent="0.2">
      <c r="D417" s="323"/>
      <c r="E417" s="323"/>
      <c r="F417" s="323"/>
    </row>
    <row r="418" spans="4:6" x14ac:dyDescent="0.2">
      <c r="D418" s="323"/>
      <c r="E418" s="323"/>
      <c r="F418" s="323"/>
    </row>
    <row r="419" spans="4:6" x14ac:dyDescent="0.2">
      <c r="D419" s="323"/>
      <c r="E419" s="323"/>
      <c r="F419" s="323"/>
    </row>
    <row r="420" spans="4:6" x14ac:dyDescent="0.2">
      <c r="D420" s="323"/>
      <c r="E420" s="323"/>
      <c r="F420" s="323"/>
    </row>
    <row r="421" spans="4:6" x14ac:dyDescent="0.2">
      <c r="D421" s="323"/>
      <c r="E421" s="323"/>
      <c r="F421" s="323"/>
    </row>
    <row r="422" spans="4:6" x14ac:dyDescent="0.2">
      <c r="D422" s="323"/>
      <c r="E422" s="323"/>
      <c r="F422" s="323"/>
    </row>
    <row r="423" spans="4:6" x14ac:dyDescent="0.2">
      <c r="D423" s="323"/>
      <c r="E423" s="323"/>
      <c r="F423" s="323"/>
    </row>
    <row r="424" spans="4:6" x14ac:dyDescent="0.2">
      <c r="D424" s="323"/>
      <c r="E424" s="323"/>
      <c r="F424" s="323"/>
    </row>
    <row r="425" spans="4:6" x14ac:dyDescent="0.2">
      <c r="D425" s="323"/>
      <c r="E425" s="323"/>
      <c r="F425" s="323"/>
    </row>
    <row r="426" spans="4:6" x14ac:dyDescent="0.2">
      <c r="D426" s="323"/>
      <c r="E426" s="323"/>
      <c r="F426" s="323"/>
    </row>
    <row r="427" spans="4:6" x14ac:dyDescent="0.2">
      <c r="D427" s="323"/>
      <c r="E427" s="323"/>
      <c r="F427" s="323"/>
    </row>
    <row r="428" spans="4:6" x14ac:dyDescent="0.2">
      <c r="D428" s="323"/>
      <c r="E428" s="323"/>
      <c r="F428" s="323"/>
    </row>
    <row r="429" spans="4:6" x14ac:dyDescent="0.2">
      <c r="D429" s="323"/>
      <c r="E429" s="323"/>
      <c r="F429" s="323"/>
    </row>
    <row r="430" spans="4:6" x14ac:dyDescent="0.2">
      <c r="D430" s="323"/>
      <c r="E430" s="323"/>
      <c r="F430" s="323"/>
    </row>
    <row r="431" spans="4:6" x14ac:dyDescent="0.2">
      <c r="D431" s="323"/>
      <c r="E431" s="323"/>
      <c r="F431" s="323"/>
    </row>
    <row r="432" spans="4:6" x14ac:dyDescent="0.2">
      <c r="D432" s="323"/>
      <c r="E432" s="323"/>
      <c r="F432" s="323"/>
    </row>
    <row r="433" spans="4:6" x14ac:dyDescent="0.2">
      <c r="D433" s="323"/>
      <c r="E433" s="323"/>
      <c r="F433" s="323"/>
    </row>
    <row r="434" spans="4:6" x14ac:dyDescent="0.2">
      <c r="D434" s="323"/>
      <c r="E434" s="323"/>
      <c r="F434" s="323"/>
    </row>
    <row r="435" spans="4:6" x14ac:dyDescent="0.2">
      <c r="D435" s="323"/>
      <c r="E435" s="323"/>
      <c r="F435" s="323"/>
    </row>
    <row r="436" spans="4:6" x14ac:dyDescent="0.2">
      <c r="D436" s="323"/>
      <c r="E436" s="323"/>
      <c r="F436" s="323"/>
    </row>
    <row r="437" spans="4:6" x14ac:dyDescent="0.2">
      <c r="D437" s="323"/>
      <c r="E437" s="323"/>
      <c r="F437" s="323"/>
    </row>
    <row r="438" spans="4:6" x14ac:dyDescent="0.2">
      <c r="D438" s="323"/>
      <c r="E438" s="323"/>
      <c r="F438" s="323"/>
    </row>
    <row r="439" spans="4:6" x14ac:dyDescent="0.2">
      <c r="D439" s="323"/>
      <c r="E439" s="323"/>
      <c r="F439" s="323"/>
    </row>
    <row r="440" spans="4:6" x14ac:dyDescent="0.2">
      <c r="D440" s="323"/>
      <c r="E440" s="323"/>
      <c r="F440" s="323"/>
    </row>
    <row r="441" spans="4:6" x14ac:dyDescent="0.2">
      <c r="D441" s="323"/>
      <c r="E441" s="323"/>
      <c r="F441" s="323"/>
    </row>
  </sheetData>
  <mergeCells count="5">
    <mergeCell ref="A1:C1"/>
    <mergeCell ref="A4:D4"/>
    <mergeCell ref="A47:C47"/>
    <mergeCell ref="J2:L2"/>
    <mergeCell ref="J3:L3"/>
  </mergeCells>
  <printOptions horizontalCentered="1" verticalCentered="1"/>
  <pageMargins left="0.1" right="0.1" top="0.5" bottom="0.4" header="0.1" footer="0.1"/>
  <pageSetup scale="80" orientation="landscape" r:id="rId1"/>
  <headerFooter>
    <oddHeader>&amp;C&amp;"Arial,Bold"TWIN FALLS SCHOOL DISTRICT 411</oddHeader>
    <oddFooter>&amp;L&amp;"Arial,Bold"&amp;Z&amp;F&amp;R&amp;"Arial,Bold"Page &amp;P of &amp;N</oddFooter>
  </headerFooter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>
    <pageSetUpPr fitToPage="1"/>
  </sheetPr>
  <dimension ref="A1:M48"/>
  <sheetViews>
    <sheetView defaultGridColor="0" colorId="22" zoomScaleNormal="100" workbookViewId="0">
      <pane xSplit="3" ySplit="7" topLeftCell="D8" activePane="bottomRight" state="frozen"/>
      <selection activeCell="P31" sqref="P31"/>
      <selection pane="topRight" activeCell="P31" sqref="P31"/>
      <selection pane="bottomLeft" activeCell="P31" sqref="P31"/>
      <selection pane="bottomRight" activeCell="P31" sqref="P31"/>
    </sheetView>
  </sheetViews>
  <sheetFormatPr defaultColWidth="9.77734375" defaultRowHeight="15.75" x14ac:dyDescent="0.25"/>
  <cols>
    <col min="1" max="1" width="3.77734375" style="397" customWidth="1"/>
    <col min="2" max="2" width="6.77734375" style="397" customWidth="1"/>
    <col min="3" max="3" width="30.77734375" style="398" customWidth="1"/>
    <col min="4" max="13" width="11.77734375" style="397" customWidth="1"/>
    <col min="14" max="16384" width="9.77734375" style="397"/>
  </cols>
  <sheetData>
    <row r="1" spans="1:13" ht="20.25" x14ac:dyDescent="0.3">
      <c r="A1" s="600" t="s">
        <v>47</v>
      </c>
      <c r="B1" s="600"/>
      <c r="C1" s="600"/>
      <c r="E1" s="449" t="s">
        <v>510</v>
      </c>
      <c r="F1" s="447"/>
      <c r="G1" s="447"/>
      <c r="I1" s="451"/>
      <c r="M1" s="450" t="s">
        <v>562</v>
      </c>
    </row>
    <row r="2" spans="1:13" x14ac:dyDescent="0.25">
      <c r="E2" s="449" t="s">
        <v>16</v>
      </c>
      <c r="F2" s="447"/>
      <c r="G2" s="447"/>
      <c r="K2" s="446"/>
      <c r="L2" s="445"/>
      <c r="M2" s="444" t="s">
        <v>650</v>
      </c>
    </row>
    <row r="3" spans="1:13" x14ac:dyDescent="0.25">
      <c r="E3" s="448" t="s">
        <v>507</v>
      </c>
      <c r="F3" s="447"/>
      <c r="G3" s="447"/>
      <c r="K3" s="446"/>
      <c r="L3" s="445"/>
      <c r="M3" s="444" t="s">
        <v>662</v>
      </c>
    </row>
    <row r="4" spans="1:13" ht="12" customHeight="1" x14ac:dyDescent="0.2">
      <c r="A4" s="601" t="s">
        <v>505</v>
      </c>
      <c r="B4" s="601"/>
      <c r="C4" s="601"/>
      <c r="D4" s="434"/>
      <c r="E4" s="434"/>
      <c r="F4" s="434"/>
      <c r="G4" s="434"/>
      <c r="H4" s="434"/>
      <c r="I4" s="434"/>
      <c r="J4" s="434"/>
      <c r="K4" s="434"/>
      <c r="L4" s="434"/>
      <c r="M4" s="434"/>
    </row>
    <row r="5" spans="1:13" ht="15" x14ac:dyDescent="0.2">
      <c r="A5" s="443"/>
      <c r="B5" s="442"/>
      <c r="C5" s="441" t="s">
        <v>16</v>
      </c>
      <c r="D5" s="437" t="s">
        <v>503</v>
      </c>
      <c r="E5" s="440" t="s">
        <v>502</v>
      </c>
      <c r="F5" s="439" t="s">
        <v>85</v>
      </c>
      <c r="G5" s="439" t="s">
        <v>83</v>
      </c>
      <c r="H5" s="439" t="s">
        <v>81</v>
      </c>
      <c r="I5" s="439" t="s">
        <v>79</v>
      </c>
      <c r="J5" s="439" t="s">
        <v>77</v>
      </c>
      <c r="K5" s="438" t="s">
        <v>75</v>
      </c>
      <c r="L5" s="437" t="s">
        <v>73</v>
      </c>
      <c r="M5" s="437" t="s">
        <v>70</v>
      </c>
    </row>
    <row r="6" spans="1:13" ht="15" x14ac:dyDescent="0.2">
      <c r="A6" s="436"/>
      <c r="B6" s="429"/>
      <c r="C6" s="435"/>
      <c r="D6" s="429"/>
      <c r="E6" s="429"/>
      <c r="F6" s="434"/>
      <c r="G6" s="433"/>
      <c r="H6" s="432" t="s">
        <v>560</v>
      </c>
      <c r="I6" s="432" t="s">
        <v>559</v>
      </c>
      <c r="J6" s="431" t="s">
        <v>558</v>
      </c>
      <c r="K6" s="430" t="s">
        <v>557</v>
      </c>
      <c r="L6" s="430" t="s">
        <v>556</v>
      </c>
      <c r="M6" s="429"/>
    </row>
    <row r="7" spans="1:13" ht="15" x14ac:dyDescent="0.2">
      <c r="A7" s="416" t="s">
        <v>87</v>
      </c>
      <c r="B7" s="415" t="s">
        <v>500</v>
      </c>
      <c r="C7" s="428" t="s">
        <v>555</v>
      </c>
      <c r="D7" s="415" t="s">
        <v>88</v>
      </c>
      <c r="E7" s="415" t="s">
        <v>88</v>
      </c>
      <c r="F7" s="427" t="s">
        <v>84</v>
      </c>
      <c r="G7" s="426" t="s">
        <v>82</v>
      </c>
      <c r="H7" s="426" t="s">
        <v>554</v>
      </c>
      <c r="I7" s="426" t="s">
        <v>553</v>
      </c>
      <c r="J7" s="416" t="s">
        <v>552</v>
      </c>
      <c r="K7" s="415" t="s">
        <v>551</v>
      </c>
      <c r="L7" s="415" t="s">
        <v>550</v>
      </c>
      <c r="M7" s="415" t="s">
        <v>184</v>
      </c>
    </row>
    <row r="8" spans="1:13" ht="15" x14ac:dyDescent="0.2">
      <c r="A8" s="416" t="s">
        <v>496</v>
      </c>
      <c r="B8" s="415" t="s">
        <v>549</v>
      </c>
      <c r="C8" s="407" t="s">
        <v>282</v>
      </c>
      <c r="D8" s="410"/>
      <c r="E8" s="414">
        <f t="shared" ref="E8:E19" si="0">SUM(F8:M8)</f>
        <v>0</v>
      </c>
      <c r="F8" s="413"/>
      <c r="G8" s="412"/>
      <c r="H8" s="411"/>
      <c r="I8" s="410"/>
      <c r="J8" s="410"/>
      <c r="K8" s="410"/>
      <c r="L8" s="410"/>
      <c r="M8" s="410"/>
    </row>
    <row r="9" spans="1:13" ht="15" x14ac:dyDescent="0.2">
      <c r="A9" s="416" t="s">
        <v>491</v>
      </c>
      <c r="B9" s="415" t="s">
        <v>548</v>
      </c>
      <c r="C9" s="407" t="s">
        <v>280</v>
      </c>
      <c r="D9" s="410"/>
      <c r="E9" s="414">
        <f t="shared" si="0"/>
        <v>0</v>
      </c>
      <c r="F9" s="413"/>
      <c r="G9" s="412"/>
      <c r="H9" s="411"/>
      <c r="I9" s="410"/>
      <c r="J9" s="410"/>
      <c r="K9" s="410"/>
      <c r="L9" s="410"/>
      <c r="M9" s="410"/>
    </row>
    <row r="10" spans="1:13" ht="15" x14ac:dyDescent="0.2">
      <c r="A10" s="416" t="s">
        <v>487</v>
      </c>
      <c r="B10" s="415" t="s">
        <v>547</v>
      </c>
      <c r="C10" s="407" t="s">
        <v>278</v>
      </c>
      <c r="D10" s="410"/>
      <c r="E10" s="414">
        <f t="shared" si="0"/>
        <v>0</v>
      </c>
      <c r="F10" s="413"/>
      <c r="G10" s="412"/>
      <c r="H10" s="411"/>
      <c r="I10" s="410"/>
      <c r="J10" s="410"/>
      <c r="K10" s="410"/>
      <c r="L10" s="410"/>
      <c r="M10" s="410"/>
    </row>
    <row r="11" spans="1:13" ht="15" x14ac:dyDescent="0.2">
      <c r="A11" s="425" t="s">
        <v>484</v>
      </c>
      <c r="B11" s="415">
        <v>519</v>
      </c>
      <c r="C11" s="407" t="s">
        <v>276</v>
      </c>
      <c r="D11" s="410"/>
      <c r="E11" s="414">
        <f t="shared" si="0"/>
        <v>0</v>
      </c>
      <c r="F11" s="413"/>
      <c r="G11" s="412"/>
      <c r="H11" s="411"/>
      <c r="I11" s="410"/>
      <c r="J11" s="410"/>
      <c r="K11" s="410"/>
      <c r="L11" s="410"/>
      <c r="M11" s="410"/>
    </row>
    <row r="12" spans="1:13" ht="15" x14ac:dyDescent="0.2">
      <c r="A12" s="416" t="s">
        <v>480</v>
      </c>
      <c r="B12" s="415" t="s">
        <v>546</v>
      </c>
      <c r="C12" s="407" t="s">
        <v>545</v>
      </c>
      <c r="D12" s="410">
        <v>27077</v>
      </c>
      <c r="E12" s="414">
        <f t="shared" si="0"/>
        <v>28253</v>
      </c>
      <c r="F12" s="413"/>
      <c r="G12" s="412"/>
      <c r="H12" s="411"/>
      <c r="I12" s="410">
        <v>28253</v>
      </c>
      <c r="J12" s="410"/>
      <c r="K12" s="410"/>
      <c r="L12" s="410"/>
      <c r="M12" s="410"/>
    </row>
    <row r="13" spans="1:13" ht="15" x14ac:dyDescent="0.2">
      <c r="A13" s="416" t="s">
        <v>476</v>
      </c>
      <c r="B13" s="415" t="s">
        <v>544</v>
      </c>
      <c r="C13" s="407" t="s">
        <v>543</v>
      </c>
      <c r="D13" s="410"/>
      <c r="E13" s="414">
        <f t="shared" si="0"/>
        <v>0</v>
      </c>
      <c r="F13" s="413"/>
      <c r="G13" s="412"/>
      <c r="H13" s="411"/>
      <c r="I13" s="410"/>
      <c r="J13" s="410"/>
      <c r="K13" s="410"/>
      <c r="L13" s="410"/>
      <c r="M13" s="410"/>
    </row>
    <row r="14" spans="1:13" ht="15" x14ac:dyDescent="0.2">
      <c r="A14" s="416" t="s">
        <v>471</v>
      </c>
      <c r="B14" s="415" t="s">
        <v>542</v>
      </c>
      <c r="C14" s="407" t="s">
        <v>270</v>
      </c>
      <c r="D14" s="410"/>
      <c r="E14" s="414">
        <f t="shared" si="0"/>
        <v>0</v>
      </c>
      <c r="F14" s="413"/>
      <c r="G14" s="412"/>
      <c r="H14" s="411"/>
      <c r="I14" s="410"/>
      <c r="J14" s="410"/>
      <c r="K14" s="410"/>
      <c r="L14" s="410"/>
      <c r="M14" s="410"/>
    </row>
    <row r="15" spans="1:13" ht="15" x14ac:dyDescent="0.2">
      <c r="A15" s="416" t="s">
        <v>467</v>
      </c>
      <c r="B15" s="415" t="s">
        <v>541</v>
      </c>
      <c r="C15" s="407" t="s">
        <v>268</v>
      </c>
      <c r="D15" s="410"/>
      <c r="E15" s="414">
        <f t="shared" si="0"/>
        <v>0</v>
      </c>
      <c r="F15" s="413"/>
      <c r="G15" s="412"/>
      <c r="H15" s="411"/>
      <c r="I15" s="410"/>
      <c r="J15" s="410"/>
      <c r="K15" s="410"/>
      <c r="L15" s="410"/>
      <c r="M15" s="410"/>
    </row>
    <row r="16" spans="1:13" ht="15" x14ac:dyDescent="0.2">
      <c r="A16" s="416" t="s">
        <v>463</v>
      </c>
      <c r="B16" s="415" t="s">
        <v>540</v>
      </c>
      <c r="C16" s="407" t="s">
        <v>266</v>
      </c>
      <c r="D16" s="410"/>
      <c r="E16" s="414">
        <f t="shared" si="0"/>
        <v>0</v>
      </c>
      <c r="F16" s="413"/>
      <c r="G16" s="412"/>
      <c r="H16" s="411"/>
      <c r="I16" s="410"/>
      <c r="J16" s="410"/>
      <c r="K16" s="410"/>
      <c r="L16" s="410"/>
      <c r="M16" s="410"/>
    </row>
    <row r="17" spans="1:13" ht="15" x14ac:dyDescent="0.2">
      <c r="A17" s="416" t="s">
        <v>459</v>
      </c>
      <c r="B17" s="415" t="s">
        <v>539</v>
      </c>
      <c r="C17" s="407" t="s">
        <v>264</v>
      </c>
      <c r="D17" s="410"/>
      <c r="E17" s="414">
        <f t="shared" si="0"/>
        <v>0</v>
      </c>
      <c r="F17" s="413"/>
      <c r="G17" s="412"/>
      <c r="H17" s="411"/>
      <c r="I17" s="410"/>
      <c r="J17" s="410"/>
      <c r="K17" s="410"/>
      <c r="L17" s="410"/>
      <c r="M17" s="410"/>
    </row>
    <row r="18" spans="1:13" ht="15" x14ac:dyDescent="0.2">
      <c r="A18" s="416" t="s">
        <v>455</v>
      </c>
      <c r="B18" s="415" t="s">
        <v>538</v>
      </c>
      <c r="C18" s="407" t="s">
        <v>262</v>
      </c>
      <c r="D18" s="410"/>
      <c r="E18" s="414">
        <f t="shared" si="0"/>
        <v>0</v>
      </c>
      <c r="F18" s="413"/>
      <c r="G18" s="412"/>
      <c r="H18" s="411"/>
      <c r="I18" s="410"/>
      <c r="J18" s="410"/>
      <c r="K18" s="410"/>
      <c r="L18" s="410"/>
      <c r="M18" s="410"/>
    </row>
    <row r="19" spans="1:13" ht="15" x14ac:dyDescent="0.2">
      <c r="A19" s="416" t="s">
        <v>451</v>
      </c>
      <c r="B19" s="415" t="s">
        <v>537</v>
      </c>
      <c r="C19" s="407" t="s">
        <v>260</v>
      </c>
      <c r="D19" s="410"/>
      <c r="E19" s="414">
        <f t="shared" si="0"/>
        <v>0</v>
      </c>
      <c r="F19" s="413"/>
      <c r="G19" s="412"/>
      <c r="H19" s="411"/>
      <c r="I19" s="410"/>
      <c r="J19" s="410"/>
      <c r="K19" s="410"/>
      <c r="L19" s="410"/>
      <c r="M19" s="410"/>
    </row>
    <row r="20" spans="1:13" ht="15" x14ac:dyDescent="0.2">
      <c r="A20" s="416" t="s">
        <v>447</v>
      </c>
      <c r="B20" s="418"/>
      <c r="C20" s="407"/>
      <c r="D20" s="421"/>
      <c r="E20" s="421"/>
      <c r="F20" s="424"/>
      <c r="G20" s="423"/>
      <c r="H20" s="422"/>
      <c r="I20" s="421"/>
      <c r="J20" s="421"/>
      <c r="K20" s="421"/>
      <c r="L20" s="421"/>
      <c r="M20" s="421"/>
    </row>
    <row r="21" spans="1:13" ht="15" x14ac:dyDescent="0.2">
      <c r="A21" s="416" t="s">
        <v>444</v>
      </c>
      <c r="B21" s="415" t="s">
        <v>77</v>
      </c>
      <c r="C21" s="420" t="s">
        <v>536</v>
      </c>
      <c r="D21" s="419">
        <f t="shared" ref="D21:M21" si="1">SUM(D8:D19)</f>
        <v>27077</v>
      </c>
      <c r="E21" s="419">
        <f t="shared" si="1"/>
        <v>28253</v>
      </c>
      <c r="F21" s="419">
        <f t="shared" si="1"/>
        <v>0</v>
      </c>
      <c r="G21" s="419">
        <f t="shared" si="1"/>
        <v>0</v>
      </c>
      <c r="H21" s="419">
        <f t="shared" si="1"/>
        <v>0</v>
      </c>
      <c r="I21" s="419">
        <f t="shared" si="1"/>
        <v>28253</v>
      </c>
      <c r="J21" s="419">
        <f t="shared" si="1"/>
        <v>0</v>
      </c>
      <c r="K21" s="419">
        <f t="shared" si="1"/>
        <v>0</v>
      </c>
      <c r="L21" s="419">
        <f t="shared" si="1"/>
        <v>0</v>
      </c>
      <c r="M21" s="419">
        <f t="shared" si="1"/>
        <v>0</v>
      </c>
    </row>
    <row r="22" spans="1:13" ht="15" x14ac:dyDescent="0.2">
      <c r="A22" s="416" t="s">
        <v>439</v>
      </c>
      <c r="B22" s="418"/>
      <c r="C22" s="407"/>
      <c r="D22" s="403"/>
      <c r="E22" s="403"/>
      <c r="F22" s="406"/>
      <c r="G22" s="405"/>
      <c r="H22" s="404"/>
      <c r="I22" s="403"/>
      <c r="J22" s="403"/>
      <c r="K22" s="403"/>
      <c r="L22" s="403"/>
      <c r="M22" s="403"/>
    </row>
    <row r="23" spans="1:13" ht="15" x14ac:dyDescent="0.2">
      <c r="A23" s="416" t="s">
        <v>436</v>
      </c>
      <c r="B23" s="415" t="s">
        <v>535</v>
      </c>
      <c r="C23" s="407" t="s">
        <v>534</v>
      </c>
      <c r="D23" s="410"/>
      <c r="E23" s="414">
        <f>SUM(F23:M23)</f>
        <v>0</v>
      </c>
      <c r="F23" s="413"/>
      <c r="G23" s="412"/>
      <c r="H23" s="411"/>
      <c r="I23" s="410"/>
      <c r="J23" s="410"/>
      <c r="K23" s="410"/>
      <c r="L23" s="410"/>
      <c r="M23" s="410"/>
    </row>
    <row r="24" spans="1:13" ht="15" x14ac:dyDescent="0.2">
      <c r="A24" s="416" t="s">
        <v>431</v>
      </c>
      <c r="B24" s="415" t="s">
        <v>533</v>
      </c>
      <c r="C24" s="407" t="s">
        <v>532</v>
      </c>
      <c r="D24" s="410"/>
      <c r="E24" s="414">
        <f>SUM(F24:M24)</f>
        <v>0</v>
      </c>
      <c r="F24" s="413"/>
      <c r="G24" s="412"/>
      <c r="H24" s="411"/>
      <c r="I24" s="410"/>
      <c r="J24" s="410"/>
      <c r="K24" s="410"/>
      <c r="L24" s="410"/>
      <c r="M24" s="410"/>
    </row>
    <row r="25" spans="1:13" ht="15" x14ac:dyDescent="0.2">
      <c r="A25" s="416" t="s">
        <v>428</v>
      </c>
      <c r="B25" s="415"/>
      <c r="C25" s="407"/>
      <c r="D25" s="403"/>
      <c r="E25" s="403"/>
      <c r="F25" s="406"/>
      <c r="G25" s="405"/>
      <c r="H25" s="404"/>
      <c r="I25" s="403"/>
      <c r="J25" s="403"/>
      <c r="K25" s="403"/>
      <c r="L25" s="403"/>
      <c r="M25" s="403"/>
    </row>
    <row r="26" spans="1:13" ht="15" x14ac:dyDescent="0.2">
      <c r="A26" s="416" t="s">
        <v>425</v>
      </c>
      <c r="B26" s="415" t="s">
        <v>531</v>
      </c>
      <c r="C26" s="407" t="s">
        <v>254</v>
      </c>
      <c r="D26" s="410">
        <v>1461</v>
      </c>
      <c r="E26" s="414">
        <f>SUM(F26:M26)</f>
        <v>1297</v>
      </c>
      <c r="F26" s="413"/>
      <c r="G26" s="412"/>
      <c r="H26" s="411"/>
      <c r="I26" s="410">
        <v>1297</v>
      </c>
      <c r="J26" s="410"/>
      <c r="K26" s="410"/>
      <c r="L26" s="410"/>
      <c r="M26" s="410"/>
    </row>
    <row r="27" spans="1:13" ht="15" x14ac:dyDescent="0.2">
      <c r="A27" s="416" t="s">
        <v>422</v>
      </c>
      <c r="B27" s="415" t="s">
        <v>530</v>
      </c>
      <c r="C27" s="407" t="s">
        <v>252</v>
      </c>
      <c r="D27" s="410"/>
      <c r="E27" s="414">
        <f>SUM(F27:M27)</f>
        <v>0</v>
      </c>
      <c r="F27" s="413"/>
      <c r="G27" s="412"/>
      <c r="H27" s="411"/>
      <c r="I27" s="410"/>
      <c r="J27" s="410"/>
      <c r="K27" s="410"/>
      <c r="L27" s="410"/>
      <c r="M27" s="410"/>
    </row>
    <row r="28" spans="1:13" ht="15" x14ac:dyDescent="0.2">
      <c r="A28" s="416" t="s">
        <v>418</v>
      </c>
      <c r="B28" s="415">
        <v>623</v>
      </c>
      <c r="C28" s="407" t="s">
        <v>250</v>
      </c>
      <c r="D28" s="410"/>
      <c r="E28" s="414">
        <f>SUM(F28:M28)</f>
        <v>0</v>
      </c>
      <c r="F28" s="413"/>
      <c r="G28" s="412"/>
      <c r="H28" s="411"/>
      <c r="I28" s="410"/>
      <c r="J28" s="410"/>
      <c r="K28" s="410"/>
      <c r="L28" s="410"/>
      <c r="M28" s="410"/>
    </row>
    <row r="29" spans="1:13" ht="15" x14ac:dyDescent="0.2">
      <c r="A29" s="416" t="s">
        <v>415</v>
      </c>
      <c r="B29" s="415" t="s">
        <v>529</v>
      </c>
      <c r="C29" s="407" t="s">
        <v>248</v>
      </c>
      <c r="D29" s="410"/>
      <c r="E29" s="414">
        <f>SUM(F29:M29)</f>
        <v>0</v>
      </c>
      <c r="F29" s="413"/>
      <c r="G29" s="412"/>
      <c r="H29" s="411"/>
      <c r="I29" s="410"/>
      <c r="J29" s="410"/>
      <c r="K29" s="410"/>
      <c r="L29" s="410"/>
      <c r="M29" s="410"/>
    </row>
    <row r="30" spans="1:13" ht="15" x14ac:dyDescent="0.2">
      <c r="A30" s="416" t="s">
        <v>410</v>
      </c>
      <c r="B30" s="415" t="s">
        <v>528</v>
      </c>
      <c r="C30" s="407" t="s">
        <v>246</v>
      </c>
      <c r="D30" s="410"/>
      <c r="E30" s="414">
        <f>SUM(F30:M30)</f>
        <v>0</v>
      </c>
      <c r="F30" s="413"/>
      <c r="G30" s="412"/>
      <c r="H30" s="411"/>
      <c r="I30" s="410"/>
      <c r="J30" s="410"/>
      <c r="K30" s="410"/>
      <c r="L30" s="410"/>
      <c r="M30" s="410"/>
    </row>
    <row r="31" spans="1:13" ht="15" x14ac:dyDescent="0.2">
      <c r="A31" s="416" t="s">
        <v>405</v>
      </c>
      <c r="B31" s="415"/>
      <c r="C31" s="407"/>
      <c r="D31" s="403"/>
      <c r="E31" s="403"/>
      <c r="F31" s="406"/>
      <c r="G31" s="405"/>
      <c r="H31" s="404"/>
      <c r="I31" s="403"/>
      <c r="J31" s="403"/>
      <c r="K31" s="403"/>
      <c r="L31" s="403"/>
      <c r="M31" s="403"/>
    </row>
    <row r="32" spans="1:13" ht="15" x14ac:dyDescent="0.2">
      <c r="A32" s="416" t="s">
        <v>401</v>
      </c>
      <c r="B32" s="415" t="s">
        <v>527</v>
      </c>
      <c r="C32" s="407" t="s">
        <v>244</v>
      </c>
      <c r="D32" s="410"/>
      <c r="E32" s="414">
        <f>SUM(F32:M32)</f>
        <v>0</v>
      </c>
      <c r="F32" s="413"/>
      <c r="G32" s="412"/>
      <c r="H32" s="411"/>
      <c r="I32" s="410"/>
      <c r="J32" s="410"/>
      <c r="K32" s="410"/>
      <c r="L32" s="410"/>
      <c r="M32" s="410"/>
    </row>
    <row r="33" spans="1:13" ht="15" x14ac:dyDescent="0.2">
      <c r="A33" s="416" t="s">
        <v>398</v>
      </c>
      <c r="B33" s="415"/>
      <c r="C33" s="407"/>
      <c r="D33" s="403"/>
      <c r="E33" s="403"/>
      <c r="F33" s="406"/>
      <c r="G33" s="405"/>
      <c r="H33" s="404"/>
      <c r="I33" s="403"/>
      <c r="J33" s="403"/>
      <c r="K33" s="403"/>
      <c r="L33" s="403"/>
      <c r="M33" s="403"/>
    </row>
    <row r="34" spans="1:13" ht="15" x14ac:dyDescent="0.2">
      <c r="A34" s="416" t="s">
        <v>394</v>
      </c>
      <c r="B34" s="415" t="s">
        <v>526</v>
      </c>
      <c r="C34" s="407" t="s">
        <v>242</v>
      </c>
      <c r="D34" s="410"/>
      <c r="E34" s="414">
        <f t="shared" ref="E34:E41" si="2">SUM(F34:M34)</f>
        <v>0</v>
      </c>
      <c r="F34" s="413"/>
      <c r="G34" s="412"/>
      <c r="H34" s="411"/>
      <c r="I34" s="410"/>
      <c r="J34" s="410"/>
      <c r="K34" s="410"/>
      <c r="L34" s="410"/>
      <c r="M34" s="410"/>
    </row>
    <row r="35" spans="1:13" ht="15" x14ac:dyDescent="0.2">
      <c r="A35" s="416" t="s">
        <v>390</v>
      </c>
      <c r="B35" s="415" t="s">
        <v>525</v>
      </c>
      <c r="C35" s="407" t="s">
        <v>240</v>
      </c>
      <c r="D35" s="410"/>
      <c r="E35" s="414">
        <f t="shared" si="2"/>
        <v>0</v>
      </c>
      <c r="F35" s="413"/>
      <c r="G35" s="412"/>
      <c r="H35" s="411"/>
      <c r="I35" s="410"/>
      <c r="J35" s="410"/>
      <c r="K35" s="410"/>
      <c r="L35" s="410"/>
      <c r="M35" s="410"/>
    </row>
    <row r="36" spans="1:13" ht="15" x14ac:dyDescent="0.2">
      <c r="A36" s="416" t="s">
        <v>385</v>
      </c>
      <c r="B36" s="415">
        <v>656</v>
      </c>
      <c r="C36" s="407" t="s">
        <v>524</v>
      </c>
      <c r="D36" s="410"/>
      <c r="E36" s="414">
        <f t="shared" si="2"/>
        <v>0</v>
      </c>
      <c r="F36" s="413"/>
      <c r="G36" s="412"/>
      <c r="H36" s="411"/>
      <c r="I36" s="410"/>
      <c r="J36" s="410"/>
      <c r="K36" s="410"/>
      <c r="L36" s="410"/>
      <c r="M36" s="410"/>
    </row>
    <row r="37" spans="1:13" ht="15" x14ac:dyDescent="0.2">
      <c r="A37" s="416" t="s">
        <v>380</v>
      </c>
      <c r="B37" s="415" t="s">
        <v>523</v>
      </c>
      <c r="C37" s="407" t="s">
        <v>522</v>
      </c>
      <c r="D37" s="410"/>
      <c r="E37" s="414">
        <f t="shared" si="2"/>
        <v>0</v>
      </c>
      <c r="F37" s="413"/>
      <c r="G37" s="412"/>
      <c r="H37" s="411"/>
      <c r="I37" s="410"/>
      <c r="J37" s="410"/>
      <c r="K37" s="410"/>
      <c r="L37" s="410"/>
      <c r="M37" s="410"/>
    </row>
    <row r="38" spans="1:13" ht="15" x14ac:dyDescent="0.2">
      <c r="A38" s="416" t="s">
        <v>377</v>
      </c>
      <c r="B38" s="415">
        <v>663</v>
      </c>
      <c r="C38" s="407" t="s">
        <v>521</v>
      </c>
      <c r="D38" s="410"/>
      <c r="E38" s="414">
        <f t="shared" si="2"/>
        <v>0</v>
      </c>
      <c r="F38" s="413"/>
      <c r="G38" s="412"/>
      <c r="H38" s="411"/>
      <c r="I38" s="410"/>
      <c r="J38" s="410"/>
      <c r="K38" s="410"/>
      <c r="L38" s="410"/>
      <c r="M38" s="410"/>
    </row>
    <row r="39" spans="1:13" ht="15" x14ac:dyDescent="0.2">
      <c r="A39" s="416" t="s">
        <v>373</v>
      </c>
      <c r="B39" s="415" t="s">
        <v>520</v>
      </c>
      <c r="C39" s="407" t="s">
        <v>519</v>
      </c>
      <c r="D39" s="410"/>
      <c r="E39" s="414">
        <f t="shared" si="2"/>
        <v>0</v>
      </c>
      <c r="F39" s="413"/>
      <c r="G39" s="412"/>
      <c r="H39" s="411"/>
      <c r="I39" s="410"/>
      <c r="J39" s="410"/>
      <c r="K39" s="410"/>
      <c r="L39" s="410"/>
      <c r="M39" s="410"/>
    </row>
    <row r="40" spans="1:13" ht="15" x14ac:dyDescent="0.2">
      <c r="A40" s="416" t="s">
        <v>369</v>
      </c>
      <c r="B40" s="415" t="s">
        <v>518</v>
      </c>
      <c r="C40" s="407" t="s">
        <v>230</v>
      </c>
      <c r="D40" s="410"/>
      <c r="E40" s="414">
        <f t="shared" si="2"/>
        <v>0</v>
      </c>
      <c r="F40" s="413"/>
      <c r="G40" s="412"/>
      <c r="H40" s="411"/>
      <c r="I40" s="410"/>
      <c r="J40" s="410"/>
      <c r="K40" s="410"/>
      <c r="L40" s="410"/>
      <c r="M40" s="410"/>
    </row>
    <row r="41" spans="1:13" ht="15" x14ac:dyDescent="0.2">
      <c r="A41" s="416" t="s">
        <v>365</v>
      </c>
      <c r="B41" s="415" t="s">
        <v>517</v>
      </c>
      <c r="C41" s="407" t="s">
        <v>228</v>
      </c>
      <c r="D41" s="410"/>
      <c r="E41" s="414">
        <f t="shared" si="2"/>
        <v>0</v>
      </c>
      <c r="F41" s="413"/>
      <c r="G41" s="412"/>
      <c r="H41" s="411"/>
      <c r="I41" s="410"/>
      <c r="J41" s="410"/>
      <c r="K41" s="410"/>
      <c r="L41" s="410"/>
      <c r="M41" s="410"/>
    </row>
    <row r="42" spans="1:13" ht="15" x14ac:dyDescent="0.2">
      <c r="A42" s="416" t="s">
        <v>362</v>
      </c>
      <c r="B42" s="415"/>
      <c r="C42" s="407"/>
      <c r="D42" s="403"/>
      <c r="E42" s="403"/>
      <c r="F42" s="406"/>
      <c r="G42" s="405"/>
      <c r="H42" s="404"/>
      <c r="I42" s="403"/>
      <c r="J42" s="403"/>
      <c r="K42" s="403"/>
      <c r="L42" s="403"/>
      <c r="M42" s="403"/>
    </row>
    <row r="43" spans="1:13" ht="15" x14ac:dyDescent="0.2">
      <c r="A43" s="416" t="s">
        <v>359</v>
      </c>
      <c r="B43" s="415" t="s">
        <v>516</v>
      </c>
      <c r="C43" s="407" t="s">
        <v>515</v>
      </c>
      <c r="D43" s="410"/>
      <c r="E43" s="414">
        <f>SUM(F43:M43)</f>
        <v>0</v>
      </c>
      <c r="F43" s="413"/>
      <c r="G43" s="412"/>
      <c r="H43" s="411"/>
      <c r="I43" s="410"/>
      <c r="J43" s="410"/>
      <c r="K43" s="410"/>
      <c r="L43" s="410"/>
      <c r="M43" s="410"/>
    </row>
    <row r="44" spans="1:13" ht="15" x14ac:dyDescent="0.2">
      <c r="A44" s="416" t="s">
        <v>357</v>
      </c>
      <c r="B44" s="415" t="s">
        <v>514</v>
      </c>
      <c r="C44" s="407" t="s">
        <v>513</v>
      </c>
      <c r="D44" s="410"/>
      <c r="E44" s="414">
        <f>SUM(F44:M44)</f>
        <v>0</v>
      </c>
      <c r="F44" s="413"/>
      <c r="G44" s="412"/>
      <c r="H44" s="411"/>
      <c r="I44" s="410"/>
      <c r="J44" s="410"/>
      <c r="K44" s="410"/>
      <c r="L44" s="410"/>
      <c r="M44" s="410"/>
    </row>
    <row r="45" spans="1:13" ht="15" x14ac:dyDescent="0.2">
      <c r="A45" s="416" t="s">
        <v>353</v>
      </c>
      <c r="B45" s="415" t="s">
        <v>512</v>
      </c>
      <c r="C45" s="407" t="s">
        <v>222</v>
      </c>
      <c r="D45" s="410"/>
      <c r="E45" s="414">
        <f>SUM(F45:M45)</f>
        <v>0</v>
      </c>
      <c r="F45" s="413"/>
      <c r="G45" s="412"/>
      <c r="H45" s="411"/>
      <c r="I45" s="410"/>
      <c r="J45" s="410"/>
      <c r="K45" s="410"/>
      <c r="L45" s="410"/>
      <c r="M45" s="410"/>
    </row>
    <row r="46" spans="1:13" ht="15" x14ac:dyDescent="0.2">
      <c r="A46" s="409"/>
      <c r="B46" s="408"/>
      <c r="C46" s="407"/>
      <c r="D46" s="403"/>
      <c r="E46" s="403"/>
      <c r="F46" s="406"/>
      <c r="G46" s="405"/>
      <c r="H46" s="404"/>
      <c r="I46" s="403"/>
      <c r="J46" s="403"/>
      <c r="K46" s="403"/>
      <c r="L46" s="403"/>
      <c r="M46" s="403"/>
    </row>
    <row r="47" spans="1:13" ht="12" customHeight="1" x14ac:dyDescent="0.2">
      <c r="A47" s="602" t="str">
        <f ca="1">CELL("filename",A47)</f>
        <v>R:\Finance\Annual Budget\Amended 2016-2017\[2016-2017 Amended Budget.xlsx]170a</v>
      </c>
      <c r="B47" s="602"/>
      <c r="C47" s="602"/>
      <c r="D47" s="402"/>
      <c r="E47" s="402"/>
      <c r="F47" s="402"/>
      <c r="G47" s="402"/>
      <c r="H47" s="402"/>
      <c r="I47" s="402"/>
      <c r="J47" s="402"/>
      <c r="K47" s="402"/>
      <c r="L47" s="402"/>
      <c r="M47" s="402"/>
    </row>
    <row r="48" spans="1:13" ht="12" customHeight="1" x14ac:dyDescent="0.2">
      <c r="A48" s="401"/>
      <c r="B48" s="401"/>
      <c r="C48" s="400" t="s">
        <v>511</v>
      </c>
      <c r="D48" s="399">
        <f t="shared" ref="D48:M48" si="3">SUM(D23:D46)</f>
        <v>1461</v>
      </c>
      <c r="E48" s="399">
        <f t="shared" si="3"/>
        <v>1297</v>
      </c>
      <c r="F48" s="399">
        <f t="shared" si="3"/>
        <v>0</v>
      </c>
      <c r="G48" s="399">
        <f t="shared" si="3"/>
        <v>0</v>
      </c>
      <c r="H48" s="399">
        <f t="shared" si="3"/>
        <v>0</v>
      </c>
      <c r="I48" s="399">
        <f t="shared" si="3"/>
        <v>1297</v>
      </c>
      <c r="J48" s="399">
        <f t="shared" si="3"/>
        <v>0</v>
      </c>
      <c r="K48" s="399">
        <f t="shared" si="3"/>
        <v>0</v>
      </c>
      <c r="L48" s="399">
        <f t="shared" si="3"/>
        <v>0</v>
      </c>
      <c r="M48" s="399">
        <f t="shared" si="3"/>
        <v>0</v>
      </c>
    </row>
  </sheetData>
  <mergeCells count="3">
    <mergeCell ref="A1:C1"/>
    <mergeCell ref="A4:C4"/>
    <mergeCell ref="A47:C47"/>
  </mergeCells>
  <printOptions horizontalCentered="1" verticalCentered="1"/>
  <pageMargins left="0.1" right="0.1" top="0.4" bottom="0.4" header="0.1" footer="0.1"/>
  <pageSetup scale="81" fitToHeight="2" orientation="landscape" r:id="rId1"/>
  <headerFooter>
    <oddHeader>&amp;C&amp;"Arial,Bold"TWIN FALLS SCHOOL DISTRICT 411</oddHeader>
    <oddFooter>&amp;L&amp;"Arial,Bold"&amp;Z&amp;F&amp;R&amp;"Arial,Bold"Page &amp;P of &amp;N</oddFooter>
  </headerFooter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C49"/>
  <sheetViews>
    <sheetView zoomScaleNormal="100" workbookViewId="0">
      <pane xSplit="3" ySplit="7" topLeftCell="D17" activePane="bottomRight" state="frozen"/>
      <selection activeCell="P31" sqref="P31"/>
      <selection pane="topRight" activeCell="P31" sqref="P31"/>
      <selection pane="bottomLeft" activeCell="P31" sqref="P31"/>
      <selection pane="bottomRight" activeCell="P31" sqref="P31"/>
    </sheetView>
  </sheetViews>
  <sheetFormatPr defaultRowHeight="15.75" x14ac:dyDescent="0.25"/>
  <cols>
    <col min="1" max="1" width="3.77734375" style="397" customWidth="1"/>
    <col min="2" max="2" width="6.77734375" style="452" customWidth="1"/>
    <col min="3" max="3" width="30.77734375" style="398" customWidth="1"/>
    <col min="4" max="13" width="11.77734375" style="397" customWidth="1"/>
    <col min="14" max="16384" width="8.88671875" style="397"/>
  </cols>
  <sheetData>
    <row r="1" spans="1:22" ht="20.25" x14ac:dyDescent="0.3">
      <c r="A1" s="600" t="s">
        <v>47</v>
      </c>
      <c r="B1" s="600"/>
      <c r="C1" s="600"/>
      <c r="E1" s="530" t="s">
        <v>510</v>
      </c>
      <c r="F1" s="529"/>
      <c r="G1" s="529"/>
      <c r="H1" s="529"/>
      <c r="I1" s="451"/>
      <c r="L1" s="540"/>
      <c r="M1" s="450" t="s">
        <v>598</v>
      </c>
    </row>
    <row r="2" spans="1:22" x14ac:dyDescent="0.25">
      <c r="E2" s="530" t="s">
        <v>16</v>
      </c>
      <c r="F2" s="529"/>
      <c r="G2" s="529"/>
      <c r="H2" s="528"/>
      <c r="K2" s="446"/>
      <c r="L2" s="445"/>
      <c r="M2" s="444" t="s">
        <v>650</v>
      </c>
    </row>
    <row r="3" spans="1:22" ht="15" customHeight="1" x14ac:dyDescent="0.25">
      <c r="E3" s="447" t="s">
        <v>507</v>
      </c>
      <c r="F3" s="447"/>
      <c r="G3" s="447"/>
      <c r="H3" s="528"/>
      <c r="J3" s="527" t="s">
        <v>5</v>
      </c>
      <c r="K3" s="446"/>
      <c r="L3" s="445"/>
      <c r="M3" s="444" t="s">
        <v>662</v>
      </c>
    </row>
    <row r="4" spans="1:22" ht="12.6" customHeight="1" x14ac:dyDescent="0.2">
      <c r="A4" s="603" t="s">
        <v>505</v>
      </c>
      <c r="B4" s="603"/>
      <c r="C4" s="603"/>
      <c r="D4" s="401"/>
      <c r="E4" s="401"/>
      <c r="F4" s="401"/>
      <c r="G4" s="401"/>
      <c r="H4" s="401"/>
      <c r="I4" s="401"/>
      <c r="J4" s="401"/>
      <c r="K4" s="401"/>
      <c r="L4" s="401"/>
    </row>
    <row r="5" spans="1:22" ht="15" x14ac:dyDescent="0.2">
      <c r="A5" s="526"/>
      <c r="B5" s="522"/>
      <c r="C5" s="525" t="s">
        <v>16</v>
      </c>
      <c r="D5" s="522" t="s">
        <v>503</v>
      </c>
      <c r="E5" s="522" t="s">
        <v>90</v>
      </c>
      <c r="F5" s="524" t="s">
        <v>85</v>
      </c>
      <c r="G5" s="524" t="s">
        <v>83</v>
      </c>
      <c r="H5" s="524" t="s">
        <v>81</v>
      </c>
      <c r="I5" s="524" t="s">
        <v>79</v>
      </c>
      <c r="J5" s="524" t="s">
        <v>77</v>
      </c>
      <c r="K5" s="523" t="s">
        <v>75</v>
      </c>
      <c r="L5" s="522" t="s">
        <v>73</v>
      </c>
      <c r="M5" s="522" t="s">
        <v>70</v>
      </c>
    </row>
    <row r="6" spans="1:22" ht="15" x14ac:dyDescent="0.2">
      <c r="A6" s="521"/>
      <c r="B6" s="481"/>
      <c r="C6" s="480"/>
      <c r="D6" s="516"/>
      <c r="E6" s="520"/>
      <c r="F6" s="401"/>
      <c r="G6" s="519"/>
      <c r="H6" s="518" t="s">
        <v>560</v>
      </c>
      <c r="I6" s="518" t="s">
        <v>559</v>
      </c>
      <c r="J6" s="517" t="s">
        <v>558</v>
      </c>
      <c r="K6" s="481" t="s">
        <v>557</v>
      </c>
      <c r="L6" s="481" t="s">
        <v>556</v>
      </c>
      <c r="M6" s="516"/>
    </row>
    <row r="7" spans="1:22" ht="15" x14ac:dyDescent="0.2">
      <c r="A7" s="482" t="s">
        <v>87</v>
      </c>
      <c r="B7" s="484" t="s">
        <v>500</v>
      </c>
      <c r="C7" s="515" t="s">
        <v>555</v>
      </c>
      <c r="D7" s="484" t="s">
        <v>88</v>
      </c>
      <c r="E7" s="484" t="s">
        <v>88</v>
      </c>
      <c r="F7" s="514" t="s">
        <v>84</v>
      </c>
      <c r="G7" s="459" t="s">
        <v>82</v>
      </c>
      <c r="H7" s="459" t="s">
        <v>554</v>
      </c>
      <c r="I7" s="459" t="s">
        <v>553</v>
      </c>
      <c r="J7" s="482" t="s">
        <v>552</v>
      </c>
      <c r="K7" s="484" t="s">
        <v>551</v>
      </c>
      <c r="L7" s="484" t="s">
        <v>550</v>
      </c>
      <c r="M7" s="484" t="s">
        <v>184</v>
      </c>
    </row>
    <row r="8" spans="1:22" ht="15" x14ac:dyDescent="0.2">
      <c r="A8" s="482" t="s">
        <v>350</v>
      </c>
      <c r="B8" s="484" t="s">
        <v>597</v>
      </c>
      <c r="C8" s="463" t="s">
        <v>220</v>
      </c>
      <c r="D8" s="497"/>
      <c r="E8" s="414">
        <f>SUM(F8:M8)</f>
        <v>0</v>
      </c>
      <c r="F8" s="500"/>
      <c r="G8" s="499"/>
      <c r="H8" s="498"/>
      <c r="I8" s="497"/>
      <c r="J8" s="497"/>
      <c r="K8" s="497"/>
      <c r="L8" s="497"/>
      <c r="M8" s="497"/>
    </row>
    <row r="9" spans="1:22" ht="15" x14ac:dyDescent="0.2">
      <c r="A9" s="482" t="s">
        <v>493</v>
      </c>
      <c r="B9" s="484"/>
      <c r="C9" s="463"/>
      <c r="D9" s="509"/>
      <c r="E9" s="509"/>
      <c r="F9" s="512"/>
      <c r="G9" s="511"/>
      <c r="H9" s="510"/>
      <c r="I9" s="509"/>
      <c r="J9" s="509"/>
      <c r="K9" s="509"/>
      <c r="L9" s="509"/>
      <c r="M9" s="509"/>
    </row>
    <row r="10" spans="1:22" ht="15" x14ac:dyDescent="0.2">
      <c r="A10" s="482" t="s">
        <v>490</v>
      </c>
      <c r="B10" s="484" t="s">
        <v>75</v>
      </c>
      <c r="C10" s="473" t="s">
        <v>596</v>
      </c>
      <c r="D10" s="472">
        <f>+D8+'170a'!D48</f>
        <v>1461</v>
      </c>
      <c r="E10" s="472">
        <f>+E8+'170a'!E48</f>
        <v>1297</v>
      </c>
      <c r="F10" s="472">
        <f>+F8+'170a'!F48</f>
        <v>0</v>
      </c>
      <c r="G10" s="472">
        <f>+G8+'170a'!G48</f>
        <v>0</v>
      </c>
      <c r="H10" s="472">
        <f>+H8+'170a'!H48</f>
        <v>0</v>
      </c>
      <c r="I10" s="472">
        <f>+I8+'170a'!I48</f>
        <v>1297</v>
      </c>
      <c r="J10" s="472">
        <f>+J8+'170a'!J48</f>
        <v>0</v>
      </c>
      <c r="K10" s="472">
        <f>+K8+'170a'!K48</f>
        <v>0</v>
      </c>
      <c r="L10" s="472">
        <f>+L8+'170a'!L48</f>
        <v>0</v>
      </c>
      <c r="M10" s="472">
        <f>+M8+'170a'!M48</f>
        <v>0</v>
      </c>
    </row>
    <row r="11" spans="1:22" x14ac:dyDescent="0.25">
      <c r="A11" s="482" t="s">
        <v>485</v>
      </c>
      <c r="B11" s="513"/>
      <c r="C11" s="486"/>
      <c r="D11" s="501"/>
      <c r="E11" s="501"/>
      <c r="F11" s="504"/>
      <c r="G11" s="503"/>
      <c r="H11" s="502"/>
      <c r="I11" s="501"/>
      <c r="J11" s="501"/>
      <c r="K11" s="501"/>
      <c r="L11" s="501"/>
      <c r="M11" s="501"/>
    </row>
    <row r="12" spans="1:22" ht="15" x14ac:dyDescent="0.2">
      <c r="A12" s="482" t="s">
        <v>478</v>
      </c>
      <c r="B12" s="484" t="s">
        <v>595</v>
      </c>
      <c r="C12" s="463" t="s">
        <v>218</v>
      </c>
      <c r="D12" s="497"/>
      <c r="E12" s="414">
        <f>SUM(F12:M12)</f>
        <v>0</v>
      </c>
      <c r="F12" s="500"/>
      <c r="G12" s="499"/>
      <c r="H12" s="498"/>
      <c r="I12" s="497"/>
      <c r="J12" s="497"/>
      <c r="K12" s="497"/>
      <c r="L12" s="497"/>
      <c r="M12" s="497"/>
    </row>
    <row r="13" spans="1:22" ht="15" x14ac:dyDescent="0.2">
      <c r="A13" s="482" t="s">
        <v>474</v>
      </c>
      <c r="B13" s="484" t="s">
        <v>594</v>
      </c>
      <c r="C13" s="463" t="s">
        <v>216</v>
      </c>
      <c r="D13" s="497"/>
      <c r="E13" s="414">
        <f>SUM(F13:M13)</f>
        <v>0</v>
      </c>
      <c r="F13" s="500"/>
      <c r="G13" s="499"/>
      <c r="H13" s="498"/>
      <c r="I13" s="497"/>
      <c r="J13" s="497"/>
      <c r="K13" s="497"/>
      <c r="L13" s="497"/>
      <c r="M13" s="497"/>
    </row>
    <row r="14" spans="1:22" ht="15" x14ac:dyDescent="0.2">
      <c r="A14" s="482" t="s">
        <v>469</v>
      </c>
      <c r="B14" s="484">
        <v>730</v>
      </c>
      <c r="C14" s="463" t="s">
        <v>593</v>
      </c>
      <c r="D14" s="497"/>
      <c r="E14" s="414">
        <f>SUM(F14:M14)</f>
        <v>0</v>
      </c>
      <c r="F14" s="500"/>
      <c r="G14" s="499"/>
      <c r="H14" s="498"/>
      <c r="I14" s="497"/>
      <c r="J14" s="497"/>
      <c r="K14" s="497"/>
      <c r="L14" s="497"/>
      <c r="M14" s="497"/>
    </row>
    <row r="15" spans="1:22" ht="15" x14ac:dyDescent="0.2">
      <c r="A15" s="482" t="s">
        <v>465</v>
      </c>
      <c r="B15" s="484"/>
      <c r="C15" s="463"/>
      <c r="D15" s="501"/>
      <c r="E15" s="501"/>
      <c r="F15" s="512"/>
      <c r="G15" s="511"/>
      <c r="H15" s="510"/>
      <c r="I15" s="509"/>
      <c r="J15" s="509"/>
      <c r="K15" s="509"/>
      <c r="L15" s="509"/>
      <c r="M15" s="509"/>
    </row>
    <row r="16" spans="1:22" ht="15" x14ac:dyDescent="0.2">
      <c r="A16" s="482" t="s">
        <v>461</v>
      </c>
      <c r="B16" s="484" t="s">
        <v>73</v>
      </c>
      <c r="C16" s="463" t="s">
        <v>592</v>
      </c>
      <c r="D16" s="472">
        <f t="shared" ref="D16:M16" si="0">SUM(D12:D14)</f>
        <v>0</v>
      </c>
      <c r="E16" s="472">
        <f t="shared" si="0"/>
        <v>0</v>
      </c>
      <c r="F16" s="472">
        <f t="shared" si="0"/>
        <v>0</v>
      </c>
      <c r="G16" s="472">
        <f t="shared" si="0"/>
        <v>0</v>
      </c>
      <c r="H16" s="472">
        <f t="shared" si="0"/>
        <v>0</v>
      </c>
      <c r="I16" s="472">
        <f t="shared" si="0"/>
        <v>0</v>
      </c>
      <c r="J16" s="472">
        <f t="shared" si="0"/>
        <v>0</v>
      </c>
      <c r="K16" s="472">
        <f t="shared" si="0"/>
        <v>0</v>
      </c>
      <c r="L16" s="472">
        <f t="shared" si="0"/>
        <v>0</v>
      </c>
      <c r="M16" s="472">
        <f t="shared" si="0"/>
        <v>0</v>
      </c>
      <c r="N16" s="492"/>
      <c r="O16" s="492"/>
      <c r="P16" s="492"/>
      <c r="Q16" s="492"/>
      <c r="R16" s="492"/>
      <c r="S16" s="492"/>
      <c r="T16" s="492"/>
      <c r="U16" s="492"/>
      <c r="V16" s="492"/>
    </row>
    <row r="17" spans="1:55" ht="15" x14ac:dyDescent="0.2">
      <c r="A17" s="482" t="s">
        <v>457</v>
      </c>
      <c r="B17" s="484"/>
      <c r="C17" s="463"/>
      <c r="D17" s="501"/>
      <c r="E17" s="501"/>
      <c r="F17" s="504"/>
      <c r="G17" s="503"/>
      <c r="H17" s="502"/>
      <c r="I17" s="501"/>
      <c r="J17" s="501"/>
      <c r="K17" s="501"/>
      <c r="L17" s="501"/>
      <c r="M17" s="501"/>
    </row>
    <row r="18" spans="1:55" ht="15" x14ac:dyDescent="0.2">
      <c r="A18" s="482" t="s">
        <v>453</v>
      </c>
      <c r="B18" s="484" t="s">
        <v>591</v>
      </c>
      <c r="C18" s="463" t="s">
        <v>590</v>
      </c>
      <c r="D18" s="497"/>
      <c r="E18" s="414">
        <f>SUM(F18:M18)</f>
        <v>0</v>
      </c>
      <c r="F18" s="500"/>
      <c r="G18" s="499"/>
      <c r="H18" s="498"/>
      <c r="I18" s="497"/>
      <c r="J18" s="497"/>
      <c r="K18" s="497"/>
      <c r="L18" s="497"/>
      <c r="M18" s="497"/>
    </row>
    <row r="19" spans="1:55" ht="15" x14ac:dyDescent="0.2">
      <c r="A19" s="482" t="s">
        <v>449</v>
      </c>
      <c r="B19" s="484">
        <v>811</v>
      </c>
      <c r="C19" s="463" t="s">
        <v>589</v>
      </c>
      <c r="D19" s="497"/>
      <c r="E19" s="414">
        <f>SUM(F19:M19)</f>
        <v>0</v>
      </c>
      <c r="F19" s="500"/>
      <c r="G19" s="499"/>
      <c r="H19" s="498"/>
      <c r="I19" s="497"/>
      <c r="J19" s="497"/>
      <c r="K19" s="497"/>
      <c r="L19" s="497"/>
      <c r="M19" s="497"/>
    </row>
    <row r="20" spans="1:55" ht="15" x14ac:dyDescent="0.2">
      <c r="A20" s="482" t="s">
        <v>445</v>
      </c>
      <c r="B20" s="484"/>
      <c r="C20" s="463"/>
      <c r="D20" s="509"/>
      <c r="E20" s="509"/>
      <c r="F20" s="512"/>
      <c r="G20" s="511"/>
      <c r="H20" s="510"/>
      <c r="I20" s="509"/>
      <c r="J20" s="509"/>
      <c r="K20" s="509"/>
      <c r="L20" s="509"/>
      <c r="M20" s="509"/>
    </row>
    <row r="21" spans="1:55" s="505" customFormat="1" ht="15" x14ac:dyDescent="0.2">
      <c r="A21" s="482" t="s">
        <v>442</v>
      </c>
      <c r="B21" s="508">
        <v>800</v>
      </c>
      <c r="C21" s="507" t="s">
        <v>588</v>
      </c>
      <c r="D21" s="472">
        <f t="shared" ref="D21:M21" si="1">SUM(D17:D19)</f>
        <v>0</v>
      </c>
      <c r="E21" s="472">
        <f t="shared" si="1"/>
        <v>0</v>
      </c>
      <c r="F21" s="472">
        <f t="shared" si="1"/>
        <v>0</v>
      </c>
      <c r="G21" s="472">
        <f t="shared" si="1"/>
        <v>0</v>
      </c>
      <c r="H21" s="472">
        <f t="shared" si="1"/>
        <v>0</v>
      </c>
      <c r="I21" s="472">
        <f t="shared" si="1"/>
        <v>0</v>
      </c>
      <c r="J21" s="472">
        <f t="shared" si="1"/>
        <v>0</v>
      </c>
      <c r="K21" s="472">
        <f t="shared" si="1"/>
        <v>0</v>
      </c>
      <c r="L21" s="472">
        <f t="shared" si="1"/>
        <v>0</v>
      </c>
      <c r="M21" s="472">
        <f t="shared" si="1"/>
        <v>0</v>
      </c>
    </row>
    <row r="22" spans="1:55" ht="15" x14ac:dyDescent="0.2">
      <c r="A22" s="482" t="s">
        <v>438</v>
      </c>
      <c r="B22" s="484"/>
      <c r="C22" s="463"/>
      <c r="D22" s="501"/>
      <c r="E22" s="501"/>
      <c r="F22" s="504"/>
      <c r="G22" s="503"/>
      <c r="H22" s="502"/>
      <c r="I22" s="501"/>
      <c r="J22" s="501"/>
      <c r="K22" s="501"/>
      <c r="L22" s="501"/>
      <c r="M22" s="501"/>
    </row>
    <row r="23" spans="1:55" ht="15" x14ac:dyDescent="0.2">
      <c r="A23" s="482" t="s">
        <v>434</v>
      </c>
      <c r="B23" s="484" t="s">
        <v>587</v>
      </c>
      <c r="C23" s="463" t="s">
        <v>205</v>
      </c>
      <c r="D23" s="410"/>
      <c r="E23" s="414">
        <f>SUM(F23:M23)</f>
        <v>0</v>
      </c>
      <c r="F23" s="500"/>
      <c r="G23" s="499"/>
      <c r="H23" s="498"/>
      <c r="I23" s="497"/>
      <c r="J23" s="497"/>
      <c r="K23" s="497"/>
      <c r="L23" s="497"/>
      <c r="M23" s="497"/>
    </row>
    <row r="24" spans="1:55" ht="15" x14ac:dyDescent="0.2">
      <c r="A24" s="482" t="s">
        <v>429</v>
      </c>
      <c r="B24" s="484" t="s">
        <v>586</v>
      </c>
      <c r="C24" s="463" t="s">
        <v>203</v>
      </c>
      <c r="D24" s="410"/>
      <c r="E24" s="414">
        <f>SUM(F24:M24)</f>
        <v>0</v>
      </c>
      <c r="F24" s="500"/>
      <c r="G24" s="499"/>
      <c r="H24" s="498"/>
      <c r="I24" s="497"/>
      <c r="J24" s="497"/>
      <c r="K24" s="497"/>
      <c r="L24" s="497"/>
      <c r="M24" s="497"/>
    </row>
    <row r="25" spans="1:55" ht="15" x14ac:dyDescent="0.2">
      <c r="A25" s="482" t="s">
        <v>426</v>
      </c>
      <c r="B25" s="484" t="s">
        <v>585</v>
      </c>
      <c r="C25" s="463" t="s">
        <v>201</v>
      </c>
      <c r="D25" s="410"/>
      <c r="E25" s="414">
        <f>SUM(F25:M25)</f>
        <v>0</v>
      </c>
      <c r="F25" s="500"/>
      <c r="G25" s="499"/>
      <c r="H25" s="498"/>
      <c r="I25" s="497"/>
      <c r="J25" s="497"/>
      <c r="K25" s="497"/>
      <c r="L25" s="497"/>
      <c r="M25" s="497"/>
    </row>
    <row r="26" spans="1:55" ht="15" x14ac:dyDescent="0.2">
      <c r="A26" s="482" t="s">
        <v>424</v>
      </c>
      <c r="B26" s="484" t="s">
        <v>584</v>
      </c>
      <c r="C26" s="463" t="s">
        <v>583</v>
      </c>
      <c r="D26" s="410"/>
      <c r="E26" s="414">
        <f>SUM(F26:M26)</f>
        <v>0</v>
      </c>
      <c r="F26" s="500"/>
      <c r="G26" s="499"/>
      <c r="H26" s="498"/>
      <c r="I26" s="497"/>
      <c r="J26" s="497"/>
      <c r="K26" s="497"/>
      <c r="L26" s="497"/>
      <c r="M26" s="497"/>
    </row>
    <row r="27" spans="1:55" ht="15" x14ac:dyDescent="0.2">
      <c r="A27" s="482" t="s">
        <v>420</v>
      </c>
      <c r="B27" s="484"/>
      <c r="C27" s="463"/>
      <c r="D27" s="485"/>
      <c r="E27" s="485"/>
      <c r="F27" s="496"/>
      <c r="G27" s="495"/>
      <c r="H27" s="494"/>
      <c r="I27" s="493"/>
      <c r="J27" s="493"/>
      <c r="K27" s="493"/>
      <c r="L27" s="493"/>
      <c r="M27" s="493"/>
    </row>
    <row r="28" spans="1:55" ht="15" x14ac:dyDescent="0.2">
      <c r="A28" s="482" t="s">
        <v>417</v>
      </c>
      <c r="B28" s="484" t="s">
        <v>582</v>
      </c>
      <c r="C28" s="463" t="s">
        <v>581</v>
      </c>
      <c r="D28" s="472">
        <f t="shared" ref="D28:M28" si="2">SUM(D23:D27)</f>
        <v>0</v>
      </c>
      <c r="E28" s="472">
        <f t="shared" si="2"/>
        <v>0</v>
      </c>
      <c r="F28" s="472">
        <f t="shared" si="2"/>
        <v>0</v>
      </c>
      <c r="G28" s="472">
        <f t="shared" si="2"/>
        <v>0</v>
      </c>
      <c r="H28" s="472">
        <f t="shared" si="2"/>
        <v>0</v>
      </c>
      <c r="I28" s="472">
        <f t="shared" si="2"/>
        <v>0</v>
      </c>
      <c r="J28" s="472">
        <f t="shared" si="2"/>
        <v>0</v>
      </c>
      <c r="K28" s="472">
        <f t="shared" si="2"/>
        <v>0</v>
      </c>
      <c r="L28" s="472">
        <f t="shared" si="2"/>
        <v>0</v>
      </c>
      <c r="M28" s="472">
        <f t="shared" si="2"/>
        <v>0</v>
      </c>
      <c r="N28" s="492"/>
      <c r="O28" s="492"/>
      <c r="P28" s="492"/>
      <c r="Q28" s="492"/>
      <c r="R28" s="492"/>
      <c r="S28" s="492"/>
      <c r="T28" s="492"/>
      <c r="U28" s="492"/>
      <c r="V28" s="492"/>
      <c r="W28" s="492"/>
      <c r="X28" s="492"/>
      <c r="Y28" s="492"/>
      <c r="Z28" s="492"/>
      <c r="AA28" s="492"/>
      <c r="AB28" s="492"/>
      <c r="AC28" s="492"/>
      <c r="AD28" s="492"/>
      <c r="AE28" s="492"/>
      <c r="AF28" s="492"/>
      <c r="AG28" s="492"/>
      <c r="AH28" s="492"/>
      <c r="AI28" s="492"/>
      <c r="AJ28" s="492"/>
      <c r="AK28" s="492"/>
      <c r="AL28" s="492"/>
      <c r="AM28" s="492"/>
      <c r="AN28" s="492"/>
      <c r="AO28" s="492"/>
      <c r="AP28" s="492"/>
      <c r="AQ28" s="492"/>
      <c r="AR28" s="492"/>
      <c r="AS28" s="492"/>
      <c r="AT28" s="492"/>
      <c r="AU28" s="492"/>
      <c r="AV28" s="492"/>
      <c r="AW28" s="492"/>
      <c r="AX28" s="492"/>
      <c r="AY28" s="492"/>
      <c r="AZ28" s="492"/>
      <c r="BA28" s="492"/>
      <c r="BB28" s="492"/>
      <c r="BC28" s="492"/>
    </row>
    <row r="29" spans="1:55" ht="15" x14ac:dyDescent="0.2">
      <c r="A29" s="482" t="s">
        <v>413</v>
      </c>
      <c r="B29" s="484"/>
      <c r="C29" s="463"/>
      <c r="D29" s="485"/>
      <c r="E29" s="485"/>
      <c r="F29" s="485"/>
      <c r="G29" s="485"/>
      <c r="H29" s="485"/>
      <c r="I29" s="485"/>
      <c r="J29" s="485"/>
      <c r="K29" s="485"/>
      <c r="L29" s="485"/>
      <c r="M29" s="485"/>
    </row>
    <row r="30" spans="1:55" ht="15" x14ac:dyDescent="0.2">
      <c r="A30" s="482" t="s">
        <v>407</v>
      </c>
      <c r="B30" s="481"/>
      <c r="C30" s="480" t="s">
        <v>580</v>
      </c>
      <c r="D30" s="460"/>
      <c r="E30" s="460"/>
      <c r="F30" s="460"/>
      <c r="G30" s="460"/>
      <c r="H30" s="460"/>
      <c r="I30" s="460"/>
      <c r="J30" s="460"/>
      <c r="K30" s="460"/>
      <c r="L30" s="460"/>
      <c r="M30" s="460"/>
    </row>
    <row r="31" spans="1:55" ht="15" x14ac:dyDescent="0.2">
      <c r="A31" s="482" t="s">
        <v>403</v>
      </c>
      <c r="B31" s="484"/>
      <c r="C31" s="491" t="s">
        <v>579</v>
      </c>
      <c r="D31" s="472">
        <f>SUM(D28,D21,D16,D10,'170a'!D21)</f>
        <v>28538</v>
      </c>
      <c r="E31" s="472">
        <f>SUM(E28,E21,E16,E10,'170a'!E21)</f>
        <v>29550</v>
      </c>
      <c r="F31" s="472">
        <f>SUM(F28,F21,F16,F10,'170a'!F21)</f>
        <v>0</v>
      </c>
      <c r="G31" s="472">
        <f>SUM(G28,G21,G16,G10,'170a'!G21)</f>
        <v>0</v>
      </c>
      <c r="H31" s="472">
        <f>SUM(H28,H21,H16,H10,'170a'!H21)</f>
        <v>0</v>
      </c>
      <c r="I31" s="472">
        <f>SUM(I28,I21,I16,I10,'170a'!I21)</f>
        <v>29550</v>
      </c>
      <c r="J31" s="472">
        <f>SUM(J28,J21,J16,J10,'170a'!J21)</f>
        <v>0</v>
      </c>
      <c r="K31" s="472">
        <f>SUM(K28,K21,K16,K10,'170a'!K21)</f>
        <v>0</v>
      </c>
      <c r="L31" s="472">
        <f>SUM(L28,L21,L16,L10,'170a'!L21)</f>
        <v>0</v>
      </c>
      <c r="M31" s="472">
        <f>SUM(M28,M21,M16,M10,'170a'!M21)</f>
        <v>0</v>
      </c>
    </row>
    <row r="32" spans="1:55" ht="15" x14ac:dyDescent="0.2">
      <c r="A32" s="482" t="s">
        <v>400</v>
      </c>
      <c r="B32" s="484"/>
      <c r="C32" s="463"/>
      <c r="D32" s="485"/>
      <c r="E32" s="485"/>
      <c r="F32" s="490"/>
      <c r="G32" s="489"/>
      <c r="H32" s="488"/>
      <c r="I32" s="485"/>
      <c r="J32" s="485"/>
      <c r="K32" s="485"/>
      <c r="L32" s="485"/>
      <c r="M32" s="485"/>
    </row>
    <row r="33" spans="1:13" ht="15" x14ac:dyDescent="0.2">
      <c r="A33" s="482" t="s">
        <v>397</v>
      </c>
      <c r="B33" s="481">
        <v>950</v>
      </c>
      <c r="C33" s="480" t="s">
        <v>578</v>
      </c>
      <c r="D33" s="487"/>
      <c r="E33" s="487"/>
      <c r="F33" s="417"/>
      <c r="G33" s="417"/>
      <c r="H33" s="417"/>
      <c r="I33" s="417"/>
      <c r="J33" s="417"/>
      <c r="K33" s="417"/>
      <c r="L33" s="417"/>
      <c r="M33" s="460"/>
    </row>
    <row r="34" spans="1:13" ht="15" x14ac:dyDescent="0.2">
      <c r="A34" s="482" t="s">
        <v>393</v>
      </c>
      <c r="B34" s="484"/>
      <c r="C34" s="483" t="s">
        <v>577</v>
      </c>
      <c r="D34" s="469"/>
      <c r="E34" s="469"/>
      <c r="F34" s="417"/>
      <c r="G34" s="417"/>
      <c r="H34" s="417"/>
      <c r="I34" s="417"/>
      <c r="J34" s="417"/>
      <c r="K34" s="417"/>
      <c r="L34" s="417"/>
      <c r="M34" s="460"/>
    </row>
    <row r="35" spans="1:13" x14ac:dyDescent="0.25">
      <c r="A35" s="482" t="s">
        <v>388</v>
      </c>
      <c r="B35" s="484"/>
      <c r="C35" s="486"/>
      <c r="D35" s="485"/>
      <c r="E35" s="485"/>
      <c r="F35" s="417"/>
      <c r="G35" s="417"/>
      <c r="H35" s="417"/>
      <c r="I35" s="417"/>
      <c r="J35" s="417"/>
      <c r="K35" s="417"/>
      <c r="L35" s="417"/>
      <c r="M35" s="460"/>
    </row>
    <row r="36" spans="1:13" ht="15" x14ac:dyDescent="0.2">
      <c r="A36" s="482" t="s">
        <v>383</v>
      </c>
      <c r="B36" s="481"/>
      <c r="C36" s="480" t="s">
        <v>576</v>
      </c>
      <c r="D36" s="604">
        <f>+D31+D34</f>
        <v>28538</v>
      </c>
      <c r="E36" s="604">
        <f>+E31+E34</f>
        <v>29550</v>
      </c>
      <c r="F36" s="417"/>
      <c r="G36" s="417"/>
      <c r="H36" s="417"/>
      <c r="I36" s="417"/>
      <c r="J36" s="417"/>
      <c r="K36" s="417"/>
      <c r="L36" s="417"/>
      <c r="M36" s="460"/>
    </row>
    <row r="37" spans="1:13" ht="15" x14ac:dyDescent="0.2">
      <c r="A37" s="482" t="s">
        <v>379</v>
      </c>
      <c r="B37" s="484"/>
      <c r="C37" s="483" t="s">
        <v>575</v>
      </c>
      <c r="D37" s="605"/>
      <c r="E37" s="605"/>
      <c r="F37" s="417"/>
      <c r="G37" s="417"/>
      <c r="H37" s="417"/>
      <c r="I37" s="417"/>
      <c r="J37" s="417"/>
      <c r="K37" s="417"/>
      <c r="L37" s="417"/>
      <c r="M37" s="460"/>
    </row>
    <row r="38" spans="1:13" ht="15" x14ac:dyDescent="0.2">
      <c r="A38" s="482" t="s">
        <v>376</v>
      </c>
      <c r="B38" s="481"/>
      <c r="C38" s="480"/>
      <c r="D38" s="460"/>
      <c r="E38" s="460"/>
      <c r="F38" s="417"/>
      <c r="G38" s="417"/>
      <c r="H38" s="417"/>
      <c r="I38" s="417"/>
      <c r="J38" s="417"/>
      <c r="K38" s="417"/>
      <c r="L38" s="417"/>
      <c r="M38" s="460"/>
    </row>
    <row r="39" spans="1:13" thickBot="1" x14ac:dyDescent="0.25">
      <c r="A39" s="482" t="s">
        <v>372</v>
      </c>
      <c r="B39" s="481"/>
      <c r="C39" s="480"/>
      <c r="D39" s="460"/>
      <c r="E39" s="460"/>
      <c r="F39" s="465"/>
      <c r="G39" s="465"/>
      <c r="H39" s="465"/>
      <c r="I39" s="465"/>
      <c r="J39" s="465"/>
      <c r="K39" s="417"/>
      <c r="L39" s="417"/>
      <c r="M39" s="460"/>
    </row>
    <row r="40" spans="1:13" x14ac:dyDescent="0.25">
      <c r="A40" s="459" t="s">
        <v>368</v>
      </c>
      <c r="B40" s="479"/>
      <c r="C40" s="478" t="s">
        <v>574</v>
      </c>
      <c r="D40" s="477"/>
      <c r="E40" s="476"/>
      <c r="F40" s="417"/>
      <c r="G40" s="470"/>
      <c r="H40" s="470"/>
      <c r="I40" s="470"/>
      <c r="J40" s="465"/>
      <c r="K40" s="417"/>
      <c r="L40" s="475"/>
      <c r="M40" s="460"/>
    </row>
    <row r="41" spans="1:13" x14ac:dyDescent="0.25">
      <c r="A41" s="459" t="s">
        <v>364</v>
      </c>
      <c r="B41" s="464"/>
      <c r="C41" s="463"/>
      <c r="D41" s="460"/>
      <c r="E41" s="474"/>
      <c r="F41" s="417"/>
      <c r="G41" s="470"/>
      <c r="H41" s="470"/>
      <c r="I41" s="470"/>
      <c r="J41" s="465"/>
      <c r="K41" s="417"/>
      <c r="L41" s="417"/>
      <c r="M41" s="460"/>
    </row>
    <row r="42" spans="1:13" x14ac:dyDescent="0.25">
      <c r="A42" s="459" t="s">
        <v>361</v>
      </c>
      <c r="B42" s="464"/>
      <c r="C42" s="473" t="s">
        <v>573</v>
      </c>
      <c r="D42" s="472">
        <v>15628</v>
      </c>
      <c r="E42" s="471">
        <v>27049</v>
      </c>
      <c r="F42" s="470" t="s">
        <v>572</v>
      </c>
      <c r="G42" s="470"/>
      <c r="H42" s="470"/>
      <c r="I42" s="470"/>
      <c r="J42" s="465"/>
      <c r="K42" s="417"/>
      <c r="L42" s="417"/>
      <c r="M42" s="460"/>
    </row>
    <row r="43" spans="1:13" x14ac:dyDescent="0.25">
      <c r="A43" s="459" t="s">
        <v>358</v>
      </c>
      <c r="B43" s="464"/>
      <c r="C43" s="473" t="s">
        <v>571</v>
      </c>
      <c r="D43" s="472">
        <f>12435+475</f>
        <v>12910</v>
      </c>
      <c r="E43" s="471">
        <v>2501</v>
      </c>
      <c r="F43" s="470"/>
      <c r="G43" s="465"/>
      <c r="H43" s="465"/>
      <c r="I43" s="465"/>
      <c r="J43" s="465"/>
      <c r="K43" s="417"/>
      <c r="L43" s="417"/>
      <c r="M43" s="460"/>
    </row>
    <row r="44" spans="1:13" x14ac:dyDescent="0.25">
      <c r="A44" s="459" t="s">
        <v>356</v>
      </c>
      <c r="B44" s="464"/>
      <c r="C44" s="473" t="s">
        <v>570</v>
      </c>
      <c r="D44" s="472">
        <f>SUM(D42:D43)</f>
        <v>28538</v>
      </c>
      <c r="E44" s="471">
        <f>SUM(E42:E43)</f>
        <v>29550</v>
      </c>
      <c r="F44" s="470" t="s">
        <v>569</v>
      </c>
      <c r="G44" s="465"/>
      <c r="H44" s="465"/>
      <c r="I44" s="465"/>
      <c r="J44" s="465"/>
      <c r="K44" s="417"/>
      <c r="L44" s="417"/>
      <c r="M44" s="460"/>
    </row>
    <row r="45" spans="1:13" ht="15" x14ac:dyDescent="0.2">
      <c r="A45" s="459" t="s">
        <v>351</v>
      </c>
      <c r="B45" s="464"/>
      <c r="C45" s="463"/>
      <c r="D45" s="469"/>
      <c r="E45" s="468"/>
      <c r="F45" s="465"/>
      <c r="G45" s="465"/>
      <c r="H45" s="465"/>
      <c r="I45" s="465"/>
      <c r="J45" s="465"/>
      <c r="K45" s="417"/>
      <c r="L45" s="417"/>
      <c r="M45" s="460"/>
    </row>
    <row r="46" spans="1:13" ht="15" x14ac:dyDescent="0.2">
      <c r="A46" s="459" t="s">
        <v>568</v>
      </c>
      <c r="B46" s="464"/>
      <c r="C46" s="463" t="s">
        <v>567</v>
      </c>
      <c r="D46" s="467">
        <f>D36</f>
        <v>28538</v>
      </c>
      <c r="E46" s="466">
        <f>E36</f>
        <v>29550</v>
      </c>
      <c r="F46" s="465"/>
      <c r="G46" s="465"/>
      <c r="H46" s="465"/>
      <c r="I46" s="465"/>
      <c r="J46" s="465"/>
      <c r="K46" s="417"/>
      <c r="L46" s="417"/>
      <c r="M46" s="460"/>
    </row>
    <row r="47" spans="1:13" ht="15" x14ac:dyDescent="0.2">
      <c r="A47" s="459" t="s">
        <v>566</v>
      </c>
      <c r="B47" s="464"/>
      <c r="C47" s="463" t="s">
        <v>565</v>
      </c>
      <c r="D47" s="462">
        <f>D48-D46</f>
        <v>0</v>
      </c>
      <c r="E47" s="461">
        <f>E48-E46</f>
        <v>0</v>
      </c>
      <c r="F47" s="417"/>
      <c r="G47" s="417"/>
      <c r="H47" s="417"/>
      <c r="I47" s="417"/>
      <c r="J47" s="417"/>
      <c r="K47" s="417"/>
      <c r="L47" s="417"/>
      <c r="M47" s="460"/>
    </row>
    <row r="48" spans="1:13" thickBot="1" x14ac:dyDescent="0.25">
      <c r="A48" s="459" t="s">
        <v>564</v>
      </c>
      <c r="B48" s="458"/>
      <c r="C48" s="457" t="s">
        <v>563</v>
      </c>
      <c r="D48" s="456">
        <f>D44</f>
        <v>28538</v>
      </c>
      <c r="E48" s="455">
        <f>E44</f>
        <v>29550</v>
      </c>
      <c r="F48" s="454"/>
      <c r="G48" s="454"/>
      <c r="H48" s="454"/>
      <c r="I48" s="454"/>
      <c r="J48" s="454"/>
      <c r="K48" s="454"/>
      <c r="L48" s="454"/>
      <c r="M48" s="453"/>
    </row>
    <row r="49" spans="1:3" ht="15.75" customHeight="1" x14ac:dyDescent="0.2">
      <c r="A49" s="606" t="str">
        <f ca="1">CELL("FILENAME",A2)</f>
        <v>R:\Finance\Annual Budget\Amended 2016-2017\[2016-2017 Amended Budget.xlsx]170b</v>
      </c>
      <c r="B49" s="606"/>
      <c r="C49" s="606"/>
    </row>
  </sheetData>
  <mergeCells count="5">
    <mergeCell ref="A1:C1"/>
    <mergeCell ref="A4:C4"/>
    <mergeCell ref="D36:D37"/>
    <mergeCell ref="E36:E37"/>
    <mergeCell ref="A49:C49"/>
  </mergeCells>
  <printOptions horizontalCentered="1" verticalCentered="1"/>
  <pageMargins left="0.1" right="0.1" top="0.4" bottom="0.4" header="0.1" footer="0.1"/>
  <pageSetup scale="73" fitToHeight="2" orientation="landscape" r:id="rId1"/>
  <headerFooter>
    <oddHeader>&amp;C&amp;"Arial,Bold"TWIN FALLS SCHOOL DISTIRCT 411</oddHeader>
    <oddFooter>&amp;L&amp;"Arial,Bold"&amp;Z&amp;F&amp;R&amp;"Arial,Bold"Page &amp;P of &amp;N</oddFooter>
  </headerFooter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441"/>
  <sheetViews>
    <sheetView zoomScaleNormal="100" workbookViewId="0">
      <pane xSplit="3" ySplit="6" topLeftCell="D7" activePane="bottomRight" state="frozen"/>
      <selection activeCell="P31" sqref="P31"/>
      <selection pane="topRight" activeCell="P31" sqref="P31"/>
      <selection pane="bottomLeft" activeCell="P31" sqref="P31"/>
      <selection pane="bottomRight" activeCell="P31" sqref="P31"/>
    </sheetView>
  </sheetViews>
  <sheetFormatPr defaultColWidth="9.77734375" defaultRowHeight="11.25" x14ac:dyDescent="0.2"/>
  <cols>
    <col min="1" max="1" width="3.77734375" style="321" customWidth="1"/>
    <col min="2" max="2" width="6.77734375" style="321" customWidth="1"/>
    <col min="3" max="3" width="27.77734375" style="322" customWidth="1"/>
    <col min="4" max="6" width="10.77734375" style="321" customWidth="1"/>
    <col min="7" max="7" width="3.77734375" style="321" customWidth="1"/>
    <col min="8" max="8" width="6.77734375" style="321" customWidth="1"/>
    <col min="9" max="9" width="27.77734375" style="322" customWidth="1"/>
    <col min="10" max="12" width="10.77734375" style="321" customWidth="1"/>
    <col min="13" max="16384" width="9.77734375" style="321"/>
  </cols>
  <sheetData>
    <row r="1" spans="1:12" ht="20.25" x14ac:dyDescent="0.3">
      <c r="A1" s="596" t="s">
        <v>47</v>
      </c>
      <c r="B1" s="596"/>
      <c r="C1" s="596"/>
      <c r="D1" s="393"/>
      <c r="E1" s="394" t="s">
        <v>510</v>
      </c>
      <c r="F1" s="394"/>
      <c r="G1" s="390"/>
      <c r="H1" s="390"/>
      <c r="I1" s="396"/>
      <c r="J1" s="393"/>
      <c r="L1" s="395" t="s">
        <v>509</v>
      </c>
    </row>
    <row r="2" spans="1:12" ht="15.75" x14ac:dyDescent="0.25">
      <c r="A2" s="393"/>
      <c r="B2" s="393"/>
      <c r="C2" s="389"/>
      <c r="D2" s="393"/>
      <c r="E2" s="394" t="s">
        <v>504</v>
      </c>
      <c r="F2" s="392"/>
      <c r="G2" s="390"/>
      <c r="H2" s="390"/>
      <c r="I2" s="389"/>
      <c r="J2" s="599" t="s">
        <v>664</v>
      </c>
      <c r="K2" s="599"/>
      <c r="L2" s="599"/>
    </row>
    <row r="3" spans="1:12" ht="15.75" x14ac:dyDescent="0.25">
      <c r="A3" s="393"/>
      <c r="B3" s="393"/>
      <c r="C3" s="389"/>
      <c r="D3" s="393"/>
      <c r="E3" s="392" t="s">
        <v>507</v>
      </c>
      <c r="F3" s="391"/>
      <c r="G3" s="390"/>
      <c r="H3" s="390"/>
      <c r="I3" s="389"/>
      <c r="J3" s="599" t="s">
        <v>663</v>
      </c>
      <c r="K3" s="599"/>
      <c r="L3" s="599"/>
    </row>
    <row r="4" spans="1:12" ht="13.9" customHeight="1" x14ac:dyDescent="0.2">
      <c r="A4" s="597" t="s">
        <v>505</v>
      </c>
      <c r="B4" s="597"/>
      <c r="C4" s="597"/>
      <c r="D4" s="597"/>
      <c r="E4" s="324"/>
      <c r="F4" s="324"/>
      <c r="G4" s="324"/>
      <c r="H4" s="324"/>
      <c r="I4" s="325"/>
      <c r="J4" s="324"/>
      <c r="K4" s="324"/>
      <c r="L4" s="324"/>
    </row>
    <row r="5" spans="1:12" ht="12.75" x14ac:dyDescent="0.2">
      <c r="A5" s="388"/>
      <c r="B5" s="387"/>
      <c r="C5" s="386" t="s">
        <v>504</v>
      </c>
      <c r="D5" s="385" t="s">
        <v>503</v>
      </c>
      <c r="E5" s="384" t="s">
        <v>502</v>
      </c>
      <c r="F5" s="383" t="s">
        <v>501</v>
      </c>
      <c r="G5" s="382"/>
      <c r="H5" s="381"/>
      <c r="I5" s="380" t="s">
        <v>504</v>
      </c>
      <c r="J5" s="379" t="s">
        <v>503</v>
      </c>
      <c r="K5" s="378" t="s">
        <v>502</v>
      </c>
      <c r="L5" s="377" t="s">
        <v>501</v>
      </c>
    </row>
    <row r="6" spans="1:12" ht="12.75" x14ac:dyDescent="0.2">
      <c r="A6" s="351" t="s">
        <v>87</v>
      </c>
      <c r="B6" s="334" t="s">
        <v>500</v>
      </c>
      <c r="C6" s="328" t="s">
        <v>499</v>
      </c>
      <c r="D6" s="334" t="s">
        <v>88</v>
      </c>
      <c r="E6" s="334" t="s">
        <v>498</v>
      </c>
      <c r="F6" s="376" t="s">
        <v>497</v>
      </c>
      <c r="G6" s="355" t="s">
        <v>87</v>
      </c>
      <c r="H6" s="375" t="s">
        <v>500</v>
      </c>
      <c r="I6" s="374" t="s">
        <v>499</v>
      </c>
      <c r="J6" s="351" t="s">
        <v>88</v>
      </c>
      <c r="K6" s="334" t="s">
        <v>498</v>
      </c>
      <c r="L6" s="334" t="s">
        <v>497</v>
      </c>
    </row>
    <row r="7" spans="1:12" ht="12.75" x14ac:dyDescent="0.2">
      <c r="A7" s="351" t="s">
        <v>496</v>
      </c>
      <c r="B7" s="334" t="s">
        <v>495</v>
      </c>
      <c r="C7" s="333" t="s">
        <v>494</v>
      </c>
      <c r="D7" s="354">
        <v>62937</v>
      </c>
      <c r="E7" s="373" t="s">
        <v>346</v>
      </c>
      <c r="F7" s="372">
        <v>60146</v>
      </c>
      <c r="G7" s="348" t="s">
        <v>493</v>
      </c>
      <c r="H7" s="351" t="s">
        <v>492</v>
      </c>
      <c r="I7" s="333" t="s">
        <v>170</v>
      </c>
      <c r="J7" s="353">
        <v>0</v>
      </c>
      <c r="K7" s="353">
        <v>0</v>
      </c>
      <c r="L7" s="357"/>
    </row>
    <row r="8" spans="1:12" ht="12.75" x14ac:dyDescent="0.2">
      <c r="A8" s="351" t="s">
        <v>491</v>
      </c>
      <c r="B8" s="334"/>
      <c r="C8" s="333"/>
      <c r="D8" s="360"/>
      <c r="E8" s="353"/>
      <c r="F8" s="356"/>
      <c r="G8" s="355" t="s">
        <v>490</v>
      </c>
      <c r="H8" s="351" t="s">
        <v>489</v>
      </c>
      <c r="I8" s="365" t="s">
        <v>488</v>
      </c>
      <c r="J8" s="352">
        <f>J7</f>
        <v>0</v>
      </c>
      <c r="K8" s="358" t="s">
        <v>346</v>
      </c>
      <c r="L8" s="352">
        <f>K7</f>
        <v>0</v>
      </c>
    </row>
    <row r="9" spans="1:12" ht="12.75" x14ac:dyDescent="0.2">
      <c r="A9" s="351" t="s">
        <v>487</v>
      </c>
      <c r="B9" s="334" t="s">
        <v>486</v>
      </c>
      <c r="C9" s="333" t="s">
        <v>171</v>
      </c>
      <c r="D9" s="353">
        <v>0</v>
      </c>
      <c r="E9" s="353">
        <v>0</v>
      </c>
      <c r="F9" s="356"/>
      <c r="G9" s="355" t="s">
        <v>485</v>
      </c>
      <c r="H9" s="335"/>
      <c r="I9" s="333"/>
      <c r="J9" s="347"/>
      <c r="K9" s="347"/>
      <c r="L9" s="357"/>
    </row>
    <row r="10" spans="1:12" ht="12.75" x14ac:dyDescent="0.2">
      <c r="A10" s="351" t="s">
        <v>484</v>
      </c>
      <c r="B10" s="334" t="s">
        <v>483</v>
      </c>
      <c r="C10" s="333" t="s">
        <v>169</v>
      </c>
      <c r="D10" s="353">
        <v>0</v>
      </c>
      <c r="E10" s="353">
        <v>0</v>
      </c>
      <c r="F10" s="356"/>
      <c r="G10" s="355" t="s">
        <v>482</v>
      </c>
      <c r="H10" s="351" t="s">
        <v>481</v>
      </c>
      <c r="I10" s="333" t="s">
        <v>165</v>
      </c>
      <c r="J10" s="353">
        <v>0</v>
      </c>
      <c r="K10" s="353">
        <v>0</v>
      </c>
      <c r="L10" s="357"/>
    </row>
    <row r="11" spans="1:12" ht="12.75" x14ac:dyDescent="0.2">
      <c r="A11" s="351" t="s">
        <v>480</v>
      </c>
      <c r="B11" s="334" t="s">
        <v>479</v>
      </c>
      <c r="C11" s="333" t="s">
        <v>168</v>
      </c>
      <c r="D11" s="353">
        <v>0</v>
      </c>
      <c r="E11" s="353">
        <v>0</v>
      </c>
      <c r="F11" s="356"/>
      <c r="G11" s="355" t="s">
        <v>478</v>
      </c>
      <c r="H11" s="351" t="s">
        <v>477</v>
      </c>
      <c r="I11" s="333" t="s">
        <v>163</v>
      </c>
      <c r="J11" s="353">
        <v>0</v>
      </c>
      <c r="K11" s="353">
        <v>0</v>
      </c>
      <c r="L11" s="357"/>
    </row>
    <row r="12" spans="1:12" ht="12.75" x14ac:dyDescent="0.2">
      <c r="A12" s="351" t="s">
        <v>476</v>
      </c>
      <c r="B12" s="334" t="s">
        <v>475</v>
      </c>
      <c r="C12" s="333" t="s">
        <v>166</v>
      </c>
      <c r="D12" s="353">
        <v>0</v>
      </c>
      <c r="E12" s="353">
        <v>0</v>
      </c>
      <c r="F12" s="356"/>
      <c r="G12" s="355" t="s">
        <v>474</v>
      </c>
      <c r="H12" s="351" t="s">
        <v>473</v>
      </c>
      <c r="I12" s="333" t="s">
        <v>472</v>
      </c>
      <c r="J12" s="353">
        <v>0</v>
      </c>
      <c r="K12" s="353">
        <v>0</v>
      </c>
      <c r="L12" s="357"/>
    </row>
    <row r="13" spans="1:12" ht="12.75" x14ac:dyDescent="0.2">
      <c r="A13" s="351" t="s">
        <v>471</v>
      </c>
      <c r="B13" s="334" t="s">
        <v>470</v>
      </c>
      <c r="C13" s="333" t="s">
        <v>164</v>
      </c>
      <c r="D13" s="353">
        <v>0</v>
      </c>
      <c r="E13" s="353">
        <v>0</v>
      </c>
      <c r="F13" s="356"/>
      <c r="G13" s="355" t="s">
        <v>469</v>
      </c>
      <c r="H13" s="351" t="s">
        <v>468</v>
      </c>
      <c r="I13" s="333" t="s">
        <v>159</v>
      </c>
      <c r="J13" s="353">
        <v>0</v>
      </c>
      <c r="K13" s="353">
        <v>0</v>
      </c>
      <c r="L13" s="357"/>
    </row>
    <row r="14" spans="1:12" ht="12.75" x14ac:dyDescent="0.2">
      <c r="A14" s="351" t="s">
        <v>467</v>
      </c>
      <c r="B14" s="334" t="s">
        <v>466</v>
      </c>
      <c r="C14" s="333" t="s">
        <v>162</v>
      </c>
      <c r="D14" s="353">
        <v>0</v>
      </c>
      <c r="E14" s="353">
        <v>0</v>
      </c>
      <c r="F14" s="356"/>
      <c r="G14" s="355" t="s">
        <v>465</v>
      </c>
      <c r="H14" s="351" t="s">
        <v>464</v>
      </c>
      <c r="I14" s="333" t="s">
        <v>157</v>
      </c>
      <c r="J14" s="353">
        <v>0</v>
      </c>
      <c r="K14" s="353">
        <v>0</v>
      </c>
      <c r="L14" s="357"/>
    </row>
    <row r="15" spans="1:12" ht="12.75" x14ac:dyDescent="0.2">
      <c r="A15" s="351" t="s">
        <v>463</v>
      </c>
      <c r="B15" s="334" t="s">
        <v>462</v>
      </c>
      <c r="C15" s="333" t="s">
        <v>160</v>
      </c>
      <c r="D15" s="353">
        <v>0</v>
      </c>
      <c r="E15" s="353">
        <v>0</v>
      </c>
      <c r="F15" s="356"/>
      <c r="G15" s="355" t="s">
        <v>461</v>
      </c>
      <c r="H15" s="351" t="s">
        <v>460</v>
      </c>
      <c r="I15" s="333" t="s">
        <v>155</v>
      </c>
      <c r="J15" s="353">
        <v>0</v>
      </c>
      <c r="K15" s="353">
        <v>0</v>
      </c>
      <c r="L15" s="357"/>
    </row>
    <row r="16" spans="1:12" ht="12.75" x14ac:dyDescent="0.2">
      <c r="A16" s="351" t="s">
        <v>459</v>
      </c>
      <c r="B16" s="334" t="s">
        <v>458</v>
      </c>
      <c r="C16" s="333" t="s">
        <v>158</v>
      </c>
      <c r="D16" s="353">
        <v>0</v>
      </c>
      <c r="E16" s="353">
        <v>0</v>
      </c>
      <c r="F16" s="356"/>
      <c r="G16" s="355" t="s">
        <v>457</v>
      </c>
      <c r="H16" s="351" t="s">
        <v>456</v>
      </c>
      <c r="I16" s="333" t="s">
        <v>153</v>
      </c>
      <c r="J16" s="353">
        <v>0</v>
      </c>
      <c r="K16" s="353">
        <v>0</v>
      </c>
      <c r="L16" s="357"/>
    </row>
    <row r="17" spans="1:12" ht="12.75" x14ac:dyDescent="0.2">
      <c r="A17" s="351" t="s">
        <v>455</v>
      </c>
      <c r="B17" s="334" t="s">
        <v>454</v>
      </c>
      <c r="C17" s="333" t="s">
        <v>156</v>
      </c>
      <c r="D17" s="537">
        <v>0</v>
      </c>
      <c r="E17" s="536">
        <v>0</v>
      </c>
      <c r="F17" s="356"/>
      <c r="G17" s="355" t="s">
        <v>453</v>
      </c>
      <c r="H17" s="351" t="s">
        <v>452</v>
      </c>
      <c r="I17" s="333" t="s">
        <v>152</v>
      </c>
      <c r="J17" s="353">
        <v>0</v>
      </c>
      <c r="K17" s="353">
        <v>0</v>
      </c>
      <c r="L17" s="357"/>
    </row>
    <row r="18" spans="1:12" ht="12.75" x14ac:dyDescent="0.2">
      <c r="A18" s="351" t="s">
        <v>451</v>
      </c>
      <c r="B18" s="334" t="s">
        <v>450</v>
      </c>
      <c r="C18" s="365" t="s">
        <v>154</v>
      </c>
      <c r="D18" s="534">
        <v>0</v>
      </c>
      <c r="E18" s="535">
        <v>0</v>
      </c>
      <c r="F18" s="356"/>
      <c r="G18" s="355" t="s">
        <v>449</v>
      </c>
      <c r="H18" s="351" t="s">
        <v>448</v>
      </c>
      <c r="I18" s="333" t="s">
        <v>150</v>
      </c>
      <c r="J18" s="536">
        <v>12638</v>
      </c>
      <c r="K18" s="536">
        <v>17794</v>
      </c>
      <c r="L18" s="357"/>
    </row>
    <row r="19" spans="1:12" ht="12.75" x14ac:dyDescent="0.2">
      <c r="A19" s="351" t="s">
        <v>447</v>
      </c>
      <c r="B19" s="334"/>
      <c r="C19" s="371" t="s">
        <v>446</v>
      </c>
      <c r="D19" s="370">
        <f>SUBTOTAL(9,D9:D18)</f>
        <v>0</v>
      </c>
      <c r="E19" s="369" t="s">
        <v>346</v>
      </c>
      <c r="F19" s="349">
        <f>SUBTOTAL(9,E8:E18)</f>
        <v>0</v>
      </c>
      <c r="G19" s="368" t="s">
        <v>445</v>
      </c>
      <c r="H19" s="367">
        <v>437000</v>
      </c>
      <c r="I19" s="366" t="s">
        <v>149</v>
      </c>
      <c r="J19" s="535">
        <v>0</v>
      </c>
      <c r="K19" s="535">
        <v>0</v>
      </c>
      <c r="L19" s="357"/>
    </row>
    <row r="20" spans="1:12" ht="12.75" x14ac:dyDescent="0.2">
      <c r="A20" s="351" t="s">
        <v>444</v>
      </c>
      <c r="B20" s="334" t="s">
        <v>443</v>
      </c>
      <c r="C20" s="333" t="s">
        <v>151</v>
      </c>
      <c r="D20" s="353">
        <v>0</v>
      </c>
      <c r="E20" s="353">
        <v>0</v>
      </c>
      <c r="F20" s="356"/>
      <c r="G20" s="361" t="s">
        <v>442</v>
      </c>
      <c r="H20" s="364" t="s">
        <v>441</v>
      </c>
      <c r="I20" s="333" t="s">
        <v>440</v>
      </c>
      <c r="J20" s="353">
        <v>0</v>
      </c>
      <c r="K20" s="353">
        <v>0</v>
      </c>
      <c r="L20" s="357"/>
    </row>
    <row r="21" spans="1:12" ht="12.75" x14ac:dyDescent="0.2">
      <c r="A21" s="351" t="s">
        <v>439</v>
      </c>
      <c r="B21" s="364"/>
      <c r="C21" s="363"/>
      <c r="D21" s="362"/>
      <c r="E21" s="362"/>
      <c r="F21" s="356"/>
      <c r="G21" s="361" t="s">
        <v>438</v>
      </c>
      <c r="H21" s="351" t="s">
        <v>437</v>
      </c>
      <c r="I21" s="333" t="s">
        <v>145</v>
      </c>
      <c r="J21" s="353">
        <v>0</v>
      </c>
      <c r="K21" s="353">
        <v>0</v>
      </c>
      <c r="L21" s="357"/>
    </row>
    <row r="22" spans="1:12" ht="12.75" x14ac:dyDescent="0.2">
      <c r="A22" s="351" t="s">
        <v>436</v>
      </c>
      <c r="B22" s="334" t="s">
        <v>435</v>
      </c>
      <c r="C22" s="333" t="s">
        <v>148</v>
      </c>
      <c r="D22" s="353">
        <v>0</v>
      </c>
      <c r="E22" s="353">
        <v>0</v>
      </c>
      <c r="F22" s="356"/>
      <c r="G22" s="355" t="s">
        <v>434</v>
      </c>
      <c r="H22" s="351" t="s">
        <v>433</v>
      </c>
      <c r="I22" s="365" t="s">
        <v>432</v>
      </c>
      <c r="J22" s="352">
        <f>SUBTOTAL(9,J10:J21)</f>
        <v>12638</v>
      </c>
      <c r="K22" s="358" t="s">
        <v>346</v>
      </c>
      <c r="L22" s="352">
        <f>SUBTOTAL(9,K10:K21)</f>
        <v>17794</v>
      </c>
    </row>
    <row r="23" spans="1:12" ht="12.75" x14ac:dyDescent="0.2">
      <c r="A23" s="351" t="s">
        <v>431</v>
      </c>
      <c r="B23" s="334" t="s">
        <v>430</v>
      </c>
      <c r="C23" s="333" t="s">
        <v>146</v>
      </c>
      <c r="D23" s="353">
        <v>0</v>
      </c>
      <c r="E23" s="353">
        <v>0</v>
      </c>
      <c r="F23" s="356"/>
      <c r="G23" s="355" t="s">
        <v>429</v>
      </c>
      <c r="H23" s="335"/>
      <c r="I23" s="333"/>
      <c r="J23" s="347"/>
      <c r="K23" s="347"/>
      <c r="L23" s="357"/>
    </row>
    <row r="24" spans="1:12" ht="12.75" x14ac:dyDescent="0.2">
      <c r="A24" s="351" t="s">
        <v>428</v>
      </c>
      <c r="B24" s="334" t="s">
        <v>427</v>
      </c>
      <c r="C24" s="333" t="s">
        <v>144</v>
      </c>
      <c r="D24" s="353">
        <v>0</v>
      </c>
      <c r="E24" s="353">
        <v>0</v>
      </c>
      <c r="F24" s="356"/>
      <c r="G24" s="355" t="s">
        <v>426</v>
      </c>
      <c r="H24" s="335"/>
      <c r="I24" s="333"/>
      <c r="J24" s="347"/>
      <c r="K24" s="347"/>
      <c r="L24" s="357"/>
    </row>
    <row r="25" spans="1:12" ht="12.75" x14ac:dyDescent="0.2">
      <c r="A25" s="351" t="s">
        <v>425</v>
      </c>
      <c r="B25" s="364"/>
      <c r="C25" s="363"/>
      <c r="D25" s="362"/>
      <c r="E25" s="360"/>
      <c r="F25" s="356"/>
      <c r="G25" s="355" t="s">
        <v>424</v>
      </c>
      <c r="H25" s="351" t="s">
        <v>423</v>
      </c>
      <c r="I25" s="333" t="s">
        <v>141</v>
      </c>
      <c r="J25" s="353">
        <v>0</v>
      </c>
      <c r="K25" s="353">
        <v>0</v>
      </c>
      <c r="L25" s="357"/>
    </row>
    <row r="26" spans="1:12" ht="12.75" x14ac:dyDescent="0.2">
      <c r="A26" s="351" t="s">
        <v>422</v>
      </c>
      <c r="B26" s="334" t="s">
        <v>421</v>
      </c>
      <c r="C26" s="333" t="s">
        <v>142</v>
      </c>
      <c r="D26" s="353">
        <v>0</v>
      </c>
      <c r="E26" s="353">
        <v>0</v>
      </c>
      <c r="F26" s="356"/>
      <c r="G26" s="355" t="s">
        <v>420</v>
      </c>
      <c r="H26" s="351" t="s">
        <v>419</v>
      </c>
      <c r="I26" s="333" t="s">
        <v>140</v>
      </c>
      <c r="J26" s="353">
        <v>0</v>
      </c>
      <c r="K26" s="353">
        <v>0</v>
      </c>
      <c r="L26" s="357"/>
    </row>
    <row r="27" spans="1:12" ht="12.75" x14ac:dyDescent="0.2">
      <c r="A27" s="351" t="s">
        <v>418</v>
      </c>
      <c r="B27" s="334"/>
      <c r="C27" s="333"/>
      <c r="D27" s="360"/>
      <c r="E27" s="360"/>
      <c r="F27" s="356"/>
      <c r="G27" s="355" t="s">
        <v>417</v>
      </c>
      <c r="H27" s="351" t="s">
        <v>416</v>
      </c>
      <c r="I27" s="333" t="s">
        <v>138</v>
      </c>
      <c r="J27" s="353">
        <v>0</v>
      </c>
      <c r="K27" s="353">
        <v>0</v>
      </c>
      <c r="L27" s="357"/>
    </row>
    <row r="28" spans="1:12" ht="25.5" x14ac:dyDescent="0.2">
      <c r="A28" s="351" t="s">
        <v>415</v>
      </c>
      <c r="B28" s="334" t="s">
        <v>414</v>
      </c>
      <c r="C28" s="333" t="s">
        <v>139</v>
      </c>
      <c r="D28" s="353">
        <v>0</v>
      </c>
      <c r="E28" s="353">
        <v>0</v>
      </c>
      <c r="F28" s="356"/>
      <c r="G28" s="355" t="s">
        <v>413</v>
      </c>
      <c r="H28" s="351" t="s">
        <v>412</v>
      </c>
      <c r="I28" s="333" t="s">
        <v>411</v>
      </c>
      <c r="J28" s="353">
        <v>0</v>
      </c>
      <c r="K28" s="353">
        <v>0</v>
      </c>
      <c r="L28" s="357"/>
    </row>
    <row r="29" spans="1:12" ht="12.75" x14ac:dyDescent="0.2">
      <c r="A29" s="351" t="s">
        <v>410</v>
      </c>
      <c r="B29" s="334" t="s">
        <v>409</v>
      </c>
      <c r="C29" s="333" t="s">
        <v>408</v>
      </c>
      <c r="D29" s="353">
        <v>0</v>
      </c>
      <c r="E29" s="353">
        <v>0</v>
      </c>
      <c r="F29" s="356"/>
      <c r="G29" s="355" t="s">
        <v>407</v>
      </c>
      <c r="H29" s="351" t="s">
        <v>406</v>
      </c>
      <c r="I29" s="333" t="s">
        <v>134</v>
      </c>
      <c r="J29" s="353">
        <v>0</v>
      </c>
      <c r="K29" s="353">
        <v>0</v>
      </c>
      <c r="L29" s="357"/>
    </row>
    <row r="30" spans="1:12" ht="12.75" x14ac:dyDescent="0.2">
      <c r="A30" s="351" t="s">
        <v>405</v>
      </c>
      <c r="B30" s="334" t="s">
        <v>404</v>
      </c>
      <c r="C30" s="333" t="s">
        <v>135</v>
      </c>
      <c r="D30" s="353">
        <v>0</v>
      </c>
      <c r="E30" s="353">
        <v>0</v>
      </c>
      <c r="F30" s="356"/>
      <c r="G30" s="355" t="s">
        <v>403</v>
      </c>
      <c r="H30" s="351" t="s">
        <v>402</v>
      </c>
      <c r="I30" s="333" t="s">
        <v>133</v>
      </c>
      <c r="J30" s="353">
        <v>0</v>
      </c>
      <c r="K30" s="353">
        <v>0</v>
      </c>
      <c r="L30" s="357"/>
    </row>
    <row r="31" spans="1:12" ht="12.75" x14ac:dyDescent="0.2">
      <c r="A31" s="351" t="s">
        <v>401</v>
      </c>
      <c r="B31" s="334"/>
      <c r="C31" s="333"/>
      <c r="D31" s="360"/>
      <c r="E31" s="360"/>
      <c r="F31" s="356"/>
      <c r="G31" s="355" t="s">
        <v>400</v>
      </c>
      <c r="H31" s="351" t="s">
        <v>399</v>
      </c>
      <c r="I31" s="333" t="s">
        <v>131</v>
      </c>
      <c r="J31" s="353">
        <v>0</v>
      </c>
      <c r="K31" s="353">
        <v>0</v>
      </c>
      <c r="L31" s="357"/>
    </row>
    <row r="32" spans="1:12" ht="12.75" x14ac:dyDescent="0.2">
      <c r="A32" s="351" t="s">
        <v>398</v>
      </c>
      <c r="B32" s="334">
        <v>417100</v>
      </c>
      <c r="C32" s="333" t="s">
        <v>132</v>
      </c>
      <c r="D32" s="353">
        <v>0</v>
      </c>
      <c r="E32" s="353">
        <v>0</v>
      </c>
      <c r="F32" s="356"/>
      <c r="G32" s="355" t="s">
        <v>397</v>
      </c>
      <c r="H32" s="351" t="s">
        <v>396</v>
      </c>
      <c r="I32" s="333" t="s">
        <v>395</v>
      </c>
      <c r="J32" s="353">
        <v>0</v>
      </c>
      <c r="K32" s="353">
        <v>0</v>
      </c>
      <c r="L32" s="357"/>
    </row>
    <row r="33" spans="1:12" ht="12.75" x14ac:dyDescent="0.2">
      <c r="A33" s="351" t="s">
        <v>394</v>
      </c>
      <c r="B33" s="334">
        <v>417200</v>
      </c>
      <c r="C33" s="333" t="s">
        <v>130</v>
      </c>
      <c r="D33" s="353">
        <v>0</v>
      </c>
      <c r="E33" s="353">
        <v>0</v>
      </c>
      <c r="F33" s="356"/>
      <c r="G33" s="361" t="s">
        <v>393</v>
      </c>
      <c r="H33" s="334" t="s">
        <v>392</v>
      </c>
      <c r="I33" s="333" t="s">
        <v>391</v>
      </c>
      <c r="J33" s="353">
        <v>0</v>
      </c>
      <c r="K33" s="353">
        <v>0</v>
      </c>
      <c r="L33" s="357"/>
    </row>
    <row r="34" spans="1:12" ht="12.75" x14ac:dyDescent="0.2">
      <c r="A34" s="351" t="s">
        <v>390</v>
      </c>
      <c r="B34" s="334">
        <v>417300</v>
      </c>
      <c r="C34" s="333" t="s">
        <v>389</v>
      </c>
      <c r="D34" s="353">
        <v>0</v>
      </c>
      <c r="E34" s="353">
        <v>0</v>
      </c>
      <c r="F34" s="356"/>
      <c r="G34" s="355" t="s">
        <v>388</v>
      </c>
      <c r="H34" s="351" t="s">
        <v>387</v>
      </c>
      <c r="I34" s="333" t="s">
        <v>386</v>
      </c>
      <c r="J34" s="353">
        <v>0</v>
      </c>
      <c r="K34" s="353">
        <v>0</v>
      </c>
      <c r="L34" s="357"/>
    </row>
    <row r="35" spans="1:12" ht="12.75" x14ac:dyDescent="0.2">
      <c r="A35" s="351" t="s">
        <v>385</v>
      </c>
      <c r="B35" s="334">
        <v>417400</v>
      </c>
      <c r="C35" s="333" t="s">
        <v>384</v>
      </c>
      <c r="D35" s="353">
        <v>0</v>
      </c>
      <c r="E35" s="353">
        <v>0</v>
      </c>
      <c r="F35" s="356"/>
      <c r="G35" s="355" t="s">
        <v>383</v>
      </c>
      <c r="H35" s="351" t="s">
        <v>382</v>
      </c>
      <c r="I35" s="333" t="s">
        <v>381</v>
      </c>
      <c r="J35" s="359">
        <f>SUBTOTAL(9,J25:J34)</f>
        <v>0</v>
      </c>
      <c r="K35" s="358" t="s">
        <v>346</v>
      </c>
      <c r="L35" s="352">
        <f>SUBTOTAL(9,K25:K34)</f>
        <v>0</v>
      </c>
    </row>
    <row r="36" spans="1:12" ht="12.75" x14ac:dyDescent="0.2">
      <c r="A36" s="351" t="s">
        <v>380</v>
      </c>
      <c r="B36" s="334">
        <v>417900</v>
      </c>
      <c r="C36" s="333" t="s">
        <v>124</v>
      </c>
      <c r="D36" s="353">
        <v>0</v>
      </c>
      <c r="E36" s="353">
        <v>0</v>
      </c>
      <c r="F36" s="356"/>
      <c r="G36" s="355" t="s">
        <v>379</v>
      </c>
      <c r="H36" s="335"/>
      <c r="I36" s="333" t="s">
        <v>378</v>
      </c>
      <c r="J36" s="347"/>
      <c r="K36" s="347"/>
      <c r="L36" s="357"/>
    </row>
    <row r="37" spans="1:12" ht="25.5" x14ac:dyDescent="0.2">
      <c r="A37" s="351" t="s">
        <v>377</v>
      </c>
      <c r="B37" s="334"/>
      <c r="C37" s="333"/>
      <c r="D37" s="360"/>
      <c r="E37" s="360"/>
      <c r="F37" s="356"/>
      <c r="G37" s="355" t="s">
        <v>376</v>
      </c>
      <c r="H37" s="351" t="s">
        <v>375</v>
      </c>
      <c r="I37" s="333" t="s">
        <v>374</v>
      </c>
      <c r="J37" s="353">
        <v>0</v>
      </c>
      <c r="K37" s="353">
        <v>0</v>
      </c>
      <c r="L37" s="357"/>
    </row>
    <row r="38" spans="1:12" ht="12.75" x14ac:dyDescent="0.2">
      <c r="A38" s="351" t="s">
        <v>373</v>
      </c>
      <c r="B38" s="334">
        <v>418100</v>
      </c>
      <c r="C38" s="333" t="s">
        <v>123</v>
      </c>
      <c r="D38" s="353">
        <v>0</v>
      </c>
      <c r="E38" s="353">
        <v>0</v>
      </c>
      <c r="F38" s="356"/>
      <c r="G38" s="355" t="s">
        <v>372</v>
      </c>
      <c r="H38" s="351" t="s">
        <v>371</v>
      </c>
      <c r="I38" s="333" t="s">
        <v>370</v>
      </c>
      <c r="J38" s="353">
        <v>0</v>
      </c>
      <c r="K38" s="353">
        <v>0</v>
      </c>
      <c r="L38" s="357"/>
    </row>
    <row r="39" spans="1:12" ht="12.75" x14ac:dyDescent="0.2">
      <c r="A39" s="351" t="s">
        <v>369</v>
      </c>
      <c r="B39" s="334"/>
      <c r="C39" s="333"/>
      <c r="D39" s="360"/>
      <c r="E39" s="353"/>
      <c r="F39" s="356"/>
      <c r="G39" s="355" t="s">
        <v>368</v>
      </c>
      <c r="H39" s="351" t="s">
        <v>367</v>
      </c>
      <c r="I39" s="333" t="s">
        <v>366</v>
      </c>
      <c r="J39" s="359">
        <f>SUBTOTAL(9,J37:J38)</f>
        <v>0</v>
      </c>
      <c r="K39" s="358" t="s">
        <v>346</v>
      </c>
      <c r="L39" s="352">
        <f>SUBTOTAL(9,K37:K38)</f>
        <v>0</v>
      </c>
    </row>
    <row r="40" spans="1:12" ht="12.75" x14ac:dyDescent="0.2">
      <c r="A40" s="351" t="s">
        <v>365</v>
      </c>
      <c r="B40" s="334">
        <v>419100</v>
      </c>
      <c r="C40" s="333" t="s">
        <v>120</v>
      </c>
      <c r="D40" s="353">
        <v>0</v>
      </c>
      <c r="E40" s="353">
        <v>0</v>
      </c>
      <c r="F40" s="356"/>
      <c r="G40" s="355" t="s">
        <v>364</v>
      </c>
      <c r="H40" s="351" t="s">
        <v>363</v>
      </c>
      <c r="I40" s="333"/>
      <c r="J40" s="347"/>
      <c r="K40" s="357"/>
      <c r="L40" s="357"/>
    </row>
    <row r="41" spans="1:12" ht="12.75" x14ac:dyDescent="0.2">
      <c r="A41" s="351" t="s">
        <v>362</v>
      </c>
      <c r="B41" s="334">
        <v>419200</v>
      </c>
      <c r="C41" s="333" t="s">
        <v>118</v>
      </c>
      <c r="D41" s="353">
        <v>0</v>
      </c>
      <c r="E41" s="353">
        <v>0</v>
      </c>
      <c r="F41" s="356"/>
      <c r="G41" s="355" t="s">
        <v>361</v>
      </c>
      <c r="H41" s="335"/>
      <c r="I41" s="333" t="s">
        <v>360</v>
      </c>
      <c r="J41" s="359">
        <f>SUM(D46,J8,J22,J35,J39)</f>
        <v>354821</v>
      </c>
      <c r="K41" s="358" t="s">
        <v>346</v>
      </c>
      <c r="L41" s="352">
        <f>SUM(F46,L8,L22,L35,L39)</f>
        <v>458585</v>
      </c>
    </row>
    <row r="42" spans="1:12" ht="12.75" x14ac:dyDescent="0.2">
      <c r="A42" s="351" t="s">
        <v>359</v>
      </c>
      <c r="B42" s="334">
        <v>419300</v>
      </c>
      <c r="C42" s="333" t="s">
        <v>116</v>
      </c>
      <c r="D42" s="353">
        <v>0</v>
      </c>
      <c r="E42" s="353">
        <v>0</v>
      </c>
      <c r="F42" s="356"/>
      <c r="G42" s="355" t="s">
        <v>358</v>
      </c>
      <c r="H42" s="335"/>
      <c r="I42" s="333"/>
      <c r="J42" s="347"/>
      <c r="K42" s="347"/>
      <c r="L42" s="357"/>
    </row>
    <row r="43" spans="1:12" ht="12.75" x14ac:dyDescent="0.2">
      <c r="A43" s="351" t="s">
        <v>357</v>
      </c>
      <c r="B43" s="334">
        <v>419900</v>
      </c>
      <c r="C43" s="333" t="s">
        <v>115</v>
      </c>
      <c r="D43" s="353">
        <v>342183</v>
      </c>
      <c r="E43" s="534">
        <v>440791</v>
      </c>
      <c r="F43" s="356"/>
      <c r="G43" s="355" t="s">
        <v>356</v>
      </c>
      <c r="H43" s="351" t="s">
        <v>355</v>
      </c>
      <c r="I43" s="333" t="s">
        <v>354</v>
      </c>
      <c r="J43" s="533">
        <v>0</v>
      </c>
      <c r="K43" s="532">
        <v>0</v>
      </c>
      <c r="L43" s="352">
        <f>+K43</f>
        <v>0</v>
      </c>
    </row>
    <row r="44" spans="1:12" ht="12.75" x14ac:dyDescent="0.2">
      <c r="A44" s="351" t="s">
        <v>353</v>
      </c>
      <c r="B44" s="334"/>
      <c r="C44" s="333" t="s">
        <v>352</v>
      </c>
      <c r="D44" s="332">
        <f>SUBTOTAL(9,D19:D43)</f>
        <v>342183</v>
      </c>
      <c r="E44" s="350" t="s">
        <v>346</v>
      </c>
      <c r="F44" s="349">
        <f>SUBTOTAL(9,E20:E43)</f>
        <v>440791</v>
      </c>
      <c r="G44" s="348" t="s">
        <v>351</v>
      </c>
      <c r="H44" s="335"/>
      <c r="I44" s="333"/>
      <c r="J44" s="347"/>
      <c r="K44" s="347"/>
      <c r="L44" s="347"/>
    </row>
    <row r="45" spans="1:12" ht="24" x14ac:dyDescent="0.2">
      <c r="A45" s="346" t="s">
        <v>350</v>
      </c>
      <c r="B45" s="340">
        <v>410000</v>
      </c>
      <c r="C45" s="345" t="s">
        <v>349</v>
      </c>
      <c r="D45" s="344"/>
      <c r="E45" s="343" t="s">
        <v>346</v>
      </c>
      <c r="F45" s="342"/>
      <c r="G45" s="341"/>
      <c r="H45" s="340" t="s">
        <v>348</v>
      </c>
      <c r="I45" s="339" t="s">
        <v>347</v>
      </c>
      <c r="J45" s="338"/>
      <c r="K45" s="337" t="s">
        <v>346</v>
      </c>
      <c r="L45" s="336"/>
    </row>
    <row r="46" spans="1:12" ht="12.75" x14ac:dyDescent="0.2">
      <c r="A46" s="335"/>
      <c r="B46" s="334"/>
      <c r="C46" s="333"/>
      <c r="D46" s="332">
        <f>(D19+D44)</f>
        <v>342183</v>
      </c>
      <c r="E46" s="332"/>
      <c r="F46" s="331">
        <f>SUM(F19+F44)</f>
        <v>440791</v>
      </c>
      <c r="G46" s="330"/>
      <c r="H46" s="329"/>
      <c r="I46" s="328" t="s">
        <v>345</v>
      </c>
      <c r="J46" s="326">
        <f>(D7+J41+J43)</f>
        <v>417758</v>
      </c>
      <c r="K46" s="327"/>
      <c r="L46" s="326">
        <f>(F7+L41+K43)</f>
        <v>518731</v>
      </c>
    </row>
    <row r="47" spans="1:12" ht="12.95" customHeight="1" x14ac:dyDescent="0.2">
      <c r="A47" s="598" t="str">
        <f ca="1">CELL("FILENAME",A1)</f>
        <v>R:\Finance\Annual Budget\Amended 2016-2017\[2016-2017 Amended Budget.xlsx]181</v>
      </c>
      <c r="B47" s="598"/>
      <c r="C47" s="598"/>
      <c r="D47" s="324"/>
      <c r="E47" s="324"/>
      <c r="F47" s="324"/>
      <c r="G47" s="324"/>
      <c r="H47" s="324"/>
      <c r="I47" s="325"/>
      <c r="J47" s="324"/>
      <c r="K47" s="324"/>
      <c r="L47" s="324"/>
    </row>
    <row r="48" spans="1:12" x14ac:dyDescent="0.2">
      <c r="D48" s="323"/>
      <c r="E48" s="323"/>
      <c r="F48" s="323"/>
    </row>
    <row r="49" spans="4:6" x14ac:dyDescent="0.2">
      <c r="D49" s="323"/>
      <c r="E49" s="323"/>
      <c r="F49" s="323"/>
    </row>
    <row r="50" spans="4:6" x14ac:dyDescent="0.2">
      <c r="D50" s="323"/>
      <c r="E50" s="323"/>
      <c r="F50" s="323"/>
    </row>
    <row r="51" spans="4:6" x14ac:dyDescent="0.2">
      <c r="D51" s="323"/>
      <c r="E51" s="323"/>
      <c r="F51" s="323"/>
    </row>
    <row r="52" spans="4:6" x14ac:dyDescent="0.2">
      <c r="D52" s="323"/>
      <c r="E52" s="323"/>
      <c r="F52" s="323"/>
    </row>
    <row r="53" spans="4:6" x14ac:dyDescent="0.2">
      <c r="D53" s="323"/>
      <c r="E53" s="323"/>
      <c r="F53" s="323"/>
    </row>
    <row r="54" spans="4:6" x14ac:dyDescent="0.2">
      <c r="D54" s="323"/>
      <c r="E54" s="323"/>
      <c r="F54" s="323"/>
    </row>
    <row r="55" spans="4:6" x14ac:dyDescent="0.2">
      <c r="D55" s="323"/>
      <c r="E55" s="323"/>
      <c r="F55" s="323"/>
    </row>
    <row r="56" spans="4:6" x14ac:dyDescent="0.2">
      <c r="D56" s="323"/>
      <c r="E56" s="323"/>
      <c r="F56" s="323"/>
    </row>
    <row r="57" spans="4:6" x14ac:dyDescent="0.2">
      <c r="D57" s="323"/>
      <c r="E57" s="323"/>
      <c r="F57" s="323"/>
    </row>
    <row r="58" spans="4:6" x14ac:dyDescent="0.2">
      <c r="D58" s="323"/>
      <c r="E58" s="323"/>
      <c r="F58" s="323"/>
    </row>
    <row r="59" spans="4:6" x14ac:dyDescent="0.2">
      <c r="D59" s="323"/>
      <c r="E59" s="323"/>
      <c r="F59" s="323"/>
    </row>
    <row r="60" spans="4:6" x14ac:dyDescent="0.2">
      <c r="D60" s="323"/>
      <c r="E60" s="323"/>
      <c r="F60" s="323"/>
    </row>
    <row r="61" spans="4:6" x14ac:dyDescent="0.2">
      <c r="D61" s="323"/>
      <c r="E61" s="323"/>
      <c r="F61" s="323"/>
    </row>
    <row r="62" spans="4:6" x14ac:dyDescent="0.2">
      <c r="D62" s="323"/>
      <c r="E62" s="323"/>
      <c r="F62" s="323"/>
    </row>
    <row r="63" spans="4:6" x14ac:dyDescent="0.2">
      <c r="D63" s="323"/>
      <c r="E63" s="323"/>
      <c r="F63" s="323"/>
    </row>
    <row r="64" spans="4:6" x14ac:dyDescent="0.2">
      <c r="D64" s="323"/>
      <c r="E64" s="323"/>
      <c r="F64" s="323"/>
    </row>
    <row r="65" spans="4:6" x14ac:dyDescent="0.2">
      <c r="D65" s="323"/>
      <c r="E65" s="323"/>
      <c r="F65" s="323"/>
    </row>
    <row r="66" spans="4:6" x14ac:dyDescent="0.2">
      <c r="D66" s="323"/>
      <c r="E66" s="323"/>
      <c r="F66" s="323"/>
    </row>
    <row r="67" spans="4:6" x14ac:dyDescent="0.2">
      <c r="D67" s="323"/>
      <c r="E67" s="323"/>
      <c r="F67" s="323"/>
    </row>
    <row r="68" spans="4:6" x14ac:dyDescent="0.2">
      <c r="D68" s="323"/>
      <c r="E68" s="323"/>
      <c r="F68" s="323"/>
    </row>
    <row r="69" spans="4:6" x14ac:dyDescent="0.2">
      <c r="D69" s="323"/>
      <c r="E69" s="323"/>
      <c r="F69" s="323"/>
    </row>
    <row r="70" spans="4:6" x14ac:dyDescent="0.2">
      <c r="D70" s="323"/>
      <c r="E70" s="323"/>
      <c r="F70" s="323"/>
    </row>
    <row r="71" spans="4:6" x14ac:dyDescent="0.2">
      <c r="D71" s="323"/>
      <c r="E71" s="323"/>
      <c r="F71" s="323"/>
    </row>
    <row r="72" spans="4:6" x14ac:dyDescent="0.2">
      <c r="D72" s="323"/>
      <c r="E72" s="323"/>
      <c r="F72" s="323"/>
    </row>
    <row r="73" spans="4:6" x14ac:dyDescent="0.2">
      <c r="D73" s="323"/>
      <c r="E73" s="323"/>
      <c r="F73" s="323"/>
    </row>
    <row r="74" spans="4:6" x14ac:dyDescent="0.2">
      <c r="D74" s="323"/>
      <c r="E74" s="323"/>
      <c r="F74" s="323"/>
    </row>
    <row r="75" spans="4:6" x14ac:dyDescent="0.2">
      <c r="D75" s="323"/>
      <c r="E75" s="323"/>
      <c r="F75" s="323"/>
    </row>
    <row r="76" spans="4:6" x14ac:dyDescent="0.2">
      <c r="D76" s="323"/>
      <c r="E76" s="323"/>
      <c r="F76" s="323"/>
    </row>
    <row r="77" spans="4:6" x14ac:dyDescent="0.2">
      <c r="D77" s="323"/>
      <c r="E77" s="323"/>
      <c r="F77" s="323"/>
    </row>
    <row r="78" spans="4:6" x14ac:dyDescent="0.2">
      <c r="D78" s="323"/>
      <c r="E78" s="323"/>
      <c r="F78" s="323"/>
    </row>
    <row r="79" spans="4:6" x14ac:dyDescent="0.2">
      <c r="D79" s="323"/>
      <c r="E79" s="323"/>
      <c r="F79" s="323"/>
    </row>
    <row r="80" spans="4:6" x14ac:dyDescent="0.2">
      <c r="D80" s="323"/>
      <c r="E80" s="323"/>
      <c r="F80" s="323"/>
    </row>
    <row r="81" spans="4:6" x14ac:dyDescent="0.2">
      <c r="D81" s="323"/>
      <c r="E81" s="323"/>
      <c r="F81" s="323"/>
    </row>
    <row r="82" spans="4:6" x14ac:dyDescent="0.2">
      <c r="D82" s="323"/>
      <c r="E82" s="323"/>
      <c r="F82" s="323"/>
    </row>
    <row r="83" spans="4:6" x14ac:dyDescent="0.2">
      <c r="D83" s="323"/>
      <c r="E83" s="323"/>
      <c r="F83" s="323"/>
    </row>
    <row r="84" spans="4:6" x14ac:dyDescent="0.2">
      <c r="D84" s="323"/>
      <c r="E84" s="323"/>
      <c r="F84" s="323"/>
    </row>
    <row r="85" spans="4:6" x14ac:dyDescent="0.2">
      <c r="D85" s="323"/>
      <c r="E85" s="323"/>
      <c r="F85" s="323"/>
    </row>
    <row r="86" spans="4:6" x14ac:dyDescent="0.2">
      <c r="D86" s="323"/>
      <c r="E86" s="323"/>
      <c r="F86" s="323"/>
    </row>
    <row r="87" spans="4:6" x14ac:dyDescent="0.2">
      <c r="D87" s="323"/>
      <c r="E87" s="323"/>
      <c r="F87" s="323"/>
    </row>
    <row r="88" spans="4:6" x14ac:dyDescent="0.2">
      <c r="D88" s="323"/>
      <c r="E88" s="323"/>
      <c r="F88" s="323"/>
    </row>
    <row r="89" spans="4:6" x14ac:dyDescent="0.2">
      <c r="D89" s="323"/>
      <c r="E89" s="323"/>
      <c r="F89" s="323"/>
    </row>
    <row r="90" spans="4:6" x14ac:dyDescent="0.2">
      <c r="D90" s="323"/>
      <c r="E90" s="323"/>
      <c r="F90" s="323"/>
    </row>
    <row r="91" spans="4:6" x14ac:dyDescent="0.2">
      <c r="D91" s="323"/>
      <c r="E91" s="323"/>
      <c r="F91" s="323"/>
    </row>
    <row r="92" spans="4:6" x14ac:dyDescent="0.2">
      <c r="D92" s="323"/>
      <c r="E92" s="323"/>
      <c r="F92" s="323"/>
    </row>
    <row r="93" spans="4:6" x14ac:dyDescent="0.2">
      <c r="D93" s="323"/>
      <c r="E93" s="323"/>
      <c r="F93" s="323"/>
    </row>
    <row r="94" spans="4:6" x14ac:dyDescent="0.2">
      <c r="D94" s="323"/>
      <c r="E94" s="323"/>
      <c r="F94" s="323"/>
    </row>
    <row r="95" spans="4:6" x14ac:dyDescent="0.2">
      <c r="D95" s="323"/>
      <c r="E95" s="323"/>
      <c r="F95" s="323"/>
    </row>
    <row r="96" spans="4:6" x14ac:dyDescent="0.2">
      <c r="D96" s="323"/>
      <c r="E96" s="323"/>
      <c r="F96" s="323"/>
    </row>
    <row r="97" spans="4:6" x14ac:dyDescent="0.2">
      <c r="D97" s="323"/>
      <c r="E97" s="323"/>
      <c r="F97" s="323"/>
    </row>
    <row r="98" spans="4:6" x14ac:dyDescent="0.2">
      <c r="D98" s="323"/>
      <c r="E98" s="323"/>
      <c r="F98" s="323"/>
    </row>
    <row r="99" spans="4:6" x14ac:dyDescent="0.2">
      <c r="D99" s="323"/>
      <c r="E99" s="323"/>
      <c r="F99" s="323"/>
    </row>
    <row r="100" spans="4:6" x14ac:dyDescent="0.2">
      <c r="D100" s="323"/>
      <c r="E100" s="323"/>
      <c r="F100" s="323"/>
    </row>
    <row r="101" spans="4:6" x14ac:dyDescent="0.2">
      <c r="D101" s="323"/>
      <c r="E101" s="323"/>
      <c r="F101" s="323"/>
    </row>
    <row r="102" spans="4:6" x14ac:dyDescent="0.2">
      <c r="D102" s="323"/>
      <c r="E102" s="323"/>
      <c r="F102" s="323"/>
    </row>
    <row r="103" spans="4:6" x14ac:dyDescent="0.2">
      <c r="D103" s="323"/>
      <c r="E103" s="323"/>
      <c r="F103" s="323"/>
    </row>
    <row r="104" spans="4:6" x14ac:dyDescent="0.2">
      <c r="D104" s="323"/>
      <c r="E104" s="323"/>
      <c r="F104" s="323"/>
    </row>
    <row r="105" spans="4:6" x14ac:dyDescent="0.2">
      <c r="D105" s="323"/>
      <c r="E105" s="323"/>
      <c r="F105" s="323"/>
    </row>
    <row r="106" spans="4:6" x14ac:dyDescent="0.2">
      <c r="D106" s="323"/>
      <c r="E106" s="323"/>
      <c r="F106" s="323"/>
    </row>
    <row r="107" spans="4:6" x14ac:dyDescent="0.2">
      <c r="D107" s="323"/>
      <c r="E107" s="323"/>
      <c r="F107" s="323"/>
    </row>
    <row r="108" spans="4:6" x14ac:dyDescent="0.2">
      <c r="D108" s="323"/>
      <c r="E108" s="323"/>
      <c r="F108" s="323"/>
    </row>
    <row r="109" spans="4:6" x14ac:dyDescent="0.2">
      <c r="D109" s="323"/>
      <c r="E109" s="323"/>
      <c r="F109" s="323"/>
    </row>
    <row r="110" spans="4:6" x14ac:dyDescent="0.2">
      <c r="D110" s="323"/>
      <c r="E110" s="323"/>
      <c r="F110" s="323"/>
    </row>
    <row r="111" spans="4:6" x14ac:dyDescent="0.2">
      <c r="D111" s="323"/>
      <c r="E111" s="323"/>
      <c r="F111" s="323"/>
    </row>
    <row r="112" spans="4:6" x14ac:dyDescent="0.2">
      <c r="D112" s="323"/>
      <c r="E112" s="323"/>
      <c r="F112" s="323"/>
    </row>
    <row r="113" spans="4:6" x14ac:dyDescent="0.2">
      <c r="D113" s="323"/>
      <c r="E113" s="323"/>
      <c r="F113" s="323"/>
    </row>
    <row r="114" spans="4:6" x14ac:dyDescent="0.2">
      <c r="D114" s="323"/>
      <c r="E114" s="323"/>
      <c r="F114" s="323"/>
    </row>
    <row r="115" spans="4:6" x14ac:dyDescent="0.2">
      <c r="D115" s="323"/>
      <c r="E115" s="323"/>
      <c r="F115" s="323"/>
    </row>
    <row r="116" spans="4:6" x14ac:dyDescent="0.2">
      <c r="D116" s="323"/>
      <c r="E116" s="323"/>
      <c r="F116" s="323"/>
    </row>
    <row r="117" spans="4:6" x14ac:dyDescent="0.2">
      <c r="D117" s="323"/>
      <c r="E117" s="323"/>
      <c r="F117" s="323"/>
    </row>
    <row r="118" spans="4:6" x14ac:dyDescent="0.2">
      <c r="D118" s="323"/>
      <c r="E118" s="323"/>
      <c r="F118" s="323"/>
    </row>
    <row r="119" spans="4:6" x14ac:dyDescent="0.2">
      <c r="D119" s="323"/>
      <c r="E119" s="323"/>
      <c r="F119" s="323"/>
    </row>
    <row r="120" spans="4:6" x14ac:dyDescent="0.2">
      <c r="D120" s="323"/>
      <c r="E120" s="323"/>
      <c r="F120" s="323"/>
    </row>
    <row r="121" spans="4:6" x14ac:dyDescent="0.2">
      <c r="D121" s="323"/>
      <c r="E121" s="323"/>
      <c r="F121" s="323"/>
    </row>
    <row r="122" spans="4:6" x14ac:dyDescent="0.2">
      <c r="D122" s="323"/>
      <c r="E122" s="323"/>
      <c r="F122" s="323"/>
    </row>
    <row r="123" spans="4:6" x14ac:dyDescent="0.2">
      <c r="D123" s="323"/>
      <c r="E123" s="323"/>
      <c r="F123" s="323"/>
    </row>
    <row r="124" spans="4:6" x14ac:dyDescent="0.2">
      <c r="D124" s="323"/>
      <c r="E124" s="323"/>
      <c r="F124" s="323"/>
    </row>
    <row r="125" spans="4:6" x14ac:dyDescent="0.2">
      <c r="D125" s="323"/>
      <c r="E125" s="323"/>
      <c r="F125" s="323"/>
    </row>
    <row r="126" spans="4:6" x14ac:dyDescent="0.2">
      <c r="D126" s="323"/>
      <c r="E126" s="323"/>
      <c r="F126" s="323"/>
    </row>
    <row r="127" spans="4:6" x14ac:dyDescent="0.2">
      <c r="D127" s="323"/>
      <c r="E127" s="323"/>
      <c r="F127" s="323"/>
    </row>
    <row r="128" spans="4:6" x14ac:dyDescent="0.2">
      <c r="D128" s="323"/>
      <c r="E128" s="323"/>
      <c r="F128" s="323"/>
    </row>
    <row r="129" spans="4:6" x14ac:dyDescent="0.2">
      <c r="D129" s="323"/>
      <c r="E129" s="323"/>
      <c r="F129" s="323"/>
    </row>
    <row r="130" spans="4:6" x14ac:dyDescent="0.2">
      <c r="D130" s="323"/>
      <c r="E130" s="323"/>
      <c r="F130" s="323"/>
    </row>
    <row r="131" spans="4:6" x14ac:dyDescent="0.2">
      <c r="D131" s="323"/>
      <c r="E131" s="323"/>
      <c r="F131" s="323"/>
    </row>
    <row r="132" spans="4:6" x14ac:dyDescent="0.2">
      <c r="D132" s="323"/>
      <c r="E132" s="323"/>
      <c r="F132" s="323"/>
    </row>
    <row r="133" spans="4:6" x14ac:dyDescent="0.2">
      <c r="D133" s="323"/>
      <c r="E133" s="323"/>
      <c r="F133" s="323"/>
    </row>
    <row r="134" spans="4:6" x14ac:dyDescent="0.2">
      <c r="D134" s="323"/>
      <c r="E134" s="323"/>
      <c r="F134" s="323"/>
    </row>
    <row r="135" spans="4:6" x14ac:dyDescent="0.2">
      <c r="D135" s="323"/>
      <c r="E135" s="323"/>
      <c r="F135" s="323"/>
    </row>
    <row r="136" spans="4:6" x14ac:dyDescent="0.2">
      <c r="D136" s="323"/>
      <c r="E136" s="323"/>
      <c r="F136" s="323"/>
    </row>
    <row r="137" spans="4:6" x14ac:dyDescent="0.2">
      <c r="D137" s="323"/>
      <c r="E137" s="323"/>
      <c r="F137" s="323"/>
    </row>
    <row r="138" spans="4:6" x14ac:dyDescent="0.2">
      <c r="D138" s="323"/>
      <c r="E138" s="323"/>
      <c r="F138" s="323"/>
    </row>
    <row r="139" spans="4:6" x14ac:dyDescent="0.2">
      <c r="D139" s="323"/>
      <c r="E139" s="323"/>
      <c r="F139" s="323"/>
    </row>
    <row r="140" spans="4:6" x14ac:dyDescent="0.2">
      <c r="D140" s="323"/>
      <c r="E140" s="323"/>
      <c r="F140" s="323"/>
    </row>
    <row r="141" spans="4:6" x14ac:dyDescent="0.2">
      <c r="D141" s="323"/>
      <c r="E141" s="323"/>
      <c r="F141" s="323"/>
    </row>
    <row r="142" spans="4:6" x14ac:dyDescent="0.2">
      <c r="D142" s="323"/>
      <c r="E142" s="323"/>
      <c r="F142" s="323"/>
    </row>
    <row r="143" spans="4:6" x14ac:dyDescent="0.2">
      <c r="D143" s="323"/>
      <c r="E143" s="323"/>
      <c r="F143" s="323"/>
    </row>
    <row r="144" spans="4:6" x14ac:dyDescent="0.2">
      <c r="D144" s="323"/>
      <c r="E144" s="323"/>
      <c r="F144" s="323"/>
    </row>
    <row r="145" spans="4:6" x14ac:dyDescent="0.2">
      <c r="D145" s="323"/>
      <c r="E145" s="323"/>
      <c r="F145" s="323"/>
    </row>
    <row r="146" spans="4:6" x14ac:dyDescent="0.2">
      <c r="D146" s="323"/>
      <c r="E146" s="323"/>
      <c r="F146" s="323"/>
    </row>
    <row r="147" spans="4:6" x14ac:dyDescent="0.2">
      <c r="D147" s="323"/>
      <c r="E147" s="323"/>
      <c r="F147" s="323"/>
    </row>
    <row r="148" spans="4:6" x14ac:dyDescent="0.2">
      <c r="D148" s="323"/>
      <c r="E148" s="323"/>
      <c r="F148" s="323"/>
    </row>
    <row r="149" spans="4:6" x14ac:dyDescent="0.2">
      <c r="D149" s="323"/>
      <c r="E149" s="323"/>
      <c r="F149" s="323"/>
    </row>
    <row r="150" spans="4:6" x14ac:dyDescent="0.2">
      <c r="D150" s="323"/>
      <c r="E150" s="323"/>
      <c r="F150" s="323"/>
    </row>
    <row r="151" spans="4:6" x14ac:dyDescent="0.2">
      <c r="D151" s="323"/>
      <c r="E151" s="323"/>
      <c r="F151" s="323"/>
    </row>
    <row r="152" spans="4:6" x14ac:dyDescent="0.2">
      <c r="D152" s="323"/>
      <c r="E152" s="323"/>
      <c r="F152" s="323"/>
    </row>
    <row r="153" spans="4:6" x14ac:dyDescent="0.2">
      <c r="D153" s="323"/>
      <c r="E153" s="323"/>
      <c r="F153" s="323"/>
    </row>
    <row r="154" spans="4:6" x14ac:dyDescent="0.2">
      <c r="D154" s="323"/>
      <c r="E154" s="323"/>
      <c r="F154" s="323"/>
    </row>
    <row r="155" spans="4:6" x14ac:dyDescent="0.2">
      <c r="D155" s="323"/>
      <c r="E155" s="323"/>
      <c r="F155" s="323"/>
    </row>
    <row r="156" spans="4:6" x14ac:dyDescent="0.2">
      <c r="D156" s="323"/>
      <c r="E156" s="323"/>
      <c r="F156" s="323"/>
    </row>
    <row r="157" spans="4:6" x14ac:dyDescent="0.2">
      <c r="D157" s="323"/>
      <c r="E157" s="323"/>
      <c r="F157" s="323"/>
    </row>
    <row r="158" spans="4:6" x14ac:dyDescent="0.2">
      <c r="D158" s="323"/>
      <c r="E158" s="323"/>
      <c r="F158" s="323"/>
    </row>
    <row r="159" spans="4:6" x14ac:dyDescent="0.2">
      <c r="D159" s="323"/>
      <c r="E159" s="323"/>
      <c r="F159" s="323"/>
    </row>
    <row r="160" spans="4:6" x14ac:dyDescent="0.2">
      <c r="D160" s="323"/>
      <c r="E160" s="323"/>
      <c r="F160" s="323"/>
    </row>
    <row r="161" spans="4:6" x14ac:dyDescent="0.2">
      <c r="D161" s="323"/>
      <c r="E161" s="323"/>
      <c r="F161" s="323"/>
    </row>
    <row r="162" spans="4:6" x14ac:dyDescent="0.2">
      <c r="D162" s="323"/>
      <c r="E162" s="323"/>
      <c r="F162" s="323"/>
    </row>
    <row r="163" spans="4:6" x14ac:dyDescent="0.2">
      <c r="D163" s="323"/>
      <c r="E163" s="323"/>
      <c r="F163" s="323"/>
    </row>
    <row r="164" spans="4:6" x14ac:dyDescent="0.2">
      <c r="D164" s="323"/>
      <c r="E164" s="323"/>
      <c r="F164" s="323"/>
    </row>
    <row r="165" spans="4:6" x14ac:dyDescent="0.2">
      <c r="D165" s="323"/>
      <c r="E165" s="323"/>
      <c r="F165" s="323"/>
    </row>
    <row r="166" spans="4:6" x14ac:dyDescent="0.2">
      <c r="D166" s="323"/>
      <c r="E166" s="323"/>
      <c r="F166" s="323"/>
    </row>
    <row r="167" spans="4:6" x14ac:dyDescent="0.2">
      <c r="D167" s="323"/>
      <c r="E167" s="323"/>
      <c r="F167" s="323"/>
    </row>
    <row r="168" spans="4:6" x14ac:dyDescent="0.2">
      <c r="D168" s="323"/>
      <c r="E168" s="323"/>
      <c r="F168" s="323"/>
    </row>
    <row r="169" spans="4:6" x14ac:dyDescent="0.2">
      <c r="D169" s="323"/>
      <c r="E169" s="323"/>
      <c r="F169" s="323"/>
    </row>
    <row r="170" spans="4:6" x14ac:dyDescent="0.2">
      <c r="D170" s="323"/>
      <c r="E170" s="323"/>
      <c r="F170" s="323"/>
    </row>
    <row r="171" spans="4:6" x14ac:dyDescent="0.2">
      <c r="D171" s="323"/>
      <c r="E171" s="323"/>
      <c r="F171" s="323"/>
    </row>
    <row r="172" spans="4:6" x14ac:dyDescent="0.2">
      <c r="D172" s="323"/>
      <c r="E172" s="323"/>
      <c r="F172" s="323"/>
    </row>
    <row r="173" spans="4:6" x14ac:dyDescent="0.2">
      <c r="D173" s="323"/>
      <c r="E173" s="323"/>
      <c r="F173" s="323"/>
    </row>
    <row r="174" spans="4:6" x14ac:dyDescent="0.2">
      <c r="D174" s="323"/>
      <c r="E174" s="323"/>
      <c r="F174" s="323"/>
    </row>
    <row r="175" spans="4:6" x14ac:dyDescent="0.2">
      <c r="D175" s="323"/>
      <c r="E175" s="323"/>
      <c r="F175" s="323"/>
    </row>
    <row r="176" spans="4:6" x14ac:dyDescent="0.2">
      <c r="D176" s="323"/>
      <c r="E176" s="323"/>
      <c r="F176" s="323"/>
    </row>
    <row r="177" spans="4:6" x14ac:dyDescent="0.2">
      <c r="D177" s="323"/>
      <c r="E177" s="323"/>
      <c r="F177" s="323"/>
    </row>
    <row r="178" spans="4:6" x14ac:dyDescent="0.2">
      <c r="D178" s="323"/>
      <c r="E178" s="323"/>
      <c r="F178" s="323"/>
    </row>
    <row r="179" spans="4:6" x14ac:dyDescent="0.2">
      <c r="D179" s="323"/>
      <c r="E179" s="323"/>
      <c r="F179" s="323"/>
    </row>
    <row r="180" spans="4:6" x14ac:dyDescent="0.2">
      <c r="D180" s="323"/>
      <c r="E180" s="323"/>
      <c r="F180" s="323"/>
    </row>
    <row r="181" spans="4:6" x14ac:dyDescent="0.2">
      <c r="D181" s="323"/>
      <c r="E181" s="323"/>
      <c r="F181" s="323"/>
    </row>
    <row r="182" spans="4:6" x14ac:dyDescent="0.2">
      <c r="D182" s="323"/>
      <c r="E182" s="323"/>
      <c r="F182" s="323"/>
    </row>
    <row r="183" spans="4:6" x14ac:dyDescent="0.2">
      <c r="D183" s="323"/>
      <c r="E183" s="323"/>
      <c r="F183" s="323"/>
    </row>
    <row r="184" spans="4:6" x14ac:dyDescent="0.2">
      <c r="D184" s="323"/>
      <c r="E184" s="323"/>
      <c r="F184" s="323"/>
    </row>
    <row r="185" spans="4:6" x14ac:dyDescent="0.2">
      <c r="D185" s="323"/>
      <c r="E185" s="323"/>
      <c r="F185" s="323"/>
    </row>
    <row r="186" spans="4:6" x14ac:dyDescent="0.2">
      <c r="D186" s="323"/>
      <c r="E186" s="323"/>
      <c r="F186" s="323"/>
    </row>
    <row r="187" spans="4:6" x14ac:dyDescent="0.2">
      <c r="D187" s="323"/>
      <c r="E187" s="323"/>
      <c r="F187" s="323"/>
    </row>
    <row r="188" spans="4:6" x14ac:dyDescent="0.2">
      <c r="D188" s="323"/>
      <c r="E188" s="323"/>
      <c r="F188" s="323"/>
    </row>
    <row r="189" spans="4:6" x14ac:dyDescent="0.2">
      <c r="D189" s="323"/>
      <c r="E189" s="323"/>
      <c r="F189" s="323"/>
    </row>
    <row r="190" spans="4:6" x14ac:dyDescent="0.2">
      <c r="D190" s="323"/>
      <c r="E190" s="323"/>
      <c r="F190" s="323"/>
    </row>
    <row r="191" spans="4:6" x14ac:dyDescent="0.2">
      <c r="D191" s="323"/>
      <c r="E191" s="323"/>
      <c r="F191" s="323"/>
    </row>
    <row r="192" spans="4:6" x14ac:dyDescent="0.2">
      <c r="D192" s="323"/>
      <c r="E192" s="323"/>
      <c r="F192" s="323"/>
    </row>
    <row r="193" spans="4:6" x14ac:dyDescent="0.2">
      <c r="D193" s="323"/>
      <c r="E193" s="323"/>
      <c r="F193" s="323"/>
    </row>
    <row r="194" spans="4:6" x14ac:dyDescent="0.2">
      <c r="D194" s="323"/>
      <c r="E194" s="323"/>
      <c r="F194" s="323"/>
    </row>
    <row r="195" spans="4:6" x14ac:dyDescent="0.2">
      <c r="D195" s="323"/>
      <c r="E195" s="323"/>
      <c r="F195" s="323"/>
    </row>
    <row r="196" spans="4:6" x14ac:dyDescent="0.2">
      <c r="D196" s="323"/>
      <c r="E196" s="323"/>
      <c r="F196" s="323"/>
    </row>
    <row r="197" spans="4:6" x14ac:dyDescent="0.2">
      <c r="D197" s="323"/>
      <c r="E197" s="323"/>
      <c r="F197" s="323"/>
    </row>
    <row r="198" spans="4:6" x14ac:dyDescent="0.2">
      <c r="D198" s="323"/>
      <c r="E198" s="323"/>
      <c r="F198" s="323"/>
    </row>
    <row r="199" spans="4:6" x14ac:dyDescent="0.2">
      <c r="D199" s="323"/>
      <c r="E199" s="323"/>
      <c r="F199" s="323"/>
    </row>
    <row r="200" spans="4:6" x14ac:dyDescent="0.2">
      <c r="D200" s="323"/>
      <c r="E200" s="323"/>
      <c r="F200" s="323"/>
    </row>
    <row r="201" spans="4:6" x14ac:dyDescent="0.2">
      <c r="D201" s="323"/>
      <c r="E201" s="323"/>
      <c r="F201" s="323"/>
    </row>
    <row r="202" spans="4:6" x14ac:dyDescent="0.2">
      <c r="D202" s="323"/>
      <c r="E202" s="323"/>
      <c r="F202" s="323"/>
    </row>
    <row r="203" spans="4:6" x14ac:dyDescent="0.2">
      <c r="D203" s="323"/>
      <c r="E203" s="323"/>
      <c r="F203" s="323"/>
    </row>
    <row r="204" spans="4:6" x14ac:dyDescent="0.2">
      <c r="D204" s="323"/>
      <c r="E204" s="323"/>
      <c r="F204" s="323"/>
    </row>
    <row r="205" spans="4:6" x14ac:dyDescent="0.2">
      <c r="D205" s="323"/>
      <c r="E205" s="323"/>
      <c r="F205" s="323"/>
    </row>
    <row r="206" spans="4:6" x14ac:dyDescent="0.2">
      <c r="D206" s="323"/>
      <c r="E206" s="323"/>
      <c r="F206" s="323"/>
    </row>
    <row r="207" spans="4:6" x14ac:dyDescent="0.2">
      <c r="D207" s="323"/>
      <c r="E207" s="323"/>
      <c r="F207" s="323"/>
    </row>
    <row r="208" spans="4:6" x14ac:dyDescent="0.2">
      <c r="D208" s="323"/>
      <c r="E208" s="323"/>
      <c r="F208" s="323"/>
    </row>
    <row r="209" spans="4:6" x14ac:dyDescent="0.2">
      <c r="D209" s="323"/>
      <c r="E209" s="323"/>
      <c r="F209" s="323"/>
    </row>
    <row r="210" spans="4:6" x14ac:dyDescent="0.2">
      <c r="D210" s="323"/>
      <c r="E210" s="323"/>
      <c r="F210" s="323"/>
    </row>
    <row r="211" spans="4:6" x14ac:dyDescent="0.2">
      <c r="D211" s="323"/>
      <c r="E211" s="323"/>
      <c r="F211" s="323"/>
    </row>
    <row r="212" spans="4:6" x14ac:dyDescent="0.2">
      <c r="D212" s="323"/>
      <c r="E212" s="323"/>
      <c r="F212" s="323"/>
    </row>
    <row r="213" spans="4:6" x14ac:dyDescent="0.2">
      <c r="D213" s="323"/>
      <c r="E213" s="323"/>
      <c r="F213" s="323"/>
    </row>
    <row r="214" spans="4:6" x14ac:dyDescent="0.2">
      <c r="D214" s="323"/>
      <c r="E214" s="323"/>
      <c r="F214" s="323"/>
    </row>
    <row r="215" spans="4:6" x14ac:dyDescent="0.2">
      <c r="D215" s="323"/>
      <c r="E215" s="323"/>
      <c r="F215" s="323"/>
    </row>
    <row r="216" spans="4:6" x14ac:dyDescent="0.2">
      <c r="D216" s="323"/>
      <c r="E216" s="323"/>
      <c r="F216" s="323"/>
    </row>
    <row r="217" spans="4:6" x14ac:dyDescent="0.2">
      <c r="D217" s="323"/>
      <c r="E217" s="323"/>
      <c r="F217" s="323"/>
    </row>
    <row r="218" spans="4:6" x14ac:dyDescent="0.2">
      <c r="D218" s="323"/>
      <c r="E218" s="323"/>
      <c r="F218" s="323"/>
    </row>
    <row r="219" spans="4:6" x14ac:dyDescent="0.2">
      <c r="D219" s="323"/>
      <c r="E219" s="323"/>
      <c r="F219" s="323"/>
    </row>
    <row r="220" spans="4:6" x14ac:dyDescent="0.2">
      <c r="D220" s="323"/>
      <c r="E220" s="323"/>
      <c r="F220" s="323"/>
    </row>
    <row r="221" spans="4:6" x14ac:dyDescent="0.2">
      <c r="D221" s="323"/>
      <c r="E221" s="323"/>
      <c r="F221" s="323"/>
    </row>
    <row r="222" spans="4:6" x14ac:dyDescent="0.2">
      <c r="D222" s="323"/>
      <c r="E222" s="323"/>
      <c r="F222" s="323"/>
    </row>
    <row r="223" spans="4:6" x14ac:dyDescent="0.2">
      <c r="D223" s="323"/>
      <c r="E223" s="323"/>
      <c r="F223" s="323"/>
    </row>
    <row r="224" spans="4:6" x14ac:dyDescent="0.2">
      <c r="D224" s="323"/>
      <c r="E224" s="323"/>
      <c r="F224" s="323"/>
    </row>
    <row r="225" spans="4:6" x14ac:dyDescent="0.2">
      <c r="D225" s="323"/>
      <c r="E225" s="323"/>
      <c r="F225" s="323"/>
    </row>
    <row r="226" spans="4:6" x14ac:dyDescent="0.2">
      <c r="D226" s="323"/>
      <c r="E226" s="323"/>
      <c r="F226" s="323"/>
    </row>
    <row r="227" spans="4:6" x14ac:dyDescent="0.2">
      <c r="D227" s="323"/>
      <c r="E227" s="323"/>
      <c r="F227" s="323"/>
    </row>
    <row r="228" spans="4:6" x14ac:dyDescent="0.2">
      <c r="D228" s="323"/>
      <c r="E228" s="323"/>
      <c r="F228" s="323"/>
    </row>
    <row r="229" spans="4:6" x14ac:dyDescent="0.2">
      <c r="D229" s="323"/>
      <c r="E229" s="323"/>
      <c r="F229" s="323"/>
    </row>
    <row r="230" spans="4:6" x14ac:dyDescent="0.2">
      <c r="D230" s="323"/>
      <c r="E230" s="323"/>
      <c r="F230" s="323"/>
    </row>
    <row r="231" spans="4:6" x14ac:dyDescent="0.2">
      <c r="D231" s="323"/>
      <c r="E231" s="323"/>
      <c r="F231" s="323"/>
    </row>
    <row r="232" spans="4:6" x14ac:dyDescent="0.2">
      <c r="D232" s="323"/>
      <c r="E232" s="323"/>
      <c r="F232" s="323"/>
    </row>
    <row r="233" spans="4:6" x14ac:dyDescent="0.2">
      <c r="D233" s="323"/>
      <c r="E233" s="323"/>
      <c r="F233" s="323"/>
    </row>
    <row r="234" spans="4:6" x14ac:dyDescent="0.2">
      <c r="D234" s="323"/>
      <c r="E234" s="323"/>
      <c r="F234" s="323"/>
    </row>
    <row r="235" spans="4:6" x14ac:dyDescent="0.2">
      <c r="D235" s="323"/>
      <c r="E235" s="323"/>
      <c r="F235" s="323"/>
    </row>
    <row r="236" spans="4:6" x14ac:dyDescent="0.2">
      <c r="D236" s="323"/>
      <c r="E236" s="323"/>
      <c r="F236" s="323"/>
    </row>
    <row r="237" spans="4:6" x14ac:dyDescent="0.2">
      <c r="D237" s="323"/>
      <c r="E237" s="323"/>
      <c r="F237" s="323"/>
    </row>
    <row r="238" spans="4:6" x14ac:dyDescent="0.2">
      <c r="D238" s="323"/>
      <c r="E238" s="323"/>
      <c r="F238" s="323"/>
    </row>
    <row r="239" spans="4:6" x14ac:dyDescent="0.2">
      <c r="D239" s="323"/>
      <c r="E239" s="323"/>
      <c r="F239" s="323"/>
    </row>
    <row r="240" spans="4:6" x14ac:dyDescent="0.2">
      <c r="D240" s="323"/>
      <c r="E240" s="323"/>
      <c r="F240" s="323"/>
    </row>
    <row r="241" spans="4:6" x14ac:dyDescent="0.2">
      <c r="D241" s="323"/>
      <c r="E241" s="323"/>
      <c r="F241" s="323"/>
    </row>
    <row r="242" spans="4:6" x14ac:dyDescent="0.2">
      <c r="D242" s="323"/>
      <c r="E242" s="323"/>
      <c r="F242" s="323"/>
    </row>
    <row r="243" spans="4:6" x14ac:dyDescent="0.2">
      <c r="D243" s="323"/>
      <c r="E243" s="323"/>
      <c r="F243" s="323"/>
    </row>
    <row r="244" spans="4:6" x14ac:dyDescent="0.2">
      <c r="D244" s="323"/>
      <c r="E244" s="323"/>
      <c r="F244" s="323"/>
    </row>
    <row r="245" spans="4:6" x14ac:dyDescent="0.2">
      <c r="D245" s="323"/>
      <c r="E245" s="323"/>
      <c r="F245" s="323"/>
    </row>
    <row r="246" spans="4:6" x14ac:dyDescent="0.2">
      <c r="D246" s="323"/>
      <c r="E246" s="323"/>
      <c r="F246" s="323"/>
    </row>
    <row r="247" spans="4:6" x14ac:dyDescent="0.2">
      <c r="D247" s="323"/>
      <c r="E247" s="323"/>
      <c r="F247" s="323"/>
    </row>
    <row r="248" spans="4:6" x14ac:dyDescent="0.2">
      <c r="D248" s="323"/>
      <c r="E248" s="323"/>
      <c r="F248" s="323"/>
    </row>
    <row r="249" spans="4:6" x14ac:dyDescent="0.2">
      <c r="D249" s="323"/>
      <c r="E249" s="323"/>
      <c r="F249" s="323"/>
    </row>
    <row r="250" spans="4:6" x14ac:dyDescent="0.2">
      <c r="D250" s="323"/>
      <c r="E250" s="323"/>
      <c r="F250" s="323"/>
    </row>
    <row r="251" spans="4:6" x14ac:dyDescent="0.2">
      <c r="D251" s="323"/>
      <c r="E251" s="323"/>
      <c r="F251" s="323"/>
    </row>
    <row r="252" spans="4:6" x14ac:dyDescent="0.2">
      <c r="D252" s="323"/>
      <c r="E252" s="323"/>
      <c r="F252" s="323"/>
    </row>
    <row r="253" spans="4:6" x14ac:dyDescent="0.2">
      <c r="D253" s="323"/>
      <c r="E253" s="323"/>
      <c r="F253" s="323"/>
    </row>
    <row r="254" spans="4:6" x14ac:dyDescent="0.2">
      <c r="D254" s="323"/>
      <c r="E254" s="323"/>
      <c r="F254" s="323"/>
    </row>
    <row r="255" spans="4:6" x14ac:dyDescent="0.2">
      <c r="D255" s="323"/>
      <c r="E255" s="323"/>
      <c r="F255" s="323"/>
    </row>
    <row r="256" spans="4:6" x14ac:dyDescent="0.2">
      <c r="D256" s="323"/>
      <c r="E256" s="323"/>
      <c r="F256" s="323"/>
    </row>
    <row r="257" spans="4:6" x14ac:dyDescent="0.2">
      <c r="D257" s="323"/>
      <c r="E257" s="323"/>
      <c r="F257" s="323"/>
    </row>
    <row r="258" spans="4:6" x14ac:dyDescent="0.2">
      <c r="D258" s="323"/>
      <c r="E258" s="323"/>
      <c r="F258" s="323"/>
    </row>
    <row r="259" spans="4:6" x14ac:dyDescent="0.2">
      <c r="D259" s="323"/>
      <c r="E259" s="323"/>
      <c r="F259" s="323"/>
    </row>
    <row r="260" spans="4:6" x14ac:dyDescent="0.2">
      <c r="D260" s="323"/>
      <c r="E260" s="323"/>
      <c r="F260" s="323"/>
    </row>
    <row r="261" spans="4:6" x14ac:dyDescent="0.2">
      <c r="D261" s="323"/>
      <c r="E261" s="323"/>
      <c r="F261" s="323"/>
    </row>
    <row r="262" spans="4:6" x14ac:dyDescent="0.2">
      <c r="D262" s="323"/>
      <c r="E262" s="323"/>
      <c r="F262" s="323"/>
    </row>
    <row r="263" spans="4:6" x14ac:dyDescent="0.2">
      <c r="D263" s="323"/>
      <c r="E263" s="323"/>
      <c r="F263" s="323"/>
    </row>
    <row r="264" spans="4:6" x14ac:dyDescent="0.2">
      <c r="D264" s="323"/>
      <c r="E264" s="323"/>
      <c r="F264" s="323"/>
    </row>
    <row r="265" spans="4:6" x14ac:dyDescent="0.2">
      <c r="D265" s="323"/>
      <c r="E265" s="323"/>
      <c r="F265" s="323"/>
    </row>
    <row r="266" spans="4:6" x14ac:dyDescent="0.2">
      <c r="D266" s="323"/>
      <c r="E266" s="323"/>
      <c r="F266" s="323"/>
    </row>
    <row r="267" spans="4:6" x14ac:dyDescent="0.2">
      <c r="D267" s="323"/>
      <c r="E267" s="323"/>
      <c r="F267" s="323"/>
    </row>
    <row r="268" spans="4:6" x14ac:dyDescent="0.2">
      <c r="D268" s="323"/>
      <c r="E268" s="323"/>
      <c r="F268" s="323"/>
    </row>
    <row r="269" spans="4:6" x14ac:dyDescent="0.2">
      <c r="D269" s="323"/>
      <c r="E269" s="323"/>
      <c r="F269" s="323"/>
    </row>
    <row r="270" spans="4:6" x14ac:dyDescent="0.2">
      <c r="D270" s="323"/>
      <c r="E270" s="323"/>
      <c r="F270" s="323"/>
    </row>
    <row r="271" spans="4:6" x14ac:dyDescent="0.2">
      <c r="D271" s="323"/>
      <c r="E271" s="323"/>
      <c r="F271" s="323"/>
    </row>
    <row r="272" spans="4:6" x14ac:dyDescent="0.2">
      <c r="D272" s="323"/>
      <c r="E272" s="323"/>
      <c r="F272" s="323"/>
    </row>
    <row r="273" spans="4:6" x14ac:dyDescent="0.2">
      <c r="D273" s="323"/>
      <c r="E273" s="323"/>
      <c r="F273" s="323"/>
    </row>
    <row r="274" spans="4:6" x14ac:dyDescent="0.2">
      <c r="D274" s="323"/>
      <c r="E274" s="323"/>
      <c r="F274" s="323"/>
    </row>
    <row r="275" spans="4:6" x14ac:dyDescent="0.2">
      <c r="D275" s="323"/>
      <c r="E275" s="323"/>
      <c r="F275" s="323"/>
    </row>
    <row r="276" spans="4:6" x14ac:dyDescent="0.2">
      <c r="D276" s="323"/>
      <c r="E276" s="323"/>
      <c r="F276" s="323"/>
    </row>
    <row r="277" spans="4:6" x14ac:dyDescent="0.2">
      <c r="D277" s="323"/>
      <c r="E277" s="323"/>
      <c r="F277" s="323"/>
    </row>
    <row r="278" spans="4:6" x14ac:dyDescent="0.2">
      <c r="D278" s="323"/>
      <c r="E278" s="323"/>
      <c r="F278" s="323"/>
    </row>
    <row r="279" spans="4:6" x14ac:dyDescent="0.2">
      <c r="D279" s="323"/>
      <c r="E279" s="323"/>
      <c r="F279" s="323"/>
    </row>
    <row r="280" spans="4:6" x14ac:dyDescent="0.2">
      <c r="D280" s="323"/>
      <c r="E280" s="323"/>
      <c r="F280" s="323"/>
    </row>
    <row r="281" spans="4:6" x14ac:dyDescent="0.2">
      <c r="D281" s="323"/>
      <c r="E281" s="323"/>
      <c r="F281" s="323"/>
    </row>
    <row r="282" spans="4:6" x14ac:dyDescent="0.2">
      <c r="D282" s="323"/>
      <c r="E282" s="323"/>
      <c r="F282" s="323"/>
    </row>
    <row r="283" spans="4:6" x14ac:dyDescent="0.2">
      <c r="D283" s="323"/>
      <c r="E283" s="323"/>
      <c r="F283" s="323"/>
    </row>
    <row r="284" spans="4:6" x14ac:dyDescent="0.2">
      <c r="D284" s="323"/>
      <c r="E284" s="323"/>
      <c r="F284" s="323"/>
    </row>
    <row r="285" spans="4:6" x14ac:dyDescent="0.2">
      <c r="D285" s="323"/>
      <c r="E285" s="323"/>
      <c r="F285" s="323"/>
    </row>
    <row r="286" spans="4:6" x14ac:dyDescent="0.2">
      <c r="D286" s="323"/>
      <c r="E286" s="323"/>
      <c r="F286" s="323"/>
    </row>
    <row r="287" spans="4:6" x14ac:dyDescent="0.2">
      <c r="D287" s="323"/>
      <c r="E287" s="323"/>
      <c r="F287" s="323"/>
    </row>
    <row r="288" spans="4:6" x14ac:dyDescent="0.2">
      <c r="D288" s="323"/>
      <c r="E288" s="323"/>
      <c r="F288" s="323"/>
    </row>
    <row r="289" spans="4:6" x14ac:dyDescent="0.2">
      <c r="D289" s="323"/>
      <c r="E289" s="323"/>
      <c r="F289" s="323"/>
    </row>
    <row r="290" spans="4:6" x14ac:dyDescent="0.2">
      <c r="D290" s="323"/>
      <c r="E290" s="323"/>
      <c r="F290" s="323"/>
    </row>
    <row r="291" spans="4:6" x14ac:dyDescent="0.2">
      <c r="D291" s="323"/>
      <c r="E291" s="323"/>
      <c r="F291" s="323"/>
    </row>
    <row r="292" spans="4:6" x14ac:dyDescent="0.2">
      <c r="D292" s="323"/>
      <c r="E292" s="323"/>
      <c r="F292" s="323"/>
    </row>
    <row r="293" spans="4:6" x14ac:dyDescent="0.2">
      <c r="D293" s="323"/>
      <c r="E293" s="323"/>
      <c r="F293" s="323"/>
    </row>
    <row r="294" spans="4:6" x14ac:dyDescent="0.2">
      <c r="D294" s="323"/>
      <c r="E294" s="323"/>
      <c r="F294" s="323"/>
    </row>
    <row r="295" spans="4:6" x14ac:dyDescent="0.2">
      <c r="D295" s="323"/>
      <c r="E295" s="323"/>
      <c r="F295" s="323"/>
    </row>
    <row r="296" spans="4:6" x14ac:dyDescent="0.2">
      <c r="D296" s="323"/>
      <c r="E296" s="323"/>
      <c r="F296" s="323"/>
    </row>
    <row r="297" spans="4:6" x14ac:dyDescent="0.2">
      <c r="D297" s="323"/>
      <c r="E297" s="323"/>
      <c r="F297" s="323"/>
    </row>
    <row r="298" spans="4:6" x14ac:dyDescent="0.2">
      <c r="D298" s="323"/>
      <c r="E298" s="323"/>
      <c r="F298" s="323"/>
    </row>
    <row r="299" spans="4:6" x14ac:dyDescent="0.2">
      <c r="D299" s="323"/>
      <c r="E299" s="323"/>
      <c r="F299" s="323"/>
    </row>
    <row r="300" spans="4:6" x14ac:dyDescent="0.2">
      <c r="D300" s="323"/>
      <c r="E300" s="323"/>
      <c r="F300" s="323"/>
    </row>
    <row r="301" spans="4:6" x14ac:dyDescent="0.2">
      <c r="D301" s="323"/>
      <c r="E301" s="323"/>
      <c r="F301" s="323"/>
    </row>
    <row r="302" spans="4:6" x14ac:dyDescent="0.2">
      <c r="D302" s="323"/>
      <c r="E302" s="323"/>
      <c r="F302" s="323"/>
    </row>
    <row r="303" spans="4:6" x14ac:dyDescent="0.2">
      <c r="D303" s="323"/>
      <c r="E303" s="323"/>
      <c r="F303" s="323"/>
    </row>
    <row r="304" spans="4:6" x14ac:dyDescent="0.2">
      <c r="D304" s="323"/>
      <c r="E304" s="323"/>
      <c r="F304" s="323"/>
    </row>
    <row r="305" spans="4:6" x14ac:dyDescent="0.2">
      <c r="D305" s="323"/>
      <c r="E305" s="323"/>
      <c r="F305" s="323"/>
    </row>
    <row r="306" spans="4:6" x14ac:dyDescent="0.2">
      <c r="D306" s="323"/>
      <c r="E306" s="323"/>
      <c r="F306" s="323"/>
    </row>
    <row r="307" spans="4:6" x14ac:dyDescent="0.2">
      <c r="D307" s="323"/>
      <c r="E307" s="323"/>
      <c r="F307" s="323"/>
    </row>
    <row r="308" spans="4:6" x14ac:dyDescent="0.2">
      <c r="D308" s="323"/>
      <c r="E308" s="323"/>
      <c r="F308" s="323"/>
    </row>
    <row r="309" spans="4:6" x14ac:dyDescent="0.2">
      <c r="D309" s="323"/>
      <c r="E309" s="323"/>
      <c r="F309" s="323"/>
    </row>
    <row r="310" spans="4:6" x14ac:dyDescent="0.2">
      <c r="D310" s="323"/>
      <c r="E310" s="323"/>
      <c r="F310" s="323"/>
    </row>
    <row r="311" spans="4:6" x14ac:dyDescent="0.2">
      <c r="D311" s="323"/>
      <c r="E311" s="323"/>
      <c r="F311" s="323"/>
    </row>
    <row r="312" spans="4:6" x14ac:dyDescent="0.2">
      <c r="D312" s="323"/>
      <c r="E312" s="323"/>
      <c r="F312" s="323"/>
    </row>
    <row r="313" spans="4:6" x14ac:dyDescent="0.2">
      <c r="D313" s="323"/>
      <c r="E313" s="323"/>
      <c r="F313" s="323"/>
    </row>
    <row r="314" spans="4:6" x14ac:dyDescent="0.2">
      <c r="D314" s="323"/>
      <c r="E314" s="323"/>
      <c r="F314" s="323"/>
    </row>
    <row r="315" spans="4:6" x14ac:dyDescent="0.2">
      <c r="D315" s="323"/>
      <c r="E315" s="323"/>
      <c r="F315" s="323"/>
    </row>
    <row r="316" spans="4:6" x14ac:dyDescent="0.2">
      <c r="D316" s="323"/>
      <c r="E316" s="323"/>
      <c r="F316" s="323"/>
    </row>
    <row r="317" spans="4:6" x14ac:dyDescent="0.2">
      <c r="D317" s="323"/>
      <c r="E317" s="323"/>
      <c r="F317" s="323"/>
    </row>
    <row r="318" spans="4:6" x14ac:dyDescent="0.2">
      <c r="D318" s="323"/>
      <c r="E318" s="323"/>
      <c r="F318" s="323"/>
    </row>
    <row r="319" spans="4:6" x14ac:dyDescent="0.2">
      <c r="D319" s="323"/>
      <c r="E319" s="323"/>
      <c r="F319" s="323"/>
    </row>
    <row r="320" spans="4:6" x14ac:dyDescent="0.2">
      <c r="D320" s="323"/>
      <c r="E320" s="323"/>
      <c r="F320" s="323"/>
    </row>
    <row r="321" spans="4:6" x14ac:dyDescent="0.2">
      <c r="D321" s="323"/>
      <c r="E321" s="323"/>
      <c r="F321" s="323"/>
    </row>
    <row r="322" spans="4:6" x14ac:dyDescent="0.2">
      <c r="D322" s="323"/>
      <c r="E322" s="323"/>
      <c r="F322" s="323"/>
    </row>
    <row r="323" spans="4:6" x14ac:dyDescent="0.2">
      <c r="D323" s="323"/>
      <c r="E323" s="323"/>
      <c r="F323" s="323"/>
    </row>
    <row r="324" spans="4:6" x14ac:dyDescent="0.2">
      <c r="D324" s="323"/>
      <c r="E324" s="323"/>
      <c r="F324" s="323"/>
    </row>
    <row r="325" spans="4:6" x14ac:dyDescent="0.2">
      <c r="D325" s="323"/>
      <c r="E325" s="323"/>
      <c r="F325" s="323"/>
    </row>
    <row r="326" spans="4:6" x14ac:dyDescent="0.2">
      <c r="D326" s="323"/>
      <c r="E326" s="323"/>
      <c r="F326" s="323"/>
    </row>
    <row r="327" spans="4:6" x14ac:dyDescent="0.2">
      <c r="D327" s="323"/>
      <c r="E327" s="323"/>
      <c r="F327" s="323"/>
    </row>
    <row r="328" spans="4:6" x14ac:dyDescent="0.2">
      <c r="D328" s="323"/>
      <c r="E328" s="323"/>
      <c r="F328" s="323"/>
    </row>
    <row r="329" spans="4:6" x14ac:dyDescent="0.2">
      <c r="D329" s="323"/>
      <c r="E329" s="323"/>
      <c r="F329" s="323"/>
    </row>
    <row r="330" spans="4:6" x14ac:dyDescent="0.2">
      <c r="D330" s="323"/>
      <c r="E330" s="323"/>
      <c r="F330" s="323"/>
    </row>
    <row r="331" spans="4:6" x14ac:dyDescent="0.2">
      <c r="D331" s="323"/>
      <c r="E331" s="323"/>
      <c r="F331" s="323"/>
    </row>
    <row r="332" spans="4:6" x14ac:dyDescent="0.2">
      <c r="D332" s="323"/>
      <c r="E332" s="323"/>
      <c r="F332" s="323"/>
    </row>
    <row r="333" spans="4:6" x14ac:dyDescent="0.2">
      <c r="D333" s="323"/>
      <c r="E333" s="323"/>
      <c r="F333" s="323"/>
    </row>
    <row r="334" spans="4:6" x14ac:dyDescent="0.2">
      <c r="D334" s="323"/>
      <c r="E334" s="323"/>
      <c r="F334" s="323"/>
    </row>
    <row r="335" spans="4:6" x14ac:dyDescent="0.2">
      <c r="D335" s="323"/>
      <c r="E335" s="323"/>
      <c r="F335" s="323"/>
    </row>
    <row r="336" spans="4:6" x14ac:dyDescent="0.2">
      <c r="D336" s="323"/>
      <c r="E336" s="323"/>
      <c r="F336" s="323"/>
    </row>
    <row r="337" spans="4:6" x14ac:dyDescent="0.2">
      <c r="D337" s="323"/>
      <c r="E337" s="323"/>
      <c r="F337" s="323"/>
    </row>
    <row r="338" spans="4:6" x14ac:dyDescent="0.2">
      <c r="D338" s="323"/>
      <c r="E338" s="323"/>
      <c r="F338" s="323"/>
    </row>
    <row r="339" spans="4:6" x14ac:dyDescent="0.2">
      <c r="D339" s="323"/>
      <c r="E339" s="323"/>
      <c r="F339" s="323"/>
    </row>
    <row r="340" spans="4:6" x14ac:dyDescent="0.2">
      <c r="D340" s="323"/>
      <c r="E340" s="323"/>
      <c r="F340" s="323"/>
    </row>
    <row r="341" spans="4:6" x14ac:dyDescent="0.2">
      <c r="D341" s="323"/>
      <c r="E341" s="323"/>
      <c r="F341" s="323"/>
    </row>
    <row r="342" spans="4:6" x14ac:dyDescent="0.2">
      <c r="D342" s="323"/>
      <c r="E342" s="323"/>
      <c r="F342" s="323"/>
    </row>
    <row r="343" spans="4:6" x14ac:dyDescent="0.2">
      <c r="D343" s="323"/>
      <c r="E343" s="323"/>
      <c r="F343" s="323"/>
    </row>
    <row r="344" spans="4:6" x14ac:dyDescent="0.2">
      <c r="D344" s="323"/>
      <c r="E344" s="323"/>
      <c r="F344" s="323"/>
    </row>
    <row r="345" spans="4:6" x14ac:dyDescent="0.2">
      <c r="D345" s="323"/>
      <c r="E345" s="323"/>
      <c r="F345" s="323"/>
    </row>
    <row r="346" spans="4:6" x14ac:dyDescent="0.2">
      <c r="D346" s="323"/>
      <c r="E346" s="323"/>
      <c r="F346" s="323"/>
    </row>
    <row r="347" spans="4:6" x14ac:dyDescent="0.2">
      <c r="D347" s="323"/>
      <c r="E347" s="323"/>
      <c r="F347" s="323"/>
    </row>
    <row r="348" spans="4:6" x14ac:dyDescent="0.2">
      <c r="D348" s="323"/>
      <c r="E348" s="323"/>
      <c r="F348" s="323"/>
    </row>
    <row r="349" spans="4:6" x14ac:dyDescent="0.2">
      <c r="D349" s="323"/>
      <c r="E349" s="323"/>
      <c r="F349" s="323"/>
    </row>
    <row r="350" spans="4:6" x14ac:dyDescent="0.2">
      <c r="D350" s="323"/>
      <c r="E350" s="323"/>
      <c r="F350" s="323"/>
    </row>
    <row r="351" spans="4:6" x14ac:dyDescent="0.2">
      <c r="D351" s="323"/>
      <c r="E351" s="323"/>
      <c r="F351" s="323"/>
    </row>
    <row r="352" spans="4:6" x14ac:dyDescent="0.2">
      <c r="D352" s="323"/>
      <c r="E352" s="323"/>
      <c r="F352" s="323"/>
    </row>
    <row r="353" spans="4:6" x14ac:dyDescent="0.2">
      <c r="D353" s="323"/>
      <c r="E353" s="323"/>
      <c r="F353" s="323"/>
    </row>
    <row r="354" spans="4:6" x14ac:dyDescent="0.2">
      <c r="D354" s="323"/>
      <c r="E354" s="323"/>
      <c r="F354" s="323"/>
    </row>
    <row r="355" spans="4:6" x14ac:dyDescent="0.2">
      <c r="D355" s="323"/>
      <c r="E355" s="323"/>
      <c r="F355" s="323"/>
    </row>
    <row r="356" spans="4:6" x14ac:dyDescent="0.2">
      <c r="D356" s="323"/>
      <c r="E356" s="323"/>
      <c r="F356" s="323"/>
    </row>
    <row r="357" spans="4:6" x14ac:dyDescent="0.2">
      <c r="D357" s="323"/>
      <c r="E357" s="323"/>
      <c r="F357" s="323"/>
    </row>
    <row r="358" spans="4:6" x14ac:dyDescent="0.2">
      <c r="D358" s="323"/>
      <c r="E358" s="323"/>
      <c r="F358" s="323"/>
    </row>
    <row r="359" spans="4:6" x14ac:dyDescent="0.2">
      <c r="D359" s="323"/>
      <c r="E359" s="323"/>
      <c r="F359" s="323"/>
    </row>
    <row r="360" spans="4:6" x14ac:dyDescent="0.2">
      <c r="D360" s="323"/>
      <c r="E360" s="323"/>
      <c r="F360" s="323"/>
    </row>
    <row r="361" spans="4:6" x14ac:dyDescent="0.2">
      <c r="D361" s="323"/>
      <c r="E361" s="323"/>
      <c r="F361" s="323"/>
    </row>
    <row r="362" spans="4:6" x14ac:dyDescent="0.2">
      <c r="D362" s="323"/>
      <c r="E362" s="323"/>
      <c r="F362" s="323"/>
    </row>
    <row r="363" spans="4:6" x14ac:dyDescent="0.2">
      <c r="D363" s="323"/>
      <c r="E363" s="323"/>
      <c r="F363" s="323"/>
    </row>
    <row r="364" spans="4:6" x14ac:dyDescent="0.2">
      <c r="D364" s="323"/>
      <c r="E364" s="323"/>
      <c r="F364" s="323"/>
    </row>
    <row r="365" spans="4:6" x14ac:dyDescent="0.2">
      <c r="D365" s="323"/>
      <c r="E365" s="323"/>
      <c r="F365" s="323"/>
    </row>
    <row r="366" spans="4:6" x14ac:dyDescent="0.2">
      <c r="D366" s="323"/>
      <c r="E366" s="323"/>
      <c r="F366" s="323"/>
    </row>
    <row r="367" spans="4:6" x14ac:dyDescent="0.2">
      <c r="D367" s="323"/>
      <c r="E367" s="323"/>
      <c r="F367" s="323"/>
    </row>
    <row r="368" spans="4:6" x14ac:dyDescent="0.2">
      <c r="D368" s="323"/>
      <c r="E368" s="323"/>
      <c r="F368" s="323"/>
    </row>
    <row r="369" spans="4:6" x14ac:dyDescent="0.2">
      <c r="D369" s="323"/>
      <c r="E369" s="323"/>
      <c r="F369" s="323"/>
    </row>
    <row r="370" spans="4:6" x14ac:dyDescent="0.2">
      <c r="D370" s="323"/>
      <c r="E370" s="323"/>
      <c r="F370" s="323"/>
    </row>
    <row r="371" spans="4:6" x14ac:dyDescent="0.2">
      <c r="D371" s="323"/>
      <c r="E371" s="323"/>
      <c r="F371" s="323"/>
    </row>
    <row r="372" spans="4:6" x14ac:dyDescent="0.2">
      <c r="D372" s="323"/>
      <c r="E372" s="323"/>
      <c r="F372" s="323"/>
    </row>
    <row r="373" spans="4:6" x14ac:dyDescent="0.2">
      <c r="D373" s="323"/>
      <c r="E373" s="323"/>
      <c r="F373" s="323"/>
    </row>
    <row r="374" spans="4:6" x14ac:dyDescent="0.2">
      <c r="D374" s="323"/>
      <c r="E374" s="323"/>
      <c r="F374" s="323"/>
    </row>
    <row r="375" spans="4:6" x14ac:dyDescent="0.2">
      <c r="D375" s="323"/>
      <c r="E375" s="323"/>
      <c r="F375" s="323"/>
    </row>
    <row r="376" spans="4:6" x14ac:dyDescent="0.2">
      <c r="D376" s="323"/>
      <c r="E376" s="323"/>
      <c r="F376" s="323"/>
    </row>
    <row r="377" spans="4:6" x14ac:dyDescent="0.2">
      <c r="D377" s="323"/>
      <c r="E377" s="323"/>
      <c r="F377" s="323"/>
    </row>
    <row r="378" spans="4:6" x14ac:dyDescent="0.2">
      <c r="D378" s="323"/>
      <c r="E378" s="323"/>
      <c r="F378" s="323"/>
    </row>
    <row r="379" spans="4:6" x14ac:dyDescent="0.2">
      <c r="D379" s="323"/>
      <c r="E379" s="323"/>
      <c r="F379" s="323"/>
    </row>
    <row r="380" spans="4:6" x14ac:dyDescent="0.2">
      <c r="D380" s="323"/>
      <c r="E380" s="323"/>
      <c r="F380" s="323"/>
    </row>
    <row r="381" spans="4:6" x14ac:dyDescent="0.2">
      <c r="D381" s="323"/>
      <c r="E381" s="323"/>
      <c r="F381" s="323"/>
    </row>
    <row r="382" spans="4:6" x14ac:dyDescent="0.2">
      <c r="D382" s="323"/>
      <c r="E382" s="323"/>
      <c r="F382" s="323"/>
    </row>
    <row r="383" spans="4:6" x14ac:dyDescent="0.2">
      <c r="D383" s="323"/>
      <c r="E383" s="323"/>
      <c r="F383" s="323"/>
    </row>
    <row r="384" spans="4:6" x14ac:dyDescent="0.2">
      <c r="D384" s="323"/>
      <c r="E384" s="323"/>
      <c r="F384" s="323"/>
    </row>
    <row r="385" spans="4:6" x14ac:dyDescent="0.2">
      <c r="D385" s="323"/>
      <c r="E385" s="323"/>
      <c r="F385" s="323"/>
    </row>
    <row r="386" spans="4:6" x14ac:dyDescent="0.2">
      <c r="D386" s="323"/>
      <c r="E386" s="323"/>
      <c r="F386" s="323"/>
    </row>
    <row r="387" spans="4:6" x14ac:dyDescent="0.2">
      <c r="D387" s="323"/>
      <c r="E387" s="323"/>
      <c r="F387" s="323"/>
    </row>
    <row r="388" spans="4:6" x14ac:dyDescent="0.2">
      <c r="D388" s="323"/>
      <c r="E388" s="323"/>
      <c r="F388" s="323"/>
    </row>
    <row r="389" spans="4:6" x14ac:dyDescent="0.2">
      <c r="D389" s="323"/>
      <c r="E389" s="323"/>
      <c r="F389" s="323"/>
    </row>
    <row r="390" spans="4:6" x14ac:dyDescent="0.2">
      <c r="D390" s="323"/>
      <c r="E390" s="323"/>
      <c r="F390" s="323"/>
    </row>
    <row r="391" spans="4:6" x14ac:dyDescent="0.2">
      <c r="D391" s="323"/>
      <c r="E391" s="323"/>
      <c r="F391" s="323"/>
    </row>
    <row r="392" spans="4:6" x14ac:dyDescent="0.2">
      <c r="D392" s="323"/>
      <c r="E392" s="323"/>
      <c r="F392" s="323"/>
    </row>
    <row r="393" spans="4:6" x14ac:dyDescent="0.2">
      <c r="D393" s="323"/>
      <c r="E393" s="323"/>
      <c r="F393" s="323"/>
    </row>
    <row r="394" spans="4:6" x14ac:dyDescent="0.2">
      <c r="D394" s="323"/>
      <c r="E394" s="323"/>
      <c r="F394" s="323"/>
    </row>
    <row r="395" spans="4:6" x14ac:dyDescent="0.2">
      <c r="D395" s="323"/>
      <c r="E395" s="323"/>
      <c r="F395" s="323"/>
    </row>
    <row r="396" spans="4:6" x14ac:dyDescent="0.2">
      <c r="D396" s="323"/>
      <c r="E396" s="323"/>
      <c r="F396" s="323"/>
    </row>
    <row r="397" spans="4:6" x14ac:dyDescent="0.2">
      <c r="D397" s="323"/>
      <c r="E397" s="323"/>
      <c r="F397" s="323"/>
    </row>
    <row r="398" spans="4:6" x14ac:dyDescent="0.2">
      <c r="D398" s="323"/>
      <c r="E398" s="323"/>
      <c r="F398" s="323"/>
    </row>
    <row r="399" spans="4:6" x14ac:dyDescent="0.2">
      <c r="D399" s="323"/>
      <c r="E399" s="323"/>
      <c r="F399" s="323"/>
    </row>
    <row r="400" spans="4:6" x14ac:dyDescent="0.2">
      <c r="D400" s="323"/>
      <c r="E400" s="323"/>
      <c r="F400" s="323"/>
    </row>
    <row r="401" spans="4:6" x14ac:dyDescent="0.2">
      <c r="D401" s="323"/>
      <c r="E401" s="323"/>
      <c r="F401" s="323"/>
    </row>
    <row r="402" spans="4:6" x14ac:dyDescent="0.2">
      <c r="D402" s="323"/>
      <c r="E402" s="323"/>
      <c r="F402" s="323"/>
    </row>
    <row r="403" spans="4:6" x14ac:dyDescent="0.2">
      <c r="D403" s="323"/>
      <c r="E403" s="323"/>
      <c r="F403" s="323"/>
    </row>
    <row r="404" spans="4:6" x14ac:dyDescent="0.2">
      <c r="D404" s="323"/>
      <c r="E404" s="323"/>
      <c r="F404" s="323"/>
    </row>
    <row r="405" spans="4:6" x14ac:dyDescent="0.2">
      <c r="D405" s="323"/>
      <c r="E405" s="323"/>
      <c r="F405" s="323"/>
    </row>
    <row r="406" spans="4:6" x14ac:dyDescent="0.2">
      <c r="D406" s="323"/>
      <c r="E406" s="323"/>
      <c r="F406" s="323"/>
    </row>
    <row r="407" spans="4:6" x14ac:dyDescent="0.2">
      <c r="D407" s="323"/>
      <c r="E407" s="323"/>
      <c r="F407" s="323"/>
    </row>
    <row r="408" spans="4:6" x14ac:dyDescent="0.2">
      <c r="D408" s="323"/>
      <c r="E408" s="323"/>
      <c r="F408" s="323"/>
    </row>
    <row r="409" spans="4:6" x14ac:dyDescent="0.2">
      <c r="D409" s="323"/>
      <c r="E409" s="323"/>
      <c r="F409" s="323"/>
    </row>
    <row r="410" spans="4:6" x14ac:dyDescent="0.2">
      <c r="D410" s="323"/>
      <c r="E410" s="323"/>
      <c r="F410" s="323"/>
    </row>
    <row r="411" spans="4:6" x14ac:dyDescent="0.2">
      <c r="D411" s="323"/>
      <c r="E411" s="323"/>
      <c r="F411" s="323"/>
    </row>
    <row r="412" spans="4:6" x14ac:dyDescent="0.2">
      <c r="D412" s="323"/>
      <c r="E412" s="323"/>
      <c r="F412" s="323"/>
    </row>
    <row r="413" spans="4:6" x14ac:dyDescent="0.2">
      <c r="D413" s="323"/>
      <c r="E413" s="323"/>
      <c r="F413" s="323"/>
    </row>
    <row r="414" spans="4:6" x14ac:dyDescent="0.2">
      <c r="D414" s="323"/>
      <c r="E414" s="323"/>
      <c r="F414" s="323"/>
    </row>
    <row r="415" spans="4:6" x14ac:dyDescent="0.2">
      <c r="D415" s="323"/>
      <c r="E415" s="323"/>
      <c r="F415" s="323"/>
    </row>
    <row r="416" spans="4:6" x14ac:dyDescent="0.2">
      <c r="D416" s="323"/>
      <c r="E416" s="323"/>
      <c r="F416" s="323"/>
    </row>
    <row r="417" spans="4:6" x14ac:dyDescent="0.2">
      <c r="D417" s="323"/>
      <c r="E417" s="323"/>
      <c r="F417" s="323"/>
    </row>
    <row r="418" spans="4:6" x14ac:dyDescent="0.2">
      <c r="D418" s="323"/>
      <c r="E418" s="323"/>
      <c r="F418" s="323"/>
    </row>
    <row r="419" spans="4:6" x14ac:dyDescent="0.2">
      <c r="D419" s="323"/>
      <c r="E419" s="323"/>
      <c r="F419" s="323"/>
    </row>
    <row r="420" spans="4:6" x14ac:dyDescent="0.2">
      <c r="D420" s="323"/>
      <c r="E420" s="323"/>
      <c r="F420" s="323"/>
    </row>
    <row r="421" spans="4:6" x14ac:dyDescent="0.2">
      <c r="D421" s="323"/>
      <c r="E421" s="323"/>
      <c r="F421" s="323"/>
    </row>
    <row r="422" spans="4:6" x14ac:dyDescent="0.2">
      <c r="D422" s="323"/>
      <c r="E422" s="323"/>
      <c r="F422" s="323"/>
    </row>
    <row r="423" spans="4:6" x14ac:dyDescent="0.2">
      <c r="D423" s="323"/>
      <c r="E423" s="323"/>
      <c r="F423" s="323"/>
    </row>
    <row r="424" spans="4:6" x14ac:dyDescent="0.2">
      <c r="D424" s="323"/>
      <c r="E424" s="323"/>
      <c r="F424" s="323"/>
    </row>
    <row r="425" spans="4:6" x14ac:dyDescent="0.2">
      <c r="D425" s="323"/>
      <c r="E425" s="323"/>
      <c r="F425" s="323"/>
    </row>
    <row r="426" spans="4:6" x14ac:dyDescent="0.2">
      <c r="D426" s="323"/>
      <c r="E426" s="323"/>
      <c r="F426" s="323"/>
    </row>
    <row r="427" spans="4:6" x14ac:dyDescent="0.2">
      <c r="D427" s="323"/>
      <c r="E427" s="323"/>
      <c r="F427" s="323"/>
    </row>
    <row r="428" spans="4:6" x14ac:dyDescent="0.2">
      <c r="D428" s="323"/>
      <c r="E428" s="323"/>
      <c r="F428" s="323"/>
    </row>
    <row r="429" spans="4:6" x14ac:dyDescent="0.2">
      <c r="D429" s="323"/>
      <c r="E429" s="323"/>
      <c r="F429" s="323"/>
    </row>
    <row r="430" spans="4:6" x14ac:dyDescent="0.2">
      <c r="D430" s="323"/>
      <c r="E430" s="323"/>
      <c r="F430" s="323"/>
    </row>
    <row r="431" spans="4:6" x14ac:dyDescent="0.2">
      <c r="D431" s="323"/>
      <c r="E431" s="323"/>
      <c r="F431" s="323"/>
    </row>
    <row r="432" spans="4:6" x14ac:dyDescent="0.2">
      <c r="D432" s="323"/>
      <c r="E432" s="323"/>
      <c r="F432" s="323"/>
    </row>
    <row r="433" spans="4:6" x14ac:dyDescent="0.2">
      <c r="D433" s="323"/>
      <c r="E433" s="323"/>
      <c r="F433" s="323"/>
    </row>
    <row r="434" spans="4:6" x14ac:dyDescent="0.2">
      <c r="D434" s="323"/>
      <c r="E434" s="323"/>
      <c r="F434" s="323"/>
    </row>
    <row r="435" spans="4:6" x14ac:dyDescent="0.2">
      <c r="D435" s="323"/>
      <c r="E435" s="323"/>
      <c r="F435" s="323"/>
    </row>
    <row r="436" spans="4:6" x14ac:dyDescent="0.2">
      <c r="D436" s="323"/>
      <c r="E436" s="323"/>
      <c r="F436" s="323"/>
    </row>
    <row r="437" spans="4:6" x14ac:dyDescent="0.2">
      <c r="D437" s="323"/>
      <c r="E437" s="323"/>
      <c r="F437" s="323"/>
    </row>
    <row r="438" spans="4:6" x14ac:dyDescent="0.2">
      <c r="D438" s="323"/>
      <c r="E438" s="323"/>
      <c r="F438" s="323"/>
    </row>
    <row r="439" spans="4:6" x14ac:dyDescent="0.2">
      <c r="D439" s="323"/>
      <c r="E439" s="323"/>
      <c r="F439" s="323"/>
    </row>
    <row r="440" spans="4:6" x14ac:dyDescent="0.2">
      <c r="D440" s="323"/>
      <c r="E440" s="323"/>
      <c r="F440" s="323"/>
    </row>
    <row r="441" spans="4:6" x14ac:dyDescent="0.2">
      <c r="D441" s="323"/>
      <c r="E441" s="323"/>
      <c r="F441" s="323"/>
    </row>
  </sheetData>
  <mergeCells count="5">
    <mergeCell ref="A1:C1"/>
    <mergeCell ref="A4:D4"/>
    <mergeCell ref="A47:C47"/>
    <mergeCell ref="J2:L2"/>
    <mergeCell ref="J3:L3"/>
  </mergeCells>
  <printOptions horizontalCentered="1" verticalCentered="1"/>
  <pageMargins left="0.1" right="0.1" top="0.5" bottom="0.4" header="0.1" footer="0.1"/>
  <pageSetup scale="80" orientation="landscape" r:id="rId1"/>
  <headerFooter>
    <oddHeader>&amp;C&amp;"Arial,Bold"TWIN FALLS SCHOOL DISTRICT 411</oddHeader>
    <oddFooter>&amp;L&amp;"Arial,Bold"&amp;Z&amp;F&amp;R&amp;"Arial,Bold"Page &amp;P of &amp;N</oddFooter>
  </headerFooter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>
    <pageSetUpPr fitToPage="1"/>
  </sheetPr>
  <dimension ref="A1:M48"/>
  <sheetViews>
    <sheetView defaultGridColor="0" colorId="22" zoomScaleNormal="100" workbookViewId="0">
      <pane xSplit="3" ySplit="7" topLeftCell="D8" activePane="bottomRight" state="frozen"/>
      <selection activeCell="P31" sqref="P31"/>
      <selection pane="topRight" activeCell="P31" sqref="P31"/>
      <selection pane="bottomLeft" activeCell="P31" sqref="P31"/>
      <selection pane="bottomRight" activeCell="P31" sqref="P31"/>
    </sheetView>
  </sheetViews>
  <sheetFormatPr defaultColWidth="9.77734375" defaultRowHeight="15.75" x14ac:dyDescent="0.25"/>
  <cols>
    <col min="1" max="1" width="3.77734375" style="397" customWidth="1"/>
    <col min="2" max="2" width="6.77734375" style="397" customWidth="1"/>
    <col min="3" max="3" width="30.77734375" style="398" customWidth="1"/>
    <col min="4" max="13" width="11.77734375" style="397" customWidth="1"/>
    <col min="14" max="16384" width="9.77734375" style="397"/>
  </cols>
  <sheetData>
    <row r="1" spans="1:13" ht="20.25" x14ac:dyDescent="0.3">
      <c r="A1" s="600" t="s">
        <v>47</v>
      </c>
      <c r="B1" s="600"/>
      <c r="C1" s="600"/>
      <c r="E1" s="449" t="s">
        <v>510</v>
      </c>
      <c r="F1" s="447"/>
      <c r="G1" s="447"/>
      <c r="I1" s="451"/>
      <c r="M1" s="450" t="s">
        <v>562</v>
      </c>
    </row>
    <row r="2" spans="1:13" x14ac:dyDescent="0.25">
      <c r="E2" s="449" t="s">
        <v>16</v>
      </c>
      <c r="F2" s="447"/>
      <c r="G2" s="447"/>
      <c r="K2" s="446"/>
      <c r="L2" s="445"/>
      <c r="M2" s="444" t="s">
        <v>664</v>
      </c>
    </row>
    <row r="3" spans="1:13" x14ac:dyDescent="0.25">
      <c r="E3" s="448" t="s">
        <v>507</v>
      </c>
      <c r="F3" s="447"/>
      <c r="G3" s="447"/>
      <c r="K3" s="446"/>
      <c r="L3" s="445"/>
      <c r="M3" s="444" t="s">
        <v>665</v>
      </c>
    </row>
    <row r="4" spans="1:13" ht="12" customHeight="1" x14ac:dyDescent="0.2">
      <c r="A4" s="601" t="s">
        <v>505</v>
      </c>
      <c r="B4" s="601"/>
      <c r="C4" s="601"/>
      <c r="D4" s="434"/>
      <c r="E4" s="434"/>
      <c r="F4" s="434"/>
      <c r="G4" s="434"/>
      <c r="H4" s="434"/>
      <c r="I4" s="434"/>
      <c r="J4" s="434"/>
      <c r="K4" s="434"/>
      <c r="L4" s="434"/>
      <c r="M4" s="434"/>
    </row>
    <row r="5" spans="1:13" ht="15" x14ac:dyDescent="0.2">
      <c r="A5" s="443"/>
      <c r="B5" s="442"/>
      <c r="C5" s="441" t="s">
        <v>16</v>
      </c>
      <c r="D5" s="437" t="s">
        <v>503</v>
      </c>
      <c r="E5" s="440" t="s">
        <v>502</v>
      </c>
      <c r="F5" s="439" t="s">
        <v>85</v>
      </c>
      <c r="G5" s="439" t="s">
        <v>83</v>
      </c>
      <c r="H5" s="439" t="s">
        <v>81</v>
      </c>
      <c r="I5" s="439" t="s">
        <v>79</v>
      </c>
      <c r="J5" s="439" t="s">
        <v>77</v>
      </c>
      <c r="K5" s="438" t="s">
        <v>75</v>
      </c>
      <c r="L5" s="437" t="s">
        <v>73</v>
      </c>
      <c r="M5" s="437" t="s">
        <v>70</v>
      </c>
    </row>
    <row r="6" spans="1:13" ht="15" x14ac:dyDescent="0.2">
      <c r="A6" s="436"/>
      <c r="B6" s="429"/>
      <c r="C6" s="435"/>
      <c r="D6" s="429"/>
      <c r="E6" s="429"/>
      <c r="F6" s="434"/>
      <c r="G6" s="433"/>
      <c r="H6" s="432" t="s">
        <v>560</v>
      </c>
      <c r="I6" s="432" t="s">
        <v>559</v>
      </c>
      <c r="J6" s="431" t="s">
        <v>558</v>
      </c>
      <c r="K6" s="430" t="s">
        <v>557</v>
      </c>
      <c r="L6" s="430" t="s">
        <v>556</v>
      </c>
      <c r="M6" s="429"/>
    </row>
    <row r="7" spans="1:13" ht="15" x14ac:dyDescent="0.2">
      <c r="A7" s="416" t="s">
        <v>87</v>
      </c>
      <c r="B7" s="415" t="s">
        <v>500</v>
      </c>
      <c r="C7" s="428" t="s">
        <v>555</v>
      </c>
      <c r="D7" s="415" t="s">
        <v>88</v>
      </c>
      <c r="E7" s="415" t="s">
        <v>88</v>
      </c>
      <c r="F7" s="427" t="s">
        <v>84</v>
      </c>
      <c r="G7" s="426" t="s">
        <v>82</v>
      </c>
      <c r="H7" s="426" t="s">
        <v>554</v>
      </c>
      <c r="I7" s="426" t="s">
        <v>553</v>
      </c>
      <c r="J7" s="416" t="s">
        <v>552</v>
      </c>
      <c r="K7" s="415" t="s">
        <v>551</v>
      </c>
      <c r="L7" s="415" t="s">
        <v>550</v>
      </c>
      <c r="M7" s="415" t="s">
        <v>184</v>
      </c>
    </row>
    <row r="8" spans="1:13" ht="15" x14ac:dyDescent="0.2">
      <c r="A8" s="416" t="s">
        <v>496</v>
      </c>
      <c r="B8" s="415" t="s">
        <v>549</v>
      </c>
      <c r="C8" s="407" t="s">
        <v>282</v>
      </c>
      <c r="D8" s="410"/>
      <c r="E8" s="414">
        <f t="shared" ref="E8:E19" si="0">SUM(F8:M8)</f>
        <v>0</v>
      </c>
      <c r="F8" s="413"/>
      <c r="G8" s="412"/>
      <c r="H8" s="411"/>
      <c r="I8" s="410"/>
      <c r="J8" s="410"/>
      <c r="K8" s="410"/>
      <c r="L8" s="410"/>
      <c r="M8" s="410"/>
    </row>
    <row r="9" spans="1:13" ht="15" x14ac:dyDescent="0.2">
      <c r="A9" s="416" t="s">
        <v>491</v>
      </c>
      <c r="B9" s="415" t="s">
        <v>548</v>
      </c>
      <c r="C9" s="407" t="s">
        <v>280</v>
      </c>
      <c r="D9" s="410">
        <v>374575</v>
      </c>
      <c r="E9" s="414">
        <f t="shared" si="0"/>
        <v>383692</v>
      </c>
      <c r="F9" s="413">
        <v>187185</v>
      </c>
      <c r="G9" s="412">
        <v>71781</v>
      </c>
      <c r="H9" s="411">
        <v>5520</v>
      </c>
      <c r="I9" s="410">
        <f>119900-694</f>
        <v>119206</v>
      </c>
      <c r="J9" s="410"/>
      <c r="K9" s="410"/>
      <c r="L9" s="410"/>
      <c r="M9" s="410"/>
    </row>
    <row r="10" spans="1:13" ht="15" x14ac:dyDescent="0.2">
      <c r="A10" s="416" t="s">
        <v>487</v>
      </c>
      <c r="B10" s="415" t="s">
        <v>547</v>
      </c>
      <c r="C10" s="407" t="s">
        <v>278</v>
      </c>
      <c r="D10" s="410"/>
      <c r="E10" s="414">
        <f t="shared" si="0"/>
        <v>0</v>
      </c>
      <c r="F10" s="413"/>
      <c r="G10" s="412"/>
      <c r="H10" s="411"/>
      <c r="I10" s="410"/>
      <c r="J10" s="410"/>
      <c r="K10" s="410"/>
      <c r="L10" s="410"/>
      <c r="M10" s="410"/>
    </row>
    <row r="11" spans="1:13" ht="15" x14ac:dyDescent="0.2">
      <c r="A11" s="425" t="s">
        <v>484</v>
      </c>
      <c r="B11" s="415">
        <v>519</v>
      </c>
      <c r="C11" s="407" t="s">
        <v>276</v>
      </c>
      <c r="D11" s="410"/>
      <c r="E11" s="414">
        <f t="shared" si="0"/>
        <v>0</v>
      </c>
      <c r="F11" s="413"/>
      <c r="G11" s="412"/>
      <c r="H11" s="411"/>
      <c r="I11" s="410"/>
      <c r="J11" s="410"/>
      <c r="K11" s="410"/>
      <c r="L11" s="410"/>
      <c r="M11" s="410"/>
    </row>
    <row r="12" spans="1:13" ht="15" x14ac:dyDescent="0.2">
      <c r="A12" s="416" t="s">
        <v>480</v>
      </c>
      <c r="B12" s="415" t="s">
        <v>546</v>
      </c>
      <c r="C12" s="407" t="s">
        <v>545</v>
      </c>
      <c r="D12" s="410"/>
      <c r="E12" s="414">
        <f t="shared" si="0"/>
        <v>0</v>
      </c>
      <c r="F12" s="413"/>
      <c r="G12" s="412"/>
      <c r="H12" s="411"/>
      <c r="I12" s="410"/>
      <c r="J12" s="410"/>
      <c r="K12" s="410"/>
      <c r="L12" s="410"/>
      <c r="M12" s="410"/>
    </row>
    <row r="13" spans="1:13" ht="15" x14ac:dyDescent="0.2">
      <c r="A13" s="416" t="s">
        <v>476</v>
      </c>
      <c r="B13" s="415" t="s">
        <v>544</v>
      </c>
      <c r="C13" s="407" t="s">
        <v>543</v>
      </c>
      <c r="D13" s="410"/>
      <c r="E13" s="414">
        <f t="shared" si="0"/>
        <v>0</v>
      </c>
      <c r="F13" s="413"/>
      <c r="G13" s="412"/>
      <c r="H13" s="411"/>
      <c r="I13" s="410"/>
      <c r="J13" s="410"/>
      <c r="K13" s="410"/>
      <c r="L13" s="410"/>
      <c r="M13" s="410"/>
    </row>
    <row r="14" spans="1:13" ht="15" x14ac:dyDescent="0.2">
      <c r="A14" s="416" t="s">
        <v>471</v>
      </c>
      <c r="B14" s="415" t="s">
        <v>542</v>
      </c>
      <c r="C14" s="407" t="s">
        <v>270</v>
      </c>
      <c r="D14" s="410"/>
      <c r="E14" s="414">
        <f t="shared" si="0"/>
        <v>0</v>
      </c>
      <c r="F14" s="413"/>
      <c r="G14" s="412"/>
      <c r="H14" s="411"/>
      <c r="I14" s="410"/>
      <c r="J14" s="410"/>
      <c r="K14" s="410"/>
      <c r="L14" s="410"/>
      <c r="M14" s="410"/>
    </row>
    <row r="15" spans="1:13" ht="15" x14ac:dyDescent="0.2">
      <c r="A15" s="416" t="s">
        <v>467</v>
      </c>
      <c r="B15" s="415" t="s">
        <v>541</v>
      </c>
      <c r="C15" s="407" t="s">
        <v>268</v>
      </c>
      <c r="D15" s="410"/>
      <c r="E15" s="414">
        <f t="shared" si="0"/>
        <v>0</v>
      </c>
      <c r="F15" s="413"/>
      <c r="G15" s="412"/>
      <c r="H15" s="411"/>
      <c r="I15" s="410"/>
      <c r="J15" s="410"/>
      <c r="K15" s="410"/>
      <c r="L15" s="410"/>
      <c r="M15" s="410"/>
    </row>
    <row r="16" spans="1:13" ht="15" x14ac:dyDescent="0.2">
      <c r="A16" s="416" t="s">
        <v>463</v>
      </c>
      <c r="B16" s="415" t="s">
        <v>540</v>
      </c>
      <c r="C16" s="407" t="s">
        <v>266</v>
      </c>
      <c r="D16" s="410"/>
      <c r="E16" s="414">
        <f t="shared" si="0"/>
        <v>0</v>
      </c>
      <c r="F16" s="413"/>
      <c r="G16" s="412"/>
      <c r="H16" s="411"/>
      <c r="I16" s="410"/>
      <c r="J16" s="410"/>
      <c r="K16" s="410"/>
      <c r="L16" s="410"/>
      <c r="M16" s="410"/>
    </row>
    <row r="17" spans="1:13" ht="15" x14ac:dyDescent="0.2">
      <c r="A17" s="416" t="s">
        <v>459</v>
      </c>
      <c r="B17" s="415" t="s">
        <v>539</v>
      </c>
      <c r="C17" s="407" t="s">
        <v>264</v>
      </c>
      <c r="D17" s="410"/>
      <c r="E17" s="414">
        <f t="shared" si="0"/>
        <v>0</v>
      </c>
      <c r="F17" s="413"/>
      <c r="G17" s="412"/>
      <c r="H17" s="411"/>
      <c r="I17" s="410"/>
      <c r="J17" s="410"/>
      <c r="K17" s="410"/>
      <c r="L17" s="410"/>
      <c r="M17" s="410"/>
    </row>
    <row r="18" spans="1:13" ht="15" x14ac:dyDescent="0.2">
      <c r="A18" s="416" t="s">
        <v>455</v>
      </c>
      <c r="B18" s="415" t="s">
        <v>538</v>
      </c>
      <c r="C18" s="407" t="s">
        <v>262</v>
      </c>
      <c r="D18" s="410"/>
      <c r="E18" s="414">
        <f t="shared" si="0"/>
        <v>0</v>
      </c>
      <c r="F18" s="413"/>
      <c r="G18" s="412"/>
      <c r="H18" s="411"/>
      <c r="I18" s="410"/>
      <c r="J18" s="410"/>
      <c r="K18" s="410"/>
      <c r="L18" s="410"/>
      <c r="M18" s="410"/>
    </row>
    <row r="19" spans="1:13" ht="15" x14ac:dyDescent="0.2">
      <c r="A19" s="416" t="s">
        <v>451</v>
      </c>
      <c r="B19" s="415" t="s">
        <v>537</v>
      </c>
      <c r="C19" s="407" t="s">
        <v>260</v>
      </c>
      <c r="D19" s="410"/>
      <c r="E19" s="414">
        <f t="shared" si="0"/>
        <v>0</v>
      </c>
      <c r="F19" s="413"/>
      <c r="G19" s="412"/>
      <c r="H19" s="411"/>
      <c r="I19" s="410"/>
      <c r="J19" s="410"/>
      <c r="K19" s="410"/>
      <c r="L19" s="410"/>
      <c r="M19" s="410"/>
    </row>
    <row r="20" spans="1:13" ht="15" x14ac:dyDescent="0.2">
      <c r="A20" s="416" t="s">
        <v>447</v>
      </c>
      <c r="B20" s="418"/>
      <c r="C20" s="407"/>
      <c r="D20" s="421"/>
      <c r="E20" s="421"/>
      <c r="F20" s="424"/>
      <c r="G20" s="423"/>
      <c r="H20" s="422"/>
      <c r="I20" s="421"/>
      <c r="J20" s="421"/>
      <c r="K20" s="421"/>
      <c r="L20" s="421"/>
      <c r="M20" s="421"/>
    </row>
    <row r="21" spans="1:13" ht="15" x14ac:dyDescent="0.2">
      <c r="A21" s="416" t="s">
        <v>444</v>
      </c>
      <c r="B21" s="415" t="s">
        <v>77</v>
      </c>
      <c r="C21" s="420" t="s">
        <v>536</v>
      </c>
      <c r="D21" s="419">
        <f t="shared" ref="D21:M21" si="1">SUM(D8:D19)</f>
        <v>374575</v>
      </c>
      <c r="E21" s="419">
        <f t="shared" si="1"/>
        <v>383692</v>
      </c>
      <c r="F21" s="419">
        <f t="shared" si="1"/>
        <v>187185</v>
      </c>
      <c r="G21" s="419">
        <f t="shared" si="1"/>
        <v>71781</v>
      </c>
      <c r="H21" s="419">
        <f t="shared" si="1"/>
        <v>5520</v>
      </c>
      <c r="I21" s="419">
        <f t="shared" si="1"/>
        <v>119206</v>
      </c>
      <c r="J21" s="419">
        <f t="shared" si="1"/>
        <v>0</v>
      </c>
      <c r="K21" s="419">
        <f t="shared" si="1"/>
        <v>0</v>
      </c>
      <c r="L21" s="419">
        <f t="shared" si="1"/>
        <v>0</v>
      </c>
      <c r="M21" s="419">
        <f t="shared" si="1"/>
        <v>0</v>
      </c>
    </row>
    <row r="22" spans="1:13" ht="15" x14ac:dyDescent="0.2">
      <c r="A22" s="416" t="s">
        <v>439</v>
      </c>
      <c r="B22" s="418"/>
      <c r="C22" s="407"/>
      <c r="D22" s="403"/>
      <c r="E22" s="403"/>
      <c r="F22" s="406"/>
      <c r="G22" s="405"/>
      <c r="H22" s="404"/>
      <c r="I22" s="403"/>
      <c r="J22" s="403"/>
      <c r="K22" s="403"/>
      <c r="L22" s="403"/>
      <c r="M22" s="403"/>
    </row>
    <row r="23" spans="1:13" ht="15" x14ac:dyDescent="0.2">
      <c r="A23" s="416" t="s">
        <v>436</v>
      </c>
      <c r="B23" s="415" t="s">
        <v>535</v>
      </c>
      <c r="C23" s="407" t="s">
        <v>534</v>
      </c>
      <c r="D23" s="410"/>
      <c r="E23" s="414">
        <f>SUM(F23:M23)</f>
        <v>0</v>
      </c>
      <c r="F23" s="413"/>
      <c r="G23" s="412"/>
      <c r="H23" s="411"/>
      <c r="I23" s="410"/>
      <c r="J23" s="410"/>
      <c r="K23" s="410"/>
      <c r="L23" s="410"/>
      <c r="M23" s="410"/>
    </row>
    <row r="24" spans="1:13" ht="15" x14ac:dyDescent="0.2">
      <c r="A24" s="416" t="s">
        <v>431</v>
      </c>
      <c r="B24" s="415" t="s">
        <v>533</v>
      </c>
      <c r="C24" s="407" t="s">
        <v>532</v>
      </c>
      <c r="D24" s="410"/>
      <c r="E24" s="414">
        <f>SUM(F24:M24)</f>
        <v>0</v>
      </c>
      <c r="F24" s="413"/>
      <c r="G24" s="412"/>
      <c r="H24" s="411"/>
      <c r="I24" s="410"/>
      <c r="J24" s="410"/>
      <c r="K24" s="410"/>
      <c r="L24" s="410"/>
      <c r="M24" s="410"/>
    </row>
    <row r="25" spans="1:13" ht="15" x14ac:dyDescent="0.2">
      <c r="A25" s="416" t="s">
        <v>428</v>
      </c>
      <c r="B25" s="415"/>
      <c r="C25" s="407"/>
      <c r="D25" s="403"/>
      <c r="E25" s="403"/>
      <c r="F25" s="406"/>
      <c r="G25" s="405"/>
      <c r="H25" s="404"/>
      <c r="I25" s="403"/>
      <c r="J25" s="403"/>
      <c r="K25" s="403"/>
      <c r="L25" s="403"/>
      <c r="M25" s="403"/>
    </row>
    <row r="26" spans="1:13" ht="15" x14ac:dyDescent="0.2">
      <c r="A26" s="416" t="s">
        <v>425</v>
      </c>
      <c r="B26" s="415" t="s">
        <v>531</v>
      </c>
      <c r="C26" s="407" t="s">
        <v>254</v>
      </c>
      <c r="D26" s="410"/>
      <c r="E26" s="414">
        <f>SUM(F26:M26)</f>
        <v>0</v>
      </c>
      <c r="F26" s="413"/>
      <c r="G26" s="412"/>
      <c r="H26" s="411"/>
      <c r="I26" s="410"/>
      <c r="J26" s="410"/>
      <c r="K26" s="410"/>
      <c r="L26" s="410"/>
      <c r="M26" s="410"/>
    </row>
    <row r="27" spans="1:13" ht="15" x14ac:dyDescent="0.2">
      <c r="A27" s="416" t="s">
        <v>422</v>
      </c>
      <c r="B27" s="415" t="s">
        <v>530</v>
      </c>
      <c r="C27" s="407" t="s">
        <v>252</v>
      </c>
      <c r="D27" s="410"/>
      <c r="E27" s="414">
        <f>SUM(F27:M27)</f>
        <v>0</v>
      </c>
      <c r="F27" s="413"/>
      <c r="G27" s="412"/>
      <c r="H27" s="411"/>
      <c r="I27" s="410"/>
      <c r="J27" s="410"/>
      <c r="K27" s="410"/>
      <c r="L27" s="410"/>
      <c r="M27" s="410"/>
    </row>
    <row r="28" spans="1:13" ht="15" x14ac:dyDescent="0.2">
      <c r="A28" s="416" t="s">
        <v>418</v>
      </c>
      <c r="B28" s="415">
        <v>623</v>
      </c>
      <c r="C28" s="407" t="s">
        <v>250</v>
      </c>
      <c r="D28" s="410"/>
      <c r="E28" s="414">
        <f>SUM(F28:M28)</f>
        <v>0</v>
      </c>
      <c r="F28" s="413"/>
      <c r="G28" s="412"/>
      <c r="H28" s="411"/>
      <c r="I28" s="410"/>
      <c r="J28" s="410"/>
      <c r="K28" s="410"/>
      <c r="L28" s="410"/>
      <c r="M28" s="410"/>
    </row>
    <row r="29" spans="1:13" ht="15" x14ac:dyDescent="0.2">
      <c r="A29" s="416" t="s">
        <v>415</v>
      </c>
      <c r="B29" s="415" t="s">
        <v>529</v>
      </c>
      <c r="C29" s="407" t="s">
        <v>248</v>
      </c>
      <c r="D29" s="410"/>
      <c r="E29" s="414">
        <f>SUM(F29:M29)</f>
        <v>0</v>
      </c>
      <c r="F29" s="413"/>
      <c r="G29" s="412"/>
      <c r="H29" s="411"/>
      <c r="I29" s="410"/>
      <c r="J29" s="410"/>
      <c r="K29" s="410"/>
      <c r="L29" s="410"/>
      <c r="M29" s="410"/>
    </row>
    <row r="30" spans="1:13" ht="15" x14ac:dyDescent="0.2">
      <c r="A30" s="416" t="s">
        <v>410</v>
      </c>
      <c r="B30" s="415" t="s">
        <v>528</v>
      </c>
      <c r="C30" s="407" t="s">
        <v>246</v>
      </c>
      <c r="D30" s="410"/>
      <c r="E30" s="414">
        <f>SUM(F30:M30)</f>
        <v>0</v>
      </c>
      <c r="F30" s="413"/>
      <c r="G30" s="412"/>
      <c r="H30" s="411"/>
      <c r="I30" s="410"/>
      <c r="J30" s="410"/>
      <c r="K30" s="410"/>
      <c r="L30" s="410"/>
      <c r="M30" s="410"/>
    </row>
    <row r="31" spans="1:13" ht="15" x14ac:dyDescent="0.2">
      <c r="A31" s="416" t="s">
        <v>405</v>
      </c>
      <c r="B31" s="415"/>
      <c r="C31" s="407"/>
      <c r="D31" s="403"/>
      <c r="E31" s="403"/>
      <c r="F31" s="406"/>
      <c r="G31" s="405"/>
      <c r="H31" s="404"/>
      <c r="I31" s="403"/>
      <c r="J31" s="403"/>
      <c r="K31" s="403"/>
      <c r="L31" s="403"/>
      <c r="M31" s="403"/>
    </row>
    <row r="32" spans="1:13" ht="15" x14ac:dyDescent="0.2">
      <c r="A32" s="416" t="s">
        <v>401</v>
      </c>
      <c r="B32" s="415" t="s">
        <v>527</v>
      </c>
      <c r="C32" s="407" t="s">
        <v>244</v>
      </c>
      <c r="D32" s="410"/>
      <c r="E32" s="414">
        <f>SUM(F32:M32)</f>
        <v>0</v>
      </c>
      <c r="F32" s="413"/>
      <c r="G32" s="412"/>
      <c r="H32" s="411"/>
      <c r="I32" s="410"/>
      <c r="J32" s="410"/>
      <c r="K32" s="410"/>
      <c r="L32" s="410"/>
      <c r="M32" s="410"/>
    </row>
    <row r="33" spans="1:13" ht="15" x14ac:dyDescent="0.2">
      <c r="A33" s="416" t="s">
        <v>398</v>
      </c>
      <c r="B33" s="415"/>
      <c r="C33" s="407"/>
      <c r="D33" s="403"/>
      <c r="E33" s="403"/>
      <c r="F33" s="406"/>
      <c r="G33" s="405"/>
      <c r="H33" s="404"/>
      <c r="I33" s="403"/>
      <c r="J33" s="403"/>
      <c r="K33" s="403"/>
      <c r="L33" s="403"/>
      <c r="M33" s="403"/>
    </row>
    <row r="34" spans="1:13" ht="15" x14ac:dyDescent="0.2">
      <c r="A34" s="416" t="s">
        <v>394</v>
      </c>
      <c r="B34" s="415" t="s">
        <v>526</v>
      </c>
      <c r="C34" s="407" t="s">
        <v>242</v>
      </c>
      <c r="D34" s="410"/>
      <c r="E34" s="414">
        <f t="shared" ref="E34:E41" si="2">SUM(F34:M34)</f>
        <v>0</v>
      </c>
      <c r="F34" s="413"/>
      <c r="G34" s="412"/>
      <c r="H34" s="411"/>
      <c r="I34" s="410"/>
      <c r="J34" s="410"/>
      <c r="K34" s="410"/>
      <c r="L34" s="410"/>
      <c r="M34" s="410"/>
    </row>
    <row r="35" spans="1:13" ht="15" x14ac:dyDescent="0.2">
      <c r="A35" s="416" t="s">
        <v>390</v>
      </c>
      <c r="B35" s="415" t="s">
        <v>525</v>
      </c>
      <c r="C35" s="407" t="s">
        <v>240</v>
      </c>
      <c r="D35" s="410"/>
      <c r="E35" s="414">
        <f t="shared" si="2"/>
        <v>0</v>
      </c>
      <c r="F35" s="413"/>
      <c r="G35" s="412"/>
      <c r="H35" s="411"/>
      <c r="I35" s="410"/>
      <c r="J35" s="410"/>
      <c r="K35" s="410"/>
      <c r="L35" s="410"/>
      <c r="M35" s="410"/>
    </row>
    <row r="36" spans="1:13" ht="15" x14ac:dyDescent="0.2">
      <c r="A36" s="416" t="s">
        <v>385</v>
      </c>
      <c r="B36" s="415">
        <v>656</v>
      </c>
      <c r="C36" s="407" t="s">
        <v>524</v>
      </c>
      <c r="D36" s="410"/>
      <c r="E36" s="414">
        <f t="shared" si="2"/>
        <v>0</v>
      </c>
      <c r="F36" s="413"/>
      <c r="G36" s="412"/>
      <c r="H36" s="411"/>
      <c r="I36" s="410"/>
      <c r="J36" s="410"/>
      <c r="K36" s="410"/>
      <c r="L36" s="410"/>
      <c r="M36" s="410"/>
    </row>
    <row r="37" spans="1:13" ht="15" x14ac:dyDescent="0.2">
      <c r="A37" s="416" t="s">
        <v>380</v>
      </c>
      <c r="B37" s="415" t="s">
        <v>523</v>
      </c>
      <c r="C37" s="407" t="s">
        <v>522</v>
      </c>
      <c r="D37" s="410">
        <v>300</v>
      </c>
      <c r="E37" s="414">
        <f t="shared" si="2"/>
        <v>673</v>
      </c>
      <c r="F37" s="413"/>
      <c r="G37" s="412"/>
      <c r="H37" s="411"/>
      <c r="I37" s="410"/>
      <c r="J37" s="410"/>
      <c r="K37" s="410"/>
      <c r="L37" s="410">
        <v>673</v>
      </c>
      <c r="M37" s="410"/>
    </row>
    <row r="38" spans="1:13" ht="15" x14ac:dyDescent="0.2">
      <c r="A38" s="416" t="s">
        <v>377</v>
      </c>
      <c r="B38" s="415">
        <v>663</v>
      </c>
      <c r="C38" s="407" t="s">
        <v>521</v>
      </c>
      <c r="D38" s="410"/>
      <c r="E38" s="414">
        <f t="shared" si="2"/>
        <v>0</v>
      </c>
      <c r="F38" s="413"/>
      <c r="G38" s="412"/>
      <c r="H38" s="411"/>
      <c r="I38" s="410"/>
      <c r="J38" s="410"/>
      <c r="K38" s="410"/>
      <c r="L38" s="410"/>
      <c r="M38" s="410"/>
    </row>
    <row r="39" spans="1:13" ht="15" x14ac:dyDescent="0.2">
      <c r="A39" s="416" t="s">
        <v>373</v>
      </c>
      <c r="B39" s="415" t="s">
        <v>520</v>
      </c>
      <c r="C39" s="407" t="s">
        <v>519</v>
      </c>
      <c r="D39" s="410"/>
      <c r="E39" s="414">
        <f t="shared" si="2"/>
        <v>0</v>
      </c>
      <c r="F39" s="413"/>
      <c r="G39" s="412"/>
      <c r="H39" s="411"/>
      <c r="I39" s="410"/>
      <c r="J39" s="410"/>
      <c r="K39" s="410"/>
      <c r="L39" s="410"/>
      <c r="M39" s="410"/>
    </row>
    <row r="40" spans="1:13" ht="15" x14ac:dyDescent="0.2">
      <c r="A40" s="416" t="s">
        <v>369</v>
      </c>
      <c r="B40" s="415" t="s">
        <v>518</v>
      </c>
      <c r="C40" s="407" t="s">
        <v>230</v>
      </c>
      <c r="D40" s="410"/>
      <c r="E40" s="414">
        <f t="shared" si="2"/>
        <v>0</v>
      </c>
      <c r="F40" s="413"/>
      <c r="G40" s="412"/>
      <c r="H40" s="411"/>
      <c r="I40" s="410"/>
      <c r="J40" s="410"/>
      <c r="K40" s="410"/>
      <c r="L40" s="410"/>
      <c r="M40" s="410"/>
    </row>
    <row r="41" spans="1:13" ht="15" x14ac:dyDescent="0.2">
      <c r="A41" s="416" t="s">
        <v>365</v>
      </c>
      <c r="B41" s="415" t="s">
        <v>517</v>
      </c>
      <c r="C41" s="407" t="s">
        <v>228</v>
      </c>
      <c r="D41" s="410"/>
      <c r="E41" s="414">
        <f t="shared" si="2"/>
        <v>0</v>
      </c>
      <c r="F41" s="413"/>
      <c r="G41" s="412"/>
      <c r="H41" s="411"/>
      <c r="I41" s="410"/>
      <c r="J41" s="410"/>
      <c r="K41" s="410"/>
      <c r="L41" s="410"/>
      <c r="M41" s="410"/>
    </row>
    <row r="42" spans="1:13" ht="15" x14ac:dyDescent="0.2">
      <c r="A42" s="416" t="s">
        <v>362</v>
      </c>
      <c r="B42" s="415"/>
      <c r="C42" s="407"/>
      <c r="D42" s="403"/>
      <c r="E42" s="403"/>
      <c r="F42" s="406"/>
      <c r="G42" s="405"/>
      <c r="H42" s="404"/>
      <c r="I42" s="403"/>
      <c r="J42" s="403"/>
      <c r="K42" s="403"/>
      <c r="L42" s="403"/>
      <c r="M42" s="403"/>
    </row>
    <row r="43" spans="1:13" ht="15" x14ac:dyDescent="0.2">
      <c r="A43" s="416" t="s">
        <v>359</v>
      </c>
      <c r="B43" s="415" t="s">
        <v>516</v>
      </c>
      <c r="C43" s="407" t="s">
        <v>515</v>
      </c>
      <c r="D43" s="410"/>
      <c r="E43" s="414">
        <f>SUM(F43:M43)</f>
        <v>0</v>
      </c>
      <c r="F43" s="413"/>
      <c r="G43" s="412"/>
      <c r="H43" s="411"/>
      <c r="I43" s="410"/>
      <c r="J43" s="410"/>
      <c r="K43" s="410"/>
      <c r="L43" s="410"/>
      <c r="M43" s="410"/>
    </row>
    <row r="44" spans="1:13" ht="15" x14ac:dyDescent="0.2">
      <c r="A44" s="416" t="s">
        <v>357</v>
      </c>
      <c r="B44" s="415" t="s">
        <v>514</v>
      </c>
      <c r="C44" s="407" t="s">
        <v>513</v>
      </c>
      <c r="D44" s="410">
        <v>42883</v>
      </c>
      <c r="E44" s="414">
        <f>SUM(F44:M44)</f>
        <v>69311</v>
      </c>
      <c r="F44" s="413"/>
      <c r="G44" s="412"/>
      <c r="H44" s="411">
        <v>69311</v>
      </c>
      <c r="I44" s="410"/>
      <c r="J44" s="410"/>
      <c r="K44" s="410"/>
      <c r="L44" s="410"/>
      <c r="M44" s="410"/>
    </row>
    <row r="45" spans="1:13" ht="15" x14ac:dyDescent="0.2">
      <c r="A45" s="416" t="s">
        <v>353</v>
      </c>
      <c r="B45" s="415" t="s">
        <v>512</v>
      </c>
      <c r="C45" s="407" t="s">
        <v>222</v>
      </c>
      <c r="D45" s="410"/>
      <c r="E45" s="414">
        <f>SUM(F45:M45)</f>
        <v>0</v>
      </c>
      <c r="F45" s="413"/>
      <c r="G45" s="412"/>
      <c r="H45" s="411"/>
      <c r="I45" s="410"/>
      <c r="J45" s="410"/>
      <c r="K45" s="410"/>
      <c r="L45" s="410"/>
      <c r="M45" s="410"/>
    </row>
    <row r="46" spans="1:13" ht="15" x14ac:dyDescent="0.2">
      <c r="A46" s="409"/>
      <c r="B46" s="408"/>
      <c r="C46" s="407"/>
      <c r="D46" s="403"/>
      <c r="E46" s="403"/>
      <c r="F46" s="406"/>
      <c r="G46" s="405"/>
      <c r="H46" s="404"/>
      <c r="I46" s="403"/>
      <c r="J46" s="403"/>
      <c r="K46" s="403"/>
      <c r="L46" s="403"/>
      <c r="M46" s="403"/>
    </row>
    <row r="47" spans="1:13" ht="12" customHeight="1" x14ac:dyDescent="0.2">
      <c r="A47" s="602" t="str">
        <f ca="1">CELL("filename",A47)</f>
        <v>R:\Finance\Annual Budget\Amended 2016-2017\[2016-2017 Amended Budget.xlsx]181a</v>
      </c>
      <c r="B47" s="602"/>
      <c r="C47" s="602"/>
      <c r="D47" s="402"/>
      <c r="E47" s="402"/>
      <c r="F47" s="402"/>
      <c r="G47" s="402"/>
      <c r="H47" s="402"/>
      <c r="I47" s="402"/>
      <c r="J47" s="402"/>
      <c r="K47" s="402"/>
      <c r="L47" s="402"/>
      <c r="M47" s="402"/>
    </row>
    <row r="48" spans="1:13" ht="12" customHeight="1" x14ac:dyDescent="0.2">
      <c r="A48" s="401"/>
      <c r="B48" s="401"/>
      <c r="C48" s="400" t="s">
        <v>511</v>
      </c>
      <c r="D48" s="399">
        <f t="shared" ref="D48:M48" si="3">SUM(D23:D46)</f>
        <v>43183</v>
      </c>
      <c r="E48" s="399">
        <f t="shared" si="3"/>
        <v>69984</v>
      </c>
      <c r="F48" s="399">
        <f t="shared" si="3"/>
        <v>0</v>
      </c>
      <c r="G48" s="399">
        <f t="shared" si="3"/>
        <v>0</v>
      </c>
      <c r="H48" s="399">
        <f t="shared" si="3"/>
        <v>69311</v>
      </c>
      <c r="I48" s="399">
        <f t="shared" si="3"/>
        <v>0</v>
      </c>
      <c r="J48" s="399">
        <f t="shared" si="3"/>
        <v>0</v>
      </c>
      <c r="K48" s="399">
        <f t="shared" si="3"/>
        <v>0</v>
      </c>
      <c r="L48" s="399">
        <f t="shared" si="3"/>
        <v>673</v>
      </c>
      <c r="M48" s="399">
        <f t="shared" si="3"/>
        <v>0</v>
      </c>
    </row>
  </sheetData>
  <mergeCells count="3">
    <mergeCell ref="A1:C1"/>
    <mergeCell ref="A4:C4"/>
    <mergeCell ref="A47:C47"/>
  </mergeCells>
  <printOptions horizontalCentered="1" verticalCentered="1"/>
  <pageMargins left="0.1" right="0.1" top="0.4" bottom="0.4" header="0.1" footer="0.1"/>
  <pageSetup scale="81" fitToHeight="2" orientation="landscape" r:id="rId1"/>
  <headerFooter>
    <oddHeader>&amp;C&amp;"Arial,Bold"TWIN FALLS SCHOOL DISTRICT 411</oddHeader>
    <oddFooter>&amp;L&amp;"Arial,Bold"&amp;Z&amp;F&amp;R&amp;"Arial,Bold"Page &amp;P of &amp;N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C49"/>
  <sheetViews>
    <sheetView zoomScaleNormal="100" workbookViewId="0">
      <pane xSplit="3" ySplit="7" topLeftCell="D21" activePane="bottomRight" state="frozen"/>
      <selection activeCell="P31" sqref="P31"/>
      <selection pane="topRight" activeCell="P31" sqref="P31"/>
      <selection pane="bottomLeft" activeCell="P31" sqref="P31"/>
      <selection pane="bottomRight" activeCell="E47" sqref="E47"/>
    </sheetView>
  </sheetViews>
  <sheetFormatPr defaultRowHeight="15.75" x14ac:dyDescent="0.25"/>
  <cols>
    <col min="1" max="1" width="3.77734375" style="397" customWidth="1"/>
    <col min="2" max="2" width="6.77734375" style="452" customWidth="1"/>
    <col min="3" max="3" width="30.77734375" style="398" customWidth="1"/>
    <col min="4" max="13" width="11.77734375" style="397" customWidth="1"/>
    <col min="14" max="14" width="8.88671875" style="397"/>
    <col min="15" max="15" width="11.44140625" style="397" bestFit="1" customWidth="1"/>
    <col min="16" max="16384" width="8.88671875" style="397"/>
  </cols>
  <sheetData>
    <row r="1" spans="1:22" ht="20.25" x14ac:dyDescent="0.3">
      <c r="A1" s="600" t="s">
        <v>47</v>
      </c>
      <c r="B1" s="600"/>
      <c r="C1" s="600"/>
      <c r="E1" s="530" t="s">
        <v>510</v>
      </c>
      <c r="F1" s="529"/>
      <c r="G1" s="529"/>
      <c r="H1" s="529"/>
      <c r="I1" s="451"/>
      <c r="L1" s="540"/>
      <c r="M1" s="450" t="s">
        <v>598</v>
      </c>
    </row>
    <row r="2" spans="1:22" x14ac:dyDescent="0.25">
      <c r="E2" s="530" t="s">
        <v>16</v>
      </c>
      <c r="F2" s="529"/>
      <c r="G2" s="529"/>
      <c r="H2" s="528"/>
      <c r="K2" s="446"/>
      <c r="L2" s="445"/>
      <c r="M2" s="444" t="s">
        <v>602</v>
      </c>
    </row>
    <row r="3" spans="1:22" ht="15" customHeight="1" x14ac:dyDescent="0.25">
      <c r="E3" s="447" t="s">
        <v>507</v>
      </c>
      <c r="F3" s="447"/>
      <c r="G3" s="447"/>
      <c r="H3" s="528"/>
      <c r="J3" s="527" t="s">
        <v>5</v>
      </c>
      <c r="K3" s="446"/>
      <c r="L3" s="445"/>
      <c r="M3" s="444" t="s">
        <v>601</v>
      </c>
    </row>
    <row r="4" spans="1:22" ht="12.6" customHeight="1" x14ac:dyDescent="0.2">
      <c r="A4" s="603" t="s">
        <v>505</v>
      </c>
      <c r="B4" s="603"/>
      <c r="C4" s="603"/>
      <c r="D4" s="401"/>
      <c r="E4" s="401"/>
      <c r="F4" s="401"/>
      <c r="G4" s="401"/>
      <c r="H4" s="401"/>
      <c r="I4" s="401"/>
      <c r="J4" s="401"/>
      <c r="K4" s="401"/>
      <c r="L4" s="401"/>
    </row>
    <row r="5" spans="1:22" ht="15" x14ac:dyDescent="0.2">
      <c r="A5" s="526"/>
      <c r="B5" s="522"/>
      <c r="C5" s="525" t="s">
        <v>16</v>
      </c>
      <c r="D5" s="522" t="s">
        <v>503</v>
      </c>
      <c r="E5" s="522" t="s">
        <v>90</v>
      </c>
      <c r="F5" s="524" t="s">
        <v>85</v>
      </c>
      <c r="G5" s="524" t="s">
        <v>83</v>
      </c>
      <c r="H5" s="524" t="s">
        <v>81</v>
      </c>
      <c r="I5" s="524" t="s">
        <v>79</v>
      </c>
      <c r="J5" s="524" t="s">
        <v>77</v>
      </c>
      <c r="K5" s="523" t="s">
        <v>75</v>
      </c>
      <c r="L5" s="522" t="s">
        <v>73</v>
      </c>
      <c r="M5" s="522" t="s">
        <v>70</v>
      </c>
    </row>
    <row r="6" spans="1:22" ht="15" x14ac:dyDescent="0.2">
      <c r="A6" s="521"/>
      <c r="B6" s="481"/>
      <c r="C6" s="480"/>
      <c r="D6" s="516"/>
      <c r="E6" s="520"/>
      <c r="F6" s="401"/>
      <c r="G6" s="519"/>
      <c r="H6" s="518" t="s">
        <v>560</v>
      </c>
      <c r="I6" s="518" t="s">
        <v>559</v>
      </c>
      <c r="J6" s="517" t="s">
        <v>558</v>
      </c>
      <c r="K6" s="481" t="s">
        <v>557</v>
      </c>
      <c r="L6" s="481" t="s">
        <v>556</v>
      </c>
      <c r="M6" s="516"/>
    </row>
    <row r="7" spans="1:22" ht="15" x14ac:dyDescent="0.2">
      <c r="A7" s="482" t="s">
        <v>87</v>
      </c>
      <c r="B7" s="484" t="s">
        <v>500</v>
      </c>
      <c r="C7" s="515" t="s">
        <v>555</v>
      </c>
      <c r="D7" s="484" t="s">
        <v>88</v>
      </c>
      <c r="E7" s="484" t="s">
        <v>88</v>
      </c>
      <c r="F7" s="514" t="s">
        <v>84</v>
      </c>
      <c r="G7" s="459" t="s">
        <v>82</v>
      </c>
      <c r="H7" s="459" t="s">
        <v>554</v>
      </c>
      <c r="I7" s="459" t="s">
        <v>553</v>
      </c>
      <c r="J7" s="482" t="s">
        <v>552</v>
      </c>
      <c r="K7" s="484" t="s">
        <v>551</v>
      </c>
      <c r="L7" s="484" t="s">
        <v>550</v>
      </c>
      <c r="M7" s="484" t="s">
        <v>184</v>
      </c>
    </row>
    <row r="8" spans="1:22" ht="15" x14ac:dyDescent="0.2">
      <c r="A8" s="482" t="s">
        <v>350</v>
      </c>
      <c r="B8" s="484" t="s">
        <v>597</v>
      </c>
      <c r="C8" s="463" t="s">
        <v>220</v>
      </c>
      <c r="D8" s="497"/>
      <c r="E8" s="414">
        <f>SUM(F8:M8)</f>
        <v>0</v>
      </c>
      <c r="F8" s="500"/>
      <c r="G8" s="499"/>
      <c r="H8" s="498"/>
      <c r="I8" s="497"/>
      <c r="J8" s="497"/>
      <c r="K8" s="497"/>
      <c r="L8" s="497"/>
      <c r="M8" s="497"/>
    </row>
    <row r="9" spans="1:22" ht="15" x14ac:dyDescent="0.2">
      <c r="A9" s="482" t="s">
        <v>493</v>
      </c>
      <c r="B9" s="484"/>
      <c r="C9" s="463"/>
      <c r="D9" s="509"/>
      <c r="E9" s="509"/>
      <c r="F9" s="512"/>
      <c r="G9" s="511"/>
      <c r="H9" s="510"/>
      <c r="I9" s="509"/>
      <c r="J9" s="509"/>
      <c r="K9" s="509"/>
      <c r="L9" s="509"/>
      <c r="M9" s="509"/>
    </row>
    <row r="10" spans="1:22" ht="15" x14ac:dyDescent="0.2">
      <c r="A10" s="482" t="s">
        <v>490</v>
      </c>
      <c r="B10" s="484" t="s">
        <v>75</v>
      </c>
      <c r="C10" s="473" t="s">
        <v>596</v>
      </c>
      <c r="D10" s="472">
        <f>+D8+'100a'!D48</f>
        <v>18749073</v>
      </c>
      <c r="E10" s="472">
        <f>+E8+'100a'!E48</f>
        <v>21733059</v>
      </c>
      <c r="F10" s="472">
        <f>+F8+'100a'!F48</f>
        <v>9914507</v>
      </c>
      <c r="G10" s="472">
        <f>+G8+'100a'!G48</f>
        <v>3809165</v>
      </c>
      <c r="H10" s="472">
        <f>+H8+'100a'!H48</f>
        <v>4972609</v>
      </c>
      <c r="I10" s="472">
        <f>+I8+'100a'!I48</f>
        <v>2746328</v>
      </c>
      <c r="J10" s="472">
        <f>+J8+'100a'!J48</f>
        <v>0</v>
      </c>
      <c r="K10" s="472">
        <f>+K8+'100a'!K48</f>
        <v>0</v>
      </c>
      <c r="L10" s="472">
        <f>+L8+'100a'!L48</f>
        <v>290450</v>
      </c>
      <c r="M10" s="472">
        <f>+M8+'100a'!M48</f>
        <v>0</v>
      </c>
    </row>
    <row r="11" spans="1:22" x14ac:dyDescent="0.25">
      <c r="A11" s="482" t="s">
        <v>485</v>
      </c>
      <c r="B11" s="513"/>
      <c r="C11" s="486"/>
      <c r="D11" s="501"/>
      <c r="E11" s="501"/>
      <c r="F11" s="504"/>
      <c r="G11" s="503"/>
      <c r="H11" s="502"/>
      <c r="I11" s="501"/>
      <c r="J11" s="501"/>
      <c r="K11" s="501"/>
      <c r="L11" s="501"/>
      <c r="M11" s="501"/>
    </row>
    <row r="12" spans="1:22" ht="15" x14ac:dyDescent="0.2">
      <c r="A12" s="482" t="s">
        <v>478</v>
      </c>
      <c r="B12" s="484" t="s">
        <v>595</v>
      </c>
      <c r="C12" s="463" t="s">
        <v>218</v>
      </c>
      <c r="D12" s="497">
        <v>123793</v>
      </c>
      <c r="E12" s="414">
        <f>SUM(F12:M12)</f>
        <v>92349</v>
      </c>
      <c r="F12" s="500"/>
      <c r="G12" s="499">
        <v>90849</v>
      </c>
      <c r="H12" s="498">
        <v>1500</v>
      </c>
      <c r="I12" s="497"/>
      <c r="J12" s="497"/>
      <c r="K12" s="497"/>
      <c r="L12" s="497"/>
      <c r="M12" s="497"/>
    </row>
    <row r="13" spans="1:22" ht="15" x14ac:dyDescent="0.2">
      <c r="A13" s="482" t="s">
        <v>474</v>
      </c>
      <c r="B13" s="484" t="s">
        <v>594</v>
      </c>
      <c r="C13" s="463" t="s">
        <v>216</v>
      </c>
      <c r="D13" s="497">
        <v>6600</v>
      </c>
      <c r="E13" s="414">
        <f>SUM(F13:M13)</f>
        <v>8280</v>
      </c>
      <c r="F13" s="500">
        <v>600</v>
      </c>
      <c r="G13" s="499">
        <v>180</v>
      </c>
      <c r="H13" s="498">
        <v>7500</v>
      </c>
      <c r="I13" s="497"/>
      <c r="J13" s="497"/>
      <c r="K13" s="497"/>
      <c r="L13" s="497"/>
      <c r="M13" s="497"/>
    </row>
    <row r="14" spans="1:22" ht="15" x14ac:dyDescent="0.2">
      <c r="A14" s="482" t="s">
        <v>469</v>
      </c>
      <c r="B14" s="484">
        <v>730</v>
      </c>
      <c r="C14" s="463" t="s">
        <v>593</v>
      </c>
      <c r="D14" s="497"/>
      <c r="E14" s="414">
        <f>SUM(F14:M14)</f>
        <v>0</v>
      </c>
      <c r="F14" s="500"/>
      <c r="G14" s="499"/>
      <c r="H14" s="498"/>
      <c r="I14" s="497"/>
      <c r="J14" s="497"/>
      <c r="K14" s="497"/>
      <c r="L14" s="497"/>
      <c r="M14" s="497"/>
    </row>
    <row r="15" spans="1:22" ht="15" x14ac:dyDescent="0.2">
      <c r="A15" s="482" t="s">
        <v>465</v>
      </c>
      <c r="B15" s="484"/>
      <c r="C15" s="463"/>
      <c r="D15" s="501"/>
      <c r="E15" s="501"/>
      <c r="F15" s="512"/>
      <c r="G15" s="511"/>
      <c r="H15" s="510"/>
      <c r="I15" s="509"/>
      <c r="J15" s="509"/>
      <c r="K15" s="509"/>
      <c r="L15" s="509"/>
      <c r="M15" s="509"/>
    </row>
    <row r="16" spans="1:22" ht="15" x14ac:dyDescent="0.2">
      <c r="A16" s="482" t="s">
        <v>461</v>
      </c>
      <c r="B16" s="484" t="s">
        <v>73</v>
      </c>
      <c r="C16" s="463" t="s">
        <v>592</v>
      </c>
      <c r="D16" s="472">
        <f t="shared" ref="D16:M16" si="0">SUM(D12:D14)</f>
        <v>130393</v>
      </c>
      <c r="E16" s="472">
        <f t="shared" si="0"/>
        <v>100629</v>
      </c>
      <c r="F16" s="472">
        <f t="shared" si="0"/>
        <v>600</v>
      </c>
      <c r="G16" s="472">
        <f t="shared" si="0"/>
        <v>91029</v>
      </c>
      <c r="H16" s="472">
        <f t="shared" si="0"/>
        <v>9000</v>
      </c>
      <c r="I16" s="472">
        <f t="shared" si="0"/>
        <v>0</v>
      </c>
      <c r="J16" s="472">
        <f t="shared" si="0"/>
        <v>0</v>
      </c>
      <c r="K16" s="472">
        <f t="shared" si="0"/>
        <v>0</v>
      </c>
      <c r="L16" s="472">
        <f t="shared" si="0"/>
        <v>0</v>
      </c>
      <c r="M16" s="472">
        <f t="shared" si="0"/>
        <v>0</v>
      </c>
      <c r="N16" s="492"/>
      <c r="O16" s="492"/>
      <c r="P16" s="492"/>
      <c r="Q16" s="492"/>
      <c r="R16" s="492"/>
      <c r="S16" s="492"/>
      <c r="T16" s="492"/>
      <c r="U16" s="492"/>
      <c r="V16" s="492"/>
    </row>
    <row r="17" spans="1:55" ht="15" x14ac:dyDescent="0.2">
      <c r="A17" s="482" t="s">
        <v>457</v>
      </c>
      <c r="B17" s="484"/>
      <c r="C17" s="463"/>
      <c r="D17" s="501"/>
      <c r="E17" s="501"/>
      <c r="F17" s="504"/>
      <c r="G17" s="503"/>
      <c r="H17" s="502"/>
      <c r="I17" s="501"/>
      <c r="J17" s="501"/>
      <c r="K17" s="501"/>
      <c r="L17" s="501"/>
      <c r="M17" s="501"/>
    </row>
    <row r="18" spans="1:55" ht="15" x14ac:dyDescent="0.2">
      <c r="A18" s="482" t="s">
        <v>453</v>
      </c>
      <c r="B18" s="484" t="s">
        <v>591</v>
      </c>
      <c r="C18" s="463" t="s">
        <v>590</v>
      </c>
      <c r="D18" s="497"/>
      <c r="E18" s="414">
        <f>SUM(F18:M18)</f>
        <v>0</v>
      </c>
      <c r="F18" s="500"/>
      <c r="G18" s="499"/>
      <c r="H18" s="498"/>
      <c r="I18" s="497"/>
      <c r="J18" s="497"/>
      <c r="K18" s="497"/>
      <c r="L18" s="497"/>
      <c r="M18" s="497"/>
    </row>
    <row r="19" spans="1:55" ht="15" x14ac:dyDescent="0.2">
      <c r="A19" s="482" t="s">
        <v>449</v>
      </c>
      <c r="B19" s="484">
        <v>811</v>
      </c>
      <c r="C19" s="463" t="s">
        <v>589</v>
      </c>
      <c r="D19" s="497">
        <v>200000</v>
      </c>
      <c r="E19" s="414">
        <f>SUM(F19:M19)</f>
        <v>91410</v>
      </c>
      <c r="F19" s="500"/>
      <c r="G19" s="499"/>
      <c r="H19" s="498"/>
      <c r="I19" s="497"/>
      <c r="J19" s="497">
        <v>91410</v>
      </c>
      <c r="K19" s="497"/>
      <c r="L19" s="497"/>
      <c r="M19" s="497"/>
    </row>
    <row r="20" spans="1:55" ht="15" x14ac:dyDescent="0.2">
      <c r="A20" s="482" t="s">
        <v>445</v>
      </c>
      <c r="B20" s="484"/>
      <c r="C20" s="463"/>
      <c r="D20" s="509"/>
      <c r="E20" s="509"/>
      <c r="F20" s="512"/>
      <c r="G20" s="511"/>
      <c r="H20" s="510"/>
      <c r="I20" s="509"/>
      <c r="J20" s="509"/>
      <c r="K20" s="509"/>
      <c r="L20" s="509"/>
      <c r="M20" s="509"/>
    </row>
    <row r="21" spans="1:55" s="505" customFormat="1" ht="15" x14ac:dyDescent="0.2">
      <c r="A21" s="482" t="s">
        <v>442</v>
      </c>
      <c r="B21" s="508">
        <v>800</v>
      </c>
      <c r="C21" s="507" t="s">
        <v>588</v>
      </c>
      <c r="D21" s="472">
        <f t="shared" ref="D21:M21" si="1">SUM(D17:D19)</f>
        <v>200000</v>
      </c>
      <c r="E21" s="472">
        <f t="shared" si="1"/>
        <v>91410</v>
      </c>
      <c r="F21" s="472">
        <f t="shared" si="1"/>
        <v>0</v>
      </c>
      <c r="G21" s="472">
        <f t="shared" si="1"/>
        <v>0</v>
      </c>
      <c r="H21" s="472">
        <f t="shared" si="1"/>
        <v>0</v>
      </c>
      <c r="I21" s="472">
        <f t="shared" si="1"/>
        <v>0</v>
      </c>
      <c r="J21" s="472">
        <f t="shared" si="1"/>
        <v>91410</v>
      </c>
      <c r="K21" s="472">
        <f t="shared" si="1"/>
        <v>0</v>
      </c>
      <c r="L21" s="472">
        <f t="shared" si="1"/>
        <v>0</v>
      </c>
      <c r="M21" s="472">
        <f t="shared" si="1"/>
        <v>0</v>
      </c>
    </row>
    <row r="22" spans="1:55" ht="15" x14ac:dyDescent="0.2">
      <c r="A22" s="482" t="s">
        <v>438</v>
      </c>
      <c r="B22" s="484"/>
      <c r="C22" s="463"/>
      <c r="D22" s="501"/>
      <c r="E22" s="501"/>
      <c r="F22" s="504"/>
      <c r="G22" s="503"/>
      <c r="H22" s="502"/>
      <c r="I22" s="501"/>
      <c r="J22" s="501"/>
      <c r="K22" s="501"/>
      <c r="L22" s="501"/>
      <c r="M22" s="501"/>
    </row>
    <row r="23" spans="1:55" ht="15" x14ac:dyDescent="0.2">
      <c r="A23" s="482" t="s">
        <v>434</v>
      </c>
      <c r="B23" s="484" t="s">
        <v>587</v>
      </c>
      <c r="C23" s="463" t="s">
        <v>205</v>
      </c>
      <c r="D23" s="410"/>
      <c r="E23" s="414">
        <f>SUM(F23:M23)</f>
        <v>0</v>
      </c>
      <c r="F23" s="500"/>
      <c r="G23" s="499"/>
      <c r="H23" s="498"/>
      <c r="I23" s="497"/>
      <c r="J23" s="497"/>
      <c r="K23" s="497"/>
      <c r="L23" s="497"/>
      <c r="M23" s="497"/>
    </row>
    <row r="24" spans="1:55" ht="15" x14ac:dyDescent="0.2">
      <c r="A24" s="482" t="s">
        <v>429</v>
      </c>
      <c r="B24" s="484" t="s">
        <v>586</v>
      </c>
      <c r="C24" s="463" t="s">
        <v>203</v>
      </c>
      <c r="D24" s="410"/>
      <c r="E24" s="414">
        <f>SUM(F24:M24)</f>
        <v>0</v>
      </c>
      <c r="F24" s="500"/>
      <c r="G24" s="499"/>
      <c r="H24" s="498"/>
      <c r="I24" s="497"/>
      <c r="J24" s="497"/>
      <c r="K24" s="497"/>
      <c r="L24" s="497"/>
      <c r="M24" s="497"/>
    </row>
    <row r="25" spans="1:55" ht="15" x14ac:dyDescent="0.2">
      <c r="A25" s="482" t="s">
        <v>426</v>
      </c>
      <c r="B25" s="484" t="s">
        <v>585</v>
      </c>
      <c r="C25" s="463" t="s">
        <v>201</v>
      </c>
      <c r="D25" s="410"/>
      <c r="E25" s="414">
        <f>SUM(F25:M25)</f>
        <v>0</v>
      </c>
      <c r="F25" s="500"/>
      <c r="G25" s="499"/>
      <c r="H25" s="498"/>
      <c r="I25" s="497"/>
      <c r="J25" s="497"/>
      <c r="K25" s="497"/>
      <c r="L25" s="497"/>
      <c r="M25" s="497"/>
    </row>
    <row r="26" spans="1:55" ht="15" x14ac:dyDescent="0.2">
      <c r="A26" s="482" t="s">
        <v>424</v>
      </c>
      <c r="B26" s="484" t="s">
        <v>584</v>
      </c>
      <c r="C26" s="463" t="s">
        <v>583</v>
      </c>
      <c r="D26" s="410">
        <v>434435</v>
      </c>
      <c r="E26" s="414">
        <f>SUM(F26:M26)</f>
        <v>139591</v>
      </c>
      <c r="F26" s="500"/>
      <c r="G26" s="499"/>
      <c r="H26" s="498"/>
      <c r="I26" s="497"/>
      <c r="J26" s="497"/>
      <c r="K26" s="497"/>
      <c r="L26" s="497"/>
      <c r="M26" s="497">
        <v>139591</v>
      </c>
    </row>
    <row r="27" spans="1:55" ht="15" x14ac:dyDescent="0.2">
      <c r="A27" s="482" t="s">
        <v>420</v>
      </c>
      <c r="B27" s="484"/>
      <c r="C27" s="463"/>
      <c r="D27" s="485"/>
      <c r="E27" s="485"/>
      <c r="F27" s="496"/>
      <c r="G27" s="495"/>
      <c r="H27" s="494"/>
      <c r="I27" s="493"/>
      <c r="J27" s="493"/>
      <c r="K27" s="493"/>
      <c r="L27" s="493"/>
      <c r="M27" s="493"/>
    </row>
    <row r="28" spans="1:55" ht="15" x14ac:dyDescent="0.2">
      <c r="A28" s="482" t="s">
        <v>417</v>
      </c>
      <c r="B28" s="484" t="s">
        <v>582</v>
      </c>
      <c r="C28" s="463" t="s">
        <v>581</v>
      </c>
      <c r="D28" s="472">
        <f t="shared" ref="D28:M28" si="2">SUM(D23:D27)</f>
        <v>434435</v>
      </c>
      <c r="E28" s="472">
        <f t="shared" si="2"/>
        <v>139591</v>
      </c>
      <c r="F28" s="472">
        <f t="shared" si="2"/>
        <v>0</v>
      </c>
      <c r="G28" s="472">
        <f t="shared" si="2"/>
        <v>0</v>
      </c>
      <c r="H28" s="472">
        <f t="shared" si="2"/>
        <v>0</v>
      </c>
      <c r="I28" s="472">
        <f t="shared" si="2"/>
        <v>0</v>
      </c>
      <c r="J28" s="472">
        <f t="shared" si="2"/>
        <v>0</v>
      </c>
      <c r="K28" s="472">
        <f t="shared" si="2"/>
        <v>0</v>
      </c>
      <c r="L28" s="472">
        <f t="shared" si="2"/>
        <v>0</v>
      </c>
      <c r="M28" s="472">
        <f t="shared" si="2"/>
        <v>139591</v>
      </c>
      <c r="N28" s="492"/>
      <c r="O28" s="492"/>
      <c r="P28" s="492"/>
      <c r="Q28" s="492"/>
      <c r="R28" s="492"/>
      <c r="S28" s="492"/>
      <c r="T28" s="492"/>
      <c r="U28" s="492"/>
      <c r="V28" s="492"/>
      <c r="W28" s="492"/>
      <c r="X28" s="492"/>
      <c r="Y28" s="492"/>
      <c r="Z28" s="492"/>
      <c r="AA28" s="492"/>
      <c r="AB28" s="492"/>
      <c r="AC28" s="492"/>
      <c r="AD28" s="492"/>
      <c r="AE28" s="492"/>
      <c r="AF28" s="492"/>
      <c r="AG28" s="492"/>
      <c r="AH28" s="492"/>
      <c r="AI28" s="492"/>
      <c r="AJ28" s="492"/>
      <c r="AK28" s="492"/>
      <c r="AL28" s="492"/>
      <c r="AM28" s="492"/>
      <c r="AN28" s="492"/>
      <c r="AO28" s="492"/>
      <c r="AP28" s="492"/>
      <c r="AQ28" s="492"/>
      <c r="AR28" s="492"/>
      <c r="AS28" s="492"/>
      <c r="AT28" s="492"/>
      <c r="AU28" s="492"/>
      <c r="AV28" s="492"/>
      <c r="AW28" s="492"/>
      <c r="AX28" s="492"/>
      <c r="AY28" s="492"/>
      <c r="AZ28" s="492"/>
      <c r="BA28" s="492"/>
      <c r="BB28" s="492"/>
      <c r="BC28" s="492"/>
    </row>
    <row r="29" spans="1:55" ht="15" x14ac:dyDescent="0.2">
      <c r="A29" s="482" t="s">
        <v>413</v>
      </c>
      <c r="B29" s="484"/>
      <c r="C29" s="463"/>
      <c r="D29" s="485"/>
      <c r="E29" s="485"/>
      <c r="F29" s="485"/>
      <c r="G29" s="485"/>
      <c r="H29" s="485"/>
      <c r="I29" s="485"/>
      <c r="J29" s="485"/>
      <c r="K29" s="485"/>
      <c r="L29" s="485"/>
      <c r="M29" s="485"/>
    </row>
    <row r="30" spans="1:55" ht="15" x14ac:dyDescent="0.2">
      <c r="A30" s="482" t="s">
        <v>407</v>
      </c>
      <c r="B30" s="481"/>
      <c r="C30" s="480" t="s">
        <v>580</v>
      </c>
      <c r="D30" s="460"/>
      <c r="E30" s="460"/>
      <c r="F30" s="460"/>
      <c r="G30" s="460"/>
      <c r="H30" s="460"/>
      <c r="I30" s="460"/>
      <c r="J30" s="460"/>
      <c r="K30" s="460"/>
      <c r="L30" s="460"/>
      <c r="M30" s="460"/>
    </row>
    <row r="31" spans="1:55" ht="15" x14ac:dyDescent="0.2">
      <c r="A31" s="482" t="s">
        <v>403</v>
      </c>
      <c r="B31" s="484"/>
      <c r="C31" s="491" t="s">
        <v>579</v>
      </c>
      <c r="D31" s="472">
        <f>SUM(D28,D21,D16,D10,'100a'!D21)</f>
        <v>46130011</v>
      </c>
      <c r="E31" s="472">
        <f>SUM(E28,E21,E16,E10,'100a'!E21)</f>
        <v>51041849.710000001</v>
      </c>
      <c r="F31" s="472">
        <f>SUM(F28,F21,F16,F10,'100a'!F21)</f>
        <v>30726585</v>
      </c>
      <c r="G31" s="472">
        <f>SUM(G28,G21,G16,G10,'100a'!G21)</f>
        <v>11698242</v>
      </c>
      <c r="H31" s="472">
        <f>SUM(H28,H21,H16,H10,'100a'!H21)</f>
        <v>5082147</v>
      </c>
      <c r="I31" s="472">
        <f>SUM(I28,I21,I16,I10,'100a'!I21)</f>
        <v>3013424.71</v>
      </c>
      <c r="J31" s="472">
        <f>SUM(J28,J21,J16,J10,'100a'!J21)</f>
        <v>91410</v>
      </c>
      <c r="K31" s="472">
        <f>SUM(K28,K21,K16,K10,'100a'!K21)</f>
        <v>0</v>
      </c>
      <c r="L31" s="472">
        <f>SUM(L28,L21,L16,L10,'100a'!L21)</f>
        <v>290450</v>
      </c>
      <c r="M31" s="472">
        <f>SUM(M28,M21,M16,M10,'100a'!M21)</f>
        <v>139591</v>
      </c>
      <c r="O31" s="417"/>
    </row>
    <row r="32" spans="1:55" ht="15" x14ac:dyDescent="0.2">
      <c r="A32" s="482" t="s">
        <v>400</v>
      </c>
      <c r="B32" s="484"/>
      <c r="C32" s="463"/>
      <c r="D32" s="485"/>
      <c r="E32" s="485"/>
      <c r="F32" s="490"/>
      <c r="G32" s="489"/>
      <c r="H32" s="488"/>
      <c r="I32" s="485"/>
      <c r="J32" s="485"/>
      <c r="K32" s="485"/>
      <c r="L32" s="485"/>
      <c r="M32" s="485"/>
    </row>
    <row r="33" spans="1:13" ht="15" x14ac:dyDescent="0.2">
      <c r="A33" s="482" t="s">
        <v>397</v>
      </c>
      <c r="B33" s="481">
        <v>950</v>
      </c>
      <c r="C33" s="480" t="s">
        <v>578</v>
      </c>
      <c r="D33" s="539"/>
      <c r="E33" s="538"/>
      <c r="F33" s="417"/>
      <c r="G33" s="417"/>
      <c r="H33" s="417"/>
      <c r="I33" s="417"/>
      <c r="J33" s="417"/>
      <c r="K33" s="417"/>
      <c r="L33" s="417"/>
      <c r="M33" s="460"/>
    </row>
    <row r="34" spans="1:13" ht="15" x14ac:dyDescent="0.2">
      <c r="A34" s="482" t="s">
        <v>393</v>
      </c>
      <c r="B34" s="484"/>
      <c r="C34" s="483" t="s">
        <v>577</v>
      </c>
      <c r="D34" s="469">
        <v>395090</v>
      </c>
      <c r="E34" s="414"/>
      <c r="F34" s="417"/>
      <c r="G34" s="417"/>
      <c r="H34" s="417"/>
      <c r="I34" s="417"/>
      <c r="J34" s="417"/>
      <c r="K34" s="417"/>
      <c r="L34" s="417"/>
      <c r="M34" s="460"/>
    </row>
    <row r="35" spans="1:13" x14ac:dyDescent="0.25">
      <c r="A35" s="482" t="s">
        <v>388</v>
      </c>
      <c r="B35" s="484"/>
      <c r="C35" s="486"/>
      <c r="D35" s="485"/>
      <c r="E35" s="485"/>
      <c r="F35" s="417"/>
      <c r="G35" s="417"/>
      <c r="H35" s="417"/>
      <c r="I35" s="417"/>
      <c r="J35" s="417"/>
      <c r="K35" s="417"/>
      <c r="L35" s="417"/>
      <c r="M35" s="460"/>
    </row>
    <row r="36" spans="1:13" ht="15" x14ac:dyDescent="0.2">
      <c r="A36" s="482" t="s">
        <v>383</v>
      </c>
      <c r="B36" s="481"/>
      <c r="C36" s="480" t="s">
        <v>576</v>
      </c>
      <c r="D36" s="604">
        <f>+D31+D34</f>
        <v>46525101</v>
      </c>
      <c r="E36" s="604">
        <f>+E31+E34</f>
        <v>51041849.710000001</v>
      </c>
      <c r="F36" s="417"/>
      <c r="G36" s="417"/>
      <c r="H36" s="417"/>
      <c r="I36" s="417"/>
      <c r="J36" s="417"/>
      <c r="K36" s="417"/>
      <c r="L36" s="417"/>
      <c r="M36" s="460"/>
    </row>
    <row r="37" spans="1:13" ht="15" x14ac:dyDescent="0.2">
      <c r="A37" s="482" t="s">
        <v>379</v>
      </c>
      <c r="B37" s="484"/>
      <c r="C37" s="483" t="s">
        <v>575</v>
      </c>
      <c r="D37" s="605"/>
      <c r="E37" s="605"/>
      <c r="F37" s="417"/>
      <c r="G37" s="417"/>
      <c r="H37" s="417"/>
      <c r="I37" s="417"/>
      <c r="J37" s="417"/>
      <c r="K37" s="417"/>
      <c r="L37" s="417"/>
      <c r="M37" s="460"/>
    </row>
    <row r="38" spans="1:13" ht="15" x14ac:dyDescent="0.2">
      <c r="A38" s="482" t="s">
        <v>376</v>
      </c>
      <c r="B38" s="481"/>
      <c r="C38" s="480"/>
      <c r="D38" s="460"/>
      <c r="E38" s="460"/>
      <c r="F38" s="417"/>
      <c r="G38" s="417"/>
      <c r="H38" s="417"/>
      <c r="I38" s="417"/>
      <c r="J38" s="417"/>
      <c r="K38" s="417"/>
      <c r="L38" s="417"/>
      <c r="M38" s="460"/>
    </row>
    <row r="39" spans="1:13" thickBot="1" x14ac:dyDescent="0.25">
      <c r="A39" s="482" t="s">
        <v>372</v>
      </c>
      <c r="B39" s="481"/>
      <c r="C39" s="480"/>
      <c r="D39" s="460"/>
      <c r="E39" s="460"/>
      <c r="F39" s="465"/>
      <c r="G39" s="465"/>
      <c r="H39" s="465"/>
      <c r="I39" s="465"/>
      <c r="J39" s="465"/>
      <c r="K39" s="417"/>
      <c r="L39" s="417"/>
      <c r="M39" s="460"/>
    </row>
    <row r="40" spans="1:13" x14ac:dyDescent="0.25">
      <c r="A40" s="459" t="s">
        <v>368</v>
      </c>
      <c r="B40" s="479"/>
      <c r="C40" s="478" t="s">
        <v>574</v>
      </c>
      <c r="D40" s="477"/>
      <c r="E40" s="476"/>
      <c r="F40" s="417"/>
      <c r="G40" s="470"/>
      <c r="H40" s="470"/>
      <c r="I40" s="470"/>
      <c r="J40" s="465"/>
      <c r="K40" s="417"/>
      <c r="L40" s="475"/>
      <c r="M40" s="460"/>
    </row>
    <row r="41" spans="1:13" x14ac:dyDescent="0.25">
      <c r="A41" s="459" t="s">
        <v>364</v>
      </c>
      <c r="B41" s="464"/>
      <c r="C41" s="463"/>
      <c r="D41" s="460"/>
      <c r="E41" s="474"/>
      <c r="F41" s="417"/>
      <c r="G41" s="470"/>
      <c r="H41" s="470"/>
      <c r="I41" s="470"/>
      <c r="J41" s="465"/>
      <c r="K41" s="417"/>
      <c r="L41" s="417"/>
      <c r="M41" s="460"/>
    </row>
    <row r="42" spans="1:13" x14ac:dyDescent="0.25">
      <c r="A42" s="459" t="s">
        <v>361</v>
      </c>
      <c r="B42" s="464"/>
      <c r="C42" s="473" t="s">
        <v>573</v>
      </c>
      <c r="D42" s="472">
        <v>1826419</v>
      </c>
      <c r="E42" s="471">
        <v>2830672</v>
      </c>
      <c r="F42" s="470" t="s">
        <v>572</v>
      </c>
      <c r="G42" s="470"/>
      <c r="H42" s="470"/>
      <c r="I42" s="470"/>
      <c r="J42" s="465"/>
      <c r="K42" s="417"/>
      <c r="L42" s="417"/>
      <c r="M42" s="460"/>
    </row>
    <row r="43" spans="1:13" x14ac:dyDescent="0.25">
      <c r="A43" s="459" t="s">
        <v>358</v>
      </c>
      <c r="B43" s="464"/>
      <c r="C43" s="473" t="s">
        <v>571</v>
      </c>
      <c r="D43" s="472">
        <f>46392626+128633</f>
        <v>46521259</v>
      </c>
      <c r="E43" s="471">
        <f>50479989+15733</f>
        <v>50495722</v>
      </c>
      <c r="F43" s="470"/>
      <c r="G43" s="465"/>
      <c r="H43" s="465"/>
      <c r="I43" s="465"/>
      <c r="J43" s="465"/>
      <c r="K43" s="417"/>
      <c r="L43" s="417"/>
      <c r="M43" s="460"/>
    </row>
    <row r="44" spans="1:13" x14ac:dyDescent="0.25">
      <c r="A44" s="459" t="s">
        <v>356</v>
      </c>
      <c r="B44" s="464"/>
      <c r="C44" s="473" t="s">
        <v>570</v>
      </c>
      <c r="D44" s="472">
        <f>SUM(D42:D43)</f>
        <v>48347678</v>
      </c>
      <c r="E44" s="471">
        <f>SUM(E42:E43)</f>
        <v>53326394</v>
      </c>
      <c r="F44" s="470" t="s">
        <v>569</v>
      </c>
      <c r="G44" s="465"/>
      <c r="H44" s="465"/>
      <c r="I44" s="465"/>
      <c r="J44" s="465"/>
      <c r="K44" s="417"/>
      <c r="L44" s="417"/>
      <c r="M44" s="460"/>
    </row>
    <row r="45" spans="1:13" ht="15" x14ac:dyDescent="0.2">
      <c r="A45" s="459" t="s">
        <v>351</v>
      </c>
      <c r="B45" s="464"/>
      <c r="C45" s="463"/>
      <c r="D45" s="469"/>
      <c r="E45" s="468"/>
      <c r="F45" s="465"/>
      <c r="G45" s="465"/>
      <c r="H45" s="465"/>
      <c r="I45" s="465"/>
      <c r="J45" s="465"/>
      <c r="K45" s="417"/>
      <c r="L45" s="417"/>
      <c r="M45" s="460"/>
    </row>
    <row r="46" spans="1:13" ht="15" x14ac:dyDescent="0.2">
      <c r="A46" s="459" t="s">
        <v>568</v>
      </c>
      <c r="B46" s="464"/>
      <c r="C46" s="463" t="s">
        <v>567</v>
      </c>
      <c r="D46" s="467">
        <f>D36</f>
        <v>46525101</v>
      </c>
      <c r="E46" s="466">
        <f>E36</f>
        <v>51041849.710000001</v>
      </c>
      <c r="F46" s="465"/>
      <c r="G46" s="465"/>
      <c r="H46" s="465"/>
      <c r="I46" s="465"/>
      <c r="J46" s="465"/>
      <c r="K46" s="417"/>
      <c r="L46" s="417"/>
      <c r="M46" s="460"/>
    </row>
    <row r="47" spans="1:13" ht="15" x14ac:dyDescent="0.2">
      <c r="A47" s="459" t="s">
        <v>566</v>
      </c>
      <c r="B47" s="464"/>
      <c r="C47" s="463" t="s">
        <v>565</v>
      </c>
      <c r="D47" s="462">
        <f>D48-D46</f>
        <v>1822577</v>
      </c>
      <c r="E47" s="461">
        <f>E48-E46</f>
        <v>2284544.2899999991</v>
      </c>
      <c r="F47" s="417"/>
      <c r="G47" s="417"/>
      <c r="H47" s="417"/>
      <c r="I47" s="417"/>
      <c r="J47" s="417"/>
      <c r="K47" s="417"/>
      <c r="L47" s="417"/>
      <c r="M47" s="460"/>
    </row>
    <row r="48" spans="1:13" thickBot="1" x14ac:dyDescent="0.25">
      <c r="A48" s="459" t="s">
        <v>564</v>
      </c>
      <c r="B48" s="458"/>
      <c r="C48" s="457" t="s">
        <v>563</v>
      </c>
      <c r="D48" s="456">
        <f>D44</f>
        <v>48347678</v>
      </c>
      <c r="E48" s="455">
        <f>E44</f>
        <v>53326394</v>
      </c>
      <c r="F48" s="454"/>
      <c r="G48" s="454"/>
      <c r="H48" s="454"/>
      <c r="I48" s="454"/>
      <c r="J48" s="454"/>
      <c r="K48" s="454"/>
      <c r="L48" s="454"/>
      <c r="M48" s="453"/>
    </row>
    <row r="49" spans="1:3" ht="15.75" customHeight="1" x14ac:dyDescent="0.2">
      <c r="A49" s="606" t="str">
        <f ca="1">CELL("FILENAME",A2)</f>
        <v>R:\Finance\Annual Budget\Amended 2016-2017\[2016-2017 Amended Budget.xlsx]100b</v>
      </c>
      <c r="B49" s="606"/>
      <c r="C49" s="606"/>
    </row>
  </sheetData>
  <mergeCells count="5">
    <mergeCell ref="A1:C1"/>
    <mergeCell ref="A4:C4"/>
    <mergeCell ref="D36:D37"/>
    <mergeCell ref="E36:E37"/>
    <mergeCell ref="A49:C49"/>
  </mergeCells>
  <printOptions horizontalCentered="1" verticalCentered="1"/>
  <pageMargins left="0.1" right="0.1" top="0.4" bottom="0.4" header="0.1" footer="0.1"/>
  <pageSetup scale="73" fitToHeight="2" orientation="landscape" r:id="rId1"/>
  <headerFooter>
    <oddHeader>&amp;C&amp;"Arial,Bold"TWIN FALLS SCHOOL DISTIRCT 411</oddHeader>
    <oddFooter>&amp;L&amp;"Arial,Bold"&amp;Z&amp;F&amp;R&amp;"Arial,Bold"Page &amp;P of &amp;N</oddFooter>
  </headerFooter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C49"/>
  <sheetViews>
    <sheetView zoomScaleNormal="100" workbookViewId="0">
      <pane xSplit="3" ySplit="7" topLeftCell="D17" activePane="bottomRight" state="frozen"/>
      <selection activeCell="P31" sqref="P31"/>
      <selection pane="topRight" activeCell="P31" sqref="P31"/>
      <selection pane="bottomLeft" activeCell="P31" sqref="P31"/>
      <selection pane="bottomRight" activeCell="P31" sqref="P31"/>
    </sheetView>
  </sheetViews>
  <sheetFormatPr defaultRowHeight="15.75" x14ac:dyDescent="0.25"/>
  <cols>
    <col min="1" max="1" width="3.77734375" style="397" customWidth="1"/>
    <col min="2" max="2" width="6.77734375" style="452" customWidth="1"/>
    <col min="3" max="3" width="30.77734375" style="398" customWidth="1"/>
    <col min="4" max="13" width="11.77734375" style="397" customWidth="1"/>
    <col min="14" max="16384" width="8.88671875" style="397"/>
  </cols>
  <sheetData>
    <row r="1" spans="1:22" ht="20.25" x14ac:dyDescent="0.3">
      <c r="A1" s="600" t="s">
        <v>47</v>
      </c>
      <c r="B1" s="600"/>
      <c r="C1" s="600"/>
      <c r="E1" s="530" t="s">
        <v>510</v>
      </c>
      <c r="F1" s="529"/>
      <c r="G1" s="529"/>
      <c r="H1" s="529"/>
      <c r="I1" s="451"/>
      <c r="L1" s="540"/>
      <c r="M1" s="450" t="s">
        <v>598</v>
      </c>
    </row>
    <row r="2" spans="1:22" x14ac:dyDescent="0.25">
      <c r="E2" s="530" t="s">
        <v>16</v>
      </c>
      <c r="F2" s="529"/>
      <c r="G2" s="529"/>
      <c r="H2" s="528"/>
      <c r="K2" s="446"/>
      <c r="L2" s="445"/>
      <c r="M2" s="444" t="s">
        <v>664</v>
      </c>
    </row>
    <row r="3" spans="1:22" ht="15" customHeight="1" x14ac:dyDescent="0.25">
      <c r="E3" s="447" t="s">
        <v>507</v>
      </c>
      <c r="F3" s="447"/>
      <c r="G3" s="447"/>
      <c r="H3" s="528"/>
      <c r="J3" s="527" t="s">
        <v>5</v>
      </c>
      <c r="K3" s="446"/>
      <c r="L3" s="445"/>
      <c r="M3" s="444" t="s">
        <v>665</v>
      </c>
    </row>
    <row r="4" spans="1:22" ht="12.6" customHeight="1" x14ac:dyDescent="0.2">
      <c r="A4" s="603" t="s">
        <v>505</v>
      </c>
      <c r="B4" s="603"/>
      <c r="C4" s="603"/>
      <c r="D4" s="401"/>
      <c r="E4" s="401"/>
      <c r="F4" s="401"/>
      <c r="G4" s="401"/>
      <c r="H4" s="401"/>
      <c r="I4" s="401"/>
      <c r="J4" s="401"/>
      <c r="K4" s="401"/>
      <c r="L4" s="401"/>
    </row>
    <row r="5" spans="1:22" ht="15" x14ac:dyDescent="0.2">
      <c r="A5" s="526"/>
      <c r="B5" s="522"/>
      <c r="C5" s="525" t="s">
        <v>16</v>
      </c>
      <c r="D5" s="522" t="s">
        <v>503</v>
      </c>
      <c r="E5" s="522" t="s">
        <v>90</v>
      </c>
      <c r="F5" s="524" t="s">
        <v>85</v>
      </c>
      <c r="G5" s="524" t="s">
        <v>83</v>
      </c>
      <c r="H5" s="524" t="s">
        <v>81</v>
      </c>
      <c r="I5" s="524" t="s">
        <v>79</v>
      </c>
      <c r="J5" s="524" t="s">
        <v>77</v>
      </c>
      <c r="K5" s="523" t="s">
        <v>75</v>
      </c>
      <c r="L5" s="522" t="s">
        <v>73</v>
      </c>
      <c r="M5" s="522" t="s">
        <v>70</v>
      </c>
    </row>
    <row r="6" spans="1:22" ht="15" x14ac:dyDescent="0.2">
      <c r="A6" s="521"/>
      <c r="B6" s="481"/>
      <c r="C6" s="480"/>
      <c r="D6" s="516"/>
      <c r="E6" s="520"/>
      <c r="F6" s="401"/>
      <c r="G6" s="519"/>
      <c r="H6" s="518" t="s">
        <v>560</v>
      </c>
      <c r="I6" s="518" t="s">
        <v>559</v>
      </c>
      <c r="J6" s="517" t="s">
        <v>558</v>
      </c>
      <c r="K6" s="481" t="s">
        <v>557</v>
      </c>
      <c r="L6" s="481" t="s">
        <v>556</v>
      </c>
      <c r="M6" s="516"/>
    </row>
    <row r="7" spans="1:22" ht="15" x14ac:dyDescent="0.2">
      <c r="A7" s="482" t="s">
        <v>87</v>
      </c>
      <c r="B7" s="484" t="s">
        <v>500</v>
      </c>
      <c r="C7" s="515" t="s">
        <v>555</v>
      </c>
      <c r="D7" s="484" t="s">
        <v>88</v>
      </c>
      <c r="E7" s="484" t="s">
        <v>88</v>
      </c>
      <c r="F7" s="514" t="s">
        <v>84</v>
      </c>
      <c r="G7" s="459" t="s">
        <v>82</v>
      </c>
      <c r="H7" s="459" t="s">
        <v>554</v>
      </c>
      <c r="I7" s="459" t="s">
        <v>553</v>
      </c>
      <c r="J7" s="482" t="s">
        <v>552</v>
      </c>
      <c r="K7" s="484" t="s">
        <v>551</v>
      </c>
      <c r="L7" s="484" t="s">
        <v>550</v>
      </c>
      <c r="M7" s="484" t="s">
        <v>184</v>
      </c>
    </row>
    <row r="8" spans="1:22" ht="15" x14ac:dyDescent="0.2">
      <c r="A8" s="482" t="s">
        <v>350</v>
      </c>
      <c r="B8" s="484" t="s">
        <v>597</v>
      </c>
      <c r="C8" s="463" t="s">
        <v>220</v>
      </c>
      <c r="D8" s="497"/>
      <c r="E8" s="414">
        <f>SUM(F8:M8)</f>
        <v>0</v>
      </c>
      <c r="F8" s="500"/>
      <c r="G8" s="499"/>
      <c r="H8" s="498"/>
      <c r="I8" s="497"/>
      <c r="J8" s="497"/>
      <c r="K8" s="497"/>
      <c r="L8" s="497"/>
      <c r="M8" s="497"/>
    </row>
    <row r="9" spans="1:22" ht="15" x14ac:dyDescent="0.2">
      <c r="A9" s="482" t="s">
        <v>493</v>
      </c>
      <c r="B9" s="484"/>
      <c r="C9" s="463"/>
      <c r="D9" s="509"/>
      <c r="E9" s="509"/>
      <c r="F9" s="512"/>
      <c r="G9" s="511"/>
      <c r="H9" s="510"/>
      <c r="I9" s="509"/>
      <c r="J9" s="509"/>
      <c r="K9" s="509"/>
      <c r="L9" s="509"/>
      <c r="M9" s="509"/>
    </row>
    <row r="10" spans="1:22" ht="15" x14ac:dyDescent="0.2">
      <c r="A10" s="482" t="s">
        <v>490</v>
      </c>
      <c r="B10" s="484" t="s">
        <v>75</v>
      </c>
      <c r="C10" s="473" t="s">
        <v>596</v>
      </c>
      <c r="D10" s="472">
        <f>+D8+'181a'!D48</f>
        <v>43183</v>
      </c>
      <c r="E10" s="472">
        <f>+E8+'181a'!E48</f>
        <v>69984</v>
      </c>
      <c r="F10" s="472">
        <f>+F8+'181a'!F48</f>
        <v>0</v>
      </c>
      <c r="G10" s="472">
        <f>+G8+'181a'!G48</f>
        <v>0</v>
      </c>
      <c r="H10" s="472">
        <f>+H8+'181a'!H48</f>
        <v>69311</v>
      </c>
      <c r="I10" s="472">
        <f>+I8+'181a'!I48</f>
        <v>0</v>
      </c>
      <c r="J10" s="472">
        <f>+J8+'181a'!J48</f>
        <v>0</v>
      </c>
      <c r="K10" s="472">
        <f>+K8+'181a'!K48</f>
        <v>0</v>
      </c>
      <c r="L10" s="472">
        <f>+L8+'181a'!L48</f>
        <v>673</v>
      </c>
      <c r="M10" s="472">
        <f>+M8+'181a'!M48</f>
        <v>0</v>
      </c>
    </row>
    <row r="11" spans="1:22" x14ac:dyDescent="0.25">
      <c r="A11" s="482" t="s">
        <v>485</v>
      </c>
      <c r="B11" s="513"/>
      <c r="C11" s="486"/>
      <c r="D11" s="501"/>
      <c r="E11" s="501"/>
      <c r="F11" s="504"/>
      <c r="G11" s="503"/>
      <c r="H11" s="502"/>
      <c r="I11" s="501"/>
      <c r="J11" s="501"/>
      <c r="K11" s="501"/>
      <c r="L11" s="501"/>
      <c r="M11" s="501"/>
    </row>
    <row r="12" spans="1:22" ht="15" x14ac:dyDescent="0.2">
      <c r="A12" s="482" t="s">
        <v>478</v>
      </c>
      <c r="B12" s="484" t="s">
        <v>595</v>
      </c>
      <c r="C12" s="463" t="s">
        <v>218</v>
      </c>
      <c r="D12" s="497"/>
      <c r="E12" s="414">
        <f>SUM(F12:M12)</f>
        <v>0</v>
      </c>
      <c r="F12" s="500"/>
      <c r="G12" s="499"/>
      <c r="H12" s="498"/>
      <c r="I12" s="497"/>
      <c r="J12" s="497"/>
      <c r="K12" s="497"/>
      <c r="L12" s="497"/>
      <c r="M12" s="497"/>
    </row>
    <row r="13" spans="1:22" ht="15" x14ac:dyDescent="0.2">
      <c r="A13" s="482" t="s">
        <v>474</v>
      </c>
      <c r="B13" s="484" t="s">
        <v>594</v>
      </c>
      <c r="C13" s="463" t="s">
        <v>216</v>
      </c>
      <c r="D13" s="497"/>
      <c r="E13" s="414">
        <f>SUM(F13:M13)</f>
        <v>0</v>
      </c>
      <c r="F13" s="500"/>
      <c r="G13" s="499"/>
      <c r="H13" s="498"/>
      <c r="I13" s="497"/>
      <c r="J13" s="497"/>
      <c r="K13" s="497"/>
      <c r="L13" s="497"/>
      <c r="M13" s="497"/>
    </row>
    <row r="14" spans="1:22" ht="15" x14ac:dyDescent="0.2">
      <c r="A14" s="482" t="s">
        <v>469</v>
      </c>
      <c r="B14" s="484">
        <v>730</v>
      </c>
      <c r="C14" s="463" t="s">
        <v>593</v>
      </c>
      <c r="D14" s="497"/>
      <c r="E14" s="414">
        <f>SUM(F14:M14)</f>
        <v>0</v>
      </c>
      <c r="F14" s="500"/>
      <c r="G14" s="499"/>
      <c r="H14" s="498"/>
      <c r="I14" s="497"/>
      <c r="J14" s="497"/>
      <c r="K14" s="497"/>
      <c r="L14" s="497"/>
      <c r="M14" s="497"/>
    </row>
    <row r="15" spans="1:22" ht="15" x14ac:dyDescent="0.2">
      <c r="A15" s="482" t="s">
        <v>465</v>
      </c>
      <c r="B15" s="484"/>
      <c r="C15" s="463"/>
      <c r="D15" s="501"/>
      <c r="E15" s="501"/>
      <c r="F15" s="512"/>
      <c r="G15" s="511"/>
      <c r="H15" s="510"/>
      <c r="I15" s="509"/>
      <c r="J15" s="509"/>
      <c r="K15" s="509"/>
      <c r="L15" s="509"/>
      <c r="M15" s="509"/>
    </row>
    <row r="16" spans="1:22" ht="15" x14ac:dyDescent="0.2">
      <c r="A16" s="482" t="s">
        <v>461</v>
      </c>
      <c r="B16" s="484" t="s">
        <v>73</v>
      </c>
      <c r="C16" s="463" t="s">
        <v>592</v>
      </c>
      <c r="D16" s="472">
        <f t="shared" ref="D16:M16" si="0">SUM(D12:D14)</f>
        <v>0</v>
      </c>
      <c r="E16" s="472">
        <f t="shared" si="0"/>
        <v>0</v>
      </c>
      <c r="F16" s="472">
        <f t="shared" si="0"/>
        <v>0</v>
      </c>
      <c r="G16" s="472">
        <f t="shared" si="0"/>
        <v>0</v>
      </c>
      <c r="H16" s="472">
        <f t="shared" si="0"/>
        <v>0</v>
      </c>
      <c r="I16" s="472">
        <f t="shared" si="0"/>
        <v>0</v>
      </c>
      <c r="J16" s="472">
        <f t="shared" si="0"/>
        <v>0</v>
      </c>
      <c r="K16" s="472">
        <f t="shared" si="0"/>
        <v>0</v>
      </c>
      <c r="L16" s="472">
        <f t="shared" si="0"/>
        <v>0</v>
      </c>
      <c r="M16" s="472">
        <f t="shared" si="0"/>
        <v>0</v>
      </c>
      <c r="N16" s="492"/>
      <c r="O16" s="492"/>
      <c r="P16" s="492"/>
      <c r="Q16" s="492"/>
      <c r="R16" s="492"/>
      <c r="S16" s="492"/>
      <c r="T16" s="492"/>
      <c r="U16" s="492"/>
      <c r="V16" s="492"/>
    </row>
    <row r="17" spans="1:55" ht="15" x14ac:dyDescent="0.2">
      <c r="A17" s="482" t="s">
        <v>457</v>
      </c>
      <c r="B17" s="484"/>
      <c r="C17" s="463"/>
      <c r="D17" s="501"/>
      <c r="E17" s="501"/>
      <c r="F17" s="504"/>
      <c r="G17" s="503"/>
      <c r="H17" s="502"/>
      <c r="I17" s="501"/>
      <c r="J17" s="501"/>
      <c r="K17" s="501"/>
      <c r="L17" s="501"/>
      <c r="M17" s="501"/>
    </row>
    <row r="18" spans="1:55" ht="15" x14ac:dyDescent="0.2">
      <c r="A18" s="482" t="s">
        <v>453</v>
      </c>
      <c r="B18" s="484" t="s">
        <v>591</v>
      </c>
      <c r="C18" s="463" t="s">
        <v>590</v>
      </c>
      <c r="D18" s="497"/>
      <c r="E18" s="414">
        <f>SUM(F18:M18)</f>
        <v>0</v>
      </c>
      <c r="F18" s="500"/>
      <c r="G18" s="499"/>
      <c r="H18" s="498"/>
      <c r="I18" s="497"/>
      <c r="J18" s="497"/>
      <c r="K18" s="497"/>
      <c r="L18" s="497"/>
      <c r="M18" s="497"/>
    </row>
    <row r="19" spans="1:55" ht="15" x14ac:dyDescent="0.2">
      <c r="A19" s="482" t="s">
        <v>449</v>
      </c>
      <c r="B19" s="484">
        <v>811</v>
      </c>
      <c r="C19" s="463" t="s">
        <v>589</v>
      </c>
      <c r="D19" s="497"/>
      <c r="E19" s="414">
        <f>SUM(F19:M19)</f>
        <v>0</v>
      </c>
      <c r="F19" s="500"/>
      <c r="G19" s="499"/>
      <c r="H19" s="498"/>
      <c r="I19" s="497"/>
      <c r="J19" s="497"/>
      <c r="K19" s="497"/>
      <c r="L19" s="497"/>
      <c r="M19" s="497"/>
    </row>
    <row r="20" spans="1:55" ht="15" x14ac:dyDescent="0.2">
      <c r="A20" s="482" t="s">
        <v>445</v>
      </c>
      <c r="B20" s="484"/>
      <c r="C20" s="463"/>
      <c r="D20" s="509"/>
      <c r="E20" s="509"/>
      <c r="F20" s="512"/>
      <c r="G20" s="511"/>
      <c r="H20" s="510"/>
      <c r="I20" s="509"/>
      <c r="J20" s="509"/>
      <c r="K20" s="509"/>
      <c r="L20" s="509"/>
      <c r="M20" s="509"/>
    </row>
    <row r="21" spans="1:55" s="505" customFormat="1" ht="15" x14ac:dyDescent="0.2">
      <c r="A21" s="482" t="s">
        <v>442</v>
      </c>
      <c r="B21" s="508">
        <v>800</v>
      </c>
      <c r="C21" s="507" t="s">
        <v>588</v>
      </c>
      <c r="D21" s="472">
        <f t="shared" ref="D21:M21" si="1">SUM(D17:D19)</f>
        <v>0</v>
      </c>
      <c r="E21" s="472">
        <f t="shared" si="1"/>
        <v>0</v>
      </c>
      <c r="F21" s="472">
        <f t="shared" si="1"/>
        <v>0</v>
      </c>
      <c r="G21" s="472">
        <f t="shared" si="1"/>
        <v>0</v>
      </c>
      <c r="H21" s="472">
        <f t="shared" si="1"/>
        <v>0</v>
      </c>
      <c r="I21" s="472">
        <f t="shared" si="1"/>
        <v>0</v>
      </c>
      <c r="J21" s="472">
        <f t="shared" si="1"/>
        <v>0</v>
      </c>
      <c r="K21" s="472">
        <f t="shared" si="1"/>
        <v>0</v>
      </c>
      <c r="L21" s="472">
        <f t="shared" si="1"/>
        <v>0</v>
      </c>
      <c r="M21" s="472">
        <f t="shared" si="1"/>
        <v>0</v>
      </c>
    </row>
    <row r="22" spans="1:55" ht="15" x14ac:dyDescent="0.2">
      <c r="A22" s="482" t="s">
        <v>438</v>
      </c>
      <c r="B22" s="484"/>
      <c r="C22" s="463"/>
      <c r="D22" s="501"/>
      <c r="E22" s="501"/>
      <c r="F22" s="504"/>
      <c r="G22" s="503"/>
      <c r="H22" s="502"/>
      <c r="I22" s="501"/>
      <c r="J22" s="501"/>
      <c r="K22" s="501"/>
      <c r="L22" s="501"/>
      <c r="M22" s="501"/>
    </row>
    <row r="23" spans="1:55" ht="15" x14ac:dyDescent="0.2">
      <c r="A23" s="482" t="s">
        <v>434</v>
      </c>
      <c r="B23" s="484" t="s">
        <v>587</v>
      </c>
      <c r="C23" s="463" t="s">
        <v>205</v>
      </c>
      <c r="D23" s="410"/>
      <c r="E23" s="414">
        <f>SUM(F23:M23)</f>
        <v>0</v>
      </c>
      <c r="F23" s="500"/>
      <c r="G23" s="499"/>
      <c r="H23" s="498"/>
      <c r="I23" s="497"/>
      <c r="J23" s="497"/>
      <c r="K23" s="497"/>
      <c r="L23" s="497"/>
      <c r="M23" s="497"/>
    </row>
    <row r="24" spans="1:55" ht="15" x14ac:dyDescent="0.2">
      <c r="A24" s="482" t="s">
        <v>429</v>
      </c>
      <c r="B24" s="484" t="s">
        <v>586</v>
      </c>
      <c r="C24" s="463" t="s">
        <v>203</v>
      </c>
      <c r="D24" s="410"/>
      <c r="E24" s="414">
        <f>SUM(F24:M24)</f>
        <v>0</v>
      </c>
      <c r="F24" s="500"/>
      <c r="G24" s="499"/>
      <c r="H24" s="498"/>
      <c r="I24" s="497"/>
      <c r="J24" s="497"/>
      <c r="K24" s="497"/>
      <c r="L24" s="497"/>
      <c r="M24" s="497"/>
    </row>
    <row r="25" spans="1:55" ht="15" x14ac:dyDescent="0.2">
      <c r="A25" s="482" t="s">
        <v>426</v>
      </c>
      <c r="B25" s="484" t="s">
        <v>585</v>
      </c>
      <c r="C25" s="463" t="s">
        <v>201</v>
      </c>
      <c r="D25" s="410"/>
      <c r="E25" s="414">
        <f>SUM(F25:M25)</f>
        <v>0</v>
      </c>
      <c r="F25" s="500"/>
      <c r="G25" s="499"/>
      <c r="H25" s="498"/>
      <c r="I25" s="497"/>
      <c r="J25" s="497"/>
      <c r="K25" s="497"/>
      <c r="L25" s="497"/>
      <c r="M25" s="497"/>
    </row>
    <row r="26" spans="1:55" ht="15" x14ac:dyDescent="0.2">
      <c r="A26" s="482" t="s">
        <v>424</v>
      </c>
      <c r="B26" s="484" t="s">
        <v>584</v>
      </c>
      <c r="C26" s="463" t="s">
        <v>583</v>
      </c>
      <c r="D26" s="410"/>
      <c r="E26" s="414">
        <f>SUM(F26:M26)</f>
        <v>7257</v>
      </c>
      <c r="F26" s="500"/>
      <c r="G26" s="499"/>
      <c r="H26" s="498"/>
      <c r="I26" s="497"/>
      <c r="J26" s="497"/>
      <c r="K26" s="497"/>
      <c r="L26" s="497"/>
      <c r="M26" s="497">
        <v>7257</v>
      </c>
    </row>
    <row r="27" spans="1:55" ht="15" x14ac:dyDescent="0.2">
      <c r="A27" s="482" t="s">
        <v>420</v>
      </c>
      <c r="B27" s="484"/>
      <c r="C27" s="463"/>
      <c r="D27" s="485"/>
      <c r="E27" s="485"/>
      <c r="F27" s="496"/>
      <c r="G27" s="495"/>
      <c r="H27" s="494"/>
      <c r="I27" s="493"/>
      <c r="J27" s="493"/>
      <c r="K27" s="493"/>
      <c r="L27" s="493"/>
      <c r="M27" s="493"/>
    </row>
    <row r="28" spans="1:55" ht="15" x14ac:dyDescent="0.2">
      <c r="A28" s="482" t="s">
        <v>417</v>
      </c>
      <c r="B28" s="484" t="s">
        <v>582</v>
      </c>
      <c r="C28" s="463" t="s">
        <v>581</v>
      </c>
      <c r="D28" s="472">
        <f t="shared" ref="D28:M28" si="2">SUM(D23:D27)</f>
        <v>0</v>
      </c>
      <c r="E28" s="472">
        <f t="shared" si="2"/>
        <v>7257</v>
      </c>
      <c r="F28" s="472">
        <f t="shared" si="2"/>
        <v>0</v>
      </c>
      <c r="G28" s="472">
        <f t="shared" si="2"/>
        <v>0</v>
      </c>
      <c r="H28" s="472">
        <f t="shared" si="2"/>
        <v>0</v>
      </c>
      <c r="I28" s="472">
        <f t="shared" si="2"/>
        <v>0</v>
      </c>
      <c r="J28" s="472">
        <f t="shared" si="2"/>
        <v>0</v>
      </c>
      <c r="K28" s="472">
        <f t="shared" si="2"/>
        <v>0</v>
      </c>
      <c r="L28" s="472">
        <f t="shared" si="2"/>
        <v>0</v>
      </c>
      <c r="M28" s="472">
        <f t="shared" si="2"/>
        <v>7257</v>
      </c>
      <c r="N28" s="492"/>
      <c r="O28" s="492"/>
      <c r="P28" s="492"/>
      <c r="Q28" s="492"/>
      <c r="R28" s="492"/>
      <c r="S28" s="492"/>
      <c r="T28" s="492"/>
      <c r="U28" s="492"/>
      <c r="V28" s="492"/>
      <c r="W28" s="492"/>
      <c r="X28" s="492"/>
      <c r="Y28" s="492"/>
      <c r="Z28" s="492"/>
      <c r="AA28" s="492"/>
      <c r="AB28" s="492"/>
      <c r="AC28" s="492"/>
      <c r="AD28" s="492"/>
      <c r="AE28" s="492"/>
      <c r="AF28" s="492"/>
      <c r="AG28" s="492"/>
      <c r="AH28" s="492"/>
      <c r="AI28" s="492"/>
      <c r="AJ28" s="492"/>
      <c r="AK28" s="492"/>
      <c r="AL28" s="492"/>
      <c r="AM28" s="492"/>
      <c r="AN28" s="492"/>
      <c r="AO28" s="492"/>
      <c r="AP28" s="492"/>
      <c r="AQ28" s="492"/>
      <c r="AR28" s="492"/>
      <c r="AS28" s="492"/>
      <c r="AT28" s="492"/>
      <c r="AU28" s="492"/>
      <c r="AV28" s="492"/>
      <c r="AW28" s="492"/>
      <c r="AX28" s="492"/>
      <c r="AY28" s="492"/>
      <c r="AZ28" s="492"/>
      <c r="BA28" s="492"/>
      <c r="BB28" s="492"/>
      <c r="BC28" s="492"/>
    </row>
    <row r="29" spans="1:55" ht="15" x14ac:dyDescent="0.2">
      <c r="A29" s="482" t="s">
        <v>413</v>
      </c>
      <c r="B29" s="484"/>
      <c r="C29" s="463"/>
      <c r="D29" s="485"/>
      <c r="E29" s="485"/>
      <c r="F29" s="485"/>
      <c r="G29" s="485"/>
      <c r="H29" s="485"/>
      <c r="I29" s="485"/>
      <c r="J29" s="485"/>
      <c r="K29" s="485"/>
      <c r="L29" s="485"/>
      <c r="M29" s="485"/>
    </row>
    <row r="30" spans="1:55" ht="15" x14ac:dyDescent="0.2">
      <c r="A30" s="482" t="s">
        <v>407</v>
      </c>
      <c r="B30" s="481"/>
      <c r="C30" s="480" t="s">
        <v>580</v>
      </c>
      <c r="D30" s="460"/>
      <c r="E30" s="460"/>
      <c r="F30" s="460"/>
      <c r="G30" s="460"/>
      <c r="H30" s="460"/>
      <c r="I30" s="460"/>
      <c r="J30" s="460"/>
      <c r="K30" s="460"/>
      <c r="L30" s="460"/>
      <c r="M30" s="460"/>
    </row>
    <row r="31" spans="1:55" ht="15" x14ac:dyDescent="0.2">
      <c r="A31" s="482" t="s">
        <v>403</v>
      </c>
      <c r="B31" s="484"/>
      <c r="C31" s="491" t="s">
        <v>579</v>
      </c>
      <c r="D31" s="472">
        <f>SUM(D28,D21,D16,D10,'181a'!D21)</f>
        <v>417758</v>
      </c>
      <c r="E31" s="472">
        <f>SUM(E28,E21,E16,E10,'181a'!E21)</f>
        <v>460933</v>
      </c>
      <c r="F31" s="472">
        <f>SUM(F28,F21,F16,F10,'181a'!F21)</f>
        <v>187185</v>
      </c>
      <c r="G31" s="472">
        <f>SUM(G28,G21,G16,G10,'181a'!G21)</f>
        <v>71781</v>
      </c>
      <c r="H31" s="472">
        <f>SUM(H28,H21,H16,H10,'181a'!H21)</f>
        <v>74831</v>
      </c>
      <c r="I31" s="472">
        <f>SUM(I28,I21,I16,I10,'181a'!I21)</f>
        <v>119206</v>
      </c>
      <c r="J31" s="472">
        <f>SUM(J28,J21,J16,J10,'181a'!J21)</f>
        <v>0</v>
      </c>
      <c r="K31" s="472">
        <f>SUM(K28,K21,K16,K10,'181a'!K21)</f>
        <v>0</v>
      </c>
      <c r="L31" s="472">
        <f>SUM(L28,L21,L16,L10,'181a'!L21)</f>
        <v>673</v>
      </c>
      <c r="M31" s="472">
        <f>SUM(M28,M21,M16,M10,'181a'!M21)</f>
        <v>7257</v>
      </c>
    </row>
    <row r="32" spans="1:55" ht="15" x14ac:dyDescent="0.2">
      <c r="A32" s="482" t="s">
        <v>400</v>
      </c>
      <c r="B32" s="484"/>
      <c r="C32" s="463"/>
      <c r="D32" s="485"/>
      <c r="E32" s="485"/>
      <c r="F32" s="490"/>
      <c r="G32" s="489"/>
      <c r="H32" s="488"/>
      <c r="I32" s="485"/>
      <c r="J32" s="485"/>
      <c r="K32" s="485"/>
      <c r="L32" s="485"/>
      <c r="M32" s="485"/>
    </row>
    <row r="33" spans="1:13" ht="15" x14ac:dyDescent="0.2">
      <c r="A33" s="482" t="s">
        <v>397</v>
      </c>
      <c r="B33" s="481">
        <v>950</v>
      </c>
      <c r="C33" s="480" t="s">
        <v>578</v>
      </c>
      <c r="D33" s="487"/>
      <c r="E33" s="487"/>
      <c r="F33" s="417"/>
      <c r="G33" s="417"/>
      <c r="H33" s="417"/>
      <c r="I33" s="417"/>
      <c r="J33" s="417"/>
      <c r="K33" s="417"/>
      <c r="L33" s="417"/>
      <c r="M33" s="460"/>
    </row>
    <row r="34" spans="1:13" ht="15" x14ac:dyDescent="0.2">
      <c r="A34" s="482" t="s">
        <v>393</v>
      </c>
      <c r="B34" s="484"/>
      <c r="C34" s="483" t="s">
        <v>577</v>
      </c>
      <c r="D34" s="469"/>
      <c r="E34" s="469"/>
      <c r="F34" s="417"/>
      <c r="G34" s="417"/>
      <c r="H34" s="417"/>
      <c r="I34" s="417"/>
      <c r="J34" s="417"/>
      <c r="K34" s="417"/>
      <c r="L34" s="417"/>
      <c r="M34" s="460"/>
    </row>
    <row r="35" spans="1:13" x14ac:dyDescent="0.25">
      <c r="A35" s="482" t="s">
        <v>388</v>
      </c>
      <c r="B35" s="484"/>
      <c r="C35" s="486"/>
      <c r="D35" s="485"/>
      <c r="E35" s="485"/>
      <c r="F35" s="417"/>
      <c r="G35" s="417"/>
      <c r="H35" s="417"/>
      <c r="I35" s="417"/>
      <c r="J35" s="417"/>
      <c r="K35" s="417"/>
      <c r="L35" s="417"/>
      <c r="M35" s="460"/>
    </row>
    <row r="36" spans="1:13" ht="15" x14ac:dyDescent="0.2">
      <c r="A36" s="482" t="s">
        <v>383</v>
      </c>
      <c r="B36" s="481"/>
      <c r="C36" s="480" t="s">
        <v>576</v>
      </c>
      <c r="D36" s="604">
        <f>+D31+D34</f>
        <v>417758</v>
      </c>
      <c r="E36" s="604">
        <f>+E31+E34</f>
        <v>460933</v>
      </c>
      <c r="F36" s="417"/>
      <c r="G36" s="417"/>
      <c r="H36" s="417"/>
      <c r="I36" s="417"/>
      <c r="J36" s="417"/>
      <c r="K36" s="417"/>
      <c r="L36" s="417"/>
      <c r="M36" s="460"/>
    </row>
    <row r="37" spans="1:13" ht="15" x14ac:dyDescent="0.2">
      <c r="A37" s="482" t="s">
        <v>379</v>
      </c>
      <c r="B37" s="484"/>
      <c r="C37" s="483" t="s">
        <v>575</v>
      </c>
      <c r="D37" s="605"/>
      <c r="E37" s="605"/>
      <c r="F37" s="417"/>
      <c r="G37" s="417"/>
      <c r="H37" s="417"/>
      <c r="I37" s="417"/>
      <c r="J37" s="417"/>
      <c r="K37" s="417"/>
      <c r="L37" s="417"/>
      <c r="M37" s="460"/>
    </row>
    <row r="38" spans="1:13" ht="15" x14ac:dyDescent="0.2">
      <c r="A38" s="482" t="s">
        <v>376</v>
      </c>
      <c r="B38" s="481"/>
      <c r="C38" s="480"/>
      <c r="D38" s="460"/>
      <c r="E38" s="460"/>
      <c r="F38" s="417"/>
      <c r="G38" s="417"/>
      <c r="H38" s="417"/>
      <c r="I38" s="417"/>
      <c r="J38" s="417"/>
      <c r="K38" s="417"/>
      <c r="L38" s="417"/>
      <c r="M38" s="460"/>
    </row>
    <row r="39" spans="1:13" thickBot="1" x14ac:dyDescent="0.25">
      <c r="A39" s="482" t="s">
        <v>372</v>
      </c>
      <c r="B39" s="481"/>
      <c r="C39" s="480"/>
      <c r="D39" s="460"/>
      <c r="E39" s="460"/>
      <c r="F39" s="465"/>
      <c r="G39" s="465"/>
      <c r="H39" s="465"/>
      <c r="I39" s="465"/>
      <c r="J39" s="465"/>
      <c r="K39" s="417"/>
      <c r="L39" s="417"/>
      <c r="M39" s="460"/>
    </row>
    <row r="40" spans="1:13" x14ac:dyDescent="0.25">
      <c r="A40" s="459" t="s">
        <v>368</v>
      </c>
      <c r="B40" s="479"/>
      <c r="C40" s="478" t="s">
        <v>574</v>
      </c>
      <c r="D40" s="477"/>
      <c r="E40" s="476"/>
      <c r="F40" s="417"/>
      <c r="G40" s="470"/>
      <c r="H40" s="470"/>
      <c r="I40" s="470"/>
      <c r="J40" s="465"/>
      <c r="K40" s="417"/>
      <c r="L40" s="475"/>
      <c r="M40" s="460"/>
    </row>
    <row r="41" spans="1:13" x14ac:dyDescent="0.25">
      <c r="A41" s="459" t="s">
        <v>364</v>
      </c>
      <c r="B41" s="464"/>
      <c r="C41" s="463"/>
      <c r="D41" s="460"/>
      <c r="E41" s="474"/>
      <c r="F41" s="417"/>
      <c r="G41" s="470"/>
      <c r="H41" s="470"/>
      <c r="I41" s="470"/>
      <c r="J41" s="465"/>
      <c r="K41" s="417"/>
      <c r="L41" s="417"/>
      <c r="M41" s="460"/>
    </row>
    <row r="42" spans="1:13" x14ac:dyDescent="0.25">
      <c r="A42" s="459" t="s">
        <v>361</v>
      </c>
      <c r="B42" s="464"/>
      <c r="C42" s="473" t="s">
        <v>573</v>
      </c>
      <c r="D42" s="472">
        <v>62937</v>
      </c>
      <c r="E42" s="471">
        <v>60146</v>
      </c>
      <c r="F42" s="470" t="s">
        <v>572</v>
      </c>
      <c r="G42" s="470"/>
      <c r="H42" s="470"/>
      <c r="I42" s="470"/>
      <c r="J42" s="465"/>
      <c r="K42" s="417"/>
      <c r="L42" s="417"/>
      <c r="M42" s="460"/>
    </row>
    <row r="43" spans="1:13" x14ac:dyDescent="0.25">
      <c r="A43" s="459" t="s">
        <v>358</v>
      </c>
      <c r="B43" s="464"/>
      <c r="C43" s="473" t="s">
        <v>571</v>
      </c>
      <c r="D43" s="472">
        <v>354821</v>
      </c>
      <c r="E43" s="471">
        <v>458585</v>
      </c>
      <c r="F43" s="470"/>
      <c r="G43" s="465"/>
      <c r="H43" s="465"/>
      <c r="I43" s="465"/>
      <c r="J43" s="465"/>
      <c r="K43" s="417"/>
      <c r="L43" s="417"/>
      <c r="M43" s="460"/>
    </row>
    <row r="44" spans="1:13" x14ac:dyDescent="0.25">
      <c r="A44" s="459" t="s">
        <v>356</v>
      </c>
      <c r="B44" s="464"/>
      <c r="C44" s="473" t="s">
        <v>570</v>
      </c>
      <c r="D44" s="472">
        <f>SUM(D42:D43)</f>
        <v>417758</v>
      </c>
      <c r="E44" s="471">
        <f>SUM(E42:E43)</f>
        <v>518731</v>
      </c>
      <c r="F44" s="470" t="s">
        <v>569</v>
      </c>
      <c r="G44" s="465"/>
      <c r="H44" s="465"/>
      <c r="I44" s="465"/>
      <c r="J44" s="465"/>
      <c r="K44" s="417"/>
      <c r="L44" s="417"/>
      <c r="M44" s="460"/>
    </row>
    <row r="45" spans="1:13" ht="15" x14ac:dyDescent="0.2">
      <c r="A45" s="459" t="s">
        <v>351</v>
      </c>
      <c r="B45" s="464"/>
      <c r="C45" s="463"/>
      <c r="D45" s="469"/>
      <c r="E45" s="468"/>
      <c r="F45" s="465"/>
      <c r="G45" s="465"/>
      <c r="H45" s="465"/>
      <c r="I45" s="465"/>
      <c r="J45" s="465"/>
      <c r="K45" s="417"/>
      <c r="L45" s="417"/>
      <c r="M45" s="460"/>
    </row>
    <row r="46" spans="1:13" ht="15" x14ac:dyDescent="0.2">
      <c r="A46" s="459" t="s">
        <v>568</v>
      </c>
      <c r="B46" s="464"/>
      <c r="C46" s="463" t="s">
        <v>567</v>
      </c>
      <c r="D46" s="467">
        <f>D36</f>
        <v>417758</v>
      </c>
      <c r="E46" s="466">
        <f>E36</f>
        <v>460933</v>
      </c>
      <c r="F46" s="465"/>
      <c r="G46" s="465"/>
      <c r="H46" s="465"/>
      <c r="I46" s="465"/>
      <c r="J46" s="465"/>
      <c r="K46" s="417"/>
      <c r="L46" s="417"/>
      <c r="M46" s="460"/>
    </row>
    <row r="47" spans="1:13" ht="15" x14ac:dyDescent="0.2">
      <c r="A47" s="459" t="s">
        <v>566</v>
      </c>
      <c r="B47" s="464"/>
      <c r="C47" s="463" t="s">
        <v>565</v>
      </c>
      <c r="D47" s="462">
        <f>D48-D46</f>
        <v>0</v>
      </c>
      <c r="E47" s="461">
        <f>E48-E46</f>
        <v>57798</v>
      </c>
      <c r="F47" s="417"/>
      <c r="G47" s="417"/>
      <c r="H47" s="417"/>
      <c r="I47" s="417"/>
      <c r="J47" s="417"/>
      <c r="K47" s="417"/>
      <c r="L47" s="417"/>
      <c r="M47" s="460"/>
    </row>
    <row r="48" spans="1:13" thickBot="1" x14ac:dyDescent="0.25">
      <c r="A48" s="459" t="s">
        <v>564</v>
      </c>
      <c r="B48" s="458"/>
      <c r="C48" s="457" t="s">
        <v>563</v>
      </c>
      <c r="D48" s="456">
        <f>D44</f>
        <v>417758</v>
      </c>
      <c r="E48" s="455">
        <f>E44</f>
        <v>518731</v>
      </c>
      <c r="F48" s="454"/>
      <c r="G48" s="454"/>
      <c r="H48" s="454"/>
      <c r="I48" s="454"/>
      <c r="J48" s="454"/>
      <c r="K48" s="454"/>
      <c r="L48" s="454"/>
      <c r="M48" s="453"/>
    </row>
    <row r="49" spans="1:3" ht="15.75" customHeight="1" x14ac:dyDescent="0.2">
      <c r="A49" s="606" t="str">
        <f ca="1">CELL("FILENAME",A2)</f>
        <v>R:\Finance\Annual Budget\Amended 2016-2017\[2016-2017 Amended Budget.xlsx]181b</v>
      </c>
      <c r="B49" s="606"/>
      <c r="C49" s="606"/>
    </row>
  </sheetData>
  <mergeCells count="5">
    <mergeCell ref="A1:C1"/>
    <mergeCell ref="A4:C4"/>
    <mergeCell ref="D36:D37"/>
    <mergeCell ref="E36:E37"/>
    <mergeCell ref="A49:C49"/>
  </mergeCells>
  <printOptions horizontalCentered="1" verticalCentered="1"/>
  <pageMargins left="0.1" right="0.1" top="0.4" bottom="0.4" header="0.1" footer="0.1"/>
  <pageSetup scale="73" fitToHeight="2" orientation="landscape" r:id="rId1"/>
  <headerFooter>
    <oddHeader>&amp;C&amp;"Arial,Bold"TWIN FALLS SCHOOL DISTIRCT 411</oddHeader>
    <oddFooter>&amp;L&amp;"Arial,Bold"&amp;Z&amp;F&amp;R&amp;"Arial,Bold"Page &amp;P of &amp;N</oddFooter>
  </headerFooter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441"/>
  <sheetViews>
    <sheetView zoomScaleNormal="100" workbookViewId="0">
      <pane xSplit="3" ySplit="6" topLeftCell="D10" activePane="bottomRight" state="frozen"/>
      <selection activeCell="P31" sqref="P31"/>
      <selection pane="topRight" activeCell="P31" sqref="P31"/>
      <selection pane="bottomLeft" activeCell="P31" sqref="P31"/>
      <selection pane="bottomRight" activeCell="P31" sqref="P31"/>
    </sheetView>
  </sheetViews>
  <sheetFormatPr defaultColWidth="9.77734375" defaultRowHeight="11.25" x14ac:dyDescent="0.2"/>
  <cols>
    <col min="1" max="1" width="3.77734375" style="321" customWidth="1"/>
    <col min="2" max="2" width="6.77734375" style="321" customWidth="1"/>
    <col min="3" max="3" width="27.77734375" style="322" customWidth="1"/>
    <col min="4" max="6" width="10.77734375" style="321" customWidth="1"/>
    <col min="7" max="7" width="3.77734375" style="321" customWidth="1"/>
    <col min="8" max="8" width="6.77734375" style="321" customWidth="1"/>
    <col min="9" max="9" width="27.77734375" style="322" customWidth="1"/>
    <col min="10" max="12" width="10.77734375" style="321" customWidth="1"/>
    <col min="13" max="16384" width="9.77734375" style="321"/>
  </cols>
  <sheetData>
    <row r="1" spans="1:12" ht="20.25" x14ac:dyDescent="0.3">
      <c r="A1" s="596" t="s">
        <v>47</v>
      </c>
      <c r="B1" s="596"/>
      <c r="C1" s="596"/>
      <c r="D1" s="393"/>
      <c r="E1" s="394" t="s">
        <v>510</v>
      </c>
      <c r="F1" s="394"/>
      <c r="G1" s="390"/>
      <c r="H1" s="390"/>
      <c r="I1" s="396"/>
      <c r="J1" s="393"/>
      <c r="L1" s="395" t="s">
        <v>509</v>
      </c>
    </row>
    <row r="2" spans="1:12" ht="15.75" x14ac:dyDescent="0.25">
      <c r="A2" s="393"/>
      <c r="B2" s="393"/>
      <c r="C2" s="389"/>
      <c r="D2" s="393"/>
      <c r="E2" s="394" t="s">
        <v>504</v>
      </c>
      <c r="F2" s="392"/>
      <c r="G2" s="390"/>
      <c r="H2" s="390"/>
      <c r="I2" s="389"/>
      <c r="K2" s="543"/>
      <c r="L2" s="542" t="s">
        <v>667</v>
      </c>
    </row>
    <row r="3" spans="1:12" ht="15.75" x14ac:dyDescent="0.25">
      <c r="A3" s="393"/>
      <c r="B3" s="393"/>
      <c r="C3" s="389"/>
      <c r="D3" s="393"/>
      <c r="E3" s="392" t="s">
        <v>507</v>
      </c>
      <c r="F3" s="391"/>
      <c r="G3" s="390"/>
      <c r="H3" s="390"/>
      <c r="I3" s="389"/>
      <c r="J3" s="599" t="s">
        <v>666</v>
      </c>
      <c r="K3" s="599"/>
      <c r="L3" s="599"/>
    </row>
    <row r="4" spans="1:12" ht="13.9" customHeight="1" x14ac:dyDescent="0.2">
      <c r="A4" s="597" t="s">
        <v>505</v>
      </c>
      <c r="B4" s="597"/>
      <c r="C4" s="597"/>
      <c r="D4" s="597"/>
      <c r="E4" s="324"/>
      <c r="F4" s="324"/>
      <c r="G4" s="324"/>
      <c r="H4" s="324"/>
      <c r="I4" s="325"/>
      <c r="J4" s="324"/>
      <c r="K4" s="324"/>
      <c r="L4" s="324"/>
    </row>
    <row r="5" spans="1:12" ht="12.75" x14ac:dyDescent="0.2">
      <c r="A5" s="388"/>
      <c r="B5" s="387"/>
      <c r="C5" s="386" t="s">
        <v>504</v>
      </c>
      <c r="D5" s="385" t="s">
        <v>503</v>
      </c>
      <c r="E5" s="384" t="s">
        <v>502</v>
      </c>
      <c r="F5" s="383" t="s">
        <v>501</v>
      </c>
      <c r="G5" s="382"/>
      <c r="H5" s="381"/>
      <c r="I5" s="380" t="s">
        <v>504</v>
      </c>
      <c r="J5" s="379" t="s">
        <v>503</v>
      </c>
      <c r="K5" s="378" t="s">
        <v>502</v>
      </c>
      <c r="L5" s="377" t="s">
        <v>501</v>
      </c>
    </row>
    <row r="6" spans="1:12" ht="12.75" x14ac:dyDescent="0.2">
      <c r="A6" s="351" t="s">
        <v>87</v>
      </c>
      <c r="B6" s="334" t="s">
        <v>500</v>
      </c>
      <c r="C6" s="328" t="s">
        <v>499</v>
      </c>
      <c r="D6" s="334" t="s">
        <v>88</v>
      </c>
      <c r="E6" s="334" t="s">
        <v>498</v>
      </c>
      <c r="F6" s="376" t="s">
        <v>497</v>
      </c>
      <c r="G6" s="355" t="s">
        <v>87</v>
      </c>
      <c r="H6" s="375" t="s">
        <v>500</v>
      </c>
      <c r="I6" s="374" t="s">
        <v>499</v>
      </c>
      <c r="J6" s="351" t="s">
        <v>88</v>
      </c>
      <c r="K6" s="334" t="s">
        <v>498</v>
      </c>
      <c r="L6" s="334" t="s">
        <v>497</v>
      </c>
    </row>
    <row r="7" spans="1:12" ht="12.75" x14ac:dyDescent="0.2">
      <c r="A7" s="351" t="s">
        <v>496</v>
      </c>
      <c r="B7" s="334" t="s">
        <v>495</v>
      </c>
      <c r="C7" s="333" t="s">
        <v>494</v>
      </c>
      <c r="D7" s="354">
        <v>277141</v>
      </c>
      <c r="E7" s="373" t="s">
        <v>346</v>
      </c>
      <c r="F7" s="372">
        <v>511114</v>
      </c>
      <c r="G7" s="348" t="s">
        <v>493</v>
      </c>
      <c r="H7" s="351" t="s">
        <v>492</v>
      </c>
      <c r="I7" s="333" t="s">
        <v>170</v>
      </c>
      <c r="J7" s="353">
        <v>0</v>
      </c>
      <c r="K7" s="353">
        <v>0</v>
      </c>
      <c r="L7" s="357"/>
    </row>
    <row r="8" spans="1:12" ht="12.75" x14ac:dyDescent="0.2">
      <c r="A8" s="351" t="s">
        <v>491</v>
      </c>
      <c r="B8" s="334"/>
      <c r="C8" s="333"/>
      <c r="D8" s="360"/>
      <c r="E8" s="353"/>
      <c r="F8" s="356"/>
      <c r="G8" s="355" t="s">
        <v>490</v>
      </c>
      <c r="H8" s="351" t="s">
        <v>489</v>
      </c>
      <c r="I8" s="365" t="s">
        <v>488</v>
      </c>
      <c r="J8" s="352">
        <f>J7</f>
        <v>0</v>
      </c>
      <c r="K8" s="358" t="s">
        <v>346</v>
      </c>
      <c r="L8" s="352">
        <f>K7</f>
        <v>0</v>
      </c>
    </row>
    <row r="9" spans="1:12" ht="12.75" x14ac:dyDescent="0.2">
      <c r="A9" s="351" t="s">
        <v>487</v>
      </c>
      <c r="B9" s="334" t="s">
        <v>486</v>
      </c>
      <c r="C9" s="333" t="s">
        <v>171</v>
      </c>
      <c r="D9" s="353">
        <v>0</v>
      </c>
      <c r="E9" s="353">
        <v>0</v>
      </c>
      <c r="F9" s="356"/>
      <c r="G9" s="355" t="s">
        <v>485</v>
      </c>
      <c r="H9" s="335"/>
      <c r="I9" s="333"/>
      <c r="J9" s="347"/>
      <c r="K9" s="347"/>
      <c r="L9" s="357"/>
    </row>
    <row r="10" spans="1:12" ht="12.75" x14ac:dyDescent="0.2">
      <c r="A10" s="351" t="s">
        <v>484</v>
      </c>
      <c r="B10" s="334" t="s">
        <v>483</v>
      </c>
      <c r="C10" s="333" t="s">
        <v>169</v>
      </c>
      <c r="D10" s="353">
        <v>0</v>
      </c>
      <c r="E10" s="353">
        <v>0</v>
      </c>
      <c r="F10" s="356"/>
      <c r="G10" s="355" t="s">
        <v>482</v>
      </c>
      <c r="H10" s="351" t="s">
        <v>481</v>
      </c>
      <c r="I10" s="333" t="s">
        <v>165</v>
      </c>
      <c r="J10" s="353">
        <v>1965204</v>
      </c>
      <c r="K10" s="353">
        <v>1983730</v>
      </c>
      <c r="L10" s="357"/>
    </row>
    <row r="11" spans="1:12" ht="12.75" x14ac:dyDescent="0.2">
      <c r="A11" s="351" t="s">
        <v>480</v>
      </c>
      <c r="B11" s="334" t="s">
        <v>479</v>
      </c>
      <c r="C11" s="333" t="s">
        <v>168</v>
      </c>
      <c r="D11" s="353">
        <v>0</v>
      </c>
      <c r="E11" s="353">
        <v>0</v>
      </c>
      <c r="F11" s="356"/>
      <c r="G11" s="355" t="s">
        <v>478</v>
      </c>
      <c r="H11" s="351" t="s">
        <v>477</v>
      </c>
      <c r="I11" s="333" t="s">
        <v>163</v>
      </c>
      <c r="J11" s="353">
        <v>0</v>
      </c>
      <c r="K11" s="353">
        <v>0</v>
      </c>
      <c r="L11" s="357"/>
    </row>
    <row r="12" spans="1:12" ht="12.75" x14ac:dyDescent="0.2">
      <c r="A12" s="351" t="s">
        <v>476</v>
      </c>
      <c r="B12" s="334" t="s">
        <v>475</v>
      </c>
      <c r="C12" s="333" t="s">
        <v>166</v>
      </c>
      <c r="D12" s="353">
        <v>0</v>
      </c>
      <c r="E12" s="353">
        <v>0</v>
      </c>
      <c r="F12" s="356"/>
      <c r="G12" s="355" t="s">
        <v>474</v>
      </c>
      <c r="H12" s="351" t="s">
        <v>473</v>
      </c>
      <c r="I12" s="333" t="s">
        <v>472</v>
      </c>
      <c r="J12" s="353">
        <v>0</v>
      </c>
      <c r="K12" s="353">
        <v>0</v>
      </c>
      <c r="L12" s="357"/>
    </row>
    <row r="13" spans="1:12" ht="12.75" x14ac:dyDescent="0.2">
      <c r="A13" s="351" t="s">
        <v>471</v>
      </c>
      <c r="B13" s="334" t="s">
        <v>470</v>
      </c>
      <c r="C13" s="333" t="s">
        <v>164</v>
      </c>
      <c r="D13" s="353">
        <v>0</v>
      </c>
      <c r="E13" s="353">
        <v>0</v>
      </c>
      <c r="F13" s="356"/>
      <c r="G13" s="355" t="s">
        <v>469</v>
      </c>
      <c r="H13" s="351" t="s">
        <v>468</v>
      </c>
      <c r="I13" s="333" t="s">
        <v>159</v>
      </c>
      <c r="J13" s="353">
        <v>0</v>
      </c>
      <c r="K13" s="353">
        <v>0</v>
      </c>
      <c r="L13" s="357"/>
    </row>
    <row r="14" spans="1:12" ht="12.75" x14ac:dyDescent="0.2">
      <c r="A14" s="351" t="s">
        <v>467</v>
      </c>
      <c r="B14" s="334" t="s">
        <v>466</v>
      </c>
      <c r="C14" s="333" t="s">
        <v>162</v>
      </c>
      <c r="D14" s="353">
        <v>0</v>
      </c>
      <c r="E14" s="353">
        <v>0</v>
      </c>
      <c r="F14" s="356"/>
      <c r="G14" s="355" t="s">
        <v>465</v>
      </c>
      <c r="H14" s="351" t="s">
        <v>464</v>
      </c>
      <c r="I14" s="333" t="s">
        <v>157</v>
      </c>
      <c r="J14" s="353">
        <v>36200</v>
      </c>
      <c r="K14" s="353">
        <v>19500</v>
      </c>
      <c r="L14" s="357"/>
    </row>
    <row r="15" spans="1:12" ht="12.75" x14ac:dyDescent="0.2">
      <c r="A15" s="351" t="s">
        <v>463</v>
      </c>
      <c r="B15" s="334" t="s">
        <v>462</v>
      </c>
      <c r="C15" s="333" t="s">
        <v>160</v>
      </c>
      <c r="D15" s="353">
        <v>0</v>
      </c>
      <c r="E15" s="353">
        <v>0</v>
      </c>
      <c r="F15" s="356"/>
      <c r="G15" s="355" t="s">
        <v>461</v>
      </c>
      <c r="H15" s="351" t="s">
        <v>460</v>
      </c>
      <c r="I15" s="333" t="s">
        <v>155</v>
      </c>
      <c r="J15" s="353">
        <v>259831</v>
      </c>
      <c r="K15" s="353">
        <v>259017</v>
      </c>
      <c r="L15" s="357"/>
    </row>
    <row r="16" spans="1:12" ht="12.75" x14ac:dyDescent="0.2">
      <c r="A16" s="351" t="s">
        <v>459</v>
      </c>
      <c r="B16" s="334" t="s">
        <v>458</v>
      </c>
      <c r="C16" s="333" t="s">
        <v>158</v>
      </c>
      <c r="D16" s="353">
        <v>0</v>
      </c>
      <c r="E16" s="353">
        <v>0</v>
      </c>
      <c r="F16" s="356"/>
      <c r="G16" s="355" t="s">
        <v>457</v>
      </c>
      <c r="H16" s="351" t="s">
        <v>456</v>
      </c>
      <c r="I16" s="333" t="s">
        <v>153</v>
      </c>
      <c r="J16" s="353">
        <v>0</v>
      </c>
      <c r="K16" s="353">
        <v>0</v>
      </c>
      <c r="L16" s="357"/>
    </row>
    <row r="17" spans="1:12" ht="12.75" x14ac:dyDescent="0.2">
      <c r="A17" s="351" t="s">
        <v>455</v>
      </c>
      <c r="B17" s="334" t="s">
        <v>454</v>
      </c>
      <c r="C17" s="333" t="s">
        <v>156</v>
      </c>
      <c r="D17" s="537">
        <v>0</v>
      </c>
      <c r="E17" s="536">
        <v>0</v>
      </c>
      <c r="F17" s="356"/>
      <c r="G17" s="355" t="s">
        <v>453</v>
      </c>
      <c r="H17" s="351" t="s">
        <v>452</v>
      </c>
      <c r="I17" s="333" t="s">
        <v>152</v>
      </c>
      <c r="J17" s="353">
        <v>0</v>
      </c>
      <c r="K17" s="353">
        <v>0</v>
      </c>
      <c r="L17" s="357"/>
    </row>
    <row r="18" spans="1:12" ht="12.75" x14ac:dyDescent="0.2">
      <c r="A18" s="351" t="s">
        <v>451</v>
      </c>
      <c r="B18" s="334" t="s">
        <v>450</v>
      </c>
      <c r="C18" s="365" t="s">
        <v>154</v>
      </c>
      <c r="D18" s="534">
        <v>0</v>
      </c>
      <c r="E18" s="535">
        <v>0</v>
      </c>
      <c r="F18" s="356"/>
      <c r="G18" s="355" t="s">
        <v>449</v>
      </c>
      <c r="H18" s="351" t="s">
        <v>448</v>
      </c>
      <c r="I18" s="333" t="s">
        <v>150</v>
      </c>
      <c r="J18" s="536">
        <v>0</v>
      </c>
      <c r="K18" s="536">
        <v>0</v>
      </c>
      <c r="L18" s="357"/>
    </row>
    <row r="19" spans="1:12" ht="12.75" x14ac:dyDescent="0.2">
      <c r="A19" s="351" t="s">
        <v>447</v>
      </c>
      <c r="B19" s="334"/>
      <c r="C19" s="371" t="s">
        <v>446</v>
      </c>
      <c r="D19" s="370">
        <f>SUBTOTAL(9,D9:D18)</f>
        <v>0</v>
      </c>
      <c r="E19" s="369" t="s">
        <v>346</v>
      </c>
      <c r="F19" s="349">
        <f>SUBTOTAL(9,E8:E18)</f>
        <v>0</v>
      </c>
      <c r="G19" s="368" t="s">
        <v>445</v>
      </c>
      <c r="H19" s="367">
        <v>437000</v>
      </c>
      <c r="I19" s="366" t="s">
        <v>149</v>
      </c>
      <c r="J19" s="535">
        <v>0</v>
      </c>
      <c r="K19" s="535">
        <v>0</v>
      </c>
      <c r="L19" s="357"/>
    </row>
    <row r="20" spans="1:12" ht="12.75" x14ac:dyDescent="0.2">
      <c r="A20" s="351" t="s">
        <v>444</v>
      </c>
      <c r="B20" s="334" t="s">
        <v>443</v>
      </c>
      <c r="C20" s="333" t="s">
        <v>151</v>
      </c>
      <c r="D20" s="353">
        <v>0</v>
      </c>
      <c r="E20" s="353">
        <v>0</v>
      </c>
      <c r="F20" s="356"/>
      <c r="G20" s="361" t="s">
        <v>442</v>
      </c>
      <c r="H20" s="364" t="s">
        <v>441</v>
      </c>
      <c r="I20" s="333" t="s">
        <v>440</v>
      </c>
      <c r="J20" s="353">
        <v>0</v>
      </c>
      <c r="K20" s="353">
        <v>0</v>
      </c>
      <c r="L20" s="357"/>
    </row>
    <row r="21" spans="1:12" ht="12.75" x14ac:dyDescent="0.2">
      <c r="A21" s="351" t="s">
        <v>439</v>
      </c>
      <c r="B21" s="364"/>
      <c r="C21" s="363"/>
      <c r="D21" s="362"/>
      <c r="E21" s="362"/>
      <c r="F21" s="356"/>
      <c r="G21" s="361" t="s">
        <v>438</v>
      </c>
      <c r="H21" s="351" t="s">
        <v>437</v>
      </c>
      <c r="I21" s="333" t="s">
        <v>145</v>
      </c>
      <c r="J21" s="353">
        <v>0</v>
      </c>
      <c r="K21" s="353">
        <v>0</v>
      </c>
      <c r="L21" s="357"/>
    </row>
    <row r="22" spans="1:12" ht="12.75" x14ac:dyDescent="0.2">
      <c r="A22" s="351" t="s">
        <v>436</v>
      </c>
      <c r="B22" s="334" t="s">
        <v>435</v>
      </c>
      <c r="C22" s="333" t="s">
        <v>148</v>
      </c>
      <c r="D22" s="353">
        <v>0</v>
      </c>
      <c r="E22" s="353">
        <v>0</v>
      </c>
      <c r="F22" s="356"/>
      <c r="G22" s="355" t="s">
        <v>434</v>
      </c>
      <c r="H22" s="351" t="s">
        <v>433</v>
      </c>
      <c r="I22" s="365" t="s">
        <v>432</v>
      </c>
      <c r="J22" s="352">
        <f>SUBTOTAL(9,J10:J21)</f>
        <v>2261235</v>
      </c>
      <c r="K22" s="358" t="s">
        <v>346</v>
      </c>
      <c r="L22" s="352">
        <f>SUBTOTAL(9,K10:K21)</f>
        <v>2262247</v>
      </c>
    </row>
    <row r="23" spans="1:12" ht="12.75" x14ac:dyDescent="0.2">
      <c r="A23" s="351" t="s">
        <v>431</v>
      </c>
      <c r="B23" s="334" t="s">
        <v>430</v>
      </c>
      <c r="C23" s="333" t="s">
        <v>146</v>
      </c>
      <c r="D23" s="353">
        <v>0</v>
      </c>
      <c r="E23" s="353">
        <v>0</v>
      </c>
      <c r="F23" s="356"/>
      <c r="G23" s="355" t="s">
        <v>429</v>
      </c>
      <c r="H23" s="335"/>
      <c r="I23" s="333"/>
      <c r="J23" s="347"/>
      <c r="K23" s="347"/>
      <c r="L23" s="357"/>
    </row>
    <row r="24" spans="1:12" ht="12.75" x14ac:dyDescent="0.2">
      <c r="A24" s="351" t="s">
        <v>428</v>
      </c>
      <c r="B24" s="334" t="s">
        <v>427</v>
      </c>
      <c r="C24" s="333" t="s">
        <v>144</v>
      </c>
      <c r="D24" s="353">
        <v>0</v>
      </c>
      <c r="E24" s="353">
        <v>0</v>
      </c>
      <c r="F24" s="356"/>
      <c r="G24" s="355" t="s">
        <v>426</v>
      </c>
      <c r="H24" s="335"/>
      <c r="I24" s="333"/>
      <c r="J24" s="347"/>
      <c r="K24" s="347"/>
      <c r="L24" s="357"/>
    </row>
    <row r="25" spans="1:12" ht="12.75" x14ac:dyDescent="0.2">
      <c r="A25" s="351" t="s">
        <v>425</v>
      </c>
      <c r="B25" s="364"/>
      <c r="C25" s="363"/>
      <c r="D25" s="362"/>
      <c r="E25" s="360"/>
      <c r="F25" s="356"/>
      <c r="G25" s="355" t="s">
        <v>424</v>
      </c>
      <c r="H25" s="351" t="s">
        <v>423</v>
      </c>
      <c r="I25" s="333" t="s">
        <v>141</v>
      </c>
      <c r="J25" s="353">
        <v>0</v>
      </c>
      <c r="K25" s="353">
        <v>0</v>
      </c>
      <c r="L25" s="357"/>
    </row>
    <row r="26" spans="1:12" ht="12.75" x14ac:dyDescent="0.2">
      <c r="A26" s="351" t="s">
        <v>422</v>
      </c>
      <c r="B26" s="334" t="s">
        <v>421</v>
      </c>
      <c r="C26" s="333" t="s">
        <v>142</v>
      </c>
      <c r="D26" s="353">
        <v>0</v>
      </c>
      <c r="E26" s="353">
        <v>0</v>
      </c>
      <c r="F26" s="356"/>
      <c r="G26" s="355" t="s">
        <v>420</v>
      </c>
      <c r="H26" s="351" t="s">
        <v>419</v>
      </c>
      <c r="I26" s="333" t="s">
        <v>140</v>
      </c>
      <c r="J26" s="353">
        <v>0</v>
      </c>
      <c r="K26" s="353">
        <v>0</v>
      </c>
      <c r="L26" s="357"/>
    </row>
    <row r="27" spans="1:12" ht="12.75" x14ac:dyDescent="0.2">
      <c r="A27" s="351" t="s">
        <v>418</v>
      </c>
      <c r="B27" s="334"/>
      <c r="C27" s="333"/>
      <c r="D27" s="360"/>
      <c r="E27" s="360"/>
      <c r="F27" s="356"/>
      <c r="G27" s="355" t="s">
        <v>417</v>
      </c>
      <c r="H27" s="351" t="s">
        <v>416</v>
      </c>
      <c r="I27" s="333" t="s">
        <v>138</v>
      </c>
      <c r="J27" s="353">
        <v>0</v>
      </c>
      <c r="K27" s="353">
        <v>0</v>
      </c>
      <c r="L27" s="357"/>
    </row>
    <row r="28" spans="1:12" ht="25.5" x14ac:dyDescent="0.2">
      <c r="A28" s="351" t="s">
        <v>415</v>
      </c>
      <c r="B28" s="334" t="s">
        <v>414</v>
      </c>
      <c r="C28" s="333" t="s">
        <v>139</v>
      </c>
      <c r="D28" s="353">
        <v>0</v>
      </c>
      <c r="E28" s="353">
        <v>0</v>
      </c>
      <c r="F28" s="356"/>
      <c r="G28" s="355" t="s">
        <v>413</v>
      </c>
      <c r="H28" s="351" t="s">
        <v>412</v>
      </c>
      <c r="I28" s="333" t="s">
        <v>411</v>
      </c>
      <c r="J28" s="353">
        <v>0</v>
      </c>
      <c r="K28" s="353">
        <v>0</v>
      </c>
      <c r="L28" s="357"/>
    </row>
    <row r="29" spans="1:12" ht="12.75" x14ac:dyDescent="0.2">
      <c r="A29" s="351" t="s">
        <v>410</v>
      </c>
      <c r="B29" s="334" t="s">
        <v>409</v>
      </c>
      <c r="C29" s="333" t="s">
        <v>408</v>
      </c>
      <c r="D29" s="353">
        <v>0</v>
      </c>
      <c r="E29" s="353">
        <v>0</v>
      </c>
      <c r="F29" s="356"/>
      <c r="G29" s="355" t="s">
        <v>407</v>
      </c>
      <c r="H29" s="351" t="s">
        <v>406</v>
      </c>
      <c r="I29" s="333" t="s">
        <v>134</v>
      </c>
      <c r="J29" s="353">
        <v>0</v>
      </c>
      <c r="K29" s="353">
        <v>0</v>
      </c>
      <c r="L29" s="357"/>
    </row>
    <row r="30" spans="1:12" ht="12.75" x14ac:dyDescent="0.2">
      <c r="A30" s="351" t="s">
        <v>405</v>
      </c>
      <c r="B30" s="334" t="s">
        <v>404</v>
      </c>
      <c r="C30" s="333" t="s">
        <v>135</v>
      </c>
      <c r="D30" s="353">
        <v>0</v>
      </c>
      <c r="E30" s="353">
        <v>0</v>
      </c>
      <c r="F30" s="356"/>
      <c r="G30" s="355" t="s">
        <v>403</v>
      </c>
      <c r="H30" s="351" t="s">
        <v>402</v>
      </c>
      <c r="I30" s="333" t="s">
        <v>133</v>
      </c>
      <c r="J30" s="353">
        <v>0</v>
      </c>
      <c r="K30" s="353">
        <v>0</v>
      </c>
      <c r="L30" s="357"/>
    </row>
    <row r="31" spans="1:12" ht="12.75" x14ac:dyDescent="0.2">
      <c r="A31" s="351" t="s">
        <v>401</v>
      </c>
      <c r="B31" s="334"/>
      <c r="C31" s="333"/>
      <c r="D31" s="360"/>
      <c r="E31" s="360"/>
      <c r="F31" s="356"/>
      <c r="G31" s="355" t="s">
        <v>400</v>
      </c>
      <c r="H31" s="351" t="s">
        <v>399</v>
      </c>
      <c r="I31" s="333" t="s">
        <v>131</v>
      </c>
      <c r="J31" s="353">
        <v>0</v>
      </c>
      <c r="K31" s="353">
        <v>0</v>
      </c>
      <c r="L31" s="357"/>
    </row>
    <row r="32" spans="1:12" ht="12.75" x14ac:dyDescent="0.2">
      <c r="A32" s="351" t="s">
        <v>398</v>
      </c>
      <c r="B32" s="334">
        <v>417100</v>
      </c>
      <c r="C32" s="333" t="s">
        <v>132</v>
      </c>
      <c r="D32" s="353">
        <v>0</v>
      </c>
      <c r="E32" s="353">
        <v>0</v>
      </c>
      <c r="F32" s="356"/>
      <c r="G32" s="355" t="s">
        <v>397</v>
      </c>
      <c r="H32" s="351" t="s">
        <v>396</v>
      </c>
      <c r="I32" s="333" t="s">
        <v>395</v>
      </c>
      <c r="J32" s="353">
        <v>0</v>
      </c>
      <c r="K32" s="353">
        <v>0</v>
      </c>
      <c r="L32" s="357"/>
    </row>
    <row r="33" spans="1:12" ht="12.75" x14ac:dyDescent="0.2">
      <c r="A33" s="351" t="s">
        <v>394</v>
      </c>
      <c r="B33" s="334">
        <v>417200</v>
      </c>
      <c r="C33" s="333" t="s">
        <v>130</v>
      </c>
      <c r="D33" s="353">
        <v>0</v>
      </c>
      <c r="E33" s="353">
        <v>0</v>
      </c>
      <c r="F33" s="356"/>
      <c r="G33" s="361" t="s">
        <v>393</v>
      </c>
      <c r="H33" s="334" t="s">
        <v>392</v>
      </c>
      <c r="I33" s="333" t="s">
        <v>391</v>
      </c>
      <c r="J33" s="353">
        <v>0</v>
      </c>
      <c r="K33" s="353">
        <v>0</v>
      </c>
      <c r="L33" s="357"/>
    </row>
    <row r="34" spans="1:12" ht="12.75" x14ac:dyDescent="0.2">
      <c r="A34" s="351" t="s">
        <v>390</v>
      </c>
      <c r="B34" s="334">
        <v>417300</v>
      </c>
      <c r="C34" s="333" t="s">
        <v>389</v>
      </c>
      <c r="D34" s="353">
        <v>0</v>
      </c>
      <c r="E34" s="353">
        <v>0</v>
      </c>
      <c r="F34" s="356"/>
      <c r="G34" s="355" t="s">
        <v>388</v>
      </c>
      <c r="H34" s="351" t="s">
        <v>387</v>
      </c>
      <c r="I34" s="333" t="s">
        <v>386</v>
      </c>
      <c r="J34" s="353">
        <v>0</v>
      </c>
      <c r="K34" s="353">
        <v>0</v>
      </c>
      <c r="L34" s="357"/>
    </row>
    <row r="35" spans="1:12" ht="12.75" x14ac:dyDescent="0.2">
      <c r="A35" s="351" t="s">
        <v>385</v>
      </c>
      <c r="B35" s="334">
        <v>417400</v>
      </c>
      <c r="C35" s="333" t="s">
        <v>384</v>
      </c>
      <c r="D35" s="353">
        <v>0</v>
      </c>
      <c r="E35" s="353">
        <v>0</v>
      </c>
      <c r="F35" s="356"/>
      <c r="G35" s="355" t="s">
        <v>383</v>
      </c>
      <c r="H35" s="351" t="s">
        <v>382</v>
      </c>
      <c r="I35" s="333" t="s">
        <v>381</v>
      </c>
      <c r="J35" s="359">
        <f>SUBTOTAL(9,J25:J34)</f>
        <v>0</v>
      </c>
      <c r="K35" s="358" t="s">
        <v>346</v>
      </c>
      <c r="L35" s="352">
        <f>SUBTOTAL(9,K25:K34)</f>
        <v>0</v>
      </c>
    </row>
    <row r="36" spans="1:12" ht="12.75" x14ac:dyDescent="0.2">
      <c r="A36" s="351" t="s">
        <v>380</v>
      </c>
      <c r="B36" s="334">
        <v>417900</v>
      </c>
      <c r="C36" s="333" t="s">
        <v>124</v>
      </c>
      <c r="D36" s="353">
        <v>0</v>
      </c>
      <c r="E36" s="353">
        <v>0</v>
      </c>
      <c r="F36" s="356"/>
      <c r="G36" s="355" t="s">
        <v>379</v>
      </c>
      <c r="H36" s="335"/>
      <c r="I36" s="333" t="s">
        <v>378</v>
      </c>
      <c r="J36" s="347"/>
      <c r="K36" s="347"/>
      <c r="L36" s="357"/>
    </row>
    <row r="37" spans="1:12" ht="25.5" x14ac:dyDescent="0.2">
      <c r="A37" s="351" t="s">
        <v>377</v>
      </c>
      <c r="B37" s="334"/>
      <c r="C37" s="333"/>
      <c r="D37" s="360"/>
      <c r="E37" s="360"/>
      <c r="F37" s="356"/>
      <c r="G37" s="355" t="s">
        <v>376</v>
      </c>
      <c r="H37" s="351" t="s">
        <v>375</v>
      </c>
      <c r="I37" s="333" t="s">
        <v>374</v>
      </c>
      <c r="J37" s="353">
        <v>0</v>
      </c>
      <c r="K37" s="353">
        <v>128751</v>
      </c>
      <c r="L37" s="357"/>
    </row>
    <row r="38" spans="1:12" ht="12.75" x14ac:dyDescent="0.2">
      <c r="A38" s="351" t="s">
        <v>373</v>
      </c>
      <c r="B38" s="334">
        <v>418100</v>
      </c>
      <c r="C38" s="333" t="s">
        <v>123</v>
      </c>
      <c r="D38" s="353">
        <v>0</v>
      </c>
      <c r="E38" s="353">
        <v>0</v>
      </c>
      <c r="F38" s="356"/>
      <c r="G38" s="355" t="s">
        <v>372</v>
      </c>
      <c r="H38" s="351" t="s">
        <v>371</v>
      </c>
      <c r="I38" s="333" t="s">
        <v>370</v>
      </c>
      <c r="J38" s="353">
        <v>0</v>
      </c>
      <c r="K38" s="353">
        <v>0</v>
      </c>
      <c r="L38" s="357"/>
    </row>
    <row r="39" spans="1:12" ht="12.75" x14ac:dyDescent="0.2">
      <c r="A39" s="351" t="s">
        <v>369</v>
      </c>
      <c r="B39" s="334"/>
      <c r="C39" s="333"/>
      <c r="D39" s="360"/>
      <c r="E39" s="353"/>
      <c r="F39" s="356"/>
      <c r="G39" s="355" t="s">
        <v>368</v>
      </c>
      <c r="H39" s="351" t="s">
        <v>367</v>
      </c>
      <c r="I39" s="333" t="s">
        <v>366</v>
      </c>
      <c r="J39" s="359">
        <f>SUBTOTAL(9,J37:J38)</f>
        <v>0</v>
      </c>
      <c r="K39" s="358" t="s">
        <v>346</v>
      </c>
      <c r="L39" s="352">
        <f>SUBTOTAL(9,K37:K38)</f>
        <v>128751</v>
      </c>
    </row>
    <row r="40" spans="1:12" ht="12.75" x14ac:dyDescent="0.2">
      <c r="A40" s="351" t="s">
        <v>365</v>
      </c>
      <c r="B40" s="334">
        <v>419100</v>
      </c>
      <c r="C40" s="333" t="s">
        <v>120</v>
      </c>
      <c r="D40" s="353">
        <v>0</v>
      </c>
      <c r="E40" s="353">
        <v>0</v>
      </c>
      <c r="F40" s="356"/>
      <c r="G40" s="355" t="s">
        <v>364</v>
      </c>
      <c r="H40" s="351" t="s">
        <v>363</v>
      </c>
      <c r="I40" s="333"/>
      <c r="J40" s="347"/>
      <c r="K40" s="357"/>
      <c r="L40" s="357"/>
    </row>
    <row r="41" spans="1:12" ht="12.75" x14ac:dyDescent="0.2">
      <c r="A41" s="351" t="s">
        <v>362</v>
      </c>
      <c r="B41" s="334">
        <v>419200</v>
      </c>
      <c r="C41" s="333" t="s">
        <v>118</v>
      </c>
      <c r="D41" s="353">
        <v>0</v>
      </c>
      <c r="E41" s="353">
        <v>0</v>
      </c>
      <c r="F41" s="356"/>
      <c r="G41" s="355" t="s">
        <v>361</v>
      </c>
      <c r="H41" s="335"/>
      <c r="I41" s="333" t="s">
        <v>360</v>
      </c>
      <c r="J41" s="359">
        <f>SUM(D46,J8,J22,J35,J39)</f>
        <v>2261235</v>
      </c>
      <c r="K41" s="358" t="s">
        <v>346</v>
      </c>
      <c r="L41" s="352">
        <f>SUM(F46,L8,L22,L35,L39)</f>
        <v>2390998</v>
      </c>
    </row>
    <row r="42" spans="1:12" ht="12.75" x14ac:dyDescent="0.2">
      <c r="A42" s="351" t="s">
        <v>359</v>
      </c>
      <c r="B42" s="334">
        <v>419300</v>
      </c>
      <c r="C42" s="333" t="s">
        <v>116</v>
      </c>
      <c r="D42" s="353">
        <v>0</v>
      </c>
      <c r="E42" s="353">
        <v>0</v>
      </c>
      <c r="F42" s="356"/>
      <c r="G42" s="355" t="s">
        <v>358</v>
      </c>
      <c r="H42" s="335"/>
      <c r="I42" s="333"/>
      <c r="J42" s="347"/>
      <c r="K42" s="347"/>
      <c r="L42" s="357"/>
    </row>
    <row r="43" spans="1:12" ht="12.75" x14ac:dyDescent="0.2">
      <c r="A43" s="351" t="s">
        <v>357</v>
      </c>
      <c r="B43" s="334">
        <v>419900</v>
      </c>
      <c r="C43" s="333" t="s">
        <v>115</v>
      </c>
      <c r="D43" s="353">
        <v>0</v>
      </c>
      <c r="E43" s="534">
        <v>0</v>
      </c>
      <c r="F43" s="356"/>
      <c r="G43" s="355" t="s">
        <v>356</v>
      </c>
      <c r="H43" s="351" t="s">
        <v>355</v>
      </c>
      <c r="I43" s="333" t="s">
        <v>354</v>
      </c>
      <c r="J43" s="533">
        <v>0</v>
      </c>
      <c r="K43" s="532">
        <v>0</v>
      </c>
      <c r="L43" s="352">
        <f>+K43</f>
        <v>0</v>
      </c>
    </row>
    <row r="44" spans="1:12" ht="12.75" x14ac:dyDescent="0.2">
      <c r="A44" s="351" t="s">
        <v>353</v>
      </c>
      <c r="B44" s="334"/>
      <c r="C44" s="333" t="s">
        <v>352</v>
      </c>
      <c r="D44" s="332">
        <f>SUBTOTAL(9,D19:D43)</f>
        <v>0</v>
      </c>
      <c r="E44" s="350" t="s">
        <v>346</v>
      </c>
      <c r="F44" s="349">
        <f>SUBTOTAL(9,E20:E43)</f>
        <v>0</v>
      </c>
      <c r="G44" s="348" t="s">
        <v>351</v>
      </c>
      <c r="H44" s="335"/>
      <c r="I44" s="333"/>
      <c r="J44" s="347"/>
      <c r="K44" s="347"/>
      <c r="L44" s="347"/>
    </row>
    <row r="45" spans="1:12" ht="24" x14ac:dyDescent="0.2">
      <c r="A45" s="346" t="s">
        <v>350</v>
      </c>
      <c r="B45" s="340">
        <v>410000</v>
      </c>
      <c r="C45" s="345" t="s">
        <v>349</v>
      </c>
      <c r="D45" s="344"/>
      <c r="E45" s="343" t="s">
        <v>346</v>
      </c>
      <c r="F45" s="342"/>
      <c r="G45" s="341"/>
      <c r="H45" s="340" t="s">
        <v>348</v>
      </c>
      <c r="I45" s="339" t="s">
        <v>347</v>
      </c>
      <c r="J45" s="338"/>
      <c r="K45" s="337" t="s">
        <v>346</v>
      </c>
      <c r="L45" s="336"/>
    </row>
    <row r="46" spans="1:12" ht="12.75" x14ac:dyDescent="0.2">
      <c r="A46" s="335"/>
      <c r="B46" s="334"/>
      <c r="C46" s="333"/>
      <c r="D46" s="332">
        <f>(D19+D44)</f>
        <v>0</v>
      </c>
      <c r="E46" s="332"/>
      <c r="F46" s="331">
        <f>SUM(F19+F44)</f>
        <v>0</v>
      </c>
      <c r="G46" s="330"/>
      <c r="H46" s="329"/>
      <c r="I46" s="328" t="s">
        <v>345</v>
      </c>
      <c r="J46" s="326">
        <f>(D7+J41+J43)</f>
        <v>2538376</v>
      </c>
      <c r="K46" s="327"/>
      <c r="L46" s="326">
        <f>(F7+L41+K43)</f>
        <v>2902112</v>
      </c>
    </row>
    <row r="47" spans="1:12" ht="12.95" customHeight="1" x14ac:dyDescent="0.2">
      <c r="A47" s="598" t="str">
        <f ca="1">CELL("FILENAME",A1)</f>
        <v>R:\Finance\Annual Budget\Amended 2016-2017\[2016-2017 Amended Budget.xlsx]191</v>
      </c>
      <c r="B47" s="598"/>
      <c r="C47" s="598"/>
      <c r="D47" s="324"/>
      <c r="E47" s="324"/>
      <c r="F47" s="324"/>
      <c r="G47" s="324"/>
      <c r="H47" s="324"/>
      <c r="I47" s="325"/>
      <c r="J47" s="324"/>
      <c r="K47" s="324"/>
      <c r="L47" s="324"/>
    </row>
    <row r="48" spans="1:12" x14ac:dyDescent="0.2">
      <c r="D48" s="323"/>
      <c r="E48" s="323"/>
      <c r="F48" s="323"/>
    </row>
    <row r="49" spans="4:6" x14ac:dyDescent="0.2">
      <c r="D49" s="323"/>
      <c r="E49" s="323"/>
      <c r="F49" s="323"/>
    </row>
    <row r="50" spans="4:6" x14ac:dyDescent="0.2">
      <c r="D50" s="323"/>
      <c r="E50" s="323"/>
      <c r="F50" s="323"/>
    </row>
    <row r="51" spans="4:6" x14ac:dyDescent="0.2">
      <c r="D51" s="323"/>
      <c r="E51" s="323"/>
      <c r="F51" s="323"/>
    </row>
    <row r="52" spans="4:6" x14ac:dyDescent="0.2">
      <c r="D52" s="323"/>
      <c r="E52" s="323"/>
      <c r="F52" s="323"/>
    </row>
    <row r="53" spans="4:6" x14ac:dyDescent="0.2">
      <c r="D53" s="323"/>
      <c r="E53" s="323"/>
      <c r="F53" s="323"/>
    </row>
    <row r="54" spans="4:6" x14ac:dyDescent="0.2">
      <c r="D54" s="323"/>
      <c r="E54" s="323"/>
      <c r="F54" s="323"/>
    </row>
    <row r="55" spans="4:6" x14ac:dyDescent="0.2">
      <c r="D55" s="323"/>
      <c r="E55" s="323"/>
      <c r="F55" s="323"/>
    </row>
    <row r="56" spans="4:6" x14ac:dyDescent="0.2">
      <c r="D56" s="323"/>
      <c r="E56" s="323"/>
      <c r="F56" s="323"/>
    </row>
    <row r="57" spans="4:6" x14ac:dyDescent="0.2">
      <c r="D57" s="323"/>
      <c r="E57" s="323"/>
      <c r="F57" s="323"/>
    </row>
    <row r="58" spans="4:6" x14ac:dyDescent="0.2">
      <c r="D58" s="323"/>
      <c r="E58" s="323"/>
      <c r="F58" s="323"/>
    </row>
    <row r="59" spans="4:6" x14ac:dyDescent="0.2">
      <c r="D59" s="323"/>
      <c r="E59" s="323"/>
      <c r="F59" s="323"/>
    </row>
    <row r="60" spans="4:6" x14ac:dyDescent="0.2">
      <c r="D60" s="323"/>
      <c r="E60" s="323"/>
      <c r="F60" s="323"/>
    </row>
    <row r="61" spans="4:6" x14ac:dyDescent="0.2">
      <c r="D61" s="323"/>
      <c r="E61" s="323"/>
      <c r="F61" s="323"/>
    </row>
    <row r="62" spans="4:6" x14ac:dyDescent="0.2">
      <c r="D62" s="323"/>
      <c r="E62" s="323"/>
      <c r="F62" s="323"/>
    </row>
    <row r="63" spans="4:6" x14ac:dyDescent="0.2">
      <c r="D63" s="323"/>
      <c r="E63" s="323"/>
      <c r="F63" s="323"/>
    </row>
    <row r="64" spans="4:6" x14ac:dyDescent="0.2">
      <c r="D64" s="323"/>
      <c r="E64" s="323"/>
      <c r="F64" s="323"/>
    </row>
    <row r="65" spans="4:6" x14ac:dyDescent="0.2">
      <c r="D65" s="323"/>
      <c r="E65" s="323"/>
      <c r="F65" s="323"/>
    </row>
    <row r="66" spans="4:6" x14ac:dyDescent="0.2">
      <c r="D66" s="323"/>
      <c r="E66" s="323"/>
      <c r="F66" s="323"/>
    </row>
    <row r="67" spans="4:6" x14ac:dyDescent="0.2">
      <c r="D67" s="323"/>
      <c r="E67" s="323"/>
      <c r="F67" s="323"/>
    </row>
    <row r="68" spans="4:6" x14ac:dyDescent="0.2">
      <c r="D68" s="323"/>
      <c r="E68" s="323"/>
      <c r="F68" s="323"/>
    </row>
    <row r="69" spans="4:6" x14ac:dyDescent="0.2">
      <c r="D69" s="323"/>
      <c r="E69" s="323"/>
      <c r="F69" s="323"/>
    </row>
    <row r="70" spans="4:6" x14ac:dyDescent="0.2">
      <c r="D70" s="323"/>
      <c r="E70" s="323"/>
      <c r="F70" s="323"/>
    </row>
    <row r="71" spans="4:6" x14ac:dyDescent="0.2">
      <c r="D71" s="323"/>
      <c r="E71" s="323"/>
      <c r="F71" s="323"/>
    </row>
    <row r="72" spans="4:6" x14ac:dyDescent="0.2">
      <c r="D72" s="323"/>
      <c r="E72" s="323"/>
      <c r="F72" s="323"/>
    </row>
    <row r="73" spans="4:6" x14ac:dyDescent="0.2">
      <c r="D73" s="323"/>
      <c r="E73" s="323"/>
      <c r="F73" s="323"/>
    </row>
    <row r="74" spans="4:6" x14ac:dyDescent="0.2">
      <c r="D74" s="323"/>
      <c r="E74" s="323"/>
      <c r="F74" s="323"/>
    </row>
    <row r="75" spans="4:6" x14ac:dyDescent="0.2">
      <c r="D75" s="323"/>
      <c r="E75" s="323"/>
      <c r="F75" s="323"/>
    </row>
    <row r="76" spans="4:6" x14ac:dyDescent="0.2">
      <c r="D76" s="323"/>
      <c r="E76" s="323"/>
      <c r="F76" s="323"/>
    </row>
    <row r="77" spans="4:6" x14ac:dyDescent="0.2">
      <c r="D77" s="323"/>
      <c r="E77" s="323"/>
      <c r="F77" s="323"/>
    </row>
    <row r="78" spans="4:6" x14ac:dyDescent="0.2">
      <c r="D78" s="323"/>
      <c r="E78" s="323"/>
      <c r="F78" s="323"/>
    </row>
    <row r="79" spans="4:6" x14ac:dyDescent="0.2">
      <c r="D79" s="323"/>
      <c r="E79" s="323"/>
      <c r="F79" s="323"/>
    </row>
    <row r="80" spans="4:6" x14ac:dyDescent="0.2">
      <c r="D80" s="323"/>
      <c r="E80" s="323"/>
      <c r="F80" s="323"/>
    </row>
    <row r="81" spans="4:6" x14ac:dyDescent="0.2">
      <c r="D81" s="323"/>
      <c r="E81" s="323"/>
      <c r="F81" s="323"/>
    </row>
    <row r="82" spans="4:6" x14ac:dyDescent="0.2">
      <c r="D82" s="323"/>
      <c r="E82" s="323"/>
      <c r="F82" s="323"/>
    </row>
    <row r="83" spans="4:6" x14ac:dyDescent="0.2">
      <c r="D83" s="323"/>
      <c r="E83" s="323"/>
      <c r="F83" s="323"/>
    </row>
    <row r="84" spans="4:6" x14ac:dyDescent="0.2">
      <c r="D84" s="323"/>
      <c r="E84" s="323"/>
      <c r="F84" s="323"/>
    </row>
    <row r="85" spans="4:6" x14ac:dyDescent="0.2">
      <c r="D85" s="323"/>
      <c r="E85" s="323"/>
      <c r="F85" s="323"/>
    </row>
    <row r="86" spans="4:6" x14ac:dyDescent="0.2">
      <c r="D86" s="323"/>
      <c r="E86" s="323"/>
      <c r="F86" s="323"/>
    </row>
    <row r="87" spans="4:6" x14ac:dyDescent="0.2">
      <c r="D87" s="323"/>
      <c r="E87" s="323"/>
      <c r="F87" s="323"/>
    </row>
    <row r="88" spans="4:6" x14ac:dyDescent="0.2">
      <c r="D88" s="323"/>
      <c r="E88" s="323"/>
      <c r="F88" s="323"/>
    </row>
    <row r="89" spans="4:6" x14ac:dyDescent="0.2">
      <c r="D89" s="323"/>
      <c r="E89" s="323"/>
      <c r="F89" s="323"/>
    </row>
    <row r="90" spans="4:6" x14ac:dyDescent="0.2">
      <c r="D90" s="323"/>
      <c r="E90" s="323"/>
      <c r="F90" s="323"/>
    </row>
    <row r="91" spans="4:6" x14ac:dyDescent="0.2">
      <c r="D91" s="323"/>
      <c r="E91" s="323"/>
      <c r="F91" s="323"/>
    </row>
    <row r="92" spans="4:6" x14ac:dyDescent="0.2">
      <c r="D92" s="323"/>
      <c r="E92" s="323"/>
      <c r="F92" s="323"/>
    </row>
    <row r="93" spans="4:6" x14ac:dyDescent="0.2">
      <c r="D93" s="323"/>
      <c r="E93" s="323"/>
      <c r="F93" s="323"/>
    </row>
    <row r="94" spans="4:6" x14ac:dyDescent="0.2">
      <c r="D94" s="323"/>
      <c r="E94" s="323"/>
      <c r="F94" s="323"/>
    </row>
    <row r="95" spans="4:6" x14ac:dyDescent="0.2">
      <c r="D95" s="323"/>
      <c r="E95" s="323"/>
      <c r="F95" s="323"/>
    </row>
    <row r="96" spans="4:6" x14ac:dyDescent="0.2">
      <c r="D96" s="323"/>
      <c r="E96" s="323"/>
      <c r="F96" s="323"/>
    </row>
    <row r="97" spans="4:6" x14ac:dyDescent="0.2">
      <c r="D97" s="323"/>
      <c r="E97" s="323"/>
      <c r="F97" s="323"/>
    </row>
    <row r="98" spans="4:6" x14ac:dyDescent="0.2">
      <c r="D98" s="323"/>
      <c r="E98" s="323"/>
      <c r="F98" s="323"/>
    </row>
    <row r="99" spans="4:6" x14ac:dyDescent="0.2">
      <c r="D99" s="323"/>
      <c r="E99" s="323"/>
      <c r="F99" s="323"/>
    </row>
    <row r="100" spans="4:6" x14ac:dyDescent="0.2">
      <c r="D100" s="323"/>
      <c r="E100" s="323"/>
      <c r="F100" s="323"/>
    </row>
    <row r="101" spans="4:6" x14ac:dyDescent="0.2">
      <c r="D101" s="323"/>
      <c r="E101" s="323"/>
      <c r="F101" s="323"/>
    </row>
    <row r="102" spans="4:6" x14ac:dyDescent="0.2">
      <c r="D102" s="323"/>
      <c r="E102" s="323"/>
      <c r="F102" s="323"/>
    </row>
    <row r="103" spans="4:6" x14ac:dyDescent="0.2">
      <c r="D103" s="323"/>
      <c r="E103" s="323"/>
      <c r="F103" s="323"/>
    </row>
    <row r="104" spans="4:6" x14ac:dyDescent="0.2">
      <c r="D104" s="323"/>
      <c r="E104" s="323"/>
      <c r="F104" s="323"/>
    </row>
    <row r="105" spans="4:6" x14ac:dyDescent="0.2">
      <c r="D105" s="323"/>
      <c r="E105" s="323"/>
      <c r="F105" s="323"/>
    </row>
    <row r="106" spans="4:6" x14ac:dyDescent="0.2">
      <c r="D106" s="323"/>
      <c r="E106" s="323"/>
      <c r="F106" s="323"/>
    </row>
    <row r="107" spans="4:6" x14ac:dyDescent="0.2">
      <c r="D107" s="323"/>
      <c r="E107" s="323"/>
      <c r="F107" s="323"/>
    </row>
    <row r="108" spans="4:6" x14ac:dyDescent="0.2">
      <c r="D108" s="323"/>
      <c r="E108" s="323"/>
      <c r="F108" s="323"/>
    </row>
    <row r="109" spans="4:6" x14ac:dyDescent="0.2">
      <c r="D109" s="323"/>
      <c r="E109" s="323"/>
      <c r="F109" s="323"/>
    </row>
    <row r="110" spans="4:6" x14ac:dyDescent="0.2">
      <c r="D110" s="323"/>
      <c r="E110" s="323"/>
      <c r="F110" s="323"/>
    </row>
    <row r="111" spans="4:6" x14ac:dyDescent="0.2">
      <c r="D111" s="323"/>
      <c r="E111" s="323"/>
      <c r="F111" s="323"/>
    </row>
    <row r="112" spans="4:6" x14ac:dyDescent="0.2">
      <c r="D112" s="323"/>
      <c r="E112" s="323"/>
      <c r="F112" s="323"/>
    </row>
    <row r="113" spans="4:6" x14ac:dyDescent="0.2">
      <c r="D113" s="323"/>
      <c r="E113" s="323"/>
      <c r="F113" s="323"/>
    </row>
    <row r="114" spans="4:6" x14ac:dyDescent="0.2">
      <c r="D114" s="323"/>
      <c r="E114" s="323"/>
      <c r="F114" s="323"/>
    </row>
    <row r="115" spans="4:6" x14ac:dyDescent="0.2">
      <c r="D115" s="323"/>
      <c r="E115" s="323"/>
      <c r="F115" s="323"/>
    </row>
    <row r="116" spans="4:6" x14ac:dyDescent="0.2">
      <c r="D116" s="323"/>
      <c r="E116" s="323"/>
      <c r="F116" s="323"/>
    </row>
    <row r="117" spans="4:6" x14ac:dyDescent="0.2">
      <c r="D117" s="323"/>
      <c r="E117" s="323"/>
      <c r="F117" s="323"/>
    </row>
    <row r="118" spans="4:6" x14ac:dyDescent="0.2">
      <c r="D118" s="323"/>
      <c r="E118" s="323"/>
      <c r="F118" s="323"/>
    </row>
    <row r="119" spans="4:6" x14ac:dyDescent="0.2">
      <c r="D119" s="323"/>
      <c r="E119" s="323"/>
      <c r="F119" s="323"/>
    </row>
    <row r="120" spans="4:6" x14ac:dyDescent="0.2">
      <c r="D120" s="323"/>
      <c r="E120" s="323"/>
      <c r="F120" s="323"/>
    </row>
    <row r="121" spans="4:6" x14ac:dyDescent="0.2">
      <c r="D121" s="323"/>
      <c r="E121" s="323"/>
      <c r="F121" s="323"/>
    </row>
    <row r="122" spans="4:6" x14ac:dyDescent="0.2">
      <c r="D122" s="323"/>
      <c r="E122" s="323"/>
      <c r="F122" s="323"/>
    </row>
    <row r="123" spans="4:6" x14ac:dyDescent="0.2">
      <c r="D123" s="323"/>
      <c r="E123" s="323"/>
      <c r="F123" s="323"/>
    </row>
    <row r="124" spans="4:6" x14ac:dyDescent="0.2">
      <c r="D124" s="323"/>
      <c r="E124" s="323"/>
      <c r="F124" s="323"/>
    </row>
    <row r="125" spans="4:6" x14ac:dyDescent="0.2">
      <c r="D125" s="323"/>
      <c r="E125" s="323"/>
      <c r="F125" s="323"/>
    </row>
    <row r="126" spans="4:6" x14ac:dyDescent="0.2">
      <c r="D126" s="323"/>
      <c r="E126" s="323"/>
      <c r="F126" s="323"/>
    </row>
    <row r="127" spans="4:6" x14ac:dyDescent="0.2">
      <c r="D127" s="323"/>
      <c r="E127" s="323"/>
      <c r="F127" s="323"/>
    </row>
    <row r="128" spans="4:6" x14ac:dyDescent="0.2">
      <c r="D128" s="323"/>
      <c r="E128" s="323"/>
      <c r="F128" s="323"/>
    </row>
    <row r="129" spans="4:6" x14ac:dyDescent="0.2">
      <c r="D129" s="323"/>
      <c r="E129" s="323"/>
      <c r="F129" s="323"/>
    </row>
    <row r="130" spans="4:6" x14ac:dyDescent="0.2">
      <c r="D130" s="323"/>
      <c r="E130" s="323"/>
      <c r="F130" s="323"/>
    </row>
    <row r="131" spans="4:6" x14ac:dyDescent="0.2">
      <c r="D131" s="323"/>
      <c r="E131" s="323"/>
      <c r="F131" s="323"/>
    </row>
    <row r="132" spans="4:6" x14ac:dyDescent="0.2">
      <c r="D132" s="323"/>
      <c r="E132" s="323"/>
      <c r="F132" s="323"/>
    </row>
    <row r="133" spans="4:6" x14ac:dyDescent="0.2">
      <c r="D133" s="323"/>
      <c r="E133" s="323"/>
      <c r="F133" s="323"/>
    </row>
    <row r="134" spans="4:6" x14ac:dyDescent="0.2">
      <c r="D134" s="323"/>
      <c r="E134" s="323"/>
      <c r="F134" s="323"/>
    </row>
    <row r="135" spans="4:6" x14ac:dyDescent="0.2">
      <c r="D135" s="323"/>
      <c r="E135" s="323"/>
      <c r="F135" s="323"/>
    </row>
    <row r="136" spans="4:6" x14ac:dyDescent="0.2">
      <c r="D136" s="323"/>
      <c r="E136" s="323"/>
      <c r="F136" s="323"/>
    </row>
    <row r="137" spans="4:6" x14ac:dyDescent="0.2">
      <c r="D137" s="323"/>
      <c r="E137" s="323"/>
      <c r="F137" s="323"/>
    </row>
    <row r="138" spans="4:6" x14ac:dyDescent="0.2">
      <c r="D138" s="323"/>
      <c r="E138" s="323"/>
      <c r="F138" s="323"/>
    </row>
    <row r="139" spans="4:6" x14ac:dyDescent="0.2">
      <c r="D139" s="323"/>
      <c r="E139" s="323"/>
      <c r="F139" s="323"/>
    </row>
    <row r="140" spans="4:6" x14ac:dyDescent="0.2">
      <c r="D140" s="323"/>
      <c r="E140" s="323"/>
      <c r="F140" s="323"/>
    </row>
    <row r="141" spans="4:6" x14ac:dyDescent="0.2">
      <c r="D141" s="323"/>
      <c r="E141" s="323"/>
      <c r="F141" s="323"/>
    </row>
    <row r="142" spans="4:6" x14ac:dyDescent="0.2">
      <c r="D142" s="323"/>
      <c r="E142" s="323"/>
      <c r="F142" s="323"/>
    </row>
    <row r="143" spans="4:6" x14ac:dyDescent="0.2">
      <c r="D143" s="323"/>
      <c r="E143" s="323"/>
      <c r="F143" s="323"/>
    </row>
    <row r="144" spans="4:6" x14ac:dyDescent="0.2">
      <c r="D144" s="323"/>
      <c r="E144" s="323"/>
      <c r="F144" s="323"/>
    </row>
    <row r="145" spans="4:6" x14ac:dyDescent="0.2">
      <c r="D145" s="323"/>
      <c r="E145" s="323"/>
      <c r="F145" s="323"/>
    </row>
    <row r="146" spans="4:6" x14ac:dyDescent="0.2">
      <c r="D146" s="323"/>
      <c r="E146" s="323"/>
      <c r="F146" s="323"/>
    </row>
    <row r="147" spans="4:6" x14ac:dyDescent="0.2">
      <c r="D147" s="323"/>
      <c r="E147" s="323"/>
      <c r="F147" s="323"/>
    </row>
    <row r="148" spans="4:6" x14ac:dyDescent="0.2">
      <c r="D148" s="323"/>
      <c r="E148" s="323"/>
      <c r="F148" s="323"/>
    </row>
    <row r="149" spans="4:6" x14ac:dyDescent="0.2">
      <c r="D149" s="323"/>
      <c r="E149" s="323"/>
      <c r="F149" s="323"/>
    </row>
    <row r="150" spans="4:6" x14ac:dyDescent="0.2">
      <c r="D150" s="323"/>
      <c r="E150" s="323"/>
      <c r="F150" s="323"/>
    </row>
    <row r="151" spans="4:6" x14ac:dyDescent="0.2">
      <c r="D151" s="323"/>
      <c r="E151" s="323"/>
      <c r="F151" s="323"/>
    </row>
    <row r="152" spans="4:6" x14ac:dyDescent="0.2">
      <c r="D152" s="323"/>
      <c r="E152" s="323"/>
      <c r="F152" s="323"/>
    </row>
    <row r="153" spans="4:6" x14ac:dyDescent="0.2">
      <c r="D153" s="323"/>
      <c r="E153" s="323"/>
      <c r="F153" s="323"/>
    </row>
    <row r="154" spans="4:6" x14ac:dyDescent="0.2">
      <c r="D154" s="323"/>
      <c r="E154" s="323"/>
      <c r="F154" s="323"/>
    </row>
    <row r="155" spans="4:6" x14ac:dyDescent="0.2">
      <c r="D155" s="323"/>
      <c r="E155" s="323"/>
      <c r="F155" s="323"/>
    </row>
    <row r="156" spans="4:6" x14ac:dyDescent="0.2">
      <c r="D156" s="323"/>
      <c r="E156" s="323"/>
      <c r="F156" s="323"/>
    </row>
    <row r="157" spans="4:6" x14ac:dyDescent="0.2">
      <c r="D157" s="323"/>
      <c r="E157" s="323"/>
      <c r="F157" s="323"/>
    </row>
    <row r="158" spans="4:6" x14ac:dyDescent="0.2">
      <c r="D158" s="323"/>
      <c r="E158" s="323"/>
      <c r="F158" s="323"/>
    </row>
    <row r="159" spans="4:6" x14ac:dyDescent="0.2">
      <c r="D159" s="323"/>
      <c r="E159" s="323"/>
      <c r="F159" s="323"/>
    </row>
    <row r="160" spans="4:6" x14ac:dyDescent="0.2">
      <c r="D160" s="323"/>
      <c r="E160" s="323"/>
      <c r="F160" s="323"/>
    </row>
    <row r="161" spans="4:6" x14ac:dyDescent="0.2">
      <c r="D161" s="323"/>
      <c r="E161" s="323"/>
      <c r="F161" s="323"/>
    </row>
    <row r="162" spans="4:6" x14ac:dyDescent="0.2">
      <c r="D162" s="323"/>
      <c r="E162" s="323"/>
      <c r="F162" s="323"/>
    </row>
    <row r="163" spans="4:6" x14ac:dyDescent="0.2">
      <c r="D163" s="323"/>
      <c r="E163" s="323"/>
      <c r="F163" s="323"/>
    </row>
    <row r="164" spans="4:6" x14ac:dyDescent="0.2">
      <c r="D164" s="323"/>
      <c r="E164" s="323"/>
      <c r="F164" s="323"/>
    </row>
    <row r="165" spans="4:6" x14ac:dyDescent="0.2">
      <c r="D165" s="323"/>
      <c r="E165" s="323"/>
      <c r="F165" s="323"/>
    </row>
    <row r="166" spans="4:6" x14ac:dyDescent="0.2">
      <c r="D166" s="323"/>
      <c r="E166" s="323"/>
      <c r="F166" s="323"/>
    </row>
    <row r="167" spans="4:6" x14ac:dyDescent="0.2">
      <c r="D167" s="323"/>
      <c r="E167" s="323"/>
      <c r="F167" s="323"/>
    </row>
    <row r="168" spans="4:6" x14ac:dyDescent="0.2">
      <c r="D168" s="323"/>
      <c r="E168" s="323"/>
      <c r="F168" s="323"/>
    </row>
    <row r="169" spans="4:6" x14ac:dyDescent="0.2">
      <c r="D169" s="323"/>
      <c r="E169" s="323"/>
      <c r="F169" s="323"/>
    </row>
    <row r="170" spans="4:6" x14ac:dyDescent="0.2">
      <c r="D170" s="323"/>
      <c r="E170" s="323"/>
      <c r="F170" s="323"/>
    </row>
    <row r="171" spans="4:6" x14ac:dyDescent="0.2">
      <c r="D171" s="323"/>
      <c r="E171" s="323"/>
      <c r="F171" s="323"/>
    </row>
    <row r="172" spans="4:6" x14ac:dyDescent="0.2">
      <c r="D172" s="323"/>
      <c r="E172" s="323"/>
      <c r="F172" s="323"/>
    </row>
    <row r="173" spans="4:6" x14ac:dyDescent="0.2">
      <c r="D173" s="323"/>
      <c r="E173" s="323"/>
      <c r="F173" s="323"/>
    </row>
    <row r="174" spans="4:6" x14ac:dyDescent="0.2">
      <c r="D174" s="323"/>
      <c r="E174" s="323"/>
      <c r="F174" s="323"/>
    </row>
    <row r="175" spans="4:6" x14ac:dyDescent="0.2">
      <c r="D175" s="323"/>
      <c r="E175" s="323"/>
      <c r="F175" s="323"/>
    </row>
    <row r="176" spans="4:6" x14ac:dyDescent="0.2">
      <c r="D176" s="323"/>
      <c r="E176" s="323"/>
      <c r="F176" s="323"/>
    </row>
    <row r="177" spans="4:6" x14ac:dyDescent="0.2">
      <c r="D177" s="323"/>
      <c r="E177" s="323"/>
      <c r="F177" s="323"/>
    </row>
    <row r="178" spans="4:6" x14ac:dyDescent="0.2">
      <c r="D178" s="323"/>
      <c r="E178" s="323"/>
      <c r="F178" s="323"/>
    </row>
    <row r="179" spans="4:6" x14ac:dyDescent="0.2">
      <c r="D179" s="323"/>
      <c r="E179" s="323"/>
      <c r="F179" s="323"/>
    </row>
    <row r="180" spans="4:6" x14ac:dyDescent="0.2">
      <c r="D180" s="323"/>
      <c r="E180" s="323"/>
      <c r="F180" s="323"/>
    </row>
    <row r="181" spans="4:6" x14ac:dyDescent="0.2">
      <c r="D181" s="323"/>
      <c r="E181" s="323"/>
      <c r="F181" s="323"/>
    </row>
    <row r="182" spans="4:6" x14ac:dyDescent="0.2">
      <c r="D182" s="323"/>
      <c r="E182" s="323"/>
      <c r="F182" s="323"/>
    </row>
    <row r="183" spans="4:6" x14ac:dyDescent="0.2">
      <c r="D183" s="323"/>
      <c r="E183" s="323"/>
      <c r="F183" s="323"/>
    </row>
    <row r="184" spans="4:6" x14ac:dyDescent="0.2">
      <c r="D184" s="323"/>
      <c r="E184" s="323"/>
      <c r="F184" s="323"/>
    </row>
    <row r="185" spans="4:6" x14ac:dyDescent="0.2">
      <c r="D185" s="323"/>
      <c r="E185" s="323"/>
      <c r="F185" s="323"/>
    </row>
    <row r="186" spans="4:6" x14ac:dyDescent="0.2">
      <c r="D186" s="323"/>
      <c r="E186" s="323"/>
      <c r="F186" s="323"/>
    </row>
    <row r="187" spans="4:6" x14ac:dyDescent="0.2">
      <c r="D187" s="323"/>
      <c r="E187" s="323"/>
      <c r="F187" s="323"/>
    </row>
    <row r="188" spans="4:6" x14ac:dyDescent="0.2">
      <c r="D188" s="323"/>
      <c r="E188" s="323"/>
      <c r="F188" s="323"/>
    </row>
    <row r="189" spans="4:6" x14ac:dyDescent="0.2">
      <c r="D189" s="323"/>
      <c r="E189" s="323"/>
      <c r="F189" s="323"/>
    </row>
    <row r="190" spans="4:6" x14ac:dyDescent="0.2">
      <c r="D190" s="323"/>
      <c r="E190" s="323"/>
      <c r="F190" s="323"/>
    </row>
    <row r="191" spans="4:6" x14ac:dyDescent="0.2">
      <c r="D191" s="323"/>
      <c r="E191" s="323"/>
      <c r="F191" s="323"/>
    </row>
    <row r="192" spans="4:6" x14ac:dyDescent="0.2">
      <c r="D192" s="323"/>
      <c r="E192" s="323"/>
      <c r="F192" s="323"/>
    </row>
    <row r="193" spans="4:6" x14ac:dyDescent="0.2">
      <c r="D193" s="323"/>
      <c r="E193" s="323"/>
      <c r="F193" s="323"/>
    </row>
    <row r="194" spans="4:6" x14ac:dyDescent="0.2">
      <c r="D194" s="323"/>
      <c r="E194" s="323"/>
      <c r="F194" s="323"/>
    </row>
    <row r="195" spans="4:6" x14ac:dyDescent="0.2">
      <c r="D195" s="323"/>
      <c r="E195" s="323"/>
      <c r="F195" s="323"/>
    </row>
    <row r="196" spans="4:6" x14ac:dyDescent="0.2">
      <c r="D196" s="323"/>
      <c r="E196" s="323"/>
      <c r="F196" s="323"/>
    </row>
    <row r="197" spans="4:6" x14ac:dyDescent="0.2">
      <c r="D197" s="323"/>
      <c r="E197" s="323"/>
      <c r="F197" s="323"/>
    </row>
    <row r="198" spans="4:6" x14ac:dyDescent="0.2">
      <c r="D198" s="323"/>
      <c r="E198" s="323"/>
      <c r="F198" s="323"/>
    </row>
    <row r="199" spans="4:6" x14ac:dyDescent="0.2">
      <c r="D199" s="323"/>
      <c r="E199" s="323"/>
      <c r="F199" s="323"/>
    </row>
    <row r="200" spans="4:6" x14ac:dyDescent="0.2">
      <c r="D200" s="323"/>
      <c r="E200" s="323"/>
      <c r="F200" s="323"/>
    </row>
    <row r="201" spans="4:6" x14ac:dyDescent="0.2">
      <c r="D201" s="323"/>
      <c r="E201" s="323"/>
      <c r="F201" s="323"/>
    </row>
    <row r="202" spans="4:6" x14ac:dyDescent="0.2">
      <c r="D202" s="323"/>
      <c r="E202" s="323"/>
      <c r="F202" s="323"/>
    </row>
    <row r="203" spans="4:6" x14ac:dyDescent="0.2">
      <c r="D203" s="323"/>
      <c r="E203" s="323"/>
      <c r="F203" s="323"/>
    </row>
    <row r="204" spans="4:6" x14ac:dyDescent="0.2">
      <c r="D204" s="323"/>
      <c r="E204" s="323"/>
      <c r="F204" s="323"/>
    </row>
    <row r="205" spans="4:6" x14ac:dyDescent="0.2">
      <c r="D205" s="323"/>
      <c r="E205" s="323"/>
      <c r="F205" s="323"/>
    </row>
    <row r="206" spans="4:6" x14ac:dyDescent="0.2">
      <c r="D206" s="323"/>
      <c r="E206" s="323"/>
      <c r="F206" s="323"/>
    </row>
    <row r="207" spans="4:6" x14ac:dyDescent="0.2">
      <c r="D207" s="323"/>
      <c r="E207" s="323"/>
      <c r="F207" s="323"/>
    </row>
    <row r="208" spans="4:6" x14ac:dyDescent="0.2">
      <c r="D208" s="323"/>
      <c r="E208" s="323"/>
      <c r="F208" s="323"/>
    </row>
    <row r="209" spans="4:6" x14ac:dyDescent="0.2">
      <c r="D209" s="323"/>
      <c r="E209" s="323"/>
      <c r="F209" s="323"/>
    </row>
    <row r="210" spans="4:6" x14ac:dyDescent="0.2">
      <c r="D210" s="323"/>
      <c r="E210" s="323"/>
      <c r="F210" s="323"/>
    </row>
    <row r="211" spans="4:6" x14ac:dyDescent="0.2">
      <c r="D211" s="323"/>
      <c r="E211" s="323"/>
      <c r="F211" s="323"/>
    </row>
    <row r="212" spans="4:6" x14ac:dyDescent="0.2">
      <c r="D212" s="323"/>
      <c r="E212" s="323"/>
      <c r="F212" s="323"/>
    </row>
    <row r="213" spans="4:6" x14ac:dyDescent="0.2">
      <c r="D213" s="323"/>
      <c r="E213" s="323"/>
      <c r="F213" s="323"/>
    </row>
    <row r="214" spans="4:6" x14ac:dyDescent="0.2">
      <c r="D214" s="323"/>
      <c r="E214" s="323"/>
      <c r="F214" s="323"/>
    </row>
    <row r="215" spans="4:6" x14ac:dyDescent="0.2">
      <c r="D215" s="323"/>
      <c r="E215" s="323"/>
      <c r="F215" s="323"/>
    </row>
    <row r="216" spans="4:6" x14ac:dyDescent="0.2">
      <c r="D216" s="323"/>
      <c r="E216" s="323"/>
      <c r="F216" s="323"/>
    </row>
    <row r="217" spans="4:6" x14ac:dyDescent="0.2">
      <c r="D217" s="323"/>
      <c r="E217" s="323"/>
      <c r="F217" s="323"/>
    </row>
    <row r="218" spans="4:6" x14ac:dyDescent="0.2">
      <c r="D218" s="323"/>
      <c r="E218" s="323"/>
      <c r="F218" s="323"/>
    </row>
    <row r="219" spans="4:6" x14ac:dyDescent="0.2">
      <c r="D219" s="323"/>
      <c r="E219" s="323"/>
      <c r="F219" s="323"/>
    </row>
    <row r="220" spans="4:6" x14ac:dyDescent="0.2">
      <c r="D220" s="323"/>
      <c r="E220" s="323"/>
      <c r="F220" s="323"/>
    </row>
    <row r="221" spans="4:6" x14ac:dyDescent="0.2">
      <c r="D221" s="323"/>
      <c r="E221" s="323"/>
      <c r="F221" s="323"/>
    </row>
    <row r="222" spans="4:6" x14ac:dyDescent="0.2">
      <c r="D222" s="323"/>
      <c r="E222" s="323"/>
      <c r="F222" s="323"/>
    </row>
    <row r="223" spans="4:6" x14ac:dyDescent="0.2">
      <c r="D223" s="323"/>
      <c r="E223" s="323"/>
      <c r="F223" s="323"/>
    </row>
    <row r="224" spans="4:6" x14ac:dyDescent="0.2">
      <c r="D224" s="323"/>
      <c r="E224" s="323"/>
      <c r="F224" s="323"/>
    </row>
    <row r="225" spans="4:6" x14ac:dyDescent="0.2">
      <c r="D225" s="323"/>
      <c r="E225" s="323"/>
      <c r="F225" s="323"/>
    </row>
    <row r="226" spans="4:6" x14ac:dyDescent="0.2">
      <c r="D226" s="323"/>
      <c r="E226" s="323"/>
      <c r="F226" s="323"/>
    </row>
    <row r="227" spans="4:6" x14ac:dyDescent="0.2">
      <c r="D227" s="323"/>
      <c r="E227" s="323"/>
      <c r="F227" s="323"/>
    </row>
    <row r="228" spans="4:6" x14ac:dyDescent="0.2">
      <c r="D228" s="323"/>
      <c r="E228" s="323"/>
      <c r="F228" s="323"/>
    </row>
    <row r="229" spans="4:6" x14ac:dyDescent="0.2">
      <c r="D229" s="323"/>
      <c r="E229" s="323"/>
      <c r="F229" s="323"/>
    </row>
    <row r="230" spans="4:6" x14ac:dyDescent="0.2">
      <c r="D230" s="323"/>
      <c r="E230" s="323"/>
      <c r="F230" s="323"/>
    </row>
    <row r="231" spans="4:6" x14ac:dyDescent="0.2">
      <c r="D231" s="323"/>
      <c r="E231" s="323"/>
      <c r="F231" s="323"/>
    </row>
    <row r="232" spans="4:6" x14ac:dyDescent="0.2">
      <c r="D232" s="323"/>
      <c r="E232" s="323"/>
      <c r="F232" s="323"/>
    </row>
    <row r="233" spans="4:6" x14ac:dyDescent="0.2">
      <c r="D233" s="323"/>
      <c r="E233" s="323"/>
      <c r="F233" s="323"/>
    </row>
    <row r="234" spans="4:6" x14ac:dyDescent="0.2">
      <c r="D234" s="323"/>
      <c r="E234" s="323"/>
      <c r="F234" s="323"/>
    </row>
    <row r="235" spans="4:6" x14ac:dyDescent="0.2">
      <c r="D235" s="323"/>
      <c r="E235" s="323"/>
      <c r="F235" s="323"/>
    </row>
    <row r="236" spans="4:6" x14ac:dyDescent="0.2">
      <c r="D236" s="323"/>
      <c r="E236" s="323"/>
      <c r="F236" s="323"/>
    </row>
    <row r="237" spans="4:6" x14ac:dyDescent="0.2">
      <c r="D237" s="323"/>
      <c r="E237" s="323"/>
      <c r="F237" s="323"/>
    </row>
    <row r="238" spans="4:6" x14ac:dyDescent="0.2">
      <c r="D238" s="323"/>
      <c r="E238" s="323"/>
      <c r="F238" s="323"/>
    </row>
    <row r="239" spans="4:6" x14ac:dyDescent="0.2">
      <c r="D239" s="323"/>
      <c r="E239" s="323"/>
      <c r="F239" s="323"/>
    </row>
    <row r="240" spans="4:6" x14ac:dyDescent="0.2">
      <c r="D240" s="323"/>
      <c r="E240" s="323"/>
      <c r="F240" s="323"/>
    </row>
    <row r="241" spans="4:6" x14ac:dyDescent="0.2">
      <c r="D241" s="323"/>
      <c r="E241" s="323"/>
      <c r="F241" s="323"/>
    </row>
    <row r="242" spans="4:6" x14ac:dyDescent="0.2">
      <c r="D242" s="323"/>
      <c r="E242" s="323"/>
      <c r="F242" s="323"/>
    </row>
    <row r="243" spans="4:6" x14ac:dyDescent="0.2">
      <c r="D243" s="323"/>
      <c r="E243" s="323"/>
      <c r="F243" s="323"/>
    </row>
    <row r="244" spans="4:6" x14ac:dyDescent="0.2">
      <c r="D244" s="323"/>
      <c r="E244" s="323"/>
      <c r="F244" s="323"/>
    </row>
    <row r="245" spans="4:6" x14ac:dyDescent="0.2">
      <c r="D245" s="323"/>
      <c r="E245" s="323"/>
      <c r="F245" s="323"/>
    </row>
    <row r="246" spans="4:6" x14ac:dyDescent="0.2">
      <c r="D246" s="323"/>
      <c r="E246" s="323"/>
      <c r="F246" s="323"/>
    </row>
    <row r="247" spans="4:6" x14ac:dyDescent="0.2">
      <c r="D247" s="323"/>
      <c r="E247" s="323"/>
      <c r="F247" s="323"/>
    </row>
    <row r="248" spans="4:6" x14ac:dyDescent="0.2">
      <c r="D248" s="323"/>
      <c r="E248" s="323"/>
      <c r="F248" s="323"/>
    </row>
    <row r="249" spans="4:6" x14ac:dyDescent="0.2">
      <c r="D249" s="323"/>
      <c r="E249" s="323"/>
      <c r="F249" s="323"/>
    </row>
    <row r="250" spans="4:6" x14ac:dyDescent="0.2">
      <c r="D250" s="323"/>
      <c r="E250" s="323"/>
      <c r="F250" s="323"/>
    </row>
    <row r="251" spans="4:6" x14ac:dyDescent="0.2">
      <c r="D251" s="323"/>
      <c r="E251" s="323"/>
      <c r="F251" s="323"/>
    </row>
    <row r="252" spans="4:6" x14ac:dyDescent="0.2">
      <c r="D252" s="323"/>
      <c r="E252" s="323"/>
      <c r="F252" s="323"/>
    </row>
    <row r="253" spans="4:6" x14ac:dyDescent="0.2">
      <c r="D253" s="323"/>
      <c r="E253" s="323"/>
      <c r="F253" s="323"/>
    </row>
    <row r="254" spans="4:6" x14ac:dyDescent="0.2">
      <c r="D254" s="323"/>
      <c r="E254" s="323"/>
      <c r="F254" s="323"/>
    </row>
    <row r="255" spans="4:6" x14ac:dyDescent="0.2">
      <c r="D255" s="323"/>
      <c r="E255" s="323"/>
      <c r="F255" s="323"/>
    </row>
    <row r="256" spans="4:6" x14ac:dyDescent="0.2">
      <c r="D256" s="323"/>
      <c r="E256" s="323"/>
      <c r="F256" s="323"/>
    </row>
    <row r="257" spans="4:6" x14ac:dyDescent="0.2">
      <c r="D257" s="323"/>
      <c r="E257" s="323"/>
      <c r="F257" s="323"/>
    </row>
    <row r="258" spans="4:6" x14ac:dyDescent="0.2">
      <c r="D258" s="323"/>
      <c r="E258" s="323"/>
      <c r="F258" s="323"/>
    </row>
    <row r="259" spans="4:6" x14ac:dyDescent="0.2">
      <c r="D259" s="323"/>
      <c r="E259" s="323"/>
      <c r="F259" s="323"/>
    </row>
    <row r="260" spans="4:6" x14ac:dyDescent="0.2">
      <c r="D260" s="323"/>
      <c r="E260" s="323"/>
      <c r="F260" s="323"/>
    </row>
    <row r="261" spans="4:6" x14ac:dyDescent="0.2">
      <c r="D261" s="323"/>
      <c r="E261" s="323"/>
      <c r="F261" s="323"/>
    </row>
    <row r="262" spans="4:6" x14ac:dyDescent="0.2">
      <c r="D262" s="323"/>
      <c r="E262" s="323"/>
      <c r="F262" s="323"/>
    </row>
    <row r="263" spans="4:6" x14ac:dyDescent="0.2">
      <c r="D263" s="323"/>
      <c r="E263" s="323"/>
      <c r="F263" s="323"/>
    </row>
    <row r="264" spans="4:6" x14ac:dyDescent="0.2">
      <c r="D264" s="323"/>
      <c r="E264" s="323"/>
      <c r="F264" s="323"/>
    </row>
    <row r="265" spans="4:6" x14ac:dyDescent="0.2">
      <c r="D265" s="323"/>
      <c r="E265" s="323"/>
      <c r="F265" s="323"/>
    </row>
    <row r="266" spans="4:6" x14ac:dyDescent="0.2">
      <c r="D266" s="323"/>
      <c r="E266" s="323"/>
      <c r="F266" s="323"/>
    </row>
    <row r="267" spans="4:6" x14ac:dyDescent="0.2">
      <c r="D267" s="323"/>
      <c r="E267" s="323"/>
      <c r="F267" s="323"/>
    </row>
    <row r="268" spans="4:6" x14ac:dyDescent="0.2">
      <c r="D268" s="323"/>
      <c r="E268" s="323"/>
      <c r="F268" s="323"/>
    </row>
    <row r="269" spans="4:6" x14ac:dyDescent="0.2">
      <c r="D269" s="323"/>
      <c r="E269" s="323"/>
      <c r="F269" s="323"/>
    </row>
    <row r="270" spans="4:6" x14ac:dyDescent="0.2">
      <c r="D270" s="323"/>
      <c r="E270" s="323"/>
      <c r="F270" s="323"/>
    </row>
    <row r="271" spans="4:6" x14ac:dyDescent="0.2">
      <c r="D271" s="323"/>
      <c r="E271" s="323"/>
      <c r="F271" s="323"/>
    </row>
    <row r="272" spans="4:6" x14ac:dyDescent="0.2">
      <c r="D272" s="323"/>
      <c r="E272" s="323"/>
      <c r="F272" s="323"/>
    </row>
    <row r="273" spans="4:6" x14ac:dyDescent="0.2">
      <c r="D273" s="323"/>
      <c r="E273" s="323"/>
      <c r="F273" s="323"/>
    </row>
    <row r="274" spans="4:6" x14ac:dyDescent="0.2">
      <c r="D274" s="323"/>
      <c r="E274" s="323"/>
      <c r="F274" s="323"/>
    </row>
    <row r="275" spans="4:6" x14ac:dyDescent="0.2">
      <c r="D275" s="323"/>
      <c r="E275" s="323"/>
      <c r="F275" s="323"/>
    </row>
    <row r="276" spans="4:6" x14ac:dyDescent="0.2">
      <c r="D276" s="323"/>
      <c r="E276" s="323"/>
      <c r="F276" s="323"/>
    </row>
    <row r="277" spans="4:6" x14ac:dyDescent="0.2">
      <c r="D277" s="323"/>
      <c r="E277" s="323"/>
      <c r="F277" s="323"/>
    </row>
    <row r="278" spans="4:6" x14ac:dyDescent="0.2">
      <c r="D278" s="323"/>
      <c r="E278" s="323"/>
      <c r="F278" s="323"/>
    </row>
    <row r="279" spans="4:6" x14ac:dyDescent="0.2">
      <c r="D279" s="323"/>
      <c r="E279" s="323"/>
      <c r="F279" s="323"/>
    </row>
    <row r="280" spans="4:6" x14ac:dyDescent="0.2">
      <c r="D280" s="323"/>
      <c r="E280" s="323"/>
      <c r="F280" s="323"/>
    </row>
    <row r="281" spans="4:6" x14ac:dyDescent="0.2">
      <c r="D281" s="323"/>
      <c r="E281" s="323"/>
      <c r="F281" s="323"/>
    </row>
    <row r="282" spans="4:6" x14ac:dyDescent="0.2">
      <c r="D282" s="323"/>
      <c r="E282" s="323"/>
      <c r="F282" s="323"/>
    </row>
    <row r="283" spans="4:6" x14ac:dyDescent="0.2">
      <c r="D283" s="323"/>
      <c r="E283" s="323"/>
      <c r="F283" s="323"/>
    </row>
    <row r="284" spans="4:6" x14ac:dyDescent="0.2">
      <c r="D284" s="323"/>
      <c r="E284" s="323"/>
      <c r="F284" s="323"/>
    </row>
    <row r="285" spans="4:6" x14ac:dyDescent="0.2">
      <c r="D285" s="323"/>
      <c r="E285" s="323"/>
      <c r="F285" s="323"/>
    </row>
    <row r="286" spans="4:6" x14ac:dyDescent="0.2">
      <c r="D286" s="323"/>
      <c r="E286" s="323"/>
      <c r="F286" s="323"/>
    </row>
    <row r="287" spans="4:6" x14ac:dyDescent="0.2">
      <c r="D287" s="323"/>
      <c r="E287" s="323"/>
      <c r="F287" s="323"/>
    </row>
    <row r="288" spans="4:6" x14ac:dyDescent="0.2">
      <c r="D288" s="323"/>
      <c r="E288" s="323"/>
      <c r="F288" s="323"/>
    </row>
    <row r="289" spans="4:6" x14ac:dyDescent="0.2">
      <c r="D289" s="323"/>
      <c r="E289" s="323"/>
      <c r="F289" s="323"/>
    </row>
    <row r="290" spans="4:6" x14ac:dyDescent="0.2">
      <c r="D290" s="323"/>
      <c r="E290" s="323"/>
      <c r="F290" s="323"/>
    </row>
    <row r="291" spans="4:6" x14ac:dyDescent="0.2">
      <c r="D291" s="323"/>
      <c r="E291" s="323"/>
      <c r="F291" s="323"/>
    </row>
    <row r="292" spans="4:6" x14ac:dyDescent="0.2">
      <c r="D292" s="323"/>
      <c r="E292" s="323"/>
      <c r="F292" s="323"/>
    </row>
    <row r="293" spans="4:6" x14ac:dyDescent="0.2">
      <c r="D293" s="323"/>
      <c r="E293" s="323"/>
      <c r="F293" s="323"/>
    </row>
    <row r="294" spans="4:6" x14ac:dyDescent="0.2">
      <c r="D294" s="323"/>
      <c r="E294" s="323"/>
      <c r="F294" s="323"/>
    </row>
    <row r="295" spans="4:6" x14ac:dyDescent="0.2">
      <c r="D295" s="323"/>
      <c r="E295" s="323"/>
      <c r="F295" s="323"/>
    </row>
    <row r="296" spans="4:6" x14ac:dyDescent="0.2">
      <c r="D296" s="323"/>
      <c r="E296" s="323"/>
      <c r="F296" s="323"/>
    </row>
    <row r="297" spans="4:6" x14ac:dyDescent="0.2">
      <c r="D297" s="323"/>
      <c r="E297" s="323"/>
      <c r="F297" s="323"/>
    </row>
    <row r="298" spans="4:6" x14ac:dyDescent="0.2">
      <c r="D298" s="323"/>
      <c r="E298" s="323"/>
      <c r="F298" s="323"/>
    </row>
    <row r="299" spans="4:6" x14ac:dyDescent="0.2">
      <c r="D299" s="323"/>
      <c r="E299" s="323"/>
      <c r="F299" s="323"/>
    </row>
    <row r="300" spans="4:6" x14ac:dyDescent="0.2">
      <c r="D300" s="323"/>
      <c r="E300" s="323"/>
      <c r="F300" s="323"/>
    </row>
    <row r="301" spans="4:6" x14ac:dyDescent="0.2">
      <c r="D301" s="323"/>
      <c r="E301" s="323"/>
      <c r="F301" s="323"/>
    </row>
    <row r="302" spans="4:6" x14ac:dyDescent="0.2">
      <c r="D302" s="323"/>
      <c r="E302" s="323"/>
      <c r="F302" s="323"/>
    </row>
    <row r="303" spans="4:6" x14ac:dyDescent="0.2">
      <c r="D303" s="323"/>
      <c r="E303" s="323"/>
      <c r="F303" s="323"/>
    </row>
    <row r="304" spans="4:6" x14ac:dyDescent="0.2">
      <c r="D304" s="323"/>
      <c r="E304" s="323"/>
      <c r="F304" s="323"/>
    </row>
    <row r="305" spans="4:6" x14ac:dyDescent="0.2">
      <c r="D305" s="323"/>
      <c r="E305" s="323"/>
      <c r="F305" s="323"/>
    </row>
    <row r="306" spans="4:6" x14ac:dyDescent="0.2">
      <c r="D306" s="323"/>
      <c r="E306" s="323"/>
      <c r="F306" s="323"/>
    </row>
    <row r="307" spans="4:6" x14ac:dyDescent="0.2">
      <c r="D307" s="323"/>
      <c r="E307" s="323"/>
      <c r="F307" s="323"/>
    </row>
    <row r="308" spans="4:6" x14ac:dyDescent="0.2">
      <c r="D308" s="323"/>
      <c r="E308" s="323"/>
      <c r="F308" s="323"/>
    </row>
    <row r="309" spans="4:6" x14ac:dyDescent="0.2">
      <c r="D309" s="323"/>
      <c r="E309" s="323"/>
      <c r="F309" s="323"/>
    </row>
    <row r="310" spans="4:6" x14ac:dyDescent="0.2">
      <c r="D310" s="323"/>
      <c r="E310" s="323"/>
      <c r="F310" s="323"/>
    </row>
    <row r="311" spans="4:6" x14ac:dyDescent="0.2">
      <c r="D311" s="323"/>
      <c r="E311" s="323"/>
      <c r="F311" s="323"/>
    </row>
    <row r="312" spans="4:6" x14ac:dyDescent="0.2">
      <c r="D312" s="323"/>
      <c r="E312" s="323"/>
      <c r="F312" s="323"/>
    </row>
    <row r="313" spans="4:6" x14ac:dyDescent="0.2">
      <c r="D313" s="323"/>
      <c r="E313" s="323"/>
      <c r="F313" s="323"/>
    </row>
    <row r="314" spans="4:6" x14ac:dyDescent="0.2">
      <c r="D314" s="323"/>
      <c r="E314" s="323"/>
      <c r="F314" s="323"/>
    </row>
    <row r="315" spans="4:6" x14ac:dyDescent="0.2">
      <c r="D315" s="323"/>
      <c r="E315" s="323"/>
      <c r="F315" s="323"/>
    </row>
    <row r="316" spans="4:6" x14ac:dyDescent="0.2">
      <c r="D316" s="323"/>
      <c r="E316" s="323"/>
      <c r="F316" s="323"/>
    </row>
    <row r="317" spans="4:6" x14ac:dyDescent="0.2">
      <c r="D317" s="323"/>
      <c r="E317" s="323"/>
      <c r="F317" s="323"/>
    </row>
    <row r="318" spans="4:6" x14ac:dyDescent="0.2">
      <c r="D318" s="323"/>
      <c r="E318" s="323"/>
      <c r="F318" s="323"/>
    </row>
    <row r="319" spans="4:6" x14ac:dyDescent="0.2">
      <c r="D319" s="323"/>
      <c r="E319" s="323"/>
      <c r="F319" s="323"/>
    </row>
    <row r="320" spans="4:6" x14ac:dyDescent="0.2">
      <c r="D320" s="323"/>
      <c r="E320" s="323"/>
      <c r="F320" s="323"/>
    </row>
    <row r="321" spans="4:6" x14ac:dyDescent="0.2">
      <c r="D321" s="323"/>
      <c r="E321" s="323"/>
      <c r="F321" s="323"/>
    </row>
    <row r="322" spans="4:6" x14ac:dyDescent="0.2">
      <c r="D322" s="323"/>
      <c r="E322" s="323"/>
      <c r="F322" s="323"/>
    </row>
    <row r="323" spans="4:6" x14ac:dyDescent="0.2">
      <c r="D323" s="323"/>
      <c r="E323" s="323"/>
      <c r="F323" s="323"/>
    </row>
    <row r="324" spans="4:6" x14ac:dyDescent="0.2">
      <c r="D324" s="323"/>
      <c r="E324" s="323"/>
      <c r="F324" s="323"/>
    </row>
    <row r="325" spans="4:6" x14ac:dyDescent="0.2">
      <c r="D325" s="323"/>
      <c r="E325" s="323"/>
      <c r="F325" s="323"/>
    </row>
    <row r="326" spans="4:6" x14ac:dyDescent="0.2">
      <c r="D326" s="323"/>
      <c r="E326" s="323"/>
      <c r="F326" s="323"/>
    </row>
    <row r="327" spans="4:6" x14ac:dyDescent="0.2">
      <c r="D327" s="323"/>
      <c r="E327" s="323"/>
      <c r="F327" s="323"/>
    </row>
    <row r="328" spans="4:6" x14ac:dyDescent="0.2">
      <c r="D328" s="323"/>
      <c r="E328" s="323"/>
      <c r="F328" s="323"/>
    </row>
    <row r="329" spans="4:6" x14ac:dyDescent="0.2">
      <c r="D329" s="323"/>
      <c r="E329" s="323"/>
      <c r="F329" s="323"/>
    </row>
    <row r="330" spans="4:6" x14ac:dyDescent="0.2">
      <c r="D330" s="323"/>
      <c r="E330" s="323"/>
      <c r="F330" s="323"/>
    </row>
    <row r="331" spans="4:6" x14ac:dyDescent="0.2">
      <c r="D331" s="323"/>
      <c r="E331" s="323"/>
      <c r="F331" s="323"/>
    </row>
    <row r="332" spans="4:6" x14ac:dyDescent="0.2">
      <c r="D332" s="323"/>
      <c r="E332" s="323"/>
      <c r="F332" s="323"/>
    </row>
    <row r="333" spans="4:6" x14ac:dyDescent="0.2">
      <c r="D333" s="323"/>
      <c r="E333" s="323"/>
      <c r="F333" s="323"/>
    </row>
    <row r="334" spans="4:6" x14ac:dyDescent="0.2">
      <c r="D334" s="323"/>
      <c r="E334" s="323"/>
      <c r="F334" s="323"/>
    </row>
    <row r="335" spans="4:6" x14ac:dyDescent="0.2">
      <c r="D335" s="323"/>
      <c r="E335" s="323"/>
      <c r="F335" s="323"/>
    </row>
    <row r="336" spans="4:6" x14ac:dyDescent="0.2">
      <c r="D336" s="323"/>
      <c r="E336" s="323"/>
      <c r="F336" s="323"/>
    </row>
    <row r="337" spans="4:6" x14ac:dyDescent="0.2">
      <c r="D337" s="323"/>
      <c r="E337" s="323"/>
      <c r="F337" s="323"/>
    </row>
    <row r="338" spans="4:6" x14ac:dyDescent="0.2">
      <c r="D338" s="323"/>
      <c r="E338" s="323"/>
      <c r="F338" s="323"/>
    </row>
    <row r="339" spans="4:6" x14ac:dyDescent="0.2">
      <c r="D339" s="323"/>
      <c r="E339" s="323"/>
      <c r="F339" s="323"/>
    </row>
    <row r="340" spans="4:6" x14ac:dyDescent="0.2">
      <c r="D340" s="323"/>
      <c r="E340" s="323"/>
      <c r="F340" s="323"/>
    </row>
    <row r="341" spans="4:6" x14ac:dyDescent="0.2">
      <c r="D341" s="323"/>
      <c r="E341" s="323"/>
      <c r="F341" s="323"/>
    </row>
    <row r="342" spans="4:6" x14ac:dyDescent="0.2">
      <c r="D342" s="323"/>
      <c r="E342" s="323"/>
      <c r="F342" s="323"/>
    </row>
    <row r="343" spans="4:6" x14ac:dyDescent="0.2">
      <c r="D343" s="323"/>
      <c r="E343" s="323"/>
      <c r="F343" s="323"/>
    </row>
    <row r="344" spans="4:6" x14ac:dyDescent="0.2">
      <c r="D344" s="323"/>
      <c r="E344" s="323"/>
      <c r="F344" s="323"/>
    </row>
    <row r="345" spans="4:6" x14ac:dyDescent="0.2">
      <c r="D345" s="323"/>
      <c r="E345" s="323"/>
      <c r="F345" s="323"/>
    </row>
    <row r="346" spans="4:6" x14ac:dyDescent="0.2">
      <c r="D346" s="323"/>
      <c r="E346" s="323"/>
      <c r="F346" s="323"/>
    </row>
    <row r="347" spans="4:6" x14ac:dyDescent="0.2">
      <c r="D347" s="323"/>
      <c r="E347" s="323"/>
      <c r="F347" s="323"/>
    </row>
    <row r="348" spans="4:6" x14ac:dyDescent="0.2">
      <c r="D348" s="323"/>
      <c r="E348" s="323"/>
      <c r="F348" s="323"/>
    </row>
    <row r="349" spans="4:6" x14ac:dyDescent="0.2">
      <c r="D349" s="323"/>
      <c r="E349" s="323"/>
      <c r="F349" s="323"/>
    </row>
    <row r="350" spans="4:6" x14ac:dyDescent="0.2">
      <c r="D350" s="323"/>
      <c r="E350" s="323"/>
      <c r="F350" s="323"/>
    </row>
    <row r="351" spans="4:6" x14ac:dyDescent="0.2">
      <c r="D351" s="323"/>
      <c r="E351" s="323"/>
      <c r="F351" s="323"/>
    </row>
    <row r="352" spans="4:6" x14ac:dyDescent="0.2">
      <c r="D352" s="323"/>
      <c r="E352" s="323"/>
      <c r="F352" s="323"/>
    </row>
    <row r="353" spans="4:6" x14ac:dyDescent="0.2">
      <c r="D353" s="323"/>
      <c r="E353" s="323"/>
      <c r="F353" s="323"/>
    </row>
    <row r="354" spans="4:6" x14ac:dyDescent="0.2">
      <c r="D354" s="323"/>
      <c r="E354" s="323"/>
      <c r="F354" s="323"/>
    </row>
    <row r="355" spans="4:6" x14ac:dyDescent="0.2">
      <c r="D355" s="323"/>
      <c r="E355" s="323"/>
      <c r="F355" s="323"/>
    </row>
    <row r="356" spans="4:6" x14ac:dyDescent="0.2">
      <c r="D356" s="323"/>
      <c r="E356" s="323"/>
      <c r="F356" s="323"/>
    </row>
    <row r="357" spans="4:6" x14ac:dyDescent="0.2">
      <c r="D357" s="323"/>
      <c r="E357" s="323"/>
      <c r="F357" s="323"/>
    </row>
    <row r="358" spans="4:6" x14ac:dyDescent="0.2">
      <c r="D358" s="323"/>
      <c r="E358" s="323"/>
      <c r="F358" s="323"/>
    </row>
    <row r="359" spans="4:6" x14ac:dyDescent="0.2">
      <c r="D359" s="323"/>
      <c r="E359" s="323"/>
      <c r="F359" s="323"/>
    </row>
    <row r="360" spans="4:6" x14ac:dyDescent="0.2">
      <c r="D360" s="323"/>
      <c r="E360" s="323"/>
      <c r="F360" s="323"/>
    </row>
    <row r="361" spans="4:6" x14ac:dyDescent="0.2">
      <c r="D361" s="323"/>
      <c r="E361" s="323"/>
      <c r="F361" s="323"/>
    </row>
    <row r="362" spans="4:6" x14ac:dyDescent="0.2">
      <c r="D362" s="323"/>
      <c r="E362" s="323"/>
      <c r="F362" s="323"/>
    </row>
    <row r="363" spans="4:6" x14ac:dyDescent="0.2">
      <c r="D363" s="323"/>
      <c r="E363" s="323"/>
      <c r="F363" s="323"/>
    </row>
    <row r="364" spans="4:6" x14ac:dyDescent="0.2">
      <c r="D364" s="323"/>
      <c r="E364" s="323"/>
      <c r="F364" s="323"/>
    </row>
    <row r="365" spans="4:6" x14ac:dyDescent="0.2">
      <c r="D365" s="323"/>
      <c r="E365" s="323"/>
      <c r="F365" s="323"/>
    </row>
    <row r="366" spans="4:6" x14ac:dyDescent="0.2">
      <c r="D366" s="323"/>
      <c r="E366" s="323"/>
      <c r="F366" s="323"/>
    </row>
    <row r="367" spans="4:6" x14ac:dyDescent="0.2">
      <c r="D367" s="323"/>
      <c r="E367" s="323"/>
      <c r="F367" s="323"/>
    </row>
    <row r="368" spans="4:6" x14ac:dyDescent="0.2">
      <c r="D368" s="323"/>
      <c r="E368" s="323"/>
      <c r="F368" s="323"/>
    </row>
    <row r="369" spans="4:6" x14ac:dyDescent="0.2">
      <c r="D369" s="323"/>
      <c r="E369" s="323"/>
      <c r="F369" s="323"/>
    </row>
    <row r="370" spans="4:6" x14ac:dyDescent="0.2">
      <c r="D370" s="323"/>
      <c r="E370" s="323"/>
      <c r="F370" s="323"/>
    </row>
    <row r="371" spans="4:6" x14ac:dyDescent="0.2">
      <c r="D371" s="323"/>
      <c r="E371" s="323"/>
      <c r="F371" s="323"/>
    </row>
    <row r="372" spans="4:6" x14ac:dyDescent="0.2">
      <c r="D372" s="323"/>
      <c r="E372" s="323"/>
      <c r="F372" s="323"/>
    </row>
    <row r="373" spans="4:6" x14ac:dyDescent="0.2">
      <c r="D373" s="323"/>
      <c r="E373" s="323"/>
      <c r="F373" s="323"/>
    </row>
    <row r="374" spans="4:6" x14ac:dyDescent="0.2">
      <c r="D374" s="323"/>
      <c r="E374" s="323"/>
      <c r="F374" s="323"/>
    </row>
    <row r="375" spans="4:6" x14ac:dyDescent="0.2">
      <c r="D375" s="323"/>
      <c r="E375" s="323"/>
      <c r="F375" s="323"/>
    </row>
    <row r="376" spans="4:6" x14ac:dyDescent="0.2">
      <c r="D376" s="323"/>
      <c r="E376" s="323"/>
      <c r="F376" s="323"/>
    </row>
    <row r="377" spans="4:6" x14ac:dyDescent="0.2">
      <c r="D377" s="323"/>
      <c r="E377" s="323"/>
      <c r="F377" s="323"/>
    </row>
    <row r="378" spans="4:6" x14ac:dyDescent="0.2">
      <c r="D378" s="323"/>
      <c r="E378" s="323"/>
      <c r="F378" s="323"/>
    </row>
    <row r="379" spans="4:6" x14ac:dyDescent="0.2">
      <c r="D379" s="323"/>
      <c r="E379" s="323"/>
      <c r="F379" s="323"/>
    </row>
    <row r="380" spans="4:6" x14ac:dyDescent="0.2">
      <c r="D380" s="323"/>
      <c r="E380" s="323"/>
      <c r="F380" s="323"/>
    </row>
    <row r="381" spans="4:6" x14ac:dyDescent="0.2">
      <c r="D381" s="323"/>
      <c r="E381" s="323"/>
      <c r="F381" s="323"/>
    </row>
    <row r="382" spans="4:6" x14ac:dyDescent="0.2">
      <c r="D382" s="323"/>
      <c r="E382" s="323"/>
      <c r="F382" s="323"/>
    </row>
    <row r="383" spans="4:6" x14ac:dyDescent="0.2">
      <c r="D383" s="323"/>
      <c r="E383" s="323"/>
      <c r="F383" s="323"/>
    </row>
    <row r="384" spans="4:6" x14ac:dyDescent="0.2">
      <c r="D384" s="323"/>
      <c r="E384" s="323"/>
      <c r="F384" s="323"/>
    </row>
    <row r="385" spans="4:6" x14ac:dyDescent="0.2">
      <c r="D385" s="323"/>
      <c r="E385" s="323"/>
      <c r="F385" s="323"/>
    </row>
    <row r="386" spans="4:6" x14ac:dyDescent="0.2">
      <c r="D386" s="323"/>
      <c r="E386" s="323"/>
      <c r="F386" s="323"/>
    </row>
    <row r="387" spans="4:6" x14ac:dyDescent="0.2">
      <c r="D387" s="323"/>
      <c r="E387" s="323"/>
      <c r="F387" s="323"/>
    </row>
    <row r="388" spans="4:6" x14ac:dyDescent="0.2">
      <c r="D388" s="323"/>
      <c r="E388" s="323"/>
      <c r="F388" s="323"/>
    </row>
    <row r="389" spans="4:6" x14ac:dyDescent="0.2">
      <c r="D389" s="323"/>
      <c r="E389" s="323"/>
      <c r="F389" s="323"/>
    </row>
    <row r="390" spans="4:6" x14ac:dyDescent="0.2">
      <c r="D390" s="323"/>
      <c r="E390" s="323"/>
      <c r="F390" s="323"/>
    </row>
    <row r="391" spans="4:6" x14ac:dyDescent="0.2">
      <c r="D391" s="323"/>
      <c r="E391" s="323"/>
      <c r="F391" s="323"/>
    </row>
    <row r="392" spans="4:6" x14ac:dyDescent="0.2">
      <c r="D392" s="323"/>
      <c r="E392" s="323"/>
      <c r="F392" s="323"/>
    </row>
    <row r="393" spans="4:6" x14ac:dyDescent="0.2">
      <c r="D393" s="323"/>
      <c r="E393" s="323"/>
      <c r="F393" s="323"/>
    </row>
    <row r="394" spans="4:6" x14ac:dyDescent="0.2">
      <c r="D394" s="323"/>
      <c r="E394" s="323"/>
      <c r="F394" s="323"/>
    </row>
    <row r="395" spans="4:6" x14ac:dyDescent="0.2">
      <c r="D395" s="323"/>
      <c r="E395" s="323"/>
      <c r="F395" s="323"/>
    </row>
    <row r="396" spans="4:6" x14ac:dyDescent="0.2">
      <c r="D396" s="323"/>
      <c r="E396" s="323"/>
      <c r="F396" s="323"/>
    </row>
    <row r="397" spans="4:6" x14ac:dyDescent="0.2">
      <c r="D397" s="323"/>
      <c r="E397" s="323"/>
      <c r="F397" s="323"/>
    </row>
    <row r="398" spans="4:6" x14ac:dyDescent="0.2">
      <c r="D398" s="323"/>
      <c r="E398" s="323"/>
      <c r="F398" s="323"/>
    </row>
    <row r="399" spans="4:6" x14ac:dyDescent="0.2">
      <c r="D399" s="323"/>
      <c r="E399" s="323"/>
      <c r="F399" s="323"/>
    </row>
    <row r="400" spans="4:6" x14ac:dyDescent="0.2">
      <c r="D400" s="323"/>
      <c r="E400" s="323"/>
      <c r="F400" s="323"/>
    </row>
    <row r="401" spans="4:6" x14ac:dyDescent="0.2">
      <c r="D401" s="323"/>
      <c r="E401" s="323"/>
      <c r="F401" s="323"/>
    </row>
    <row r="402" spans="4:6" x14ac:dyDescent="0.2">
      <c r="D402" s="323"/>
      <c r="E402" s="323"/>
      <c r="F402" s="323"/>
    </row>
    <row r="403" spans="4:6" x14ac:dyDescent="0.2">
      <c r="D403" s="323"/>
      <c r="E403" s="323"/>
      <c r="F403" s="323"/>
    </row>
    <row r="404" spans="4:6" x14ac:dyDescent="0.2">
      <c r="D404" s="323"/>
      <c r="E404" s="323"/>
      <c r="F404" s="323"/>
    </row>
    <row r="405" spans="4:6" x14ac:dyDescent="0.2">
      <c r="D405" s="323"/>
      <c r="E405" s="323"/>
      <c r="F405" s="323"/>
    </row>
    <row r="406" spans="4:6" x14ac:dyDescent="0.2">
      <c r="D406" s="323"/>
      <c r="E406" s="323"/>
      <c r="F406" s="323"/>
    </row>
    <row r="407" spans="4:6" x14ac:dyDescent="0.2">
      <c r="D407" s="323"/>
      <c r="E407" s="323"/>
      <c r="F407" s="323"/>
    </row>
    <row r="408" spans="4:6" x14ac:dyDescent="0.2">
      <c r="D408" s="323"/>
      <c r="E408" s="323"/>
      <c r="F408" s="323"/>
    </row>
    <row r="409" spans="4:6" x14ac:dyDescent="0.2">
      <c r="D409" s="323"/>
      <c r="E409" s="323"/>
      <c r="F409" s="323"/>
    </row>
    <row r="410" spans="4:6" x14ac:dyDescent="0.2">
      <c r="D410" s="323"/>
      <c r="E410" s="323"/>
      <c r="F410" s="323"/>
    </row>
    <row r="411" spans="4:6" x14ac:dyDescent="0.2">
      <c r="D411" s="323"/>
      <c r="E411" s="323"/>
      <c r="F411" s="323"/>
    </row>
    <row r="412" spans="4:6" x14ac:dyDescent="0.2">
      <c r="D412" s="323"/>
      <c r="E412" s="323"/>
      <c r="F412" s="323"/>
    </row>
    <row r="413" spans="4:6" x14ac:dyDescent="0.2">
      <c r="D413" s="323"/>
      <c r="E413" s="323"/>
      <c r="F413" s="323"/>
    </row>
    <row r="414" spans="4:6" x14ac:dyDescent="0.2">
      <c r="D414" s="323"/>
      <c r="E414" s="323"/>
      <c r="F414" s="323"/>
    </row>
    <row r="415" spans="4:6" x14ac:dyDescent="0.2">
      <c r="D415" s="323"/>
      <c r="E415" s="323"/>
      <c r="F415" s="323"/>
    </row>
    <row r="416" spans="4:6" x14ac:dyDescent="0.2">
      <c r="D416" s="323"/>
      <c r="E416" s="323"/>
      <c r="F416" s="323"/>
    </row>
    <row r="417" spans="4:6" x14ac:dyDescent="0.2">
      <c r="D417" s="323"/>
      <c r="E417" s="323"/>
      <c r="F417" s="323"/>
    </row>
    <row r="418" spans="4:6" x14ac:dyDescent="0.2">
      <c r="D418" s="323"/>
      <c r="E418" s="323"/>
      <c r="F418" s="323"/>
    </row>
    <row r="419" spans="4:6" x14ac:dyDescent="0.2">
      <c r="D419" s="323"/>
      <c r="E419" s="323"/>
      <c r="F419" s="323"/>
    </row>
    <row r="420" spans="4:6" x14ac:dyDescent="0.2">
      <c r="D420" s="323"/>
      <c r="E420" s="323"/>
      <c r="F420" s="323"/>
    </row>
    <row r="421" spans="4:6" x14ac:dyDescent="0.2">
      <c r="D421" s="323"/>
      <c r="E421" s="323"/>
      <c r="F421" s="323"/>
    </row>
    <row r="422" spans="4:6" x14ac:dyDescent="0.2">
      <c r="D422" s="323"/>
      <c r="E422" s="323"/>
      <c r="F422" s="323"/>
    </row>
    <row r="423" spans="4:6" x14ac:dyDescent="0.2">
      <c r="D423" s="323"/>
      <c r="E423" s="323"/>
      <c r="F423" s="323"/>
    </row>
    <row r="424" spans="4:6" x14ac:dyDescent="0.2">
      <c r="D424" s="323"/>
      <c r="E424" s="323"/>
      <c r="F424" s="323"/>
    </row>
    <row r="425" spans="4:6" x14ac:dyDescent="0.2">
      <c r="D425" s="323"/>
      <c r="E425" s="323"/>
      <c r="F425" s="323"/>
    </row>
    <row r="426" spans="4:6" x14ac:dyDescent="0.2">
      <c r="D426" s="323"/>
      <c r="E426" s="323"/>
      <c r="F426" s="323"/>
    </row>
    <row r="427" spans="4:6" x14ac:dyDescent="0.2">
      <c r="D427" s="323"/>
      <c r="E427" s="323"/>
      <c r="F427" s="323"/>
    </row>
    <row r="428" spans="4:6" x14ac:dyDescent="0.2">
      <c r="D428" s="323"/>
      <c r="E428" s="323"/>
      <c r="F428" s="323"/>
    </row>
    <row r="429" spans="4:6" x14ac:dyDescent="0.2">
      <c r="D429" s="323"/>
      <c r="E429" s="323"/>
      <c r="F429" s="323"/>
    </row>
    <row r="430" spans="4:6" x14ac:dyDescent="0.2">
      <c r="D430" s="323"/>
      <c r="E430" s="323"/>
      <c r="F430" s="323"/>
    </row>
    <row r="431" spans="4:6" x14ac:dyDescent="0.2">
      <c r="D431" s="323"/>
      <c r="E431" s="323"/>
      <c r="F431" s="323"/>
    </row>
    <row r="432" spans="4:6" x14ac:dyDescent="0.2">
      <c r="D432" s="323"/>
      <c r="E432" s="323"/>
      <c r="F432" s="323"/>
    </row>
    <row r="433" spans="4:6" x14ac:dyDescent="0.2">
      <c r="D433" s="323"/>
      <c r="E433" s="323"/>
      <c r="F433" s="323"/>
    </row>
    <row r="434" spans="4:6" x14ac:dyDescent="0.2">
      <c r="D434" s="323"/>
      <c r="E434" s="323"/>
      <c r="F434" s="323"/>
    </row>
    <row r="435" spans="4:6" x14ac:dyDescent="0.2">
      <c r="D435" s="323"/>
      <c r="E435" s="323"/>
      <c r="F435" s="323"/>
    </row>
    <row r="436" spans="4:6" x14ac:dyDescent="0.2">
      <c r="D436" s="323"/>
      <c r="E436" s="323"/>
      <c r="F436" s="323"/>
    </row>
    <row r="437" spans="4:6" x14ac:dyDescent="0.2">
      <c r="D437" s="323"/>
      <c r="E437" s="323"/>
      <c r="F437" s="323"/>
    </row>
    <row r="438" spans="4:6" x14ac:dyDescent="0.2">
      <c r="D438" s="323"/>
      <c r="E438" s="323"/>
      <c r="F438" s="323"/>
    </row>
    <row r="439" spans="4:6" x14ac:dyDescent="0.2">
      <c r="D439" s="323"/>
      <c r="E439" s="323"/>
      <c r="F439" s="323"/>
    </row>
    <row r="440" spans="4:6" x14ac:dyDescent="0.2">
      <c r="D440" s="323"/>
      <c r="E440" s="323"/>
      <c r="F440" s="323"/>
    </row>
    <row r="441" spans="4:6" x14ac:dyDescent="0.2">
      <c r="D441" s="323"/>
      <c r="E441" s="323"/>
      <c r="F441" s="323"/>
    </row>
  </sheetData>
  <mergeCells count="4">
    <mergeCell ref="A1:C1"/>
    <mergeCell ref="A4:D4"/>
    <mergeCell ref="A47:C47"/>
    <mergeCell ref="J3:L3"/>
  </mergeCells>
  <printOptions horizontalCentered="1" verticalCentered="1"/>
  <pageMargins left="0.1" right="0.1" top="0.5" bottom="0.4" header="0.1" footer="0.1"/>
  <pageSetup scale="80" orientation="landscape" r:id="rId1"/>
  <headerFooter>
    <oddHeader>&amp;C&amp;"Arial,Bold"TWIN FALLS SCHOOL DISTRICT 411</oddHeader>
    <oddFooter>&amp;L&amp;"Arial,Bold"&amp;Z&amp;F&amp;R&amp;"Arial,Bold"Page &amp;P of &amp;N</oddFooter>
  </headerFooter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>
    <pageSetUpPr fitToPage="1"/>
  </sheetPr>
  <dimension ref="A1:M48"/>
  <sheetViews>
    <sheetView defaultGridColor="0" colorId="22" zoomScaleNormal="100" workbookViewId="0">
      <pane xSplit="3" ySplit="7" topLeftCell="D8" activePane="bottomRight" state="frozen"/>
      <selection activeCell="P31" sqref="P31"/>
      <selection pane="topRight" activeCell="P31" sqref="P31"/>
      <selection pane="bottomLeft" activeCell="P31" sqref="P31"/>
      <selection pane="bottomRight" activeCell="P31" sqref="P31"/>
    </sheetView>
  </sheetViews>
  <sheetFormatPr defaultColWidth="9.77734375" defaultRowHeight="15.75" x14ac:dyDescent="0.25"/>
  <cols>
    <col min="1" max="1" width="3.77734375" style="397" customWidth="1"/>
    <col min="2" max="2" width="6.77734375" style="397" customWidth="1"/>
    <col min="3" max="3" width="30.77734375" style="398" customWidth="1"/>
    <col min="4" max="13" width="11.77734375" style="397" customWidth="1"/>
    <col min="14" max="16384" width="9.77734375" style="397"/>
  </cols>
  <sheetData>
    <row r="1" spans="1:13" ht="20.25" x14ac:dyDescent="0.3">
      <c r="A1" s="600" t="s">
        <v>47</v>
      </c>
      <c r="B1" s="600"/>
      <c r="C1" s="600"/>
      <c r="E1" s="449" t="s">
        <v>510</v>
      </c>
      <c r="F1" s="447"/>
      <c r="G1" s="447"/>
      <c r="I1" s="451"/>
      <c r="M1" s="450" t="s">
        <v>562</v>
      </c>
    </row>
    <row r="2" spans="1:13" x14ac:dyDescent="0.25">
      <c r="E2" s="449" t="s">
        <v>16</v>
      </c>
      <c r="F2" s="447"/>
      <c r="G2" s="447"/>
      <c r="K2" s="446"/>
      <c r="L2" s="445"/>
      <c r="M2" s="444" t="s">
        <v>667</v>
      </c>
    </row>
    <row r="3" spans="1:13" x14ac:dyDescent="0.25">
      <c r="E3" s="448" t="s">
        <v>507</v>
      </c>
      <c r="F3" s="447"/>
      <c r="G3" s="447"/>
      <c r="K3" s="446"/>
      <c r="L3" s="445"/>
      <c r="M3" s="444" t="s">
        <v>668</v>
      </c>
    </row>
    <row r="4" spans="1:13" ht="12" customHeight="1" x14ac:dyDescent="0.2">
      <c r="A4" s="601" t="s">
        <v>505</v>
      </c>
      <c r="B4" s="601"/>
      <c r="C4" s="601"/>
      <c r="D4" s="434"/>
      <c r="E4" s="434"/>
      <c r="F4" s="434"/>
      <c r="G4" s="434"/>
      <c r="H4" s="434"/>
      <c r="I4" s="434"/>
      <c r="J4" s="434"/>
      <c r="K4" s="434"/>
      <c r="L4" s="434"/>
      <c r="M4" s="434"/>
    </row>
    <row r="5" spans="1:13" ht="15" x14ac:dyDescent="0.2">
      <c r="A5" s="443"/>
      <c r="B5" s="442"/>
      <c r="C5" s="441" t="s">
        <v>16</v>
      </c>
      <c r="D5" s="437" t="s">
        <v>503</v>
      </c>
      <c r="E5" s="440" t="s">
        <v>502</v>
      </c>
      <c r="F5" s="439" t="s">
        <v>85</v>
      </c>
      <c r="G5" s="439" t="s">
        <v>83</v>
      </c>
      <c r="H5" s="439" t="s">
        <v>81</v>
      </c>
      <c r="I5" s="439" t="s">
        <v>79</v>
      </c>
      <c r="J5" s="439" t="s">
        <v>77</v>
      </c>
      <c r="K5" s="438" t="s">
        <v>75</v>
      </c>
      <c r="L5" s="437" t="s">
        <v>73</v>
      </c>
      <c r="M5" s="437" t="s">
        <v>70</v>
      </c>
    </row>
    <row r="6" spans="1:13" ht="15" x14ac:dyDescent="0.2">
      <c r="A6" s="436"/>
      <c r="B6" s="429"/>
      <c r="C6" s="435"/>
      <c r="D6" s="429"/>
      <c r="E6" s="429"/>
      <c r="F6" s="434"/>
      <c r="G6" s="433"/>
      <c r="H6" s="432" t="s">
        <v>560</v>
      </c>
      <c r="I6" s="432" t="s">
        <v>559</v>
      </c>
      <c r="J6" s="431" t="s">
        <v>558</v>
      </c>
      <c r="K6" s="430" t="s">
        <v>557</v>
      </c>
      <c r="L6" s="430" t="s">
        <v>556</v>
      </c>
      <c r="M6" s="429"/>
    </row>
    <row r="7" spans="1:13" ht="15" x14ac:dyDescent="0.2">
      <c r="A7" s="416" t="s">
        <v>87</v>
      </c>
      <c r="B7" s="415" t="s">
        <v>500</v>
      </c>
      <c r="C7" s="428" t="s">
        <v>555</v>
      </c>
      <c r="D7" s="415" t="s">
        <v>88</v>
      </c>
      <c r="E7" s="415" t="s">
        <v>88</v>
      </c>
      <c r="F7" s="427" t="s">
        <v>84</v>
      </c>
      <c r="G7" s="426" t="s">
        <v>82</v>
      </c>
      <c r="H7" s="426" t="s">
        <v>554</v>
      </c>
      <c r="I7" s="426" t="s">
        <v>553</v>
      </c>
      <c r="J7" s="416" t="s">
        <v>552</v>
      </c>
      <c r="K7" s="415" t="s">
        <v>551</v>
      </c>
      <c r="L7" s="415" t="s">
        <v>550</v>
      </c>
      <c r="M7" s="415" t="s">
        <v>184</v>
      </c>
    </row>
    <row r="8" spans="1:13" ht="15" x14ac:dyDescent="0.2">
      <c r="A8" s="416" t="s">
        <v>496</v>
      </c>
      <c r="B8" s="415" t="s">
        <v>549</v>
      </c>
      <c r="C8" s="407" t="s">
        <v>282</v>
      </c>
      <c r="D8" s="410"/>
      <c r="E8" s="414">
        <f t="shared" ref="E8:E19" si="0">SUM(F8:M8)</f>
        <v>0</v>
      </c>
      <c r="F8" s="413"/>
      <c r="G8" s="412"/>
      <c r="H8" s="411"/>
      <c r="I8" s="410"/>
      <c r="J8" s="410"/>
      <c r="K8" s="410"/>
      <c r="L8" s="410"/>
      <c r="M8" s="410"/>
    </row>
    <row r="9" spans="1:13" ht="15" x14ac:dyDescent="0.2">
      <c r="A9" s="416" t="s">
        <v>491</v>
      </c>
      <c r="B9" s="415" t="s">
        <v>548</v>
      </c>
      <c r="C9" s="407" t="s">
        <v>280</v>
      </c>
      <c r="D9" s="410"/>
      <c r="E9" s="414">
        <f t="shared" si="0"/>
        <v>0</v>
      </c>
      <c r="F9" s="413"/>
      <c r="G9" s="412"/>
      <c r="H9" s="411"/>
      <c r="I9" s="410"/>
      <c r="J9" s="410"/>
      <c r="K9" s="410"/>
      <c r="L9" s="410"/>
      <c r="M9" s="410"/>
    </row>
    <row r="10" spans="1:13" ht="15" x14ac:dyDescent="0.2">
      <c r="A10" s="416" t="s">
        <v>487</v>
      </c>
      <c r="B10" s="415" t="s">
        <v>547</v>
      </c>
      <c r="C10" s="407" t="s">
        <v>278</v>
      </c>
      <c r="D10" s="410">
        <v>1127684</v>
      </c>
      <c r="E10" s="414">
        <f t="shared" si="0"/>
        <v>1288616</v>
      </c>
      <c r="F10" s="413">
        <v>890100</v>
      </c>
      <c r="G10" s="412">
        <v>368300</v>
      </c>
      <c r="H10" s="411">
        <v>1864</v>
      </c>
      <c r="I10" s="410">
        <v>28352</v>
      </c>
      <c r="J10" s="410"/>
      <c r="K10" s="410"/>
      <c r="L10" s="410"/>
      <c r="M10" s="410"/>
    </row>
    <row r="11" spans="1:13" ht="15" x14ac:dyDescent="0.2">
      <c r="A11" s="425" t="s">
        <v>484</v>
      </c>
      <c r="B11" s="415">
        <v>519</v>
      </c>
      <c r="C11" s="407" t="s">
        <v>276</v>
      </c>
      <c r="D11" s="410"/>
      <c r="E11" s="414">
        <f t="shared" si="0"/>
        <v>0</v>
      </c>
      <c r="F11" s="413"/>
      <c r="G11" s="412"/>
      <c r="H11" s="411"/>
      <c r="I11" s="410"/>
      <c r="J11" s="410"/>
      <c r="K11" s="410"/>
      <c r="L11" s="410"/>
      <c r="M11" s="410"/>
    </row>
    <row r="12" spans="1:13" ht="15" x14ac:dyDescent="0.2">
      <c r="A12" s="416" t="s">
        <v>480</v>
      </c>
      <c r="B12" s="415" t="s">
        <v>546</v>
      </c>
      <c r="C12" s="407" t="s">
        <v>545</v>
      </c>
      <c r="D12" s="410">
        <v>59910</v>
      </c>
      <c r="E12" s="414">
        <f t="shared" si="0"/>
        <v>62400</v>
      </c>
      <c r="F12" s="413">
        <v>45000</v>
      </c>
      <c r="G12" s="412">
        <v>17400</v>
      </c>
      <c r="H12" s="411"/>
      <c r="I12" s="410"/>
      <c r="J12" s="410"/>
      <c r="K12" s="410"/>
      <c r="L12" s="410"/>
      <c r="M12" s="410"/>
    </row>
    <row r="13" spans="1:13" ht="15" x14ac:dyDescent="0.2">
      <c r="A13" s="416" t="s">
        <v>476</v>
      </c>
      <c r="B13" s="415" t="s">
        <v>544</v>
      </c>
      <c r="C13" s="407" t="s">
        <v>543</v>
      </c>
      <c r="D13" s="410"/>
      <c r="E13" s="414">
        <f t="shared" si="0"/>
        <v>0</v>
      </c>
      <c r="F13" s="413"/>
      <c r="G13" s="412"/>
      <c r="H13" s="411"/>
      <c r="I13" s="410"/>
      <c r="J13" s="410"/>
      <c r="K13" s="410"/>
      <c r="L13" s="410"/>
      <c r="M13" s="410"/>
    </row>
    <row r="14" spans="1:13" ht="15" x14ac:dyDescent="0.2">
      <c r="A14" s="416" t="s">
        <v>471</v>
      </c>
      <c r="B14" s="415" t="s">
        <v>542</v>
      </c>
      <c r="C14" s="407" t="s">
        <v>270</v>
      </c>
      <c r="D14" s="410"/>
      <c r="E14" s="414">
        <f t="shared" si="0"/>
        <v>0</v>
      </c>
      <c r="F14" s="413"/>
      <c r="G14" s="412"/>
      <c r="H14" s="411"/>
      <c r="I14" s="410"/>
      <c r="J14" s="410"/>
      <c r="K14" s="410"/>
      <c r="L14" s="410"/>
      <c r="M14" s="410"/>
    </row>
    <row r="15" spans="1:13" ht="15" x14ac:dyDescent="0.2">
      <c r="A15" s="416" t="s">
        <v>467</v>
      </c>
      <c r="B15" s="415" t="s">
        <v>541</v>
      </c>
      <c r="C15" s="407" t="s">
        <v>268</v>
      </c>
      <c r="D15" s="410"/>
      <c r="E15" s="414">
        <f t="shared" si="0"/>
        <v>0</v>
      </c>
      <c r="F15" s="413"/>
      <c r="G15" s="412"/>
      <c r="H15" s="411"/>
      <c r="I15" s="410"/>
      <c r="J15" s="410"/>
      <c r="K15" s="410"/>
      <c r="L15" s="410"/>
      <c r="M15" s="410"/>
    </row>
    <row r="16" spans="1:13" ht="15" x14ac:dyDescent="0.2">
      <c r="A16" s="416" t="s">
        <v>463</v>
      </c>
      <c r="B16" s="415" t="s">
        <v>540</v>
      </c>
      <c r="C16" s="407" t="s">
        <v>266</v>
      </c>
      <c r="D16" s="410">
        <v>3300</v>
      </c>
      <c r="E16" s="414">
        <f t="shared" si="0"/>
        <v>2820</v>
      </c>
      <c r="F16" s="413">
        <v>2300</v>
      </c>
      <c r="G16" s="412">
        <v>520</v>
      </c>
      <c r="H16" s="411"/>
      <c r="I16" s="410"/>
      <c r="J16" s="410"/>
      <c r="K16" s="410"/>
      <c r="L16" s="410"/>
      <c r="M16" s="410"/>
    </row>
    <row r="17" spans="1:13" ht="15" x14ac:dyDescent="0.2">
      <c r="A17" s="416" t="s">
        <v>459</v>
      </c>
      <c r="B17" s="415" t="s">
        <v>539</v>
      </c>
      <c r="C17" s="407" t="s">
        <v>264</v>
      </c>
      <c r="D17" s="410">
        <v>190600</v>
      </c>
      <c r="E17" s="414">
        <f t="shared" si="0"/>
        <v>235250</v>
      </c>
      <c r="F17" s="413">
        <v>185750</v>
      </c>
      <c r="G17" s="412">
        <v>38500</v>
      </c>
      <c r="H17" s="411">
        <v>1000</v>
      </c>
      <c r="I17" s="410">
        <v>10000</v>
      </c>
      <c r="J17" s="410"/>
      <c r="K17" s="410"/>
      <c r="L17" s="410"/>
      <c r="M17" s="410"/>
    </row>
    <row r="18" spans="1:13" ht="15" x14ac:dyDescent="0.2">
      <c r="A18" s="416" t="s">
        <v>455</v>
      </c>
      <c r="B18" s="415" t="s">
        <v>538</v>
      </c>
      <c r="C18" s="407" t="s">
        <v>262</v>
      </c>
      <c r="D18" s="410"/>
      <c r="E18" s="414">
        <f t="shared" si="0"/>
        <v>0</v>
      </c>
      <c r="F18" s="413"/>
      <c r="G18" s="412"/>
      <c r="H18" s="411"/>
      <c r="I18" s="410"/>
      <c r="J18" s="410"/>
      <c r="K18" s="410"/>
      <c r="L18" s="410"/>
      <c r="M18" s="410"/>
    </row>
    <row r="19" spans="1:13" ht="15" x14ac:dyDescent="0.2">
      <c r="A19" s="416" t="s">
        <v>451</v>
      </c>
      <c r="B19" s="415" t="s">
        <v>537</v>
      </c>
      <c r="C19" s="407" t="s">
        <v>260</v>
      </c>
      <c r="D19" s="410">
        <v>116100</v>
      </c>
      <c r="E19" s="414">
        <f t="shared" si="0"/>
        <v>119700</v>
      </c>
      <c r="F19" s="413">
        <v>82600</v>
      </c>
      <c r="G19" s="412">
        <v>32600</v>
      </c>
      <c r="H19" s="411">
        <v>500</v>
      </c>
      <c r="I19" s="410">
        <v>4000</v>
      </c>
      <c r="J19" s="410"/>
      <c r="K19" s="410"/>
      <c r="L19" s="410"/>
      <c r="M19" s="410"/>
    </row>
    <row r="20" spans="1:13" ht="15" x14ac:dyDescent="0.2">
      <c r="A20" s="416" t="s">
        <v>447</v>
      </c>
      <c r="B20" s="418"/>
      <c r="C20" s="407"/>
      <c r="D20" s="421"/>
      <c r="E20" s="421"/>
      <c r="F20" s="424"/>
      <c r="G20" s="423"/>
      <c r="H20" s="422"/>
      <c r="I20" s="421"/>
      <c r="J20" s="421"/>
      <c r="K20" s="421"/>
      <c r="L20" s="421"/>
      <c r="M20" s="421"/>
    </row>
    <row r="21" spans="1:13" ht="15" x14ac:dyDescent="0.2">
      <c r="A21" s="416" t="s">
        <v>444</v>
      </c>
      <c r="B21" s="415" t="s">
        <v>77</v>
      </c>
      <c r="C21" s="420" t="s">
        <v>536</v>
      </c>
      <c r="D21" s="419">
        <f t="shared" ref="D21:M21" si="1">SUM(D8:D19)</f>
        <v>1497594</v>
      </c>
      <c r="E21" s="419">
        <f t="shared" si="1"/>
        <v>1708786</v>
      </c>
      <c r="F21" s="419">
        <f t="shared" si="1"/>
        <v>1205750</v>
      </c>
      <c r="G21" s="419">
        <f t="shared" si="1"/>
        <v>457320</v>
      </c>
      <c r="H21" s="419">
        <f t="shared" si="1"/>
        <v>3364</v>
      </c>
      <c r="I21" s="419">
        <f t="shared" si="1"/>
        <v>42352</v>
      </c>
      <c r="J21" s="419">
        <f t="shared" si="1"/>
        <v>0</v>
      </c>
      <c r="K21" s="419">
        <f t="shared" si="1"/>
        <v>0</v>
      </c>
      <c r="L21" s="419">
        <f t="shared" si="1"/>
        <v>0</v>
      </c>
      <c r="M21" s="419">
        <f t="shared" si="1"/>
        <v>0</v>
      </c>
    </row>
    <row r="22" spans="1:13" ht="15" x14ac:dyDescent="0.2">
      <c r="A22" s="416" t="s">
        <v>439</v>
      </c>
      <c r="B22" s="418"/>
      <c r="C22" s="407"/>
      <c r="D22" s="403"/>
      <c r="E22" s="403"/>
      <c r="F22" s="406"/>
      <c r="G22" s="405"/>
      <c r="H22" s="404"/>
      <c r="I22" s="403"/>
      <c r="J22" s="403"/>
      <c r="K22" s="403"/>
      <c r="L22" s="403"/>
      <c r="M22" s="403"/>
    </row>
    <row r="23" spans="1:13" ht="15" x14ac:dyDescent="0.2">
      <c r="A23" s="416" t="s">
        <v>436</v>
      </c>
      <c r="B23" s="415" t="s">
        <v>535</v>
      </c>
      <c r="C23" s="407" t="s">
        <v>534</v>
      </c>
      <c r="D23" s="410">
        <v>106537</v>
      </c>
      <c r="E23" s="414">
        <f>SUM(F23:M23)</f>
        <v>127520</v>
      </c>
      <c r="F23" s="413">
        <v>91300</v>
      </c>
      <c r="G23" s="412">
        <v>34550</v>
      </c>
      <c r="H23" s="411">
        <v>890</v>
      </c>
      <c r="I23" s="410">
        <v>780</v>
      </c>
      <c r="J23" s="410"/>
      <c r="K23" s="410"/>
      <c r="L23" s="410"/>
      <c r="M23" s="410"/>
    </row>
    <row r="24" spans="1:13" ht="15" x14ac:dyDescent="0.2">
      <c r="A24" s="416" t="s">
        <v>431</v>
      </c>
      <c r="B24" s="415" t="s">
        <v>533</v>
      </c>
      <c r="C24" s="407" t="s">
        <v>532</v>
      </c>
      <c r="D24" s="410"/>
      <c r="E24" s="414">
        <f>SUM(F24:M24)</f>
        <v>0</v>
      </c>
      <c r="F24" s="413"/>
      <c r="G24" s="412"/>
      <c r="H24" s="411"/>
      <c r="I24" s="410"/>
      <c r="J24" s="410"/>
      <c r="K24" s="410"/>
      <c r="L24" s="410"/>
      <c r="M24" s="410"/>
    </row>
    <row r="25" spans="1:13" ht="15" x14ac:dyDescent="0.2">
      <c r="A25" s="416" t="s">
        <v>428</v>
      </c>
      <c r="B25" s="415"/>
      <c r="C25" s="407"/>
      <c r="D25" s="403"/>
      <c r="E25" s="403"/>
      <c r="F25" s="406"/>
      <c r="G25" s="405"/>
      <c r="H25" s="404"/>
      <c r="I25" s="403"/>
      <c r="J25" s="403"/>
      <c r="K25" s="403"/>
      <c r="L25" s="403"/>
      <c r="M25" s="403"/>
    </row>
    <row r="26" spans="1:13" ht="15" x14ac:dyDescent="0.2">
      <c r="A26" s="416" t="s">
        <v>425</v>
      </c>
      <c r="B26" s="415" t="s">
        <v>531</v>
      </c>
      <c r="C26" s="407" t="s">
        <v>254</v>
      </c>
      <c r="D26" s="410">
        <v>142685</v>
      </c>
      <c r="E26" s="414">
        <f>SUM(F26:M26)</f>
        <v>153186</v>
      </c>
      <c r="F26" s="413">
        <v>46700</v>
      </c>
      <c r="G26" s="412">
        <v>17350</v>
      </c>
      <c r="H26" s="411">
        <v>9585</v>
      </c>
      <c r="I26" s="410">
        <v>79551</v>
      </c>
      <c r="J26" s="410"/>
      <c r="K26" s="410"/>
      <c r="L26" s="410"/>
      <c r="M26" s="410"/>
    </row>
    <row r="27" spans="1:13" ht="15" x14ac:dyDescent="0.2">
      <c r="A27" s="416" t="s">
        <v>422</v>
      </c>
      <c r="B27" s="415" t="s">
        <v>530</v>
      </c>
      <c r="C27" s="407" t="s">
        <v>252</v>
      </c>
      <c r="D27" s="410">
        <v>27945</v>
      </c>
      <c r="E27" s="414">
        <f>SUM(F27:M27)</f>
        <v>29190</v>
      </c>
      <c r="F27" s="413">
        <v>13400</v>
      </c>
      <c r="G27" s="412">
        <v>10640</v>
      </c>
      <c r="H27" s="411">
        <v>250</v>
      </c>
      <c r="I27" s="410">
        <v>4900</v>
      </c>
      <c r="J27" s="410"/>
      <c r="K27" s="410"/>
      <c r="L27" s="410"/>
      <c r="M27" s="410"/>
    </row>
    <row r="28" spans="1:13" ht="15" x14ac:dyDescent="0.2">
      <c r="A28" s="416" t="s">
        <v>418</v>
      </c>
      <c r="B28" s="415">
        <v>623</v>
      </c>
      <c r="C28" s="407" t="s">
        <v>250</v>
      </c>
      <c r="D28" s="410"/>
      <c r="E28" s="414">
        <f>SUM(F28:M28)</f>
        <v>0</v>
      </c>
      <c r="F28" s="413"/>
      <c r="G28" s="412"/>
      <c r="H28" s="411"/>
      <c r="I28" s="410"/>
      <c r="J28" s="410"/>
      <c r="K28" s="410"/>
      <c r="L28" s="410"/>
      <c r="M28" s="410"/>
    </row>
    <row r="29" spans="1:13" ht="15" x14ac:dyDescent="0.2">
      <c r="A29" s="416" t="s">
        <v>415</v>
      </c>
      <c r="B29" s="415" t="s">
        <v>529</v>
      </c>
      <c r="C29" s="407" t="s">
        <v>248</v>
      </c>
      <c r="D29" s="410"/>
      <c r="E29" s="414">
        <f>SUM(F29:M29)</f>
        <v>0</v>
      </c>
      <c r="F29" s="413"/>
      <c r="G29" s="412"/>
      <c r="H29" s="411"/>
      <c r="I29" s="410"/>
      <c r="J29" s="410"/>
      <c r="K29" s="410"/>
      <c r="L29" s="410"/>
      <c r="M29" s="410"/>
    </row>
    <row r="30" spans="1:13" ht="15" x14ac:dyDescent="0.2">
      <c r="A30" s="416" t="s">
        <v>410</v>
      </c>
      <c r="B30" s="415" t="s">
        <v>528</v>
      </c>
      <c r="C30" s="407" t="s">
        <v>246</v>
      </c>
      <c r="D30" s="410"/>
      <c r="E30" s="414">
        <f>SUM(F30:M30)</f>
        <v>0</v>
      </c>
      <c r="F30" s="413"/>
      <c r="G30" s="412"/>
      <c r="H30" s="411"/>
      <c r="I30" s="410"/>
      <c r="J30" s="410"/>
      <c r="K30" s="410"/>
      <c r="L30" s="410"/>
      <c r="M30" s="410"/>
    </row>
    <row r="31" spans="1:13" ht="15" x14ac:dyDescent="0.2">
      <c r="A31" s="416" t="s">
        <v>405</v>
      </c>
      <c r="B31" s="415"/>
      <c r="C31" s="407"/>
      <c r="D31" s="403"/>
      <c r="E31" s="403"/>
      <c r="F31" s="406"/>
      <c r="G31" s="405"/>
      <c r="H31" s="404"/>
      <c r="I31" s="403"/>
      <c r="J31" s="403"/>
      <c r="K31" s="403"/>
      <c r="L31" s="403"/>
      <c r="M31" s="403"/>
    </row>
    <row r="32" spans="1:13" ht="15" x14ac:dyDescent="0.2">
      <c r="A32" s="416" t="s">
        <v>401</v>
      </c>
      <c r="B32" s="415" t="s">
        <v>527</v>
      </c>
      <c r="C32" s="407" t="s">
        <v>244</v>
      </c>
      <c r="D32" s="410">
        <v>318178</v>
      </c>
      <c r="E32" s="414">
        <f>SUM(F32:M32)</f>
        <v>316000</v>
      </c>
      <c r="F32" s="413">
        <v>229600</v>
      </c>
      <c r="G32" s="412">
        <v>78700</v>
      </c>
      <c r="H32" s="411">
        <v>2550</v>
      </c>
      <c r="I32" s="410">
        <v>5150</v>
      </c>
      <c r="J32" s="410"/>
      <c r="K32" s="410"/>
      <c r="L32" s="410"/>
      <c r="M32" s="410"/>
    </row>
    <row r="33" spans="1:13" ht="15" x14ac:dyDescent="0.2">
      <c r="A33" s="416" t="s">
        <v>398</v>
      </c>
      <c r="B33" s="415"/>
      <c r="C33" s="407"/>
      <c r="D33" s="403"/>
      <c r="E33" s="403"/>
      <c r="F33" s="406"/>
      <c r="G33" s="405"/>
      <c r="H33" s="404"/>
      <c r="I33" s="403"/>
      <c r="J33" s="403"/>
      <c r="K33" s="403"/>
      <c r="L33" s="403"/>
      <c r="M33" s="403"/>
    </row>
    <row r="34" spans="1:13" ht="15" x14ac:dyDescent="0.2">
      <c r="A34" s="416" t="s">
        <v>394</v>
      </c>
      <c r="B34" s="415" t="s">
        <v>526</v>
      </c>
      <c r="C34" s="407" t="s">
        <v>242</v>
      </c>
      <c r="D34" s="410"/>
      <c r="E34" s="414">
        <f t="shared" ref="E34:E41" si="2">SUM(F34:M34)</f>
        <v>0</v>
      </c>
      <c r="F34" s="413"/>
      <c r="G34" s="412"/>
      <c r="H34" s="411"/>
      <c r="I34" s="410"/>
      <c r="J34" s="410"/>
      <c r="K34" s="410"/>
      <c r="L34" s="410"/>
      <c r="M34" s="410"/>
    </row>
    <row r="35" spans="1:13" ht="15" x14ac:dyDescent="0.2">
      <c r="A35" s="416" t="s">
        <v>390</v>
      </c>
      <c r="B35" s="415" t="s">
        <v>525</v>
      </c>
      <c r="C35" s="407" t="s">
        <v>240</v>
      </c>
      <c r="D35" s="410"/>
      <c r="E35" s="414">
        <f t="shared" si="2"/>
        <v>0</v>
      </c>
      <c r="F35" s="413"/>
      <c r="G35" s="412"/>
      <c r="H35" s="411"/>
      <c r="I35" s="410"/>
      <c r="J35" s="410"/>
      <c r="K35" s="410"/>
      <c r="L35" s="410"/>
      <c r="M35" s="410"/>
    </row>
    <row r="36" spans="1:13" ht="15" x14ac:dyDescent="0.2">
      <c r="A36" s="416" t="s">
        <v>385</v>
      </c>
      <c r="B36" s="415">
        <v>656</v>
      </c>
      <c r="C36" s="407" t="s">
        <v>524</v>
      </c>
      <c r="D36" s="410"/>
      <c r="E36" s="414">
        <f t="shared" si="2"/>
        <v>0</v>
      </c>
      <c r="F36" s="413"/>
      <c r="G36" s="412"/>
      <c r="H36" s="411"/>
      <c r="I36" s="410"/>
      <c r="J36" s="410"/>
      <c r="K36" s="410"/>
      <c r="L36" s="410"/>
      <c r="M36" s="410"/>
    </row>
    <row r="37" spans="1:13" ht="15" x14ac:dyDescent="0.2">
      <c r="A37" s="416" t="s">
        <v>380</v>
      </c>
      <c r="B37" s="415" t="s">
        <v>523</v>
      </c>
      <c r="C37" s="407" t="s">
        <v>522</v>
      </c>
      <c r="D37" s="410">
        <v>190645</v>
      </c>
      <c r="E37" s="414">
        <f t="shared" si="2"/>
        <v>203630</v>
      </c>
      <c r="F37" s="413">
        <v>14500</v>
      </c>
      <c r="G37" s="412">
        <v>7030</v>
      </c>
      <c r="H37" s="411">
        <v>181900</v>
      </c>
      <c r="I37" s="410"/>
      <c r="J37" s="410"/>
      <c r="K37" s="410"/>
      <c r="L37" s="410">
        <v>200</v>
      </c>
      <c r="M37" s="410"/>
    </row>
    <row r="38" spans="1:13" ht="15" x14ac:dyDescent="0.2">
      <c r="A38" s="416" t="s">
        <v>377</v>
      </c>
      <c r="B38" s="415">
        <v>663</v>
      </c>
      <c r="C38" s="407" t="s">
        <v>521</v>
      </c>
      <c r="D38" s="410"/>
      <c r="E38" s="414">
        <f t="shared" si="2"/>
        <v>0</v>
      </c>
      <c r="F38" s="413"/>
      <c r="G38" s="412"/>
      <c r="H38" s="411"/>
      <c r="I38" s="410"/>
      <c r="J38" s="410"/>
      <c r="K38" s="410"/>
      <c r="L38" s="410"/>
      <c r="M38" s="410"/>
    </row>
    <row r="39" spans="1:13" ht="15" x14ac:dyDescent="0.2">
      <c r="A39" s="416" t="s">
        <v>373</v>
      </c>
      <c r="B39" s="415" t="s">
        <v>520</v>
      </c>
      <c r="C39" s="407" t="s">
        <v>519</v>
      </c>
      <c r="D39" s="410">
        <v>7615</v>
      </c>
      <c r="E39" s="414">
        <f t="shared" si="2"/>
        <v>7900</v>
      </c>
      <c r="F39" s="413">
        <v>5400</v>
      </c>
      <c r="G39" s="412">
        <v>2500</v>
      </c>
      <c r="H39" s="411"/>
      <c r="I39" s="410"/>
      <c r="J39" s="410"/>
      <c r="K39" s="410"/>
      <c r="L39" s="410"/>
      <c r="M39" s="410"/>
    </row>
    <row r="40" spans="1:13" ht="15" x14ac:dyDescent="0.2">
      <c r="A40" s="416" t="s">
        <v>369</v>
      </c>
      <c r="B40" s="415" t="s">
        <v>518</v>
      </c>
      <c r="C40" s="407" t="s">
        <v>230</v>
      </c>
      <c r="D40" s="410"/>
      <c r="E40" s="414">
        <f t="shared" si="2"/>
        <v>0</v>
      </c>
      <c r="F40" s="413"/>
      <c r="G40" s="412"/>
      <c r="H40" s="411"/>
      <c r="I40" s="410"/>
      <c r="J40" s="410"/>
      <c r="K40" s="410"/>
      <c r="L40" s="410"/>
      <c r="M40" s="410"/>
    </row>
    <row r="41" spans="1:13" ht="15" x14ac:dyDescent="0.2">
      <c r="A41" s="416" t="s">
        <v>365</v>
      </c>
      <c r="B41" s="415" t="s">
        <v>517</v>
      </c>
      <c r="C41" s="407" t="s">
        <v>228</v>
      </c>
      <c r="D41" s="410"/>
      <c r="E41" s="414">
        <f t="shared" si="2"/>
        <v>0</v>
      </c>
      <c r="F41" s="413"/>
      <c r="G41" s="412"/>
      <c r="H41" s="411"/>
      <c r="I41" s="410"/>
      <c r="J41" s="410"/>
      <c r="K41" s="410"/>
      <c r="L41" s="410"/>
      <c r="M41" s="410"/>
    </row>
    <row r="42" spans="1:13" ht="15" x14ac:dyDescent="0.2">
      <c r="A42" s="416" t="s">
        <v>362</v>
      </c>
      <c r="B42" s="415"/>
      <c r="C42" s="407"/>
      <c r="D42" s="403"/>
      <c r="E42" s="403"/>
      <c r="F42" s="406"/>
      <c r="G42" s="405"/>
      <c r="H42" s="404"/>
      <c r="I42" s="403"/>
      <c r="J42" s="403"/>
      <c r="K42" s="403"/>
      <c r="L42" s="403"/>
      <c r="M42" s="403"/>
    </row>
    <row r="43" spans="1:13" ht="15" x14ac:dyDescent="0.2">
      <c r="A43" s="416" t="s">
        <v>359</v>
      </c>
      <c r="B43" s="415" t="s">
        <v>516</v>
      </c>
      <c r="C43" s="407" t="s">
        <v>515</v>
      </c>
      <c r="D43" s="410">
        <v>20500</v>
      </c>
      <c r="E43" s="414">
        <f>SUM(F43:M43)</f>
        <v>27800</v>
      </c>
      <c r="F43" s="413"/>
      <c r="G43" s="412"/>
      <c r="H43" s="411">
        <v>27800</v>
      </c>
      <c r="I43" s="410"/>
      <c r="J43" s="410"/>
      <c r="K43" s="410"/>
      <c r="L43" s="410"/>
      <c r="M43" s="410"/>
    </row>
    <row r="44" spans="1:13" ht="15" x14ac:dyDescent="0.2">
      <c r="A44" s="416" t="s">
        <v>357</v>
      </c>
      <c r="B44" s="415" t="s">
        <v>514</v>
      </c>
      <c r="C44" s="407" t="s">
        <v>513</v>
      </c>
      <c r="D44" s="410">
        <v>13425</v>
      </c>
      <c r="E44" s="414">
        <f>SUM(F44:M44)</f>
        <v>14054</v>
      </c>
      <c r="F44" s="413"/>
      <c r="G44" s="412"/>
      <c r="H44" s="411">
        <v>14054</v>
      </c>
      <c r="I44" s="410"/>
      <c r="J44" s="410"/>
      <c r="K44" s="410"/>
      <c r="L44" s="410"/>
      <c r="M44" s="410"/>
    </row>
    <row r="45" spans="1:13" ht="15" x14ac:dyDescent="0.2">
      <c r="A45" s="416" t="s">
        <v>353</v>
      </c>
      <c r="B45" s="415" t="s">
        <v>512</v>
      </c>
      <c r="C45" s="407" t="s">
        <v>222</v>
      </c>
      <c r="D45" s="410"/>
      <c r="E45" s="414">
        <f>SUM(F45:M45)</f>
        <v>0</v>
      </c>
      <c r="F45" s="413"/>
      <c r="G45" s="412"/>
      <c r="H45" s="411"/>
      <c r="I45" s="410"/>
      <c r="J45" s="410"/>
      <c r="K45" s="410"/>
      <c r="L45" s="410"/>
      <c r="M45" s="410"/>
    </row>
    <row r="46" spans="1:13" ht="15" x14ac:dyDescent="0.2">
      <c r="A46" s="409"/>
      <c r="B46" s="408"/>
      <c r="C46" s="407"/>
      <c r="D46" s="403"/>
      <c r="E46" s="403"/>
      <c r="F46" s="406"/>
      <c r="G46" s="405"/>
      <c r="H46" s="404"/>
      <c r="I46" s="403"/>
      <c r="J46" s="403"/>
      <c r="K46" s="403"/>
      <c r="L46" s="403"/>
      <c r="M46" s="403"/>
    </row>
    <row r="47" spans="1:13" ht="12" customHeight="1" x14ac:dyDescent="0.2">
      <c r="A47" s="602" t="str">
        <f ca="1">CELL("filename",A47)</f>
        <v>R:\Finance\Annual Budget\Amended 2016-2017\[2016-2017 Amended Budget.xlsx]191a</v>
      </c>
      <c r="B47" s="602"/>
      <c r="C47" s="602"/>
      <c r="D47" s="402"/>
      <c r="E47" s="402"/>
      <c r="F47" s="402"/>
      <c r="G47" s="402"/>
      <c r="H47" s="402"/>
      <c r="I47" s="402"/>
      <c r="J47" s="402"/>
      <c r="K47" s="402"/>
      <c r="L47" s="402"/>
      <c r="M47" s="402"/>
    </row>
    <row r="48" spans="1:13" ht="12" customHeight="1" x14ac:dyDescent="0.2">
      <c r="A48" s="401"/>
      <c r="B48" s="401"/>
      <c r="C48" s="400" t="s">
        <v>511</v>
      </c>
      <c r="D48" s="399">
        <f t="shared" ref="D48:M48" si="3">SUM(D23:D46)</f>
        <v>827530</v>
      </c>
      <c r="E48" s="399">
        <f t="shared" si="3"/>
        <v>879280</v>
      </c>
      <c r="F48" s="399">
        <f t="shared" si="3"/>
        <v>400900</v>
      </c>
      <c r="G48" s="399">
        <f t="shared" si="3"/>
        <v>150770</v>
      </c>
      <c r="H48" s="399">
        <f t="shared" si="3"/>
        <v>237029</v>
      </c>
      <c r="I48" s="399">
        <f t="shared" si="3"/>
        <v>90381</v>
      </c>
      <c r="J48" s="399">
        <f t="shared" si="3"/>
        <v>0</v>
      </c>
      <c r="K48" s="399">
        <f t="shared" si="3"/>
        <v>0</v>
      </c>
      <c r="L48" s="399">
        <f t="shared" si="3"/>
        <v>200</v>
      </c>
      <c r="M48" s="399">
        <f t="shared" si="3"/>
        <v>0</v>
      </c>
    </row>
  </sheetData>
  <mergeCells count="3">
    <mergeCell ref="A1:C1"/>
    <mergeCell ref="A4:C4"/>
    <mergeCell ref="A47:C47"/>
  </mergeCells>
  <printOptions horizontalCentered="1" verticalCentered="1"/>
  <pageMargins left="0.1" right="0.1" top="0.4" bottom="0.4" header="0.1" footer="0.1"/>
  <pageSetup scale="81" fitToHeight="2" orientation="landscape" r:id="rId1"/>
  <headerFooter>
    <oddHeader>&amp;C&amp;"Arial,Bold"TWIN FALLS SCHOOL DISTRICT 411</oddHeader>
    <oddFooter>&amp;L&amp;"Arial,Bold"&amp;Z&amp;F&amp;R&amp;"Arial,Bold"Page &amp;P of &amp;N</oddFooter>
  </headerFooter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C49"/>
  <sheetViews>
    <sheetView zoomScaleNormal="100" workbookViewId="0">
      <pane xSplit="3" ySplit="7" topLeftCell="D17" activePane="bottomRight" state="frozen"/>
      <selection activeCell="P31" sqref="P31"/>
      <selection pane="topRight" activeCell="P31" sqref="P31"/>
      <selection pane="bottomLeft" activeCell="P31" sqref="P31"/>
      <selection pane="bottomRight" activeCell="P31" sqref="P31"/>
    </sheetView>
  </sheetViews>
  <sheetFormatPr defaultRowHeight="15.75" x14ac:dyDescent="0.25"/>
  <cols>
    <col min="1" max="1" width="3.77734375" style="397" customWidth="1"/>
    <col min="2" max="2" width="6.77734375" style="452" customWidth="1"/>
    <col min="3" max="3" width="30.77734375" style="398" customWidth="1"/>
    <col min="4" max="13" width="11.77734375" style="397" customWidth="1"/>
    <col min="14" max="16384" width="8.88671875" style="397"/>
  </cols>
  <sheetData>
    <row r="1" spans="1:22" ht="20.25" x14ac:dyDescent="0.3">
      <c r="A1" s="600" t="s">
        <v>47</v>
      </c>
      <c r="B1" s="600"/>
      <c r="C1" s="600"/>
      <c r="E1" s="530" t="s">
        <v>510</v>
      </c>
      <c r="F1" s="529"/>
      <c r="G1" s="529"/>
      <c r="H1" s="529"/>
      <c r="I1" s="451"/>
      <c r="L1" s="540"/>
      <c r="M1" s="450" t="s">
        <v>598</v>
      </c>
    </row>
    <row r="2" spans="1:22" x14ac:dyDescent="0.25">
      <c r="E2" s="530" t="s">
        <v>16</v>
      </c>
      <c r="F2" s="529"/>
      <c r="G2" s="529"/>
      <c r="H2" s="528"/>
      <c r="K2" s="446"/>
      <c r="L2" s="445"/>
      <c r="M2" s="444" t="s">
        <v>667</v>
      </c>
    </row>
    <row r="3" spans="1:22" ht="15" customHeight="1" x14ac:dyDescent="0.25">
      <c r="E3" s="447" t="s">
        <v>507</v>
      </c>
      <c r="F3" s="447"/>
      <c r="G3" s="447"/>
      <c r="H3" s="528"/>
      <c r="J3" s="527" t="s">
        <v>5</v>
      </c>
      <c r="K3" s="446"/>
      <c r="L3" s="445"/>
      <c r="M3" s="444" t="s">
        <v>668</v>
      </c>
    </row>
    <row r="4" spans="1:22" ht="12.6" customHeight="1" x14ac:dyDescent="0.2">
      <c r="A4" s="603" t="s">
        <v>505</v>
      </c>
      <c r="B4" s="603"/>
      <c r="C4" s="603"/>
      <c r="D4" s="401"/>
      <c r="E4" s="401"/>
      <c r="F4" s="401"/>
      <c r="G4" s="401"/>
      <c r="H4" s="401"/>
      <c r="I4" s="401"/>
      <c r="J4" s="401"/>
      <c r="K4" s="401"/>
      <c r="L4" s="401"/>
    </row>
    <row r="5" spans="1:22" ht="15" x14ac:dyDescent="0.2">
      <c r="A5" s="526"/>
      <c r="B5" s="522"/>
      <c r="C5" s="525" t="s">
        <v>16</v>
      </c>
      <c r="D5" s="522" t="s">
        <v>503</v>
      </c>
      <c r="E5" s="522" t="s">
        <v>90</v>
      </c>
      <c r="F5" s="524" t="s">
        <v>85</v>
      </c>
      <c r="G5" s="524" t="s">
        <v>83</v>
      </c>
      <c r="H5" s="524" t="s">
        <v>81</v>
      </c>
      <c r="I5" s="524" t="s">
        <v>79</v>
      </c>
      <c r="J5" s="524" t="s">
        <v>77</v>
      </c>
      <c r="K5" s="523" t="s">
        <v>75</v>
      </c>
      <c r="L5" s="522" t="s">
        <v>73</v>
      </c>
      <c r="M5" s="522" t="s">
        <v>70</v>
      </c>
    </row>
    <row r="6" spans="1:22" ht="15" x14ac:dyDescent="0.2">
      <c r="A6" s="521"/>
      <c r="B6" s="481"/>
      <c r="C6" s="480"/>
      <c r="D6" s="516"/>
      <c r="E6" s="520"/>
      <c r="F6" s="401"/>
      <c r="G6" s="519"/>
      <c r="H6" s="518" t="s">
        <v>560</v>
      </c>
      <c r="I6" s="518" t="s">
        <v>559</v>
      </c>
      <c r="J6" s="517" t="s">
        <v>558</v>
      </c>
      <c r="K6" s="481" t="s">
        <v>557</v>
      </c>
      <c r="L6" s="481" t="s">
        <v>556</v>
      </c>
      <c r="M6" s="516"/>
    </row>
    <row r="7" spans="1:22" ht="15" x14ac:dyDescent="0.2">
      <c r="A7" s="482" t="s">
        <v>87</v>
      </c>
      <c r="B7" s="484" t="s">
        <v>500</v>
      </c>
      <c r="C7" s="515" t="s">
        <v>555</v>
      </c>
      <c r="D7" s="484" t="s">
        <v>88</v>
      </c>
      <c r="E7" s="484" t="s">
        <v>88</v>
      </c>
      <c r="F7" s="514" t="s">
        <v>84</v>
      </c>
      <c r="G7" s="459" t="s">
        <v>82</v>
      </c>
      <c r="H7" s="459" t="s">
        <v>554</v>
      </c>
      <c r="I7" s="459" t="s">
        <v>553</v>
      </c>
      <c r="J7" s="482" t="s">
        <v>552</v>
      </c>
      <c r="K7" s="484" t="s">
        <v>551</v>
      </c>
      <c r="L7" s="484" t="s">
        <v>550</v>
      </c>
      <c r="M7" s="484" t="s">
        <v>184</v>
      </c>
    </row>
    <row r="8" spans="1:22" ht="15" x14ac:dyDescent="0.2">
      <c r="A8" s="482" t="s">
        <v>350</v>
      </c>
      <c r="B8" s="484" t="s">
        <v>597</v>
      </c>
      <c r="C8" s="463" t="s">
        <v>220</v>
      </c>
      <c r="D8" s="497"/>
      <c r="E8" s="414">
        <f>SUM(F8:M8)</f>
        <v>0</v>
      </c>
      <c r="F8" s="500"/>
      <c r="G8" s="499"/>
      <c r="H8" s="498"/>
      <c r="I8" s="497"/>
      <c r="J8" s="497"/>
      <c r="K8" s="497"/>
      <c r="L8" s="497"/>
      <c r="M8" s="497"/>
    </row>
    <row r="9" spans="1:22" ht="15" x14ac:dyDescent="0.2">
      <c r="A9" s="482" t="s">
        <v>493</v>
      </c>
      <c r="B9" s="484"/>
      <c r="C9" s="463"/>
      <c r="D9" s="509"/>
      <c r="E9" s="509"/>
      <c r="F9" s="512"/>
      <c r="G9" s="511"/>
      <c r="H9" s="510"/>
      <c r="I9" s="509"/>
      <c r="J9" s="509"/>
      <c r="K9" s="509"/>
      <c r="L9" s="509"/>
      <c r="M9" s="509"/>
    </row>
    <row r="10" spans="1:22" ht="15" x14ac:dyDescent="0.2">
      <c r="A10" s="482" t="s">
        <v>490</v>
      </c>
      <c r="B10" s="484" t="s">
        <v>75</v>
      </c>
      <c r="C10" s="473" t="s">
        <v>596</v>
      </c>
      <c r="D10" s="472">
        <f>+D8+'191a'!D48</f>
        <v>827530</v>
      </c>
      <c r="E10" s="472">
        <f>+E8+'191a'!E48</f>
        <v>879280</v>
      </c>
      <c r="F10" s="472">
        <f>+F8+'191a'!F48</f>
        <v>400900</v>
      </c>
      <c r="G10" s="472">
        <f>+G8+'191a'!G48</f>
        <v>150770</v>
      </c>
      <c r="H10" s="472">
        <f>+H8+'191a'!H48</f>
        <v>237029</v>
      </c>
      <c r="I10" s="472">
        <f>+I8+'191a'!I48</f>
        <v>90381</v>
      </c>
      <c r="J10" s="472">
        <f>+J8+'191a'!J48</f>
        <v>0</v>
      </c>
      <c r="K10" s="472">
        <f>+K8+'191a'!K48</f>
        <v>0</v>
      </c>
      <c r="L10" s="472">
        <f>+L8+'191a'!L48</f>
        <v>200</v>
      </c>
      <c r="M10" s="472">
        <f>+M8+'191a'!M48</f>
        <v>0</v>
      </c>
    </row>
    <row r="11" spans="1:22" x14ac:dyDescent="0.25">
      <c r="A11" s="482" t="s">
        <v>485</v>
      </c>
      <c r="B11" s="513"/>
      <c r="C11" s="486"/>
      <c r="D11" s="501"/>
      <c r="E11" s="501"/>
      <c r="F11" s="504"/>
      <c r="G11" s="503"/>
      <c r="H11" s="502"/>
      <c r="I11" s="501"/>
      <c r="J11" s="501"/>
      <c r="K11" s="501"/>
      <c r="L11" s="501"/>
      <c r="M11" s="501"/>
    </row>
    <row r="12" spans="1:22" ht="15" x14ac:dyDescent="0.2">
      <c r="A12" s="482" t="s">
        <v>478</v>
      </c>
      <c r="B12" s="484" t="s">
        <v>595</v>
      </c>
      <c r="C12" s="463" t="s">
        <v>218</v>
      </c>
      <c r="D12" s="497"/>
      <c r="E12" s="414">
        <f>SUM(F12:M12)</f>
        <v>0</v>
      </c>
      <c r="F12" s="500"/>
      <c r="G12" s="499"/>
      <c r="H12" s="498"/>
      <c r="I12" s="497"/>
      <c r="J12" s="497"/>
      <c r="K12" s="497"/>
      <c r="L12" s="497"/>
      <c r="M12" s="497"/>
    </row>
    <row r="13" spans="1:22" ht="15" x14ac:dyDescent="0.2">
      <c r="A13" s="482" t="s">
        <v>474</v>
      </c>
      <c r="B13" s="484" t="s">
        <v>594</v>
      </c>
      <c r="C13" s="463" t="s">
        <v>216</v>
      </c>
      <c r="D13" s="497"/>
      <c r="E13" s="414">
        <f>SUM(F13:M13)</f>
        <v>0</v>
      </c>
      <c r="F13" s="500"/>
      <c r="G13" s="499"/>
      <c r="H13" s="498"/>
      <c r="I13" s="497"/>
      <c r="J13" s="497"/>
      <c r="K13" s="497"/>
      <c r="L13" s="497"/>
      <c r="M13" s="497"/>
    </row>
    <row r="14" spans="1:22" ht="15" x14ac:dyDescent="0.2">
      <c r="A14" s="482" t="s">
        <v>469</v>
      </c>
      <c r="B14" s="484">
        <v>730</v>
      </c>
      <c r="C14" s="463" t="s">
        <v>593</v>
      </c>
      <c r="D14" s="497"/>
      <c r="E14" s="414">
        <f>SUM(F14:M14)</f>
        <v>0</v>
      </c>
      <c r="F14" s="500"/>
      <c r="G14" s="499"/>
      <c r="H14" s="498"/>
      <c r="I14" s="497"/>
      <c r="J14" s="497"/>
      <c r="K14" s="497"/>
      <c r="L14" s="497"/>
      <c r="M14" s="497"/>
    </row>
    <row r="15" spans="1:22" ht="15" x14ac:dyDescent="0.2">
      <c r="A15" s="482" t="s">
        <v>465</v>
      </c>
      <c r="B15" s="484"/>
      <c r="C15" s="463"/>
      <c r="D15" s="501"/>
      <c r="E15" s="501"/>
      <c r="F15" s="512"/>
      <c r="G15" s="511"/>
      <c r="H15" s="510"/>
      <c r="I15" s="509"/>
      <c r="J15" s="509"/>
      <c r="K15" s="509"/>
      <c r="L15" s="509"/>
      <c r="M15" s="509"/>
    </row>
    <row r="16" spans="1:22" ht="15" x14ac:dyDescent="0.2">
      <c r="A16" s="482" t="s">
        <v>461</v>
      </c>
      <c r="B16" s="484" t="s">
        <v>73</v>
      </c>
      <c r="C16" s="463" t="s">
        <v>592</v>
      </c>
      <c r="D16" s="472">
        <f t="shared" ref="D16:M16" si="0">SUM(D12:D14)</f>
        <v>0</v>
      </c>
      <c r="E16" s="472">
        <f t="shared" si="0"/>
        <v>0</v>
      </c>
      <c r="F16" s="472">
        <f t="shared" si="0"/>
        <v>0</v>
      </c>
      <c r="G16" s="472">
        <f t="shared" si="0"/>
        <v>0</v>
      </c>
      <c r="H16" s="472">
        <f t="shared" si="0"/>
        <v>0</v>
      </c>
      <c r="I16" s="472">
        <f t="shared" si="0"/>
        <v>0</v>
      </c>
      <c r="J16" s="472">
        <f t="shared" si="0"/>
        <v>0</v>
      </c>
      <c r="K16" s="472">
        <f t="shared" si="0"/>
        <v>0</v>
      </c>
      <c r="L16" s="472">
        <f t="shared" si="0"/>
        <v>0</v>
      </c>
      <c r="M16" s="472">
        <f t="shared" si="0"/>
        <v>0</v>
      </c>
      <c r="N16" s="492"/>
      <c r="O16" s="492"/>
      <c r="P16" s="492"/>
      <c r="Q16" s="492"/>
      <c r="R16" s="492"/>
      <c r="S16" s="492"/>
      <c r="T16" s="492"/>
      <c r="U16" s="492"/>
      <c r="V16" s="492"/>
    </row>
    <row r="17" spans="1:55" ht="15" x14ac:dyDescent="0.2">
      <c r="A17" s="482" t="s">
        <v>457</v>
      </c>
      <c r="B17" s="484"/>
      <c r="C17" s="463"/>
      <c r="D17" s="501"/>
      <c r="E17" s="501"/>
      <c r="F17" s="504"/>
      <c r="G17" s="503"/>
      <c r="H17" s="502"/>
      <c r="I17" s="501"/>
      <c r="J17" s="501"/>
      <c r="K17" s="501"/>
      <c r="L17" s="501"/>
      <c r="M17" s="501"/>
    </row>
    <row r="18" spans="1:55" ht="15" x14ac:dyDescent="0.2">
      <c r="A18" s="482" t="s">
        <v>453</v>
      </c>
      <c r="B18" s="484" t="s">
        <v>591</v>
      </c>
      <c r="C18" s="463" t="s">
        <v>590</v>
      </c>
      <c r="D18" s="497"/>
      <c r="E18" s="414">
        <f>SUM(F18:M18)</f>
        <v>308563</v>
      </c>
      <c r="F18" s="500"/>
      <c r="G18" s="499"/>
      <c r="H18" s="498">
        <f>181+12780</f>
        <v>12961</v>
      </c>
      <c r="I18" s="497"/>
      <c r="J18" s="497">
        <v>295602</v>
      </c>
      <c r="K18" s="497"/>
      <c r="L18" s="497"/>
      <c r="M18" s="497"/>
    </row>
    <row r="19" spans="1:55" ht="15" x14ac:dyDescent="0.2">
      <c r="A19" s="482" t="s">
        <v>449</v>
      </c>
      <c r="B19" s="484">
        <v>811</v>
      </c>
      <c r="C19" s="463" t="s">
        <v>589</v>
      </c>
      <c r="D19" s="497"/>
      <c r="E19" s="414">
        <f>SUM(F19:M19)</f>
        <v>0</v>
      </c>
      <c r="F19" s="500"/>
      <c r="G19" s="499"/>
      <c r="H19" s="498"/>
      <c r="I19" s="497"/>
      <c r="J19" s="497"/>
      <c r="K19" s="497"/>
      <c r="L19" s="497"/>
      <c r="M19" s="497"/>
    </row>
    <row r="20" spans="1:55" ht="15" x14ac:dyDescent="0.2">
      <c r="A20" s="482" t="s">
        <v>445</v>
      </c>
      <c r="B20" s="484"/>
      <c r="C20" s="463"/>
      <c r="D20" s="509"/>
      <c r="E20" s="509"/>
      <c r="F20" s="512"/>
      <c r="G20" s="511"/>
      <c r="H20" s="510"/>
      <c r="I20" s="509"/>
      <c r="J20" s="509"/>
      <c r="K20" s="509"/>
      <c r="L20" s="509"/>
      <c r="M20" s="509"/>
    </row>
    <row r="21" spans="1:55" s="505" customFormat="1" ht="15" x14ac:dyDescent="0.2">
      <c r="A21" s="482" t="s">
        <v>442</v>
      </c>
      <c r="B21" s="508">
        <v>800</v>
      </c>
      <c r="C21" s="507" t="s">
        <v>588</v>
      </c>
      <c r="D21" s="472">
        <f t="shared" ref="D21:M21" si="1">SUM(D17:D19)</f>
        <v>0</v>
      </c>
      <c r="E21" s="472">
        <f t="shared" si="1"/>
        <v>308563</v>
      </c>
      <c r="F21" s="472">
        <f t="shared" si="1"/>
        <v>0</v>
      </c>
      <c r="G21" s="472">
        <f t="shared" si="1"/>
        <v>0</v>
      </c>
      <c r="H21" s="472">
        <f t="shared" si="1"/>
        <v>12961</v>
      </c>
      <c r="I21" s="472">
        <f t="shared" si="1"/>
        <v>0</v>
      </c>
      <c r="J21" s="472">
        <f t="shared" si="1"/>
        <v>295602</v>
      </c>
      <c r="K21" s="472">
        <f t="shared" si="1"/>
        <v>0</v>
      </c>
      <c r="L21" s="472">
        <f t="shared" si="1"/>
        <v>0</v>
      </c>
      <c r="M21" s="472">
        <f t="shared" si="1"/>
        <v>0</v>
      </c>
    </row>
    <row r="22" spans="1:55" ht="15" x14ac:dyDescent="0.2">
      <c r="A22" s="482" t="s">
        <v>438</v>
      </c>
      <c r="B22" s="484"/>
      <c r="C22" s="463"/>
      <c r="D22" s="501"/>
      <c r="E22" s="501"/>
      <c r="F22" s="504"/>
      <c r="G22" s="503"/>
      <c r="H22" s="502"/>
      <c r="I22" s="501"/>
      <c r="J22" s="501"/>
      <c r="K22" s="501"/>
      <c r="L22" s="501"/>
      <c r="M22" s="501"/>
    </row>
    <row r="23" spans="1:55" ht="15" x14ac:dyDescent="0.2">
      <c r="A23" s="482" t="s">
        <v>434</v>
      </c>
      <c r="B23" s="484" t="s">
        <v>587</v>
      </c>
      <c r="C23" s="463" t="s">
        <v>205</v>
      </c>
      <c r="D23" s="410"/>
      <c r="E23" s="414">
        <f>SUM(F23:M23)</f>
        <v>0</v>
      </c>
      <c r="F23" s="500"/>
      <c r="G23" s="499"/>
      <c r="H23" s="498"/>
      <c r="I23" s="497"/>
      <c r="J23" s="497"/>
      <c r="K23" s="497"/>
      <c r="L23" s="497"/>
      <c r="M23" s="497"/>
    </row>
    <row r="24" spans="1:55" ht="15" x14ac:dyDescent="0.2">
      <c r="A24" s="482" t="s">
        <v>429</v>
      </c>
      <c r="B24" s="484" t="s">
        <v>586</v>
      </c>
      <c r="C24" s="463" t="s">
        <v>203</v>
      </c>
      <c r="D24" s="410"/>
      <c r="E24" s="414">
        <f>SUM(F24:M24)</f>
        <v>0</v>
      </c>
      <c r="F24" s="500"/>
      <c r="G24" s="499"/>
      <c r="H24" s="498"/>
      <c r="I24" s="497"/>
      <c r="J24" s="497"/>
      <c r="K24" s="497"/>
      <c r="L24" s="497"/>
      <c r="M24" s="497"/>
    </row>
    <row r="25" spans="1:55" ht="15" x14ac:dyDescent="0.2">
      <c r="A25" s="482" t="s">
        <v>426</v>
      </c>
      <c r="B25" s="484" t="s">
        <v>585</v>
      </c>
      <c r="C25" s="463" t="s">
        <v>201</v>
      </c>
      <c r="D25" s="410"/>
      <c r="E25" s="414">
        <f>SUM(F25:M25)</f>
        <v>0</v>
      </c>
      <c r="F25" s="500"/>
      <c r="G25" s="499"/>
      <c r="H25" s="498"/>
      <c r="I25" s="497"/>
      <c r="J25" s="497"/>
      <c r="K25" s="497"/>
      <c r="L25" s="497"/>
      <c r="M25" s="497"/>
    </row>
    <row r="26" spans="1:55" ht="15" x14ac:dyDescent="0.2">
      <c r="A26" s="482" t="s">
        <v>424</v>
      </c>
      <c r="B26" s="484" t="s">
        <v>584</v>
      </c>
      <c r="C26" s="463" t="s">
        <v>583</v>
      </c>
      <c r="D26" s="410">
        <v>50000</v>
      </c>
      <c r="E26" s="414">
        <f>SUM(F26:M26)</f>
        <v>0</v>
      </c>
      <c r="F26" s="500"/>
      <c r="G26" s="499"/>
      <c r="H26" s="498"/>
      <c r="I26" s="497"/>
      <c r="J26" s="497"/>
      <c r="K26" s="497"/>
      <c r="L26" s="497"/>
      <c r="M26" s="497"/>
    </row>
    <row r="27" spans="1:55" ht="15" x14ac:dyDescent="0.2">
      <c r="A27" s="482" t="s">
        <v>420</v>
      </c>
      <c r="B27" s="484"/>
      <c r="C27" s="463"/>
      <c r="D27" s="485"/>
      <c r="E27" s="485"/>
      <c r="F27" s="496"/>
      <c r="G27" s="495"/>
      <c r="H27" s="494"/>
      <c r="I27" s="493"/>
      <c r="J27" s="493"/>
      <c r="K27" s="493"/>
      <c r="L27" s="493"/>
      <c r="M27" s="493"/>
    </row>
    <row r="28" spans="1:55" ht="15" x14ac:dyDescent="0.2">
      <c r="A28" s="482" t="s">
        <v>417</v>
      </c>
      <c r="B28" s="484" t="s">
        <v>582</v>
      </c>
      <c r="C28" s="463" t="s">
        <v>581</v>
      </c>
      <c r="D28" s="472">
        <f t="shared" ref="D28:M28" si="2">SUM(D23:D27)</f>
        <v>50000</v>
      </c>
      <c r="E28" s="472">
        <f t="shared" si="2"/>
        <v>0</v>
      </c>
      <c r="F28" s="472">
        <f t="shared" si="2"/>
        <v>0</v>
      </c>
      <c r="G28" s="472">
        <f t="shared" si="2"/>
        <v>0</v>
      </c>
      <c r="H28" s="472">
        <f t="shared" si="2"/>
        <v>0</v>
      </c>
      <c r="I28" s="472">
        <f t="shared" si="2"/>
        <v>0</v>
      </c>
      <c r="J28" s="472">
        <f t="shared" si="2"/>
        <v>0</v>
      </c>
      <c r="K28" s="472">
        <f t="shared" si="2"/>
        <v>0</v>
      </c>
      <c r="L28" s="472">
        <f t="shared" si="2"/>
        <v>0</v>
      </c>
      <c r="M28" s="472">
        <f t="shared" si="2"/>
        <v>0</v>
      </c>
      <c r="N28" s="492"/>
      <c r="O28" s="492"/>
      <c r="P28" s="492"/>
      <c r="Q28" s="492"/>
      <c r="R28" s="492"/>
      <c r="S28" s="492"/>
      <c r="T28" s="492"/>
      <c r="U28" s="492"/>
      <c r="V28" s="492"/>
      <c r="W28" s="492"/>
      <c r="X28" s="492"/>
      <c r="Y28" s="492"/>
      <c r="Z28" s="492"/>
      <c r="AA28" s="492"/>
      <c r="AB28" s="492"/>
      <c r="AC28" s="492"/>
      <c r="AD28" s="492"/>
      <c r="AE28" s="492"/>
      <c r="AF28" s="492"/>
      <c r="AG28" s="492"/>
      <c r="AH28" s="492"/>
      <c r="AI28" s="492"/>
      <c r="AJ28" s="492"/>
      <c r="AK28" s="492"/>
      <c r="AL28" s="492"/>
      <c r="AM28" s="492"/>
      <c r="AN28" s="492"/>
      <c r="AO28" s="492"/>
      <c r="AP28" s="492"/>
      <c r="AQ28" s="492"/>
      <c r="AR28" s="492"/>
      <c r="AS28" s="492"/>
      <c r="AT28" s="492"/>
      <c r="AU28" s="492"/>
      <c r="AV28" s="492"/>
      <c r="AW28" s="492"/>
      <c r="AX28" s="492"/>
      <c r="AY28" s="492"/>
      <c r="AZ28" s="492"/>
      <c r="BA28" s="492"/>
      <c r="BB28" s="492"/>
      <c r="BC28" s="492"/>
    </row>
    <row r="29" spans="1:55" ht="15" x14ac:dyDescent="0.2">
      <c r="A29" s="482" t="s">
        <v>413</v>
      </c>
      <c r="B29" s="484"/>
      <c r="C29" s="463"/>
      <c r="D29" s="485"/>
      <c r="E29" s="485"/>
      <c r="F29" s="485"/>
      <c r="G29" s="485"/>
      <c r="H29" s="485"/>
      <c r="I29" s="485"/>
      <c r="J29" s="485"/>
      <c r="K29" s="485"/>
      <c r="L29" s="485"/>
      <c r="M29" s="485"/>
    </row>
    <row r="30" spans="1:55" ht="15" x14ac:dyDescent="0.2">
      <c r="A30" s="482" t="s">
        <v>407</v>
      </c>
      <c r="B30" s="481"/>
      <c r="C30" s="480" t="s">
        <v>580</v>
      </c>
      <c r="D30" s="460"/>
      <c r="E30" s="460"/>
      <c r="F30" s="460"/>
      <c r="G30" s="460"/>
      <c r="H30" s="460"/>
      <c r="I30" s="460"/>
      <c r="J30" s="460"/>
      <c r="K30" s="460"/>
      <c r="L30" s="460"/>
      <c r="M30" s="460"/>
    </row>
    <row r="31" spans="1:55" ht="15" x14ac:dyDescent="0.2">
      <c r="A31" s="482" t="s">
        <v>403</v>
      </c>
      <c r="B31" s="484"/>
      <c r="C31" s="491" t="s">
        <v>579</v>
      </c>
      <c r="D31" s="472">
        <f>SUM(D28,D21,D16,D10,'191a'!D21)</f>
        <v>2375124</v>
      </c>
      <c r="E31" s="472">
        <f>SUM(E28,E21,E16,E10,'191a'!E21)</f>
        <v>2896629</v>
      </c>
      <c r="F31" s="472">
        <f>SUM(F28,F21,F16,F10,'191a'!F21)</f>
        <v>1606650</v>
      </c>
      <c r="G31" s="472">
        <f>SUM(G28,G21,G16,G10,'191a'!G21)</f>
        <v>608090</v>
      </c>
      <c r="H31" s="472">
        <f>SUM(H28,H21,H16,H10,'191a'!H21)</f>
        <v>253354</v>
      </c>
      <c r="I31" s="472">
        <f>SUM(I28,I21,I16,I10,'191a'!I21)</f>
        <v>132733</v>
      </c>
      <c r="J31" s="472">
        <f>SUM(J28,J21,J16,J10,'191a'!J21)</f>
        <v>295602</v>
      </c>
      <c r="K31" s="472">
        <f>SUM(K28,K21,K16,K10,'191a'!K21)</f>
        <v>0</v>
      </c>
      <c r="L31" s="472">
        <f>SUM(L28,L21,L16,L10,'191a'!L21)</f>
        <v>200</v>
      </c>
      <c r="M31" s="472">
        <f>SUM(M28,M21,M16,M10,'191a'!M21)</f>
        <v>0</v>
      </c>
    </row>
    <row r="32" spans="1:55" ht="15" x14ac:dyDescent="0.2">
      <c r="A32" s="482" t="s">
        <v>400</v>
      </c>
      <c r="B32" s="484"/>
      <c r="C32" s="463"/>
      <c r="D32" s="485"/>
      <c r="E32" s="485"/>
      <c r="F32" s="490"/>
      <c r="G32" s="489"/>
      <c r="H32" s="488"/>
      <c r="I32" s="485"/>
      <c r="J32" s="485"/>
      <c r="K32" s="485"/>
      <c r="L32" s="485"/>
      <c r="M32" s="485"/>
    </row>
    <row r="33" spans="1:13" ht="15" x14ac:dyDescent="0.2">
      <c r="A33" s="482" t="s">
        <v>397</v>
      </c>
      <c r="B33" s="481">
        <v>950</v>
      </c>
      <c r="C33" s="480" t="s">
        <v>578</v>
      </c>
      <c r="D33" s="487"/>
      <c r="E33" s="487"/>
      <c r="F33" s="417"/>
      <c r="G33" s="417"/>
      <c r="H33" s="417"/>
      <c r="I33" s="417"/>
      <c r="J33" s="417"/>
      <c r="K33" s="417"/>
      <c r="L33" s="417"/>
      <c r="M33" s="460"/>
    </row>
    <row r="34" spans="1:13" ht="15" x14ac:dyDescent="0.2">
      <c r="A34" s="482" t="s">
        <v>393</v>
      </c>
      <c r="B34" s="484"/>
      <c r="C34" s="483" t="s">
        <v>577</v>
      </c>
      <c r="D34" s="469"/>
      <c r="E34" s="469"/>
      <c r="F34" s="417"/>
      <c r="G34" s="417"/>
      <c r="H34" s="417"/>
      <c r="I34" s="417"/>
      <c r="J34" s="417"/>
      <c r="K34" s="417"/>
      <c r="L34" s="417"/>
      <c r="M34" s="460"/>
    </row>
    <row r="35" spans="1:13" x14ac:dyDescent="0.25">
      <c r="A35" s="482" t="s">
        <v>388</v>
      </c>
      <c r="B35" s="484"/>
      <c r="C35" s="486"/>
      <c r="D35" s="485"/>
      <c r="E35" s="485"/>
      <c r="F35" s="417"/>
      <c r="G35" s="417"/>
      <c r="H35" s="417"/>
      <c r="I35" s="417"/>
      <c r="J35" s="417"/>
      <c r="K35" s="417"/>
      <c r="L35" s="417"/>
      <c r="M35" s="460"/>
    </row>
    <row r="36" spans="1:13" ht="15" x14ac:dyDescent="0.2">
      <c r="A36" s="482" t="s">
        <v>383</v>
      </c>
      <c r="B36" s="481"/>
      <c r="C36" s="480" t="s">
        <v>576</v>
      </c>
      <c r="D36" s="604">
        <f>+D31+D34</f>
        <v>2375124</v>
      </c>
      <c r="E36" s="604">
        <f>+E31+E34</f>
        <v>2896629</v>
      </c>
      <c r="F36" s="417"/>
      <c r="G36" s="417"/>
      <c r="H36" s="417"/>
      <c r="I36" s="417"/>
      <c r="J36" s="417"/>
      <c r="K36" s="417"/>
      <c r="L36" s="417"/>
      <c r="M36" s="460"/>
    </row>
    <row r="37" spans="1:13" ht="15" x14ac:dyDescent="0.2">
      <c r="A37" s="482" t="s">
        <v>379</v>
      </c>
      <c r="B37" s="484"/>
      <c r="C37" s="483" t="s">
        <v>575</v>
      </c>
      <c r="D37" s="605"/>
      <c r="E37" s="605"/>
      <c r="F37" s="417"/>
      <c r="G37" s="417"/>
      <c r="H37" s="417"/>
      <c r="I37" s="417"/>
      <c r="J37" s="417"/>
      <c r="K37" s="417"/>
      <c r="L37" s="417"/>
      <c r="M37" s="460"/>
    </row>
    <row r="38" spans="1:13" ht="15" x14ac:dyDescent="0.2">
      <c r="A38" s="482" t="s">
        <v>376</v>
      </c>
      <c r="B38" s="481"/>
      <c r="C38" s="480"/>
      <c r="D38" s="460"/>
      <c r="E38" s="460"/>
      <c r="F38" s="417"/>
      <c r="G38" s="417"/>
      <c r="H38" s="417"/>
      <c r="I38" s="417"/>
      <c r="J38" s="417"/>
      <c r="K38" s="417"/>
      <c r="L38" s="417"/>
      <c r="M38" s="460"/>
    </row>
    <row r="39" spans="1:13" thickBot="1" x14ac:dyDescent="0.25">
      <c r="A39" s="482" t="s">
        <v>372</v>
      </c>
      <c r="B39" s="481"/>
      <c r="C39" s="480"/>
      <c r="D39" s="460"/>
      <c r="E39" s="460"/>
      <c r="F39" s="465"/>
      <c r="G39" s="465"/>
      <c r="H39" s="465"/>
      <c r="I39" s="465"/>
      <c r="J39" s="465"/>
      <c r="K39" s="417"/>
      <c r="L39" s="417"/>
      <c r="M39" s="460"/>
    </row>
    <row r="40" spans="1:13" x14ac:dyDescent="0.25">
      <c r="A40" s="459" t="s">
        <v>368</v>
      </c>
      <c r="B40" s="479"/>
      <c r="C40" s="478" t="s">
        <v>574</v>
      </c>
      <c r="D40" s="477"/>
      <c r="E40" s="476"/>
      <c r="F40" s="417"/>
      <c r="G40" s="470"/>
      <c r="H40" s="470"/>
      <c r="I40" s="470"/>
      <c r="J40" s="465"/>
      <c r="K40" s="417"/>
      <c r="L40" s="475"/>
      <c r="M40" s="460"/>
    </row>
    <row r="41" spans="1:13" x14ac:dyDescent="0.25">
      <c r="A41" s="459" t="s">
        <v>364</v>
      </c>
      <c r="B41" s="464"/>
      <c r="C41" s="463"/>
      <c r="D41" s="460"/>
      <c r="E41" s="474"/>
      <c r="F41" s="417"/>
      <c r="G41" s="470"/>
      <c r="H41" s="470"/>
      <c r="I41" s="470"/>
      <c r="J41" s="465"/>
      <c r="K41" s="417"/>
      <c r="L41" s="417"/>
      <c r="M41" s="460"/>
    </row>
    <row r="42" spans="1:13" x14ac:dyDescent="0.25">
      <c r="A42" s="459" t="s">
        <v>361</v>
      </c>
      <c r="B42" s="464"/>
      <c r="C42" s="473" t="s">
        <v>573</v>
      </c>
      <c r="D42" s="472">
        <v>277141</v>
      </c>
      <c r="E42" s="471">
        <v>511114</v>
      </c>
      <c r="F42" s="470" t="s">
        <v>572</v>
      </c>
      <c r="G42" s="470"/>
      <c r="H42" s="470"/>
      <c r="I42" s="470"/>
      <c r="J42" s="465"/>
      <c r="K42" s="417"/>
      <c r="L42" s="417"/>
      <c r="M42" s="460"/>
    </row>
    <row r="43" spans="1:13" x14ac:dyDescent="0.25">
      <c r="A43" s="459" t="s">
        <v>358</v>
      </c>
      <c r="B43" s="464"/>
      <c r="C43" s="473" t="s">
        <v>571</v>
      </c>
      <c r="D43" s="472">
        <v>2261235</v>
      </c>
      <c r="E43" s="471">
        <v>2390998</v>
      </c>
      <c r="F43" s="470"/>
      <c r="G43" s="465"/>
      <c r="H43" s="465"/>
      <c r="I43" s="465"/>
      <c r="J43" s="465"/>
      <c r="K43" s="417"/>
      <c r="L43" s="417"/>
      <c r="M43" s="460"/>
    </row>
    <row r="44" spans="1:13" x14ac:dyDescent="0.25">
      <c r="A44" s="459" t="s">
        <v>356</v>
      </c>
      <c r="B44" s="464"/>
      <c r="C44" s="473" t="s">
        <v>570</v>
      </c>
      <c r="D44" s="472">
        <f>SUM(D42:D43)</f>
        <v>2538376</v>
      </c>
      <c r="E44" s="471">
        <f>SUM(E42:E43)</f>
        <v>2902112</v>
      </c>
      <c r="F44" s="470" t="s">
        <v>569</v>
      </c>
      <c r="G44" s="465"/>
      <c r="H44" s="465"/>
      <c r="I44" s="465"/>
      <c r="J44" s="465"/>
      <c r="K44" s="417"/>
      <c r="L44" s="417"/>
      <c r="M44" s="460"/>
    </row>
    <row r="45" spans="1:13" ht="15" x14ac:dyDescent="0.2">
      <c r="A45" s="459" t="s">
        <v>351</v>
      </c>
      <c r="B45" s="464"/>
      <c r="C45" s="463"/>
      <c r="D45" s="469"/>
      <c r="E45" s="468"/>
      <c r="F45" s="465"/>
      <c r="G45" s="465"/>
      <c r="H45" s="465"/>
      <c r="I45" s="465"/>
      <c r="J45" s="465"/>
      <c r="K45" s="417"/>
      <c r="L45" s="417"/>
      <c r="M45" s="460"/>
    </row>
    <row r="46" spans="1:13" ht="15" x14ac:dyDescent="0.2">
      <c r="A46" s="459" t="s">
        <v>568</v>
      </c>
      <c r="B46" s="464"/>
      <c r="C46" s="463" t="s">
        <v>567</v>
      </c>
      <c r="D46" s="467">
        <f>D36</f>
        <v>2375124</v>
      </c>
      <c r="E46" s="466">
        <f>E36</f>
        <v>2896629</v>
      </c>
      <c r="F46" s="465"/>
      <c r="G46" s="465"/>
      <c r="H46" s="465"/>
      <c r="I46" s="465"/>
      <c r="J46" s="465"/>
      <c r="K46" s="417"/>
      <c r="L46" s="417"/>
      <c r="M46" s="460"/>
    </row>
    <row r="47" spans="1:13" ht="15" x14ac:dyDescent="0.2">
      <c r="A47" s="459" t="s">
        <v>566</v>
      </c>
      <c r="B47" s="464"/>
      <c r="C47" s="463" t="s">
        <v>565</v>
      </c>
      <c r="D47" s="462">
        <f>D48-D46</f>
        <v>163252</v>
      </c>
      <c r="E47" s="461">
        <f>E48-E46</f>
        <v>5483</v>
      </c>
      <c r="F47" s="417"/>
      <c r="G47" s="417"/>
      <c r="H47" s="417"/>
      <c r="I47" s="417"/>
      <c r="J47" s="417"/>
      <c r="K47" s="417"/>
      <c r="L47" s="417"/>
      <c r="M47" s="460"/>
    </row>
    <row r="48" spans="1:13" thickBot="1" x14ac:dyDescent="0.25">
      <c r="A48" s="459" t="s">
        <v>564</v>
      </c>
      <c r="B48" s="458"/>
      <c r="C48" s="457" t="s">
        <v>563</v>
      </c>
      <c r="D48" s="456">
        <f>D44</f>
        <v>2538376</v>
      </c>
      <c r="E48" s="455">
        <f>E44</f>
        <v>2902112</v>
      </c>
      <c r="F48" s="454"/>
      <c r="G48" s="454"/>
      <c r="H48" s="454"/>
      <c r="I48" s="454"/>
      <c r="J48" s="454"/>
      <c r="K48" s="454"/>
      <c r="L48" s="454"/>
      <c r="M48" s="453"/>
    </row>
    <row r="49" spans="1:3" ht="15.75" customHeight="1" x14ac:dyDescent="0.2">
      <c r="A49" s="606" t="str">
        <f ca="1">CELL("FILENAME",A2)</f>
        <v>R:\Finance\Annual Budget\Amended 2016-2017\[2016-2017 Amended Budget.xlsx]191b</v>
      </c>
      <c r="B49" s="606"/>
      <c r="C49" s="606"/>
    </row>
  </sheetData>
  <mergeCells count="5">
    <mergeCell ref="A1:C1"/>
    <mergeCell ref="A4:C4"/>
    <mergeCell ref="D36:D37"/>
    <mergeCell ref="E36:E37"/>
    <mergeCell ref="A49:C49"/>
  </mergeCells>
  <printOptions horizontalCentered="1" verticalCentered="1"/>
  <pageMargins left="0.1" right="0.1" top="0.4" bottom="0.4" header="0.1" footer="0.1"/>
  <pageSetup scale="73" fitToHeight="2" orientation="landscape" r:id="rId1"/>
  <headerFooter>
    <oddHeader>&amp;C&amp;"Arial,Bold"TWIN FALLS SCHOOL DISTIRCT 411</oddHeader>
    <oddFooter>&amp;L&amp;"Arial,Bold"&amp;Z&amp;F&amp;R&amp;"Arial,Bold"Page &amp;P of &amp;N</oddFooter>
  </headerFooter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441"/>
  <sheetViews>
    <sheetView zoomScaleNormal="100" workbookViewId="0">
      <pane xSplit="3" ySplit="6" topLeftCell="D7" activePane="bottomRight" state="frozen"/>
      <selection activeCell="P31" sqref="P31"/>
      <selection pane="topRight" activeCell="P31" sqref="P31"/>
      <selection pane="bottomLeft" activeCell="P31" sqref="P31"/>
      <selection pane="bottomRight" activeCell="P31" sqref="P31"/>
    </sheetView>
  </sheetViews>
  <sheetFormatPr defaultColWidth="9.77734375" defaultRowHeight="11.25" x14ac:dyDescent="0.2"/>
  <cols>
    <col min="1" max="1" width="3.77734375" style="321" customWidth="1"/>
    <col min="2" max="2" width="6.77734375" style="321" customWidth="1"/>
    <col min="3" max="3" width="27.77734375" style="322" customWidth="1"/>
    <col min="4" max="6" width="10.77734375" style="321" customWidth="1"/>
    <col min="7" max="7" width="3.77734375" style="321" customWidth="1"/>
    <col min="8" max="8" width="6.77734375" style="321" customWidth="1"/>
    <col min="9" max="9" width="27.77734375" style="322" customWidth="1"/>
    <col min="10" max="12" width="10.77734375" style="321" customWidth="1"/>
    <col min="13" max="16384" width="9.77734375" style="321"/>
  </cols>
  <sheetData>
    <row r="1" spans="1:12" ht="20.25" x14ac:dyDescent="0.3">
      <c r="A1" s="596" t="s">
        <v>47</v>
      </c>
      <c r="B1" s="596"/>
      <c r="C1" s="596"/>
      <c r="D1" s="393"/>
      <c r="E1" s="394" t="s">
        <v>510</v>
      </c>
      <c r="F1" s="394"/>
      <c r="G1" s="390"/>
      <c r="H1" s="390"/>
      <c r="I1" s="396"/>
      <c r="J1" s="393"/>
      <c r="L1" s="395" t="s">
        <v>509</v>
      </c>
    </row>
    <row r="2" spans="1:12" ht="15.75" x14ac:dyDescent="0.25">
      <c r="A2" s="393"/>
      <c r="B2" s="393"/>
      <c r="C2" s="389"/>
      <c r="D2" s="393"/>
      <c r="E2" s="394" t="s">
        <v>504</v>
      </c>
      <c r="F2" s="392"/>
      <c r="G2" s="390"/>
      <c r="H2" s="390"/>
      <c r="I2" s="389"/>
      <c r="K2" s="543"/>
      <c r="L2" s="542" t="s">
        <v>670</v>
      </c>
    </row>
    <row r="3" spans="1:12" ht="15.75" x14ac:dyDescent="0.25">
      <c r="A3" s="393"/>
      <c r="B3" s="393"/>
      <c r="C3" s="389"/>
      <c r="D3" s="393"/>
      <c r="E3" s="392" t="s">
        <v>507</v>
      </c>
      <c r="F3" s="391"/>
      <c r="G3" s="390"/>
      <c r="H3" s="390"/>
      <c r="I3" s="389"/>
      <c r="K3" s="543"/>
      <c r="L3" s="542" t="s">
        <v>669</v>
      </c>
    </row>
    <row r="4" spans="1:12" ht="13.9" customHeight="1" x14ac:dyDescent="0.2">
      <c r="A4" s="597" t="s">
        <v>505</v>
      </c>
      <c r="B4" s="597"/>
      <c r="C4" s="597"/>
      <c r="D4" s="597"/>
      <c r="E4" s="324"/>
      <c r="F4" s="324"/>
      <c r="G4" s="324"/>
      <c r="H4" s="324"/>
      <c r="I4" s="325"/>
      <c r="J4" s="324"/>
      <c r="K4" s="324"/>
      <c r="L4" s="324"/>
    </row>
    <row r="5" spans="1:12" ht="12.75" x14ac:dyDescent="0.2">
      <c r="A5" s="388"/>
      <c r="B5" s="387"/>
      <c r="C5" s="386" t="s">
        <v>504</v>
      </c>
      <c r="D5" s="385" t="s">
        <v>503</v>
      </c>
      <c r="E5" s="384" t="s">
        <v>502</v>
      </c>
      <c r="F5" s="383" t="s">
        <v>501</v>
      </c>
      <c r="G5" s="382"/>
      <c r="H5" s="381"/>
      <c r="I5" s="380" t="s">
        <v>504</v>
      </c>
      <c r="J5" s="379" t="s">
        <v>503</v>
      </c>
      <c r="K5" s="378" t="s">
        <v>502</v>
      </c>
      <c r="L5" s="377" t="s">
        <v>501</v>
      </c>
    </row>
    <row r="6" spans="1:12" ht="12.75" x14ac:dyDescent="0.2">
      <c r="A6" s="351" t="s">
        <v>87</v>
      </c>
      <c r="B6" s="334" t="s">
        <v>500</v>
      </c>
      <c r="C6" s="328" t="s">
        <v>499</v>
      </c>
      <c r="D6" s="334" t="s">
        <v>88</v>
      </c>
      <c r="E6" s="334" t="s">
        <v>498</v>
      </c>
      <c r="F6" s="376" t="s">
        <v>497</v>
      </c>
      <c r="G6" s="355" t="s">
        <v>87</v>
      </c>
      <c r="H6" s="375" t="s">
        <v>500</v>
      </c>
      <c r="I6" s="374" t="s">
        <v>499</v>
      </c>
      <c r="J6" s="351" t="s">
        <v>88</v>
      </c>
      <c r="K6" s="334" t="s">
        <v>498</v>
      </c>
      <c r="L6" s="334" t="s">
        <v>497</v>
      </c>
    </row>
    <row r="7" spans="1:12" ht="12.75" x14ac:dyDescent="0.2">
      <c r="A7" s="351" t="s">
        <v>496</v>
      </c>
      <c r="B7" s="334" t="s">
        <v>495</v>
      </c>
      <c r="C7" s="333" t="s">
        <v>494</v>
      </c>
      <c r="D7" s="354">
        <f>'220'!D7+'230-239 Special Local'!D7+'240-249 Special State'!D7+'250-289 Special Federal'!D7+'290'!D7+'310'!D7+'410'!D7+'420'!D7+'490'!D7+'710'!D7+'720'!D7+Form!D7</f>
        <v>77501755.569999993</v>
      </c>
      <c r="E7" s="373" t="s">
        <v>346</v>
      </c>
      <c r="F7" s="372">
        <f>'220'!F7+'230-239 Special Local'!F7+'240-249 Special State'!F7+'250-289 Special Federal'!F7+'290'!F7+'310'!F7+'410'!F7+'420'!F7+'490'!F7+'710'!F7+'720'!F7+Form!F7</f>
        <v>36009035.640000001</v>
      </c>
      <c r="G7" s="348" t="s">
        <v>493</v>
      </c>
      <c r="H7" s="351" t="s">
        <v>492</v>
      </c>
      <c r="I7" s="333" t="s">
        <v>170</v>
      </c>
      <c r="J7" s="545">
        <f>'220'!J7+'230-239 Special Local'!J7+'240-249 Special State'!J7+'250-289 Special Federal'!J7+'290'!J7+'310'!J7+'410'!J7+'420'!J7+'490'!J7+'710'!J7+'720'!J7+Form!J7</f>
        <v>0</v>
      </c>
      <c r="K7" s="545">
        <f>'220'!K7+'230-239 Special Local'!K7+'240-249 Special State'!K7+'250-289 Special Federal'!K7+'290'!K7+'310'!K7+'410'!K7+'420'!K7+'490'!K7+'710'!K7+'720'!K7+Form!K7</f>
        <v>0</v>
      </c>
      <c r="L7" s="357"/>
    </row>
    <row r="8" spans="1:12" ht="12.75" x14ac:dyDescent="0.2">
      <c r="A8" s="351" t="s">
        <v>491</v>
      </c>
      <c r="B8" s="334"/>
      <c r="C8" s="333"/>
      <c r="D8" s="360"/>
      <c r="E8" s="353"/>
      <c r="F8" s="356"/>
      <c r="G8" s="355" t="s">
        <v>490</v>
      </c>
      <c r="H8" s="351" t="s">
        <v>489</v>
      </c>
      <c r="I8" s="365" t="s">
        <v>488</v>
      </c>
      <c r="J8" s="352">
        <f>J7</f>
        <v>0</v>
      </c>
      <c r="K8" s="358" t="s">
        <v>346</v>
      </c>
      <c r="L8" s="352">
        <f>K7</f>
        <v>0</v>
      </c>
    </row>
    <row r="9" spans="1:12" ht="12.75" x14ac:dyDescent="0.2">
      <c r="A9" s="351" t="s">
        <v>487</v>
      </c>
      <c r="B9" s="334" t="s">
        <v>486</v>
      </c>
      <c r="C9" s="333" t="s">
        <v>171</v>
      </c>
      <c r="D9" s="545">
        <f>'220'!D9+'230-239 Special Local'!D9+'240-249 Special State'!D9+'250-289 Special Federal'!D9+'290'!D9+'310'!D9+'410'!D9+'420'!D9+'490'!D9+'710'!D9+'720'!D9+Form!D9</f>
        <v>0</v>
      </c>
      <c r="E9" s="545">
        <f>'220'!E9+'230-239 Special Local'!E9+'240-249 Special State'!E9+'250-289 Special Federal'!E9+'290'!E9+'310'!E9+'410'!E9+'420'!E9+'490'!E9+'710'!E9+'720'!E9+Form!E9</f>
        <v>0</v>
      </c>
      <c r="F9" s="356"/>
      <c r="G9" s="355" t="s">
        <v>485</v>
      </c>
      <c r="H9" s="335"/>
      <c r="I9" s="333"/>
      <c r="J9" s="347"/>
      <c r="K9" s="347"/>
      <c r="L9" s="357"/>
    </row>
    <row r="10" spans="1:12" ht="12.75" x14ac:dyDescent="0.2">
      <c r="A10" s="351" t="s">
        <v>484</v>
      </c>
      <c r="B10" s="334" t="s">
        <v>483</v>
      </c>
      <c r="C10" s="333" t="s">
        <v>169</v>
      </c>
      <c r="D10" s="545">
        <f>'220'!D10+'230-239 Special Local'!D10+'240-249 Special State'!D10+'250-289 Special Federal'!D10+'290'!D10+'310'!D10+'410'!D10+'420'!D10+'490'!D10+'710'!D10+'720'!D10+Form!D10</f>
        <v>0</v>
      </c>
      <c r="E10" s="545">
        <f>'220'!E10+'230-239 Special Local'!E10+'240-249 Special State'!E10+'250-289 Special Federal'!E10+'290'!E10+'310'!E10+'410'!E10+'420'!E10+'490'!E10+'710'!E10+'720'!E10+Form!E10</f>
        <v>0</v>
      </c>
      <c r="F10" s="356"/>
      <c r="G10" s="355" t="s">
        <v>482</v>
      </c>
      <c r="H10" s="351" t="s">
        <v>481</v>
      </c>
      <c r="I10" s="333" t="s">
        <v>165</v>
      </c>
      <c r="J10" s="545">
        <f>'220'!J10+'230-239 Special Local'!J10+'240-249 Special State'!J10+'250-289 Special Federal'!J10+'290'!J10+'310'!J10+'410'!J10+'420'!J10+'490'!J10+'710'!J10+'720'!J10+Form!J10</f>
        <v>0</v>
      </c>
      <c r="K10" s="545">
        <f>'220'!K10+'230-239 Special Local'!K10+'240-249 Special State'!K10+'250-289 Special Federal'!K10+'290'!K10+'310'!K10+'410'!K10+'420'!K10+'490'!K10+'710'!K10+'720'!K10+Form!K10</f>
        <v>0</v>
      </c>
      <c r="L10" s="357"/>
    </row>
    <row r="11" spans="1:12" ht="12.75" x14ac:dyDescent="0.2">
      <c r="A11" s="351" t="s">
        <v>480</v>
      </c>
      <c r="B11" s="334" t="s">
        <v>479</v>
      </c>
      <c r="C11" s="333" t="s">
        <v>168</v>
      </c>
      <c r="D11" s="545">
        <f>'220'!D11+'230-239 Special Local'!D11+'240-249 Special State'!D11+'250-289 Special Federal'!D11+'290'!D11+'310'!D11+'410'!D11+'420'!D11+'490'!D11+'710'!D11+'720'!D11+Form!D11</f>
        <v>0</v>
      </c>
      <c r="E11" s="545">
        <f>'220'!E11+'230-239 Special Local'!E11+'240-249 Special State'!E11+'250-289 Special Federal'!E11+'290'!E11+'310'!E11+'410'!E11+'420'!E11+'490'!E11+'710'!E11+'720'!E11+Form!E11</f>
        <v>0</v>
      </c>
      <c r="F11" s="356"/>
      <c r="G11" s="355" t="s">
        <v>478</v>
      </c>
      <c r="H11" s="351" t="s">
        <v>477</v>
      </c>
      <c r="I11" s="333" t="s">
        <v>163</v>
      </c>
      <c r="J11" s="545">
        <f>'220'!J11+'230-239 Special Local'!J11+'240-249 Special State'!J11+'250-289 Special Federal'!J11+'290'!J11+'310'!J11+'410'!J11+'420'!J11+'490'!J11+'710'!J11+'720'!J11+Form!J11</f>
        <v>0</v>
      </c>
      <c r="K11" s="545">
        <f>'220'!K11+'230-239 Special Local'!K11+'240-249 Special State'!K11+'250-289 Special Federal'!K11+'290'!K11+'310'!K11+'410'!K11+'420'!K11+'490'!K11+'710'!K11+'720'!K11+Form!K11</f>
        <v>0</v>
      </c>
      <c r="L11" s="357"/>
    </row>
    <row r="12" spans="1:12" ht="12.75" x14ac:dyDescent="0.2">
      <c r="A12" s="351" t="s">
        <v>476</v>
      </c>
      <c r="B12" s="334" t="s">
        <v>475</v>
      </c>
      <c r="C12" s="333" t="s">
        <v>166</v>
      </c>
      <c r="D12" s="545">
        <f>'220'!D12+'230-239 Special Local'!D12+'240-249 Special State'!D12+'250-289 Special Federal'!D12+'290'!D12+'310'!D12+'410'!D12+'420'!D12+'490'!D12+'710'!D12+'720'!D12+Form!D12</f>
        <v>0</v>
      </c>
      <c r="E12" s="545">
        <f>'220'!E12+'230-239 Special Local'!E12+'240-249 Special State'!E12+'250-289 Special Federal'!E12+'290'!E12+'310'!E12+'410'!E12+'420'!E12+'490'!E12+'710'!E12+'720'!E12+Form!E12</f>
        <v>0</v>
      </c>
      <c r="F12" s="356"/>
      <c r="G12" s="355" t="s">
        <v>474</v>
      </c>
      <c r="H12" s="351" t="s">
        <v>473</v>
      </c>
      <c r="I12" s="333" t="s">
        <v>472</v>
      </c>
      <c r="J12" s="545">
        <f>'220'!J12+'230-239 Special Local'!J12+'240-249 Special State'!J12+'250-289 Special Federal'!J12+'290'!J12+'310'!J12+'410'!J12+'420'!J12+'490'!J12+'710'!J12+'720'!J12+Form!J12</f>
        <v>0</v>
      </c>
      <c r="K12" s="545">
        <f>'220'!K12+'230-239 Special Local'!K12+'240-249 Special State'!K12+'250-289 Special Federal'!K12+'290'!K12+'310'!K12+'410'!K12+'420'!K12+'490'!K12+'710'!K12+'720'!K12+Form!K12</f>
        <v>0</v>
      </c>
      <c r="L12" s="357"/>
    </row>
    <row r="13" spans="1:12" ht="12.75" x14ac:dyDescent="0.2">
      <c r="A13" s="351" t="s">
        <v>471</v>
      </c>
      <c r="B13" s="334" t="s">
        <v>470</v>
      </c>
      <c r="C13" s="333" t="s">
        <v>164</v>
      </c>
      <c r="D13" s="545">
        <f>'220'!D13+'230-239 Special Local'!D13+'240-249 Special State'!D13+'250-289 Special Federal'!D13+'290'!D13+'310'!D13+'410'!D13+'420'!D13+'490'!D13+'710'!D13+'720'!D13+Form!D13</f>
        <v>0</v>
      </c>
      <c r="E13" s="545">
        <f>'220'!E13+'230-239 Special Local'!E13+'240-249 Special State'!E13+'250-289 Special Federal'!E13+'290'!E13+'310'!E13+'410'!E13+'420'!E13+'490'!E13+'710'!E13+'720'!E13+Form!E13</f>
        <v>0</v>
      </c>
      <c r="F13" s="356"/>
      <c r="G13" s="355" t="s">
        <v>469</v>
      </c>
      <c r="H13" s="351" t="s">
        <v>468</v>
      </c>
      <c r="I13" s="333" t="s">
        <v>159</v>
      </c>
      <c r="J13" s="545">
        <f>'220'!J13+'230-239 Special Local'!J13+'240-249 Special State'!J13+'250-289 Special Federal'!J13+'290'!J13+'310'!J13+'410'!J13+'420'!J13+'490'!J13+'710'!J13+'720'!J13+Form!J13</f>
        <v>0</v>
      </c>
      <c r="K13" s="545">
        <f>'220'!K13+'230-239 Special Local'!K13+'240-249 Special State'!K13+'250-289 Special Federal'!K13+'290'!K13+'310'!K13+'410'!K13+'420'!K13+'490'!K13+'710'!K13+'720'!K13+Form!K13</f>
        <v>0</v>
      </c>
      <c r="L13" s="357"/>
    </row>
    <row r="14" spans="1:12" ht="12.75" x14ac:dyDescent="0.2">
      <c r="A14" s="351" t="s">
        <v>467</v>
      </c>
      <c r="B14" s="334" t="s">
        <v>466</v>
      </c>
      <c r="C14" s="333" t="s">
        <v>162</v>
      </c>
      <c r="D14" s="545">
        <f>'220'!D14+'230-239 Special Local'!D14+'240-249 Special State'!D14+'250-289 Special Federal'!D14+'290'!D14+'310'!D14+'410'!D14+'420'!D14+'490'!D14+'710'!D14+'720'!D14+Form!D14</f>
        <v>0</v>
      </c>
      <c r="E14" s="545">
        <f>'220'!E14+'230-239 Special Local'!E14+'240-249 Special State'!E14+'250-289 Special Federal'!E14+'290'!E14+'310'!E14+'410'!E14+'420'!E14+'490'!E14+'710'!E14+'720'!E14+Form!E14</f>
        <v>0</v>
      </c>
      <c r="F14" s="356"/>
      <c r="G14" s="355" t="s">
        <v>465</v>
      </c>
      <c r="H14" s="351" t="s">
        <v>464</v>
      </c>
      <c r="I14" s="333" t="s">
        <v>157</v>
      </c>
      <c r="J14" s="545">
        <f>'220'!J14+'230-239 Special Local'!J14+'240-249 Special State'!J14+'250-289 Special Federal'!J14+'290'!J14+'310'!J14+'410'!J14+'420'!J14+'490'!J14+'710'!J14+'720'!J14+Form!J14</f>
        <v>0</v>
      </c>
      <c r="K14" s="545">
        <f>'220'!K14+'230-239 Special Local'!K14+'240-249 Special State'!K14+'250-289 Special Federal'!K14+'290'!K14+'310'!K14+'410'!K14+'420'!K14+'490'!K14+'710'!K14+'720'!K14+Form!K14</f>
        <v>0</v>
      </c>
      <c r="L14" s="357"/>
    </row>
    <row r="15" spans="1:12" ht="12.75" x14ac:dyDescent="0.2">
      <c r="A15" s="351" t="s">
        <v>463</v>
      </c>
      <c r="B15" s="334" t="s">
        <v>462</v>
      </c>
      <c r="C15" s="333" t="s">
        <v>160</v>
      </c>
      <c r="D15" s="545">
        <f>'220'!D15+'230-239 Special Local'!D15+'240-249 Special State'!D15+'250-289 Special Federal'!D15+'290'!D15+'310'!D15+'410'!D15+'420'!D15+'490'!D15+'710'!D15+'720'!D15+Form!D15</f>
        <v>0</v>
      </c>
      <c r="E15" s="545">
        <f>'220'!E15+'230-239 Special Local'!E15+'240-249 Special State'!E15+'250-289 Special Federal'!E15+'290'!E15+'310'!E15+'410'!E15+'420'!E15+'490'!E15+'710'!E15+'720'!E15+Form!E15</f>
        <v>0</v>
      </c>
      <c r="F15" s="356"/>
      <c r="G15" s="355" t="s">
        <v>461</v>
      </c>
      <c r="H15" s="351" t="s">
        <v>460</v>
      </c>
      <c r="I15" s="333" t="s">
        <v>155</v>
      </c>
      <c r="J15" s="545">
        <f>'220'!J15+'230-239 Special Local'!J15+'240-249 Special State'!J15+'250-289 Special Federal'!J15+'290'!J15+'310'!J15+'410'!J15+'420'!J15+'490'!J15+'710'!J15+'720'!J15+Form!J15</f>
        <v>0</v>
      </c>
      <c r="K15" s="545">
        <f>'220'!K15+'230-239 Special Local'!K15+'240-249 Special State'!K15+'250-289 Special Federal'!K15+'290'!K15+'310'!K15+'410'!K15+'420'!K15+'490'!K15+'710'!K15+'720'!K15+Form!K15</f>
        <v>0</v>
      </c>
      <c r="L15" s="357"/>
    </row>
    <row r="16" spans="1:12" ht="12.75" x14ac:dyDescent="0.2">
      <c r="A16" s="351" t="s">
        <v>459</v>
      </c>
      <c r="B16" s="334" t="s">
        <v>458</v>
      </c>
      <c r="C16" s="333" t="s">
        <v>158</v>
      </c>
      <c r="D16" s="545">
        <f>'220'!D16+'230-239 Special Local'!D16+'240-249 Special State'!D16+'250-289 Special Federal'!D16+'290'!D16+'310'!D16+'410'!D16+'420'!D16+'490'!D16+'710'!D16+'720'!D16+Form!D16</f>
        <v>0</v>
      </c>
      <c r="E16" s="545">
        <f>'220'!E16+'230-239 Special Local'!E16+'240-249 Special State'!E16+'250-289 Special Federal'!E16+'290'!E16+'310'!E16+'410'!E16+'420'!E16+'490'!E16+'710'!E16+'720'!E16+Form!E16</f>
        <v>0</v>
      </c>
      <c r="F16" s="356"/>
      <c r="G16" s="355" t="s">
        <v>457</v>
      </c>
      <c r="H16" s="351" t="s">
        <v>456</v>
      </c>
      <c r="I16" s="333" t="s">
        <v>153</v>
      </c>
      <c r="J16" s="545">
        <f>'220'!J16+'230-239 Special Local'!J16+'240-249 Special State'!J16+'250-289 Special Federal'!J16+'290'!J16+'310'!J16+'410'!J16+'420'!J16+'490'!J16+'710'!J16+'720'!J16+Form!J16</f>
        <v>1751266</v>
      </c>
      <c r="K16" s="545">
        <f>'220'!K16+'230-239 Special Local'!K16+'240-249 Special State'!K16+'250-289 Special Federal'!K16+'290'!K16+'310'!K16+'410'!K16+'420'!K16+'490'!K16+'710'!K16+'720'!K16+Form!K16</f>
        <v>1546856.21</v>
      </c>
      <c r="L16" s="357"/>
    </row>
    <row r="17" spans="1:15" ht="12.75" x14ac:dyDescent="0.2">
      <c r="A17" s="351" t="s">
        <v>455</v>
      </c>
      <c r="B17" s="334" t="s">
        <v>454</v>
      </c>
      <c r="C17" s="333" t="s">
        <v>156</v>
      </c>
      <c r="D17" s="545">
        <f>'220'!D17+'230-239 Special Local'!D17+'240-249 Special State'!D17+'250-289 Special Federal'!D17+'290'!D17+'310'!D17+'410'!D17+'420'!D17+'490'!D17+'710'!D17+'720'!D17+Form!D17</f>
        <v>3300000</v>
      </c>
      <c r="E17" s="545">
        <f>'220'!E17+'230-239 Special Local'!E17+'240-249 Special State'!E17+'250-289 Special Federal'!E17+'290'!E17+'310'!E17+'410'!E17+'420'!E17+'490'!E17+'710'!E17+'720'!E17+Form!E17</f>
        <v>3300000</v>
      </c>
      <c r="F17" s="356"/>
      <c r="G17" s="355" t="s">
        <v>453</v>
      </c>
      <c r="H17" s="351" t="s">
        <v>452</v>
      </c>
      <c r="I17" s="333" t="s">
        <v>152</v>
      </c>
      <c r="J17" s="545">
        <f>'220'!J17+'230-239 Special Local'!J17+'240-249 Special State'!J17+'250-289 Special Federal'!J17+'290'!J17+'310'!J17+'410'!J17+'420'!J17+'490'!J17+'710'!J17+'720'!J17+Form!J17</f>
        <v>44125</v>
      </c>
      <c r="K17" s="545">
        <f>'220'!K17+'230-239 Special Local'!K17+'240-249 Special State'!K17+'250-289 Special Federal'!K17+'290'!K17+'310'!K17+'410'!K17+'420'!K17+'490'!K17+'710'!K17+'720'!K17+Form!K17</f>
        <v>35000</v>
      </c>
      <c r="L17" s="357"/>
    </row>
    <row r="18" spans="1:15" ht="12.75" x14ac:dyDescent="0.2">
      <c r="A18" s="351" t="s">
        <v>451</v>
      </c>
      <c r="B18" s="334" t="s">
        <v>450</v>
      </c>
      <c r="C18" s="365" t="s">
        <v>154</v>
      </c>
      <c r="D18" s="545">
        <f>'220'!D18+'230-239 Special Local'!D18+'240-249 Special State'!D18+'250-289 Special Federal'!D18+'290'!D18+'310'!D18+'410'!D18+'420'!D18+'490'!D18+'710'!D18+'720'!D18+Form!D18</f>
        <v>16294775</v>
      </c>
      <c r="E18" s="545">
        <f>'220'!E18+'230-239 Special Local'!E18+'240-249 Special State'!E18+'250-289 Special Federal'!E18+'290'!E18+'310'!E18+'410'!E18+'420'!E18+'490'!E18+'710'!E18+'720'!E18+Form!E18</f>
        <v>7500000</v>
      </c>
      <c r="F18" s="356"/>
      <c r="G18" s="355" t="s">
        <v>449</v>
      </c>
      <c r="H18" s="351" t="s">
        <v>448</v>
      </c>
      <c r="I18" s="333" t="s">
        <v>150</v>
      </c>
      <c r="J18" s="545">
        <f>'220'!J18+'230-239 Special Local'!J18+'240-249 Special State'!J18+'250-289 Special Federal'!J18+'290'!J18+'310'!J18+'410'!J18+'420'!J18+'490'!J18+'710'!J18+'720'!J18+Form!J18</f>
        <v>178538</v>
      </c>
      <c r="K18" s="545">
        <f>'220'!K18+'230-239 Special Local'!K18+'240-249 Special State'!K18+'250-289 Special Federal'!K18+'290'!K18+'310'!K18+'410'!K18+'420'!K18+'490'!K18+'710'!K18+'720'!K18+Form!K18</f>
        <v>180911</v>
      </c>
      <c r="L18" s="357"/>
    </row>
    <row r="19" spans="1:15" ht="12.75" x14ac:dyDescent="0.2">
      <c r="A19" s="351" t="s">
        <v>447</v>
      </c>
      <c r="B19" s="334"/>
      <c r="C19" s="371" t="s">
        <v>446</v>
      </c>
      <c r="D19" s="370">
        <f>SUBTOTAL(9,D9:D18)</f>
        <v>19594775</v>
      </c>
      <c r="E19" s="369" t="s">
        <v>346</v>
      </c>
      <c r="F19" s="349">
        <f>SUBTOTAL(9,E8:E18)</f>
        <v>10800000</v>
      </c>
      <c r="G19" s="368" t="s">
        <v>445</v>
      </c>
      <c r="H19" s="367">
        <v>437000</v>
      </c>
      <c r="I19" s="366" t="s">
        <v>149</v>
      </c>
      <c r="J19" s="545">
        <f>'220'!J19+'230-239 Special Local'!J19+'240-249 Special State'!J19+'250-289 Special Federal'!J19+'290'!J19+'310'!J19+'410'!J19+'420'!J19+'490'!J19+'710'!J19+'720'!J19+Form!J19</f>
        <v>0</v>
      </c>
      <c r="K19" s="545">
        <f>'220'!K19+'230-239 Special Local'!K19+'240-249 Special State'!K19+'250-289 Special Federal'!K19+'290'!K19+'310'!K19+'410'!K19+'420'!K19+'490'!K19+'710'!K19+'720'!K19+Form!K19</f>
        <v>0</v>
      </c>
      <c r="L19" s="357"/>
    </row>
    <row r="20" spans="1:15" ht="12.75" x14ac:dyDescent="0.2">
      <c r="A20" s="351" t="s">
        <v>444</v>
      </c>
      <c r="B20" s="334" t="s">
        <v>443</v>
      </c>
      <c r="C20" s="333" t="s">
        <v>151</v>
      </c>
      <c r="D20" s="545">
        <f>'220'!D20+'230-239 Special Local'!D20+'240-249 Special State'!D20+'250-289 Special Federal'!D20+'290'!D20+'310'!D20+'410'!D20+'420'!D20+'490'!D20+'710'!D20+'720'!D20+Form!D20</f>
        <v>50000</v>
      </c>
      <c r="E20" s="545">
        <f>'220'!E20+'230-239 Special Local'!E20+'240-249 Special State'!E20+'250-289 Special Federal'!E20+'290'!E20+'310'!E20+'410'!E20+'420'!E20+'490'!E20+'710'!E20+'720'!E20+Form!E20</f>
        <v>50000</v>
      </c>
      <c r="F20" s="356"/>
      <c r="G20" s="361" t="s">
        <v>442</v>
      </c>
      <c r="H20" s="364" t="s">
        <v>441</v>
      </c>
      <c r="I20" s="333" t="s">
        <v>440</v>
      </c>
      <c r="J20" s="545">
        <f>'220'!J20+'230-239 Special Local'!J20+'240-249 Special State'!J20+'250-289 Special Federal'!J20+'290'!J20+'310'!J20+'410'!J20+'420'!J20+'490'!J20+'710'!J20+'720'!J20+Form!J20</f>
        <v>0</v>
      </c>
      <c r="K20" s="545">
        <f>'220'!K20+'230-239 Special Local'!K20+'240-249 Special State'!K20+'250-289 Special Federal'!K20+'290'!K20+'310'!K20+'410'!K20+'420'!K20+'490'!K20+'710'!K20+'720'!K20+Form!K20</f>
        <v>0</v>
      </c>
      <c r="L20" s="357"/>
    </row>
    <row r="21" spans="1:15" ht="12.75" x14ac:dyDescent="0.2">
      <c r="A21" s="351" t="s">
        <v>439</v>
      </c>
      <c r="B21" s="364"/>
      <c r="C21" s="363"/>
      <c r="D21" s="362"/>
      <c r="E21" s="362"/>
      <c r="F21" s="356"/>
      <c r="G21" s="361" t="s">
        <v>438</v>
      </c>
      <c r="H21" s="351" t="s">
        <v>437</v>
      </c>
      <c r="I21" s="333" t="s">
        <v>145</v>
      </c>
      <c r="J21" s="545">
        <f>'220'!J21+'230-239 Special Local'!J21+'240-249 Special State'!J21+'250-289 Special Federal'!J21+'290'!J21+'310'!J21+'410'!J21+'420'!J21+'490'!J21+'710'!J21+'720'!J21+Form!J21</f>
        <v>1957811</v>
      </c>
      <c r="K21" s="545">
        <v>2612954</v>
      </c>
      <c r="L21" s="357"/>
    </row>
    <row r="22" spans="1:15" ht="12.75" x14ac:dyDescent="0.2">
      <c r="A22" s="351" t="s">
        <v>436</v>
      </c>
      <c r="B22" s="334" t="s">
        <v>435</v>
      </c>
      <c r="C22" s="333" t="s">
        <v>148</v>
      </c>
      <c r="D22" s="545">
        <f>'220'!D22+'230-239 Special Local'!D22+'240-249 Special State'!D22+'250-289 Special Federal'!D22+'290'!D22+'310'!D22+'410'!D22+'420'!D22+'490'!D22+'710'!D22+'720'!D22+Form!D22</f>
        <v>27430</v>
      </c>
      <c r="E22" s="545">
        <f>'220'!E22+'230-239 Special Local'!E22+'240-249 Special State'!E22+'250-289 Special Federal'!E22+'290'!E22+'310'!E22+'410'!E22+'420'!E22+'490'!E22+'710'!E22+'720'!E22+Form!E22</f>
        <v>22132</v>
      </c>
      <c r="F22" s="356"/>
      <c r="G22" s="355" t="s">
        <v>434</v>
      </c>
      <c r="H22" s="351" t="s">
        <v>433</v>
      </c>
      <c r="I22" s="365" t="s">
        <v>432</v>
      </c>
      <c r="J22" s="352">
        <f>SUBTOTAL(9,J10:J21)</f>
        <v>3931740</v>
      </c>
      <c r="K22" s="358" t="s">
        <v>346</v>
      </c>
      <c r="L22" s="352">
        <f>SUBTOTAL(9,K10:K21)</f>
        <v>4375721.21</v>
      </c>
      <c r="N22" s="546"/>
      <c r="O22" s="544"/>
    </row>
    <row r="23" spans="1:15" ht="12.75" x14ac:dyDescent="0.2">
      <c r="A23" s="351" t="s">
        <v>431</v>
      </c>
      <c r="B23" s="334" t="s">
        <v>430</v>
      </c>
      <c r="C23" s="333" t="s">
        <v>146</v>
      </c>
      <c r="D23" s="545">
        <f>'220'!D23+'230-239 Special Local'!D23+'240-249 Special State'!D23+'250-289 Special Federal'!D23+'290'!D23+'310'!D23+'410'!D23+'420'!D23+'490'!D23+'710'!D23+'720'!D23+Form!D23</f>
        <v>0</v>
      </c>
      <c r="E23" s="545">
        <f>'220'!E23+'230-239 Special Local'!E23+'240-249 Special State'!E23+'250-289 Special Federal'!E23+'290'!E23+'310'!E23+'410'!E23+'420'!E23+'490'!E23+'710'!E23+'720'!E23+Form!E23</f>
        <v>0</v>
      </c>
      <c r="F23" s="356"/>
      <c r="G23" s="355" t="s">
        <v>429</v>
      </c>
      <c r="H23" s="335"/>
      <c r="I23" s="333"/>
      <c r="J23" s="347"/>
      <c r="K23" s="347"/>
      <c r="L23" s="357"/>
    </row>
    <row r="24" spans="1:15" ht="12.75" x14ac:dyDescent="0.2">
      <c r="A24" s="351" t="s">
        <v>428</v>
      </c>
      <c r="B24" s="334" t="s">
        <v>427</v>
      </c>
      <c r="C24" s="333" t="s">
        <v>144</v>
      </c>
      <c r="D24" s="545">
        <f>'220'!D24+'230-239 Special Local'!D24+'240-249 Special State'!D24+'250-289 Special Federal'!D24+'290'!D24+'310'!D24+'410'!D24+'420'!D24+'490'!D24+'710'!D24+'720'!D24+Form!D24</f>
        <v>0</v>
      </c>
      <c r="E24" s="545">
        <f>'220'!E24+'230-239 Special Local'!E24+'240-249 Special State'!E24+'250-289 Special Federal'!E24+'290'!E24+'310'!E24+'410'!E24+'420'!E24+'490'!E24+'710'!E24+'720'!E24+Form!E24</f>
        <v>0</v>
      </c>
      <c r="F24" s="356"/>
      <c r="G24" s="355" t="s">
        <v>426</v>
      </c>
      <c r="H24" s="335"/>
      <c r="I24" s="333"/>
      <c r="J24" s="347"/>
      <c r="K24" s="347"/>
      <c r="L24" s="357"/>
    </row>
    <row r="25" spans="1:15" ht="12.75" x14ac:dyDescent="0.2">
      <c r="A25" s="351" t="s">
        <v>425</v>
      </c>
      <c r="B25" s="364"/>
      <c r="C25" s="363"/>
      <c r="D25" s="362"/>
      <c r="E25" s="360"/>
      <c r="F25" s="356"/>
      <c r="G25" s="355" t="s">
        <v>424</v>
      </c>
      <c r="H25" s="351" t="s">
        <v>423</v>
      </c>
      <c r="I25" s="333" t="s">
        <v>141</v>
      </c>
      <c r="J25" s="545">
        <f>'220'!J25+'230-239 Special Local'!J25+'240-249 Special State'!J25+'250-289 Special Federal'!J25+'290'!J25+'310'!J25+'410'!J25+'420'!J25+'490'!J25+'710'!J25+'720'!J25+Form!J25</f>
        <v>0</v>
      </c>
      <c r="K25" s="545">
        <f>'220'!K25+'230-239 Special Local'!K25+'240-249 Special State'!K25+'250-289 Special Federal'!K25+'290'!K25+'310'!K25+'410'!K25+'420'!K25+'490'!K25+'710'!K25+'720'!K25+Form!K25</f>
        <v>0</v>
      </c>
      <c r="L25" s="357"/>
    </row>
    <row r="26" spans="1:15" ht="12.75" x14ac:dyDescent="0.2">
      <c r="A26" s="351" t="s">
        <v>422</v>
      </c>
      <c r="B26" s="334" t="s">
        <v>421</v>
      </c>
      <c r="C26" s="333" t="s">
        <v>142</v>
      </c>
      <c r="D26" s="545">
        <f>'220'!D26+'230-239 Special Local'!D26+'240-249 Special State'!D26+'250-289 Special Federal'!D26+'290'!D26+'310'!D26+'410'!D26+'420'!D26+'490'!D26+'710'!D26+'720'!D26+Form!D26</f>
        <v>258510</v>
      </c>
      <c r="E26" s="545">
        <f>'220'!E26+'230-239 Special Local'!E26+'240-249 Special State'!E26+'250-289 Special Federal'!E26+'290'!E26+'310'!E26+'410'!E26+'420'!E26+'490'!E26+'710'!E26+'720'!E26+Form!E26</f>
        <v>92969</v>
      </c>
      <c r="F26" s="356"/>
      <c r="G26" s="355" t="s">
        <v>420</v>
      </c>
      <c r="H26" s="351" t="s">
        <v>419</v>
      </c>
      <c r="I26" s="333" t="s">
        <v>140</v>
      </c>
      <c r="J26" s="545">
        <f>'220'!J26+'230-239 Special Local'!J26+'240-249 Special State'!J26+'250-289 Special Federal'!J26+'290'!J26+'310'!J26+'410'!J26+'420'!J26+'490'!J26+'710'!J26+'720'!J26+Form!J26</f>
        <v>0</v>
      </c>
      <c r="K26" s="545">
        <f>'220'!K26+'230-239 Special Local'!K26+'240-249 Special State'!K26+'250-289 Special Federal'!K26+'290'!K26+'310'!K26+'410'!K26+'420'!K26+'490'!K26+'710'!K26+'720'!K26+Form!K26</f>
        <v>0</v>
      </c>
      <c r="L26" s="357"/>
    </row>
    <row r="27" spans="1:15" ht="12.75" x14ac:dyDescent="0.2">
      <c r="A27" s="351" t="s">
        <v>418</v>
      </c>
      <c r="B27" s="334"/>
      <c r="C27" s="333"/>
      <c r="D27" s="360"/>
      <c r="E27" s="360"/>
      <c r="F27" s="356"/>
      <c r="G27" s="355" t="s">
        <v>417</v>
      </c>
      <c r="H27" s="351" t="s">
        <v>416</v>
      </c>
      <c r="I27" s="333" t="s">
        <v>138</v>
      </c>
      <c r="J27" s="545">
        <f>'220'!J27+'230-239 Special Local'!J27+'240-249 Special State'!J27+'250-289 Special Federal'!J27+'290'!J27+'310'!J27+'410'!J27+'420'!J27+'490'!J27+'710'!J27+'720'!J27+Form!J27</f>
        <v>2633053</v>
      </c>
      <c r="K27" s="545">
        <f>'220'!K27+'230-239 Special Local'!K27+'240-249 Special State'!K27+'250-289 Special Federal'!K27+'290'!K27+'310'!K27+'410'!K27+'420'!K27+'490'!K27+'710'!K27+'720'!K27+Form!K27</f>
        <v>2484821</v>
      </c>
      <c r="L27" s="357"/>
    </row>
    <row r="28" spans="1:15" ht="25.5" x14ac:dyDescent="0.2">
      <c r="A28" s="351" t="s">
        <v>415</v>
      </c>
      <c r="B28" s="334" t="s">
        <v>414</v>
      </c>
      <c r="C28" s="333" t="s">
        <v>139</v>
      </c>
      <c r="D28" s="545">
        <f>'220'!D28+'230-239 Special Local'!D28+'240-249 Special State'!D28+'250-289 Special Federal'!D28+'290'!D28+'310'!D28+'410'!D28+'420'!D28+'490'!D28+'710'!D28+'720'!D28+Form!D28</f>
        <v>710000</v>
      </c>
      <c r="E28" s="545">
        <f>'220'!E28+'230-239 Special Local'!E28+'240-249 Special State'!E28+'250-289 Special Federal'!E28+'290'!E28+'310'!E28+'410'!E28+'420'!E28+'490'!E28+'710'!E28+'720'!E28+Form!E28</f>
        <v>700000</v>
      </c>
      <c r="F28" s="356"/>
      <c r="G28" s="355" t="s">
        <v>413</v>
      </c>
      <c r="H28" s="351" t="s">
        <v>412</v>
      </c>
      <c r="I28" s="333" t="s">
        <v>411</v>
      </c>
      <c r="J28" s="545">
        <f>'220'!J28+'230-239 Special Local'!J28+'240-249 Special State'!J28+'250-289 Special Federal'!J28+'290'!J28+'310'!J28+'410'!J28+'420'!J28+'490'!J28+'710'!J28+'720'!J28+Form!J28</f>
        <v>0</v>
      </c>
      <c r="K28" s="545">
        <f>'220'!K28+'230-239 Special Local'!K28+'240-249 Special State'!K28+'250-289 Special Federal'!K28+'290'!K28+'310'!K28+'410'!K28+'420'!K28+'490'!K28+'710'!K28+'720'!K28+Form!K28</f>
        <v>0</v>
      </c>
      <c r="L28" s="357"/>
    </row>
    <row r="29" spans="1:15" ht="12.75" x14ac:dyDescent="0.2">
      <c r="A29" s="351" t="s">
        <v>410</v>
      </c>
      <c r="B29" s="334" t="s">
        <v>409</v>
      </c>
      <c r="C29" s="333" t="s">
        <v>408</v>
      </c>
      <c r="D29" s="545">
        <f>'220'!D29+'230-239 Special Local'!D29+'240-249 Special State'!D29+'250-289 Special Federal'!D29+'290'!D29+'310'!D29+'410'!D29+'420'!D29+'490'!D29+'710'!D29+'720'!D29+Form!D29</f>
        <v>40500</v>
      </c>
      <c r="E29" s="545">
        <f>'220'!E29+'230-239 Special Local'!E29+'240-249 Special State'!E29+'250-289 Special Federal'!E29+'290'!E29+'310'!E29+'410'!E29+'420'!E29+'490'!E29+'710'!E29+'720'!E29+Form!E29</f>
        <v>31400</v>
      </c>
      <c r="F29" s="356"/>
      <c r="G29" s="355" t="s">
        <v>407</v>
      </c>
      <c r="H29" s="351" t="s">
        <v>406</v>
      </c>
      <c r="I29" s="333" t="s">
        <v>134</v>
      </c>
      <c r="J29" s="545">
        <f>'220'!J29+'230-239 Special Local'!J29+'240-249 Special State'!J29+'250-289 Special Federal'!J29+'290'!J29+'310'!J29+'410'!J29+'420'!J29+'490'!J29+'710'!J29+'720'!J29+Form!J29</f>
        <v>108726</v>
      </c>
      <c r="K29" s="545">
        <f>'220'!K29+'230-239 Special Local'!K29+'240-249 Special State'!K29+'250-289 Special Federal'!K29+'290'!K29+'310'!K29+'410'!K29+'420'!K29+'490'!K29+'710'!K29+'720'!K29+Form!K29</f>
        <v>107625</v>
      </c>
      <c r="L29" s="357"/>
    </row>
    <row r="30" spans="1:15" ht="12.75" x14ac:dyDescent="0.2">
      <c r="A30" s="351" t="s">
        <v>405</v>
      </c>
      <c r="B30" s="334" t="s">
        <v>404</v>
      </c>
      <c r="C30" s="333" t="s">
        <v>135</v>
      </c>
      <c r="D30" s="545">
        <f>'220'!D30+'230-239 Special Local'!D30+'240-249 Special State'!D30+'250-289 Special Federal'!D30+'290'!D30+'310'!D30+'410'!D30+'420'!D30+'490'!D30+'710'!D30+'720'!D30+Form!D30</f>
        <v>13000</v>
      </c>
      <c r="E30" s="545">
        <f>'220'!E30+'230-239 Special Local'!E30+'240-249 Special State'!E30+'250-289 Special Federal'!E30+'290'!E30+'310'!E30+'410'!E30+'420'!E30+'490'!E30+'710'!E30+'720'!E30+Form!E30</f>
        <v>20800</v>
      </c>
      <c r="F30" s="356"/>
      <c r="G30" s="355" t="s">
        <v>403</v>
      </c>
      <c r="H30" s="351" t="s">
        <v>402</v>
      </c>
      <c r="I30" s="333" t="s">
        <v>133</v>
      </c>
      <c r="J30" s="545">
        <f>'220'!J30+'230-239 Special Local'!J30+'240-249 Special State'!J30+'250-289 Special Federal'!J30+'290'!J30+'310'!J30+'410'!J30+'420'!J30+'490'!J30+'710'!J30+'720'!J30+Form!J30</f>
        <v>0</v>
      </c>
      <c r="K30" s="545">
        <f>'220'!K30+'230-239 Special Local'!K30+'240-249 Special State'!K30+'250-289 Special Federal'!K30+'290'!K30+'310'!K30+'410'!K30+'420'!K30+'490'!K30+'710'!K30+'720'!K30+Form!K30</f>
        <v>0</v>
      </c>
      <c r="L30" s="357"/>
    </row>
    <row r="31" spans="1:15" ht="12.75" x14ac:dyDescent="0.2">
      <c r="A31" s="351" t="s">
        <v>401</v>
      </c>
      <c r="B31" s="334"/>
      <c r="C31" s="333"/>
      <c r="D31" s="360"/>
      <c r="E31" s="360"/>
      <c r="F31" s="356"/>
      <c r="G31" s="355" t="s">
        <v>400</v>
      </c>
      <c r="H31" s="351" t="s">
        <v>399</v>
      </c>
      <c r="I31" s="333" t="s">
        <v>131</v>
      </c>
      <c r="J31" s="545">
        <f>'220'!J31+'230-239 Special Local'!J31+'240-249 Special State'!J31+'250-289 Special Federal'!J31+'290'!J31+'310'!J31+'410'!J31+'420'!J31+'490'!J31+'710'!J31+'720'!J31+Form!J31</f>
        <v>3990700</v>
      </c>
      <c r="K31" s="545">
        <f>'220'!K31+'230-239 Special Local'!K31+'240-249 Special State'!K31+'250-289 Special Federal'!K31+'290'!K31+'310'!K31+'410'!K31+'420'!K31+'490'!K31+'710'!K31+'720'!K31+Form!K31</f>
        <v>4249625</v>
      </c>
      <c r="L31" s="357"/>
    </row>
    <row r="32" spans="1:15" ht="12.75" x14ac:dyDescent="0.2">
      <c r="A32" s="351" t="s">
        <v>398</v>
      </c>
      <c r="B32" s="334">
        <v>417100</v>
      </c>
      <c r="C32" s="333" t="s">
        <v>132</v>
      </c>
      <c r="D32" s="545">
        <f>'220'!D32+'230-239 Special Local'!D32+'240-249 Special State'!D32+'250-289 Special Federal'!D32+'290'!D32+'310'!D32+'410'!D32+'420'!D32+'490'!D32+'710'!D32+'720'!D32+Form!D32</f>
        <v>174976</v>
      </c>
      <c r="E32" s="545">
        <f>'220'!E32+'230-239 Special Local'!E32+'240-249 Special State'!E32+'250-289 Special Federal'!E32+'290'!E32+'310'!E32+'410'!E32+'420'!E32+'490'!E32+'710'!E32+'720'!E32+Form!E32</f>
        <v>162778</v>
      </c>
      <c r="F32" s="356"/>
      <c r="G32" s="355" t="s">
        <v>397</v>
      </c>
      <c r="H32" s="351" t="s">
        <v>396</v>
      </c>
      <c r="I32" s="333" t="s">
        <v>395</v>
      </c>
      <c r="J32" s="545">
        <f>'220'!J32+'230-239 Special Local'!J32+'240-249 Special State'!J32+'250-289 Special Federal'!J32+'290'!J32+'310'!J32+'410'!J32+'420'!J32+'490'!J32+'710'!J32+'720'!J32+Form!J32</f>
        <v>2178091</v>
      </c>
      <c r="K32" s="545">
        <f>'220'!K32+'230-239 Special Local'!K32+'240-249 Special State'!K32+'250-289 Special Federal'!K32+'290'!K32+'310'!K32+'410'!K32+'420'!K32+'490'!K32+'710'!K32+'720'!K32+Form!K32</f>
        <v>1838040</v>
      </c>
      <c r="L32" s="357"/>
    </row>
    <row r="33" spans="1:16" ht="12.75" x14ac:dyDescent="0.2">
      <c r="A33" s="351" t="s">
        <v>394</v>
      </c>
      <c r="B33" s="334">
        <v>417200</v>
      </c>
      <c r="C33" s="333" t="s">
        <v>130</v>
      </c>
      <c r="D33" s="545">
        <f>'220'!D33+'230-239 Special Local'!D33+'240-249 Special State'!D33+'250-289 Special Federal'!D33+'290'!D33+'310'!D33+'410'!D33+'420'!D33+'490'!D33+'710'!D33+'720'!D33+Form!D33</f>
        <v>0</v>
      </c>
      <c r="E33" s="545">
        <f>'220'!E33+'230-239 Special Local'!E33+'240-249 Special State'!E33+'250-289 Special Federal'!E33+'290'!E33+'310'!E33+'410'!E33+'420'!E33+'490'!E33+'710'!E33+'720'!E33+Form!E33</f>
        <v>0</v>
      </c>
      <c r="F33" s="356"/>
      <c r="G33" s="361" t="s">
        <v>393</v>
      </c>
      <c r="H33" s="334" t="s">
        <v>392</v>
      </c>
      <c r="I33" s="333" t="s">
        <v>391</v>
      </c>
      <c r="J33" s="545">
        <f>'220'!J33+'230-239 Special Local'!J33+'240-249 Special State'!J33+'250-289 Special Federal'!J33+'290'!J33+'310'!J33+'410'!J33+'420'!J33+'490'!J33+'710'!J33+'720'!J33+Form!J33</f>
        <v>756732.41</v>
      </c>
      <c r="K33" s="545">
        <f>'220'!K33+'230-239 Special Local'!K33+'240-249 Special State'!K33+'250-289 Special Federal'!K33+'290'!K33+'310'!K33+'410'!K33+'420'!K33+'490'!K33+'710'!K33+'720'!K33+Form!K33</f>
        <v>797759.5</v>
      </c>
      <c r="L33" s="357"/>
    </row>
    <row r="34" spans="1:16" ht="12.75" x14ac:dyDescent="0.2">
      <c r="A34" s="351" t="s">
        <v>390</v>
      </c>
      <c r="B34" s="334">
        <v>417300</v>
      </c>
      <c r="C34" s="333" t="s">
        <v>389</v>
      </c>
      <c r="D34" s="545">
        <f>'220'!D34+'230-239 Special Local'!D34+'240-249 Special State'!D34+'250-289 Special Federal'!D34+'290'!D34+'310'!D34+'410'!D34+'420'!D34+'490'!D34+'710'!D34+'720'!D34+Form!D34</f>
        <v>0</v>
      </c>
      <c r="E34" s="545">
        <f>'220'!E34+'230-239 Special Local'!E34+'240-249 Special State'!E34+'250-289 Special Federal'!E34+'290'!E34+'310'!E34+'410'!E34+'420'!E34+'490'!E34+'710'!E34+'720'!E34+Form!E34</f>
        <v>0</v>
      </c>
      <c r="F34" s="356"/>
      <c r="G34" s="355" t="s">
        <v>388</v>
      </c>
      <c r="H34" s="351" t="s">
        <v>387</v>
      </c>
      <c r="I34" s="333" t="s">
        <v>386</v>
      </c>
      <c r="J34" s="545">
        <f>'220'!J34+'230-239 Special Local'!J34+'240-249 Special State'!J34+'250-289 Special Federal'!J34+'290'!J34+'310'!J34+'410'!J34+'420'!J34+'490'!J34+'710'!J34+'720'!J34+Form!J34</f>
        <v>0</v>
      </c>
      <c r="K34" s="545">
        <f>'220'!K34+'230-239 Special Local'!K34+'240-249 Special State'!K34+'250-289 Special Federal'!K34+'290'!K34+'310'!K34+'410'!K34+'420'!K34+'490'!K34+'710'!K34+'720'!K34+Form!K34</f>
        <v>0</v>
      </c>
      <c r="L34" s="357"/>
    </row>
    <row r="35" spans="1:16" ht="12.75" x14ac:dyDescent="0.2">
      <c r="A35" s="351" t="s">
        <v>385</v>
      </c>
      <c r="B35" s="334">
        <v>417400</v>
      </c>
      <c r="C35" s="333" t="s">
        <v>384</v>
      </c>
      <c r="D35" s="545">
        <f>'220'!D35+'230-239 Special Local'!D35+'240-249 Special State'!D35+'250-289 Special Federal'!D35+'290'!D35+'310'!D35+'410'!D35+'420'!D35+'490'!D35+'710'!D35+'720'!D35+Form!D35</f>
        <v>1516668</v>
      </c>
      <c r="E35" s="545">
        <v>1310514</v>
      </c>
      <c r="F35" s="356"/>
      <c r="G35" s="355" t="s">
        <v>383</v>
      </c>
      <c r="H35" s="351" t="s">
        <v>382</v>
      </c>
      <c r="I35" s="333" t="s">
        <v>381</v>
      </c>
      <c r="J35" s="359">
        <f>SUBTOTAL(9,J25:J34)</f>
        <v>9667302.4100000001</v>
      </c>
      <c r="K35" s="358" t="s">
        <v>346</v>
      </c>
      <c r="L35" s="352">
        <f>SUBTOTAL(9,K25:K34)</f>
        <v>9477870.5</v>
      </c>
    </row>
    <row r="36" spans="1:16" ht="12.75" x14ac:dyDescent="0.2">
      <c r="A36" s="351" t="s">
        <v>380</v>
      </c>
      <c r="B36" s="334">
        <v>417900</v>
      </c>
      <c r="C36" s="333" t="s">
        <v>124</v>
      </c>
      <c r="D36" s="545">
        <f>'220'!D36+'230-239 Special Local'!D36+'240-249 Special State'!D36+'250-289 Special Federal'!D36+'290'!D36+'310'!D36+'410'!D36+'420'!D36+'490'!D36+'710'!D36+'720'!D36+Form!D36</f>
        <v>93561</v>
      </c>
      <c r="E36" s="545">
        <f>'220'!E36+'230-239 Special Local'!E36+'240-249 Special State'!E36+'250-289 Special Federal'!E36+'290'!E36+'310'!E36+'410'!E36+'420'!E36+'490'!E36+'710'!E36+'720'!E36+Form!E36</f>
        <v>88850</v>
      </c>
      <c r="F36" s="356"/>
      <c r="G36" s="355" t="s">
        <v>379</v>
      </c>
      <c r="H36" s="335"/>
      <c r="I36" s="333" t="s">
        <v>378</v>
      </c>
      <c r="J36" s="347"/>
      <c r="K36" s="347"/>
      <c r="L36" s="357"/>
    </row>
    <row r="37" spans="1:16" ht="25.5" x14ac:dyDescent="0.2">
      <c r="A37" s="351" t="s">
        <v>377</v>
      </c>
      <c r="B37" s="334"/>
      <c r="C37" s="333"/>
      <c r="D37" s="360"/>
      <c r="E37" s="360"/>
      <c r="F37" s="356"/>
      <c r="G37" s="355" t="s">
        <v>376</v>
      </c>
      <c r="H37" s="351" t="s">
        <v>375</v>
      </c>
      <c r="I37" s="333" t="s">
        <v>374</v>
      </c>
      <c r="J37" s="545">
        <f>'220'!J37+'230-239 Special Local'!J37+'240-249 Special State'!J37+'250-289 Special Federal'!J37+'290'!J37+'310'!J37+'410'!J37+'420'!J37+'490'!J37+'710'!J37+'720'!J37+Form!J37</f>
        <v>0</v>
      </c>
      <c r="K37" s="545">
        <f>'220'!K37+'230-239 Special Local'!K37+'240-249 Special State'!K37+'250-289 Special Federal'!K37+'290'!K37+'310'!K37+'410'!K37+'420'!K37+'490'!K37+'710'!K37+'720'!K37+Form!K37</f>
        <v>0</v>
      </c>
      <c r="L37" s="357"/>
    </row>
    <row r="38" spans="1:16" ht="12.75" x14ac:dyDescent="0.2">
      <c r="A38" s="351" t="s">
        <v>373</v>
      </c>
      <c r="B38" s="334">
        <v>418100</v>
      </c>
      <c r="C38" s="333" t="s">
        <v>123</v>
      </c>
      <c r="D38" s="545">
        <f>'220'!D38+'230-239 Special Local'!D38+'240-249 Special State'!D38+'250-289 Special Federal'!D38+'290'!D38+'310'!D38+'410'!D38+'420'!D38+'490'!D38+'710'!D38+'720'!D38+Form!D38</f>
        <v>0</v>
      </c>
      <c r="E38" s="545">
        <f>'220'!E38+'230-239 Special Local'!E38+'240-249 Special State'!E38+'250-289 Special Federal'!E38+'290'!E38+'310'!E38+'410'!E38+'420'!E38+'490'!E38+'710'!E38+'720'!E38+Form!E38</f>
        <v>0</v>
      </c>
      <c r="F38" s="356"/>
      <c r="G38" s="355" t="s">
        <v>372</v>
      </c>
      <c r="H38" s="351" t="s">
        <v>371</v>
      </c>
      <c r="I38" s="333" t="s">
        <v>370</v>
      </c>
      <c r="J38" s="545">
        <f>'220'!J38+'230-239 Special Local'!J38+'240-249 Special State'!J38+'250-289 Special Federal'!J38+'290'!J38+'310'!J38+'410'!J38+'420'!J38+'490'!J38+'710'!J38+'720'!J38+Form!J38</f>
        <v>93572.37</v>
      </c>
      <c r="K38" s="545">
        <v>383399</v>
      </c>
      <c r="L38" s="357"/>
    </row>
    <row r="39" spans="1:16" ht="12.75" x14ac:dyDescent="0.2">
      <c r="A39" s="351" t="s">
        <v>369</v>
      </c>
      <c r="B39" s="334"/>
      <c r="C39" s="333"/>
      <c r="D39" s="360"/>
      <c r="E39" s="353"/>
      <c r="F39" s="356"/>
      <c r="G39" s="355" t="s">
        <v>368</v>
      </c>
      <c r="H39" s="351" t="s">
        <v>367</v>
      </c>
      <c r="I39" s="333" t="s">
        <v>366</v>
      </c>
      <c r="J39" s="359">
        <f>SUBTOTAL(9,J37:J38)</f>
        <v>93572.37</v>
      </c>
      <c r="K39" s="358" t="s">
        <v>346</v>
      </c>
      <c r="L39" s="352">
        <f>SUBTOTAL(9,K37:K38)</f>
        <v>383399</v>
      </c>
    </row>
    <row r="40" spans="1:16" ht="12.75" x14ac:dyDescent="0.2">
      <c r="A40" s="351" t="s">
        <v>365</v>
      </c>
      <c r="B40" s="334">
        <v>419100</v>
      </c>
      <c r="C40" s="333" t="s">
        <v>120</v>
      </c>
      <c r="D40" s="545">
        <f>'220'!D40+'230-239 Special Local'!D40+'240-249 Special State'!D40+'250-289 Special Federal'!D40+'290'!D40+'310'!D40+'410'!D40+'420'!D40+'490'!D40+'710'!D40+'720'!D40+Form!D40</f>
        <v>0</v>
      </c>
      <c r="E40" s="545">
        <f>'220'!E40+'230-239 Special Local'!E40+'240-249 Special State'!E40+'250-289 Special Federal'!E40+'290'!E40+'310'!E40+'410'!E40+'420'!E40+'490'!E40+'710'!E40+'720'!E40+Form!E40</f>
        <v>0</v>
      </c>
      <c r="F40" s="356"/>
      <c r="G40" s="355" t="s">
        <v>364</v>
      </c>
      <c r="H40" s="351" t="s">
        <v>363</v>
      </c>
      <c r="I40" s="333"/>
      <c r="J40" s="347"/>
      <c r="K40" s="357"/>
      <c r="L40" s="357"/>
    </row>
    <row r="41" spans="1:16" ht="12.75" x14ac:dyDescent="0.2">
      <c r="A41" s="351" t="s">
        <v>362</v>
      </c>
      <c r="B41" s="334">
        <v>419200</v>
      </c>
      <c r="C41" s="333" t="s">
        <v>118</v>
      </c>
      <c r="D41" s="545">
        <f>'220'!D41+'230-239 Special Local'!D41+'240-249 Special State'!D41+'250-289 Special Federal'!D41+'290'!D41+'310'!D41+'410'!D41+'420'!D41+'490'!D41+'710'!D41+'720'!D41+Form!D41</f>
        <v>26734</v>
      </c>
      <c r="E41" s="545">
        <f>'220'!E41+'230-239 Special Local'!E41+'240-249 Special State'!E41+'250-289 Special Federal'!E41+'290'!E41+'310'!E41+'410'!E41+'420'!E41+'490'!E41+'710'!E41+'720'!E41+Form!E41</f>
        <v>18894</v>
      </c>
      <c r="F41" s="356"/>
      <c r="G41" s="355" t="s">
        <v>361</v>
      </c>
      <c r="H41" s="335"/>
      <c r="I41" s="333" t="s">
        <v>360</v>
      </c>
      <c r="J41" s="359">
        <f>SUM(D46,J8,J22,J35,J39)</f>
        <v>36943161.299999997</v>
      </c>
      <c r="K41" s="358" t="s">
        <v>346</v>
      </c>
      <c r="L41" s="352">
        <f>SUM(F46,L8,L22,L35,L39)</f>
        <v>28189197.100000001</v>
      </c>
    </row>
    <row r="42" spans="1:16" ht="12.75" x14ac:dyDescent="0.2">
      <c r="A42" s="351" t="s">
        <v>359</v>
      </c>
      <c r="B42" s="334">
        <v>419300</v>
      </c>
      <c r="C42" s="333" t="s">
        <v>116</v>
      </c>
      <c r="D42" s="545">
        <f>'220'!D42+'230-239 Special Local'!D42+'240-249 Special State'!D42+'250-289 Special Federal'!D42+'290'!D42+'310'!D42+'410'!D42+'420'!D42+'490'!D42+'710'!D42+'720'!D42+Form!D42</f>
        <v>0</v>
      </c>
      <c r="E42" s="545">
        <f>'220'!E42+'230-239 Special Local'!E42+'240-249 Special State'!E42+'250-289 Special Federal'!E42+'290'!E42+'310'!E42+'410'!E42+'420'!E42+'490'!E42+'710'!E42+'720'!E42+Form!E42</f>
        <v>0</v>
      </c>
      <c r="F42" s="356"/>
      <c r="G42" s="355" t="s">
        <v>358</v>
      </c>
      <c r="H42" s="335"/>
      <c r="I42" s="333"/>
      <c r="J42" s="347"/>
      <c r="K42" s="347"/>
      <c r="L42" s="357"/>
    </row>
    <row r="43" spans="1:16" ht="12.75" x14ac:dyDescent="0.2">
      <c r="A43" s="351" t="s">
        <v>357</v>
      </c>
      <c r="B43" s="334">
        <v>419900</v>
      </c>
      <c r="C43" s="333" t="s">
        <v>115</v>
      </c>
      <c r="D43" s="545">
        <f>'220'!D43+'230-239 Special Local'!D43+'240-249 Special State'!D43+'250-289 Special Federal'!D43+'290'!D43+'310'!D43+'410'!D43+'420'!D43+'490'!D43+'710'!D43+'720'!D43+Form!D43</f>
        <v>744392.52</v>
      </c>
      <c r="E43" s="545">
        <f>'220'!E43+'230-239 Special Local'!E43+'240-249 Special State'!E43+'250-289 Special Federal'!E43+'290'!E43+'310'!E43+'410'!E43+'420'!E43+'490'!E43+'710'!E43+'720'!E43+Form!E43</f>
        <v>653869.39</v>
      </c>
      <c r="F43" s="356"/>
      <c r="G43" s="355" t="s">
        <v>356</v>
      </c>
      <c r="H43" s="351" t="s">
        <v>355</v>
      </c>
      <c r="I43" s="333" t="s">
        <v>354</v>
      </c>
      <c r="J43" s="354">
        <f>'220'!J43+'230-239 Special Local'!J43+'240-249 Special State'!J43+'250-289 Special Federal'!J43+'290'!J43+'310'!J43+'410'!J43+'420'!J43+'490'!J43+'710'!J43+'720'!J43+Form!J43</f>
        <v>300134</v>
      </c>
      <c r="K43" s="545">
        <f>'220'!K43+'230-239 Special Local'!K43+'240-249 Special State'!K43+'250-289 Special Federal'!K43+'290'!K43+'310'!K43+'410'!K43+'420'!K43+'490'!K43+'710'!K43+'720'!K43+Form!K43</f>
        <v>335505</v>
      </c>
      <c r="L43" s="352">
        <f>+K43</f>
        <v>335505</v>
      </c>
    </row>
    <row r="44" spans="1:16" ht="12.75" x14ac:dyDescent="0.2">
      <c r="A44" s="351" t="s">
        <v>353</v>
      </c>
      <c r="B44" s="334"/>
      <c r="C44" s="333" t="s">
        <v>352</v>
      </c>
      <c r="D44" s="332">
        <f>SUBTOTAL(9,D19:D43)</f>
        <v>3655771.52</v>
      </c>
      <c r="E44" s="350" t="s">
        <v>346</v>
      </c>
      <c r="F44" s="349">
        <f>SUBTOTAL(9,E20:E43)</f>
        <v>3152206.39</v>
      </c>
      <c r="G44" s="348" t="s">
        <v>351</v>
      </c>
      <c r="H44" s="335"/>
      <c r="I44" s="333"/>
      <c r="J44" s="347"/>
      <c r="K44" s="347"/>
      <c r="L44" s="347"/>
      <c r="P44" s="544"/>
    </row>
    <row r="45" spans="1:16" ht="24" x14ac:dyDescent="0.2">
      <c r="A45" s="346" t="s">
        <v>350</v>
      </c>
      <c r="B45" s="340">
        <v>410000</v>
      </c>
      <c r="C45" s="345" t="s">
        <v>349</v>
      </c>
      <c r="D45" s="344"/>
      <c r="E45" s="343" t="s">
        <v>346</v>
      </c>
      <c r="F45" s="342"/>
      <c r="G45" s="341"/>
      <c r="H45" s="340" t="s">
        <v>348</v>
      </c>
      <c r="I45" s="339" t="s">
        <v>347</v>
      </c>
      <c r="J45" s="338"/>
      <c r="K45" s="337" t="s">
        <v>346</v>
      </c>
      <c r="L45" s="336"/>
    </row>
    <row r="46" spans="1:16" ht="12.75" x14ac:dyDescent="0.2">
      <c r="A46" s="335"/>
      <c r="B46" s="334"/>
      <c r="C46" s="333"/>
      <c r="D46" s="332">
        <f>(D19+D44)</f>
        <v>23250546.52</v>
      </c>
      <c r="E46" s="332"/>
      <c r="F46" s="331">
        <f>SUM(F19+F44)</f>
        <v>13952206.390000001</v>
      </c>
      <c r="G46" s="330"/>
      <c r="H46" s="329"/>
      <c r="I46" s="328" t="s">
        <v>345</v>
      </c>
      <c r="J46" s="326">
        <f>(D7+J41+J43)</f>
        <v>114745050.86999999</v>
      </c>
      <c r="K46" s="327"/>
      <c r="L46" s="326">
        <f>(F7+L41+K43)</f>
        <v>64533737.740000002</v>
      </c>
    </row>
    <row r="47" spans="1:16" ht="12.95" customHeight="1" x14ac:dyDescent="0.2">
      <c r="A47" s="598" t="str">
        <f ca="1">CELL("FILENAME",A1)</f>
        <v>R:\Finance\Annual Budget\Amended 2016-2017\[2016-2017 Amended Budget.xlsx]200-720 Summary</v>
      </c>
      <c r="B47" s="598"/>
      <c r="C47" s="598"/>
      <c r="D47" s="324"/>
      <c r="E47" s="324"/>
      <c r="F47" s="324"/>
      <c r="G47" s="324"/>
      <c r="H47" s="324"/>
      <c r="I47" s="325"/>
      <c r="J47" s="324"/>
      <c r="K47" s="324"/>
      <c r="L47" s="324"/>
    </row>
    <row r="48" spans="1:16" x14ac:dyDescent="0.2">
      <c r="D48" s="323"/>
      <c r="E48" s="323"/>
      <c r="F48" s="323"/>
    </row>
    <row r="49" spans="4:6" x14ac:dyDescent="0.2">
      <c r="D49" s="323"/>
      <c r="E49" s="323"/>
      <c r="F49" s="323"/>
    </row>
    <row r="50" spans="4:6" x14ac:dyDescent="0.2">
      <c r="D50" s="323"/>
      <c r="E50" s="323"/>
      <c r="F50" s="323"/>
    </row>
    <row r="51" spans="4:6" x14ac:dyDescent="0.2">
      <c r="D51" s="323"/>
      <c r="E51" s="323"/>
      <c r="F51" s="323"/>
    </row>
    <row r="52" spans="4:6" x14ac:dyDescent="0.2">
      <c r="D52" s="323"/>
      <c r="E52" s="323"/>
      <c r="F52" s="323"/>
    </row>
    <row r="53" spans="4:6" x14ac:dyDescent="0.2">
      <c r="D53" s="323"/>
      <c r="E53" s="323"/>
      <c r="F53" s="323"/>
    </row>
    <row r="54" spans="4:6" x14ac:dyDescent="0.2">
      <c r="D54" s="323"/>
      <c r="E54" s="323"/>
      <c r="F54" s="323"/>
    </row>
    <row r="55" spans="4:6" x14ac:dyDescent="0.2">
      <c r="D55" s="323"/>
      <c r="E55" s="323"/>
      <c r="F55" s="323"/>
    </row>
    <row r="56" spans="4:6" x14ac:dyDescent="0.2">
      <c r="D56" s="323"/>
      <c r="E56" s="323"/>
      <c r="F56" s="323"/>
    </row>
    <row r="57" spans="4:6" x14ac:dyDescent="0.2">
      <c r="D57" s="323"/>
      <c r="E57" s="323"/>
      <c r="F57" s="323"/>
    </row>
    <row r="58" spans="4:6" x14ac:dyDescent="0.2">
      <c r="D58" s="323"/>
      <c r="E58" s="323"/>
      <c r="F58" s="323"/>
    </row>
    <row r="59" spans="4:6" x14ac:dyDescent="0.2">
      <c r="D59" s="323"/>
      <c r="E59" s="323"/>
      <c r="F59" s="323"/>
    </row>
    <row r="60" spans="4:6" x14ac:dyDescent="0.2">
      <c r="D60" s="323"/>
      <c r="E60" s="323"/>
      <c r="F60" s="323"/>
    </row>
    <row r="61" spans="4:6" x14ac:dyDescent="0.2">
      <c r="D61" s="323"/>
      <c r="E61" s="323"/>
      <c r="F61" s="323"/>
    </row>
    <row r="62" spans="4:6" x14ac:dyDescent="0.2">
      <c r="D62" s="323"/>
      <c r="E62" s="323"/>
      <c r="F62" s="323"/>
    </row>
    <row r="63" spans="4:6" x14ac:dyDescent="0.2">
      <c r="D63" s="323"/>
      <c r="E63" s="323"/>
      <c r="F63" s="323"/>
    </row>
    <row r="64" spans="4:6" x14ac:dyDescent="0.2">
      <c r="D64" s="323"/>
      <c r="E64" s="323"/>
      <c r="F64" s="323"/>
    </row>
    <row r="65" spans="4:6" x14ac:dyDescent="0.2">
      <c r="D65" s="323"/>
      <c r="E65" s="323"/>
      <c r="F65" s="323"/>
    </row>
    <row r="66" spans="4:6" x14ac:dyDescent="0.2">
      <c r="D66" s="323"/>
      <c r="E66" s="323"/>
      <c r="F66" s="323"/>
    </row>
    <row r="67" spans="4:6" x14ac:dyDescent="0.2">
      <c r="D67" s="323"/>
      <c r="E67" s="323"/>
      <c r="F67" s="323"/>
    </row>
    <row r="68" spans="4:6" x14ac:dyDescent="0.2">
      <c r="D68" s="323"/>
      <c r="E68" s="323"/>
      <c r="F68" s="323"/>
    </row>
    <row r="69" spans="4:6" x14ac:dyDescent="0.2">
      <c r="D69" s="323"/>
      <c r="E69" s="323"/>
      <c r="F69" s="323"/>
    </row>
    <row r="70" spans="4:6" x14ac:dyDescent="0.2">
      <c r="D70" s="323"/>
      <c r="E70" s="323"/>
      <c r="F70" s="323"/>
    </row>
    <row r="71" spans="4:6" x14ac:dyDescent="0.2">
      <c r="D71" s="323"/>
      <c r="E71" s="323"/>
      <c r="F71" s="323"/>
    </row>
    <row r="72" spans="4:6" x14ac:dyDescent="0.2">
      <c r="D72" s="323"/>
      <c r="E72" s="323"/>
      <c r="F72" s="323"/>
    </row>
    <row r="73" spans="4:6" x14ac:dyDescent="0.2">
      <c r="D73" s="323"/>
      <c r="E73" s="323"/>
      <c r="F73" s="323"/>
    </row>
    <row r="74" spans="4:6" x14ac:dyDescent="0.2">
      <c r="D74" s="323"/>
      <c r="E74" s="323"/>
      <c r="F74" s="323"/>
    </row>
    <row r="75" spans="4:6" x14ac:dyDescent="0.2">
      <c r="D75" s="323"/>
      <c r="E75" s="323"/>
      <c r="F75" s="323"/>
    </row>
    <row r="76" spans="4:6" x14ac:dyDescent="0.2">
      <c r="D76" s="323"/>
      <c r="E76" s="323"/>
      <c r="F76" s="323"/>
    </row>
    <row r="77" spans="4:6" x14ac:dyDescent="0.2">
      <c r="D77" s="323"/>
      <c r="E77" s="323"/>
      <c r="F77" s="323"/>
    </row>
    <row r="78" spans="4:6" x14ac:dyDescent="0.2">
      <c r="D78" s="323"/>
      <c r="E78" s="323"/>
      <c r="F78" s="323"/>
    </row>
    <row r="79" spans="4:6" x14ac:dyDescent="0.2">
      <c r="D79" s="323"/>
      <c r="E79" s="323"/>
      <c r="F79" s="323"/>
    </row>
    <row r="80" spans="4:6" x14ac:dyDescent="0.2">
      <c r="D80" s="323"/>
      <c r="E80" s="323"/>
      <c r="F80" s="323"/>
    </row>
    <row r="81" spans="4:6" x14ac:dyDescent="0.2">
      <c r="D81" s="323"/>
      <c r="E81" s="323"/>
      <c r="F81" s="323"/>
    </row>
    <row r="82" spans="4:6" x14ac:dyDescent="0.2">
      <c r="D82" s="323"/>
      <c r="E82" s="323"/>
      <c r="F82" s="323"/>
    </row>
    <row r="83" spans="4:6" x14ac:dyDescent="0.2">
      <c r="D83" s="323"/>
      <c r="E83" s="323"/>
      <c r="F83" s="323"/>
    </row>
    <row r="84" spans="4:6" x14ac:dyDescent="0.2">
      <c r="D84" s="323"/>
      <c r="E84" s="323"/>
      <c r="F84" s="323"/>
    </row>
    <row r="85" spans="4:6" x14ac:dyDescent="0.2">
      <c r="D85" s="323"/>
      <c r="E85" s="323"/>
      <c r="F85" s="323"/>
    </row>
    <row r="86" spans="4:6" x14ac:dyDescent="0.2">
      <c r="D86" s="323"/>
      <c r="E86" s="323"/>
      <c r="F86" s="323"/>
    </row>
    <row r="87" spans="4:6" x14ac:dyDescent="0.2">
      <c r="D87" s="323"/>
      <c r="E87" s="323"/>
      <c r="F87" s="323"/>
    </row>
    <row r="88" spans="4:6" x14ac:dyDescent="0.2">
      <c r="D88" s="323"/>
      <c r="E88" s="323"/>
      <c r="F88" s="323"/>
    </row>
    <row r="89" spans="4:6" x14ac:dyDescent="0.2">
      <c r="D89" s="323"/>
      <c r="E89" s="323"/>
      <c r="F89" s="323"/>
    </row>
    <row r="90" spans="4:6" x14ac:dyDescent="0.2">
      <c r="D90" s="323"/>
      <c r="E90" s="323"/>
      <c r="F90" s="323"/>
    </row>
    <row r="91" spans="4:6" x14ac:dyDescent="0.2">
      <c r="D91" s="323"/>
      <c r="E91" s="323"/>
      <c r="F91" s="323"/>
    </row>
    <row r="92" spans="4:6" x14ac:dyDescent="0.2">
      <c r="D92" s="323"/>
      <c r="E92" s="323"/>
      <c r="F92" s="323"/>
    </row>
    <row r="93" spans="4:6" x14ac:dyDescent="0.2">
      <c r="D93" s="323"/>
      <c r="E93" s="323"/>
      <c r="F93" s="323"/>
    </row>
    <row r="94" spans="4:6" x14ac:dyDescent="0.2">
      <c r="D94" s="323"/>
      <c r="E94" s="323"/>
      <c r="F94" s="323"/>
    </row>
    <row r="95" spans="4:6" x14ac:dyDescent="0.2">
      <c r="D95" s="323"/>
      <c r="E95" s="323"/>
      <c r="F95" s="323"/>
    </row>
    <row r="96" spans="4:6" x14ac:dyDescent="0.2">
      <c r="D96" s="323"/>
      <c r="E96" s="323"/>
      <c r="F96" s="323"/>
    </row>
    <row r="97" spans="4:6" x14ac:dyDescent="0.2">
      <c r="D97" s="323"/>
      <c r="E97" s="323"/>
      <c r="F97" s="323"/>
    </row>
    <row r="98" spans="4:6" x14ac:dyDescent="0.2">
      <c r="D98" s="323"/>
      <c r="E98" s="323"/>
      <c r="F98" s="323"/>
    </row>
    <row r="99" spans="4:6" x14ac:dyDescent="0.2">
      <c r="D99" s="323"/>
      <c r="E99" s="323"/>
      <c r="F99" s="323"/>
    </row>
    <row r="100" spans="4:6" x14ac:dyDescent="0.2">
      <c r="D100" s="323"/>
      <c r="E100" s="323"/>
      <c r="F100" s="323"/>
    </row>
    <row r="101" spans="4:6" x14ac:dyDescent="0.2">
      <c r="D101" s="323"/>
      <c r="E101" s="323"/>
      <c r="F101" s="323"/>
    </row>
    <row r="102" spans="4:6" x14ac:dyDescent="0.2">
      <c r="D102" s="323"/>
      <c r="E102" s="323"/>
      <c r="F102" s="323"/>
    </row>
    <row r="103" spans="4:6" x14ac:dyDescent="0.2">
      <c r="D103" s="323"/>
      <c r="E103" s="323"/>
      <c r="F103" s="323"/>
    </row>
    <row r="104" spans="4:6" x14ac:dyDescent="0.2">
      <c r="D104" s="323"/>
      <c r="E104" s="323"/>
      <c r="F104" s="323"/>
    </row>
    <row r="105" spans="4:6" x14ac:dyDescent="0.2">
      <c r="D105" s="323"/>
      <c r="E105" s="323"/>
      <c r="F105" s="323"/>
    </row>
    <row r="106" spans="4:6" x14ac:dyDescent="0.2">
      <c r="D106" s="323"/>
      <c r="E106" s="323"/>
      <c r="F106" s="323"/>
    </row>
    <row r="107" spans="4:6" x14ac:dyDescent="0.2">
      <c r="D107" s="323"/>
      <c r="E107" s="323"/>
      <c r="F107" s="323"/>
    </row>
    <row r="108" spans="4:6" x14ac:dyDescent="0.2">
      <c r="D108" s="323"/>
      <c r="E108" s="323"/>
      <c r="F108" s="323"/>
    </row>
    <row r="109" spans="4:6" x14ac:dyDescent="0.2">
      <c r="D109" s="323"/>
      <c r="E109" s="323"/>
      <c r="F109" s="323"/>
    </row>
    <row r="110" spans="4:6" x14ac:dyDescent="0.2">
      <c r="D110" s="323"/>
      <c r="E110" s="323"/>
      <c r="F110" s="323"/>
    </row>
    <row r="111" spans="4:6" x14ac:dyDescent="0.2">
      <c r="D111" s="323"/>
      <c r="E111" s="323"/>
      <c r="F111" s="323"/>
    </row>
    <row r="112" spans="4:6" x14ac:dyDescent="0.2">
      <c r="D112" s="323"/>
      <c r="E112" s="323"/>
      <c r="F112" s="323"/>
    </row>
    <row r="113" spans="4:6" x14ac:dyDescent="0.2">
      <c r="D113" s="323"/>
      <c r="E113" s="323"/>
      <c r="F113" s="323"/>
    </row>
    <row r="114" spans="4:6" x14ac:dyDescent="0.2">
      <c r="D114" s="323"/>
      <c r="E114" s="323"/>
      <c r="F114" s="323"/>
    </row>
    <row r="115" spans="4:6" x14ac:dyDescent="0.2">
      <c r="D115" s="323"/>
      <c r="E115" s="323"/>
      <c r="F115" s="323"/>
    </row>
    <row r="116" spans="4:6" x14ac:dyDescent="0.2">
      <c r="D116" s="323"/>
      <c r="E116" s="323"/>
      <c r="F116" s="323"/>
    </row>
    <row r="117" spans="4:6" x14ac:dyDescent="0.2">
      <c r="D117" s="323"/>
      <c r="E117" s="323"/>
      <c r="F117" s="323"/>
    </row>
    <row r="118" spans="4:6" x14ac:dyDescent="0.2">
      <c r="D118" s="323"/>
      <c r="E118" s="323"/>
      <c r="F118" s="323"/>
    </row>
    <row r="119" spans="4:6" x14ac:dyDescent="0.2">
      <c r="D119" s="323"/>
      <c r="E119" s="323"/>
      <c r="F119" s="323"/>
    </row>
    <row r="120" spans="4:6" x14ac:dyDescent="0.2">
      <c r="D120" s="323"/>
      <c r="E120" s="323"/>
      <c r="F120" s="323"/>
    </row>
    <row r="121" spans="4:6" x14ac:dyDescent="0.2">
      <c r="D121" s="323"/>
      <c r="E121" s="323"/>
      <c r="F121" s="323"/>
    </row>
    <row r="122" spans="4:6" x14ac:dyDescent="0.2">
      <c r="D122" s="323"/>
      <c r="E122" s="323"/>
      <c r="F122" s="323"/>
    </row>
    <row r="123" spans="4:6" x14ac:dyDescent="0.2">
      <c r="D123" s="323"/>
      <c r="E123" s="323"/>
      <c r="F123" s="323"/>
    </row>
    <row r="124" spans="4:6" x14ac:dyDescent="0.2">
      <c r="D124" s="323"/>
      <c r="E124" s="323"/>
      <c r="F124" s="323"/>
    </row>
    <row r="125" spans="4:6" x14ac:dyDescent="0.2">
      <c r="D125" s="323"/>
      <c r="E125" s="323"/>
      <c r="F125" s="323"/>
    </row>
    <row r="126" spans="4:6" x14ac:dyDescent="0.2">
      <c r="D126" s="323"/>
      <c r="E126" s="323"/>
      <c r="F126" s="323"/>
    </row>
    <row r="127" spans="4:6" x14ac:dyDescent="0.2">
      <c r="D127" s="323"/>
      <c r="E127" s="323"/>
      <c r="F127" s="323"/>
    </row>
    <row r="128" spans="4:6" x14ac:dyDescent="0.2">
      <c r="D128" s="323"/>
      <c r="E128" s="323"/>
      <c r="F128" s="323"/>
    </row>
    <row r="129" spans="4:6" x14ac:dyDescent="0.2">
      <c r="D129" s="323"/>
      <c r="E129" s="323"/>
      <c r="F129" s="323"/>
    </row>
    <row r="130" spans="4:6" x14ac:dyDescent="0.2">
      <c r="D130" s="323"/>
      <c r="E130" s="323"/>
      <c r="F130" s="323"/>
    </row>
    <row r="131" spans="4:6" x14ac:dyDescent="0.2">
      <c r="D131" s="323"/>
      <c r="E131" s="323"/>
      <c r="F131" s="323"/>
    </row>
    <row r="132" spans="4:6" x14ac:dyDescent="0.2">
      <c r="D132" s="323"/>
      <c r="E132" s="323"/>
      <c r="F132" s="323"/>
    </row>
    <row r="133" spans="4:6" x14ac:dyDescent="0.2">
      <c r="D133" s="323"/>
      <c r="E133" s="323"/>
      <c r="F133" s="323"/>
    </row>
    <row r="134" spans="4:6" x14ac:dyDescent="0.2">
      <c r="D134" s="323"/>
      <c r="E134" s="323"/>
      <c r="F134" s="323"/>
    </row>
    <row r="135" spans="4:6" x14ac:dyDescent="0.2">
      <c r="D135" s="323"/>
      <c r="E135" s="323"/>
      <c r="F135" s="323"/>
    </row>
    <row r="136" spans="4:6" x14ac:dyDescent="0.2">
      <c r="D136" s="323"/>
      <c r="E136" s="323"/>
      <c r="F136" s="323"/>
    </row>
    <row r="137" spans="4:6" x14ac:dyDescent="0.2">
      <c r="D137" s="323"/>
      <c r="E137" s="323"/>
      <c r="F137" s="323"/>
    </row>
    <row r="138" spans="4:6" x14ac:dyDescent="0.2">
      <c r="D138" s="323"/>
      <c r="E138" s="323"/>
      <c r="F138" s="323"/>
    </row>
    <row r="139" spans="4:6" x14ac:dyDescent="0.2">
      <c r="D139" s="323"/>
      <c r="E139" s="323"/>
      <c r="F139" s="323"/>
    </row>
    <row r="140" spans="4:6" x14ac:dyDescent="0.2">
      <c r="D140" s="323"/>
      <c r="E140" s="323"/>
      <c r="F140" s="323"/>
    </row>
    <row r="141" spans="4:6" x14ac:dyDescent="0.2">
      <c r="D141" s="323"/>
      <c r="E141" s="323"/>
      <c r="F141" s="323"/>
    </row>
    <row r="142" spans="4:6" x14ac:dyDescent="0.2">
      <c r="D142" s="323"/>
      <c r="E142" s="323"/>
      <c r="F142" s="323"/>
    </row>
    <row r="143" spans="4:6" x14ac:dyDescent="0.2">
      <c r="D143" s="323"/>
      <c r="E143" s="323"/>
      <c r="F143" s="323"/>
    </row>
    <row r="144" spans="4:6" x14ac:dyDescent="0.2">
      <c r="D144" s="323"/>
      <c r="E144" s="323"/>
      <c r="F144" s="323"/>
    </row>
    <row r="145" spans="4:6" x14ac:dyDescent="0.2">
      <c r="D145" s="323"/>
      <c r="E145" s="323"/>
      <c r="F145" s="323"/>
    </row>
    <row r="146" spans="4:6" x14ac:dyDescent="0.2">
      <c r="D146" s="323"/>
      <c r="E146" s="323"/>
      <c r="F146" s="323"/>
    </row>
    <row r="147" spans="4:6" x14ac:dyDescent="0.2">
      <c r="D147" s="323"/>
      <c r="E147" s="323"/>
      <c r="F147" s="323"/>
    </row>
    <row r="148" spans="4:6" x14ac:dyDescent="0.2">
      <c r="D148" s="323"/>
      <c r="E148" s="323"/>
      <c r="F148" s="323"/>
    </row>
    <row r="149" spans="4:6" x14ac:dyDescent="0.2">
      <c r="D149" s="323"/>
      <c r="E149" s="323"/>
      <c r="F149" s="323"/>
    </row>
    <row r="150" spans="4:6" x14ac:dyDescent="0.2">
      <c r="D150" s="323"/>
      <c r="E150" s="323"/>
      <c r="F150" s="323"/>
    </row>
    <row r="151" spans="4:6" x14ac:dyDescent="0.2">
      <c r="D151" s="323"/>
      <c r="E151" s="323"/>
      <c r="F151" s="323"/>
    </row>
    <row r="152" spans="4:6" x14ac:dyDescent="0.2">
      <c r="D152" s="323"/>
      <c r="E152" s="323"/>
      <c r="F152" s="323"/>
    </row>
    <row r="153" spans="4:6" x14ac:dyDescent="0.2">
      <c r="D153" s="323"/>
      <c r="E153" s="323"/>
      <c r="F153" s="323"/>
    </row>
    <row r="154" spans="4:6" x14ac:dyDescent="0.2">
      <c r="D154" s="323"/>
      <c r="E154" s="323"/>
      <c r="F154" s="323"/>
    </row>
    <row r="155" spans="4:6" x14ac:dyDescent="0.2">
      <c r="D155" s="323"/>
      <c r="E155" s="323"/>
      <c r="F155" s="323"/>
    </row>
    <row r="156" spans="4:6" x14ac:dyDescent="0.2">
      <c r="D156" s="323"/>
      <c r="E156" s="323"/>
      <c r="F156" s="323"/>
    </row>
    <row r="157" spans="4:6" x14ac:dyDescent="0.2">
      <c r="D157" s="323"/>
      <c r="E157" s="323"/>
      <c r="F157" s="323"/>
    </row>
    <row r="158" spans="4:6" x14ac:dyDescent="0.2">
      <c r="D158" s="323"/>
      <c r="E158" s="323"/>
      <c r="F158" s="323"/>
    </row>
    <row r="159" spans="4:6" x14ac:dyDescent="0.2">
      <c r="D159" s="323"/>
      <c r="E159" s="323"/>
      <c r="F159" s="323"/>
    </row>
    <row r="160" spans="4:6" x14ac:dyDescent="0.2">
      <c r="D160" s="323"/>
      <c r="E160" s="323"/>
      <c r="F160" s="323"/>
    </row>
    <row r="161" spans="4:6" x14ac:dyDescent="0.2">
      <c r="D161" s="323"/>
      <c r="E161" s="323"/>
      <c r="F161" s="323"/>
    </row>
    <row r="162" spans="4:6" x14ac:dyDescent="0.2">
      <c r="D162" s="323"/>
      <c r="E162" s="323"/>
      <c r="F162" s="323"/>
    </row>
    <row r="163" spans="4:6" x14ac:dyDescent="0.2">
      <c r="D163" s="323"/>
      <c r="E163" s="323"/>
      <c r="F163" s="323"/>
    </row>
    <row r="164" spans="4:6" x14ac:dyDescent="0.2">
      <c r="D164" s="323"/>
      <c r="E164" s="323"/>
      <c r="F164" s="323"/>
    </row>
    <row r="165" spans="4:6" x14ac:dyDescent="0.2">
      <c r="D165" s="323"/>
      <c r="E165" s="323"/>
      <c r="F165" s="323"/>
    </row>
    <row r="166" spans="4:6" x14ac:dyDescent="0.2">
      <c r="D166" s="323"/>
      <c r="E166" s="323"/>
      <c r="F166" s="323"/>
    </row>
    <row r="167" spans="4:6" x14ac:dyDescent="0.2">
      <c r="D167" s="323"/>
      <c r="E167" s="323"/>
      <c r="F167" s="323"/>
    </row>
    <row r="168" spans="4:6" x14ac:dyDescent="0.2">
      <c r="D168" s="323"/>
      <c r="E168" s="323"/>
      <c r="F168" s="323"/>
    </row>
    <row r="169" spans="4:6" x14ac:dyDescent="0.2">
      <c r="D169" s="323"/>
      <c r="E169" s="323"/>
      <c r="F169" s="323"/>
    </row>
    <row r="170" spans="4:6" x14ac:dyDescent="0.2">
      <c r="D170" s="323"/>
      <c r="E170" s="323"/>
      <c r="F170" s="323"/>
    </row>
    <row r="171" spans="4:6" x14ac:dyDescent="0.2">
      <c r="D171" s="323"/>
      <c r="E171" s="323"/>
      <c r="F171" s="323"/>
    </row>
    <row r="172" spans="4:6" x14ac:dyDescent="0.2">
      <c r="D172" s="323"/>
      <c r="E172" s="323"/>
      <c r="F172" s="323"/>
    </row>
    <row r="173" spans="4:6" x14ac:dyDescent="0.2">
      <c r="D173" s="323"/>
      <c r="E173" s="323"/>
      <c r="F173" s="323"/>
    </row>
    <row r="174" spans="4:6" x14ac:dyDescent="0.2">
      <c r="D174" s="323"/>
      <c r="E174" s="323"/>
      <c r="F174" s="323"/>
    </row>
    <row r="175" spans="4:6" x14ac:dyDescent="0.2">
      <c r="D175" s="323"/>
      <c r="E175" s="323"/>
      <c r="F175" s="323"/>
    </row>
    <row r="176" spans="4:6" x14ac:dyDescent="0.2">
      <c r="D176" s="323"/>
      <c r="E176" s="323"/>
      <c r="F176" s="323"/>
    </row>
    <row r="177" spans="4:6" x14ac:dyDescent="0.2">
      <c r="D177" s="323"/>
      <c r="E177" s="323"/>
      <c r="F177" s="323"/>
    </row>
    <row r="178" spans="4:6" x14ac:dyDescent="0.2">
      <c r="D178" s="323"/>
      <c r="E178" s="323"/>
      <c r="F178" s="323"/>
    </row>
    <row r="179" spans="4:6" x14ac:dyDescent="0.2">
      <c r="D179" s="323"/>
      <c r="E179" s="323"/>
      <c r="F179" s="323"/>
    </row>
    <row r="180" spans="4:6" x14ac:dyDescent="0.2">
      <c r="D180" s="323"/>
      <c r="E180" s="323"/>
      <c r="F180" s="323"/>
    </row>
    <row r="181" spans="4:6" x14ac:dyDescent="0.2">
      <c r="D181" s="323"/>
      <c r="E181" s="323"/>
      <c r="F181" s="323"/>
    </row>
    <row r="182" spans="4:6" x14ac:dyDescent="0.2">
      <c r="D182" s="323"/>
      <c r="E182" s="323"/>
      <c r="F182" s="323"/>
    </row>
    <row r="183" spans="4:6" x14ac:dyDescent="0.2">
      <c r="D183" s="323"/>
      <c r="E183" s="323"/>
      <c r="F183" s="323"/>
    </row>
    <row r="184" spans="4:6" x14ac:dyDescent="0.2">
      <c r="D184" s="323"/>
      <c r="E184" s="323"/>
      <c r="F184" s="323"/>
    </row>
    <row r="185" spans="4:6" x14ac:dyDescent="0.2">
      <c r="D185" s="323"/>
      <c r="E185" s="323"/>
      <c r="F185" s="323"/>
    </row>
    <row r="186" spans="4:6" x14ac:dyDescent="0.2">
      <c r="D186" s="323"/>
      <c r="E186" s="323"/>
      <c r="F186" s="323"/>
    </row>
    <row r="187" spans="4:6" x14ac:dyDescent="0.2">
      <c r="D187" s="323"/>
      <c r="E187" s="323"/>
      <c r="F187" s="323"/>
    </row>
    <row r="188" spans="4:6" x14ac:dyDescent="0.2">
      <c r="D188" s="323"/>
      <c r="E188" s="323"/>
      <c r="F188" s="323"/>
    </row>
    <row r="189" spans="4:6" x14ac:dyDescent="0.2">
      <c r="D189" s="323"/>
      <c r="E189" s="323"/>
      <c r="F189" s="323"/>
    </row>
    <row r="190" spans="4:6" x14ac:dyDescent="0.2">
      <c r="D190" s="323"/>
      <c r="E190" s="323"/>
      <c r="F190" s="323"/>
    </row>
    <row r="191" spans="4:6" x14ac:dyDescent="0.2">
      <c r="D191" s="323"/>
      <c r="E191" s="323"/>
      <c r="F191" s="323"/>
    </row>
    <row r="192" spans="4:6" x14ac:dyDescent="0.2">
      <c r="D192" s="323"/>
      <c r="E192" s="323"/>
      <c r="F192" s="323"/>
    </row>
    <row r="193" spans="4:6" x14ac:dyDescent="0.2">
      <c r="D193" s="323"/>
      <c r="E193" s="323"/>
      <c r="F193" s="323"/>
    </row>
    <row r="194" spans="4:6" x14ac:dyDescent="0.2">
      <c r="D194" s="323"/>
      <c r="E194" s="323"/>
      <c r="F194" s="323"/>
    </row>
    <row r="195" spans="4:6" x14ac:dyDescent="0.2">
      <c r="D195" s="323"/>
      <c r="E195" s="323"/>
      <c r="F195" s="323"/>
    </row>
    <row r="196" spans="4:6" x14ac:dyDescent="0.2">
      <c r="D196" s="323"/>
      <c r="E196" s="323"/>
      <c r="F196" s="323"/>
    </row>
    <row r="197" spans="4:6" x14ac:dyDescent="0.2">
      <c r="D197" s="323"/>
      <c r="E197" s="323"/>
      <c r="F197" s="323"/>
    </row>
    <row r="198" spans="4:6" x14ac:dyDescent="0.2">
      <c r="D198" s="323"/>
      <c r="E198" s="323"/>
      <c r="F198" s="323"/>
    </row>
    <row r="199" spans="4:6" x14ac:dyDescent="0.2">
      <c r="D199" s="323"/>
      <c r="E199" s="323"/>
      <c r="F199" s="323"/>
    </row>
    <row r="200" spans="4:6" x14ac:dyDescent="0.2">
      <c r="D200" s="323"/>
      <c r="E200" s="323"/>
      <c r="F200" s="323"/>
    </row>
    <row r="201" spans="4:6" x14ac:dyDescent="0.2">
      <c r="D201" s="323"/>
      <c r="E201" s="323"/>
      <c r="F201" s="323"/>
    </row>
    <row r="202" spans="4:6" x14ac:dyDescent="0.2">
      <c r="D202" s="323"/>
      <c r="E202" s="323"/>
      <c r="F202" s="323"/>
    </row>
    <row r="203" spans="4:6" x14ac:dyDescent="0.2">
      <c r="D203" s="323"/>
      <c r="E203" s="323"/>
      <c r="F203" s="323"/>
    </row>
    <row r="204" spans="4:6" x14ac:dyDescent="0.2">
      <c r="D204" s="323"/>
      <c r="E204" s="323"/>
      <c r="F204" s="323"/>
    </row>
    <row r="205" spans="4:6" x14ac:dyDescent="0.2">
      <c r="D205" s="323"/>
      <c r="E205" s="323"/>
      <c r="F205" s="323"/>
    </row>
    <row r="206" spans="4:6" x14ac:dyDescent="0.2">
      <c r="D206" s="323"/>
      <c r="E206" s="323"/>
      <c r="F206" s="323"/>
    </row>
    <row r="207" spans="4:6" x14ac:dyDescent="0.2">
      <c r="D207" s="323"/>
      <c r="E207" s="323"/>
      <c r="F207" s="323"/>
    </row>
    <row r="208" spans="4:6" x14ac:dyDescent="0.2">
      <c r="D208" s="323"/>
      <c r="E208" s="323"/>
      <c r="F208" s="323"/>
    </row>
    <row r="209" spans="4:6" x14ac:dyDescent="0.2">
      <c r="D209" s="323"/>
      <c r="E209" s="323"/>
      <c r="F209" s="323"/>
    </row>
    <row r="210" spans="4:6" x14ac:dyDescent="0.2">
      <c r="D210" s="323"/>
      <c r="E210" s="323"/>
      <c r="F210" s="323"/>
    </row>
    <row r="211" spans="4:6" x14ac:dyDescent="0.2">
      <c r="D211" s="323"/>
      <c r="E211" s="323"/>
      <c r="F211" s="323"/>
    </row>
    <row r="212" spans="4:6" x14ac:dyDescent="0.2">
      <c r="D212" s="323"/>
      <c r="E212" s="323"/>
      <c r="F212" s="323"/>
    </row>
    <row r="213" spans="4:6" x14ac:dyDescent="0.2">
      <c r="D213" s="323"/>
      <c r="E213" s="323"/>
      <c r="F213" s="323"/>
    </row>
    <row r="214" spans="4:6" x14ac:dyDescent="0.2">
      <c r="D214" s="323"/>
      <c r="E214" s="323"/>
      <c r="F214" s="323"/>
    </row>
    <row r="215" spans="4:6" x14ac:dyDescent="0.2">
      <c r="D215" s="323"/>
      <c r="E215" s="323"/>
      <c r="F215" s="323"/>
    </row>
    <row r="216" spans="4:6" x14ac:dyDescent="0.2">
      <c r="D216" s="323"/>
      <c r="E216" s="323"/>
      <c r="F216" s="323"/>
    </row>
    <row r="217" spans="4:6" x14ac:dyDescent="0.2">
      <c r="D217" s="323"/>
      <c r="E217" s="323"/>
      <c r="F217" s="323"/>
    </row>
    <row r="218" spans="4:6" x14ac:dyDescent="0.2">
      <c r="D218" s="323"/>
      <c r="E218" s="323"/>
      <c r="F218" s="323"/>
    </row>
    <row r="219" spans="4:6" x14ac:dyDescent="0.2">
      <c r="D219" s="323"/>
      <c r="E219" s="323"/>
      <c r="F219" s="323"/>
    </row>
    <row r="220" spans="4:6" x14ac:dyDescent="0.2">
      <c r="D220" s="323"/>
      <c r="E220" s="323"/>
      <c r="F220" s="323"/>
    </row>
    <row r="221" spans="4:6" x14ac:dyDescent="0.2">
      <c r="D221" s="323"/>
      <c r="E221" s="323"/>
      <c r="F221" s="323"/>
    </row>
    <row r="222" spans="4:6" x14ac:dyDescent="0.2">
      <c r="D222" s="323"/>
      <c r="E222" s="323"/>
      <c r="F222" s="323"/>
    </row>
    <row r="223" spans="4:6" x14ac:dyDescent="0.2">
      <c r="D223" s="323"/>
      <c r="E223" s="323"/>
      <c r="F223" s="323"/>
    </row>
    <row r="224" spans="4:6" x14ac:dyDescent="0.2">
      <c r="D224" s="323"/>
      <c r="E224" s="323"/>
      <c r="F224" s="323"/>
    </row>
    <row r="225" spans="4:6" x14ac:dyDescent="0.2">
      <c r="D225" s="323"/>
      <c r="E225" s="323"/>
      <c r="F225" s="323"/>
    </row>
    <row r="226" spans="4:6" x14ac:dyDescent="0.2">
      <c r="D226" s="323"/>
      <c r="E226" s="323"/>
      <c r="F226" s="323"/>
    </row>
    <row r="227" spans="4:6" x14ac:dyDescent="0.2">
      <c r="D227" s="323"/>
      <c r="E227" s="323"/>
      <c r="F227" s="323"/>
    </row>
    <row r="228" spans="4:6" x14ac:dyDescent="0.2">
      <c r="D228" s="323"/>
      <c r="E228" s="323"/>
      <c r="F228" s="323"/>
    </row>
    <row r="229" spans="4:6" x14ac:dyDescent="0.2">
      <c r="D229" s="323"/>
      <c r="E229" s="323"/>
      <c r="F229" s="323"/>
    </row>
    <row r="230" spans="4:6" x14ac:dyDescent="0.2">
      <c r="D230" s="323"/>
      <c r="E230" s="323"/>
      <c r="F230" s="323"/>
    </row>
    <row r="231" spans="4:6" x14ac:dyDescent="0.2">
      <c r="D231" s="323"/>
      <c r="E231" s="323"/>
      <c r="F231" s="323"/>
    </row>
    <row r="232" spans="4:6" x14ac:dyDescent="0.2">
      <c r="D232" s="323"/>
      <c r="E232" s="323"/>
      <c r="F232" s="323"/>
    </row>
    <row r="233" spans="4:6" x14ac:dyDescent="0.2">
      <c r="D233" s="323"/>
      <c r="E233" s="323"/>
      <c r="F233" s="323"/>
    </row>
    <row r="234" spans="4:6" x14ac:dyDescent="0.2">
      <c r="D234" s="323"/>
      <c r="E234" s="323"/>
      <c r="F234" s="323"/>
    </row>
    <row r="235" spans="4:6" x14ac:dyDescent="0.2">
      <c r="D235" s="323"/>
      <c r="E235" s="323"/>
      <c r="F235" s="323"/>
    </row>
    <row r="236" spans="4:6" x14ac:dyDescent="0.2">
      <c r="D236" s="323"/>
      <c r="E236" s="323"/>
      <c r="F236" s="323"/>
    </row>
    <row r="237" spans="4:6" x14ac:dyDescent="0.2">
      <c r="D237" s="323"/>
      <c r="E237" s="323"/>
      <c r="F237" s="323"/>
    </row>
    <row r="238" spans="4:6" x14ac:dyDescent="0.2">
      <c r="D238" s="323"/>
      <c r="E238" s="323"/>
      <c r="F238" s="323"/>
    </row>
    <row r="239" spans="4:6" x14ac:dyDescent="0.2">
      <c r="D239" s="323"/>
      <c r="E239" s="323"/>
      <c r="F239" s="323"/>
    </row>
    <row r="240" spans="4:6" x14ac:dyDescent="0.2">
      <c r="D240" s="323"/>
      <c r="E240" s="323"/>
      <c r="F240" s="323"/>
    </row>
    <row r="241" spans="4:6" x14ac:dyDescent="0.2">
      <c r="D241" s="323"/>
      <c r="E241" s="323"/>
      <c r="F241" s="323"/>
    </row>
    <row r="242" spans="4:6" x14ac:dyDescent="0.2">
      <c r="D242" s="323"/>
      <c r="E242" s="323"/>
      <c r="F242" s="323"/>
    </row>
    <row r="243" spans="4:6" x14ac:dyDescent="0.2">
      <c r="D243" s="323"/>
      <c r="E243" s="323"/>
      <c r="F243" s="323"/>
    </row>
    <row r="244" spans="4:6" x14ac:dyDescent="0.2">
      <c r="D244" s="323"/>
      <c r="E244" s="323"/>
      <c r="F244" s="323"/>
    </row>
    <row r="245" spans="4:6" x14ac:dyDescent="0.2">
      <c r="D245" s="323"/>
      <c r="E245" s="323"/>
      <c r="F245" s="323"/>
    </row>
    <row r="246" spans="4:6" x14ac:dyDescent="0.2">
      <c r="D246" s="323"/>
      <c r="E246" s="323"/>
      <c r="F246" s="323"/>
    </row>
    <row r="247" spans="4:6" x14ac:dyDescent="0.2">
      <c r="D247" s="323"/>
      <c r="E247" s="323"/>
      <c r="F247" s="323"/>
    </row>
    <row r="248" spans="4:6" x14ac:dyDescent="0.2">
      <c r="D248" s="323"/>
      <c r="E248" s="323"/>
      <c r="F248" s="323"/>
    </row>
    <row r="249" spans="4:6" x14ac:dyDescent="0.2">
      <c r="D249" s="323"/>
      <c r="E249" s="323"/>
      <c r="F249" s="323"/>
    </row>
    <row r="250" spans="4:6" x14ac:dyDescent="0.2">
      <c r="D250" s="323"/>
      <c r="E250" s="323"/>
      <c r="F250" s="323"/>
    </row>
    <row r="251" spans="4:6" x14ac:dyDescent="0.2">
      <c r="D251" s="323"/>
      <c r="E251" s="323"/>
      <c r="F251" s="323"/>
    </row>
    <row r="252" spans="4:6" x14ac:dyDescent="0.2">
      <c r="D252" s="323"/>
      <c r="E252" s="323"/>
      <c r="F252" s="323"/>
    </row>
    <row r="253" spans="4:6" x14ac:dyDescent="0.2">
      <c r="D253" s="323"/>
      <c r="E253" s="323"/>
      <c r="F253" s="323"/>
    </row>
    <row r="254" spans="4:6" x14ac:dyDescent="0.2">
      <c r="D254" s="323"/>
      <c r="E254" s="323"/>
      <c r="F254" s="323"/>
    </row>
    <row r="255" spans="4:6" x14ac:dyDescent="0.2">
      <c r="D255" s="323"/>
      <c r="E255" s="323"/>
      <c r="F255" s="323"/>
    </row>
    <row r="256" spans="4:6" x14ac:dyDescent="0.2">
      <c r="D256" s="323"/>
      <c r="E256" s="323"/>
      <c r="F256" s="323"/>
    </row>
    <row r="257" spans="4:6" x14ac:dyDescent="0.2">
      <c r="D257" s="323"/>
      <c r="E257" s="323"/>
      <c r="F257" s="323"/>
    </row>
    <row r="258" spans="4:6" x14ac:dyDescent="0.2">
      <c r="D258" s="323"/>
      <c r="E258" s="323"/>
      <c r="F258" s="323"/>
    </row>
    <row r="259" spans="4:6" x14ac:dyDescent="0.2">
      <c r="D259" s="323"/>
      <c r="E259" s="323"/>
      <c r="F259" s="323"/>
    </row>
    <row r="260" spans="4:6" x14ac:dyDescent="0.2">
      <c r="D260" s="323"/>
      <c r="E260" s="323"/>
      <c r="F260" s="323"/>
    </row>
    <row r="261" spans="4:6" x14ac:dyDescent="0.2">
      <c r="D261" s="323"/>
      <c r="E261" s="323"/>
      <c r="F261" s="323"/>
    </row>
    <row r="262" spans="4:6" x14ac:dyDescent="0.2">
      <c r="D262" s="323"/>
      <c r="E262" s="323"/>
      <c r="F262" s="323"/>
    </row>
    <row r="263" spans="4:6" x14ac:dyDescent="0.2">
      <c r="D263" s="323"/>
      <c r="E263" s="323"/>
      <c r="F263" s="323"/>
    </row>
    <row r="264" spans="4:6" x14ac:dyDescent="0.2">
      <c r="D264" s="323"/>
      <c r="E264" s="323"/>
      <c r="F264" s="323"/>
    </row>
    <row r="265" spans="4:6" x14ac:dyDescent="0.2">
      <c r="D265" s="323"/>
      <c r="E265" s="323"/>
      <c r="F265" s="323"/>
    </row>
    <row r="266" spans="4:6" x14ac:dyDescent="0.2">
      <c r="D266" s="323"/>
      <c r="E266" s="323"/>
      <c r="F266" s="323"/>
    </row>
    <row r="267" spans="4:6" x14ac:dyDescent="0.2">
      <c r="D267" s="323"/>
      <c r="E267" s="323"/>
      <c r="F267" s="323"/>
    </row>
    <row r="268" spans="4:6" x14ac:dyDescent="0.2">
      <c r="D268" s="323"/>
      <c r="E268" s="323"/>
      <c r="F268" s="323"/>
    </row>
    <row r="269" spans="4:6" x14ac:dyDescent="0.2">
      <c r="D269" s="323"/>
      <c r="E269" s="323"/>
      <c r="F269" s="323"/>
    </row>
    <row r="270" spans="4:6" x14ac:dyDescent="0.2">
      <c r="D270" s="323"/>
      <c r="E270" s="323"/>
      <c r="F270" s="323"/>
    </row>
    <row r="271" spans="4:6" x14ac:dyDescent="0.2">
      <c r="D271" s="323"/>
      <c r="E271" s="323"/>
      <c r="F271" s="323"/>
    </row>
    <row r="272" spans="4:6" x14ac:dyDescent="0.2">
      <c r="D272" s="323"/>
      <c r="E272" s="323"/>
      <c r="F272" s="323"/>
    </row>
    <row r="273" spans="4:6" x14ac:dyDescent="0.2">
      <c r="D273" s="323"/>
      <c r="E273" s="323"/>
      <c r="F273" s="323"/>
    </row>
    <row r="274" spans="4:6" x14ac:dyDescent="0.2">
      <c r="D274" s="323"/>
      <c r="E274" s="323"/>
      <c r="F274" s="323"/>
    </row>
    <row r="275" spans="4:6" x14ac:dyDescent="0.2">
      <c r="D275" s="323"/>
      <c r="E275" s="323"/>
      <c r="F275" s="323"/>
    </row>
    <row r="276" spans="4:6" x14ac:dyDescent="0.2">
      <c r="D276" s="323"/>
      <c r="E276" s="323"/>
      <c r="F276" s="323"/>
    </row>
    <row r="277" spans="4:6" x14ac:dyDescent="0.2">
      <c r="D277" s="323"/>
      <c r="E277" s="323"/>
      <c r="F277" s="323"/>
    </row>
    <row r="278" spans="4:6" x14ac:dyDescent="0.2">
      <c r="D278" s="323"/>
      <c r="E278" s="323"/>
      <c r="F278" s="323"/>
    </row>
    <row r="279" spans="4:6" x14ac:dyDescent="0.2">
      <c r="D279" s="323"/>
      <c r="E279" s="323"/>
      <c r="F279" s="323"/>
    </row>
    <row r="280" spans="4:6" x14ac:dyDescent="0.2">
      <c r="D280" s="323"/>
      <c r="E280" s="323"/>
      <c r="F280" s="323"/>
    </row>
    <row r="281" spans="4:6" x14ac:dyDescent="0.2">
      <c r="D281" s="323"/>
      <c r="E281" s="323"/>
      <c r="F281" s="323"/>
    </row>
    <row r="282" spans="4:6" x14ac:dyDescent="0.2">
      <c r="D282" s="323"/>
      <c r="E282" s="323"/>
      <c r="F282" s="323"/>
    </row>
    <row r="283" spans="4:6" x14ac:dyDescent="0.2">
      <c r="D283" s="323"/>
      <c r="E283" s="323"/>
      <c r="F283" s="323"/>
    </row>
    <row r="284" spans="4:6" x14ac:dyDescent="0.2">
      <c r="D284" s="323"/>
      <c r="E284" s="323"/>
      <c r="F284" s="323"/>
    </row>
    <row r="285" spans="4:6" x14ac:dyDescent="0.2">
      <c r="D285" s="323"/>
      <c r="E285" s="323"/>
      <c r="F285" s="323"/>
    </row>
    <row r="286" spans="4:6" x14ac:dyDescent="0.2">
      <c r="D286" s="323"/>
      <c r="E286" s="323"/>
      <c r="F286" s="323"/>
    </row>
    <row r="287" spans="4:6" x14ac:dyDescent="0.2">
      <c r="D287" s="323"/>
      <c r="E287" s="323"/>
      <c r="F287" s="323"/>
    </row>
    <row r="288" spans="4:6" x14ac:dyDescent="0.2">
      <c r="D288" s="323"/>
      <c r="E288" s="323"/>
      <c r="F288" s="323"/>
    </row>
    <row r="289" spans="4:6" x14ac:dyDescent="0.2">
      <c r="D289" s="323"/>
      <c r="E289" s="323"/>
      <c r="F289" s="323"/>
    </row>
    <row r="290" spans="4:6" x14ac:dyDescent="0.2">
      <c r="D290" s="323"/>
      <c r="E290" s="323"/>
      <c r="F290" s="323"/>
    </row>
    <row r="291" spans="4:6" x14ac:dyDescent="0.2">
      <c r="D291" s="323"/>
      <c r="E291" s="323"/>
      <c r="F291" s="323"/>
    </row>
    <row r="292" spans="4:6" x14ac:dyDescent="0.2">
      <c r="D292" s="323"/>
      <c r="E292" s="323"/>
      <c r="F292" s="323"/>
    </row>
    <row r="293" spans="4:6" x14ac:dyDescent="0.2">
      <c r="D293" s="323"/>
      <c r="E293" s="323"/>
      <c r="F293" s="323"/>
    </row>
    <row r="294" spans="4:6" x14ac:dyDescent="0.2">
      <c r="D294" s="323"/>
      <c r="E294" s="323"/>
      <c r="F294" s="323"/>
    </row>
    <row r="295" spans="4:6" x14ac:dyDescent="0.2">
      <c r="D295" s="323"/>
      <c r="E295" s="323"/>
      <c r="F295" s="323"/>
    </row>
    <row r="296" spans="4:6" x14ac:dyDescent="0.2">
      <c r="D296" s="323"/>
      <c r="E296" s="323"/>
      <c r="F296" s="323"/>
    </row>
    <row r="297" spans="4:6" x14ac:dyDescent="0.2">
      <c r="D297" s="323"/>
      <c r="E297" s="323"/>
      <c r="F297" s="323"/>
    </row>
    <row r="298" spans="4:6" x14ac:dyDescent="0.2">
      <c r="D298" s="323"/>
      <c r="E298" s="323"/>
      <c r="F298" s="323"/>
    </row>
    <row r="299" spans="4:6" x14ac:dyDescent="0.2">
      <c r="D299" s="323"/>
      <c r="E299" s="323"/>
      <c r="F299" s="323"/>
    </row>
    <row r="300" spans="4:6" x14ac:dyDescent="0.2">
      <c r="D300" s="323"/>
      <c r="E300" s="323"/>
      <c r="F300" s="323"/>
    </row>
    <row r="301" spans="4:6" x14ac:dyDescent="0.2">
      <c r="D301" s="323"/>
      <c r="E301" s="323"/>
      <c r="F301" s="323"/>
    </row>
    <row r="302" spans="4:6" x14ac:dyDescent="0.2">
      <c r="D302" s="323"/>
      <c r="E302" s="323"/>
      <c r="F302" s="323"/>
    </row>
    <row r="303" spans="4:6" x14ac:dyDescent="0.2">
      <c r="D303" s="323"/>
      <c r="E303" s="323"/>
      <c r="F303" s="323"/>
    </row>
    <row r="304" spans="4:6" x14ac:dyDescent="0.2">
      <c r="D304" s="323"/>
      <c r="E304" s="323"/>
      <c r="F304" s="323"/>
    </row>
    <row r="305" spans="4:6" x14ac:dyDescent="0.2">
      <c r="D305" s="323"/>
      <c r="E305" s="323"/>
      <c r="F305" s="323"/>
    </row>
    <row r="306" spans="4:6" x14ac:dyDescent="0.2">
      <c r="D306" s="323"/>
      <c r="E306" s="323"/>
      <c r="F306" s="323"/>
    </row>
    <row r="307" spans="4:6" x14ac:dyDescent="0.2">
      <c r="D307" s="323"/>
      <c r="E307" s="323"/>
      <c r="F307" s="323"/>
    </row>
    <row r="308" spans="4:6" x14ac:dyDescent="0.2">
      <c r="D308" s="323"/>
      <c r="E308" s="323"/>
      <c r="F308" s="323"/>
    </row>
    <row r="309" spans="4:6" x14ac:dyDescent="0.2">
      <c r="D309" s="323"/>
      <c r="E309" s="323"/>
      <c r="F309" s="323"/>
    </row>
    <row r="310" spans="4:6" x14ac:dyDescent="0.2">
      <c r="D310" s="323"/>
      <c r="E310" s="323"/>
      <c r="F310" s="323"/>
    </row>
    <row r="311" spans="4:6" x14ac:dyDescent="0.2">
      <c r="D311" s="323"/>
      <c r="E311" s="323"/>
      <c r="F311" s="323"/>
    </row>
    <row r="312" spans="4:6" x14ac:dyDescent="0.2">
      <c r="D312" s="323"/>
      <c r="E312" s="323"/>
      <c r="F312" s="323"/>
    </row>
    <row r="313" spans="4:6" x14ac:dyDescent="0.2">
      <c r="D313" s="323"/>
      <c r="E313" s="323"/>
      <c r="F313" s="323"/>
    </row>
    <row r="314" spans="4:6" x14ac:dyDescent="0.2">
      <c r="D314" s="323"/>
      <c r="E314" s="323"/>
      <c r="F314" s="323"/>
    </row>
    <row r="315" spans="4:6" x14ac:dyDescent="0.2">
      <c r="D315" s="323"/>
      <c r="E315" s="323"/>
      <c r="F315" s="323"/>
    </row>
    <row r="316" spans="4:6" x14ac:dyDescent="0.2">
      <c r="D316" s="323"/>
      <c r="E316" s="323"/>
      <c r="F316" s="323"/>
    </row>
    <row r="317" spans="4:6" x14ac:dyDescent="0.2">
      <c r="D317" s="323"/>
      <c r="E317" s="323"/>
      <c r="F317" s="323"/>
    </row>
    <row r="318" spans="4:6" x14ac:dyDescent="0.2">
      <c r="D318" s="323"/>
      <c r="E318" s="323"/>
      <c r="F318" s="323"/>
    </row>
    <row r="319" spans="4:6" x14ac:dyDescent="0.2">
      <c r="D319" s="323"/>
      <c r="E319" s="323"/>
      <c r="F319" s="323"/>
    </row>
    <row r="320" spans="4:6" x14ac:dyDescent="0.2">
      <c r="D320" s="323"/>
      <c r="E320" s="323"/>
      <c r="F320" s="323"/>
    </row>
    <row r="321" spans="4:6" x14ac:dyDescent="0.2">
      <c r="D321" s="323"/>
      <c r="E321" s="323"/>
      <c r="F321" s="323"/>
    </row>
    <row r="322" spans="4:6" x14ac:dyDescent="0.2">
      <c r="D322" s="323"/>
      <c r="E322" s="323"/>
      <c r="F322" s="323"/>
    </row>
    <row r="323" spans="4:6" x14ac:dyDescent="0.2">
      <c r="D323" s="323"/>
      <c r="E323" s="323"/>
      <c r="F323" s="323"/>
    </row>
    <row r="324" spans="4:6" x14ac:dyDescent="0.2">
      <c r="D324" s="323"/>
      <c r="E324" s="323"/>
      <c r="F324" s="323"/>
    </row>
    <row r="325" spans="4:6" x14ac:dyDescent="0.2">
      <c r="D325" s="323"/>
      <c r="E325" s="323"/>
      <c r="F325" s="323"/>
    </row>
    <row r="326" spans="4:6" x14ac:dyDescent="0.2">
      <c r="D326" s="323"/>
      <c r="E326" s="323"/>
      <c r="F326" s="323"/>
    </row>
    <row r="327" spans="4:6" x14ac:dyDescent="0.2">
      <c r="D327" s="323"/>
      <c r="E327" s="323"/>
      <c r="F327" s="323"/>
    </row>
    <row r="328" spans="4:6" x14ac:dyDescent="0.2">
      <c r="D328" s="323"/>
      <c r="E328" s="323"/>
      <c r="F328" s="323"/>
    </row>
    <row r="329" spans="4:6" x14ac:dyDescent="0.2">
      <c r="D329" s="323"/>
      <c r="E329" s="323"/>
      <c r="F329" s="323"/>
    </row>
    <row r="330" spans="4:6" x14ac:dyDescent="0.2">
      <c r="D330" s="323"/>
      <c r="E330" s="323"/>
      <c r="F330" s="323"/>
    </row>
    <row r="331" spans="4:6" x14ac:dyDescent="0.2">
      <c r="D331" s="323"/>
      <c r="E331" s="323"/>
      <c r="F331" s="323"/>
    </row>
    <row r="332" spans="4:6" x14ac:dyDescent="0.2">
      <c r="D332" s="323"/>
      <c r="E332" s="323"/>
      <c r="F332" s="323"/>
    </row>
    <row r="333" spans="4:6" x14ac:dyDescent="0.2">
      <c r="D333" s="323"/>
      <c r="E333" s="323"/>
      <c r="F333" s="323"/>
    </row>
    <row r="334" spans="4:6" x14ac:dyDescent="0.2">
      <c r="D334" s="323"/>
      <c r="E334" s="323"/>
      <c r="F334" s="323"/>
    </row>
    <row r="335" spans="4:6" x14ac:dyDescent="0.2">
      <c r="D335" s="323"/>
      <c r="E335" s="323"/>
      <c r="F335" s="323"/>
    </row>
    <row r="336" spans="4:6" x14ac:dyDescent="0.2">
      <c r="D336" s="323"/>
      <c r="E336" s="323"/>
      <c r="F336" s="323"/>
    </row>
    <row r="337" spans="4:6" x14ac:dyDescent="0.2">
      <c r="D337" s="323"/>
      <c r="E337" s="323"/>
      <c r="F337" s="323"/>
    </row>
    <row r="338" spans="4:6" x14ac:dyDescent="0.2">
      <c r="D338" s="323"/>
      <c r="E338" s="323"/>
      <c r="F338" s="323"/>
    </row>
    <row r="339" spans="4:6" x14ac:dyDescent="0.2">
      <c r="D339" s="323"/>
      <c r="E339" s="323"/>
      <c r="F339" s="323"/>
    </row>
    <row r="340" spans="4:6" x14ac:dyDescent="0.2">
      <c r="D340" s="323"/>
      <c r="E340" s="323"/>
      <c r="F340" s="323"/>
    </row>
    <row r="341" spans="4:6" x14ac:dyDescent="0.2">
      <c r="D341" s="323"/>
      <c r="E341" s="323"/>
      <c r="F341" s="323"/>
    </row>
    <row r="342" spans="4:6" x14ac:dyDescent="0.2">
      <c r="D342" s="323"/>
      <c r="E342" s="323"/>
      <c r="F342" s="323"/>
    </row>
    <row r="343" spans="4:6" x14ac:dyDescent="0.2">
      <c r="D343" s="323"/>
      <c r="E343" s="323"/>
      <c r="F343" s="323"/>
    </row>
    <row r="344" spans="4:6" x14ac:dyDescent="0.2">
      <c r="D344" s="323"/>
      <c r="E344" s="323"/>
      <c r="F344" s="323"/>
    </row>
    <row r="345" spans="4:6" x14ac:dyDescent="0.2">
      <c r="D345" s="323"/>
      <c r="E345" s="323"/>
      <c r="F345" s="323"/>
    </row>
    <row r="346" spans="4:6" x14ac:dyDescent="0.2">
      <c r="D346" s="323"/>
      <c r="E346" s="323"/>
      <c r="F346" s="323"/>
    </row>
    <row r="347" spans="4:6" x14ac:dyDescent="0.2">
      <c r="D347" s="323"/>
      <c r="E347" s="323"/>
      <c r="F347" s="323"/>
    </row>
    <row r="348" spans="4:6" x14ac:dyDescent="0.2">
      <c r="D348" s="323"/>
      <c r="E348" s="323"/>
      <c r="F348" s="323"/>
    </row>
    <row r="349" spans="4:6" x14ac:dyDescent="0.2">
      <c r="D349" s="323"/>
      <c r="E349" s="323"/>
      <c r="F349" s="323"/>
    </row>
    <row r="350" spans="4:6" x14ac:dyDescent="0.2">
      <c r="D350" s="323"/>
      <c r="E350" s="323"/>
      <c r="F350" s="323"/>
    </row>
    <row r="351" spans="4:6" x14ac:dyDescent="0.2">
      <c r="D351" s="323"/>
      <c r="E351" s="323"/>
      <c r="F351" s="323"/>
    </row>
    <row r="352" spans="4:6" x14ac:dyDescent="0.2">
      <c r="D352" s="323"/>
      <c r="E352" s="323"/>
      <c r="F352" s="323"/>
    </row>
    <row r="353" spans="4:6" x14ac:dyDescent="0.2">
      <c r="D353" s="323"/>
      <c r="E353" s="323"/>
      <c r="F353" s="323"/>
    </row>
    <row r="354" spans="4:6" x14ac:dyDescent="0.2">
      <c r="D354" s="323"/>
      <c r="E354" s="323"/>
      <c r="F354" s="323"/>
    </row>
    <row r="355" spans="4:6" x14ac:dyDescent="0.2">
      <c r="D355" s="323"/>
      <c r="E355" s="323"/>
      <c r="F355" s="323"/>
    </row>
    <row r="356" spans="4:6" x14ac:dyDescent="0.2">
      <c r="D356" s="323"/>
      <c r="E356" s="323"/>
      <c r="F356" s="323"/>
    </row>
    <row r="357" spans="4:6" x14ac:dyDescent="0.2">
      <c r="D357" s="323"/>
      <c r="E357" s="323"/>
      <c r="F357" s="323"/>
    </row>
    <row r="358" spans="4:6" x14ac:dyDescent="0.2">
      <c r="D358" s="323"/>
      <c r="E358" s="323"/>
      <c r="F358" s="323"/>
    </row>
    <row r="359" spans="4:6" x14ac:dyDescent="0.2">
      <c r="D359" s="323"/>
      <c r="E359" s="323"/>
      <c r="F359" s="323"/>
    </row>
    <row r="360" spans="4:6" x14ac:dyDescent="0.2">
      <c r="D360" s="323"/>
      <c r="E360" s="323"/>
      <c r="F360" s="323"/>
    </row>
    <row r="361" spans="4:6" x14ac:dyDescent="0.2">
      <c r="D361" s="323"/>
      <c r="E361" s="323"/>
      <c r="F361" s="323"/>
    </row>
    <row r="362" spans="4:6" x14ac:dyDescent="0.2">
      <c r="D362" s="323"/>
      <c r="E362" s="323"/>
      <c r="F362" s="323"/>
    </row>
    <row r="363" spans="4:6" x14ac:dyDescent="0.2">
      <c r="D363" s="323"/>
      <c r="E363" s="323"/>
      <c r="F363" s="323"/>
    </row>
    <row r="364" spans="4:6" x14ac:dyDescent="0.2">
      <c r="D364" s="323"/>
      <c r="E364" s="323"/>
      <c r="F364" s="323"/>
    </row>
    <row r="365" spans="4:6" x14ac:dyDescent="0.2">
      <c r="D365" s="323"/>
      <c r="E365" s="323"/>
      <c r="F365" s="323"/>
    </row>
    <row r="366" spans="4:6" x14ac:dyDescent="0.2">
      <c r="D366" s="323"/>
      <c r="E366" s="323"/>
      <c r="F366" s="323"/>
    </row>
    <row r="367" spans="4:6" x14ac:dyDescent="0.2">
      <c r="D367" s="323"/>
      <c r="E367" s="323"/>
      <c r="F367" s="323"/>
    </row>
    <row r="368" spans="4:6" x14ac:dyDescent="0.2">
      <c r="D368" s="323"/>
      <c r="E368" s="323"/>
      <c r="F368" s="323"/>
    </row>
    <row r="369" spans="4:6" x14ac:dyDescent="0.2">
      <c r="D369" s="323"/>
      <c r="E369" s="323"/>
      <c r="F369" s="323"/>
    </row>
    <row r="370" spans="4:6" x14ac:dyDescent="0.2">
      <c r="D370" s="323"/>
      <c r="E370" s="323"/>
      <c r="F370" s="323"/>
    </row>
    <row r="371" spans="4:6" x14ac:dyDescent="0.2">
      <c r="D371" s="323"/>
      <c r="E371" s="323"/>
      <c r="F371" s="323"/>
    </row>
    <row r="372" spans="4:6" x14ac:dyDescent="0.2">
      <c r="D372" s="323"/>
      <c r="E372" s="323"/>
      <c r="F372" s="323"/>
    </row>
    <row r="373" spans="4:6" x14ac:dyDescent="0.2">
      <c r="D373" s="323"/>
      <c r="E373" s="323"/>
      <c r="F373" s="323"/>
    </row>
    <row r="374" spans="4:6" x14ac:dyDescent="0.2">
      <c r="D374" s="323"/>
      <c r="E374" s="323"/>
      <c r="F374" s="323"/>
    </row>
    <row r="375" spans="4:6" x14ac:dyDescent="0.2">
      <c r="D375" s="323"/>
      <c r="E375" s="323"/>
      <c r="F375" s="323"/>
    </row>
    <row r="376" spans="4:6" x14ac:dyDescent="0.2">
      <c r="D376" s="323"/>
      <c r="E376" s="323"/>
      <c r="F376" s="323"/>
    </row>
    <row r="377" spans="4:6" x14ac:dyDescent="0.2">
      <c r="D377" s="323"/>
      <c r="E377" s="323"/>
      <c r="F377" s="323"/>
    </row>
    <row r="378" spans="4:6" x14ac:dyDescent="0.2">
      <c r="D378" s="323"/>
      <c r="E378" s="323"/>
      <c r="F378" s="323"/>
    </row>
    <row r="379" spans="4:6" x14ac:dyDescent="0.2">
      <c r="D379" s="323"/>
      <c r="E379" s="323"/>
      <c r="F379" s="323"/>
    </row>
    <row r="380" spans="4:6" x14ac:dyDescent="0.2">
      <c r="D380" s="323"/>
      <c r="E380" s="323"/>
      <c r="F380" s="323"/>
    </row>
    <row r="381" spans="4:6" x14ac:dyDescent="0.2">
      <c r="D381" s="323"/>
      <c r="E381" s="323"/>
      <c r="F381" s="323"/>
    </row>
    <row r="382" spans="4:6" x14ac:dyDescent="0.2">
      <c r="D382" s="323"/>
      <c r="E382" s="323"/>
      <c r="F382" s="323"/>
    </row>
    <row r="383" spans="4:6" x14ac:dyDescent="0.2">
      <c r="D383" s="323"/>
      <c r="E383" s="323"/>
      <c r="F383" s="323"/>
    </row>
    <row r="384" spans="4:6" x14ac:dyDescent="0.2">
      <c r="D384" s="323"/>
      <c r="E384" s="323"/>
      <c r="F384" s="323"/>
    </row>
    <row r="385" spans="4:6" x14ac:dyDescent="0.2">
      <c r="D385" s="323"/>
      <c r="E385" s="323"/>
      <c r="F385" s="323"/>
    </row>
    <row r="386" spans="4:6" x14ac:dyDescent="0.2">
      <c r="D386" s="323"/>
      <c r="E386" s="323"/>
      <c r="F386" s="323"/>
    </row>
    <row r="387" spans="4:6" x14ac:dyDescent="0.2">
      <c r="D387" s="323"/>
      <c r="E387" s="323"/>
      <c r="F387" s="323"/>
    </row>
    <row r="388" spans="4:6" x14ac:dyDescent="0.2">
      <c r="D388" s="323"/>
      <c r="E388" s="323"/>
      <c r="F388" s="323"/>
    </row>
    <row r="389" spans="4:6" x14ac:dyDescent="0.2">
      <c r="D389" s="323"/>
      <c r="E389" s="323"/>
      <c r="F389" s="323"/>
    </row>
    <row r="390" spans="4:6" x14ac:dyDescent="0.2">
      <c r="D390" s="323"/>
      <c r="E390" s="323"/>
      <c r="F390" s="323"/>
    </row>
    <row r="391" spans="4:6" x14ac:dyDescent="0.2">
      <c r="D391" s="323"/>
      <c r="E391" s="323"/>
      <c r="F391" s="323"/>
    </row>
    <row r="392" spans="4:6" x14ac:dyDescent="0.2">
      <c r="D392" s="323"/>
      <c r="E392" s="323"/>
      <c r="F392" s="323"/>
    </row>
    <row r="393" spans="4:6" x14ac:dyDescent="0.2">
      <c r="D393" s="323"/>
      <c r="E393" s="323"/>
      <c r="F393" s="323"/>
    </row>
    <row r="394" spans="4:6" x14ac:dyDescent="0.2">
      <c r="D394" s="323"/>
      <c r="E394" s="323"/>
      <c r="F394" s="323"/>
    </row>
    <row r="395" spans="4:6" x14ac:dyDescent="0.2">
      <c r="D395" s="323"/>
      <c r="E395" s="323"/>
      <c r="F395" s="323"/>
    </row>
    <row r="396" spans="4:6" x14ac:dyDescent="0.2">
      <c r="D396" s="323"/>
      <c r="E396" s="323"/>
      <c r="F396" s="323"/>
    </row>
    <row r="397" spans="4:6" x14ac:dyDescent="0.2">
      <c r="D397" s="323"/>
      <c r="E397" s="323"/>
      <c r="F397" s="323"/>
    </row>
    <row r="398" spans="4:6" x14ac:dyDescent="0.2">
      <c r="D398" s="323"/>
      <c r="E398" s="323"/>
      <c r="F398" s="323"/>
    </row>
    <row r="399" spans="4:6" x14ac:dyDescent="0.2">
      <c r="D399" s="323"/>
      <c r="E399" s="323"/>
      <c r="F399" s="323"/>
    </row>
    <row r="400" spans="4:6" x14ac:dyDescent="0.2">
      <c r="D400" s="323"/>
      <c r="E400" s="323"/>
      <c r="F400" s="323"/>
    </row>
    <row r="401" spans="4:6" x14ac:dyDescent="0.2">
      <c r="D401" s="323"/>
      <c r="E401" s="323"/>
      <c r="F401" s="323"/>
    </row>
    <row r="402" spans="4:6" x14ac:dyDescent="0.2">
      <c r="D402" s="323"/>
      <c r="E402" s="323"/>
      <c r="F402" s="323"/>
    </row>
    <row r="403" spans="4:6" x14ac:dyDescent="0.2">
      <c r="D403" s="323"/>
      <c r="E403" s="323"/>
      <c r="F403" s="323"/>
    </row>
    <row r="404" spans="4:6" x14ac:dyDescent="0.2">
      <c r="D404" s="323"/>
      <c r="E404" s="323"/>
      <c r="F404" s="323"/>
    </row>
    <row r="405" spans="4:6" x14ac:dyDescent="0.2">
      <c r="D405" s="323"/>
      <c r="E405" s="323"/>
      <c r="F405" s="323"/>
    </row>
    <row r="406" spans="4:6" x14ac:dyDescent="0.2">
      <c r="D406" s="323"/>
      <c r="E406" s="323"/>
      <c r="F406" s="323"/>
    </row>
    <row r="407" spans="4:6" x14ac:dyDescent="0.2">
      <c r="D407" s="323"/>
      <c r="E407" s="323"/>
      <c r="F407" s="323"/>
    </row>
    <row r="408" spans="4:6" x14ac:dyDescent="0.2">
      <c r="D408" s="323"/>
      <c r="E408" s="323"/>
      <c r="F408" s="323"/>
    </row>
    <row r="409" spans="4:6" x14ac:dyDescent="0.2">
      <c r="D409" s="323"/>
      <c r="E409" s="323"/>
      <c r="F409" s="323"/>
    </row>
    <row r="410" spans="4:6" x14ac:dyDescent="0.2">
      <c r="D410" s="323"/>
      <c r="E410" s="323"/>
      <c r="F410" s="323"/>
    </row>
    <row r="411" spans="4:6" x14ac:dyDescent="0.2">
      <c r="D411" s="323"/>
      <c r="E411" s="323"/>
      <c r="F411" s="323"/>
    </row>
    <row r="412" spans="4:6" x14ac:dyDescent="0.2">
      <c r="D412" s="323"/>
      <c r="E412" s="323"/>
      <c r="F412" s="323"/>
    </row>
    <row r="413" spans="4:6" x14ac:dyDescent="0.2">
      <c r="D413" s="323"/>
      <c r="E413" s="323"/>
      <c r="F413" s="323"/>
    </row>
    <row r="414" spans="4:6" x14ac:dyDescent="0.2">
      <c r="D414" s="323"/>
      <c r="E414" s="323"/>
      <c r="F414" s="323"/>
    </row>
    <row r="415" spans="4:6" x14ac:dyDescent="0.2">
      <c r="D415" s="323"/>
      <c r="E415" s="323"/>
      <c r="F415" s="323"/>
    </row>
    <row r="416" spans="4:6" x14ac:dyDescent="0.2">
      <c r="D416" s="323"/>
      <c r="E416" s="323"/>
      <c r="F416" s="323"/>
    </row>
    <row r="417" spans="4:6" x14ac:dyDescent="0.2">
      <c r="D417" s="323"/>
      <c r="E417" s="323"/>
      <c r="F417" s="323"/>
    </row>
    <row r="418" spans="4:6" x14ac:dyDescent="0.2">
      <c r="D418" s="323"/>
      <c r="E418" s="323"/>
      <c r="F418" s="323"/>
    </row>
    <row r="419" spans="4:6" x14ac:dyDescent="0.2">
      <c r="D419" s="323"/>
      <c r="E419" s="323"/>
      <c r="F419" s="323"/>
    </row>
    <row r="420" spans="4:6" x14ac:dyDescent="0.2">
      <c r="D420" s="323"/>
      <c r="E420" s="323"/>
      <c r="F420" s="323"/>
    </row>
    <row r="421" spans="4:6" x14ac:dyDescent="0.2">
      <c r="D421" s="323"/>
      <c r="E421" s="323"/>
      <c r="F421" s="323"/>
    </row>
    <row r="422" spans="4:6" x14ac:dyDescent="0.2">
      <c r="D422" s="323"/>
      <c r="E422" s="323"/>
      <c r="F422" s="323"/>
    </row>
    <row r="423" spans="4:6" x14ac:dyDescent="0.2">
      <c r="D423" s="323"/>
      <c r="E423" s="323"/>
      <c r="F423" s="323"/>
    </row>
    <row r="424" spans="4:6" x14ac:dyDescent="0.2">
      <c r="D424" s="323"/>
      <c r="E424" s="323"/>
      <c r="F424" s="323"/>
    </row>
    <row r="425" spans="4:6" x14ac:dyDescent="0.2">
      <c r="D425" s="323"/>
      <c r="E425" s="323"/>
      <c r="F425" s="323"/>
    </row>
    <row r="426" spans="4:6" x14ac:dyDescent="0.2">
      <c r="D426" s="323"/>
      <c r="E426" s="323"/>
      <c r="F426" s="323"/>
    </row>
    <row r="427" spans="4:6" x14ac:dyDescent="0.2">
      <c r="D427" s="323"/>
      <c r="E427" s="323"/>
      <c r="F427" s="323"/>
    </row>
    <row r="428" spans="4:6" x14ac:dyDescent="0.2">
      <c r="D428" s="323"/>
      <c r="E428" s="323"/>
      <c r="F428" s="323"/>
    </row>
    <row r="429" spans="4:6" x14ac:dyDescent="0.2">
      <c r="D429" s="323"/>
      <c r="E429" s="323"/>
      <c r="F429" s="323"/>
    </row>
    <row r="430" spans="4:6" x14ac:dyDescent="0.2">
      <c r="D430" s="323"/>
      <c r="E430" s="323"/>
      <c r="F430" s="323"/>
    </row>
    <row r="431" spans="4:6" x14ac:dyDescent="0.2">
      <c r="D431" s="323"/>
      <c r="E431" s="323"/>
      <c r="F431" s="323"/>
    </row>
    <row r="432" spans="4:6" x14ac:dyDescent="0.2">
      <c r="D432" s="323"/>
      <c r="E432" s="323"/>
      <c r="F432" s="323"/>
    </row>
    <row r="433" spans="4:6" x14ac:dyDescent="0.2">
      <c r="D433" s="323"/>
      <c r="E433" s="323"/>
      <c r="F433" s="323"/>
    </row>
    <row r="434" spans="4:6" x14ac:dyDescent="0.2">
      <c r="D434" s="323"/>
      <c r="E434" s="323"/>
      <c r="F434" s="323"/>
    </row>
    <row r="435" spans="4:6" x14ac:dyDescent="0.2">
      <c r="D435" s="323"/>
      <c r="E435" s="323"/>
      <c r="F435" s="323"/>
    </row>
    <row r="436" spans="4:6" x14ac:dyDescent="0.2">
      <c r="D436" s="323"/>
      <c r="E436" s="323"/>
      <c r="F436" s="323"/>
    </row>
    <row r="437" spans="4:6" x14ac:dyDescent="0.2">
      <c r="D437" s="323"/>
      <c r="E437" s="323"/>
      <c r="F437" s="323"/>
    </row>
    <row r="438" spans="4:6" x14ac:dyDescent="0.2">
      <c r="D438" s="323"/>
      <c r="E438" s="323"/>
      <c r="F438" s="323"/>
    </row>
    <row r="439" spans="4:6" x14ac:dyDescent="0.2">
      <c r="D439" s="323"/>
      <c r="E439" s="323"/>
      <c r="F439" s="323"/>
    </row>
    <row r="440" spans="4:6" x14ac:dyDescent="0.2">
      <c r="D440" s="323"/>
      <c r="E440" s="323"/>
      <c r="F440" s="323"/>
    </row>
    <row r="441" spans="4:6" x14ac:dyDescent="0.2">
      <c r="D441" s="323"/>
      <c r="E441" s="323"/>
      <c r="F441" s="323"/>
    </row>
  </sheetData>
  <mergeCells count="3">
    <mergeCell ref="A1:C1"/>
    <mergeCell ref="A4:D4"/>
    <mergeCell ref="A47:C47"/>
  </mergeCells>
  <printOptions horizontalCentered="1" verticalCentered="1"/>
  <pageMargins left="0.1" right="0.1" top="0.5" bottom="0.4" header="0.1" footer="0.1"/>
  <pageSetup scale="80" orientation="landscape" r:id="rId1"/>
  <headerFooter>
    <oddHeader>&amp;C&amp;"Arial,Bold"TWIN FALLS SCHOOL DISTRICT 411</oddHeader>
    <oddFooter>&amp;L&amp;"Arial,Bold"&amp;Z&amp;F&amp;R&amp;"Arial,Bold"Page &amp;P of &amp;N</oddFooter>
  </headerFooter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>
    <pageSetUpPr fitToPage="1"/>
  </sheetPr>
  <dimension ref="A1:P48"/>
  <sheetViews>
    <sheetView defaultGridColor="0" topLeftCell="A5" colorId="22" zoomScaleNormal="100" workbookViewId="0">
      <selection activeCell="P31" sqref="P31"/>
    </sheetView>
  </sheetViews>
  <sheetFormatPr defaultColWidth="9.77734375" defaultRowHeight="15.75" x14ac:dyDescent="0.25"/>
  <cols>
    <col min="1" max="1" width="3.77734375" style="397" customWidth="1"/>
    <col min="2" max="2" width="6.77734375" style="397" customWidth="1"/>
    <col min="3" max="3" width="30.77734375" style="398" customWidth="1"/>
    <col min="4" max="13" width="11.77734375" style="397" customWidth="1"/>
    <col min="14" max="14" width="9.77734375" style="397"/>
    <col min="15" max="15" width="10.77734375" style="397" bestFit="1" customWidth="1"/>
    <col min="16" max="16384" width="9.77734375" style="397"/>
  </cols>
  <sheetData>
    <row r="1" spans="1:13" ht="20.25" x14ac:dyDescent="0.3">
      <c r="A1" s="600" t="s">
        <v>47</v>
      </c>
      <c r="B1" s="600"/>
      <c r="C1" s="600"/>
      <c r="E1" s="449" t="s">
        <v>510</v>
      </c>
      <c r="F1" s="447"/>
      <c r="G1" s="447"/>
      <c r="I1" s="451"/>
      <c r="M1" s="549" t="s">
        <v>671</v>
      </c>
    </row>
    <row r="2" spans="1:13" x14ac:dyDescent="0.25">
      <c r="E2" s="449" t="s">
        <v>16</v>
      </c>
      <c r="F2" s="447"/>
      <c r="G2" s="447"/>
      <c r="K2" s="446"/>
      <c r="L2" s="445"/>
      <c r="M2" s="542" t="s">
        <v>670</v>
      </c>
    </row>
    <row r="3" spans="1:13" x14ac:dyDescent="0.25">
      <c r="E3" s="448" t="s">
        <v>507</v>
      </c>
      <c r="F3" s="447"/>
      <c r="G3" s="447"/>
      <c r="K3" s="446"/>
      <c r="L3" s="445"/>
      <c r="M3" s="542" t="s">
        <v>669</v>
      </c>
    </row>
    <row r="4" spans="1:13" ht="12" customHeight="1" x14ac:dyDescent="0.2">
      <c r="A4" s="601" t="s">
        <v>505</v>
      </c>
      <c r="B4" s="601"/>
      <c r="C4" s="601"/>
      <c r="D4" s="434"/>
      <c r="E4" s="434"/>
      <c r="F4" s="434"/>
      <c r="G4" s="434"/>
      <c r="H4" s="434"/>
      <c r="I4" s="434"/>
      <c r="J4" s="434"/>
      <c r="K4" s="434"/>
      <c r="L4" s="434"/>
      <c r="M4" s="434"/>
    </row>
    <row r="5" spans="1:13" ht="15" x14ac:dyDescent="0.2">
      <c r="A5" s="443"/>
      <c r="B5" s="442"/>
      <c r="C5" s="441" t="s">
        <v>16</v>
      </c>
      <c r="D5" s="437" t="s">
        <v>503</v>
      </c>
      <c r="E5" s="440" t="s">
        <v>502</v>
      </c>
      <c r="F5" s="439" t="s">
        <v>85</v>
      </c>
      <c r="G5" s="439" t="s">
        <v>83</v>
      </c>
      <c r="H5" s="439" t="s">
        <v>81</v>
      </c>
      <c r="I5" s="439" t="s">
        <v>79</v>
      </c>
      <c r="J5" s="439" t="s">
        <v>77</v>
      </c>
      <c r="K5" s="438" t="s">
        <v>75</v>
      </c>
      <c r="L5" s="437" t="s">
        <v>73</v>
      </c>
      <c r="M5" s="437" t="s">
        <v>70</v>
      </c>
    </row>
    <row r="6" spans="1:13" ht="15" x14ac:dyDescent="0.2">
      <c r="A6" s="436"/>
      <c r="B6" s="429"/>
      <c r="C6" s="435"/>
      <c r="D6" s="429"/>
      <c r="E6" s="429"/>
      <c r="F6" s="434"/>
      <c r="G6" s="433"/>
      <c r="H6" s="432" t="s">
        <v>560</v>
      </c>
      <c r="I6" s="432" t="s">
        <v>559</v>
      </c>
      <c r="J6" s="431" t="s">
        <v>558</v>
      </c>
      <c r="K6" s="430" t="s">
        <v>557</v>
      </c>
      <c r="L6" s="430" t="s">
        <v>556</v>
      </c>
      <c r="M6" s="429"/>
    </row>
    <row r="7" spans="1:13" ht="15" x14ac:dyDescent="0.2">
      <c r="A7" s="416" t="s">
        <v>87</v>
      </c>
      <c r="B7" s="415" t="s">
        <v>500</v>
      </c>
      <c r="C7" s="428" t="s">
        <v>555</v>
      </c>
      <c r="D7" s="415" t="s">
        <v>88</v>
      </c>
      <c r="E7" s="415" t="s">
        <v>88</v>
      </c>
      <c r="F7" s="427" t="s">
        <v>84</v>
      </c>
      <c r="G7" s="426" t="s">
        <v>82</v>
      </c>
      <c r="H7" s="426" t="s">
        <v>554</v>
      </c>
      <c r="I7" s="426" t="s">
        <v>553</v>
      </c>
      <c r="J7" s="416" t="s">
        <v>552</v>
      </c>
      <c r="K7" s="415" t="s">
        <v>551</v>
      </c>
      <c r="L7" s="415" t="s">
        <v>550</v>
      </c>
      <c r="M7" s="415" t="s">
        <v>184</v>
      </c>
    </row>
    <row r="8" spans="1:13" ht="15" x14ac:dyDescent="0.2">
      <c r="A8" s="416" t="s">
        <v>496</v>
      </c>
      <c r="B8" s="415" t="s">
        <v>549</v>
      </c>
      <c r="C8" s="407" t="s">
        <v>282</v>
      </c>
      <c r="D8" s="410">
        <f>'220a'!D8+'230-239 Special Locala'!D8+'240-249 Special Statea'!D8+'250-289 Special Federala'!D8+'290a'!D8+'310a'!D8+'410a'!D8+'420a'!D8+'490a'!D8+'710a'!D8+'720a'!D8</f>
        <v>1079185</v>
      </c>
      <c r="E8" s="414">
        <f t="shared" ref="E8:E19" si="0">SUM(F8:M8)</f>
        <v>1183862</v>
      </c>
      <c r="F8" s="410">
        <f>'220a'!F8+'230-239 Special Locala'!F8+'240-249 Special Statea'!F8+'250-289 Special Federala'!F8+'290a'!F8+'310a'!F8+'410a'!F8+'420a'!F8+'490a'!F8+'710a'!F8+'720a'!F8</f>
        <v>762655</v>
      </c>
      <c r="G8" s="410">
        <f>'220a'!G8+'230-239 Special Locala'!G8+'240-249 Special Statea'!G8+'250-289 Special Federala'!G8+'290a'!G8+'310a'!G8+'410a'!G8+'420a'!G8+'490a'!G8+'710a'!G8+'720a'!G8</f>
        <v>277401</v>
      </c>
      <c r="H8" s="410">
        <f>'220a'!H8+'230-239 Special Locala'!H8+'240-249 Special Statea'!H8+'250-289 Special Federala'!H8+'290a'!H8+'310a'!H8+'410a'!H8+'420a'!H8+'490a'!H8+'710a'!H8+'720a'!H8</f>
        <v>33476</v>
      </c>
      <c r="I8" s="410">
        <f>'220a'!I8+'230-239 Special Locala'!I8+'240-249 Special Statea'!I8+'250-289 Special Federala'!I8+'290a'!I8+'310a'!I8+'410a'!I8+'420a'!I8+'490a'!I8+'710a'!I8+'720a'!I8</f>
        <v>110330</v>
      </c>
      <c r="J8" s="410">
        <f>'220a'!J8+'230-239 Special Locala'!J8+'240-249 Special Statea'!J8+'250-289 Special Federala'!J8+'290a'!J8+'310a'!J8+'410a'!J8+'420a'!J8+'490a'!J8+'710a'!J8+'720a'!J8</f>
        <v>0</v>
      </c>
      <c r="K8" s="410">
        <f>'220a'!K8+'230-239 Special Locala'!K8+'240-249 Special Statea'!K8+'250-289 Special Federala'!K8+'290a'!K8+'310a'!K8+'410a'!K8+'420a'!K8+'490a'!K8+'710a'!K8+'720a'!K8</f>
        <v>0</v>
      </c>
      <c r="L8" s="410">
        <f>'220a'!L8+'230-239 Special Locala'!L8+'240-249 Special Statea'!L8+'250-289 Special Federala'!L8+'290a'!L8+'310a'!L8+'410a'!L8+'420a'!L8+'490a'!L8+'710a'!L8+'720a'!L8</f>
        <v>0</v>
      </c>
      <c r="M8" s="410">
        <f>'220a'!M8+'230-239 Special Locala'!M8+'240-249 Special Statea'!M8+'250-289 Special Federala'!M8+'290a'!M8+'310a'!M8+'410a'!M8+'420a'!M8+'490a'!M8+'710a'!M8+'720a'!M8</f>
        <v>0</v>
      </c>
    </row>
    <row r="9" spans="1:13" ht="15" x14ac:dyDescent="0.2">
      <c r="A9" s="416" t="s">
        <v>491</v>
      </c>
      <c r="B9" s="415" t="s">
        <v>548</v>
      </c>
      <c r="C9" s="407" t="s">
        <v>280</v>
      </c>
      <c r="D9" s="410">
        <f>'220a'!D9+'230-239 Special Locala'!D9+'240-249 Special Statea'!D9+'250-289 Special Federala'!D9+'290a'!D9+'310a'!D9+'410a'!D9+'420a'!D9+'490a'!D9+'710a'!D9+'720a'!D9</f>
        <v>1215149</v>
      </c>
      <c r="E9" s="414">
        <f t="shared" si="0"/>
        <v>1132222</v>
      </c>
      <c r="F9" s="410">
        <f>'220a'!F9+'230-239 Special Locala'!F9+'240-249 Special Statea'!F9+'250-289 Special Federala'!F9+'290a'!F9+'310a'!F9+'410a'!F9+'420a'!F9+'490a'!F9+'710a'!F9+'720a'!F9</f>
        <v>361624</v>
      </c>
      <c r="G9" s="410">
        <f>'220a'!G9+'230-239 Special Locala'!G9+'240-249 Special Statea'!G9+'250-289 Special Federala'!G9+'290a'!G9+'310a'!G9+'410a'!G9+'420a'!G9+'490a'!G9+'710a'!G9+'720a'!G9</f>
        <v>137991</v>
      </c>
      <c r="H9" s="410">
        <f>'220a'!H9+'230-239 Special Locala'!H9+'240-249 Special Statea'!H9+'250-289 Special Federala'!H9+'290a'!H9+'310a'!H9+'410a'!H9+'420a'!H9+'490a'!H9+'710a'!H9+'720a'!H9</f>
        <v>83870</v>
      </c>
      <c r="I9" s="410">
        <f>'220a'!I9+'230-239 Special Locala'!I9+'240-249 Special Statea'!I9+'250-289 Special Federala'!I9+'290a'!I9+'310a'!I9+'410a'!I9+'420a'!I9+'490a'!I9+'710a'!I9+'720a'!I9</f>
        <v>548737</v>
      </c>
      <c r="J9" s="410">
        <f>'220a'!J9+'230-239 Special Locala'!J9+'240-249 Special Statea'!J9+'250-289 Special Federala'!J9+'290a'!J9+'310a'!J9+'410a'!J9+'420a'!J9+'490a'!J9+'710a'!J9+'720a'!J9</f>
        <v>0</v>
      </c>
      <c r="K9" s="410">
        <f>'220a'!K9+'230-239 Special Locala'!K9+'240-249 Special Statea'!K9+'250-289 Special Federala'!K9+'290a'!K9+'310a'!K9+'410a'!K9+'420a'!K9+'490a'!K9+'710a'!K9+'720a'!K9</f>
        <v>0</v>
      </c>
      <c r="L9" s="410">
        <f>'220a'!L9+'230-239 Special Locala'!L9+'240-249 Special Statea'!L9+'250-289 Special Federala'!L9+'290a'!L9+'310a'!L9+'410a'!L9+'420a'!L9+'490a'!L9+'710a'!L9+'720a'!L9</f>
        <v>0</v>
      </c>
      <c r="M9" s="410">
        <f>'220a'!M9+'230-239 Special Locala'!M9+'240-249 Special Statea'!M9+'250-289 Special Federala'!M9+'290a'!M9+'310a'!M9+'410a'!M9+'420a'!M9+'490a'!M9+'710a'!M9+'720a'!M9</f>
        <v>0</v>
      </c>
    </row>
    <row r="10" spans="1:13" ht="15" x14ac:dyDescent="0.2">
      <c r="A10" s="416" t="s">
        <v>487</v>
      </c>
      <c r="B10" s="415" t="s">
        <v>547</v>
      </c>
      <c r="C10" s="407" t="s">
        <v>278</v>
      </c>
      <c r="D10" s="410">
        <f>'220a'!D10+'230-239 Special Locala'!D10+'240-249 Special Statea'!D10+'250-289 Special Federala'!D10+'290a'!D10+'310a'!D10+'410a'!D10+'420a'!D10+'490a'!D10+'710a'!D10+'720a'!D10</f>
        <v>50755</v>
      </c>
      <c r="E10" s="414">
        <f t="shared" si="0"/>
        <v>81646</v>
      </c>
      <c r="F10" s="410">
        <f>'220a'!F10+'230-239 Special Locala'!F10+'240-249 Special Statea'!F10+'250-289 Special Federala'!F10+'290a'!F10+'310a'!F10+'410a'!F10+'420a'!F10+'490a'!F10+'710a'!F10+'720a'!F10</f>
        <v>22922</v>
      </c>
      <c r="G10" s="410">
        <f>'220a'!G10+'230-239 Special Locala'!G10+'240-249 Special Statea'!G10+'250-289 Special Federala'!G10+'290a'!G10+'310a'!G10+'410a'!G10+'420a'!G10+'490a'!G10+'710a'!G10+'720a'!G10</f>
        <v>9842</v>
      </c>
      <c r="H10" s="410">
        <f>'220a'!H10+'230-239 Special Locala'!H10+'240-249 Special Statea'!H10+'250-289 Special Federala'!H10+'290a'!H10+'310a'!H10+'410a'!H10+'420a'!H10+'490a'!H10+'710a'!H10+'720a'!H10</f>
        <v>5287</v>
      </c>
      <c r="I10" s="410">
        <f>'220a'!I10+'230-239 Special Locala'!I10+'240-249 Special Statea'!I10+'250-289 Special Federala'!I10+'290a'!I10+'310a'!I10+'410a'!I10+'420a'!I10+'490a'!I10+'710a'!I10+'720a'!I10</f>
        <v>43595</v>
      </c>
      <c r="J10" s="410">
        <f>'220a'!J10+'230-239 Special Locala'!J10+'240-249 Special Statea'!J10+'250-289 Special Federala'!J10+'290a'!J10+'310a'!J10+'410a'!J10+'420a'!J10+'490a'!J10+'710a'!J10+'720a'!J10</f>
        <v>0</v>
      </c>
      <c r="K10" s="410">
        <f>'220a'!K10+'230-239 Special Locala'!K10+'240-249 Special Statea'!K10+'250-289 Special Federala'!K10+'290a'!K10+'310a'!K10+'410a'!K10+'420a'!K10+'490a'!K10+'710a'!K10+'720a'!K10</f>
        <v>0</v>
      </c>
      <c r="L10" s="410">
        <f>'220a'!L10+'230-239 Special Locala'!L10+'240-249 Special Statea'!L10+'250-289 Special Federala'!L10+'290a'!L10+'310a'!L10+'410a'!L10+'420a'!L10+'490a'!L10+'710a'!L10+'720a'!L10</f>
        <v>0</v>
      </c>
      <c r="M10" s="410">
        <f>'220a'!M10+'230-239 Special Locala'!M10+'240-249 Special Statea'!M10+'250-289 Special Federala'!M10+'290a'!M10+'310a'!M10+'410a'!M10+'420a'!M10+'490a'!M10+'710a'!M10+'720a'!M10</f>
        <v>0</v>
      </c>
    </row>
    <row r="11" spans="1:13" ht="15" x14ac:dyDescent="0.2">
      <c r="A11" s="425" t="s">
        <v>484</v>
      </c>
      <c r="B11" s="415">
        <v>519</v>
      </c>
      <c r="C11" s="407" t="s">
        <v>276</v>
      </c>
      <c r="D11" s="410">
        <f>'220a'!D11+'230-239 Special Locala'!D11+'240-249 Special Statea'!D11+'250-289 Special Federala'!D11+'290a'!D11+'310a'!D11+'410a'!D11+'420a'!D11+'490a'!D11+'710a'!D11+'720a'!D11</f>
        <v>178538</v>
      </c>
      <c r="E11" s="414">
        <f t="shared" si="0"/>
        <v>178691</v>
      </c>
      <c r="F11" s="410">
        <f>'220a'!F11+'230-239 Special Locala'!F11+'240-249 Special Statea'!F11+'250-289 Special Federala'!F11+'290a'!F11+'310a'!F11+'410a'!F11+'420a'!F11+'490a'!F11+'710a'!F11+'720a'!F11</f>
        <v>34590</v>
      </c>
      <c r="G11" s="410">
        <f>'220a'!G11+'230-239 Special Locala'!G11+'240-249 Special Statea'!G11+'250-289 Special Federala'!G11+'290a'!G11+'310a'!G11+'410a'!G11+'420a'!G11+'490a'!G11+'710a'!G11+'720a'!G11</f>
        <v>7175</v>
      </c>
      <c r="H11" s="410">
        <f>'220a'!H11+'230-239 Special Locala'!H11+'240-249 Special Statea'!H11+'250-289 Special Federala'!H11+'290a'!H11+'310a'!H11+'410a'!H11+'420a'!H11+'490a'!H11+'710a'!H11+'720a'!H11</f>
        <v>28132</v>
      </c>
      <c r="I11" s="410">
        <f>'220a'!I11+'230-239 Special Locala'!I11+'240-249 Special Statea'!I11+'250-289 Special Federala'!I11+'290a'!I11+'310a'!I11+'410a'!I11+'420a'!I11+'490a'!I11+'710a'!I11+'720a'!I11</f>
        <v>108794</v>
      </c>
      <c r="J11" s="410">
        <f>'220a'!J11+'230-239 Special Locala'!J11+'240-249 Special Statea'!J11+'250-289 Special Federala'!J11+'290a'!J11+'310a'!J11+'410a'!J11+'420a'!J11+'490a'!J11+'710a'!J11+'720a'!J11</f>
        <v>0</v>
      </c>
      <c r="K11" s="410">
        <f>'220a'!K11+'230-239 Special Locala'!K11+'240-249 Special Statea'!K11+'250-289 Special Federala'!K11+'290a'!K11+'310a'!K11+'410a'!K11+'420a'!K11+'490a'!K11+'710a'!K11+'720a'!K11</f>
        <v>0</v>
      </c>
      <c r="L11" s="410">
        <f>'220a'!L11+'230-239 Special Locala'!L11+'240-249 Special Statea'!L11+'250-289 Special Federala'!L11+'290a'!L11+'310a'!L11+'410a'!L11+'420a'!L11+'490a'!L11+'710a'!L11+'720a'!L11</f>
        <v>0</v>
      </c>
      <c r="M11" s="410">
        <f>'220a'!M11+'230-239 Special Locala'!M11+'240-249 Special Statea'!M11+'250-289 Special Federala'!M11+'290a'!M11+'310a'!M11+'410a'!M11+'420a'!M11+'490a'!M11+'710a'!M11+'720a'!M11</f>
        <v>0</v>
      </c>
    </row>
    <row r="12" spans="1:13" ht="15" x14ac:dyDescent="0.2">
      <c r="A12" s="416" t="s">
        <v>480</v>
      </c>
      <c r="B12" s="415" t="s">
        <v>546</v>
      </c>
      <c r="C12" s="407" t="s">
        <v>545</v>
      </c>
      <c r="D12" s="410">
        <f>'220a'!D12+'230-239 Special Locala'!D12+'240-249 Special Statea'!D12+'250-289 Special Federala'!D12+'290a'!D12+'310a'!D12+'410a'!D12+'420a'!D12+'490a'!D12+'710a'!D12+'720a'!D12</f>
        <v>1270805</v>
      </c>
      <c r="E12" s="414">
        <f t="shared" si="0"/>
        <v>1165444</v>
      </c>
      <c r="F12" s="410">
        <f>'220a'!F12+'230-239 Special Locala'!F12+'240-249 Special Statea'!F12+'250-289 Special Federala'!F12+'290a'!F12+'310a'!F12+'410a'!F12+'420a'!F12+'490a'!F12+'710a'!F12+'720a'!F12</f>
        <v>683705</v>
      </c>
      <c r="G12" s="410">
        <f>'220a'!G12+'230-239 Special Locala'!G12+'240-249 Special Statea'!G12+'250-289 Special Federala'!G12+'290a'!G12+'310a'!G12+'410a'!G12+'420a'!G12+'490a'!G12+'710a'!G12+'720a'!G12</f>
        <v>263188</v>
      </c>
      <c r="H12" s="410">
        <f>'220a'!H12+'230-239 Special Locala'!H12+'240-249 Special Statea'!H12+'250-289 Special Federala'!H12+'290a'!H12+'310a'!H12+'410a'!H12+'420a'!H12+'490a'!H12+'710a'!H12+'720a'!H12</f>
        <v>60521</v>
      </c>
      <c r="I12" s="410">
        <f>'220a'!I12+'230-239 Special Locala'!I12+'240-249 Special Statea'!I12+'250-289 Special Federala'!I12+'290a'!I12+'310a'!I12+'410a'!I12+'420a'!I12+'490a'!I12+'710a'!I12+'720a'!I12</f>
        <v>158030</v>
      </c>
      <c r="J12" s="410">
        <f>'220a'!J12+'230-239 Special Locala'!J12+'240-249 Special Statea'!J12+'250-289 Special Federala'!J12+'290a'!J12+'310a'!J12+'410a'!J12+'420a'!J12+'490a'!J12+'710a'!J12+'720a'!J12</f>
        <v>0</v>
      </c>
      <c r="K12" s="410">
        <f>'220a'!K12+'230-239 Special Locala'!K12+'240-249 Special Statea'!K12+'250-289 Special Federala'!K12+'290a'!K12+'310a'!K12+'410a'!K12+'420a'!K12+'490a'!K12+'710a'!K12+'720a'!K12</f>
        <v>0</v>
      </c>
      <c r="L12" s="410">
        <f>'220a'!L12+'230-239 Special Locala'!L12+'240-249 Special Statea'!L12+'250-289 Special Federala'!L12+'290a'!L12+'310a'!L12+'410a'!L12+'420a'!L12+'490a'!L12+'710a'!L12+'720a'!L12</f>
        <v>0</v>
      </c>
      <c r="M12" s="410">
        <f>'220a'!M12+'230-239 Special Locala'!M12+'240-249 Special Statea'!M12+'250-289 Special Federala'!M12+'290a'!M12+'310a'!M12+'410a'!M12+'420a'!M12+'490a'!M12+'710a'!M12+'720a'!M12</f>
        <v>0</v>
      </c>
    </row>
    <row r="13" spans="1:13" ht="15" x14ac:dyDescent="0.2">
      <c r="A13" s="416" t="s">
        <v>476</v>
      </c>
      <c r="B13" s="415" t="s">
        <v>544</v>
      </c>
      <c r="C13" s="407" t="s">
        <v>543</v>
      </c>
      <c r="D13" s="410">
        <f>'220a'!D13+'230-239 Special Locala'!D13+'240-249 Special Statea'!D13+'250-289 Special Federala'!D13+'290a'!D13+'310a'!D13+'410a'!D13+'420a'!D13+'490a'!D13+'710a'!D13+'720a'!D13</f>
        <v>102558</v>
      </c>
      <c r="E13" s="414">
        <f t="shared" si="0"/>
        <v>77315</v>
      </c>
      <c r="F13" s="410">
        <f>'220a'!F13+'230-239 Special Locala'!F13+'240-249 Special Statea'!F13+'250-289 Special Federala'!F13+'290a'!F13+'310a'!F13+'410a'!F13+'420a'!F13+'490a'!F13+'710a'!F13+'720a'!F13</f>
        <v>45370</v>
      </c>
      <c r="G13" s="410">
        <f>'220a'!G13+'230-239 Special Locala'!G13+'240-249 Special Statea'!G13+'250-289 Special Federala'!G13+'290a'!G13+'310a'!G13+'410a'!G13+'420a'!G13+'490a'!G13+'710a'!G13+'720a'!G13</f>
        <v>29280</v>
      </c>
      <c r="H13" s="410">
        <f>'220a'!H13+'230-239 Special Locala'!H13+'240-249 Special Statea'!H13+'250-289 Special Federala'!H13+'290a'!H13+'310a'!H13+'410a'!H13+'420a'!H13+'490a'!H13+'710a'!H13+'720a'!H13</f>
        <v>0</v>
      </c>
      <c r="I13" s="410">
        <f>'220a'!I13+'230-239 Special Locala'!I13+'240-249 Special Statea'!I13+'250-289 Special Federala'!I13+'290a'!I13+'310a'!I13+'410a'!I13+'420a'!I13+'490a'!I13+'710a'!I13+'720a'!I13</f>
        <v>2665</v>
      </c>
      <c r="J13" s="410">
        <f>'220a'!J13+'230-239 Special Locala'!J13+'240-249 Special Statea'!J13+'250-289 Special Federala'!J13+'290a'!J13+'310a'!J13+'410a'!J13+'420a'!J13+'490a'!J13+'710a'!J13+'720a'!J13</f>
        <v>0</v>
      </c>
      <c r="K13" s="410">
        <f>'220a'!K13+'230-239 Special Locala'!K13+'240-249 Special Statea'!K13+'250-289 Special Federala'!K13+'290a'!K13+'310a'!K13+'410a'!K13+'420a'!K13+'490a'!K13+'710a'!K13+'720a'!K13</f>
        <v>0</v>
      </c>
      <c r="L13" s="410">
        <f>'220a'!L13+'230-239 Special Locala'!L13+'240-249 Special Statea'!L13+'250-289 Special Federala'!L13+'290a'!L13+'310a'!L13+'410a'!L13+'420a'!L13+'490a'!L13+'710a'!L13+'720a'!L13</f>
        <v>0</v>
      </c>
      <c r="M13" s="410">
        <f>'220a'!M13+'230-239 Special Locala'!M13+'240-249 Special Statea'!M13+'250-289 Special Federala'!M13+'290a'!M13+'310a'!M13+'410a'!M13+'420a'!M13+'490a'!M13+'710a'!M13+'720a'!M13</f>
        <v>0</v>
      </c>
    </row>
    <row r="14" spans="1:13" ht="15" x14ac:dyDescent="0.2">
      <c r="A14" s="416" t="s">
        <v>471</v>
      </c>
      <c r="B14" s="415" t="s">
        <v>542</v>
      </c>
      <c r="C14" s="407" t="s">
        <v>270</v>
      </c>
      <c r="D14" s="410">
        <f>'220a'!D14+'230-239 Special Locala'!D14+'240-249 Special Statea'!D14+'250-289 Special Federala'!D14+'290a'!D14+'310a'!D14+'410a'!D14+'420a'!D14+'490a'!D14+'710a'!D14+'720a'!D14</f>
        <v>0</v>
      </c>
      <c r="E14" s="414">
        <f t="shared" si="0"/>
        <v>0</v>
      </c>
      <c r="F14" s="410">
        <f>'220a'!F14+'230-239 Special Locala'!F14+'240-249 Special Statea'!F14+'250-289 Special Federala'!F14+'290a'!F14+'310a'!F14+'410a'!F14+'420a'!F14+'490a'!F14+'710a'!F14+'720a'!F14</f>
        <v>0</v>
      </c>
      <c r="G14" s="410">
        <f>'220a'!G14+'230-239 Special Locala'!G14+'240-249 Special Statea'!G14+'250-289 Special Federala'!G14+'290a'!G14+'310a'!G14+'410a'!G14+'420a'!G14+'490a'!G14+'710a'!G14+'720a'!G14</f>
        <v>0</v>
      </c>
      <c r="H14" s="410">
        <f>'220a'!H14+'230-239 Special Locala'!H14+'240-249 Special Statea'!H14+'250-289 Special Federala'!H14+'290a'!H14+'310a'!H14+'410a'!H14+'420a'!H14+'490a'!H14+'710a'!H14+'720a'!H14</f>
        <v>0</v>
      </c>
      <c r="I14" s="410">
        <f>'220a'!I14+'230-239 Special Locala'!I14+'240-249 Special Statea'!I14+'250-289 Special Federala'!I14+'290a'!I14+'310a'!I14+'410a'!I14+'420a'!I14+'490a'!I14+'710a'!I14+'720a'!I14</f>
        <v>0</v>
      </c>
      <c r="J14" s="410">
        <f>'220a'!J14+'230-239 Special Locala'!J14+'240-249 Special Statea'!J14+'250-289 Special Federala'!J14+'290a'!J14+'310a'!J14+'410a'!J14+'420a'!J14+'490a'!J14+'710a'!J14+'720a'!J14</f>
        <v>0</v>
      </c>
      <c r="K14" s="410">
        <f>'220a'!K14+'230-239 Special Locala'!K14+'240-249 Special Statea'!K14+'250-289 Special Federala'!K14+'290a'!K14+'310a'!K14+'410a'!K14+'420a'!K14+'490a'!K14+'710a'!K14+'720a'!K14</f>
        <v>0</v>
      </c>
      <c r="L14" s="410">
        <f>'220a'!L14+'230-239 Special Locala'!L14+'240-249 Special Statea'!L14+'250-289 Special Federala'!L14+'290a'!L14+'310a'!L14+'410a'!L14+'420a'!L14+'490a'!L14+'710a'!L14+'720a'!L14</f>
        <v>0</v>
      </c>
      <c r="M14" s="410">
        <f>'220a'!M14+'230-239 Special Locala'!M14+'240-249 Special Statea'!M14+'250-289 Special Federala'!M14+'290a'!M14+'310a'!M14+'410a'!M14+'420a'!M14+'490a'!M14+'710a'!M14+'720a'!M14</f>
        <v>0</v>
      </c>
    </row>
    <row r="15" spans="1:13" ht="15" x14ac:dyDescent="0.2">
      <c r="A15" s="416" t="s">
        <v>467</v>
      </c>
      <c r="B15" s="415" t="s">
        <v>541</v>
      </c>
      <c r="C15" s="407" t="s">
        <v>268</v>
      </c>
      <c r="D15" s="410">
        <f>'220a'!D15+'230-239 Special Locala'!D15+'240-249 Special Statea'!D15+'250-289 Special Federala'!D15+'290a'!D15+'310a'!D15+'410a'!D15+'420a'!D15+'490a'!D15+'710a'!D15+'720a'!D15</f>
        <v>969346</v>
      </c>
      <c r="E15" s="414">
        <f t="shared" si="0"/>
        <v>987975</v>
      </c>
      <c r="F15" s="410">
        <f>'220a'!F15+'230-239 Special Locala'!F15+'240-249 Special Statea'!F15+'250-289 Special Federala'!F15+'290a'!F15+'310a'!F15+'410a'!F15+'420a'!F15+'490a'!F15+'710a'!F15+'720a'!F15</f>
        <v>0</v>
      </c>
      <c r="G15" s="410">
        <f>'220a'!G15+'230-239 Special Locala'!G15+'240-249 Special Statea'!G15+'250-289 Special Federala'!G15+'290a'!G15+'310a'!G15+'410a'!G15+'420a'!G15+'490a'!G15+'710a'!G15+'720a'!G15</f>
        <v>0</v>
      </c>
      <c r="H15" s="410">
        <f>'220a'!H15+'230-239 Special Locala'!H15+'240-249 Special Statea'!H15+'250-289 Special Federala'!H15+'290a'!H15+'310a'!H15+'410a'!H15+'420a'!H15+'490a'!H15+'710a'!H15+'720a'!H15</f>
        <v>191128</v>
      </c>
      <c r="I15" s="410">
        <f>'220a'!I15+'230-239 Special Locala'!I15+'240-249 Special Statea'!I15+'250-289 Special Federala'!I15+'290a'!I15+'310a'!I15+'410a'!I15+'420a'!I15+'490a'!I15+'710a'!I15+'720a'!I15</f>
        <v>796847</v>
      </c>
      <c r="J15" s="410">
        <f>'220a'!J15+'230-239 Special Locala'!J15+'240-249 Special Statea'!J15+'250-289 Special Federala'!J15+'290a'!J15+'310a'!J15+'410a'!J15+'420a'!J15+'490a'!J15+'710a'!J15+'720a'!J15</f>
        <v>0</v>
      </c>
      <c r="K15" s="410">
        <f>'220a'!K15+'230-239 Special Locala'!K15+'240-249 Special Statea'!K15+'250-289 Special Federala'!K15+'290a'!K15+'310a'!K15+'410a'!K15+'420a'!K15+'490a'!K15+'710a'!K15+'720a'!K15</f>
        <v>0</v>
      </c>
      <c r="L15" s="410">
        <f>'220a'!L15+'230-239 Special Locala'!L15+'240-249 Special Statea'!L15+'250-289 Special Federala'!L15+'290a'!L15+'310a'!L15+'410a'!L15+'420a'!L15+'490a'!L15+'710a'!L15+'720a'!L15</f>
        <v>0</v>
      </c>
      <c r="M15" s="410">
        <f>'220a'!M15+'230-239 Special Locala'!M15+'240-249 Special Statea'!M15+'250-289 Special Federala'!M15+'290a'!M15+'310a'!M15+'410a'!M15+'420a'!M15+'490a'!M15+'710a'!M15+'720a'!M15</f>
        <v>0</v>
      </c>
    </row>
    <row r="16" spans="1:13" ht="15" x14ac:dyDescent="0.2">
      <c r="A16" s="416" t="s">
        <v>463</v>
      </c>
      <c r="B16" s="415" t="s">
        <v>540</v>
      </c>
      <c r="C16" s="407" t="s">
        <v>266</v>
      </c>
      <c r="D16" s="410">
        <f>'220a'!D16+'230-239 Special Locala'!D16+'240-249 Special Statea'!D16+'250-289 Special Federala'!D16+'290a'!D16+'310a'!D16+'410a'!D16+'420a'!D16+'490a'!D16+'710a'!D16+'720a'!D16</f>
        <v>0</v>
      </c>
      <c r="E16" s="414">
        <f t="shared" si="0"/>
        <v>0</v>
      </c>
      <c r="F16" s="410">
        <f>'220a'!F16+'230-239 Special Locala'!F16+'240-249 Special Statea'!F16+'250-289 Special Federala'!F16+'290a'!F16+'310a'!F16+'410a'!F16+'420a'!F16+'490a'!F16+'710a'!F16+'720a'!F16</f>
        <v>0</v>
      </c>
      <c r="G16" s="410">
        <f>'220a'!G16+'230-239 Special Locala'!G16+'240-249 Special Statea'!G16+'250-289 Special Federala'!G16+'290a'!G16+'310a'!G16+'410a'!G16+'420a'!G16+'490a'!G16+'710a'!G16+'720a'!G16</f>
        <v>0</v>
      </c>
      <c r="H16" s="410">
        <f>'220a'!H16+'230-239 Special Locala'!H16+'240-249 Special Statea'!H16+'250-289 Special Federala'!H16+'290a'!H16+'310a'!H16+'410a'!H16+'420a'!H16+'490a'!H16+'710a'!H16+'720a'!H16</f>
        <v>0</v>
      </c>
      <c r="I16" s="410">
        <f>'220a'!I16+'230-239 Special Locala'!I16+'240-249 Special Statea'!I16+'250-289 Special Federala'!I16+'290a'!I16+'310a'!I16+'410a'!I16+'420a'!I16+'490a'!I16+'710a'!I16+'720a'!I16</f>
        <v>0</v>
      </c>
      <c r="J16" s="410">
        <f>'220a'!J16+'230-239 Special Locala'!J16+'240-249 Special Statea'!J16+'250-289 Special Federala'!J16+'290a'!J16+'310a'!J16+'410a'!J16+'420a'!J16+'490a'!J16+'710a'!J16+'720a'!J16</f>
        <v>0</v>
      </c>
      <c r="K16" s="410">
        <f>'220a'!K16+'230-239 Special Locala'!K16+'240-249 Special Statea'!K16+'250-289 Special Federala'!K16+'290a'!K16+'310a'!K16+'410a'!K16+'420a'!K16+'490a'!K16+'710a'!K16+'720a'!K16</f>
        <v>0</v>
      </c>
      <c r="L16" s="410">
        <f>'220a'!L16+'230-239 Special Locala'!L16+'240-249 Special Statea'!L16+'250-289 Special Federala'!L16+'290a'!L16+'310a'!L16+'410a'!L16+'420a'!L16+'490a'!L16+'710a'!L16+'720a'!L16</f>
        <v>0</v>
      </c>
      <c r="M16" s="410">
        <f>'220a'!M16+'230-239 Special Locala'!M16+'240-249 Special Statea'!M16+'250-289 Special Federala'!M16+'290a'!M16+'310a'!M16+'410a'!M16+'420a'!M16+'490a'!M16+'710a'!M16+'720a'!M16</f>
        <v>0</v>
      </c>
    </row>
    <row r="17" spans="1:16" ht="15" x14ac:dyDescent="0.2">
      <c r="A17" s="416" t="s">
        <v>459</v>
      </c>
      <c r="B17" s="415" t="s">
        <v>539</v>
      </c>
      <c r="C17" s="407" t="s">
        <v>264</v>
      </c>
      <c r="D17" s="410">
        <f>'220a'!D17+'230-239 Special Locala'!D17+'240-249 Special Statea'!D17+'250-289 Special Federala'!D17+'290a'!D17+'310a'!D17+'410a'!D17+'420a'!D17+'490a'!D17+'710a'!D17+'720a'!D17</f>
        <v>200539</v>
      </c>
      <c r="E17" s="414">
        <f t="shared" si="0"/>
        <v>156810</v>
      </c>
      <c r="F17" s="410">
        <f>'220a'!F17+'230-239 Special Locala'!F17+'240-249 Special Statea'!F17+'250-289 Special Federala'!F17+'290a'!F17+'310a'!F17+'410a'!F17+'420a'!F17+'490a'!F17+'710a'!F17+'720a'!F17</f>
        <v>92800</v>
      </c>
      <c r="G17" s="410">
        <f>'220a'!G17+'230-239 Special Locala'!G17+'240-249 Special Statea'!G17+'250-289 Special Federala'!G17+'290a'!G17+'310a'!G17+'410a'!G17+'420a'!G17+'490a'!G17+'710a'!G17+'720a'!G17</f>
        <v>24300</v>
      </c>
      <c r="H17" s="410">
        <f>'220a'!H17+'230-239 Special Locala'!H17+'240-249 Special Statea'!H17+'250-289 Special Federala'!H17+'290a'!H17+'310a'!H17+'410a'!H17+'420a'!H17+'490a'!H17+'710a'!H17+'720a'!H17</f>
        <v>27210</v>
      </c>
      <c r="I17" s="410">
        <f>'220a'!I17+'230-239 Special Locala'!I17+'240-249 Special Statea'!I17+'250-289 Special Federala'!I17+'290a'!I17+'310a'!I17+'410a'!I17+'420a'!I17+'490a'!I17+'710a'!I17+'720a'!I17</f>
        <v>12500</v>
      </c>
      <c r="J17" s="410">
        <f>'220a'!J17+'230-239 Special Locala'!J17+'240-249 Special Statea'!J17+'250-289 Special Federala'!J17+'290a'!J17+'310a'!J17+'410a'!J17+'420a'!J17+'490a'!J17+'710a'!J17+'720a'!J17</f>
        <v>0</v>
      </c>
      <c r="K17" s="410">
        <f>'220a'!K17+'230-239 Special Locala'!K17+'240-249 Special Statea'!K17+'250-289 Special Federala'!K17+'290a'!K17+'310a'!K17+'410a'!K17+'420a'!K17+'490a'!K17+'710a'!K17+'720a'!K17</f>
        <v>0</v>
      </c>
      <c r="L17" s="410">
        <f>'220a'!L17+'230-239 Special Locala'!L17+'240-249 Special Statea'!L17+'250-289 Special Federala'!L17+'290a'!L17+'310a'!L17+'410a'!L17+'420a'!L17+'490a'!L17+'710a'!L17+'720a'!L17</f>
        <v>0</v>
      </c>
      <c r="M17" s="410">
        <f>'220a'!M17+'230-239 Special Locala'!M17+'240-249 Special Statea'!M17+'250-289 Special Federala'!M17+'290a'!M17+'310a'!M17+'410a'!M17+'420a'!M17+'490a'!M17+'710a'!M17+'720a'!M17</f>
        <v>0</v>
      </c>
    </row>
    <row r="18" spans="1:16" ht="15" x14ac:dyDescent="0.2">
      <c r="A18" s="416" t="s">
        <v>455</v>
      </c>
      <c r="B18" s="415" t="s">
        <v>538</v>
      </c>
      <c r="C18" s="407" t="s">
        <v>262</v>
      </c>
      <c r="D18" s="410">
        <f>'220a'!D18+'230-239 Special Locala'!D18+'240-249 Special Statea'!D18+'250-289 Special Federala'!D18+'290a'!D18+'310a'!D18+'410a'!D18+'420a'!D18+'490a'!D18+'710a'!D18+'720a'!D18</f>
        <v>0</v>
      </c>
      <c r="E18" s="414">
        <f t="shared" si="0"/>
        <v>0</v>
      </c>
      <c r="F18" s="410">
        <f>'220a'!F18+'230-239 Special Locala'!F18+'240-249 Special Statea'!F18+'250-289 Special Federala'!F18+'290a'!F18+'310a'!F18+'410a'!F18+'420a'!F18+'490a'!F18+'710a'!F18+'720a'!F18</f>
        <v>0</v>
      </c>
      <c r="G18" s="410">
        <f>'220a'!G18+'230-239 Special Locala'!G18+'240-249 Special Statea'!G18+'250-289 Special Federala'!G18+'290a'!G18+'310a'!G18+'410a'!G18+'420a'!G18+'490a'!G18+'710a'!G18+'720a'!G18</f>
        <v>0</v>
      </c>
      <c r="H18" s="410">
        <f>'220a'!H18+'230-239 Special Locala'!H18+'240-249 Special Statea'!H18+'250-289 Special Federala'!H18+'290a'!H18+'310a'!H18+'410a'!H18+'420a'!H18+'490a'!H18+'710a'!H18+'720a'!H18</f>
        <v>0</v>
      </c>
      <c r="I18" s="410">
        <f>'220a'!I18+'230-239 Special Locala'!I18+'240-249 Special Statea'!I18+'250-289 Special Federala'!I18+'290a'!I18+'310a'!I18+'410a'!I18+'420a'!I18+'490a'!I18+'710a'!I18+'720a'!I18</f>
        <v>0</v>
      </c>
      <c r="J18" s="410">
        <f>'220a'!J18+'230-239 Special Locala'!J18+'240-249 Special Statea'!J18+'250-289 Special Federala'!J18+'290a'!J18+'310a'!J18+'410a'!J18+'420a'!J18+'490a'!J18+'710a'!J18+'720a'!J18</f>
        <v>0</v>
      </c>
      <c r="K18" s="410">
        <f>'220a'!K18+'230-239 Special Locala'!K18+'240-249 Special Statea'!K18+'250-289 Special Federala'!K18+'290a'!K18+'310a'!K18+'410a'!K18+'420a'!K18+'490a'!K18+'710a'!K18+'720a'!K18</f>
        <v>0</v>
      </c>
      <c r="L18" s="410">
        <f>'220a'!L18+'230-239 Special Locala'!L18+'240-249 Special Statea'!L18+'250-289 Special Federala'!L18+'290a'!L18+'310a'!L18+'410a'!L18+'420a'!L18+'490a'!L18+'710a'!L18+'720a'!L18</f>
        <v>0</v>
      </c>
      <c r="M18" s="410">
        <f>'220a'!M18+'230-239 Special Locala'!M18+'240-249 Special Statea'!M18+'250-289 Special Federala'!M18+'290a'!M18+'310a'!M18+'410a'!M18+'420a'!M18+'490a'!M18+'710a'!M18+'720a'!M18</f>
        <v>0</v>
      </c>
    </row>
    <row r="19" spans="1:16" ht="15" x14ac:dyDescent="0.2">
      <c r="A19" s="416" t="s">
        <v>451</v>
      </c>
      <c r="B19" s="415" t="s">
        <v>537</v>
      </c>
      <c r="C19" s="407" t="s">
        <v>260</v>
      </c>
      <c r="D19" s="410">
        <f>'220a'!D19+'230-239 Special Locala'!D19+'240-249 Special Statea'!D19+'250-289 Special Federala'!D19+'290a'!D19+'310a'!D19+'410a'!D19+'420a'!D19+'490a'!D19+'710a'!D19+'720a'!D19</f>
        <v>62720</v>
      </c>
      <c r="E19" s="414">
        <f t="shared" si="0"/>
        <v>57892</v>
      </c>
      <c r="F19" s="410">
        <f>'220a'!F19+'230-239 Special Locala'!F19+'240-249 Special Statea'!F19+'250-289 Special Federala'!F19+'290a'!F19+'310a'!F19+'410a'!F19+'420a'!F19+'490a'!F19+'710a'!F19+'720a'!F19</f>
        <v>39267</v>
      </c>
      <c r="G19" s="410">
        <f>'220a'!G19+'230-239 Special Locala'!G19+'240-249 Special Statea'!G19+'250-289 Special Federala'!G19+'290a'!G19+'310a'!G19+'410a'!G19+'420a'!G19+'490a'!G19+'710a'!G19+'720a'!G19</f>
        <v>18625</v>
      </c>
      <c r="H19" s="410">
        <f>'220a'!H19+'230-239 Special Locala'!H19+'240-249 Special Statea'!H19+'250-289 Special Federala'!H19+'290a'!H19+'310a'!H19+'410a'!H19+'420a'!H19+'490a'!H19+'710a'!H19+'720a'!H19</f>
        <v>0</v>
      </c>
      <c r="I19" s="410">
        <f>'220a'!I19+'230-239 Special Locala'!I19+'240-249 Special Statea'!I19+'250-289 Special Federala'!I19+'290a'!I19+'310a'!I19+'410a'!I19+'420a'!I19+'490a'!I19+'710a'!I19+'720a'!I19</f>
        <v>0</v>
      </c>
      <c r="J19" s="410">
        <f>'220a'!J19+'230-239 Special Locala'!J19+'240-249 Special Statea'!J19+'250-289 Special Federala'!J19+'290a'!J19+'310a'!J19+'410a'!J19+'420a'!J19+'490a'!J19+'710a'!J19+'720a'!J19</f>
        <v>0</v>
      </c>
      <c r="K19" s="410">
        <f>'220a'!K19+'230-239 Special Locala'!K19+'240-249 Special Statea'!K19+'250-289 Special Federala'!K19+'290a'!K19+'310a'!K19+'410a'!K19+'420a'!K19+'490a'!K19+'710a'!K19+'720a'!K19</f>
        <v>0</v>
      </c>
      <c r="L19" s="410">
        <f>'220a'!L19+'230-239 Special Locala'!L19+'240-249 Special Statea'!L19+'250-289 Special Federala'!L19+'290a'!L19+'310a'!L19+'410a'!L19+'420a'!L19+'490a'!L19+'710a'!L19+'720a'!L19</f>
        <v>0</v>
      </c>
      <c r="M19" s="410">
        <f>'220a'!M19+'230-239 Special Locala'!M19+'240-249 Special Statea'!M19+'250-289 Special Federala'!M19+'290a'!M19+'310a'!M19+'410a'!M19+'420a'!M19+'490a'!M19+'710a'!M19+'720a'!M19</f>
        <v>0</v>
      </c>
    </row>
    <row r="20" spans="1:16" ht="15" x14ac:dyDescent="0.2">
      <c r="A20" s="416" t="s">
        <v>447</v>
      </c>
      <c r="B20" s="418"/>
      <c r="C20" s="407"/>
      <c r="D20" s="421"/>
      <c r="E20" s="421"/>
      <c r="F20" s="424"/>
      <c r="G20" s="423"/>
      <c r="H20" s="422"/>
      <c r="I20" s="421"/>
      <c r="J20" s="421"/>
      <c r="K20" s="421"/>
      <c r="L20" s="421"/>
      <c r="M20" s="421"/>
    </row>
    <row r="21" spans="1:16" ht="15" x14ac:dyDescent="0.2">
      <c r="A21" s="416" t="s">
        <v>444</v>
      </c>
      <c r="B21" s="415" t="s">
        <v>77</v>
      </c>
      <c r="C21" s="420" t="s">
        <v>536</v>
      </c>
      <c r="D21" s="419">
        <f t="shared" ref="D21:M21" si="1">SUM(D8:D19)</f>
        <v>5129595</v>
      </c>
      <c r="E21" s="419">
        <f t="shared" si="1"/>
        <v>5021857</v>
      </c>
      <c r="F21" s="419">
        <f t="shared" si="1"/>
        <v>2042933</v>
      </c>
      <c r="G21" s="419">
        <f t="shared" si="1"/>
        <v>767802</v>
      </c>
      <c r="H21" s="419">
        <f t="shared" si="1"/>
        <v>429624</v>
      </c>
      <c r="I21" s="419">
        <f t="shared" si="1"/>
        <v>1781498</v>
      </c>
      <c r="J21" s="419">
        <f t="shared" si="1"/>
        <v>0</v>
      </c>
      <c r="K21" s="419">
        <f t="shared" si="1"/>
        <v>0</v>
      </c>
      <c r="L21" s="419">
        <f t="shared" si="1"/>
        <v>0</v>
      </c>
      <c r="M21" s="419">
        <f t="shared" si="1"/>
        <v>0</v>
      </c>
      <c r="O21" s="548">
        <f>36436730-31414873</f>
        <v>5021857</v>
      </c>
      <c r="P21" s="547">
        <f>E21-O21</f>
        <v>0</v>
      </c>
    </row>
    <row r="22" spans="1:16" ht="15" x14ac:dyDescent="0.2">
      <c r="A22" s="416" t="s">
        <v>439</v>
      </c>
      <c r="B22" s="418"/>
      <c r="C22" s="407"/>
      <c r="D22" s="403"/>
      <c r="E22" s="403"/>
      <c r="F22" s="406"/>
      <c r="G22" s="405"/>
      <c r="H22" s="404"/>
      <c r="I22" s="403"/>
      <c r="J22" s="403"/>
      <c r="K22" s="403"/>
      <c r="L22" s="403"/>
      <c r="M22" s="403"/>
    </row>
    <row r="23" spans="1:16" ht="15" x14ac:dyDescent="0.2">
      <c r="A23" s="416" t="s">
        <v>436</v>
      </c>
      <c r="B23" s="415" t="s">
        <v>535</v>
      </c>
      <c r="C23" s="407" t="s">
        <v>534</v>
      </c>
      <c r="D23" s="410">
        <f>'220a'!D23+'230-239 Special Locala'!D23+'240-249 Special Statea'!D23+'250-289 Special Federala'!D23+'290a'!D23+'310a'!D23+'410a'!D23+'420a'!D23+'490a'!D23+'710a'!D23+'720a'!D23</f>
        <v>550510</v>
      </c>
      <c r="E23" s="414">
        <f>SUM(F23:M23)</f>
        <v>569249</v>
      </c>
      <c r="F23" s="410">
        <f>'220a'!F23+'230-239 Special Locala'!F23+'240-249 Special Statea'!F23+'250-289 Special Federala'!F23+'290a'!F23+'310a'!F23+'410a'!F23+'420a'!F23+'490a'!F23+'710a'!F23+'720a'!F23</f>
        <v>304270</v>
      </c>
      <c r="G23" s="410">
        <f>'220a'!G23+'230-239 Special Locala'!G23+'240-249 Special Statea'!G23+'250-289 Special Federala'!G23+'290a'!G23+'310a'!G23+'410a'!G23+'420a'!G23+'490a'!G23+'710a'!G23+'720a'!G23</f>
        <v>176082</v>
      </c>
      <c r="H23" s="410">
        <f>'220a'!H23+'230-239 Special Locala'!H23+'240-249 Special Statea'!H23+'250-289 Special Federala'!H23+'290a'!H23+'310a'!H23+'410a'!H23+'420a'!H23+'490a'!H23+'710a'!H23+'720a'!H23</f>
        <v>40139</v>
      </c>
      <c r="I23" s="410">
        <f>'220a'!I23+'230-239 Special Locala'!I23+'240-249 Special Statea'!I23+'250-289 Special Federala'!I23+'290a'!I23+'310a'!I23+'410a'!I23+'420a'!I23+'490a'!I23+'710a'!I23+'720a'!I23</f>
        <v>48758</v>
      </c>
      <c r="J23" s="410">
        <f>'220a'!J23+'230-239 Special Locala'!J23+'240-249 Special Statea'!J23+'250-289 Special Federala'!J23+'290a'!J23+'310a'!J23+'410a'!J23+'420a'!J23+'490a'!J23+'710a'!J23+'720a'!J23</f>
        <v>0</v>
      </c>
      <c r="K23" s="410">
        <f>'220a'!K23+'230-239 Special Locala'!K23+'240-249 Special Statea'!K23+'250-289 Special Federala'!K23+'290a'!K23+'310a'!K23+'410a'!K23+'420a'!K23+'490a'!K23+'710a'!K23+'720a'!K23</f>
        <v>0</v>
      </c>
      <c r="L23" s="410">
        <f>'220a'!L23+'230-239 Special Locala'!L23+'240-249 Special Statea'!L23+'250-289 Special Federala'!L23+'290a'!L23+'310a'!L23+'410a'!L23+'420a'!L23+'490a'!L23+'710a'!L23+'720a'!L23</f>
        <v>0</v>
      </c>
      <c r="M23" s="410">
        <f>'220a'!M23+'230-239 Special Locala'!M23+'240-249 Special Statea'!M23+'250-289 Special Federala'!M23+'290a'!M23+'310a'!M23+'410a'!M23+'420a'!M23+'490a'!M23+'710a'!M23+'720a'!M23</f>
        <v>0</v>
      </c>
    </row>
    <row r="24" spans="1:16" ht="15" x14ac:dyDescent="0.2">
      <c r="A24" s="416" t="s">
        <v>431</v>
      </c>
      <c r="B24" s="415" t="s">
        <v>533</v>
      </c>
      <c r="C24" s="407" t="s">
        <v>532</v>
      </c>
      <c r="D24" s="410">
        <f>'220a'!D24+'230-239 Special Locala'!D24+'240-249 Special Statea'!D24+'250-289 Special Federala'!D24+'290a'!D24+'310a'!D24+'410a'!D24+'420a'!D24+'490a'!D24+'710a'!D24+'720a'!D24</f>
        <v>2413945</v>
      </c>
      <c r="E24" s="414">
        <f>SUM(F24:M24)</f>
        <v>2845167</v>
      </c>
      <c r="F24" s="410">
        <f>'220a'!F24+'230-239 Special Locala'!F24+'240-249 Special Statea'!F24+'250-289 Special Federala'!F24+'290a'!F24+'310a'!F24+'410a'!F24+'420a'!F24+'490a'!F24+'710a'!F24+'720a'!F24</f>
        <v>229682</v>
      </c>
      <c r="G24" s="410">
        <f>'220a'!G24+'230-239 Special Locala'!G24+'240-249 Special Statea'!G24+'250-289 Special Federala'!G24+'290a'!G24+'310a'!G24+'410a'!G24+'420a'!G24+'490a'!G24+'710a'!G24+'720a'!G24</f>
        <v>73842</v>
      </c>
      <c r="H24" s="410">
        <f>'220a'!H24+'230-239 Special Locala'!H24+'240-249 Special Statea'!H24+'250-289 Special Federala'!H24+'290a'!H24+'310a'!H24+'410a'!H24+'420a'!H24+'490a'!H24+'710a'!H24+'720a'!H24</f>
        <v>2541643</v>
      </c>
      <c r="I24" s="410">
        <f>'220a'!I24+'230-239 Special Locala'!I24+'240-249 Special Statea'!I24+'250-289 Special Federala'!I24+'290a'!I24+'310a'!I24+'410a'!I24+'420a'!I24+'490a'!I24+'710a'!I24+'720a'!I24</f>
        <v>0</v>
      </c>
      <c r="J24" s="410">
        <f>'220a'!J24+'230-239 Special Locala'!J24+'240-249 Special Statea'!J24+'250-289 Special Federala'!J24+'290a'!J24+'310a'!J24+'410a'!J24+'420a'!J24+'490a'!J24+'710a'!J24+'720a'!J24</f>
        <v>0</v>
      </c>
      <c r="K24" s="410">
        <f>'220a'!K24+'230-239 Special Locala'!K24+'240-249 Special Statea'!K24+'250-289 Special Federala'!K24+'290a'!K24+'310a'!K24+'410a'!K24+'420a'!K24+'490a'!K24+'710a'!K24+'720a'!K24</f>
        <v>0</v>
      </c>
      <c r="L24" s="410">
        <f>'220a'!L24+'230-239 Special Locala'!L24+'240-249 Special Statea'!L24+'250-289 Special Federala'!L24+'290a'!L24+'310a'!L24+'410a'!L24+'420a'!L24+'490a'!L24+'710a'!L24+'720a'!L24</f>
        <v>0</v>
      </c>
      <c r="M24" s="410">
        <f>'220a'!M24+'230-239 Special Locala'!M24+'240-249 Special Statea'!M24+'250-289 Special Federala'!M24+'290a'!M24+'310a'!M24+'410a'!M24+'420a'!M24+'490a'!M24+'710a'!M24+'720a'!M24</f>
        <v>0</v>
      </c>
    </row>
    <row r="25" spans="1:16" ht="15" x14ac:dyDescent="0.2">
      <c r="A25" s="416" t="s">
        <v>428</v>
      </c>
      <c r="B25" s="415"/>
      <c r="C25" s="407"/>
      <c r="D25" s="403"/>
      <c r="E25" s="403"/>
      <c r="F25" s="406"/>
      <c r="G25" s="405"/>
      <c r="H25" s="404"/>
      <c r="I25" s="403"/>
      <c r="J25" s="403"/>
      <c r="K25" s="403"/>
      <c r="L25" s="403"/>
      <c r="M25" s="403"/>
    </row>
    <row r="26" spans="1:16" ht="15" x14ac:dyDescent="0.2">
      <c r="A26" s="416" t="s">
        <v>425</v>
      </c>
      <c r="B26" s="415" t="s">
        <v>531</v>
      </c>
      <c r="C26" s="407" t="s">
        <v>254</v>
      </c>
      <c r="D26" s="410">
        <f>'220a'!D26+'230-239 Special Locala'!D26+'240-249 Special Statea'!D26+'250-289 Special Federala'!D26+'290a'!D26+'310a'!D26+'410a'!D26+'420a'!D26+'490a'!D26+'710a'!D26+'720a'!D26</f>
        <v>2303058</v>
      </c>
      <c r="E26" s="414">
        <f>SUM(F26:M26)</f>
        <v>2077075</v>
      </c>
      <c r="F26" s="410">
        <f>'220a'!F26+'230-239 Special Locala'!F26+'240-249 Special Statea'!F26+'250-289 Special Federala'!F26+'290a'!F26+'310a'!F26+'410a'!F26+'420a'!F26+'490a'!F26+'710a'!F26+'720a'!F26</f>
        <v>547150</v>
      </c>
      <c r="G26" s="410">
        <f>'220a'!G26+'230-239 Special Locala'!G26+'240-249 Special Statea'!G26+'250-289 Special Federala'!G26+'290a'!G26+'310a'!G26+'410a'!G26+'420a'!G26+'490a'!G26+'710a'!G26+'720a'!G26</f>
        <v>207092</v>
      </c>
      <c r="H26" s="410">
        <f>'220a'!H26+'230-239 Special Locala'!H26+'240-249 Special Statea'!H26+'250-289 Special Federala'!H26+'290a'!H26+'310a'!H26+'410a'!H26+'420a'!H26+'490a'!H26+'710a'!H26+'720a'!H26</f>
        <v>622738</v>
      </c>
      <c r="I26" s="410">
        <f>'220a'!I26+'230-239 Special Locala'!I26+'240-249 Special Statea'!I26+'250-289 Special Federala'!I26+'290a'!I26+'310a'!I26+'410a'!I26+'420a'!I26+'490a'!I26+'710a'!I26+'720a'!I26</f>
        <v>700095</v>
      </c>
      <c r="J26" s="410">
        <f>'220a'!J26+'230-239 Special Locala'!J26+'240-249 Special Statea'!J26+'250-289 Special Federala'!J26+'290a'!J26+'310a'!J26+'410a'!J26+'420a'!J26+'490a'!J26+'710a'!J26+'720a'!J26</f>
        <v>0</v>
      </c>
      <c r="K26" s="410">
        <f>'220a'!K26+'230-239 Special Locala'!K26+'240-249 Special Statea'!K26+'250-289 Special Federala'!K26+'290a'!K26+'310a'!K26+'410a'!K26+'420a'!K26+'490a'!K26+'710a'!K26+'720a'!K26</f>
        <v>0</v>
      </c>
      <c r="L26" s="410">
        <f>'220a'!L26+'230-239 Special Locala'!L26+'240-249 Special Statea'!L26+'250-289 Special Federala'!L26+'290a'!L26+'310a'!L26+'410a'!L26+'420a'!L26+'490a'!L26+'710a'!L26+'720a'!L26</f>
        <v>0</v>
      </c>
      <c r="M26" s="410">
        <f>'220a'!M26+'230-239 Special Locala'!M26+'240-249 Special Statea'!M26+'250-289 Special Federala'!M26+'290a'!M26+'310a'!M26+'410a'!M26+'420a'!M26+'490a'!M26+'710a'!M26+'720a'!M26</f>
        <v>0</v>
      </c>
    </row>
    <row r="27" spans="1:16" ht="15" x14ac:dyDescent="0.2">
      <c r="A27" s="416" t="s">
        <v>422</v>
      </c>
      <c r="B27" s="415" t="s">
        <v>530</v>
      </c>
      <c r="C27" s="407" t="s">
        <v>252</v>
      </c>
      <c r="D27" s="410">
        <f>'220a'!D27+'230-239 Special Locala'!D27+'240-249 Special Statea'!D27+'250-289 Special Federala'!D27+'290a'!D27+'310a'!D27+'410a'!D27+'420a'!D27+'490a'!D27+'710a'!D27+'720a'!D27</f>
        <v>44673</v>
      </c>
      <c r="E27" s="414">
        <f>SUM(F27:M27)</f>
        <v>42895</v>
      </c>
      <c r="F27" s="410">
        <f>'220a'!F27+'230-239 Special Locala'!F27+'240-249 Special Statea'!F27+'250-289 Special Federala'!F27+'290a'!F27+'310a'!F27+'410a'!F27+'420a'!F27+'490a'!F27+'710a'!F27+'720a'!F27</f>
        <v>0</v>
      </c>
      <c r="G27" s="410">
        <f>'220a'!G27+'230-239 Special Locala'!G27+'240-249 Special Statea'!G27+'250-289 Special Federala'!G27+'290a'!G27+'310a'!G27+'410a'!G27+'420a'!G27+'490a'!G27+'710a'!G27+'720a'!G27</f>
        <v>0</v>
      </c>
      <c r="H27" s="410">
        <f>'220a'!H27+'230-239 Special Locala'!H27+'240-249 Special Statea'!H27+'250-289 Special Federala'!H27+'290a'!H27+'310a'!H27+'410a'!H27+'420a'!H27+'490a'!H27+'710a'!H27+'720a'!H27</f>
        <v>582</v>
      </c>
      <c r="I27" s="410">
        <f>'220a'!I27+'230-239 Special Locala'!I27+'240-249 Special Statea'!I27+'250-289 Special Federala'!I27+'290a'!I27+'310a'!I27+'410a'!I27+'420a'!I27+'490a'!I27+'710a'!I27+'720a'!I27</f>
        <v>42313</v>
      </c>
      <c r="J27" s="410">
        <f>'220a'!J27+'230-239 Special Locala'!J27+'240-249 Special Statea'!J27+'250-289 Special Federala'!J27+'290a'!J27+'310a'!J27+'410a'!J27+'420a'!J27+'490a'!J27+'710a'!J27+'720a'!J27</f>
        <v>0</v>
      </c>
      <c r="K27" s="410">
        <f>'220a'!K27+'230-239 Special Locala'!K27+'240-249 Special Statea'!K27+'250-289 Special Federala'!K27+'290a'!K27+'310a'!K27+'410a'!K27+'420a'!K27+'490a'!K27+'710a'!K27+'720a'!K27</f>
        <v>0</v>
      </c>
      <c r="L27" s="410">
        <f>'220a'!L27+'230-239 Special Locala'!L27+'240-249 Special Statea'!L27+'250-289 Special Federala'!L27+'290a'!L27+'310a'!L27+'410a'!L27+'420a'!L27+'490a'!L27+'710a'!L27+'720a'!L27</f>
        <v>0</v>
      </c>
      <c r="M27" s="410">
        <f>'220a'!M27+'230-239 Special Locala'!M27+'240-249 Special Statea'!M27+'250-289 Special Federala'!M27+'290a'!M27+'310a'!M27+'410a'!M27+'420a'!M27+'490a'!M27+'710a'!M27+'720a'!M27</f>
        <v>0</v>
      </c>
    </row>
    <row r="28" spans="1:16" ht="15" x14ac:dyDescent="0.2">
      <c r="A28" s="416" t="s">
        <v>418</v>
      </c>
      <c r="B28" s="415">
        <v>623</v>
      </c>
      <c r="C28" s="407" t="s">
        <v>250</v>
      </c>
      <c r="D28" s="410">
        <f>'220a'!D28+'230-239 Special Locala'!D28+'240-249 Special Statea'!D28+'250-289 Special Federala'!D28+'290a'!D28+'310a'!D28+'410a'!D28+'420a'!D28+'490a'!D28+'710a'!D28+'720a'!D28</f>
        <v>0</v>
      </c>
      <c r="E28" s="414">
        <f>SUM(F28:M28)</f>
        <v>0</v>
      </c>
      <c r="F28" s="410">
        <f>'220a'!F28+'230-239 Special Locala'!F28+'240-249 Special Statea'!F28+'250-289 Special Federala'!F28+'290a'!F28+'310a'!F28+'410a'!F28+'420a'!F28+'490a'!F28+'710a'!F28+'720a'!F28</f>
        <v>0</v>
      </c>
      <c r="G28" s="410">
        <f>'220a'!G28+'230-239 Special Locala'!G28+'240-249 Special Statea'!G28+'250-289 Special Federala'!G28+'290a'!G28+'310a'!G28+'410a'!G28+'420a'!G28+'490a'!G28+'710a'!G28+'720a'!G28</f>
        <v>0</v>
      </c>
      <c r="H28" s="410">
        <f>'220a'!H28+'230-239 Special Locala'!H28+'240-249 Special Statea'!H28+'250-289 Special Federala'!H28+'290a'!H28+'310a'!H28+'410a'!H28+'420a'!H28+'490a'!H28+'710a'!H28+'720a'!H28</f>
        <v>0</v>
      </c>
      <c r="I28" s="410">
        <f>'220a'!I28+'230-239 Special Locala'!I28+'240-249 Special Statea'!I28+'250-289 Special Federala'!I28+'290a'!I28+'310a'!I28+'410a'!I28+'420a'!I28+'490a'!I28+'710a'!I28+'720a'!I28</f>
        <v>0</v>
      </c>
      <c r="J28" s="410">
        <f>'220a'!J28+'230-239 Special Locala'!J28+'240-249 Special Statea'!J28+'250-289 Special Federala'!J28+'290a'!J28+'310a'!J28+'410a'!J28+'420a'!J28+'490a'!J28+'710a'!J28+'720a'!J28</f>
        <v>0</v>
      </c>
      <c r="K28" s="410">
        <f>'220a'!K28+'230-239 Special Locala'!K28+'240-249 Special Statea'!K28+'250-289 Special Federala'!K28+'290a'!K28+'310a'!K28+'410a'!K28+'420a'!K28+'490a'!K28+'710a'!K28+'720a'!K28</f>
        <v>0</v>
      </c>
      <c r="L28" s="410">
        <f>'220a'!L28+'230-239 Special Locala'!L28+'240-249 Special Statea'!L28+'250-289 Special Federala'!L28+'290a'!L28+'310a'!L28+'410a'!L28+'420a'!L28+'490a'!L28+'710a'!L28+'720a'!L28</f>
        <v>0</v>
      </c>
      <c r="M28" s="410">
        <f>'220a'!M28+'230-239 Special Locala'!M28+'240-249 Special Statea'!M28+'250-289 Special Federala'!M28+'290a'!M28+'310a'!M28+'410a'!M28+'420a'!M28+'490a'!M28+'710a'!M28+'720a'!M28</f>
        <v>0</v>
      </c>
    </row>
    <row r="29" spans="1:16" ht="15" x14ac:dyDescent="0.2">
      <c r="A29" s="416" t="s">
        <v>415</v>
      </c>
      <c r="B29" s="415" t="s">
        <v>529</v>
      </c>
      <c r="C29" s="407" t="s">
        <v>248</v>
      </c>
      <c r="D29" s="410">
        <f>'220a'!D29+'230-239 Special Locala'!D29+'240-249 Special Statea'!D29+'250-289 Special Federala'!D29+'290a'!D29+'310a'!D29+'410a'!D29+'420a'!D29+'490a'!D29+'710a'!D29+'720a'!D29</f>
        <v>1400</v>
      </c>
      <c r="E29" s="414">
        <f>SUM(F29:M29)</f>
        <v>1500</v>
      </c>
      <c r="F29" s="410">
        <f>'220a'!F29+'230-239 Special Locala'!F29+'240-249 Special Statea'!F29+'250-289 Special Federala'!F29+'290a'!F29+'310a'!F29+'410a'!F29+'420a'!F29+'490a'!F29+'710a'!F29+'720a'!F29</f>
        <v>0</v>
      </c>
      <c r="G29" s="410">
        <f>'220a'!G29+'230-239 Special Locala'!G29+'240-249 Special Statea'!G29+'250-289 Special Federala'!G29+'290a'!G29+'310a'!G29+'410a'!G29+'420a'!G29+'490a'!G29+'710a'!G29+'720a'!G29</f>
        <v>0</v>
      </c>
      <c r="H29" s="410">
        <f>'220a'!H29+'230-239 Special Locala'!H29+'240-249 Special Statea'!H29+'250-289 Special Federala'!H29+'290a'!H29+'310a'!H29+'410a'!H29+'420a'!H29+'490a'!H29+'710a'!H29+'720a'!H29</f>
        <v>1500</v>
      </c>
      <c r="I29" s="410">
        <f>'220a'!I29+'230-239 Special Locala'!I29+'240-249 Special Statea'!I29+'250-289 Special Federala'!I29+'290a'!I29+'310a'!I29+'410a'!I29+'420a'!I29+'490a'!I29+'710a'!I29+'720a'!I29</f>
        <v>0</v>
      </c>
      <c r="J29" s="410">
        <f>'220a'!J29+'230-239 Special Locala'!J29+'240-249 Special Statea'!J29+'250-289 Special Federala'!J29+'290a'!J29+'310a'!J29+'410a'!J29+'420a'!J29+'490a'!J29+'710a'!J29+'720a'!J29</f>
        <v>0</v>
      </c>
      <c r="K29" s="410">
        <f>'220a'!K29+'230-239 Special Locala'!K29+'240-249 Special Statea'!K29+'250-289 Special Federala'!K29+'290a'!K29+'310a'!K29+'410a'!K29+'420a'!K29+'490a'!K29+'710a'!K29+'720a'!K29</f>
        <v>0</v>
      </c>
      <c r="L29" s="410">
        <f>'220a'!L29+'230-239 Special Locala'!L29+'240-249 Special Statea'!L29+'250-289 Special Federala'!L29+'290a'!L29+'310a'!L29+'410a'!L29+'420a'!L29+'490a'!L29+'710a'!L29+'720a'!L29</f>
        <v>0</v>
      </c>
      <c r="M29" s="410">
        <f>'220a'!M29+'230-239 Special Locala'!M29+'240-249 Special Statea'!M29+'250-289 Special Federala'!M29+'290a'!M29+'310a'!M29+'410a'!M29+'420a'!M29+'490a'!M29+'710a'!M29+'720a'!M29</f>
        <v>0</v>
      </c>
    </row>
    <row r="30" spans="1:16" ht="15" x14ac:dyDescent="0.2">
      <c r="A30" s="416" t="s">
        <v>410</v>
      </c>
      <c r="B30" s="415" t="s">
        <v>528</v>
      </c>
      <c r="C30" s="407" t="s">
        <v>246</v>
      </c>
      <c r="D30" s="410">
        <f>'220a'!D30+'230-239 Special Locala'!D30+'240-249 Special Statea'!D30+'250-289 Special Federala'!D30+'290a'!D30+'310a'!D30+'410a'!D30+'420a'!D30+'490a'!D30+'710a'!D30+'720a'!D30</f>
        <v>50484</v>
      </c>
      <c r="E30" s="414">
        <f>SUM(F30:M30)</f>
        <v>74491</v>
      </c>
      <c r="F30" s="410">
        <f>'220a'!F30+'230-239 Special Locala'!F30+'240-249 Special Statea'!F30+'250-289 Special Federala'!F30+'290a'!F30+'310a'!F30+'410a'!F30+'420a'!F30+'490a'!F30+'710a'!F30+'720a'!F30</f>
        <v>35319</v>
      </c>
      <c r="G30" s="410">
        <f>'220a'!G30+'230-239 Special Locala'!G30+'240-249 Special Statea'!G30+'250-289 Special Federala'!G30+'290a'!G30+'310a'!G30+'410a'!G30+'420a'!G30+'490a'!G30+'710a'!G30+'720a'!G30</f>
        <v>10482</v>
      </c>
      <c r="H30" s="410">
        <f>'220a'!H30+'230-239 Special Locala'!H30+'240-249 Special Statea'!H30+'250-289 Special Federala'!H30+'290a'!H30+'310a'!H30+'410a'!H30+'420a'!H30+'490a'!H30+'710a'!H30+'720a'!H30</f>
        <v>18736</v>
      </c>
      <c r="I30" s="410">
        <f>'220a'!I30+'230-239 Special Locala'!I30+'240-249 Special Statea'!I30+'250-289 Special Federala'!I30+'290a'!I30+'310a'!I30+'410a'!I30+'420a'!I30+'490a'!I30+'710a'!I30+'720a'!I30</f>
        <v>9954</v>
      </c>
      <c r="J30" s="410">
        <f>'220a'!J30+'230-239 Special Locala'!J30+'240-249 Special Statea'!J30+'250-289 Special Federala'!J30+'290a'!J30+'310a'!J30+'410a'!J30+'420a'!J30+'490a'!J30+'710a'!J30+'720a'!J30</f>
        <v>0</v>
      </c>
      <c r="K30" s="410">
        <f>'220a'!K30+'230-239 Special Locala'!K30+'240-249 Special Statea'!K30+'250-289 Special Federala'!K30+'290a'!K30+'310a'!K30+'410a'!K30+'420a'!K30+'490a'!K30+'710a'!K30+'720a'!K30</f>
        <v>0</v>
      </c>
      <c r="L30" s="410">
        <f>'220a'!L30+'230-239 Special Locala'!L30+'240-249 Special Statea'!L30+'250-289 Special Federala'!L30+'290a'!L30+'310a'!L30+'410a'!L30+'420a'!L30+'490a'!L30+'710a'!L30+'720a'!L30</f>
        <v>0</v>
      </c>
      <c r="M30" s="410">
        <f>'220a'!M30+'230-239 Special Locala'!M30+'240-249 Special Statea'!M30+'250-289 Special Federala'!M30+'290a'!M30+'310a'!M30+'410a'!M30+'420a'!M30+'490a'!M30+'710a'!M30+'720a'!M30</f>
        <v>0</v>
      </c>
    </row>
    <row r="31" spans="1:16" ht="15" x14ac:dyDescent="0.2">
      <c r="A31" s="416" t="s">
        <v>405</v>
      </c>
      <c r="B31" s="415"/>
      <c r="C31" s="407"/>
      <c r="D31" s="403"/>
      <c r="E31" s="403"/>
      <c r="F31" s="406"/>
      <c r="G31" s="405"/>
      <c r="H31" s="404"/>
      <c r="I31" s="403"/>
      <c r="J31" s="403"/>
      <c r="K31" s="403"/>
      <c r="L31" s="403"/>
      <c r="M31" s="403"/>
    </row>
    <row r="32" spans="1:16" ht="15" x14ac:dyDescent="0.2">
      <c r="A32" s="416" t="s">
        <v>401</v>
      </c>
      <c r="B32" s="415" t="s">
        <v>527</v>
      </c>
      <c r="C32" s="407" t="s">
        <v>244</v>
      </c>
      <c r="D32" s="410">
        <f>'220a'!D32+'230-239 Special Locala'!D32+'240-249 Special Statea'!D32+'250-289 Special Federala'!D32+'290a'!D32+'310a'!D32+'410a'!D32+'420a'!D32+'490a'!D32+'710a'!D32+'720a'!D32</f>
        <v>158824</v>
      </c>
      <c r="E32" s="414">
        <f>SUM(F32:M32)</f>
        <v>115860</v>
      </c>
      <c r="F32" s="410">
        <f>'220a'!F32+'230-239 Special Locala'!F32+'240-249 Special Statea'!F32+'250-289 Special Federala'!F32+'290a'!F32+'310a'!F32+'410a'!F32+'420a'!F32+'490a'!F32+'710a'!F32+'720a'!F32</f>
        <v>13785</v>
      </c>
      <c r="G32" s="410">
        <f>'220a'!G32+'230-239 Special Locala'!G32+'240-249 Special Statea'!G32+'250-289 Special Federala'!G32+'290a'!G32+'310a'!G32+'410a'!G32+'420a'!G32+'490a'!G32+'710a'!G32+'720a'!G32</f>
        <v>3760</v>
      </c>
      <c r="H32" s="410">
        <f>'220a'!H32+'230-239 Special Locala'!H32+'240-249 Special Statea'!H32+'250-289 Special Federala'!H32+'290a'!H32+'310a'!H32+'410a'!H32+'420a'!H32+'490a'!H32+'710a'!H32+'720a'!H32</f>
        <v>12885</v>
      </c>
      <c r="I32" s="410">
        <f>'220a'!I32+'230-239 Special Locala'!I32+'240-249 Special Statea'!I32+'250-289 Special Federala'!I32+'290a'!I32+'310a'!I32+'410a'!I32+'420a'!I32+'490a'!I32+'710a'!I32+'720a'!I32</f>
        <v>85430</v>
      </c>
      <c r="J32" s="410">
        <f>'220a'!J32+'230-239 Special Locala'!J32+'240-249 Special Statea'!J32+'250-289 Special Federala'!J32+'290a'!J32+'310a'!J32+'410a'!J32+'420a'!J32+'490a'!J32+'710a'!J32+'720a'!J32</f>
        <v>0</v>
      </c>
      <c r="K32" s="410">
        <f>'220a'!K32+'230-239 Special Locala'!K32+'240-249 Special Statea'!K32+'250-289 Special Federala'!K32+'290a'!K32+'310a'!K32+'410a'!K32+'420a'!K32+'490a'!K32+'710a'!K32+'720a'!K32</f>
        <v>0</v>
      </c>
      <c r="L32" s="410">
        <f>'220a'!L32+'230-239 Special Locala'!L32+'240-249 Special Statea'!L32+'250-289 Special Federala'!L32+'290a'!L32+'310a'!L32+'410a'!L32+'420a'!L32+'490a'!L32+'710a'!L32+'720a'!L32</f>
        <v>0</v>
      </c>
      <c r="M32" s="410">
        <f>'220a'!M32+'230-239 Special Locala'!M32+'240-249 Special Statea'!M32+'250-289 Special Federala'!M32+'290a'!M32+'310a'!M32+'410a'!M32+'420a'!M32+'490a'!M32+'710a'!M32+'720a'!M32</f>
        <v>0</v>
      </c>
    </row>
    <row r="33" spans="1:16" ht="15" x14ac:dyDescent="0.2">
      <c r="A33" s="416" t="s">
        <v>398</v>
      </c>
      <c r="B33" s="415"/>
      <c r="C33" s="407"/>
      <c r="D33" s="403"/>
      <c r="E33" s="403"/>
      <c r="F33" s="406"/>
      <c r="G33" s="405"/>
      <c r="H33" s="404"/>
      <c r="I33" s="403"/>
      <c r="J33" s="403"/>
      <c r="K33" s="403"/>
      <c r="L33" s="403"/>
      <c r="M33" s="403"/>
    </row>
    <row r="34" spans="1:16" ht="15" x14ac:dyDescent="0.2">
      <c r="A34" s="416" t="s">
        <v>394</v>
      </c>
      <c r="B34" s="415" t="s">
        <v>526</v>
      </c>
      <c r="C34" s="407" t="s">
        <v>242</v>
      </c>
      <c r="D34" s="410">
        <f>'220a'!D34+'230-239 Special Locala'!D34+'240-249 Special Statea'!D34+'250-289 Special Federala'!D34+'290a'!D34+'310a'!D34+'410a'!D34+'420a'!D34+'490a'!D34+'710a'!D34+'720a'!D34</f>
        <v>0</v>
      </c>
      <c r="E34" s="414">
        <f t="shared" ref="E34:E41" si="2">SUM(F34:M34)</f>
        <v>0</v>
      </c>
      <c r="F34" s="410">
        <f>'220a'!F34+'230-239 Special Locala'!F34+'240-249 Special Statea'!F34+'250-289 Special Federala'!F34+'290a'!F34+'310a'!F34+'410a'!F34+'420a'!F34+'490a'!F34+'710a'!F34+'720a'!F34</f>
        <v>0</v>
      </c>
      <c r="G34" s="410">
        <f>'220a'!G34+'230-239 Special Locala'!G34+'240-249 Special Statea'!G34+'250-289 Special Federala'!G34+'290a'!G34+'310a'!G34+'410a'!G34+'420a'!G34+'490a'!G34+'710a'!G34+'720a'!G34</f>
        <v>0</v>
      </c>
      <c r="H34" s="410">
        <f>'220a'!H34+'230-239 Special Locala'!H34+'240-249 Special Statea'!H34+'250-289 Special Federala'!H34+'290a'!H34+'310a'!H34+'410a'!H34+'420a'!H34+'490a'!H34+'710a'!H34+'720a'!H34</f>
        <v>0</v>
      </c>
      <c r="I34" s="410">
        <f>'220a'!I34+'230-239 Special Locala'!I34+'240-249 Special Statea'!I34+'250-289 Special Federala'!I34+'290a'!I34+'310a'!I34+'410a'!I34+'420a'!I34+'490a'!I34+'710a'!I34+'720a'!I34</f>
        <v>0</v>
      </c>
      <c r="J34" s="410">
        <f>'220a'!J34+'230-239 Special Locala'!J34+'240-249 Special Statea'!J34+'250-289 Special Federala'!J34+'290a'!J34+'310a'!J34+'410a'!J34+'420a'!J34+'490a'!J34+'710a'!J34+'720a'!J34</f>
        <v>0</v>
      </c>
      <c r="K34" s="410">
        <f>'220a'!K34+'230-239 Special Locala'!K34+'240-249 Special Statea'!K34+'250-289 Special Federala'!K34+'290a'!K34+'310a'!K34+'410a'!K34+'420a'!K34+'490a'!K34+'710a'!K34+'720a'!K34</f>
        <v>0</v>
      </c>
      <c r="L34" s="410">
        <f>'220a'!L34+'230-239 Special Locala'!L34+'240-249 Special Statea'!L34+'250-289 Special Federala'!L34+'290a'!L34+'310a'!L34+'410a'!L34+'420a'!L34+'490a'!L34+'710a'!L34+'720a'!L34</f>
        <v>0</v>
      </c>
      <c r="M34" s="410">
        <f>'220a'!M34+'230-239 Special Locala'!M34+'240-249 Special Statea'!M34+'250-289 Special Federala'!M34+'290a'!M34+'310a'!M34+'410a'!M34+'420a'!M34+'490a'!M34+'710a'!M34+'720a'!M34</f>
        <v>0</v>
      </c>
    </row>
    <row r="35" spans="1:16" ht="15" x14ac:dyDescent="0.2">
      <c r="A35" s="416" t="s">
        <v>390</v>
      </c>
      <c r="B35" s="415" t="s">
        <v>525</v>
      </c>
      <c r="C35" s="407" t="s">
        <v>240</v>
      </c>
      <c r="D35" s="410">
        <f>'220a'!D35+'230-239 Special Locala'!D35+'240-249 Special Statea'!D35+'250-289 Special Federala'!D35+'290a'!D35+'310a'!D35+'410a'!D35+'420a'!D35+'490a'!D35+'710a'!D35+'720a'!D35</f>
        <v>0</v>
      </c>
      <c r="E35" s="414">
        <f t="shared" si="2"/>
        <v>0</v>
      </c>
      <c r="F35" s="410">
        <f>'220a'!F35+'230-239 Special Locala'!F35+'240-249 Special Statea'!F35+'250-289 Special Federala'!F35+'290a'!F35+'310a'!F35+'410a'!F35+'420a'!F35+'490a'!F35+'710a'!F35+'720a'!F35</f>
        <v>0</v>
      </c>
      <c r="G35" s="410">
        <f>'220a'!G35+'230-239 Special Locala'!G35+'240-249 Special Statea'!G35+'250-289 Special Federala'!G35+'290a'!G35+'310a'!G35+'410a'!G35+'420a'!G35+'490a'!G35+'710a'!G35+'720a'!G35</f>
        <v>0</v>
      </c>
      <c r="H35" s="410">
        <f>'220a'!H35+'230-239 Special Locala'!H35+'240-249 Special Statea'!H35+'250-289 Special Federala'!H35+'290a'!H35+'310a'!H35+'410a'!H35+'420a'!H35+'490a'!H35+'710a'!H35+'720a'!H35</f>
        <v>0</v>
      </c>
      <c r="I35" s="410">
        <f>'220a'!I35+'230-239 Special Locala'!I35+'240-249 Special Statea'!I35+'250-289 Special Federala'!I35+'290a'!I35+'310a'!I35+'410a'!I35+'420a'!I35+'490a'!I35+'710a'!I35+'720a'!I35</f>
        <v>0</v>
      </c>
      <c r="J35" s="410">
        <f>'220a'!J35+'230-239 Special Locala'!J35+'240-249 Special Statea'!J35+'250-289 Special Federala'!J35+'290a'!J35+'310a'!J35+'410a'!J35+'420a'!J35+'490a'!J35+'710a'!J35+'720a'!J35</f>
        <v>0</v>
      </c>
      <c r="K35" s="410">
        <f>'220a'!K35+'230-239 Special Locala'!K35+'240-249 Special Statea'!K35+'250-289 Special Federala'!K35+'290a'!K35+'310a'!K35+'410a'!K35+'420a'!K35+'490a'!K35+'710a'!K35+'720a'!K35</f>
        <v>0</v>
      </c>
      <c r="L35" s="410">
        <f>'220a'!L35+'230-239 Special Locala'!L35+'240-249 Special Statea'!L35+'250-289 Special Federala'!L35+'290a'!L35+'310a'!L35+'410a'!L35+'420a'!L35+'490a'!L35+'710a'!L35+'720a'!L35</f>
        <v>0</v>
      </c>
      <c r="M35" s="410">
        <f>'220a'!M35+'230-239 Special Locala'!M35+'240-249 Special Statea'!M35+'250-289 Special Federala'!M35+'290a'!M35+'310a'!M35+'410a'!M35+'420a'!M35+'490a'!M35+'710a'!M35+'720a'!M35</f>
        <v>0</v>
      </c>
    </row>
    <row r="36" spans="1:16" ht="15" x14ac:dyDescent="0.2">
      <c r="A36" s="416" t="s">
        <v>385</v>
      </c>
      <c r="B36" s="415">
        <v>656</v>
      </c>
      <c r="C36" s="407" t="s">
        <v>524</v>
      </c>
      <c r="D36" s="410">
        <f>'220a'!D36+'230-239 Special Locala'!D36+'240-249 Special Statea'!D36+'250-289 Special Federala'!D36+'290a'!D36+'310a'!D36+'410a'!D36+'420a'!D36+'490a'!D36+'710a'!D36+'720a'!D36</f>
        <v>0</v>
      </c>
      <c r="E36" s="414">
        <f t="shared" si="2"/>
        <v>0</v>
      </c>
      <c r="F36" s="410">
        <f>'220a'!F36+'230-239 Special Locala'!F36+'240-249 Special Statea'!F36+'250-289 Special Federala'!F36+'290a'!F36+'310a'!F36+'410a'!F36+'420a'!F36+'490a'!F36+'710a'!F36+'720a'!F36</f>
        <v>0</v>
      </c>
      <c r="G36" s="410">
        <f>'220a'!G36+'230-239 Special Locala'!G36+'240-249 Special Statea'!G36+'250-289 Special Federala'!G36+'290a'!G36+'310a'!G36+'410a'!G36+'420a'!G36+'490a'!G36+'710a'!G36+'720a'!G36</f>
        <v>0</v>
      </c>
      <c r="H36" s="410">
        <f>'220a'!H36+'230-239 Special Locala'!H36+'240-249 Special Statea'!H36+'250-289 Special Federala'!H36+'290a'!H36+'310a'!H36+'410a'!H36+'420a'!H36+'490a'!H36+'710a'!H36+'720a'!H36</f>
        <v>0</v>
      </c>
      <c r="I36" s="410">
        <f>'220a'!I36+'230-239 Special Locala'!I36+'240-249 Special Statea'!I36+'250-289 Special Federala'!I36+'290a'!I36+'310a'!I36+'410a'!I36+'420a'!I36+'490a'!I36+'710a'!I36+'720a'!I36</f>
        <v>0</v>
      </c>
      <c r="J36" s="410">
        <f>'220a'!J36+'230-239 Special Locala'!J36+'240-249 Special Statea'!J36+'250-289 Special Federala'!J36+'290a'!J36+'310a'!J36+'410a'!J36+'420a'!J36+'490a'!J36+'710a'!J36+'720a'!J36</f>
        <v>0</v>
      </c>
      <c r="K36" s="410">
        <f>'220a'!K36+'230-239 Special Locala'!K36+'240-249 Special Statea'!K36+'250-289 Special Federala'!K36+'290a'!K36+'310a'!K36+'410a'!K36+'420a'!K36+'490a'!K36+'710a'!K36+'720a'!K36</f>
        <v>0</v>
      </c>
      <c r="L36" s="410">
        <f>'220a'!L36+'230-239 Special Locala'!L36+'240-249 Special Statea'!L36+'250-289 Special Federala'!L36+'290a'!L36+'310a'!L36+'410a'!L36+'420a'!L36+'490a'!L36+'710a'!L36+'720a'!L36</f>
        <v>0</v>
      </c>
      <c r="M36" s="410">
        <f>'220a'!M36+'230-239 Special Locala'!M36+'240-249 Special Statea'!M36+'250-289 Special Federala'!M36+'290a'!M36+'310a'!M36+'410a'!M36+'420a'!M36+'490a'!M36+'710a'!M36+'720a'!M36</f>
        <v>0</v>
      </c>
    </row>
    <row r="37" spans="1:16" ht="15" x14ac:dyDescent="0.2">
      <c r="A37" s="416" t="s">
        <v>380</v>
      </c>
      <c r="B37" s="415" t="s">
        <v>523</v>
      </c>
      <c r="C37" s="407" t="s">
        <v>522</v>
      </c>
      <c r="D37" s="410">
        <f>'220a'!D37+'230-239 Special Locala'!D37+'240-249 Special Statea'!D37+'250-289 Special Federala'!D37+'290a'!D37+'310a'!D37+'410a'!D37+'420a'!D37+'490a'!D37+'710a'!D37+'720a'!D37</f>
        <v>194267</v>
      </c>
      <c r="E37" s="414">
        <f t="shared" si="2"/>
        <v>274197</v>
      </c>
      <c r="F37" s="410">
        <f>'220a'!F37+'230-239 Special Locala'!F37+'240-249 Special Statea'!F37+'250-289 Special Federala'!F37+'290a'!F37+'310a'!F37+'410a'!F37+'420a'!F37+'490a'!F37+'710a'!F37+'720a'!F37</f>
        <v>0</v>
      </c>
      <c r="G37" s="410">
        <f>'220a'!G37+'230-239 Special Locala'!G37+'240-249 Special Statea'!G37+'250-289 Special Federala'!G37+'290a'!G37+'310a'!G37+'410a'!G37+'420a'!G37+'490a'!G37+'710a'!G37+'720a'!G37</f>
        <v>0</v>
      </c>
      <c r="H37" s="410">
        <f>'220a'!H37+'230-239 Special Locala'!H37+'240-249 Special Statea'!H37+'250-289 Special Federala'!H37+'290a'!H37+'310a'!H37+'410a'!H37+'420a'!H37+'490a'!H37+'710a'!H37+'720a'!H37</f>
        <v>146150</v>
      </c>
      <c r="I37" s="410">
        <f>'220a'!I37+'230-239 Special Locala'!I37+'240-249 Special Statea'!I37+'250-289 Special Federala'!I37+'290a'!I37+'310a'!I37+'410a'!I37+'420a'!I37+'490a'!I37+'710a'!I37+'720a'!I37</f>
        <v>125547</v>
      </c>
      <c r="J37" s="410">
        <f>'220a'!J37+'230-239 Special Locala'!J37+'240-249 Special Statea'!J37+'250-289 Special Federala'!J37+'290a'!J37+'310a'!J37+'410a'!J37+'420a'!J37+'490a'!J37+'710a'!J37+'720a'!J37</f>
        <v>0</v>
      </c>
      <c r="K37" s="410">
        <f>'220a'!K37+'230-239 Special Locala'!K37+'240-249 Special Statea'!K37+'250-289 Special Federala'!K37+'290a'!K37+'310a'!K37+'410a'!K37+'420a'!K37+'490a'!K37+'710a'!K37+'720a'!K37</f>
        <v>0</v>
      </c>
      <c r="L37" s="410">
        <f>'220a'!L37+'230-239 Special Locala'!L37+'240-249 Special Statea'!L37+'250-289 Special Federala'!L37+'290a'!L37+'310a'!L37+'410a'!L37+'420a'!L37+'490a'!L37+'710a'!L37+'720a'!L37</f>
        <v>2500</v>
      </c>
      <c r="M37" s="410">
        <f>'220a'!M37+'230-239 Special Locala'!M37+'240-249 Special Statea'!M37+'250-289 Special Federala'!M37+'290a'!M37+'310a'!M37+'410a'!M37+'420a'!M37+'490a'!M37+'710a'!M37+'720a'!M37</f>
        <v>0</v>
      </c>
    </row>
    <row r="38" spans="1:16" ht="15" x14ac:dyDescent="0.2">
      <c r="A38" s="416" t="s">
        <v>377</v>
      </c>
      <c r="B38" s="415">
        <v>663</v>
      </c>
      <c r="C38" s="407" t="s">
        <v>521</v>
      </c>
      <c r="D38" s="410">
        <f>'220a'!D38+'230-239 Special Locala'!D38+'240-249 Special Statea'!D38+'250-289 Special Federala'!D38+'290a'!D38+'310a'!D38+'410a'!D38+'420a'!D38+'490a'!D38+'710a'!D38+'720a'!D38</f>
        <v>748452</v>
      </c>
      <c r="E38" s="414">
        <f t="shared" si="2"/>
        <v>829514</v>
      </c>
      <c r="F38" s="410">
        <f>'220a'!F38+'230-239 Special Locala'!F38+'240-249 Special Statea'!F38+'250-289 Special Federala'!F38+'290a'!F38+'310a'!F38+'410a'!F38+'420a'!F38+'490a'!F38+'710a'!F38+'720a'!F38</f>
        <v>0</v>
      </c>
      <c r="G38" s="410">
        <f>'220a'!G38+'230-239 Special Locala'!G38+'240-249 Special Statea'!G38+'250-289 Special Federala'!G38+'290a'!G38+'310a'!G38+'410a'!G38+'420a'!G38+'490a'!G38+'710a'!G38+'720a'!G38</f>
        <v>0</v>
      </c>
      <c r="H38" s="410">
        <f>'220a'!H38+'230-239 Special Locala'!H38+'240-249 Special Statea'!H38+'250-289 Special Federala'!H38+'290a'!H38+'310a'!H38+'410a'!H38+'420a'!H38+'490a'!H38+'710a'!H38+'720a'!H38</f>
        <v>377071</v>
      </c>
      <c r="I38" s="410">
        <f>'220a'!I38+'230-239 Special Locala'!I38+'240-249 Special Statea'!I38+'250-289 Special Federala'!I38+'290a'!I38+'310a'!I38+'410a'!I38+'420a'!I38+'490a'!I38+'710a'!I38+'720a'!I38</f>
        <v>413800</v>
      </c>
      <c r="J38" s="410">
        <f>'220a'!J38+'230-239 Special Locala'!J38+'240-249 Special Statea'!J38+'250-289 Special Federala'!J38+'290a'!J38+'310a'!J38+'410a'!J38+'420a'!J38+'490a'!J38+'710a'!J38+'720a'!J38</f>
        <v>38643</v>
      </c>
      <c r="K38" s="410">
        <f>'220a'!K38+'230-239 Special Locala'!K38+'240-249 Special Statea'!K38+'250-289 Special Federala'!K38+'290a'!K38+'310a'!K38+'410a'!K38+'420a'!K38+'490a'!K38+'710a'!K38+'720a'!K38</f>
        <v>0</v>
      </c>
      <c r="L38" s="410">
        <f>'220a'!L38+'230-239 Special Locala'!L38+'240-249 Special Statea'!L38+'250-289 Special Federala'!L38+'290a'!L38+'310a'!L38+'410a'!L38+'420a'!L38+'490a'!L38+'710a'!L38+'720a'!L38</f>
        <v>0</v>
      </c>
      <c r="M38" s="410">
        <f>'220a'!M38+'230-239 Special Locala'!M38+'240-249 Special Statea'!M38+'250-289 Special Federala'!M38+'290a'!M38+'310a'!M38+'410a'!M38+'420a'!M38+'490a'!M38+'710a'!M38+'720a'!M38</f>
        <v>0</v>
      </c>
    </row>
    <row r="39" spans="1:16" ht="15" x14ac:dyDescent="0.2">
      <c r="A39" s="416" t="s">
        <v>373</v>
      </c>
      <c r="B39" s="415" t="s">
        <v>520</v>
      </c>
      <c r="C39" s="407" t="s">
        <v>519</v>
      </c>
      <c r="D39" s="410">
        <f>'220a'!D39+'230-239 Special Locala'!D39+'240-249 Special Statea'!D39+'250-289 Special Federala'!D39+'290a'!D39+'310a'!D39+'410a'!D39+'420a'!D39+'490a'!D39+'710a'!D39+'720a'!D39</f>
        <v>483877</v>
      </c>
      <c r="E39" s="414">
        <f t="shared" si="2"/>
        <v>456367</v>
      </c>
      <c r="F39" s="410">
        <f>'220a'!F39+'230-239 Special Locala'!F39+'240-249 Special Statea'!F39+'250-289 Special Federala'!F39+'290a'!F39+'310a'!F39+'410a'!F39+'420a'!F39+'490a'!F39+'710a'!F39+'720a'!F39</f>
        <v>0</v>
      </c>
      <c r="G39" s="410">
        <f>'220a'!G39+'230-239 Special Locala'!G39+'240-249 Special Statea'!G39+'250-289 Special Federala'!G39+'290a'!G39+'310a'!G39+'410a'!G39+'420a'!G39+'490a'!G39+'710a'!G39+'720a'!G39</f>
        <v>0</v>
      </c>
      <c r="H39" s="410">
        <f>'220a'!H39+'230-239 Special Locala'!H39+'240-249 Special Statea'!H39+'250-289 Special Federala'!H39+'290a'!H39+'310a'!H39+'410a'!H39+'420a'!H39+'490a'!H39+'710a'!H39+'720a'!H39</f>
        <v>236368</v>
      </c>
      <c r="I39" s="410">
        <f>'220a'!I39+'230-239 Special Locala'!I39+'240-249 Special Statea'!I39+'250-289 Special Federala'!I39+'290a'!I39+'310a'!I39+'410a'!I39+'420a'!I39+'490a'!I39+'710a'!I39+'720a'!I39</f>
        <v>214999</v>
      </c>
      <c r="J39" s="410">
        <f>'220a'!J39+'230-239 Special Locala'!J39+'240-249 Special Statea'!J39+'250-289 Special Federala'!J39+'290a'!J39+'310a'!J39+'410a'!J39+'420a'!J39+'490a'!J39+'710a'!J39+'720a'!J39</f>
        <v>5000</v>
      </c>
      <c r="K39" s="410">
        <f>'220a'!K39+'230-239 Special Locala'!K39+'240-249 Special Statea'!K39+'250-289 Special Federala'!K39+'290a'!K39+'310a'!K39+'410a'!K39+'420a'!K39+'490a'!K39+'710a'!K39+'720a'!K39</f>
        <v>0</v>
      </c>
      <c r="L39" s="410">
        <f>'220a'!L39+'230-239 Special Locala'!L39+'240-249 Special Statea'!L39+'250-289 Special Federala'!L39+'290a'!L39+'310a'!L39+'410a'!L39+'420a'!L39+'490a'!L39+'710a'!L39+'720a'!L39</f>
        <v>0</v>
      </c>
      <c r="M39" s="410">
        <f>'220a'!M39+'230-239 Special Locala'!M39+'240-249 Special Statea'!M39+'250-289 Special Federala'!M39+'290a'!M39+'310a'!M39+'410a'!M39+'420a'!M39+'490a'!M39+'710a'!M39+'720a'!M39</f>
        <v>0</v>
      </c>
    </row>
    <row r="40" spans="1:16" ht="15" x14ac:dyDescent="0.2">
      <c r="A40" s="416" t="s">
        <v>369</v>
      </c>
      <c r="B40" s="415" t="s">
        <v>518</v>
      </c>
      <c r="C40" s="407" t="s">
        <v>230</v>
      </c>
      <c r="D40" s="410">
        <f>'220a'!D40+'230-239 Special Locala'!D40+'240-249 Special Statea'!D40+'250-289 Special Federala'!D40+'290a'!D40+'310a'!D40+'410a'!D40+'420a'!D40+'490a'!D40+'710a'!D40+'720a'!D40</f>
        <v>93350</v>
      </c>
      <c r="E40" s="414">
        <f t="shared" si="2"/>
        <v>107313</v>
      </c>
      <c r="F40" s="410">
        <f>'220a'!F40+'230-239 Special Locala'!F40+'240-249 Special Statea'!F40+'250-289 Special Federala'!F40+'290a'!F40+'310a'!F40+'410a'!F40+'420a'!F40+'490a'!F40+'710a'!F40+'720a'!F40</f>
        <v>0</v>
      </c>
      <c r="G40" s="410">
        <f>'220a'!G40+'230-239 Special Locala'!G40+'240-249 Special Statea'!G40+'250-289 Special Federala'!G40+'290a'!G40+'310a'!G40+'410a'!G40+'420a'!G40+'490a'!G40+'710a'!G40+'720a'!G40</f>
        <v>0</v>
      </c>
      <c r="H40" s="410">
        <f>'220a'!H40+'230-239 Special Locala'!H40+'240-249 Special Statea'!H40+'250-289 Special Federala'!H40+'290a'!H40+'310a'!H40+'410a'!H40+'420a'!H40+'490a'!H40+'710a'!H40+'720a'!H40</f>
        <v>45300</v>
      </c>
      <c r="I40" s="410">
        <f>'220a'!I40+'230-239 Special Locala'!I40+'240-249 Special Statea'!I40+'250-289 Special Federala'!I40+'290a'!I40+'310a'!I40+'410a'!I40+'420a'!I40+'490a'!I40+'710a'!I40+'720a'!I40</f>
        <v>62013</v>
      </c>
      <c r="J40" s="410">
        <f>'220a'!J40+'230-239 Special Locala'!J40+'240-249 Special Statea'!J40+'250-289 Special Federala'!J40+'290a'!J40+'310a'!J40+'410a'!J40+'420a'!J40+'490a'!J40+'710a'!J40+'720a'!J40</f>
        <v>0</v>
      </c>
      <c r="K40" s="410">
        <f>'220a'!K40+'230-239 Special Locala'!K40+'240-249 Special Statea'!K40+'250-289 Special Federala'!K40+'290a'!K40+'310a'!K40+'410a'!K40+'420a'!K40+'490a'!K40+'710a'!K40+'720a'!K40</f>
        <v>0</v>
      </c>
      <c r="L40" s="410">
        <f>'220a'!L40+'230-239 Special Locala'!L40+'240-249 Special Statea'!L40+'250-289 Special Federala'!L40+'290a'!L40+'310a'!L40+'410a'!L40+'420a'!L40+'490a'!L40+'710a'!L40+'720a'!L40</f>
        <v>0</v>
      </c>
      <c r="M40" s="410">
        <f>'220a'!M40+'230-239 Special Locala'!M40+'240-249 Special Statea'!M40+'250-289 Special Federala'!M40+'290a'!M40+'310a'!M40+'410a'!M40+'420a'!M40+'490a'!M40+'710a'!M40+'720a'!M40</f>
        <v>0</v>
      </c>
    </row>
    <row r="41" spans="1:16" ht="15" x14ac:dyDescent="0.2">
      <c r="A41" s="416" t="s">
        <v>365</v>
      </c>
      <c r="B41" s="415" t="s">
        <v>517</v>
      </c>
      <c r="C41" s="407" t="s">
        <v>228</v>
      </c>
      <c r="D41" s="410">
        <f>'220a'!D41+'230-239 Special Locala'!D41+'240-249 Special Statea'!D41+'250-289 Special Federala'!D41+'290a'!D41+'310a'!D41+'410a'!D41+'420a'!D41+'490a'!D41+'710a'!D41+'720a'!D41</f>
        <v>0</v>
      </c>
      <c r="E41" s="414">
        <f t="shared" si="2"/>
        <v>0</v>
      </c>
      <c r="F41" s="410">
        <f>'220a'!F41+'230-239 Special Locala'!F41+'240-249 Special Statea'!F41+'250-289 Special Federala'!F41+'290a'!F41+'310a'!F41+'410a'!F41+'420a'!F41+'490a'!F41+'710a'!F41+'720a'!F41</f>
        <v>0</v>
      </c>
      <c r="G41" s="410">
        <f>'220a'!G41+'230-239 Special Locala'!G41+'240-249 Special Statea'!G41+'250-289 Special Federala'!G41+'290a'!G41+'310a'!G41+'410a'!G41+'420a'!G41+'490a'!G41+'710a'!G41+'720a'!G41</f>
        <v>0</v>
      </c>
      <c r="H41" s="410">
        <f>'220a'!H41+'230-239 Special Locala'!H41+'240-249 Special Statea'!H41+'250-289 Special Federala'!H41+'290a'!H41+'310a'!H41+'410a'!H41+'420a'!H41+'490a'!H41+'710a'!H41+'720a'!H41</f>
        <v>0</v>
      </c>
      <c r="I41" s="410">
        <f>'220a'!I41+'230-239 Special Locala'!I41+'240-249 Special Statea'!I41+'250-289 Special Federala'!I41+'290a'!I41+'310a'!I41+'410a'!I41+'420a'!I41+'490a'!I41+'710a'!I41+'720a'!I41</f>
        <v>0</v>
      </c>
      <c r="J41" s="410">
        <f>'220a'!J41+'230-239 Special Locala'!J41+'240-249 Special Statea'!J41+'250-289 Special Federala'!J41+'290a'!J41+'310a'!J41+'410a'!J41+'420a'!J41+'490a'!J41+'710a'!J41+'720a'!J41</f>
        <v>0</v>
      </c>
      <c r="K41" s="410">
        <f>'220a'!K41+'230-239 Special Locala'!K41+'240-249 Special Statea'!K41+'250-289 Special Federala'!K41+'290a'!K41+'310a'!K41+'410a'!K41+'420a'!K41+'490a'!K41+'710a'!K41+'720a'!K41</f>
        <v>0</v>
      </c>
      <c r="L41" s="410">
        <f>'220a'!L41+'230-239 Special Locala'!L41+'240-249 Special Statea'!L41+'250-289 Special Federala'!L41+'290a'!L41+'310a'!L41+'410a'!L41+'420a'!L41+'490a'!L41+'710a'!L41+'720a'!L41</f>
        <v>0</v>
      </c>
      <c r="M41" s="410">
        <f>'220a'!M41+'230-239 Special Locala'!M41+'240-249 Special Statea'!M41+'250-289 Special Federala'!M41+'290a'!M41+'310a'!M41+'410a'!M41+'420a'!M41+'490a'!M41+'710a'!M41+'720a'!M41</f>
        <v>0</v>
      </c>
    </row>
    <row r="42" spans="1:16" ht="15" x14ac:dyDescent="0.2">
      <c r="A42" s="416" t="s">
        <v>362</v>
      </c>
      <c r="B42" s="415"/>
      <c r="C42" s="407"/>
      <c r="D42" s="403"/>
      <c r="E42" s="403"/>
      <c r="F42" s="406"/>
      <c r="G42" s="405"/>
      <c r="H42" s="404"/>
      <c r="I42" s="403"/>
      <c r="J42" s="403"/>
      <c r="K42" s="403"/>
      <c r="L42" s="403"/>
      <c r="M42" s="403"/>
    </row>
    <row r="43" spans="1:16" ht="15" x14ac:dyDescent="0.2">
      <c r="A43" s="416" t="s">
        <v>359</v>
      </c>
      <c r="B43" s="415" t="s">
        <v>516</v>
      </c>
      <c r="C43" s="407" t="s">
        <v>515</v>
      </c>
      <c r="D43" s="410">
        <f>'220a'!D43+'230-239 Special Locala'!D43+'240-249 Special Statea'!D43+'250-289 Special Federala'!D43+'290a'!D43+'310a'!D43+'410a'!D43+'420a'!D43+'490a'!D43+'710a'!D43+'720a'!D43</f>
        <v>26000</v>
      </c>
      <c r="E43" s="414">
        <f>SUM(F43:M43)</f>
        <v>0</v>
      </c>
      <c r="F43" s="410">
        <f>'220a'!F43+'230-239 Special Locala'!F43+'240-249 Special Statea'!F43+'250-289 Special Federala'!F43+'290a'!F43+'310a'!F43+'410a'!F43+'420a'!F43+'490a'!F43+'710a'!F43+'720a'!F43</f>
        <v>0</v>
      </c>
      <c r="G43" s="410">
        <f>'220a'!G43+'230-239 Special Locala'!G43+'240-249 Special Statea'!G43+'250-289 Special Federala'!G43+'290a'!G43+'310a'!G43+'410a'!G43+'420a'!G43+'490a'!G43+'710a'!G43+'720a'!G43</f>
        <v>0</v>
      </c>
      <c r="H43" s="410">
        <f>'220a'!H43+'230-239 Special Locala'!H43+'240-249 Special Statea'!H43+'250-289 Special Federala'!H43+'290a'!H43+'310a'!H43+'410a'!H43+'420a'!H43+'490a'!H43+'710a'!H43+'720a'!H43</f>
        <v>0</v>
      </c>
      <c r="I43" s="410">
        <f>'220a'!I43+'230-239 Special Locala'!I43+'240-249 Special Statea'!I43+'250-289 Special Federala'!I43+'290a'!I43+'310a'!I43+'410a'!I43+'420a'!I43+'490a'!I43+'710a'!I43+'720a'!I43</f>
        <v>0</v>
      </c>
      <c r="J43" s="410">
        <f>'220a'!J43+'230-239 Special Locala'!J43+'240-249 Special Statea'!J43+'250-289 Special Federala'!J43+'290a'!J43+'310a'!J43+'410a'!J43+'420a'!J43+'490a'!J43+'710a'!J43+'720a'!J43</f>
        <v>0</v>
      </c>
      <c r="K43" s="410">
        <f>'220a'!K43+'230-239 Special Locala'!K43+'240-249 Special Statea'!K43+'250-289 Special Federala'!K43+'290a'!K43+'310a'!K43+'410a'!K43+'420a'!K43+'490a'!K43+'710a'!K43+'720a'!K43</f>
        <v>0</v>
      </c>
      <c r="L43" s="410">
        <f>'220a'!L43+'230-239 Special Locala'!L43+'240-249 Special Statea'!L43+'250-289 Special Federala'!L43+'290a'!L43+'310a'!L43+'410a'!L43+'420a'!L43+'490a'!L43+'710a'!L43+'720a'!L43</f>
        <v>0</v>
      </c>
      <c r="M43" s="410">
        <f>'220a'!M43+'230-239 Special Locala'!M43+'240-249 Special Statea'!M43+'250-289 Special Federala'!M43+'290a'!M43+'310a'!M43+'410a'!M43+'420a'!M43+'490a'!M43+'710a'!M43+'720a'!M43</f>
        <v>0</v>
      </c>
    </row>
    <row r="44" spans="1:16" ht="15" x14ac:dyDescent="0.2">
      <c r="A44" s="416" t="s">
        <v>357</v>
      </c>
      <c r="B44" s="415" t="s">
        <v>514</v>
      </c>
      <c r="C44" s="407" t="s">
        <v>513</v>
      </c>
      <c r="D44" s="410">
        <f>'220a'!D44+'230-239 Special Locala'!D44+'240-249 Special Statea'!D44+'250-289 Special Federala'!D44+'290a'!D44+'310a'!D44+'410a'!D44+'420a'!D44+'490a'!D44+'710a'!D44+'720a'!D44</f>
        <v>226758</v>
      </c>
      <c r="E44" s="414">
        <f>SUM(F44:M44)</f>
        <v>244823</v>
      </c>
      <c r="F44" s="410">
        <f>'220a'!F44+'230-239 Special Locala'!F44+'240-249 Special Statea'!F44+'250-289 Special Federala'!F44+'290a'!F44+'310a'!F44+'410a'!F44+'420a'!F44+'490a'!F44+'710a'!F44+'720a'!F44</f>
        <v>0</v>
      </c>
      <c r="G44" s="410">
        <f>'220a'!G44+'230-239 Special Locala'!G44+'240-249 Special Statea'!G44+'250-289 Special Federala'!G44+'290a'!G44+'310a'!G44+'410a'!G44+'420a'!G44+'490a'!G44+'710a'!G44+'720a'!G44</f>
        <v>0</v>
      </c>
      <c r="H44" s="410">
        <f>'220a'!H44+'230-239 Special Locala'!H44+'240-249 Special Statea'!H44+'250-289 Special Federala'!H44+'290a'!H44+'310a'!H44+'410a'!H44+'420a'!H44+'490a'!H44+'710a'!H44+'720a'!H44</f>
        <v>244823</v>
      </c>
      <c r="I44" s="410">
        <f>'220a'!I44+'230-239 Special Locala'!I44+'240-249 Special Statea'!I44+'250-289 Special Federala'!I44+'290a'!I44+'310a'!I44+'410a'!I44+'420a'!I44+'490a'!I44+'710a'!I44+'720a'!I44</f>
        <v>0</v>
      </c>
      <c r="J44" s="410">
        <f>'220a'!J44+'230-239 Special Locala'!J44+'240-249 Special Statea'!J44+'250-289 Special Federala'!J44+'290a'!J44+'310a'!J44+'410a'!J44+'420a'!J44+'490a'!J44+'710a'!J44+'720a'!J44</f>
        <v>0</v>
      </c>
      <c r="K44" s="410">
        <f>'220a'!K44+'230-239 Special Locala'!K44+'240-249 Special Statea'!K44+'250-289 Special Federala'!K44+'290a'!K44+'310a'!K44+'410a'!K44+'420a'!K44+'490a'!K44+'710a'!K44+'720a'!K44</f>
        <v>0</v>
      </c>
      <c r="L44" s="410">
        <f>'220a'!L44+'230-239 Special Locala'!L44+'240-249 Special Statea'!L44+'250-289 Special Federala'!L44+'290a'!L44+'310a'!L44+'410a'!L44+'420a'!L44+'490a'!L44+'710a'!L44+'720a'!L44</f>
        <v>0</v>
      </c>
      <c r="M44" s="410">
        <f>'220a'!M44+'230-239 Special Locala'!M44+'240-249 Special Statea'!M44+'250-289 Special Federala'!M44+'290a'!M44+'310a'!M44+'410a'!M44+'420a'!M44+'490a'!M44+'710a'!M44+'720a'!M44</f>
        <v>0</v>
      </c>
    </row>
    <row r="45" spans="1:16" ht="15" x14ac:dyDescent="0.2">
      <c r="A45" s="416" t="s">
        <v>353</v>
      </c>
      <c r="B45" s="415" t="s">
        <v>512</v>
      </c>
      <c r="C45" s="407" t="s">
        <v>222</v>
      </c>
      <c r="D45" s="410">
        <f>'220a'!D45+'230-239 Special Locala'!D45+'240-249 Special Statea'!D45+'250-289 Special Federala'!D45+'290a'!D45+'310a'!D45+'410a'!D45+'420a'!D45+'490a'!D45+'710a'!D45+'720a'!D45</f>
        <v>28426</v>
      </c>
      <c r="E45" s="414">
        <f>SUM(F45:M45)</f>
        <v>40105</v>
      </c>
      <c r="F45" s="410">
        <f>'220a'!F45+'230-239 Special Locala'!F45+'240-249 Special Statea'!F45+'250-289 Special Federala'!F45+'290a'!F45+'310a'!F45+'410a'!F45+'420a'!F45+'490a'!F45+'710a'!F45+'720a'!F45</f>
        <v>0</v>
      </c>
      <c r="G45" s="410">
        <f>'220a'!G45+'230-239 Special Locala'!G45+'240-249 Special Statea'!G45+'250-289 Special Federala'!G45+'290a'!G45+'310a'!G45+'410a'!G45+'420a'!G45+'490a'!G45+'710a'!G45+'720a'!G45</f>
        <v>0</v>
      </c>
      <c r="H45" s="410">
        <f>'220a'!H45+'230-239 Special Locala'!H45+'240-249 Special Statea'!H45+'250-289 Special Federala'!H45+'290a'!H45+'310a'!H45+'410a'!H45+'420a'!H45+'490a'!H45+'710a'!H45+'720a'!H45</f>
        <v>14000</v>
      </c>
      <c r="I45" s="410">
        <f>'220a'!I45+'230-239 Special Locala'!I45+'240-249 Special Statea'!I45+'250-289 Special Federala'!I45+'290a'!I45+'310a'!I45+'410a'!I45+'420a'!I45+'490a'!I45+'710a'!I45+'720a'!I45</f>
        <v>26105</v>
      </c>
      <c r="J45" s="410">
        <f>'220a'!J45+'230-239 Special Locala'!J45+'240-249 Special Statea'!J45+'250-289 Special Federala'!J45+'290a'!J45+'310a'!J45+'410a'!J45+'420a'!J45+'490a'!J45+'710a'!J45+'720a'!J45</f>
        <v>0</v>
      </c>
      <c r="K45" s="410">
        <f>'220a'!K45+'230-239 Special Locala'!K45+'240-249 Special Statea'!K45+'250-289 Special Federala'!K45+'290a'!K45+'310a'!K45+'410a'!K45+'420a'!K45+'490a'!K45+'710a'!K45+'720a'!K45</f>
        <v>0</v>
      </c>
      <c r="L45" s="410">
        <f>'220a'!L45+'230-239 Special Locala'!L45+'240-249 Special Statea'!L45+'250-289 Special Federala'!L45+'290a'!L45+'310a'!L45+'410a'!L45+'420a'!L45+'490a'!L45+'710a'!L45+'720a'!L45</f>
        <v>0</v>
      </c>
      <c r="M45" s="410">
        <f>'220a'!M45+'230-239 Special Locala'!M45+'240-249 Special Statea'!M45+'250-289 Special Federala'!M45+'290a'!M45+'310a'!M45+'410a'!M45+'420a'!M45+'490a'!M45+'710a'!M45+'720a'!M45</f>
        <v>0</v>
      </c>
    </row>
    <row r="46" spans="1:16" ht="15" x14ac:dyDescent="0.2">
      <c r="A46" s="409"/>
      <c r="B46" s="408"/>
      <c r="C46" s="407"/>
      <c r="D46" s="403"/>
      <c r="E46" s="403"/>
      <c r="F46" s="406"/>
      <c r="G46" s="405"/>
      <c r="H46" s="404"/>
      <c r="I46" s="403"/>
      <c r="J46" s="403"/>
      <c r="K46" s="403"/>
      <c r="L46" s="403"/>
      <c r="M46" s="403"/>
    </row>
    <row r="47" spans="1:16" ht="12" customHeight="1" x14ac:dyDescent="0.2">
      <c r="A47" s="602" t="str">
        <f ca="1">CELL("filename",A47)</f>
        <v>R:\Finance\Annual Budget\Amended 2016-2017\[2016-2017 Amended Budget.xlsx]200-720 Summarya</v>
      </c>
      <c r="B47" s="602"/>
      <c r="C47" s="602"/>
      <c r="D47" s="402"/>
      <c r="E47" s="402"/>
      <c r="F47" s="402"/>
      <c r="G47" s="402"/>
      <c r="H47" s="402"/>
      <c r="I47" s="402"/>
      <c r="J47" s="402"/>
      <c r="K47" s="402"/>
      <c r="L47" s="402"/>
      <c r="M47" s="402"/>
    </row>
    <row r="48" spans="1:16" ht="12" customHeight="1" x14ac:dyDescent="0.2">
      <c r="A48" s="401"/>
      <c r="B48" s="401"/>
      <c r="C48" s="400" t="s">
        <v>511</v>
      </c>
      <c r="D48" s="399">
        <f t="shared" ref="D48:M48" si="3">SUM(D23:D46)</f>
        <v>7324024</v>
      </c>
      <c r="E48" s="399">
        <f t="shared" si="3"/>
        <v>7678556</v>
      </c>
      <c r="F48" s="399">
        <f t="shared" si="3"/>
        <v>1130206</v>
      </c>
      <c r="G48" s="399">
        <f t="shared" si="3"/>
        <v>471258</v>
      </c>
      <c r="H48" s="399">
        <f t="shared" si="3"/>
        <v>4301935</v>
      </c>
      <c r="I48" s="399">
        <f t="shared" si="3"/>
        <v>1729014</v>
      </c>
      <c r="J48" s="399">
        <f t="shared" si="3"/>
        <v>43643</v>
      </c>
      <c r="K48" s="399">
        <f t="shared" si="3"/>
        <v>0</v>
      </c>
      <c r="L48" s="399">
        <f t="shared" si="3"/>
        <v>2500</v>
      </c>
      <c r="M48" s="399">
        <f t="shared" si="3"/>
        <v>0</v>
      </c>
      <c r="O48" s="548">
        <f>31924160-24245604</f>
        <v>7678556</v>
      </c>
      <c r="P48" s="547">
        <f>E48-O48</f>
        <v>0</v>
      </c>
    </row>
  </sheetData>
  <mergeCells count="3">
    <mergeCell ref="A1:C1"/>
    <mergeCell ref="A4:C4"/>
    <mergeCell ref="A47:C47"/>
  </mergeCells>
  <printOptions horizontalCentered="1" verticalCentered="1"/>
  <pageMargins left="0.1" right="0.1" top="0.4" bottom="0.4" header="0.1" footer="0.1"/>
  <pageSetup scale="81" fitToHeight="2" orientation="landscape" r:id="rId1"/>
  <headerFooter>
    <oddHeader>&amp;C&amp;"Arial,Bold"TWIN FALLS SCHOOL DISTRICT 411</oddHeader>
    <oddFooter>&amp;L&amp;"Arial,Bold"&amp;Z&amp;F&amp;R&amp;"Arial,Bold"Page &amp;P of &amp;N</oddFooter>
  </headerFooter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C49"/>
  <sheetViews>
    <sheetView zoomScaleNormal="100" workbookViewId="0">
      <pane xSplit="3" ySplit="7" topLeftCell="D8" activePane="bottomRight" state="frozen"/>
      <selection activeCell="P31" sqref="P31"/>
      <selection pane="topRight" activeCell="P31" sqref="P31"/>
      <selection pane="bottomLeft" activeCell="P31" sqref="P31"/>
      <selection pane="bottomRight" activeCell="P31" sqref="P31"/>
    </sheetView>
  </sheetViews>
  <sheetFormatPr defaultRowHeight="15.75" x14ac:dyDescent="0.25"/>
  <cols>
    <col min="1" max="1" width="3.77734375" style="397" customWidth="1"/>
    <col min="2" max="2" width="6.77734375" style="452" customWidth="1"/>
    <col min="3" max="3" width="30.77734375" style="398" customWidth="1"/>
    <col min="4" max="13" width="11.77734375" style="397" customWidth="1"/>
    <col min="14" max="14" width="8.88671875" style="397"/>
    <col min="15" max="15" width="11.5546875" style="397" bestFit="1" customWidth="1"/>
    <col min="16" max="16384" width="8.88671875" style="397"/>
  </cols>
  <sheetData>
    <row r="1" spans="1:22" ht="20.25" x14ac:dyDescent="0.3">
      <c r="A1" s="600" t="s">
        <v>47</v>
      </c>
      <c r="B1" s="600"/>
      <c r="C1" s="600"/>
      <c r="E1" s="530" t="s">
        <v>510</v>
      </c>
      <c r="F1" s="529"/>
      <c r="G1" s="529"/>
      <c r="H1" s="529"/>
      <c r="I1" s="451"/>
      <c r="L1" s="540"/>
      <c r="M1" s="450" t="s">
        <v>672</v>
      </c>
    </row>
    <row r="2" spans="1:22" x14ac:dyDescent="0.25">
      <c r="E2" s="530" t="s">
        <v>16</v>
      </c>
      <c r="F2" s="529"/>
      <c r="G2" s="529"/>
      <c r="H2" s="528"/>
      <c r="K2" s="446"/>
      <c r="L2" s="445"/>
      <c r="M2" s="542" t="s">
        <v>670</v>
      </c>
    </row>
    <row r="3" spans="1:22" ht="15" customHeight="1" x14ac:dyDescent="0.25">
      <c r="E3" s="447" t="s">
        <v>507</v>
      </c>
      <c r="F3" s="447"/>
      <c r="G3" s="447"/>
      <c r="H3" s="528"/>
      <c r="J3" s="527" t="s">
        <v>5</v>
      </c>
      <c r="K3" s="446"/>
      <c r="L3" s="445"/>
      <c r="M3" s="542" t="s">
        <v>669</v>
      </c>
    </row>
    <row r="4" spans="1:22" ht="12.6" customHeight="1" x14ac:dyDescent="0.2">
      <c r="A4" s="603" t="s">
        <v>505</v>
      </c>
      <c r="B4" s="603"/>
      <c r="C4" s="603"/>
      <c r="D4" s="401"/>
      <c r="E4" s="401"/>
      <c r="F4" s="401"/>
      <c r="G4" s="401"/>
      <c r="H4" s="401"/>
      <c r="I4" s="401"/>
      <c r="J4" s="401"/>
      <c r="K4" s="401"/>
      <c r="L4" s="401"/>
    </row>
    <row r="5" spans="1:22" ht="15" x14ac:dyDescent="0.2">
      <c r="A5" s="526"/>
      <c r="B5" s="522"/>
      <c r="C5" s="525" t="s">
        <v>16</v>
      </c>
      <c r="D5" s="522" t="s">
        <v>503</v>
      </c>
      <c r="E5" s="522" t="s">
        <v>90</v>
      </c>
      <c r="F5" s="524" t="s">
        <v>85</v>
      </c>
      <c r="G5" s="524" t="s">
        <v>83</v>
      </c>
      <c r="H5" s="524" t="s">
        <v>81</v>
      </c>
      <c r="I5" s="524" t="s">
        <v>79</v>
      </c>
      <c r="J5" s="524" t="s">
        <v>77</v>
      </c>
      <c r="K5" s="523" t="s">
        <v>75</v>
      </c>
      <c r="L5" s="522" t="s">
        <v>73</v>
      </c>
      <c r="M5" s="522" t="s">
        <v>70</v>
      </c>
    </row>
    <row r="6" spans="1:22" ht="15" x14ac:dyDescent="0.2">
      <c r="A6" s="521"/>
      <c r="B6" s="481"/>
      <c r="C6" s="480"/>
      <c r="D6" s="516"/>
      <c r="E6" s="520"/>
      <c r="F6" s="401"/>
      <c r="G6" s="519"/>
      <c r="H6" s="518" t="s">
        <v>560</v>
      </c>
      <c r="I6" s="518" t="s">
        <v>559</v>
      </c>
      <c r="J6" s="517" t="s">
        <v>558</v>
      </c>
      <c r="K6" s="481" t="s">
        <v>557</v>
      </c>
      <c r="L6" s="481" t="s">
        <v>556</v>
      </c>
      <c r="M6" s="516"/>
    </row>
    <row r="7" spans="1:22" ht="15" x14ac:dyDescent="0.2">
      <c r="A7" s="482" t="s">
        <v>87</v>
      </c>
      <c r="B7" s="484" t="s">
        <v>500</v>
      </c>
      <c r="C7" s="515" t="s">
        <v>555</v>
      </c>
      <c r="D7" s="484" t="s">
        <v>88</v>
      </c>
      <c r="E7" s="484" t="s">
        <v>88</v>
      </c>
      <c r="F7" s="514" t="s">
        <v>84</v>
      </c>
      <c r="G7" s="459" t="s">
        <v>82</v>
      </c>
      <c r="H7" s="459" t="s">
        <v>554</v>
      </c>
      <c r="I7" s="459" t="s">
        <v>553</v>
      </c>
      <c r="J7" s="482" t="s">
        <v>552</v>
      </c>
      <c r="K7" s="484" t="s">
        <v>551</v>
      </c>
      <c r="L7" s="484" t="s">
        <v>550</v>
      </c>
      <c r="M7" s="484" t="s">
        <v>184</v>
      </c>
    </row>
    <row r="8" spans="1:22" ht="15" x14ac:dyDescent="0.2">
      <c r="A8" s="482" t="s">
        <v>350</v>
      </c>
      <c r="B8" s="484" t="s">
        <v>597</v>
      </c>
      <c r="C8" s="463" t="s">
        <v>220</v>
      </c>
      <c r="D8" s="497">
        <f>'220b'!D8+'230-239 Special Localb'!D8+'240-249 Special Stateb'!D8+'250-289 Special Federalb'!D8+'290b'!D8+'310b'!D8+'410b'!D8+'420b'!D8+'490b'!D8+'710b'!D8+'720b'!D8</f>
        <v>0</v>
      </c>
      <c r="E8" s="414">
        <f>SUM(F8:M8)</f>
        <v>0</v>
      </c>
      <c r="F8" s="497">
        <f>'220b'!F8+'230-239 Special Localb'!F8+'240-249 Special Stateb'!F8+'250-289 Special Federalb'!F8+'290b'!F8+'310b'!F8+'410b'!F8+'420b'!F8+'490b'!F8+'710b'!F8+'720b'!F8</f>
        <v>0</v>
      </c>
      <c r="G8" s="497">
        <f>'220b'!G8+'230-239 Special Localb'!G8+'240-249 Special Stateb'!G8+'250-289 Special Federalb'!G8+'290b'!G8+'310b'!G8+'410b'!G8+'420b'!G8+'490b'!G8+'710b'!G8+'720b'!G8</f>
        <v>0</v>
      </c>
      <c r="H8" s="497">
        <f>'220b'!H8+'230-239 Special Localb'!H8+'240-249 Special Stateb'!H8+'250-289 Special Federalb'!H8+'290b'!H8+'310b'!H8+'410b'!H8+'420b'!H8+'490b'!H8+'710b'!H8+'720b'!H8</f>
        <v>0</v>
      </c>
      <c r="I8" s="497">
        <f>'220b'!I8+'230-239 Special Localb'!I8+'240-249 Special Stateb'!I8+'250-289 Special Federalb'!I8+'290b'!I8+'310b'!I8+'410b'!I8+'420b'!I8+'490b'!I8+'710b'!I8+'720b'!I8</f>
        <v>0</v>
      </c>
      <c r="J8" s="497">
        <f>'220b'!J8+'230-239 Special Localb'!J8+'240-249 Special Stateb'!J8+'250-289 Special Federalb'!J8+'290b'!J8+'310b'!J8+'410b'!J8+'420b'!J8+'490b'!J8+'710b'!J8+'720b'!J8</f>
        <v>0</v>
      </c>
      <c r="K8" s="497">
        <f>'220b'!K8+'230-239 Special Localb'!K8+'240-249 Special Stateb'!K8+'250-289 Special Federalb'!K8+'290b'!K8+'310b'!K8+'410b'!K8+'420b'!K8+'490b'!K8+'710b'!K8+'720b'!K8</f>
        <v>0</v>
      </c>
      <c r="L8" s="497">
        <f>'220b'!L8+'230-239 Special Localb'!L8+'240-249 Special Stateb'!L8+'250-289 Special Federalb'!L8+'290b'!L8+'310b'!L8+'410b'!L8+'420b'!L8+'490b'!L8+'710b'!L8+'720b'!L8</f>
        <v>0</v>
      </c>
      <c r="M8" s="497">
        <f>'220b'!M8+'230-239 Special Localb'!M8+'240-249 Special Stateb'!M8+'250-289 Special Federalb'!M8+'290b'!M8+'310b'!M8+'410b'!M8+'420b'!M8+'490b'!M8+'710b'!M8+'720b'!M8</f>
        <v>0</v>
      </c>
    </row>
    <row r="9" spans="1:22" ht="15" x14ac:dyDescent="0.2">
      <c r="A9" s="482" t="s">
        <v>493</v>
      </c>
      <c r="B9" s="484"/>
      <c r="C9" s="463"/>
      <c r="D9" s="509"/>
      <c r="E9" s="509"/>
      <c r="F9" s="512"/>
      <c r="G9" s="511"/>
      <c r="H9" s="510"/>
      <c r="I9" s="509"/>
      <c r="J9" s="509"/>
      <c r="K9" s="509"/>
      <c r="L9" s="509"/>
      <c r="M9" s="509"/>
    </row>
    <row r="10" spans="1:22" ht="15" x14ac:dyDescent="0.2">
      <c r="A10" s="482" t="s">
        <v>490</v>
      </c>
      <c r="B10" s="484" t="s">
        <v>75</v>
      </c>
      <c r="C10" s="473" t="s">
        <v>596</v>
      </c>
      <c r="D10" s="472">
        <f>+D8+'200-720 Summarya'!D48</f>
        <v>7324024</v>
      </c>
      <c r="E10" s="472">
        <f>+E8+'200-720 Summarya'!E48</f>
        <v>7678556</v>
      </c>
      <c r="F10" s="472">
        <f>+F8+'200-720 Summarya'!F48</f>
        <v>1130206</v>
      </c>
      <c r="G10" s="472">
        <f>+G8+'200-720 Summarya'!G48</f>
        <v>471258</v>
      </c>
      <c r="H10" s="472">
        <f>+H8+'200-720 Summarya'!H48</f>
        <v>4301935</v>
      </c>
      <c r="I10" s="472">
        <f>+I8+'200-720 Summarya'!I48</f>
        <v>1729014</v>
      </c>
      <c r="J10" s="472">
        <f>+J8+'200-720 Summarya'!J48</f>
        <v>43643</v>
      </c>
      <c r="K10" s="472">
        <f>+K8+'200-720 Summarya'!K48</f>
        <v>0</v>
      </c>
      <c r="L10" s="472">
        <f>+L8+'200-720 Summarya'!L48</f>
        <v>2500</v>
      </c>
      <c r="M10" s="472">
        <f>+M8+'200-720 Summarya'!M48</f>
        <v>0</v>
      </c>
    </row>
    <row r="11" spans="1:22" x14ac:dyDescent="0.25">
      <c r="A11" s="482" t="s">
        <v>485</v>
      </c>
      <c r="B11" s="513"/>
      <c r="C11" s="486"/>
      <c r="D11" s="501"/>
      <c r="E11" s="501"/>
      <c r="F11" s="504"/>
      <c r="G11" s="503"/>
      <c r="H11" s="502"/>
      <c r="I11" s="501"/>
      <c r="J11" s="501"/>
      <c r="K11" s="501"/>
      <c r="L11" s="501"/>
      <c r="M11" s="501"/>
    </row>
    <row r="12" spans="1:22" ht="15" x14ac:dyDescent="0.2">
      <c r="A12" s="482" t="s">
        <v>478</v>
      </c>
      <c r="B12" s="484" t="s">
        <v>595</v>
      </c>
      <c r="C12" s="463" t="s">
        <v>218</v>
      </c>
      <c r="D12" s="497">
        <f>'220b'!D12+'230-239 Special Localb'!D12+'240-249 Special Stateb'!D12+'250-289 Special Federalb'!D12+'290b'!D12+'310b'!D12+'410b'!D12+'420b'!D12+'490b'!D12+'710b'!D12+'720b'!D12</f>
        <v>4785596</v>
      </c>
      <c r="E12" s="414">
        <f>SUM(F12:M12)</f>
        <v>4834140</v>
      </c>
      <c r="F12" s="497">
        <f>'220b'!F12+'230-239 Special Localb'!F12+'240-249 Special Stateb'!F12+'250-289 Special Federalb'!F12+'290b'!F12+'310b'!F12+'410b'!F12+'420b'!F12+'490b'!F12+'710b'!F12+'720b'!F12</f>
        <v>1258500</v>
      </c>
      <c r="G12" s="497">
        <f>'220b'!G12+'230-239 Special Localb'!G12+'240-249 Special Stateb'!G12+'250-289 Special Federalb'!G12+'290b'!G12+'310b'!G12+'410b'!G12+'420b'!G12+'490b'!G12+'710b'!G12+'720b'!G12</f>
        <v>407515</v>
      </c>
      <c r="H12" s="497">
        <f>'220b'!H12+'230-239 Special Localb'!H12+'240-249 Special Stateb'!H12+'250-289 Special Federalb'!H12+'290b'!H12+'310b'!H12+'410b'!H12+'420b'!H12+'490b'!H12+'710b'!H12+'720b'!H12</f>
        <v>116000</v>
      </c>
      <c r="I12" s="497">
        <f>'220b'!I12+'230-239 Special Localb'!I12+'240-249 Special Stateb'!I12+'250-289 Special Federalb'!I12+'290b'!I12+'310b'!I12+'410b'!I12+'420b'!I12+'490b'!I12+'710b'!I12+'720b'!I12</f>
        <v>3052125</v>
      </c>
      <c r="J12" s="497">
        <f>'220b'!J12+'230-239 Special Localb'!J12+'240-249 Special Stateb'!J12+'250-289 Special Federalb'!J12+'290b'!J12+'310b'!J12+'410b'!J12+'420b'!J12+'490b'!J12+'710b'!J12+'720b'!J12</f>
        <v>0</v>
      </c>
      <c r="K12" s="497">
        <f>'220b'!K12+'230-239 Special Localb'!K12+'240-249 Special Stateb'!K12+'250-289 Special Federalb'!K12+'290b'!K12+'310b'!K12+'410b'!K12+'420b'!K12+'490b'!K12+'710b'!K12+'720b'!K12</f>
        <v>0</v>
      </c>
      <c r="L12" s="497">
        <f>'220b'!L12+'230-239 Special Localb'!L12+'240-249 Special Stateb'!L12+'250-289 Special Federalb'!L12+'290b'!L12+'310b'!L12+'410b'!L12+'420b'!L12+'490b'!L12+'710b'!L12+'720b'!L12</f>
        <v>0</v>
      </c>
      <c r="M12" s="497">
        <f>'220b'!M12+'230-239 Special Localb'!M12+'240-249 Special Stateb'!M12+'250-289 Special Federalb'!M12+'290b'!M12+'310b'!M12+'410b'!M12+'420b'!M12+'490b'!M12+'710b'!M12+'720b'!M12</f>
        <v>0</v>
      </c>
    </row>
    <row r="13" spans="1:22" ht="15" x14ac:dyDescent="0.2">
      <c r="A13" s="482" t="s">
        <v>474</v>
      </c>
      <c r="B13" s="484" t="s">
        <v>594</v>
      </c>
      <c r="C13" s="463" t="s">
        <v>216</v>
      </c>
      <c r="D13" s="497">
        <f>'220b'!D13+'230-239 Special Localb'!D13+'240-249 Special Stateb'!D13+'250-289 Special Federalb'!D13+'290b'!D13+'310b'!D13+'410b'!D13+'420b'!D13+'490b'!D13+'710b'!D13+'720b'!D13</f>
        <v>20143</v>
      </c>
      <c r="E13" s="414">
        <f>SUM(F13:M13)</f>
        <v>28700</v>
      </c>
      <c r="F13" s="497">
        <f>'220b'!F13+'230-239 Special Localb'!F13+'240-249 Special Stateb'!F13+'250-289 Special Federalb'!F13+'290b'!F13+'310b'!F13+'410b'!F13+'420b'!F13+'490b'!F13+'710b'!F13+'720b'!F13</f>
        <v>0</v>
      </c>
      <c r="G13" s="497">
        <f>'220b'!G13+'230-239 Special Localb'!G13+'240-249 Special Stateb'!G13+'250-289 Special Federalb'!G13+'290b'!G13+'310b'!G13+'410b'!G13+'420b'!G13+'490b'!G13+'710b'!G13+'720b'!G13</f>
        <v>0</v>
      </c>
      <c r="H13" s="497">
        <f>'220b'!H13+'230-239 Special Localb'!H13+'240-249 Special Stateb'!H13+'250-289 Special Federalb'!H13+'290b'!H13+'310b'!H13+'410b'!H13+'420b'!H13+'490b'!H13+'710b'!H13+'720b'!H13</f>
        <v>5800</v>
      </c>
      <c r="I13" s="497">
        <f>'220b'!I13+'230-239 Special Localb'!I13+'240-249 Special Stateb'!I13+'250-289 Special Federalb'!I13+'290b'!I13+'310b'!I13+'410b'!I13+'420b'!I13+'490b'!I13+'710b'!I13+'720b'!I13</f>
        <v>22900</v>
      </c>
      <c r="J13" s="497">
        <f>'220b'!J13+'230-239 Special Localb'!J13+'240-249 Special Stateb'!J13+'250-289 Special Federalb'!J13+'290b'!J13+'310b'!J13+'410b'!J13+'420b'!J13+'490b'!J13+'710b'!J13+'720b'!J13</f>
        <v>0</v>
      </c>
      <c r="K13" s="497">
        <f>'220b'!K13+'230-239 Special Localb'!K13+'240-249 Special Stateb'!K13+'250-289 Special Federalb'!K13+'290b'!K13+'310b'!K13+'410b'!K13+'420b'!K13+'490b'!K13+'710b'!K13+'720b'!K13</f>
        <v>0</v>
      </c>
      <c r="L13" s="497">
        <f>'220b'!L13+'230-239 Special Localb'!L13+'240-249 Special Stateb'!L13+'250-289 Special Federalb'!L13+'290b'!L13+'310b'!L13+'410b'!L13+'420b'!L13+'490b'!L13+'710b'!L13+'720b'!L13</f>
        <v>0</v>
      </c>
      <c r="M13" s="497">
        <f>'220b'!M13+'230-239 Special Localb'!M13+'240-249 Special Stateb'!M13+'250-289 Special Federalb'!M13+'290b'!M13+'310b'!M13+'410b'!M13+'420b'!M13+'490b'!M13+'710b'!M13+'720b'!M13</f>
        <v>0</v>
      </c>
    </row>
    <row r="14" spans="1:22" ht="15" x14ac:dyDescent="0.2">
      <c r="A14" s="482" t="s">
        <v>469</v>
      </c>
      <c r="B14" s="484">
        <v>730</v>
      </c>
      <c r="C14" s="463" t="s">
        <v>593</v>
      </c>
      <c r="D14" s="497">
        <f>'220b'!D14+'230-239 Special Localb'!D14+'240-249 Special Stateb'!D14+'250-289 Special Federalb'!D14+'290b'!D14+'310b'!D14+'410b'!D14+'420b'!D14+'490b'!D14+'710b'!D14+'720b'!D14</f>
        <v>0</v>
      </c>
      <c r="E14" s="414">
        <f>SUM(F14:M14)</f>
        <v>0</v>
      </c>
      <c r="F14" s="497">
        <f>'220b'!F14+'230-239 Special Localb'!F14+'240-249 Special Stateb'!F14+'250-289 Special Federalb'!F14+'290b'!F14+'310b'!F14+'410b'!F14+'420b'!F14+'490b'!F14+'710b'!F14+'720b'!F14</f>
        <v>0</v>
      </c>
      <c r="G14" s="497">
        <f>'220b'!G14+'230-239 Special Localb'!G14+'240-249 Special Stateb'!G14+'250-289 Special Federalb'!G14+'290b'!G14+'310b'!G14+'410b'!G14+'420b'!G14+'490b'!G14+'710b'!G14+'720b'!G14</f>
        <v>0</v>
      </c>
      <c r="H14" s="497">
        <f>'220b'!H14+'230-239 Special Localb'!H14+'240-249 Special Stateb'!H14+'250-289 Special Federalb'!H14+'290b'!H14+'310b'!H14+'410b'!H14+'420b'!H14+'490b'!H14+'710b'!H14+'720b'!H14</f>
        <v>0</v>
      </c>
      <c r="I14" s="497">
        <f>'220b'!I14+'230-239 Special Localb'!I14+'240-249 Special Stateb'!I14+'250-289 Special Federalb'!I14+'290b'!I14+'310b'!I14+'410b'!I14+'420b'!I14+'490b'!I14+'710b'!I14+'720b'!I14</f>
        <v>0</v>
      </c>
      <c r="J14" s="497">
        <f>'220b'!J14+'230-239 Special Localb'!J14+'240-249 Special Stateb'!J14+'250-289 Special Federalb'!J14+'290b'!J14+'310b'!J14+'410b'!J14+'420b'!J14+'490b'!J14+'710b'!J14+'720b'!J14</f>
        <v>0</v>
      </c>
      <c r="K14" s="497">
        <f>'220b'!K14+'230-239 Special Localb'!K14+'240-249 Special Stateb'!K14+'250-289 Special Federalb'!K14+'290b'!K14+'310b'!K14+'410b'!K14+'420b'!K14+'490b'!K14+'710b'!K14+'720b'!K14</f>
        <v>0</v>
      </c>
      <c r="L14" s="497">
        <f>'220b'!L14+'230-239 Special Localb'!L14+'240-249 Special Stateb'!L14+'250-289 Special Federalb'!L14+'290b'!L14+'310b'!L14+'410b'!L14+'420b'!L14+'490b'!L14+'710b'!L14+'720b'!L14</f>
        <v>0</v>
      </c>
      <c r="M14" s="497">
        <f>'220b'!M14+'230-239 Special Localb'!M14+'240-249 Special Stateb'!M14+'250-289 Special Federalb'!M14+'290b'!M14+'310b'!M14+'410b'!M14+'420b'!M14+'490b'!M14+'710b'!M14+'720b'!M14</f>
        <v>0</v>
      </c>
    </row>
    <row r="15" spans="1:22" ht="15" x14ac:dyDescent="0.2">
      <c r="A15" s="482" t="s">
        <v>465</v>
      </c>
      <c r="B15" s="484"/>
      <c r="C15" s="463"/>
      <c r="D15" s="501"/>
      <c r="E15" s="501"/>
      <c r="F15" s="512"/>
      <c r="G15" s="511"/>
      <c r="H15" s="510"/>
      <c r="I15" s="509"/>
      <c r="J15" s="509"/>
      <c r="K15" s="509"/>
      <c r="L15" s="509"/>
      <c r="M15" s="509"/>
    </row>
    <row r="16" spans="1:22" ht="15" x14ac:dyDescent="0.2">
      <c r="A16" s="482" t="s">
        <v>461</v>
      </c>
      <c r="B16" s="484" t="s">
        <v>73</v>
      </c>
      <c r="C16" s="463" t="s">
        <v>592</v>
      </c>
      <c r="D16" s="472">
        <f t="shared" ref="D16:M16" si="0">SUM(D12:D14)</f>
        <v>4805739</v>
      </c>
      <c r="E16" s="472">
        <f t="shared" si="0"/>
        <v>4862840</v>
      </c>
      <c r="F16" s="472">
        <f t="shared" si="0"/>
        <v>1258500</v>
      </c>
      <c r="G16" s="472">
        <f t="shared" si="0"/>
        <v>407515</v>
      </c>
      <c r="H16" s="472">
        <f t="shared" si="0"/>
        <v>121800</v>
      </c>
      <c r="I16" s="472">
        <f t="shared" si="0"/>
        <v>3075025</v>
      </c>
      <c r="J16" s="472">
        <f t="shared" si="0"/>
        <v>0</v>
      </c>
      <c r="K16" s="472">
        <f t="shared" si="0"/>
        <v>0</v>
      </c>
      <c r="L16" s="472">
        <f t="shared" si="0"/>
        <v>0</v>
      </c>
      <c r="M16" s="472">
        <f t="shared" si="0"/>
        <v>0</v>
      </c>
      <c r="N16" s="492"/>
      <c r="O16" s="553">
        <f>4978983-116143</f>
        <v>4862840</v>
      </c>
      <c r="P16" s="547">
        <f>E16-O16</f>
        <v>0</v>
      </c>
      <c r="Q16" s="492"/>
      <c r="R16" s="492"/>
      <c r="S16" s="492"/>
      <c r="T16" s="492"/>
      <c r="U16" s="492"/>
      <c r="V16" s="492"/>
    </row>
    <row r="17" spans="1:55" ht="15" x14ac:dyDescent="0.2">
      <c r="A17" s="482" t="s">
        <v>457</v>
      </c>
      <c r="B17" s="484"/>
      <c r="C17" s="463"/>
      <c r="D17" s="501"/>
      <c r="E17" s="501"/>
      <c r="F17" s="504"/>
      <c r="G17" s="503"/>
      <c r="H17" s="502"/>
      <c r="I17" s="501"/>
      <c r="J17" s="501"/>
      <c r="K17" s="501"/>
      <c r="L17" s="501"/>
      <c r="M17" s="501"/>
      <c r="O17" s="553"/>
    </row>
    <row r="18" spans="1:55" ht="15" x14ac:dyDescent="0.2">
      <c r="A18" s="482" t="s">
        <v>453</v>
      </c>
      <c r="B18" s="484" t="s">
        <v>591</v>
      </c>
      <c r="C18" s="463" t="s">
        <v>590</v>
      </c>
      <c r="D18" s="497">
        <f>'220b'!D18+'230-239 Special Localb'!D18+'240-249 Special Stateb'!D18+'250-289 Special Federalb'!D18+'290b'!D18+'310b'!D18+'410b'!D18+'420b'!D18+'490b'!D18+'710b'!D18+'720b'!D18</f>
        <v>7256226</v>
      </c>
      <c r="E18" s="414">
        <f>SUM(F18:M18)</f>
        <v>1938690</v>
      </c>
      <c r="F18" s="497">
        <f>'220b'!F18+'230-239 Special Localb'!F18+'240-249 Special Stateb'!F18+'250-289 Special Federalb'!F18+'290b'!F18+'310b'!F18+'410b'!F18+'420b'!F18+'490b'!F18+'710b'!F18+'720b'!F18</f>
        <v>0</v>
      </c>
      <c r="G18" s="497">
        <f>'220b'!G18+'230-239 Special Localb'!G18+'240-249 Special Stateb'!G18+'250-289 Special Federalb'!G18+'290b'!G18+'310b'!G18+'410b'!G18+'420b'!G18+'490b'!G18+'710b'!G18+'720b'!G18</f>
        <v>0</v>
      </c>
      <c r="H18" s="497">
        <f>'220b'!H18+'230-239 Special Localb'!H18+'240-249 Special Stateb'!H18+'250-289 Special Federalb'!H18+'290b'!H18+'310b'!H18+'410b'!H18+'420b'!H18+'490b'!H18+'710b'!H18+'720b'!H18</f>
        <v>181271</v>
      </c>
      <c r="I18" s="497">
        <f>'220b'!I18+'230-239 Special Localb'!I18+'240-249 Special Stateb'!I18+'250-289 Special Federalb'!I18+'290b'!I18+'310b'!I18+'410b'!I18+'420b'!I18+'490b'!I18+'710b'!I18+'720b'!I18</f>
        <v>191820</v>
      </c>
      <c r="J18" s="497">
        <f>'220b'!J18+'230-239 Special Localb'!J18+'240-249 Special Stateb'!J18+'250-289 Special Federalb'!J18+'290b'!J18+'310b'!J18+'410b'!J18+'420b'!J18+'490b'!J18+'710b'!J18+'720b'!J18</f>
        <v>1565599</v>
      </c>
      <c r="K18" s="497">
        <f>'220b'!K18+'230-239 Special Localb'!K18+'240-249 Special Stateb'!K18+'250-289 Special Federalb'!K18+'290b'!K18+'310b'!K18+'410b'!K18+'420b'!K18+'490b'!K18+'710b'!K18+'720b'!K18</f>
        <v>0</v>
      </c>
      <c r="L18" s="497">
        <f>'220b'!L18+'230-239 Special Localb'!L18+'240-249 Special Stateb'!L18+'250-289 Special Federalb'!L18+'290b'!L18+'310b'!L18+'410b'!L18+'420b'!L18+'490b'!L18+'710b'!L18+'720b'!L18</f>
        <v>0</v>
      </c>
      <c r="M18" s="497">
        <f>'220b'!M18+'230-239 Special Localb'!M18+'240-249 Special Stateb'!M18+'250-289 Special Federalb'!M18+'290b'!M18+'310b'!M18+'410b'!M18+'420b'!M18+'490b'!M18+'710b'!M18+'720b'!M18</f>
        <v>0</v>
      </c>
      <c r="O18" s="553"/>
    </row>
    <row r="19" spans="1:55" ht="15" x14ac:dyDescent="0.2">
      <c r="A19" s="482" t="s">
        <v>449</v>
      </c>
      <c r="B19" s="484">
        <v>811</v>
      </c>
      <c r="C19" s="463" t="s">
        <v>589</v>
      </c>
      <c r="D19" s="497">
        <f>'220b'!D19+'230-239 Special Localb'!D19+'240-249 Special Stateb'!D19+'250-289 Special Federalb'!D19+'290b'!D19+'310b'!D19+'410b'!D19+'420b'!D19+'490b'!D19+'710b'!D19+'720b'!D19</f>
        <v>64240355</v>
      </c>
      <c r="E19" s="414">
        <f>SUM(F19:M19)</f>
        <v>25047858</v>
      </c>
      <c r="F19" s="497">
        <f>'220b'!F19+'230-239 Special Localb'!F19+'240-249 Special Stateb'!F19+'250-289 Special Federalb'!F19+'290b'!F19+'310b'!F19+'410b'!F19+'420b'!F19+'490b'!F19+'710b'!F19+'720b'!F19</f>
        <v>0</v>
      </c>
      <c r="G19" s="497">
        <f>'220b'!G19+'230-239 Special Localb'!G19+'240-249 Special Stateb'!G19+'250-289 Special Federalb'!G19+'290b'!G19+'310b'!G19+'410b'!G19+'420b'!G19+'490b'!G19+'710b'!G19+'720b'!G19</f>
        <v>0</v>
      </c>
      <c r="H19" s="497">
        <f>'220b'!H19+'230-239 Special Localb'!H19+'240-249 Special Stateb'!H19+'250-289 Special Federalb'!H19+'290b'!H19+'310b'!H19+'410b'!H19+'420b'!H19+'490b'!H19+'710b'!H19+'720b'!H19</f>
        <v>695823</v>
      </c>
      <c r="I19" s="497">
        <f>'220b'!I19+'230-239 Special Localb'!I19+'240-249 Special Stateb'!I19+'250-289 Special Federalb'!I19+'290b'!I19+'310b'!I19+'410b'!I19+'420b'!I19+'490b'!I19+'710b'!I19+'720b'!I19</f>
        <v>3016912</v>
      </c>
      <c r="J19" s="497">
        <f>'220b'!J19+'230-239 Special Localb'!J19+'240-249 Special Stateb'!J19+'250-289 Special Federalb'!J19+'290b'!J19+'310b'!J19+'410b'!J19+'420b'!J19+'490b'!J19+'710b'!J19+'720b'!J19</f>
        <v>21335123</v>
      </c>
      <c r="K19" s="497">
        <f>'220b'!K19+'230-239 Special Localb'!K19+'240-249 Special Stateb'!K19+'250-289 Special Federalb'!K19+'290b'!K19+'310b'!K19+'410b'!K19+'420b'!K19+'490b'!K19+'710b'!K19+'720b'!K19</f>
        <v>0</v>
      </c>
      <c r="L19" s="497">
        <f>'220b'!L19+'230-239 Special Localb'!L19+'240-249 Special Stateb'!L19+'250-289 Special Federalb'!L19+'290b'!L19+'310b'!L19+'410b'!L19+'420b'!L19+'490b'!L19+'710b'!L19+'720b'!L19</f>
        <v>0</v>
      </c>
      <c r="M19" s="497">
        <f>'220b'!M19+'230-239 Special Localb'!M19+'240-249 Special Stateb'!M19+'250-289 Special Federalb'!M19+'290b'!M19+'310b'!M19+'410b'!M19+'420b'!M19+'490b'!M19+'710b'!M19+'720b'!M19</f>
        <v>0</v>
      </c>
      <c r="O19" s="553"/>
    </row>
    <row r="20" spans="1:55" ht="15" x14ac:dyDescent="0.2">
      <c r="A20" s="482" t="s">
        <v>445</v>
      </c>
      <c r="B20" s="484"/>
      <c r="C20" s="463"/>
      <c r="D20" s="509"/>
      <c r="E20" s="509"/>
      <c r="F20" s="512"/>
      <c r="G20" s="511"/>
      <c r="H20" s="510"/>
      <c r="I20" s="509"/>
      <c r="J20" s="509"/>
      <c r="K20" s="509"/>
      <c r="L20" s="509"/>
      <c r="M20" s="509"/>
      <c r="O20" s="553"/>
    </row>
    <row r="21" spans="1:55" s="505" customFormat="1" ht="15" x14ac:dyDescent="0.2">
      <c r="A21" s="482" t="s">
        <v>442</v>
      </c>
      <c r="B21" s="508">
        <v>800</v>
      </c>
      <c r="C21" s="507" t="s">
        <v>588</v>
      </c>
      <c r="D21" s="472">
        <f t="shared" ref="D21:M21" si="1">SUM(D17:D19)</f>
        <v>71496581</v>
      </c>
      <c r="E21" s="472">
        <f t="shared" si="1"/>
        <v>26986548</v>
      </c>
      <c r="F21" s="472">
        <f t="shared" si="1"/>
        <v>0</v>
      </c>
      <c r="G21" s="472">
        <f t="shared" si="1"/>
        <v>0</v>
      </c>
      <c r="H21" s="472">
        <f t="shared" si="1"/>
        <v>877094</v>
      </c>
      <c r="I21" s="472">
        <f t="shared" si="1"/>
        <v>3208732</v>
      </c>
      <c r="J21" s="472">
        <f t="shared" si="1"/>
        <v>22900722</v>
      </c>
      <c r="K21" s="472">
        <f t="shared" si="1"/>
        <v>0</v>
      </c>
      <c r="L21" s="472">
        <f t="shared" si="1"/>
        <v>0</v>
      </c>
      <c r="M21" s="472">
        <f t="shared" si="1"/>
        <v>0</v>
      </c>
      <c r="O21" s="553">
        <f>27415730-429182</f>
        <v>26986548</v>
      </c>
      <c r="P21" s="547">
        <f>E21-O21</f>
        <v>0</v>
      </c>
    </row>
    <row r="22" spans="1:55" ht="15" x14ac:dyDescent="0.2">
      <c r="A22" s="482" t="s">
        <v>438</v>
      </c>
      <c r="B22" s="484"/>
      <c r="C22" s="463"/>
      <c r="D22" s="501"/>
      <c r="E22" s="501"/>
      <c r="F22" s="504"/>
      <c r="G22" s="503"/>
      <c r="H22" s="502"/>
      <c r="I22" s="501"/>
      <c r="J22" s="501"/>
      <c r="K22" s="501"/>
      <c r="L22" s="501"/>
      <c r="M22" s="501"/>
      <c r="O22" s="553"/>
    </row>
    <row r="23" spans="1:55" ht="15" x14ac:dyDescent="0.2">
      <c r="A23" s="482" t="s">
        <v>434</v>
      </c>
      <c r="B23" s="484" t="s">
        <v>587</v>
      </c>
      <c r="C23" s="463" t="s">
        <v>205</v>
      </c>
      <c r="D23" s="497">
        <f>'220b'!D23+'230-239 Special Localb'!D23+'240-249 Special Stateb'!D23+'250-289 Special Federalb'!D23+'290b'!D23+'310b'!D23+'410b'!D23+'420b'!D23+'490b'!D23+'710b'!D23+'720b'!D23</f>
        <v>2834285</v>
      </c>
      <c r="E23" s="414">
        <f>SUM(F23:M23)</f>
        <v>2949635</v>
      </c>
      <c r="F23" s="497">
        <f>'220b'!F23+'230-239 Special Localb'!F23+'240-249 Special Stateb'!F23+'250-289 Special Federalb'!F23+'290b'!F23+'310b'!F23+'410b'!F23+'420b'!F23+'490b'!F23+'710b'!F23+'720b'!F23</f>
        <v>0</v>
      </c>
      <c r="G23" s="497">
        <f>'220b'!G23+'230-239 Special Localb'!G23+'240-249 Special Stateb'!G23+'250-289 Special Federalb'!G23+'290b'!G23+'310b'!G23+'410b'!G23+'420b'!G23+'490b'!G23+'710b'!G23+'720b'!G23</f>
        <v>0</v>
      </c>
      <c r="H23" s="497">
        <f>'220b'!H23+'230-239 Special Localb'!H23+'240-249 Special Stateb'!H23+'250-289 Special Federalb'!H23+'290b'!H23+'310b'!H23+'410b'!H23+'420b'!H23+'490b'!H23+'710b'!H23+'720b'!H23</f>
        <v>0</v>
      </c>
      <c r="I23" s="497">
        <f>'220b'!I23+'230-239 Special Localb'!I23+'240-249 Special Stateb'!I23+'250-289 Special Federalb'!I23+'290b'!I23+'310b'!I23+'410b'!I23+'420b'!I23+'490b'!I23+'710b'!I23+'720b'!I23</f>
        <v>0</v>
      </c>
      <c r="J23" s="497">
        <f>'220b'!J23+'230-239 Special Localb'!J23+'240-249 Special Stateb'!J23+'250-289 Special Federalb'!J23+'290b'!J23+'310b'!J23+'410b'!J23+'420b'!J23+'490b'!J23+'710b'!J23+'720b'!J23</f>
        <v>0</v>
      </c>
      <c r="K23" s="497">
        <f>'220b'!K23+'230-239 Special Localb'!K23+'240-249 Special Stateb'!K23+'250-289 Special Federalb'!K23+'290b'!K23+'310b'!K23+'410b'!K23+'420b'!K23+'490b'!K23+'710b'!K23+'720b'!K23</f>
        <v>2949635</v>
      </c>
      <c r="L23" s="497">
        <f>'220b'!L23+'230-239 Special Localb'!L23+'240-249 Special Stateb'!L23+'250-289 Special Federalb'!L23+'290b'!L23+'310b'!L23+'410b'!L23+'420b'!L23+'490b'!L23+'710b'!L23+'720b'!L23</f>
        <v>0</v>
      </c>
      <c r="M23" s="497">
        <f>'220b'!M23+'230-239 Special Localb'!M23+'240-249 Special Stateb'!M23+'250-289 Special Federalb'!M23+'290b'!M23+'310b'!M23+'410b'!M23+'420b'!M23+'490b'!M23+'710b'!M23+'720b'!M23</f>
        <v>0</v>
      </c>
      <c r="O23" s="553"/>
    </row>
    <row r="24" spans="1:55" ht="15" x14ac:dyDescent="0.2">
      <c r="A24" s="482" t="s">
        <v>429</v>
      </c>
      <c r="B24" s="484" t="s">
        <v>586</v>
      </c>
      <c r="C24" s="463" t="s">
        <v>203</v>
      </c>
      <c r="D24" s="497">
        <f>'220b'!D24+'230-239 Special Localb'!D24+'240-249 Special Stateb'!D24+'250-289 Special Federalb'!D24+'290b'!D24+'310b'!D24+'410b'!D24+'420b'!D24+'490b'!D24+'710b'!D24+'720b'!D24</f>
        <v>4444794</v>
      </c>
      <c r="E24" s="414">
        <f>SUM(F24:M24)</f>
        <v>4366156</v>
      </c>
      <c r="F24" s="497">
        <f>'220b'!F24+'230-239 Special Localb'!F24+'240-249 Special Stateb'!F24+'250-289 Special Federalb'!F24+'290b'!F24+'310b'!F24+'410b'!F24+'420b'!F24+'490b'!F24+'710b'!F24+'720b'!F24</f>
        <v>0</v>
      </c>
      <c r="G24" s="497">
        <f>'220b'!G24+'230-239 Special Localb'!G24+'240-249 Special Stateb'!G24+'250-289 Special Federalb'!G24+'290b'!G24+'310b'!G24+'410b'!G24+'420b'!G24+'490b'!G24+'710b'!G24+'720b'!G24</f>
        <v>0</v>
      </c>
      <c r="H24" s="497">
        <f>'220b'!H24+'230-239 Special Localb'!H24+'240-249 Special Stateb'!H24+'250-289 Special Federalb'!H24+'290b'!H24+'310b'!H24+'410b'!H24+'420b'!H24+'490b'!H24+'710b'!H24+'720b'!H24</f>
        <v>0</v>
      </c>
      <c r="I24" s="497">
        <f>'220b'!I24+'230-239 Special Localb'!I24+'240-249 Special Stateb'!I24+'250-289 Special Federalb'!I24+'290b'!I24+'310b'!I24+'410b'!I24+'420b'!I24+'490b'!I24+'710b'!I24+'720b'!I24</f>
        <v>0</v>
      </c>
      <c r="J24" s="497">
        <f>'220b'!J24+'230-239 Special Localb'!J24+'240-249 Special Stateb'!J24+'250-289 Special Federalb'!J24+'290b'!J24+'310b'!J24+'410b'!J24+'420b'!J24+'490b'!J24+'710b'!J24+'720b'!J24</f>
        <v>0</v>
      </c>
      <c r="K24" s="497">
        <f>'220b'!K24+'230-239 Special Localb'!K24+'240-249 Special Stateb'!K24+'250-289 Special Federalb'!K24+'290b'!K24+'310b'!K24+'410b'!K24+'420b'!K24+'490b'!K24+'710b'!K24+'720b'!K24</f>
        <v>4366156</v>
      </c>
      <c r="L24" s="497">
        <f>'220b'!L24+'230-239 Special Localb'!L24+'240-249 Special Stateb'!L24+'250-289 Special Federalb'!L24+'290b'!L24+'310b'!L24+'410b'!L24+'420b'!L24+'490b'!L24+'710b'!L24+'720b'!L24</f>
        <v>0</v>
      </c>
      <c r="M24" s="497">
        <f>'220b'!M24+'230-239 Special Localb'!M24+'240-249 Special Stateb'!M24+'250-289 Special Federalb'!M24+'290b'!M24+'310b'!M24+'410b'!M24+'420b'!M24+'490b'!M24+'710b'!M24+'720b'!M24</f>
        <v>0</v>
      </c>
      <c r="O24" s="553"/>
    </row>
    <row r="25" spans="1:55" ht="15" x14ac:dyDescent="0.2">
      <c r="A25" s="482" t="s">
        <v>426</v>
      </c>
      <c r="B25" s="484" t="s">
        <v>585</v>
      </c>
      <c r="C25" s="463" t="s">
        <v>201</v>
      </c>
      <c r="D25" s="497">
        <f>'220b'!D25+'230-239 Special Localb'!D25+'240-249 Special Stateb'!D25+'250-289 Special Federalb'!D25+'290b'!D25+'310b'!D25+'410b'!D25+'420b'!D25+'490b'!D25+'710b'!D25+'720b'!D25</f>
        <v>0</v>
      </c>
      <c r="E25" s="414">
        <f>SUM(F25:M25)</f>
        <v>2950</v>
      </c>
      <c r="F25" s="497">
        <f>'220b'!F25+'230-239 Special Localb'!F25+'240-249 Special Stateb'!F25+'250-289 Special Federalb'!F25+'290b'!F25+'310b'!F25+'410b'!F25+'420b'!F25+'490b'!F25+'710b'!F25+'720b'!F25</f>
        <v>0</v>
      </c>
      <c r="G25" s="497">
        <f>'220b'!G25+'230-239 Special Localb'!G25+'240-249 Special Stateb'!G25+'250-289 Special Federalb'!G25+'290b'!G25+'310b'!G25+'410b'!G25+'420b'!G25+'490b'!G25+'710b'!G25+'720b'!G25</f>
        <v>0</v>
      </c>
      <c r="H25" s="497">
        <f>'220b'!H25+'230-239 Special Localb'!H25+'240-249 Special Stateb'!H25+'250-289 Special Federalb'!H25+'290b'!H25+'310b'!H25+'410b'!H25+'420b'!H25+'490b'!H25+'710b'!H25+'720b'!H25</f>
        <v>2950</v>
      </c>
      <c r="I25" s="497">
        <f>'220b'!I25+'230-239 Special Localb'!I25+'240-249 Special Stateb'!I25+'250-289 Special Federalb'!I25+'290b'!I25+'310b'!I25+'410b'!I25+'420b'!I25+'490b'!I25+'710b'!I25+'720b'!I25</f>
        <v>0</v>
      </c>
      <c r="J25" s="497">
        <f>'220b'!J25+'230-239 Special Localb'!J25+'240-249 Special Stateb'!J25+'250-289 Special Federalb'!J25+'290b'!J25+'310b'!J25+'410b'!J25+'420b'!J25+'490b'!J25+'710b'!J25+'720b'!J25</f>
        <v>0</v>
      </c>
      <c r="K25" s="497">
        <f>'220b'!K25+'230-239 Special Localb'!K25+'240-249 Special Stateb'!K25+'250-289 Special Federalb'!K25+'290b'!K25+'310b'!K25+'410b'!K25+'420b'!K25+'490b'!K25+'710b'!K25+'720b'!K25</f>
        <v>0</v>
      </c>
      <c r="L25" s="497">
        <f>'220b'!L25+'230-239 Special Localb'!L25+'240-249 Special Stateb'!L25+'250-289 Special Federalb'!L25+'290b'!L25+'310b'!L25+'410b'!L25+'420b'!L25+'490b'!L25+'710b'!L25+'720b'!L25</f>
        <v>0</v>
      </c>
      <c r="M25" s="497">
        <f>'220b'!M25+'230-239 Special Localb'!M25+'240-249 Special Stateb'!M25+'250-289 Special Federalb'!M25+'290b'!M25+'310b'!M25+'410b'!M25+'420b'!M25+'490b'!M25+'710b'!M25+'720b'!M25</f>
        <v>0</v>
      </c>
      <c r="O25" s="553">
        <f>7318741</f>
        <v>7318741</v>
      </c>
      <c r="P25" s="547">
        <f>E25+E23+E24-O25</f>
        <v>0</v>
      </c>
    </row>
    <row r="26" spans="1:55" ht="15" x14ac:dyDescent="0.2">
      <c r="A26" s="482" t="s">
        <v>424</v>
      </c>
      <c r="B26" s="484" t="s">
        <v>584</v>
      </c>
      <c r="C26" s="463" t="s">
        <v>583</v>
      </c>
      <c r="D26" s="497">
        <f>'220b'!D26+'230-239 Special Localb'!D26+'240-249 Special Stateb'!D26+'250-289 Special Federalb'!D26+'290b'!D26+'310b'!D26+'410b'!D26+'420b'!D26+'490b'!D26+'710b'!D26+'720b'!D26</f>
        <v>378859</v>
      </c>
      <c r="E26" s="414">
        <f>SUM(F26:M26)</f>
        <v>317912</v>
      </c>
      <c r="F26" s="497">
        <f>'220b'!F26+'230-239 Special Localb'!F26+'240-249 Special Stateb'!F26+'250-289 Special Federalb'!F26+'290b'!F26+'310b'!F26+'410b'!F26+'420b'!F26+'490b'!F26+'710b'!F26+'720b'!F26</f>
        <v>0</v>
      </c>
      <c r="G26" s="497">
        <f>'220b'!G26+'230-239 Special Localb'!G26+'240-249 Special Stateb'!G26+'250-289 Special Federalb'!G26+'290b'!G26+'310b'!G26+'410b'!G26+'420b'!G26+'490b'!G26+'710b'!G26+'720b'!G26</f>
        <v>0</v>
      </c>
      <c r="H26" s="497">
        <f>'220b'!H26+'230-239 Special Localb'!H26+'240-249 Special Stateb'!H26+'250-289 Special Federalb'!H26+'290b'!H26+'310b'!H26+'410b'!H26+'420b'!H26+'490b'!H26+'710b'!H26+'720b'!H26</f>
        <v>0</v>
      </c>
      <c r="I26" s="497">
        <f>'220b'!I26+'230-239 Special Localb'!I26+'240-249 Special Stateb'!I26+'250-289 Special Federalb'!I26+'290b'!I26+'310b'!I26+'410b'!I26+'420b'!I26+'490b'!I26+'710b'!I26+'720b'!I26</f>
        <v>0</v>
      </c>
      <c r="J26" s="497">
        <f>'220b'!J26+'230-239 Special Localb'!J26+'240-249 Special Stateb'!J26+'250-289 Special Federalb'!J26+'290b'!J26+'310b'!J26+'410b'!J26+'420b'!J26+'490b'!J26+'710b'!J26+'720b'!J26</f>
        <v>0</v>
      </c>
      <c r="K26" s="497">
        <f>'220b'!K26+'230-239 Special Localb'!K26+'240-249 Special Stateb'!K26+'250-289 Special Federalb'!K26+'290b'!K26+'310b'!K26+'410b'!K26+'420b'!K26+'490b'!K26+'710b'!K26+'720b'!K26</f>
        <v>0</v>
      </c>
      <c r="L26" s="497">
        <f>'220b'!L26+'230-239 Special Localb'!L26+'240-249 Special Stateb'!L26+'250-289 Special Federalb'!L26+'290b'!L26+'310b'!L26+'410b'!L26+'420b'!L26+'490b'!L26+'710b'!L26+'720b'!L26</f>
        <v>0</v>
      </c>
      <c r="M26" s="497">
        <f>'220b'!M26+'230-239 Special Localb'!M26+'240-249 Special Stateb'!M26+'250-289 Special Federalb'!M26+'290b'!M26+'310b'!M26+'410b'!M26+'420b'!M26+'490b'!M26+'710b'!M26+'720b'!M26</f>
        <v>317912</v>
      </c>
      <c r="O26" s="553">
        <f>477598-159686</f>
        <v>317912</v>
      </c>
      <c r="P26" s="547">
        <f>E26-O26</f>
        <v>0</v>
      </c>
    </row>
    <row r="27" spans="1:55" ht="15" x14ac:dyDescent="0.2">
      <c r="A27" s="482" t="s">
        <v>420</v>
      </c>
      <c r="B27" s="484"/>
      <c r="C27" s="463"/>
      <c r="D27" s="485"/>
      <c r="E27" s="485"/>
      <c r="F27" s="496"/>
      <c r="G27" s="495"/>
      <c r="H27" s="494"/>
      <c r="I27" s="493"/>
      <c r="J27" s="493"/>
      <c r="K27" s="493"/>
      <c r="L27" s="493"/>
      <c r="M27" s="493"/>
      <c r="O27" s="548"/>
    </row>
    <row r="28" spans="1:55" ht="15" x14ac:dyDescent="0.2">
      <c r="A28" s="482" t="s">
        <v>417</v>
      </c>
      <c r="B28" s="484" t="s">
        <v>582</v>
      </c>
      <c r="C28" s="463" t="s">
        <v>581</v>
      </c>
      <c r="D28" s="472">
        <f t="shared" ref="D28:M28" si="2">SUM(D23:D27)</f>
        <v>7657938</v>
      </c>
      <c r="E28" s="472">
        <f t="shared" si="2"/>
        <v>7636653</v>
      </c>
      <c r="F28" s="472">
        <f t="shared" si="2"/>
        <v>0</v>
      </c>
      <c r="G28" s="472">
        <f t="shared" si="2"/>
        <v>0</v>
      </c>
      <c r="H28" s="472">
        <f t="shared" si="2"/>
        <v>2950</v>
      </c>
      <c r="I28" s="472">
        <f t="shared" si="2"/>
        <v>0</v>
      </c>
      <c r="J28" s="472">
        <f t="shared" si="2"/>
        <v>0</v>
      </c>
      <c r="K28" s="472">
        <f t="shared" si="2"/>
        <v>7315791</v>
      </c>
      <c r="L28" s="472">
        <f t="shared" si="2"/>
        <v>0</v>
      </c>
      <c r="M28" s="472">
        <f t="shared" si="2"/>
        <v>317912</v>
      </c>
      <c r="N28" s="492"/>
      <c r="O28" s="548"/>
      <c r="P28" s="492"/>
      <c r="Q28" s="492"/>
      <c r="R28" s="492"/>
      <c r="S28" s="492"/>
      <c r="T28" s="492"/>
      <c r="U28" s="492"/>
      <c r="V28" s="492"/>
      <c r="W28" s="492"/>
      <c r="X28" s="492"/>
      <c r="Y28" s="492"/>
      <c r="Z28" s="492"/>
      <c r="AA28" s="492"/>
      <c r="AB28" s="492"/>
      <c r="AC28" s="492"/>
      <c r="AD28" s="492"/>
      <c r="AE28" s="492"/>
      <c r="AF28" s="492"/>
      <c r="AG28" s="492"/>
      <c r="AH28" s="492"/>
      <c r="AI28" s="492"/>
      <c r="AJ28" s="492"/>
      <c r="AK28" s="492"/>
      <c r="AL28" s="492"/>
      <c r="AM28" s="492"/>
      <c r="AN28" s="492"/>
      <c r="AO28" s="492"/>
      <c r="AP28" s="492"/>
      <c r="AQ28" s="492"/>
      <c r="AR28" s="492"/>
      <c r="AS28" s="492"/>
      <c r="AT28" s="492"/>
      <c r="AU28" s="492"/>
      <c r="AV28" s="492"/>
      <c r="AW28" s="492"/>
      <c r="AX28" s="492"/>
      <c r="AY28" s="492"/>
      <c r="AZ28" s="492"/>
      <c r="BA28" s="492"/>
      <c r="BB28" s="492"/>
      <c r="BC28" s="492"/>
    </row>
    <row r="29" spans="1:55" ht="15" x14ac:dyDescent="0.2">
      <c r="A29" s="482" t="s">
        <v>413</v>
      </c>
      <c r="B29" s="484"/>
      <c r="C29" s="463"/>
      <c r="D29" s="485"/>
      <c r="E29" s="485"/>
      <c r="F29" s="485"/>
      <c r="G29" s="485"/>
      <c r="H29" s="485"/>
      <c r="I29" s="485"/>
      <c r="J29" s="485"/>
      <c r="K29" s="485"/>
      <c r="L29" s="485"/>
      <c r="M29" s="485"/>
      <c r="O29" s="548"/>
    </row>
    <row r="30" spans="1:55" ht="15" x14ac:dyDescent="0.2">
      <c r="A30" s="482" t="s">
        <v>407</v>
      </c>
      <c r="B30" s="481"/>
      <c r="C30" s="480" t="s">
        <v>580</v>
      </c>
      <c r="D30" s="460"/>
      <c r="E30" s="460"/>
      <c r="F30" s="460"/>
      <c r="G30" s="460"/>
      <c r="H30" s="460"/>
      <c r="I30" s="460"/>
      <c r="J30" s="460"/>
      <c r="K30" s="460"/>
      <c r="L30" s="460"/>
      <c r="M30" s="460"/>
      <c r="O30" s="548"/>
    </row>
    <row r="31" spans="1:55" ht="15" x14ac:dyDescent="0.2">
      <c r="A31" s="482" t="s">
        <v>403</v>
      </c>
      <c r="B31" s="484"/>
      <c r="C31" s="491" t="s">
        <v>579</v>
      </c>
      <c r="D31" s="472">
        <f>SUM(D28,D21,D16,D10,'200-720 Summarya'!D21)</f>
        <v>96413877</v>
      </c>
      <c r="E31" s="472">
        <f>SUM(E28,E21,E16,E10,'200-720 Summarya'!E21)</f>
        <v>52186454</v>
      </c>
      <c r="F31" s="472">
        <f>SUM(F28,F21,F16,F10,'200-720 Summarya'!F21)</f>
        <v>4431639</v>
      </c>
      <c r="G31" s="472">
        <f>SUM(G28,G21,G16,G10,'200-720 Summarya'!G21)</f>
        <v>1646575</v>
      </c>
      <c r="H31" s="472">
        <f>SUM(H28,H21,H16,H10,'200-720 Summarya'!H21)</f>
        <v>5733403</v>
      </c>
      <c r="I31" s="472">
        <f>SUM(I28,I21,I16,I10,'200-720 Summarya'!I21)</f>
        <v>9794269</v>
      </c>
      <c r="J31" s="472">
        <f>SUM(J28,J21,J16,J10,'200-720 Summarya'!J21)</f>
        <v>22944365</v>
      </c>
      <c r="K31" s="472">
        <f>SUM(K28,K21,K16,K10,'200-720 Summarya'!K21)</f>
        <v>7315791</v>
      </c>
      <c r="L31" s="472">
        <f>SUM(L28,L21,L16,L10,'200-720 Summarya'!L21)</f>
        <v>2500</v>
      </c>
      <c r="M31" s="472">
        <f>SUM(M28,M21,M16,M10,'200-720 Summarya'!M21)</f>
        <v>317912</v>
      </c>
      <c r="O31" s="548">
        <f>J31-22944365</f>
        <v>0</v>
      </c>
    </row>
    <row r="32" spans="1:55" ht="15" x14ac:dyDescent="0.2">
      <c r="A32" s="482" t="s">
        <v>400</v>
      </c>
      <c r="B32" s="484"/>
      <c r="C32" s="463"/>
      <c r="D32" s="485"/>
      <c r="E32" s="485"/>
      <c r="F32" s="490"/>
      <c r="G32" s="489"/>
      <c r="H32" s="488"/>
      <c r="I32" s="485"/>
      <c r="J32" s="485"/>
      <c r="K32" s="485"/>
      <c r="L32" s="485"/>
      <c r="M32" s="485"/>
      <c r="O32" s="548"/>
    </row>
    <row r="33" spans="1:15" ht="15" x14ac:dyDescent="0.2">
      <c r="A33" s="482" t="s">
        <v>397</v>
      </c>
      <c r="B33" s="481">
        <v>950</v>
      </c>
      <c r="C33" s="480" t="s">
        <v>578</v>
      </c>
      <c r="D33" s="493"/>
      <c r="E33" s="493"/>
      <c r="F33" s="417"/>
      <c r="G33" s="417"/>
      <c r="H33" s="417"/>
      <c r="I33" s="417"/>
      <c r="J33" s="417"/>
      <c r="K33" s="417"/>
      <c r="L33" s="417"/>
      <c r="M33" s="460"/>
      <c r="O33" s="548"/>
    </row>
    <row r="34" spans="1:15" ht="15" x14ac:dyDescent="0.2">
      <c r="A34" s="482" t="s">
        <v>393</v>
      </c>
      <c r="B34" s="484"/>
      <c r="C34" s="483" t="s">
        <v>577</v>
      </c>
      <c r="D34" s="552"/>
      <c r="E34" s="552"/>
      <c r="F34" s="550">
        <v>4431659</v>
      </c>
      <c r="G34" s="550">
        <v>1646575</v>
      </c>
      <c r="H34" s="550">
        <v>5733403</v>
      </c>
      <c r="I34" s="550">
        <v>9794249</v>
      </c>
      <c r="J34" s="550">
        <v>22944365</v>
      </c>
      <c r="K34" s="550">
        <v>7315791</v>
      </c>
      <c r="L34" s="550">
        <v>2500</v>
      </c>
      <c r="M34" s="551">
        <v>317912</v>
      </c>
      <c r="O34" s="548"/>
    </row>
    <row r="35" spans="1:15" x14ac:dyDescent="0.25">
      <c r="A35" s="482" t="s">
        <v>388</v>
      </c>
      <c r="B35" s="484"/>
      <c r="C35" s="486"/>
      <c r="D35" s="485"/>
      <c r="E35" s="485"/>
      <c r="F35" s="417"/>
      <c r="G35" s="417"/>
      <c r="H35" s="417"/>
      <c r="I35" s="417"/>
      <c r="J35" s="417"/>
      <c r="K35" s="417"/>
      <c r="L35" s="417"/>
      <c r="M35" s="460"/>
      <c r="O35" s="548"/>
    </row>
    <row r="36" spans="1:15" ht="15" x14ac:dyDescent="0.2">
      <c r="A36" s="482" t="s">
        <v>383</v>
      </c>
      <c r="B36" s="481"/>
      <c r="C36" s="480" t="s">
        <v>576</v>
      </c>
      <c r="D36" s="604">
        <f>+D31+D34</f>
        <v>96413877</v>
      </c>
      <c r="E36" s="604">
        <f>+E31+E34</f>
        <v>52186454</v>
      </c>
      <c r="F36" s="550">
        <f t="shared" ref="F36:M36" si="3">F31-F34</f>
        <v>-20</v>
      </c>
      <c r="G36" s="550">
        <f t="shared" si="3"/>
        <v>0</v>
      </c>
      <c r="H36" s="550">
        <f t="shared" si="3"/>
        <v>0</v>
      </c>
      <c r="I36" s="550">
        <f t="shared" si="3"/>
        <v>20</v>
      </c>
      <c r="J36" s="550">
        <f t="shared" si="3"/>
        <v>0</v>
      </c>
      <c r="K36" s="550">
        <f t="shared" si="3"/>
        <v>0</v>
      </c>
      <c r="L36" s="550">
        <f t="shared" si="3"/>
        <v>0</v>
      </c>
      <c r="M36" s="550">
        <f t="shared" si="3"/>
        <v>0</v>
      </c>
      <c r="O36" s="548"/>
    </row>
    <row r="37" spans="1:15" ht="15" x14ac:dyDescent="0.2">
      <c r="A37" s="482" t="s">
        <v>379</v>
      </c>
      <c r="B37" s="484"/>
      <c r="C37" s="483" t="s">
        <v>575</v>
      </c>
      <c r="D37" s="605"/>
      <c r="E37" s="605"/>
      <c r="F37" s="417"/>
      <c r="G37" s="417"/>
      <c r="H37" s="417"/>
      <c r="I37" s="417"/>
      <c r="J37" s="417"/>
      <c r="K37" s="417"/>
      <c r="L37" s="417"/>
      <c r="M37" s="460"/>
      <c r="O37" s="548"/>
    </row>
    <row r="38" spans="1:15" ht="15" x14ac:dyDescent="0.2">
      <c r="A38" s="482" t="s">
        <v>376</v>
      </c>
      <c r="B38" s="481"/>
      <c r="C38" s="480"/>
      <c r="D38" s="460"/>
      <c r="E38" s="460"/>
      <c r="F38" s="417"/>
      <c r="G38" s="417"/>
      <c r="H38" s="417"/>
      <c r="I38" s="417"/>
      <c r="J38" s="417"/>
      <c r="K38" s="417"/>
      <c r="L38" s="417"/>
      <c r="M38" s="460"/>
    </row>
    <row r="39" spans="1:15" thickBot="1" x14ac:dyDescent="0.25">
      <c r="A39" s="482" t="s">
        <v>372</v>
      </c>
      <c r="B39" s="481"/>
      <c r="C39" s="480"/>
      <c r="D39" s="460"/>
      <c r="E39" s="460"/>
      <c r="F39" s="465"/>
      <c r="G39" s="465"/>
      <c r="H39" s="465"/>
      <c r="I39" s="465"/>
      <c r="J39" s="465"/>
      <c r="K39" s="417"/>
      <c r="L39" s="417"/>
      <c r="M39" s="460"/>
    </row>
    <row r="40" spans="1:15" x14ac:dyDescent="0.25">
      <c r="A40" s="459" t="s">
        <v>368</v>
      </c>
      <c r="B40" s="479"/>
      <c r="C40" s="478" t="s">
        <v>574</v>
      </c>
      <c r="D40" s="477"/>
      <c r="E40" s="476"/>
      <c r="F40" s="417"/>
      <c r="G40" s="470"/>
      <c r="H40" s="470"/>
      <c r="I40" s="470"/>
      <c r="J40" s="465"/>
      <c r="K40" s="417"/>
      <c r="L40" s="475"/>
      <c r="M40" s="460"/>
    </row>
    <row r="41" spans="1:15" x14ac:dyDescent="0.25">
      <c r="A41" s="459" t="s">
        <v>364</v>
      </c>
      <c r="B41" s="464"/>
      <c r="C41" s="463"/>
      <c r="D41" s="460"/>
      <c r="E41" s="474"/>
      <c r="F41" s="417"/>
      <c r="G41" s="470"/>
      <c r="H41" s="470"/>
      <c r="I41" s="470"/>
      <c r="J41" s="465"/>
      <c r="K41" s="417"/>
      <c r="L41" s="417"/>
      <c r="M41" s="460"/>
    </row>
    <row r="42" spans="1:15" x14ac:dyDescent="0.25">
      <c r="A42" s="459" t="s">
        <v>361</v>
      </c>
      <c r="B42" s="464"/>
      <c r="C42" s="473" t="s">
        <v>573</v>
      </c>
      <c r="D42" s="472">
        <v>77501756</v>
      </c>
      <c r="E42" s="471">
        <v>36009036</v>
      </c>
      <c r="F42" s="470" t="s">
        <v>572</v>
      </c>
      <c r="G42" s="470"/>
      <c r="H42" s="470"/>
      <c r="I42" s="470"/>
      <c r="J42" s="465"/>
      <c r="K42" s="417"/>
      <c r="L42" s="417"/>
      <c r="M42" s="460"/>
    </row>
    <row r="43" spans="1:15" x14ac:dyDescent="0.25">
      <c r="A43" s="459" t="s">
        <v>358</v>
      </c>
      <c r="B43" s="464"/>
      <c r="C43" s="473" t="s">
        <v>571</v>
      </c>
      <c r="D43" s="472">
        <f>36943161+300134</f>
        <v>37243295</v>
      </c>
      <c r="E43" s="471">
        <f>28189197+335505</f>
        <v>28524702</v>
      </c>
      <c r="F43" s="470"/>
      <c r="G43" s="465"/>
      <c r="H43" s="465"/>
      <c r="I43" s="465"/>
      <c r="J43" s="465"/>
      <c r="K43" s="417"/>
      <c r="L43" s="417"/>
      <c r="M43" s="460"/>
    </row>
    <row r="44" spans="1:15" x14ac:dyDescent="0.25">
      <c r="A44" s="459" t="s">
        <v>356</v>
      </c>
      <c r="B44" s="464"/>
      <c r="C44" s="473" t="s">
        <v>570</v>
      </c>
      <c r="D44" s="472">
        <f>SUM(D42:D43)</f>
        <v>114745051</v>
      </c>
      <c r="E44" s="471">
        <f>SUM(E42:E43)</f>
        <v>64533738</v>
      </c>
      <c r="F44" s="470" t="s">
        <v>569</v>
      </c>
      <c r="G44" s="465"/>
      <c r="H44" s="465"/>
      <c r="I44" s="465"/>
      <c r="J44" s="465"/>
      <c r="K44" s="417"/>
      <c r="L44" s="417"/>
      <c r="M44" s="460"/>
    </row>
    <row r="45" spans="1:15" ht="15" x14ac:dyDescent="0.2">
      <c r="A45" s="459" t="s">
        <v>351</v>
      </c>
      <c r="B45" s="464"/>
      <c r="C45" s="463"/>
      <c r="D45" s="469"/>
      <c r="E45" s="468"/>
      <c r="F45" s="465"/>
      <c r="G45" s="465"/>
      <c r="H45" s="465"/>
      <c r="I45" s="465"/>
      <c r="J45" s="465"/>
      <c r="K45" s="417"/>
      <c r="L45" s="417"/>
      <c r="M45" s="460"/>
    </row>
    <row r="46" spans="1:15" ht="15" x14ac:dyDescent="0.2">
      <c r="A46" s="459" t="s">
        <v>568</v>
      </c>
      <c r="B46" s="464"/>
      <c r="C46" s="463" t="s">
        <v>567</v>
      </c>
      <c r="D46" s="467">
        <f>D36</f>
        <v>96413877</v>
      </c>
      <c r="E46" s="466">
        <f>E36</f>
        <v>52186454</v>
      </c>
      <c r="F46" s="465"/>
      <c r="G46" s="465"/>
      <c r="H46" s="465"/>
      <c r="I46" s="465"/>
      <c r="J46" s="465"/>
      <c r="K46" s="417"/>
      <c r="L46" s="417"/>
      <c r="M46" s="460"/>
    </row>
    <row r="47" spans="1:15" ht="15" x14ac:dyDescent="0.2">
      <c r="A47" s="459" t="s">
        <v>566</v>
      </c>
      <c r="B47" s="464"/>
      <c r="C47" s="463" t="s">
        <v>565</v>
      </c>
      <c r="D47" s="462">
        <f>D48-D46</f>
        <v>18331174</v>
      </c>
      <c r="E47" s="461">
        <f>E48-E46</f>
        <v>12347284</v>
      </c>
      <c r="F47" s="417"/>
      <c r="G47" s="417"/>
      <c r="H47" s="417"/>
      <c r="I47" s="417"/>
      <c r="J47" s="417"/>
      <c r="K47" s="417"/>
      <c r="L47" s="417"/>
      <c r="M47" s="460"/>
    </row>
    <row r="48" spans="1:15" thickBot="1" x14ac:dyDescent="0.25">
      <c r="A48" s="459" t="s">
        <v>564</v>
      </c>
      <c r="B48" s="458"/>
      <c r="C48" s="457" t="s">
        <v>563</v>
      </c>
      <c r="D48" s="456">
        <f>D44</f>
        <v>114745051</v>
      </c>
      <c r="E48" s="455">
        <f>E44</f>
        <v>64533738</v>
      </c>
      <c r="F48" s="454"/>
      <c r="G48" s="454"/>
      <c r="H48" s="454"/>
      <c r="I48" s="454"/>
      <c r="J48" s="454"/>
      <c r="K48" s="454"/>
      <c r="L48" s="454"/>
      <c r="M48" s="453"/>
    </row>
    <row r="49" spans="1:3" ht="15.75" customHeight="1" x14ac:dyDescent="0.2">
      <c r="A49" s="606" t="str">
        <f ca="1">CELL("FILENAME",A2)</f>
        <v>R:\Finance\Annual Budget\Amended 2016-2017\[2016-2017 Amended Budget.xlsx]200-720 summaryb</v>
      </c>
      <c r="B49" s="606"/>
      <c r="C49" s="606"/>
    </row>
  </sheetData>
  <mergeCells count="5">
    <mergeCell ref="A1:C1"/>
    <mergeCell ref="A4:C4"/>
    <mergeCell ref="D36:D37"/>
    <mergeCell ref="E36:E37"/>
    <mergeCell ref="A49:C49"/>
  </mergeCells>
  <printOptions horizontalCentered="1" verticalCentered="1"/>
  <pageMargins left="0.1" right="0.1" top="0.4" bottom="0.4" header="0.1" footer="0.1"/>
  <pageSetup scale="73" fitToHeight="2" orientation="landscape" r:id="rId1"/>
  <headerFooter>
    <oddHeader>&amp;C&amp;"Arial,Bold"TWIN FALLS SCHOOL DISTIRCT 411</oddHeader>
    <oddFooter>&amp;L&amp;"Arial,Bold"&amp;Z&amp;F&amp;R&amp;"Arial,Bold"Page &amp;P of &amp;N</oddFooter>
  </headerFooter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441"/>
  <sheetViews>
    <sheetView zoomScaleNormal="100" workbookViewId="0">
      <pane xSplit="3" ySplit="6" topLeftCell="D7" activePane="bottomRight" state="frozen"/>
      <selection activeCell="P31" sqref="P31"/>
      <selection pane="topRight" activeCell="P31" sqref="P31"/>
      <selection pane="bottomLeft" activeCell="P31" sqref="P31"/>
      <selection pane="bottomRight" activeCell="P31" sqref="P31"/>
    </sheetView>
  </sheetViews>
  <sheetFormatPr defaultColWidth="9.77734375" defaultRowHeight="11.25" x14ac:dyDescent="0.2"/>
  <cols>
    <col min="1" max="1" width="3.77734375" style="321" customWidth="1"/>
    <col min="2" max="2" width="6.77734375" style="321" customWidth="1"/>
    <col min="3" max="3" width="27.77734375" style="322" customWidth="1"/>
    <col min="4" max="6" width="10.77734375" style="321" customWidth="1"/>
    <col min="7" max="7" width="3.77734375" style="321" customWidth="1"/>
    <col min="8" max="8" width="6.77734375" style="321" customWidth="1"/>
    <col min="9" max="9" width="27.77734375" style="322" customWidth="1"/>
    <col min="10" max="12" width="10.77734375" style="321" customWidth="1"/>
    <col min="13" max="16384" width="9.77734375" style="321"/>
  </cols>
  <sheetData>
    <row r="1" spans="1:12" ht="20.25" x14ac:dyDescent="0.3">
      <c r="A1" s="596" t="s">
        <v>47</v>
      </c>
      <c r="B1" s="596"/>
      <c r="C1" s="596"/>
      <c r="D1" s="393"/>
      <c r="E1" s="394" t="s">
        <v>510</v>
      </c>
      <c r="F1" s="394"/>
      <c r="G1" s="390"/>
      <c r="H1" s="390"/>
      <c r="I1" s="396"/>
      <c r="J1" s="393"/>
      <c r="L1" s="395" t="s">
        <v>562</v>
      </c>
    </row>
    <row r="2" spans="1:12" ht="15.75" x14ac:dyDescent="0.25">
      <c r="A2" s="393"/>
      <c r="B2" s="393"/>
      <c r="C2" s="389"/>
      <c r="D2" s="393"/>
      <c r="E2" s="394" t="s">
        <v>504</v>
      </c>
      <c r="F2" s="392"/>
      <c r="G2" s="390"/>
      <c r="H2" s="390"/>
      <c r="I2" s="389"/>
      <c r="J2" s="607" t="s">
        <v>674</v>
      </c>
      <c r="K2" s="607"/>
      <c r="L2" s="607"/>
    </row>
    <row r="3" spans="1:12" ht="15.75" x14ac:dyDescent="0.25">
      <c r="A3" s="393"/>
      <c r="B3" s="393"/>
      <c r="C3" s="389"/>
      <c r="D3" s="393"/>
      <c r="E3" s="392" t="s">
        <v>507</v>
      </c>
      <c r="F3" s="391"/>
      <c r="G3" s="390"/>
      <c r="H3" s="390"/>
      <c r="I3" s="389"/>
      <c r="J3" s="608" t="s">
        <v>673</v>
      </c>
      <c r="K3" s="608"/>
      <c r="L3" s="608"/>
    </row>
    <row r="4" spans="1:12" ht="13.9" customHeight="1" x14ac:dyDescent="0.2">
      <c r="A4" s="597" t="s">
        <v>505</v>
      </c>
      <c r="B4" s="597"/>
      <c r="C4" s="597"/>
      <c r="D4" s="597"/>
      <c r="E4" s="324"/>
      <c r="F4" s="324"/>
      <c r="G4" s="324"/>
      <c r="H4" s="324"/>
      <c r="I4" s="325"/>
      <c r="J4" s="324"/>
      <c r="K4" s="324"/>
      <c r="L4" s="324"/>
    </row>
    <row r="5" spans="1:12" ht="12.75" x14ac:dyDescent="0.2">
      <c r="A5" s="388"/>
      <c r="B5" s="387"/>
      <c r="C5" s="386" t="s">
        <v>504</v>
      </c>
      <c r="D5" s="385" t="s">
        <v>503</v>
      </c>
      <c r="E5" s="384" t="s">
        <v>502</v>
      </c>
      <c r="F5" s="383" t="s">
        <v>501</v>
      </c>
      <c r="G5" s="382"/>
      <c r="H5" s="381"/>
      <c r="I5" s="380" t="s">
        <v>504</v>
      </c>
      <c r="J5" s="379" t="s">
        <v>503</v>
      </c>
      <c r="K5" s="378" t="s">
        <v>502</v>
      </c>
      <c r="L5" s="377" t="s">
        <v>501</v>
      </c>
    </row>
    <row r="6" spans="1:12" ht="12.75" x14ac:dyDescent="0.2">
      <c r="A6" s="351" t="s">
        <v>87</v>
      </c>
      <c r="B6" s="334" t="s">
        <v>500</v>
      </c>
      <c r="C6" s="328" t="s">
        <v>499</v>
      </c>
      <c r="D6" s="334" t="s">
        <v>88</v>
      </c>
      <c r="E6" s="334" t="s">
        <v>498</v>
      </c>
      <c r="F6" s="376" t="s">
        <v>497</v>
      </c>
      <c r="G6" s="355" t="s">
        <v>87</v>
      </c>
      <c r="H6" s="375" t="s">
        <v>500</v>
      </c>
      <c r="I6" s="374" t="s">
        <v>499</v>
      </c>
      <c r="J6" s="351" t="s">
        <v>88</v>
      </c>
      <c r="K6" s="334" t="s">
        <v>498</v>
      </c>
      <c r="L6" s="334" t="s">
        <v>497</v>
      </c>
    </row>
    <row r="7" spans="1:12" ht="12.75" x14ac:dyDescent="0.2">
      <c r="A7" s="351" t="s">
        <v>496</v>
      </c>
      <c r="B7" s="334" t="s">
        <v>495</v>
      </c>
      <c r="C7" s="333" t="s">
        <v>494</v>
      </c>
      <c r="D7" s="354">
        <v>0</v>
      </c>
      <c r="E7" s="373" t="s">
        <v>346</v>
      </c>
      <c r="F7" s="372">
        <v>0</v>
      </c>
      <c r="G7" s="348" t="s">
        <v>493</v>
      </c>
      <c r="H7" s="351" t="s">
        <v>492</v>
      </c>
      <c r="I7" s="333" t="s">
        <v>170</v>
      </c>
      <c r="J7" s="353">
        <v>0</v>
      </c>
      <c r="K7" s="353">
        <v>0</v>
      </c>
      <c r="L7" s="357"/>
    </row>
    <row r="8" spans="1:12" ht="12.75" x14ac:dyDescent="0.2">
      <c r="A8" s="351" t="s">
        <v>491</v>
      </c>
      <c r="B8" s="334"/>
      <c r="C8" s="333"/>
      <c r="D8" s="360"/>
      <c r="E8" s="353"/>
      <c r="F8" s="356"/>
      <c r="G8" s="355" t="s">
        <v>490</v>
      </c>
      <c r="H8" s="351" t="s">
        <v>489</v>
      </c>
      <c r="I8" s="365" t="s">
        <v>488</v>
      </c>
      <c r="J8" s="352">
        <f>J7</f>
        <v>0</v>
      </c>
      <c r="K8" s="358" t="s">
        <v>346</v>
      </c>
      <c r="L8" s="352">
        <f>K7</f>
        <v>0</v>
      </c>
    </row>
    <row r="9" spans="1:12" ht="12.75" x14ac:dyDescent="0.2">
      <c r="A9" s="351" t="s">
        <v>487</v>
      </c>
      <c r="B9" s="334" t="s">
        <v>486</v>
      </c>
      <c r="C9" s="333" t="s">
        <v>171</v>
      </c>
      <c r="D9" s="353">
        <v>0</v>
      </c>
      <c r="E9" s="353">
        <v>0</v>
      </c>
      <c r="F9" s="356"/>
      <c r="G9" s="355" t="s">
        <v>485</v>
      </c>
      <c r="H9" s="335"/>
      <c r="I9" s="333"/>
      <c r="J9" s="347"/>
      <c r="K9" s="347"/>
      <c r="L9" s="357"/>
    </row>
    <row r="10" spans="1:12" ht="12.75" x14ac:dyDescent="0.2">
      <c r="A10" s="351" t="s">
        <v>484</v>
      </c>
      <c r="B10" s="334" t="s">
        <v>483</v>
      </c>
      <c r="C10" s="333" t="s">
        <v>169</v>
      </c>
      <c r="D10" s="353">
        <v>0</v>
      </c>
      <c r="E10" s="353">
        <v>0</v>
      </c>
      <c r="F10" s="356"/>
      <c r="G10" s="355" t="s">
        <v>482</v>
      </c>
      <c r="H10" s="351" t="s">
        <v>481</v>
      </c>
      <c r="I10" s="333" t="s">
        <v>165</v>
      </c>
      <c r="J10" s="353">
        <v>0</v>
      </c>
      <c r="K10" s="353">
        <v>0</v>
      </c>
      <c r="L10" s="357"/>
    </row>
    <row r="11" spans="1:12" ht="12.75" x14ac:dyDescent="0.2">
      <c r="A11" s="351" t="s">
        <v>480</v>
      </c>
      <c r="B11" s="334" t="s">
        <v>479</v>
      </c>
      <c r="C11" s="333" t="s">
        <v>168</v>
      </c>
      <c r="D11" s="353">
        <v>0</v>
      </c>
      <c r="E11" s="353">
        <v>0</v>
      </c>
      <c r="F11" s="356"/>
      <c r="G11" s="355" t="s">
        <v>478</v>
      </c>
      <c r="H11" s="351" t="s">
        <v>477</v>
      </c>
      <c r="I11" s="333" t="s">
        <v>163</v>
      </c>
      <c r="J11" s="353">
        <v>0</v>
      </c>
      <c r="K11" s="353">
        <v>0</v>
      </c>
      <c r="L11" s="357"/>
    </row>
    <row r="12" spans="1:12" ht="12.75" x14ac:dyDescent="0.2">
      <c r="A12" s="351" t="s">
        <v>476</v>
      </c>
      <c r="B12" s="334" t="s">
        <v>475</v>
      </c>
      <c r="C12" s="333" t="s">
        <v>166</v>
      </c>
      <c r="D12" s="353">
        <v>0</v>
      </c>
      <c r="E12" s="353">
        <v>0</v>
      </c>
      <c r="F12" s="356"/>
      <c r="G12" s="355" t="s">
        <v>474</v>
      </c>
      <c r="H12" s="351" t="s">
        <v>473</v>
      </c>
      <c r="I12" s="333" t="s">
        <v>472</v>
      </c>
      <c r="J12" s="353">
        <v>0</v>
      </c>
      <c r="K12" s="353">
        <v>0</v>
      </c>
      <c r="L12" s="357"/>
    </row>
    <row r="13" spans="1:12" ht="12.75" x14ac:dyDescent="0.2">
      <c r="A13" s="351" t="s">
        <v>471</v>
      </c>
      <c r="B13" s="334" t="s">
        <v>470</v>
      </c>
      <c r="C13" s="333" t="s">
        <v>164</v>
      </c>
      <c r="D13" s="353">
        <v>0</v>
      </c>
      <c r="E13" s="353">
        <v>0</v>
      </c>
      <c r="F13" s="356"/>
      <c r="G13" s="355" t="s">
        <v>469</v>
      </c>
      <c r="H13" s="351" t="s">
        <v>468</v>
      </c>
      <c r="I13" s="333" t="s">
        <v>159</v>
      </c>
      <c r="J13" s="353">
        <v>0</v>
      </c>
      <c r="K13" s="353">
        <v>0</v>
      </c>
      <c r="L13" s="357"/>
    </row>
    <row r="14" spans="1:12" ht="12.75" x14ac:dyDescent="0.2">
      <c r="A14" s="351" t="s">
        <v>467</v>
      </c>
      <c r="B14" s="334" t="s">
        <v>466</v>
      </c>
      <c r="C14" s="333" t="s">
        <v>162</v>
      </c>
      <c r="D14" s="353">
        <v>0</v>
      </c>
      <c r="E14" s="353">
        <v>0</v>
      </c>
      <c r="F14" s="356"/>
      <c r="G14" s="355" t="s">
        <v>465</v>
      </c>
      <c r="H14" s="351" t="s">
        <v>464</v>
      </c>
      <c r="I14" s="333" t="s">
        <v>157</v>
      </c>
      <c r="J14" s="353">
        <v>0</v>
      </c>
      <c r="K14" s="353">
        <v>0</v>
      </c>
      <c r="L14" s="357"/>
    </row>
    <row r="15" spans="1:12" ht="12.75" x14ac:dyDescent="0.2">
      <c r="A15" s="351" t="s">
        <v>463</v>
      </c>
      <c r="B15" s="334" t="s">
        <v>462</v>
      </c>
      <c r="C15" s="333" t="s">
        <v>160</v>
      </c>
      <c r="D15" s="353">
        <v>0</v>
      </c>
      <c r="E15" s="353">
        <v>0</v>
      </c>
      <c r="F15" s="356"/>
      <c r="G15" s="355" t="s">
        <v>461</v>
      </c>
      <c r="H15" s="351" t="s">
        <v>460</v>
      </c>
      <c r="I15" s="333" t="s">
        <v>155</v>
      </c>
      <c r="J15" s="353">
        <v>0</v>
      </c>
      <c r="K15" s="353">
        <v>0</v>
      </c>
      <c r="L15" s="357"/>
    </row>
    <row r="16" spans="1:12" ht="12.75" x14ac:dyDescent="0.2">
      <c r="A16" s="351" t="s">
        <v>459</v>
      </c>
      <c r="B16" s="334" t="s">
        <v>458</v>
      </c>
      <c r="C16" s="333" t="s">
        <v>158</v>
      </c>
      <c r="D16" s="353">
        <v>0</v>
      </c>
      <c r="E16" s="353">
        <v>0</v>
      </c>
      <c r="F16" s="356"/>
      <c r="G16" s="355" t="s">
        <v>457</v>
      </c>
      <c r="H16" s="351" t="s">
        <v>456</v>
      </c>
      <c r="I16" s="333" t="s">
        <v>153</v>
      </c>
      <c r="J16" s="353">
        <v>0</v>
      </c>
      <c r="K16" s="353">
        <v>0</v>
      </c>
      <c r="L16" s="357"/>
    </row>
    <row r="17" spans="1:12" ht="12.75" x14ac:dyDescent="0.2">
      <c r="A17" s="351" t="s">
        <v>455</v>
      </c>
      <c r="B17" s="334" t="s">
        <v>454</v>
      </c>
      <c r="C17" s="333" t="s">
        <v>156</v>
      </c>
      <c r="D17" s="537">
        <v>0</v>
      </c>
      <c r="E17" s="536">
        <v>0</v>
      </c>
      <c r="F17" s="356"/>
      <c r="G17" s="355" t="s">
        <v>453</v>
      </c>
      <c r="H17" s="351" t="s">
        <v>452</v>
      </c>
      <c r="I17" s="333" t="s">
        <v>152</v>
      </c>
      <c r="J17" s="353">
        <v>0</v>
      </c>
      <c r="K17" s="353">
        <v>0</v>
      </c>
      <c r="L17" s="357"/>
    </row>
    <row r="18" spans="1:12" ht="12.75" x14ac:dyDescent="0.2">
      <c r="A18" s="351" t="s">
        <v>451</v>
      </c>
      <c r="B18" s="334" t="s">
        <v>450</v>
      </c>
      <c r="C18" s="365" t="s">
        <v>154</v>
      </c>
      <c r="D18" s="534">
        <v>0</v>
      </c>
      <c r="E18" s="535">
        <v>0</v>
      </c>
      <c r="F18" s="356"/>
      <c r="G18" s="355" t="s">
        <v>449</v>
      </c>
      <c r="H18" s="351" t="s">
        <v>448</v>
      </c>
      <c r="I18" s="333" t="s">
        <v>150</v>
      </c>
      <c r="J18" s="536">
        <v>0</v>
      </c>
      <c r="K18" s="536">
        <v>0</v>
      </c>
      <c r="L18" s="357"/>
    </row>
    <row r="19" spans="1:12" ht="12.75" x14ac:dyDescent="0.2">
      <c r="A19" s="351" t="s">
        <v>447</v>
      </c>
      <c r="B19" s="334"/>
      <c r="C19" s="371" t="s">
        <v>446</v>
      </c>
      <c r="D19" s="370">
        <f>SUBTOTAL(9,D9:D18)</f>
        <v>0</v>
      </c>
      <c r="E19" s="369" t="s">
        <v>346</v>
      </c>
      <c r="F19" s="349">
        <f>SUBTOTAL(9,E8:E18)</f>
        <v>0</v>
      </c>
      <c r="G19" s="368" t="s">
        <v>445</v>
      </c>
      <c r="H19" s="367">
        <v>437000</v>
      </c>
      <c r="I19" s="366" t="s">
        <v>149</v>
      </c>
      <c r="J19" s="535">
        <v>0</v>
      </c>
      <c r="K19" s="535">
        <v>0</v>
      </c>
      <c r="L19" s="357"/>
    </row>
    <row r="20" spans="1:12" ht="12.75" x14ac:dyDescent="0.2">
      <c r="A20" s="351" t="s">
        <v>444</v>
      </c>
      <c r="B20" s="334" t="s">
        <v>443</v>
      </c>
      <c r="C20" s="333" t="s">
        <v>151</v>
      </c>
      <c r="D20" s="353">
        <v>0</v>
      </c>
      <c r="E20" s="353">
        <v>0</v>
      </c>
      <c r="F20" s="356"/>
      <c r="G20" s="361" t="s">
        <v>442</v>
      </c>
      <c r="H20" s="364" t="s">
        <v>441</v>
      </c>
      <c r="I20" s="333" t="s">
        <v>440</v>
      </c>
      <c r="J20" s="353">
        <v>0</v>
      </c>
      <c r="K20" s="353">
        <v>0</v>
      </c>
      <c r="L20" s="357"/>
    </row>
    <row r="21" spans="1:12" ht="12.75" x14ac:dyDescent="0.2">
      <c r="A21" s="351" t="s">
        <v>439</v>
      </c>
      <c r="B21" s="364"/>
      <c r="C21" s="363"/>
      <c r="D21" s="362"/>
      <c r="E21" s="362"/>
      <c r="F21" s="356"/>
      <c r="G21" s="361" t="s">
        <v>438</v>
      </c>
      <c r="H21" s="351" t="s">
        <v>437</v>
      </c>
      <c r="I21" s="333" t="s">
        <v>145</v>
      </c>
      <c r="J21" s="353">
        <v>0</v>
      </c>
      <c r="K21" s="353">
        <v>0</v>
      </c>
      <c r="L21" s="357"/>
    </row>
    <row r="22" spans="1:12" ht="12.75" x14ac:dyDescent="0.2">
      <c r="A22" s="351" t="s">
        <v>436</v>
      </c>
      <c r="B22" s="334" t="s">
        <v>435</v>
      </c>
      <c r="C22" s="333" t="s">
        <v>148</v>
      </c>
      <c r="D22" s="353">
        <v>0</v>
      </c>
      <c r="E22" s="353">
        <v>0</v>
      </c>
      <c r="F22" s="356"/>
      <c r="G22" s="355" t="s">
        <v>434</v>
      </c>
      <c r="H22" s="351" t="s">
        <v>433</v>
      </c>
      <c r="I22" s="365" t="s">
        <v>432</v>
      </c>
      <c r="J22" s="352">
        <f>SUBTOTAL(9,J10:J21)</f>
        <v>0</v>
      </c>
      <c r="K22" s="358" t="s">
        <v>346</v>
      </c>
      <c r="L22" s="352">
        <f>SUBTOTAL(9,K10:K21)</f>
        <v>0</v>
      </c>
    </row>
    <row r="23" spans="1:12" ht="12.75" x14ac:dyDescent="0.2">
      <c r="A23" s="351" t="s">
        <v>431</v>
      </c>
      <c r="B23" s="334" t="s">
        <v>430</v>
      </c>
      <c r="C23" s="333" t="s">
        <v>146</v>
      </c>
      <c r="D23" s="353">
        <v>0</v>
      </c>
      <c r="E23" s="353">
        <v>0</v>
      </c>
      <c r="F23" s="356"/>
      <c r="G23" s="355" t="s">
        <v>429</v>
      </c>
      <c r="H23" s="335"/>
      <c r="I23" s="333"/>
      <c r="J23" s="347"/>
      <c r="K23" s="347"/>
      <c r="L23" s="357"/>
    </row>
    <row r="24" spans="1:12" ht="12.75" x14ac:dyDescent="0.2">
      <c r="A24" s="351" t="s">
        <v>428</v>
      </c>
      <c r="B24" s="334" t="s">
        <v>427</v>
      </c>
      <c r="C24" s="333" t="s">
        <v>144</v>
      </c>
      <c r="D24" s="353">
        <v>0</v>
      </c>
      <c r="E24" s="353">
        <v>0</v>
      </c>
      <c r="F24" s="356"/>
      <c r="G24" s="355" t="s">
        <v>426</v>
      </c>
      <c r="H24" s="335"/>
      <c r="I24" s="333"/>
      <c r="J24" s="347"/>
      <c r="K24" s="347"/>
      <c r="L24" s="357"/>
    </row>
    <row r="25" spans="1:12" ht="12.75" x14ac:dyDescent="0.2">
      <c r="A25" s="351" t="s">
        <v>425</v>
      </c>
      <c r="B25" s="364"/>
      <c r="C25" s="363"/>
      <c r="D25" s="362"/>
      <c r="E25" s="360"/>
      <c r="F25" s="356"/>
      <c r="G25" s="355" t="s">
        <v>424</v>
      </c>
      <c r="H25" s="351" t="s">
        <v>423</v>
      </c>
      <c r="I25" s="333" t="s">
        <v>141</v>
      </c>
      <c r="J25" s="353">
        <v>0</v>
      </c>
      <c r="K25" s="353">
        <v>0</v>
      </c>
      <c r="L25" s="357"/>
    </row>
    <row r="26" spans="1:12" ht="12.75" x14ac:dyDescent="0.2">
      <c r="A26" s="351" t="s">
        <v>422</v>
      </c>
      <c r="B26" s="334" t="s">
        <v>421</v>
      </c>
      <c r="C26" s="333" t="s">
        <v>142</v>
      </c>
      <c r="D26" s="353">
        <v>0</v>
      </c>
      <c r="E26" s="353">
        <v>0</v>
      </c>
      <c r="F26" s="356"/>
      <c r="G26" s="355" t="s">
        <v>420</v>
      </c>
      <c r="H26" s="351" t="s">
        <v>419</v>
      </c>
      <c r="I26" s="333" t="s">
        <v>140</v>
      </c>
      <c r="J26" s="353">
        <v>0</v>
      </c>
      <c r="K26" s="353">
        <v>0</v>
      </c>
      <c r="L26" s="357"/>
    </row>
    <row r="27" spans="1:12" ht="12.75" x14ac:dyDescent="0.2">
      <c r="A27" s="351" t="s">
        <v>418</v>
      </c>
      <c r="B27" s="334"/>
      <c r="C27" s="333"/>
      <c r="D27" s="360"/>
      <c r="E27" s="360"/>
      <c r="F27" s="356"/>
      <c r="G27" s="355" t="s">
        <v>417</v>
      </c>
      <c r="H27" s="351" t="s">
        <v>416</v>
      </c>
      <c r="I27" s="333" t="s">
        <v>138</v>
      </c>
      <c r="J27" s="353">
        <v>0</v>
      </c>
      <c r="K27" s="353">
        <v>0</v>
      </c>
      <c r="L27" s="357"/>
    </row>
    <row r="28" spans="1:12" ht="25.5" x14ac:dyDescent="0.2">
      <c r="A28" s="351" t="s">
        <v>415</v>
      </c>
      <c r="B28" s="334" t="s">
        <v>414</v>
      </c>
      <c r="C28" s="333" t="s">
        <v>139</v>
      </c>
      <c r="D28" s="353">
        <v>0</v>
      </c>
      <c r="E28" s="353">
        <v>0</v>
      </c>
      <c r="F28" s="356"/>
      <c r="G28" s="355" t="s">
        <v>413</v>
      </c>
      <c r="H28" s="351" t="s">
        <v>412</v>
      </c>
      <c r="I28" s="333" t="s">
        <v>411</v>
      </c>
      <c r="J28" s="353">
        <v>0</v>
      </c>
      <c r="K28" s="353">
        <v>0</v>
      </c>
      <c r="L28" s="357"/>
    </row>
    <row r="29" spans="1:12" ht="12.75" x14ac:dyDescent="0.2">
      <c r="A29" s="351" t="s">
        <v>410</v>
      </c>
      <c r="B29" s="334" t="s">
        <v>409</v>
      </c>
      <c r="C29" s="333" t="s">
        <v>408</v>
      </c>
      <c r="D29" s="353">
        <v>0</v>
      </c>
      <c r="E29" s="353">
        <v>0</v>
      </c>
      <c r="F29" s="356"/>
      <c r="G29" s="355" t="s">
        <v>407</v>
      </c>
      <c r="H29" s="351" t="s">
        <v>406</v>
      </c>
      <c r="I29" s="333" t="s">
        <v>134</v>
      </c>
      <c r="J29" s="353">
        <v>0</v>
      </c>
      <c r="K29" s="353">
        <v>0</v>
      </c>
      <c r="L29" s="357"/>
    </row>
    <row r="30" spans="1:12" ht="12.75" x14ac:dyDescent="0.2">
      <c r="A30" s="351" t="s">
        <v>405</v>
      </c>
      <c r="B30" s="334" t="s">
        <v>404</v>
      </c>
      <c r="C30" s="333" t="s">
        <v>135</v>
      </c>
      <c r="D30" s="353">
        <v>0</v>
      </c>
      <c r="E30" s="353">
        <v>0</v>
      </c>
      <c r="F30" s="356"/>
      <c r="G30" s="355" t="s">
        <v>403</v>
      </c>
      <c r="H30" s="351" t="s">
        <v>402</v>
      </c>
      <c r="I30" s="333" t="s">
        <v>133</v>
      </c>
      <c r="J30" s="353">
        <v>0</v>
      </c>
      <c r="K30" s="353">
        <v>0</v>
      </c>
      <c r="L30" s="357"/>
    </row>
    <row r="31" spans="1:12" ht="12.75" x14ac:dyDescent="0.2">
      <c r="A31" s="351" t="s">
        <v>401</v>
      </c>
      <c r="B31" s="334"/>
      <c r="C31" s="333"/>
      <c r="D31" s="360"/>
      <c r="E31" s="360"/>
      <c r="F31" s="356"/>
      <c r="G31" s="355" t="s">
        <v>400</v>
      </c>
      <c r="H31" s="351" t="s">
        <v>399</v>
      </c>
      <c r="I31" s="333" t="s">
        <v>131</v>
      </c>
      <c r="J31" s="353">
        <v>0</v>
      </c>
      <c r="K31" s="353">
        <v>0</v>
      </c>
      <c r="L31" s="357"/>
    </row>
    <row r="32" spans="1:12" ht="12.75" x14ac:dyDescent="0.2">
      <c r="A32" s="351" t="s">
        <v>398</v>
      </c>
      <c r="B32" s="334">
        <v>417100</v>
      </c>
      <c r="C32" s="333" t="s">
        <v>132</v>
      </c>
      <c r="D32" s="353">
        <v>0</v>
      </c>
      <c r="E32" s="353">
        <v>0</v>
      </c>
      <c r="F32" s="356"/>
      <c r="G32" s="355" t="s">
        <v>397</v>
      </c>
      <c r="H32" s="351" t="s">
        <v>396</v>
      </c>
      <c r="I32" s="333" t="s">
        <v>395</v>
      </c>
      <c r="J32" s="353">
        <v>0</v>
      </c>
      <c r="K32" s="353">
        <v>0</v>
      </c>
      <c r="L32" s="357"/>
    </row>
    <row r="33" spans="1:12" ht="12.75" x14ac:dyDescent="0.2">
      <c r="A33" s="351" t="s">
        <v>394</v>
      </c>
      <c r="B33" s="334">
        <v>417200</v>
      </c>
      <c r="C33" s="333" t="s">
        <v>130</v>
      </c>
      <c r="D33" s="353">
        <v>0</v>
      </c>
      <c r="E33" s="353">
        <v>0</v>
      </c>
      <c r="F33" s="356"/>
      <c r="G33" s="361" t="s">
        <v>393</v>
      </c>
      <c r="H33" s="334" t="s">
        <v>392</v>
      </c>
      <c r="I33" s="333" t="s">
        <v>391</v>
      </c>
      <c r="J33" s="353">
        <v>16970.669999999998</v>
      </c>
      <c r="K33" s="353">
        <v>2908.5</v>
      </c>
      <c r="L33" s="357"/>
    </row>
    <row r="34" spans="1:12" ht="12.75" x14ac:dyDescent="0.2">
      <c r="A34" s="351" t="s">
        <v>390</v>
      </c>
      <c r="B34" s="334">
        <v>417300</v>
      </c>
      <c r="C34" s="333" t="s">
        <v>389</v>
      </c>
      <c r="D34" s="353">
        <v>0</v>
      </c>
      <c r="E34" s="353">
        <v>0</v>
      </c>
      <c r="F34" s="356"/>
      <c r="G34" s="355" t="s">
        <v>388</v>
      </c>
      <c r="H34" s="351" t="s">
        <v>387</v>
      </c>
      <c r="I34" s="333" t="s">
        <v>386</v>
      </c>
      <c r="J34" s="353">
        <v>0</v>
      </c>
      <c r="K34" s="353">
        <v>0</v>
      </c>
      <c r="L34" s="357"/>
    </row>
    <row r="35" spans="1:12" ht="12.75" x14ac:dyDescent="0.2">
      <c r="A35" s="351" t="s">
        <v>385</v>
      </c>
      <c r="B35" s="334">
        <v>417400</v>
      </c>
      <c r="C35" s="333" t="s">
        <v>384</v>
      </c>
      <c r="D35" s="353">
        <v>0</v>
      </c>
      <c r="E35" s="353">
        <v>0</v>
      </c>
      <c r="F35" s="356"/>
      <c r="G35" s="355" t="s">
        <v>383</v>
      </c>
      <c r="H35" s="351" t="s">
        <v>382</v>
      </c>
      <c r="I35" s="333" t="s">
        <v>381</v>
      </c>
      <c r="J35" s="359">
        <f>SUBTOTAL(9,J25:J34)</f>
        <v>16970.669999999998</v>
      </c>
      <c r="K35" s="358" t="s">
        <v>346</v>
      </c>
      <c r="L35" s="352">
        <f>SUBTOTAL(9,K25:K34)</f>
        <v>2908.5</v>
      </c>
    </row>
    <row r="36" spans="1:12" ht="12.75" x14ac:dyDescent="0.2">
      <c r="A36" s="351" t="s">
        <v>380</v>
      </c>
      <c r="B36" s="334">
        <v>417900</v>
      </c>
      <c r="C36" s="333" t="s">
        <v>124</v>
      </c>
      <c r="D36" s="353">
        <v>0</v>
      </c>
      <c r="E36" s="353">
        <v>0</v>
      </c>
      <c r="F36" s="356"/>
      <c r="G36" s="355" t="s">
        <v>379</v>
      </c>
      <c r="H36" s="335"/>
      <c r="I36" s="333" t="s">
        <v>378</v>
      </c>
      <c r="J36" s="347"/>
      <c r="K36" s="347"/>
      <c r="L36" s="357"/>
    </row>
    <row r="37" spans="1:12" ht="25.5" x14ac:dyDescent="0.2">
      <c r="A37" s="351" t="s">
        <v>377</v>
      </c>
      <c r="B37" s="334"/>
      <c r="C37" s="333"/>
      <c r="D37" s="360"/>
      <c r="E37" s="360"/>
      <c r="F37" s="356"/>
      <c r="G37" s="355" t="s">
        <v>376</v>
      </c>
      <c r="H37" s="351" t="s">
        <v>375</v>
      </c>
      <c r="I37" s="333" t="s">
        <v>374</v>
      </c>
      <c r="J37" s="353">
        <v>0</v>
      </c>
      <c r="K37" s="353">
        <v>0</v>
      </c>
      <c r="L37" s="357"/>
    </row>
    <row r="38" spans="1:12" ht="12.75" x14ac:dyDescent="0.2">
      <c r="A38" s="351" t="s">
        <v>373</v>
      </c>
      <c r="B38" s="334">
        <v>418100</v>
      </c>
      <c r="C38" s="333" t="s">
        <v>123</v>
      </c>
      <c r="D38" s="353">
        <v>0</v>
      </c>
      <c r="E38" s="353">
        <v>0</v>
      </c>
      <c r="F38" s="356"/>
      <c r="G38" s="355" t="s">
        <v>372</v>
      </c>
      <c r="H38" s="351" t="s">
        <v>371</v>
      </c>
      <c r="I38" s="333" t="s">
        <v>370</v>
      </c>
      <c r="J38" s="353">
        <v>0</v>
      </c>
      <c r="K38" s="353">
        <v>0</v>
      </c>
      <c r="L38" s="357"/>
    </row>
    <row r="39" spans="1:12" ht="12.75" x14ac:dyDescent="0.2">
      <c r="A39" s="351" t="s">
        <v>369</v>
      </c>
      <c r="B39" s="334"/>
      <c r="C39" s="333"/>
      <c r="D39" s="360"/>
      <c r="E39" s="353"/>
      <c r="F39" s="356"/>
      <c r="G39" s="355" t="s">
        <v>368</v>
      </c>
      <c r="H39" s="351" t="s">
        <v>367</v>
      </c>
      <c r="I39" s="333" t="s">
        <v>366</v>
      </c>
      <c r="J39" s="359">
        <f>SUBTOTAL(9,J37:J38)</f>
        <v>0</v>
      </c>
      <c r="K39" s="358" t="s">
        <v>346</v>
      </c>
      <c r="L39" s="352">
        <f>SUBTOTAL(9,K37:K38)</f>
        <v>0</v>
      </c>
    </row>
    <row r="40" spans="1:12" ht="12.75" x14ac:dyDescent="0.2">
      <c r="A40" s="351" t="s">
        <v>365</v>
      </c>
      <c r="B40" s="334">
        <v>419100</v>
      </c>
      <c r="C40" s="333" t="s">
        <v>120</v>
      </c>
      <c r="D40" s="353">
        <v>0</v>
      </c>
      <c r="E40" s="353">
        <v>0</v>
      </c>
      <c r="F40" s="356"/>
      <c r="G40" s="355" t="s">
        <v>364</v>
      </c>
      <c r="H40" s="351" t="s">
        <v>363</v>
      </c>
      <c r="I40" s="333"/>
      <c r="J40" s="347"/>
      <c r="K40" s="357"/>
      <c r="L40" s="357"/>
    </row>
    <row r="41" spans="1:12" ht="12.75" x14ac:dyDescent="0.2">
      <c r="A41" s="351" t="s">
        <v>362</v>
      </c>
      <c r="B41" s="334">
        <v>419200</v>
      </c>
      <c r="C41" s="333" t="s">
        <v>118</v>
      </c>
      <c r="D41" s="353">
        <v>0</v>
      </c>
      <c r="E41" s="353">
        <v>0</v>
      </c>
      <c r="F41" s="356"/>
      <c r="G41" s="355" t="s">
        <v>361</v>
      </c>
      <c r="H41" s="335"/>
      <c r="I41" s="333" t="s">
        <v>360</v>
      </c>
      <c r="J41" s="359">
        <f>SUM(D46,J8,J22,J35,J39)</f>
        <v>16970.669999999998</v>
      </c>
      <c r="K41" s="358" t="s">
        <v>346</v>
      </c>
      <c r="L41" s="352">
        <f>SUM(F46,L8,L22,L35,L39)</f>
        <v>2908.5</v>
      </c>
    </row>
    <row r="42" spans="1:12" ht="12.75" x14ac:dyDescent="0.2">
      <c r="A42" s="351" t="s">
        <v>359</v>
      </c>
      <c r="B42" s="334">
        <v>419300</v>
      </c>
      <c r="C42" s="333" t="s">
        <v>116</v>
      </c>
      <c r="D42" s="353">
        <v>0</v>
      </c>
      <c r="E42" s="353">
        <v>0</v>
      </c>
      <c r="F42" s="356"/>
      <c r="G42" s="355" t="s">
        <v>358</v>
      </c>
      <c r="H42" s="335"/>
      <c r="I42" s="333"/>
      <c r="J42" s="347"/>
      <c r="K42" s="347"/>
      <c r="L42" s="357"/>
    </row>
    <row r="43" spans="1:12" ht="12.75" x14ac:dyDescent="0.2">
      <c r="A43" s="351" t="s">
        <v>357</v>
      </c>
      <c r="B43" s="334">
        <v>419900</v>
      </c>
      <c r="C43" s="333" t="s">
        <v>115</v>
      </c>
      <c r="D43" s="353">
        <v>0</v>
      </c>
      <c r="E43" s="534">
        <v>0</v>
      </c>
      <c r="F43" s="356"/>
      <c r="G43" s="355" t="s">
        <v>356</v>
      </c>
      <c r="H43" s="351" t="s">
        <v>355</v>
      </c>
      <c r="I43" s="333" t="s">
        <v>354</v>
      </c>
      <c r="J43" s="533">
        <v>0</v>
      </c>
      <c r="K43" s="532">
        <v>0</v>
      </c>
      <c r="L43" s="352">
        <f>+K43</f>
        <v>0</v>
      </c>
    </row>
    <row r="44" spans="1:12" ht="12.75" x14ac:dyDescent="0.2">
      <c r="A44" s="351" t="s">
        <v>353</v>
      </c>
      <c r="B44" s="334"/>
      <c r="C44" s="333" t="s">
        <v>352</v>
      </c>
      <c r="D44" s="332">
        <f>SUBTOTAL(9,D19:D43)</f>
        <v>0</v>
      </c>
      <c r="E44" s="350" t="s">
        <v>346</v>
      </c>
      <c r="F44" s="349">
        <f>SUBTOTAL(9,E20:E43)</f>
        <v>0</v>
      </c>
      <c r="G44" s="348" t="s">
        <v>351</v>
      </c>
      <c r="H44" s="335"/>
      <c r="I44" s="333"/>
      <c r="J44" s="347"/>
      <c r="K44" s="347"/>
      <c r="L44" s="347"/>
    </row>
    <row r="45" spans="1:12" ht="24" x14ac:dyDescent="0.2">
      <c r="A45" s="346" t="s">
        <v>350</v>
      </c>
      <c r="B45" s="340">
        <v>410000</v>
      </c>
      <c r="C45" s="345" t="s">
        <v>349</v>
      </c>
      <c r="D45" s="344"/>
      <c r="E45" s="343" t="s">
        <v>346</v>
      </c>
      <c r="F45" s="342"/>
      <c r="G45" s="341"/>
      <c r="H45" s="340" t="s">
        <v>348</v>
      </c>
      <c r="I45" s="339" t="s">
        <v>347</v>
      </c>
      <c r="J45" s="338"/>
      <c r="K45" s="337" t="s">
        <v>346</v>
      </c>
      <c r="L45" s="336"/>
    </row>
    <row r="46" spans="1:12" ht="12.75" x14ac:dyDescent="0.2">
      <c r="A46" s="335"/>
      <c r="B46" s="334"/>
      <c r="C46" s="333"/>
      <c r="D46" s="332">
        <f>(D19+D44)</f>
        <v>0</v>
      </c>
      <c r="E46" s="332"/>
      <c r="F46" s="331">
        <f>SUM(F19+F44)</f>
        <v>0</v>
      </c>
      <c r="G46" s="330"/>
      <c r="H46" s="329"/>
      <c r="I46" s="328" t="s">
        <v>345</v>
      </c>
      <c r="J46" s="326">
        <f>(D7+J41+J43)</f>
        <v>16970.669999999998</v>
      </c>
      <c r="K46" s="327"/>
      <c r="L46" s="326">
        <f>(F7+L41+K43)</f>
        <v>2908.5</v>
      </c>
    </row>
    <row r="47" spans="1:12" ht="12.95" customHeight="1" x14ac:dyDescent="0.2">
      <c r="A47" s="598" t="str">
        <f ca="1">CELL("FILENAME",A1)</f>
        <v>R:\Finance\Annual Budget\Amended 2016-2017\[2016-2017 Amended Budget.xlsx]220</v>
      </c>
      <c r="B47" s="598"/>
      <c r="C47" s="598"/>
      <c r="D47" s="324"/>
      <c r="E47" s="324"/>
      <c r="F47" s="324"/>
      <c r="G47" s="324"/>
      <c r="H47" s="324"/>
      <c r="I47" s="325"/>
      <c r="J47" s="324"/>
      <c r="K47" s="324"/>
      <c r="L47" s="324"/>
    </row>
    <row r="48" spans="1:12" x14ac:dyDescent="0.2">
      <c r="D48" s="323"/>
      <c r="E48" s="323"/>
      <c r="F48" s="323"/>
    </row>
    <row r="49" spans="4:6" x14ac:dyDescent="0.2">
      <c r="D49" s="323"/>
      <c r="E49" s="323"/>
      <c r="F49" s="323"/>
    </row>
    <row r="50" spans="4:6" x14ac:dyDescent="0.2">
      <c r="D50" s="323"/>
      <c r="E50" s="323"/>
      <c r="F50" s="323"/>
    </row>
    <row r="51" spans="4:6" x14ac:dyDescent="0.2">
      <c r="D51" s="323"/>
      <c r="E51" s="323"/>
      <c r="F51" s="323"/>
    </row>
    <row r="52" spans="4:6" x14ac:dyDescent="0.2">
      <c r="D52" s="323"/>
      <c r="E52" s="323"/>
      <c r="F52" s="323"/>
    </row>
    <row r="53" spans="4:6" x14ac:dyDescent="0.2">
      <c r="D53" s="323"/>
      <c r="E53" s="323"/>
      <c r="F53" s="323"/>
    </row>
    <row r="54" spans="4:6" x14ac:dyDescent="0.2">
      <c r="D54" s="323"/>
      <c r="E54" s="323"/>
      <c r="F54" s="323"/>
    </row>
    <row r="55" spans="4:6" x14ac:dyDescent="0.2">
      <c r="D55" s="323"/>
      <c r="E55" s="323"/>
      <c r="F55" s="323"/>
    </row>
    <row r="56" spans="4:6" x14ac:dyDescent="0.2">
      <c r="D56" s="323"/>
      <c r="E56" s="323"/>
      <c r="F56" s="323"/>
    </row>
    <row r="57" spans="4:6" x14ac:dyDescent="0.2">
      <c r="D57" s="323"/>
      <c r="E57" s="323"/>
      <c r="F57" s="323"/>
    </row>
    <row r="58" spans="4:6" x14ac:dyDescent="0.2">
      <c r="D58" s="323"/>
      <c r="E58" s="323"/>
      <c r="F58" s="323"/>
    </row>
    <row r="59" spans="4:6" x14ac:dyDescent="0.2">
      <c r="D59" s="323"/>
      <c r="E59" s="323"/>
      <c r="F59" s="323"/>
    </row>
    <row r="60" spans="4:6" x14ac:dyDescent="0.2">
      <c r="D60" s="323"/>
      <c r="E60" s="323"/>
      <c r="F60" s="323"/>
    </row>
    <row r="61" spans="4:6" x14ac:dyDescent="0.2">
      <c r="D61" s="323"/>
      <c r="E61" s="323"/>
      <c r="F61" s="323"/>
    </row>
    <row r="62" spans="4:6" x14ac:dyDescent="0.2">
      <c r="D62" s="323"/>
      <c r="E62" s="323"/>
      <c r="F62" s="323"/>
    </row>
    <row r="63" spans="4:6" x14ac:dyDescent="0.2">
      <c r="D63" s="323"/>
      <c r="E63" s="323"/>
      <c r="F63" s="323"/>
    </row>
    <row r="64" spans="4:6" x14ac:dyDescent="0.2">
      <c r="D64" s="323"/>
      <c r="E64" s="323"/>
      <c r="F64" s="323"/>
    </row>
    <row r="65" spans="4:6" x14ac:dyDescent="0.2">
      <c r="D65" s="323"/>
      <c r="E65" s="323"/>
      <c r="F65" s="323"/>
    </row>
    <row r="66" spans="4:6" x14ac:dyDescent="0.2">
      <c r="D66" s="323"/>
      <c r="E66" s="323"/>
      <c r="F66" s="323"/>
    </row>
    <row r="67" spans="4:6" x14ac:dyDescent="0.2">
      <c r="D67" s="323"/>
      <c r="E67" s="323"/>
      <c r="F67" s="323"/>
    </row>
    <row r="68" spans="4:6" x14ac:dyDescent="0.2">
      <c r="D68" s="323"/>
      <c r="E68" s="323"/>
      <c r="F68" s="323"/>
    </row>
    <row r="69" spans="4:6" x14ac:dyDescent="0.2">
      <c r="D69" s="323"/>
      <c r="E69" s="323"/>
      <c r="F69" s="323"/>
    </row>
    <row r="70" spans="4:6" x14ac:dyDescent="0.2">
      <c r="D70" s="323"/>
      <c r="E70" s="323"/>
      <c r="F70" s="323"/>
    </row>
    <row r="71" spans="4:6" x14ac:dyDescent="0.2">
      <c r="D71" s="323"/>
      <c r="E71" s="323"/>
      <c r="F71" s="323"/>
    </row>
    <row r="72" spans="4:6" x14ac:dyDescent="0.2">
      <c r="D72" s="323"/>
      <c r="E72" s="323"/>
      <c r="F72" s="323"/>
    </row>
    <row r="73" spans="4:6" x14ac:dyDescent="0.2">
      <c r="D73" s="323"/>
      <c r="E73" s="323"/>
      <c r="F73" s="323"/>
    </row>
    <row r="74" spans="4:6" x14ac:dyDescent="0.2">
      <c r="D74" s="323"/>
      <c r="E74" s="323"/>
      <c r="F74" s="323"/>
    </row>
    <row r="75" spans="4:6" x14ac:dyDescent="0.2">
      <c r="D75" s="323"/>
      <c r="E75" s="323"/>
      <c r="F75" s="323"/>
    </row>
    <row r="76" spans="4:6" x14ac:dyDescent="0.2">
      <c r="D76" s="323"/>
      <c r="E76" s="323"/>
      <c r="F76" s="323"/>
    </row>
    <row r="77" spans="4:6" x14ac:dyDescent="0.2">
      <c r="D77" s="323"/>
      <c r="E77" s="323"/>
      <c r="F77" s="323"/>
    </row>
    <row r="78" spans="4:6" x14ac:dyDescent="0.2">
      <c r="D78" s="323"/>
      <c r="E78" s="323"/>
      <c r="F78" s="323"/>
    </row>
    <row r="79" spans="4:6" x14ac:dyDescent="0.2">
      <c r="D79" s="323"/>
      <c r="E79" s="323"/>
      <c r="F79" s="323"/>
    </row>
    <row r="80" spans="4:6" x14ac:dyDescent="0.2">
      <c r="D80" s="323"/>
      <c r="E80" s="323"/>
      <c r="F80" s="323"/>
    </row>
    <row r="81" spans="4:6" x14ac:dyDescent="0.2">
      <c r="D81" s="323"/>
      <c r="E81" s="323"/>
      <c r="F81" s="323"/>
    </row>
    <row r="82" spans="4:6" x14ac:dyDescent="0.2">
      <c r="D82" s="323"/>
      <c r="E82" s="323"/>
      <c r="F82" s="323"/>
    </row>
    <row r="83" spans="4:6" x14ac:dyDescent="0.2">
      <c r="D83" s="323"/>
      <c r="E83" s="323"/>
      <c r="F83" s="323"/>
    </row>
    <row r="84" spans="4:6" x14ac:dyDescent="0.2">
      <c r="D84" s="323"/>
      <c r="E84" s="323"/>
      <c r="F84" s="323"/>
    </row>
    <row r="85" spans="4:6" x14ac:dyDescent="0.2">
      <c r="D85" s="323"/>
      <c r="E85" s="323"/>
      <c r="F85" s="323"/>
    </row>
    <row r="86" spans="4:6" x14ac:dyDescent="0.2">
      <c r="D86" s="323"/>
      <c r="E86" s="323"/>
      <c r="F86" s="323"/>
    </row>
    <row r="87" spans="4:6" x14ac:dyDescent="0.2">
      <c r="D87" s="323"/>
      <c r="E87" s="323"/>
      <c r="F87" s="323"/>
    </row>
    <row r="88" spans="4:6" x14ac:dyDescent="0.2">
      <c r="D88" s="323"/>
      <c r="E88" s="323"/>
      <c r="F88" s="323"/>
    </row>
    <row r="89" spans="4:6" x14ac:dyDescent="0.2">
      <c r="D89" s="323"/>
      <c r="E89" s="323"/>
      <c r="F89" s="323"/>
    </row>
    <row r="90" spans="4:6" x14ac:dyDescent="0.2">
      <c r="D90" s="323"/>
      <c r="E90" s="323"/>
      <c r="F90" s="323"/>
    </row>
    <row r="91" spans="4:6" x14ac:dyDescent="0.2">
      <c r="D91" s="323"/>
      <c r="E91" s="323"/>
      <c r="F91" s="323"/>
    </row>
    <row r="92" spans="4:6" x14ac:dyDescent="0.2">
      <c r="D92" s="323"/>
      <c r="E92" s="323"/>
      <c r="F92" s="323"/>
    </row>
    <row r="93" spans="4:6" x14ac:dyDescent="0.2">
      <c r="D93" s="323"/>
      <c r="E93" s="323"/>
      <c r="F93" s="323"/>
    </row>
    <row r="94" spans="4:6" x14ac:dyDescent="0.2">
      <c r="D94" s="323"/>
      <c r="E94" s="323"/>
      <c r="F94" s="323"/>
    </row>
    <row r="95" spans="4:6" x14ac:dyDescent="0.2">
      <c r="D95" s="323"/>
      <c r="E95" s="323"/>
      <c r="F95" s="323"/>
    </row>
    <row r="96" spans="4:6" x14ac:dyDescent="0.2">
      <c r="D96" s="323"/>
      <c r="E96" s="323"/>
      <c r="F96" s="323"/>
    </row>
    <row r="97" spans="4:6" x14ac:dyDescent="0.2">
      <c r="D97" s="323"/>
      <c r="E97" s="323"/>
      <c r="F97" s="323"/>
    </row>
    <row r="98" spans="4:6" x14ac:dyDescent="0.2">
      <c r="D98" s="323"/>
      <c r="E98" s="323"/>
      <c r="F98" s="323"/>
    </row>
    <row r="99" spans="4:6" x14ac:dyDescent="0.2">
      <c r="D99" s="323"/>
      <c r="E99" s="323"/>
      <c r="F99" s="323"/>
    </row>
    <row r="100" spans="4:6" x14ac:dyDescent="0.2">
      <c r="D100" s="323"/>
      <c r="E100" s="323"/>
      <c r="F100" s="323"/>
    </row>
    <row r="101" spans="4:6" x14ac:dyDescent="0.2">
      <c r="D101" s="323"/>
      <c r="E101" s="323"/>
      <c r="F101" s="323"/>
    </row>
    <row r="102" spans="4:6" x14ac:dyDescent="0.2">
      <c r="D102" s="323"/>
      <c r="E102" s="323"/>
      <c r="F102" s="323"/>
    </row>
    <row r="103" spans="4:6" x14ac:dyDescent="0.2">
      <c r="D103" s="323"/>
      <c r="E103" s="323"/>
      <c r="F103" s="323"/>
    </row>
    <row r="104" spans="4:6" x14ac:dyDescent="0.2">
      <c r="D104" s="323"/>
      <c r="E104" s="323"/>
      <c r="F104" s="323"/>
    </row>
    <row r="105" spans="4:6" x14ac:dyDescent="0.2">
      <c r="D105" s="323"/>
      <c r="E105" s="323"/>
      <c r="F105" s="323"/>
    </row>
    <row r="106" spans="4:6" x14ac:dyDescent="0.2">
      <c r="D106" s="323"/>
      <c r="E106" s="323"/>
      <c r="F106" s="323"/>
    </row>
    <row r="107" spans="4:6" x14ac:dyDescent="0.2">
      <c r="D107" s="323"/>
      <c r="E107" s="323"/>
      <c r="F107" s="323"/>
    </row>
    <row r="108" spans="4:6" x14ac:dyDescent="0.2">
      <c r="D108" s="323"/>
      <c r="E108" s="323"/>
      <c r="F108" s="323"/>
    </row>
    <row r="109" spans="4:6" x14ac:dyDescent="0.2">
      <c r="D109" s="323"/>
      <c r="E109" s="323"/>
      <c r="F109" s="323"/>
    </row>
    <row r="110" spans="4:6" x14ac:dyDescent="0.2">
      <c r="D110" s="323"/>
      <c r="E110" s="323"/>
      <c r="F110" s="323"/>
    </row>
    <row r="111" spans="4:6" x14ac:dyDescent="0.2">
      <c r="D111" s="323"/>
      <c r="E111" s="323"/>
      <c r="F111" s="323"/>
    </row>
    <row r="112" spans="4:6" x14ac:dyDescent="0.2">
      <c r="D112" s="323"/>
      <c r="E112" s="323"/>
      <c r="F112" s="323"/>
    </row>
    <row r="113" spans="4:6" x14ac:dyDescent="0.2">
      <c r="D113" s="323"/>
      <c r="E113" s="323"/>
      <c r="F113" s="323"/>
    </row>
    <row r="114" spans="4:6" x14ac:dyDescent="0.2">
      <c r="D114" s="323"/>
      <c r="E114" s="323"/>
      <c r="F114" s="323"/>
    </row>
    <row r="115" spans="4:6" x14ac:dyDescent="0.2">
      <c r="D115" s="323"/>
      <c r="E115" s="323"/>
      <c r="F115" s="323"/>
    </row>
    <row r="116" spans="4:6" x14ac:dyDescent="0.2">
      <c r="D116" s="323"/>
      <c r="E116" s="323"/>
      <c r="F116" s="323"/>
    </row>
    <row r="117" spans="4:6" x14ac:dyDescent="0.2">
      <c r="D117" s="323"/>
      <c r="E117" s="323"/>
      <c r="F117" s="323"/>
    </row>
    <row r="118" spans="4:6" x14ac:dyDescent="0.2">
      <c r="D118" s="323"/>
      <c r="E118" s="323"/>
      <c r="F118" s="323"/>
    </row>
    <row r="119" spans="4:6" x14ac:dyDescent="0.2">
      <c r="D119" s="323"/>
      <c r="E119" s="323"/>
      <c r="F119" s="323"/>
    </row>
    <row r="120" spans="4:6" x14ac:dyDescent="0.2">
      <c r="D120" s="323"/>
      <c r="E120" s="323"/>
      <c r="F120" s="323"/>
    </row>
    <row r="121" spans="4:6" x14ac:dyDescent="0.2">
      <c r="D121" s="323"/>
      <c r="E121" s="323"/>
      <c r="F121" s="323"/>
    </row>
    <row r="122" spans="4:6" x14ac:dyDescent="0.2">
      <c r="D122" s="323"/>
      <c r="E122" s="323"/>
      <c r="F122" s="323"/>
    </row>
    <row r="123" spans="4:6" x14ac:dyDescent="0.2">
      <c r="D123" s="323"/>
      <c r="E123" s="323"/>
      <c r="F123" s="323"/>
    </row>
    <row r="124" spans="4:6" x14ac:dyDescent="0.2">
      <c r="D124" s="323"/>
      <c r="E124" s="323"/>
      <c r="F124" s="323"/>
    </row>
    <row r="125" spans="4:6" x14ac:dyDescent="0.2">
      <c r="D125" s="323"/>
      <c r="E125" s="323"/>
      <c r="F125" s="323"/>
    </row>
    <row r="126" spans="4:6" x14ac:dyDescent="0.2">
      <c r="D126" s="323"/>
      <c r="E126" s="323"/>
      <c r="F126" s="323"/>
    </row>
    <row r="127" spans="4:6" x14ac:dyDescent="0.2">
      <c r="D127" s="323"/>
      <c r="E127" s="323"/>
      <c r="F127" s="323"/>
    </row>
    <row r="128" spans="4:6" x14ac:dyDescent="0.2">
      <c r="D128" s="323"/>
      <c r="E128" s="323"/>
      <c r="F128" s="323"/>
    </row>
    <row r="129" spans="4:6" x14ac:dyDescent="0.2">
      <c r="D129" s="323"/>
      <c r="E129" s="323"/>
      <c r="F129" s="323"/>
    </row>
    <row r="130" spans="4:6" x14ac:dyDescent="0.2">
      <c r="D130" s="323"/>
      <c r="E130" s="323"/>
      <c r="F130" s="323"/>
    </row>
    <row r="131" spans="4:6" x14ac:dyDescent="0.2">
      <c r="D131" s="323"/>
      <c r="E131" s="323"/>
      <c r="F131" s="323"/>
    </row>
    <row r="132" spans="4:6" x14ac:dyDescent="0.2">
      <c r="D132" s="323"/>
      <c r="E132" s="323"/>
      <c r="F132" s="323"/>
    </row>
    <row r="133" spans="4:6" x14ac:dyDescent="0.2">
      <c r="D133" s="323"/>
      <c r="E133" s="323"/>
      <c r="F133" s="323"/>
    </row>
    <row r="134" spans="4:6" x14ac:dyDescent="0.2">
      <c r="D134" s="323"/>
      <c r="E134" s="323"/>
      <c r="F134" s="323"/>
    </row>
    <row r="135" spans="4:6" x14ac:dyDescent="0.2">
      <c r="D135" s="323"/>
      <c r="E135" s="323"/>
      <c r="F135" s="323"/>
    </row>
    <row r="136" spans="4:6" x14ac:dyDescent="0.2">
      <c r="D136" s="323"/>
      <c r="E136" s="323"/>
      <c r="F136" s="323"/>
    </row>
    <row r="137" spans="4:6" x14ac:dyDescent="0.2">
      <c r="D137" s="323"/>
      <c r="E137" s="323"/>
      <c r="F137" s="323"/>
    </row>
    <row r="138" spans="4:6" x14ac:dyDescent="0.2">
      <c r="D138" s="323"/>
      <c r="E138" s="323"/>
      <c r="F138" s="323"/>
    </row>
    <row r="139" spans="4:6" x14ac:dyDescent="0.2">
      <c r="D139" s="323"/>
      <c r="E139" s="323"/>
      <c r="F139" s="323"/>
    </row>
    <row r="140" spans="4:6" x14ac:dyDescent="0.2">
      <c r="D140" s="323"/>
      <c r="E140" s="323"/>
      <c r="F140" s="323"/>
    </row>
    <row r="141" spans="4:6" x14ac:dyDescent="0.2">
      <c r="D141" s="323"/>
      <c r="E141" s="323"/>
      <c r="F141" s="323"/>
    </row>
    <row r="142" spans="4:6" x14ac:dyDescent="0.2">
      <c r="D142" s="323"/>
      <c r="E142" s="323"/>
      <c r="F142" s="323"/>
    </row>
    <row r="143" spans="4:6" x14ac:dyDescent="0.2">
      <c r="D143" s="323"/>
      <c r="E143" s="323"/>
      <c r="F143" s="323"/>
    </row>
    <row r="144" spans="4:6" x14ac:dyDescent="0.2">
      <c r="D144" s="323"/>
      <c r="E144" s="323"/>
      <c r="F144" s="323"/>
    </row>
    <row r="145" spans="4:6" x14ac:dyDescent="0.2">
      <c r="D145" s="323"/>
      <c r="E145" s="323"/>
      <c r="F145" s="323"/>
    </row>
    <row r="146" spans="4:6" x14ac:dyDescent="0.2">
      <c r="D146" s="323"/>
      <c r="E146" s="323"/>
      <c r="F146" s="323"/>
    </row>
    <row r="147" spans="4:6" x14ac:dyDescent="0.2">
      <c r="D147" s="323"/>
      <c r="E147" s="323"/>
      <c r="F147" s="323"/>
    </row>
    <row r="148" spans="4:6" x14ac:dyDescent="0.2">
      <c r="D148" s="323"/>
      <c r="E148" s="323"/>
      <c r="F148" s="323"/>
    </row>
    <row r="149" spans="4:6" x14ac:dyDescent="0.2">
      <c r="D149" s="323"/>
      <c r="E149" s="323"/>
      <c r="F149" s="323"/>
    </row>
    <row r="150" spans="4:6" x14ac:dyDescent="0.2">
      <c r="D150" s="323"/>
      <c r="E150" s="323"/>
      <c r="F150" s="323"/>
    </row>
    <row r="151" spans="4:6" x14ac:dyDescent="0.2">
      <c r="D151" s="323"/>
      <c r="E151" s="323"/>
      <c r="F151" s="323"/>
    </row>
    <row r="152" spans="4:6" x14ac:dyDescent="0.2">
      <c r="D152" s="323"/>
      <c r="E152" s="323"/>
      <c r="F152" s="323"/>
    </row>
    <row r="153" spans="4:6" x14ac:dyDescent="0.2">
      <c r="D153" s="323"/>
      <c r="E153" s="323"/>
      <c r="F153" s="323"/>
    </row>
    <row r="154" spans="4:6" x14ac:dyDescent="0.2">
      <c r="D154" s="323"/>
      <c r="E154" s="323"/>
      <c r="F154" s="323"/>
    </row>
    <row r="155" spans="4:6" x14ac:dyDescent="0.2">
      <c r="D155" s="323"/>
      <c r="E155" s="323"/>
      <c r="F155" s="323"/>
    </row>
    <row r="156" spans="4:6" x14ac:dyDescent="0.2">
      <c r="D156" s="323"/>
      <c r="E156" s="323"/>
      <c r="F156" s="323"/>
    </row>
    <row r="157" spans="4:6" x14ac:dyDescent="0.2">
      <c r="D157" s="323"/>
      <c r="E157" s="323"/>
      <c r="F157" s="323"/>
    </row>
    <row r="158" spans="4:6" x14ac:dyDescent="0.2">
      <c r="D158" s="323"/>
      <c r="E158" s="323"/>
      <c r="F158" s="323"/>
    </row>
    <row r="159" spans="4:6" x14ac:dyDescent="0.2">
      <c r="D159" s="323"/>
      <c r="E159" s="323"/>
      <c r="F159" s="323"/>
    </row>
    <row r="160" spans="4:6" x14ac:dyDescent="0.2">
      <c r="D160" s="323"/>
      <c r="E160" s="323"/>
      <c r="F160" s="323"/>
    </row>
    <row r="161" spans="4:6" x14ac:dyDescent="0.2">
      <c r="D161" s="323"/>
      <c r="E161" s="323"/>
      <c r="F161" s="323"/>
    </row>
    <row r="162" spans="4:6" x14ac:dyDescent="0.2">
      <c r="D162" s="323"/>
      <c r="E162" s="323"/>
      <c r="F162" s="323"/>
    </row>
    <row r="163" spans="4:6" x14ac:dyDescent="0.2">
      <c r="D163" s="323"/>
      <c r="E163" s="323"/>
      <c r="F163" s="323"/>
    </row>
    <row r="164" spans="4:6" x14ac:dyDescent="0.2">
      <c r="D164" s="323"/>
      <c r="E164" s="323"/>
      <c r="F164" s="323"/>
    </row>
    <row r="165" spans="4:6" x14ac:dyDescent="0.2">
      <c r="D165" s="323"/>
      <c r="E165" s="323"/>
      <c r="F165" s="323"/>
    </row>
    <row r="166" spans="4:6" x14ac:dyDescent="0.2">
      <c r="D166" s="323"/>
      <c r="E166" s="323"/>
      <c r="F166" s="323"/>
    </row>
    <row r="167" spans="4:6" x14ac:dyDescent="0.2">
      <c r="D167" s="323"/>
      <c r="E167" s="323"/>
      <c r="F167" s="323"/>
    </row>
    <row r="168" spans="4:6" x14ac:dyDescent="0.2">
      <c r="D168" s="323"/>
      <c r="E168" s="323"/>
      <c r="F168" s="323"/>
    </row>
    <row r="169" spans="4:6" x14ac:dyDescent="0.2">
      <c r="D169" s="323"/>
      <c r="E169" s="323"/>
      <c r="F169" s="323"/>
    </row>
    <row r="170" spans="4:6" x14ac:dyDescent="0.2">
      <c r="D170" s="323"/>
      <c r="E170" s="323"/>
      <c r="F170" s="323"/>
    </row>
    <row r="171" spans="4:6" x14ac:dyDescent="0.2">
      <c r="D171" s="323"/>
      <c r="E171" s="323"/>
      <c r="F171" s="323"/>
    </row>
    <row r="172" spans="4:6" x14ac:dyDescent="0.2">
      <c r="D172" s="323"/>
      <c r="E172" s="323"/>
      <c r="F172" s="323"/>
    </row>
    <row r="173" spans="4:6" x14ac:dyDescent="0.2">
      <c r="D173" s="323"/>
      <c r="E173" s="323"/>
      <c r="F173" s="323"/>
    </row>
    <row r="174" spans="4:6" x14ac:dyDescent="0.2">
      <c r="D174" s="323"/>
      <c r="E174" s="323"/>
      <c r="F174" s="323"/>
    </row>
    <row r="175" spans="4:6" x14ac:dyDescent="0.2">
      <c r="D175" s="323"/>
      <c r="E175" s="323"/>
      <c r="F175" s="323"/>
    </row>
    <row r="176" spans="4:6" x14ac:dyDescent="0.2">
      <c r="D176" s="323"/>
      <c r="E176" s="323"/>
      <c r="F176" s="323"/>
    </row>
    <row r="177" spans="4:6" x14ac:dyDescent="0.2">
      <c r="D177" s="323"/>
      <c r="E177" s="323"/>
      <c r="F177" s="323"/>
    </row>
    <row r="178" spans="4:6" x14ac:dyDescent="0.2">
      <c r="D178" s="323"/>
      <c r="E178" s="323"/>
      <c r="F178" s="323"/>
    </row>
    <row r="179" spans="4:6" x14ac:dyDescent="0.2">
      <c r="D179" s="323"/>
      <c r="E179" s="323"/>
      <c r="F179" s="323"/>
    </row>
    <row r="180" spans="4:6" x14ac:dyDescent="0.2">
      <c r="D180" s="323"/>
      <c r="E180" s="323"/>
      <c r="F180" s="323"/>
    </row>
    <row r="181" spans="4:6" x14ac:dyDescent="0.2">
      <c r="D181" s="323"/>
      <c r="E181" s="323"/>
      <c r="F181" s="323"/>
    </row>
    <row r="182" spans="4:6" x14ac:dyDescent="0.2">
      <c r="D182" s="323"/>
      <c r="E182" s="323"/>
      <c r="F182" s="323"/>
    </row>
    <row r="183" spans="4:6" x14ac:dyDescent="0.2">
      <c r="D183" s="323"/>
      <c r="E183" s="323"/>
      <c r="F183" s="323"/>
    </row>
    <row r="184" spans="4:6" x14ac:dyDescent="0.2">
      <c r="D184" s="323"/>
      <c r="E184" s="323"/>
      <c r="F184" s="323"/>
    </row>
    <row r="185" spans="4:6" x14ac:dyDescent="0.2">
      <c r="D185" s="323"/>
      <c r="E185" s="323"/>
      <c r="F185" s="323"/>
    </row>
    <row r="186" spans="4:6" x14ac:dyDescent="0.2">
      <c r="D186" s="323"/>
      <c r="E186" s="323"/>
      <c r="F186" s="323"/>
    </row>
    <row r="187" spans="4:6" x14ac:dyDescent="0.2">
      <c r="D187" s="323"/>
      <c r="E187" s="323"/>
      <c r="F187" s="323"/>
    </row>
    <row r="188" spans="4:6" x14ac:dyDescent="0.2">
      <c r="D188" s="323"/>
      <c r="E188" s="323"/>
      <c r="F188" s="323"/>
    </row>
    <row r="189" spans="4:6" x14ac:dyDescent="0.2">
      <c r="D189" s="323"/>
      <c r="E189" s="323"/>
      <c r="F189" s="323"/>
    </row>
    <row r="190" spans="4:6" x14ac:dyDescent="0.2">
      <c r="D190" s="323"/>
      <c r="E190" s="323"/>
      <c r="F190" s="323"/>
    </row>
    <row r="191" spans="4:6" x14ac:dyDescent="0.2">
      <c r="D191" s="323"/>
      <c r="E191" s="323"/>
      <c r="F191" s="323"/>
    </row>
    <row r="192" spans="4:6" x14ac:dyDescent="0.2">
      <c r="D192" s="323"/>
      <c r="E192" s="323"/>
      <c r="F192" s="323"/>
    </row>
    <row r="193" spans="4:6" x14ac:dyDescent="0.2">
      <c r="D193" s="323"/>
      <c r="E193" s="323"/>
      <c r="F193" s="323"/>
    </row>
    <row r="194" spans="4:6" x14ac:dyDescent="0.2">
      <c r="D194" s="323"/>
      <c r="E194" s="323"/>
      <c r="F194" s="323"/>
    </row>
    <row r="195" spans="4:6" x14ac:dyDescent="0.2">
      <c r="D195" s="323"/>
      <c r="E195" s="323"/>
      <c r="F195" s="323"/>
    </row>
    <row r="196" spans="4:6" x14ac:dyDescent="0.2">
      <c r="D196" s="323"/>
      <c r="E196" s="323"/>
      <c r="F196" s="323"/>
    </row>
    <row r="197" spans="4:6" x14ac:dyDescent="0.2">
      <c r="D197" s="323"/>
      <c r="E197" s="323"/>
      <c r="F197" s="323"/>
    </row>
    <row r="198" spans="4:6" x14ac:dyDescent="0.2">
      <c r="D198" s="323"/>
      <c r="E198" s="323"/>
      <c r="F198" s="323"/>
    </row>
    <row r="199" spans="4:6" x14ac:dyDescent="0.2">
      <c r="D199" s="323"/>
      <c r="E199" s="323"/>
      <c r="F199" s="323"/>
    </row>
    <row r="200" spans="4:6" x14ac:dyDescent="0.2">
      <c r="D200" s="323"/>
      <c r="E200" s="323"/>
      <c r="F200" s="323"/>
    </row>
    <row r="201" spans="4:6" x14ac:dyDescent="0.2">
      <c r="D201" s="323"/>
      <c r="E201" s="323"/>
      <c r="F201" s="323"/>
    </row>
    <row r="202" spans="4:6" x14ac:dyDescent="0.2">
      <c r="D202" s="323"/>
      <c r="E202" s="323"/>
      <c r="F202" s="323"/>
    </row>
    <row r="203" spans="4:6" x14ac:dyDescent="0.2">
      <c r="D203" s="323"/>
      <c r="E203" s="323"/>
      <c r="F203" s="323"/>
    </row>
    <row r="204" spans="4:6" x14ac:dyDescent="0.2">
      <c r="D204" s="323"/>
      <c r="E204" s="323"/>
      <c r="F204" s="323"/>
    </row>
    <row r="205" spans="4:6" x14ac:dyDescent="0.2">
      <c r="D205" s="323"/>
      <c r="E205" s="323"/>
      <c r="F205" s="323"/>
    </row>
    <row r="206" spans="4:6" x14ac:dyDescent="0.2">
      <c r="D206" s="323"/>
      <c r="E206" s="323"/>
      <c r="F206" s="323"/>
    </row>
    <row r="207" spans="4:6" x14ac:dyDescent="0.2">
      <c r="D207" s="323"/>
      <c r="E207" s="323"/>
      <c r="F207" s="323"/>
    </row>
    <row r="208" spans="4:6" x14ac:dyDescent="0.2">
      <c r="D208" s="323"/>
      <c r="E208" s="323"/>
      <c r="F208" s="323"/>
    </row>
    <row r="209" spans="4:6" x14ac:dyDescent="0.2">
      <c r="D209" s="323"/>
      <c r="E209" s="323"/>
      <c r="F209" s="323"/>
    </row>
    <row r="210" spans="4:6" x14ac:dyDescent="0.2">
      <c r="D210" s="323"/>
      <c r="E210" s="323"/>
      <c r="F210" s="323"/>
    </row>
    <row r="211" spans="4:6" x14ac:dyDescent="0.2">
      <c r="D211" s="323"/>
      <c r="E211" s="323"/>
      <c r="F211" s="323"/>
    </row>
    <row r="212" spans="4:6" x14ac:dyDescent="0.2">
      <c r="D212" s="323"/>
      <c r="E212" s="323"/>
      <c r="F212" s="323"/>
    </row>
    <row r="213" spans="4:6" x14ac:dyDescent="0.2">
      <c r="D213" s="323"/>
      <c r="E213" s="323"/>
      <c r="F213" s="323"/>
    </row>
    <row r="214" spans="4:6" x14ac:dyDescent="0.2">
      <c r="D214" s="323"/>
      <c r="E214" s="323"/>
      <c r="F214" s="323"/>
    </row>
    <row r="215" spans="4:6" x14ac:dyDescent="0.2">
      <c r="D215" s="323"/>
      <c r="E215" s="323"/>
      <c r="F215" s="323"/>
    </row>
    <row r="216" spans="4:6" x14ac:dyDescent="0.2">
      <c r="D216" s="323"/>
      <c r="E216" s="323"/>
      <c r="F216" s="323"/>
    </row>
    <row r="217" spans="4:6" x14ac:dyDescent="0.2">
      <c r="D217" s="323"/>
      <c r="E217" s="323"/>
      <c r="F217" s="323"/>
    </row>
    <row r="218" spans="4:6" x14ac:dyDescent="0.2">
      <c r="D218" s="323"/>
      <c r="E218" s="323"/>
      <c r="F218" s="323"/>
    </row>
    <row r="219" spans="4:6" x14ac:dyDescent="0.2">
      <c r="D219" s="323"/>
      <c r="E219" s="323"/>
      <c r="F219" s="323"/>
    </row>
    <row r="220" spans="4:6" x14ac:dyDescent="0.2">
      <c r="D220" s="323"/>
      <c r="E220" s="323"/>
      <c r="F220" s="323"/>
    </row>
    <row r="221" spans="4:6" x14ac:dyDescent="0.2">
      <c r="D221" s="323"/>
      <c r="E221" s="323"/>
      <c r="F221" s="323"/>
    </row>
    <row r="222" spans="4:6" x14ac:dyDescent="0.2">
      <c r="D222" s="323"/>
      <c r="E222" s="323"/>
      <c r="F222" s="323"/>
    </row>
    <row r="223" spans="4:6" x14ac:dyDescent="0.2">
      <c r="D223" s="323"/>
      <c r="E223" s="323"/>
      <c r="F223" s="323"/>
    </row>
    <row r="224" spans="4:6" x14ac:dyDescent="0.2">
      <c r="D224" s="323"/>
      <c r="E224" s="323"/>
      <c r="F224" s="323"/>
    </row>
    <row r="225" spans="4:6" x14ac:dyDescent="0.2">
      <c r="D225" s="323"/>
      <c r="E225" s="323"/>
      <c r="F225" s="323"/>
    </row>
    <row r="226" spans="4:6" x14ac:dyDescent="0.2">
      <c r="D226" s="323"/>
      <c r="E226" s="323"/>
      <c r="F226" s="323"/>
    </row>
    <row r="227" spans="4:6" x14ac:dyDescent="0.2">
      <c r="D227" s="323"/>
      <c r="E227" s="323"/>
      <c r="F227" s="323"/>
    </row>
    <row r="228" spans="4:6" x14ac:dyDescent="0.2">
      <c r="D228" s="323"/>
      <c r="E228" s="323"/>
      <c r="F228" s="323"/>
    </row>
    <row r="229" spans="4:6" x14ac:dyDescent="0.2">
      <c r="D229" s="323"/>
      <c r="E229" s="323"/>
      <c r="F229" s="323"/>
    </row>
    <row r="230" spans="4:6" x14ac:dyDescent="0.2">
      <c r="D230" s="323"/>
      <c r="E230" s="323"/>
      <c r="F230" s="323"/>
    </row>
    <row r="231" spans="4:6" x14ac:dyDescent="0.2">
      <c r="D231" s="323"/>
      <c r="E231" s="323"/>
      <c r="F231" s="323"/>
    </row>
    <row r="232" spans="4:6" x14ac:dyDescent="0.2">
      <c r="D232" s="323"/>
      <c r="E232" s="323"/>
      <c r="F232" s="323"/>
    </row>
    <row r="233" spans="4:6" x14ac:dyDescent="0.2">
      <c r="D233" s="323"/>
      <c r="E233" s="323"/>
      <c r="F233" s="323"/>
    </row>
    <row r="234" spans="4:6" x14ac:dyDescent="0.2">
      <c r="D234" s="323"/>
      <c r="E234" s="323"/>
      <c r="F234" s="323"/>
    </row>
    <row r="235" spans="4:6" x14ac:dyDescent="0.2">
      <c r="D235" s="323"/>
      <c r="E235" s="323"/>
      <c r="F235" s="323"/>
    </row>
    <row r="236" spans="4:6" x14ac:dyDescent="0.2">
      <c r="D236" s="323"/>
      <c r="E236" s="323"/>
      <c r="F236" s="323"/>
    </row>
    <row r="237" spans="4:6" x14ac:dyDescent="0.2">
      <c r="D237" s="323"/>
      <c r="E237" s="323"/>
      <c r="F237" s="323"/>
    </row>
    <row r="238" spans="4:6" x14ac:dyDescent="0.2">
      <c r="D238" s="323"/>
      <c r="E238" s="323"/>
      <c r="F238" s="323"/>
    </row>
    <row r="239" spans="4:6" x14ac:dyDescent="0.2">
      <c r="D239" s="323"/>
      <c r="E239" s="323"/>
      <c r="F239" s="323"/>
    </row>
    <row r="240" spans="4:6" x14ac:dyDescent="0.2">
      <c r="D240" s="323"/>
      <c r="E240" s="323"/>
      <c r="F240" s="323"/>
    </row>
    <row r="241" spans="4:6" x14ac:dyDescent="0.2">
      <c r="D241" s="323"/>
      <c r="E241" s="323"/>
      <c r="F241" s="323"/>
    </row>
    <row r="242" spans="4:6" x14ac:dyDescent="0.2">
      <c r="D242" s="323"/>
      <c r="E242" s="323"/>
      <c r="F242" s="323"/>
    </row>
    <row r="243" spans="4:6" x14ac:dyDescent="0.2">
      <c r="D243" s="323"/>
      <c r="E243" s="323"/>
      <c r="F243" s="323"/>
    </row>
    <row r="244" spans="4:6" x14ac:dyDescent="0.2">
      <c r="D244" s="323"/>
      <c r="E244" s="323"/>
      <c r="F244" s="323"/>
    </row>
    <row r="245" spans="4:6" x14ac:dyDescent="0.2">
      <c r="D245" s="323"/>
      <c r="E245" s="323"/>
      <c r="F245" s="323"/>
    </row>
    <row r="246" spans="4:6" x14ac:dyDescent="0.2">
      <c r="D246" s="323"/>
      <c r="E246" s="323"/>
      <c r="F246" s="323"/>
    </row>
    <row r="247" spans="4:6" x14ac:dyDescent="0.2">
      <c r="D247" s="323"/>
      <c r="E247" s="323"/>
      <c r="F247" s="323"/>
    </row>
    <row r="248" spans="4:6" x14ac:dyDescent="0.2">
      <c r="D248" s="323"/>
      <c r="E248" s="323"/>
      <c r="F248" s="323"/>
    </row>
    <row r="249" spans="4:6" x14ac:dyDescent="0.2">
      <c r="D249" s="323"/>
      <c r="E249" s="323"/>
      <c r="F249" s="323"/>
    </row>
    <row r="250" spans="4:6" x14ac:dyDescent="0.2">
      <c r="D250" s="323"/>
      <c r="E250" s="323"/>
      <c r="F250" s="323"/>
    </row>
    <row r="251" spans="4:6" x14ac:dyDescent="0.2">
      <c r="D251" s="323"/>
      <c r="E251" s="323"/>
      <c r="F251" s="323"/>
    </row>
    <row r="252" spans="4:6" x14ac:dyDescent="0.2">
      <c r="D252" s="323"/>
      <c r="E252" s="323"/>
      <c r="F252" s="323"/>
    </row>
    <row r="253" spans="4:6" x14ac:dyDescent="0.2">
      <c r="D253" s="323"/>
      <c r="E253" s="323"/>
      <c r="F253" s="323"/>
    </row>
    <row r="254" spans="4:6" x14ac:dyDescent="0.2">
      <c r="D254" s="323"/>
      <c r="E254" s="323"/>
      <c r="F254" s="323"/>
    </row>
    <row r="255" spans="4:6" x14ac:dyDescent="0.2">
      <c r="D255" s="323"/>
      <c r="E255" s="323"/>
      <c r="F255" s="323"/>
    </row>
    <row r="256" spans="4:6" x14ac:dyDescent="0.2">
      <c r="D256" s="323"/>
      <c r="E256" s="323"/>
      <c r="F256" s="323"/>
    </row>
    <row r="257" spans="4:6" x14ac:dyDescent="0.2">
      <c r="D257" s="323"/>
      <c r="E257" s="323"/>
      <c r="F257" s="323"/>
    </row>
    <row r="258" spans="4:6" x14ac:dyDescent="0.2">
      <c r="D258" s="323"/>
      <c r="E258" s="323"/>
      <c r="F258" s="323"/>
    </row>
    <row r="259" spans="4:6" x14ac:dyDescent="0.2">
      <c r="D259" s="323"/>
      <c r="E259" s="323"/>
      <c r="F259" s="323"/>
    </row>
    <row r="260" spans="4:6" x14ac:dyDescent="0.2">
      <c r="D260" s="323"/>
      <c r="E260" s="323"/>
      <c r="F260" s="323"/>
    </row>
    <row r="261" spans="4:6" x14ac:dyDescent="0.2">
      <c r="D261" s="323"/>
      <c r="E261" s="323"/>
      <c r="F261" s="323"/>
    </row>
    <row r="262" spans="4:6" x14ac:dyDescent="0.2">
      <c r="D262" s="323"/>
      <c r="E262" s="323"/>
      <c r="F262" s="323"/>
    </row>
    <row r="263" spans="4:6" x14ac:dyDescent="0.2">
      <c r="D263" s="323"/>
      <c r="E263" s="323"/>
      <c r="F263" s="323"/>
    </row>
    <row r="264" spans="4:6" x14ac:dyDescent="0.2">
      <c r="D264" s="323"/>
      <c r="E264" s="323"/>
      <c r="F264" s="323"/>
    </row>
    <row r="265" spans="4:6" x14ac:dyDescent="0.2">
      <c r="D265" s="323"/>
      <c r="E265" s="323"/>
      <c r="F265" s="323"/>
    </row>
    <row r="266" spans="4:6" x14ac:dyDescent="0.2">
      <c r="D266" s="323"/>
      <c r="E266" s="323"/>
      <c r="F266" s="323"/>
    </row>
    <row r="267" spans="4:6" x14ac:dyDescent="0.2">
      <c r="D267" s="323"/>
      <c r="E267" s="323"/>
      <c r="F267" s="323"/>
    </row>
    <row r="268" spans="4:6" x14ac:dyDescent="0.2">
      <c r="D268" s="323"/>
      <c r="E268" s="323"/>
      <c r="F268" s="323"/>
    </row>
    <row r="269" spans="4:6" x14ac:dyDescent="0.2">
      <c r="D269" s="323"/>
      <c r="E269" s="323"/>
      <c r="F269" s="323"/>
    </row>
    <row r="270" spans="4:6" x14ac:dyDescent="0.2">
      <c r="D270" s="323"/>
      <c r="E270" s="323"/>
      <c r="F270" s="323"/>
    </row>
    <row r="271" spans="4:6" x14ac:dyDescent="0.2">
      <c r="D271" s="323"/>
      <c r="E271" s="323"/>
      <c r="F271" s="323"/>
    </row>
    <row r="272" spans="4:6" x14ac:dyDescent="0.2">
      <c r="D272" s="323"/>
      <c r="E272" s="323"/>
      <c r="F272" s="323"/>
    </row>
    <row r="273" spans="4:6" x14ac:dyDescent="0.2">
      <c r="D273" s="323"/>
      <c r="E273" s="323"/>
      <c r="F273" s="323"/>
    </row>
    <row r="274" spans="4:6" x14ac:dyDescent="0.2">
      <c r="D274" s="323"/>
      <c r="E274" s="323"/>
      <c r="F274" s="323"/>
    </row>
    <row r="275" spans="4:6" x14ac:dyDescent="0.2">
      <c r="D275" s="323"/>
      <c r="E275" s="323"/>
      <c r="F275" s="323"/>
    </row>
    <row r="276" spans="4:6" x14ac:dyDescent="0.2">
      <c r="D276" s="323"/>
      <c r="E276" s="323"/>
      <c r="F276" s="323"/>
    </row>
    <row r="277" spans="4:6" x14ac:dyDescent="0.2">
      <c r="D277" s="323"/>
      <c r="E277" s="323"/>
      <c r="F277" s="323"/>
    </row>
    <row r="278" spans="4:6" x14ac:dyDescent="0.2">
      <c r="D278" s="323"/>
      <c r="E278" s="323"/>
      <c r="F278" s="323"/>
    </row>
    <row r="279" spans="4:6" x14ac:dyDescent="0.2">
      <c r="D279" s="323"/>
      <c r="E279" s="323"/>
      <c r="F279" s="323"/>
    </row>
    <row r="280" spans="4:6" x14ac:dyDescent="0.2">
      <c r="D280" s="323"/>
      <c r="E280" s="323"/>
      <c r="F280" s="323"/>
    </row>
    <row r="281" spans="4:6" x14ac:dyDescent="0.2">
      <c r="D281" s="323"/>
      <c r="E281" s="323"/>
      <c r="F281" s="323"/>
    </row>
    <row r="282" spans="4:6" x14ac:dyDescent="0.2">
      <c r="D282" s="323"/>
      <c r="E282" s="323"/>
      <c r="F282" s="323"/>
    </row>
    <row r="283" spans="4:6" x14ac:dyDescent="0.2">
      <c r="D283" s="323"/>
      <c r="E283" s="323"/>
      <c r="F283" s="323"/>
    </row>
    <row r="284" spans="4:6" x14ac:dyDescent="0.2">
      <c r="D284" s="323"/>
      <c r="E284" s="323"/>
      <c r="F284" s="323"/>
    </row>
    <row r="285" spans="4:6" x14ac:dyDescent="0.2">
      <c r="D285" s="323"/>
      <c r="E285" s="323"/>
      <c r="F285" s="323"/>
    </row>
    <row r="286" spans="4:6" x14ac:dyDescent="0.2">
      <c r="D286" s="323"/>
      <c r="E286" s="323"/>
      <c r="F286" s="323"/>
    </row>
    <row r="287" spans="4:6" x14ac:dyDescent="0.2">
      <c r="D287" s="323"/>
      <c r="E287" s="323"/>
      <c r="F287" s="323"/>
    </row>
    <row r="288" spans="4:6" x14ac:dyDescent="0.2">
      <c r="D288" s="323"/>
      <c r="E288" s="323"/>
      <c r="F288" s="323"/>
    </row>
    <row r="289" spans="4:6" x14ac:dyDescent="0.2">
      <c r="D289" s="323"/>
      <c r="E289" s="323"/>
      <c r="F289" s="323"/>
    </row>
    <row r="290" spans="4:6" x14ac:dyDescent="0.2">
      <c r="D290" s="323"/>
      <c r="E290" s="323"/>
      <c r="F290" s="323"/>
    </row>
    <row r="291" spans="4:6" x14ac:dyDescent="0.2">
      <c r="D291" s="323"/>
      <c r="E291" s="323"/>
      <c r="F291" s="323"/>
    </row>
    <row r="292" spans="4:6" x14ac:dyDescent="0.2">
      <c r="D292" s="323"/>
      <c r="E292" s="323"/>
      <c r="F292" s="323"/>
    </row>
    <row r="293" spans="4:6" x14ac:dyDescent="0.2">
      <c r="D293" s="323"/>
      <c r="E293" s="323"/>
      <c r="F293" s="323"/>
    </row>
    <row r="294" spans="4:6" x14ac:dyDescent="0.2">
      <c r="D294" s="323"/>
      <c r="E294" s="323"/>
      <c r="F294" s="323"/>
    </row>
    <row r="295" spans="4:6" x14ac:dyDescent="0.2">
      <c r="D295" s="323"/>
      <c r="E295" s="323"/>
      <c r="F295" s="323"/>
    </row>
    <row r="296" spans="4:6" x14ac:dyDescent="0.2">
      <c r="D296" s="323"/>
      <c r="E296" s="323"/>
      <c r="F296" s="323"/>
    </row>
    <row r="297" spans="4:6" x14ac:dyDescent="0.2">
      <c r="D297" s="323"/>
      <c r="E297" s="323"/>
      <c r="F297" s="323"/>
    </row>
    <row r="298" spans="4:6" x14ac:dyDescent="0.2">
      <c r="D298" s="323"/>
      <c r="E298" s="323"/>
      <c r="F298" s="323"/>
    </row>
    <row r="299" spans="4:6" x14ac:dyDescent="0.2">
      <c r="D299" s="323"/>
      <c r="E299" s="323"/>
      <c r="F299" s="323"/>
    </row>
    <row r="300" spans="4:6" x14ac:dyDescent="0.2">
      <c r="D300" s="323"/>
      <c r="E300" s="323"/>
      <c r="F300" s="323"/>
    </row>
    <row r="301" spans="4:6" x14ac:dyDescent="0.2">
      <c r="D301" s="323"/>
      <c r="E301" s="323"/>
      <c r="F301" s="323"/>
    </row>
    <row r="302" spans="4:6" x14ac:dyDescent="0.2">
      <c r="D302" s="323"/>
      <c r="E302" s="323"/>
      <c r="F302" s="323"/>
    </row>
    <row r="303" spans="4:6" x14ac:dyDescent="0.2">
      <c r="D303" s="323"/>
      <c r="E303" s="323"/>
      <c r="F303" s="323"/>
    </row>
    <row r="304" spans="4:6" x14ac:dyDescent="0.2">
      <c r="D304" s="323"/>
      <c r="E304" s="323"/>
      <c r="F304" s="323"/>
    </row>
    <row r="305" spans="4:6" x14ac:dyDescent="0.2">
      <c r="D305" s="323"/>
      <c r="E305" s="323"/>
      <c r="F305" s="323"/>
    </row>
    <row r="306" spans="4:6" x14ac:dyDescent="0.2">
      <c r="D306" s="323"/>
      <c r="E306" s="323"/>
      <c r="F306" s="323"/>
    </row>
    <row r="307" spans="4:6" x14ac:dyDescent="0.2">
      <c r="D307" s="323"/>
      <c r="E307" s="323"/>
      <c r="F307" s="323"/>
    </row>
    <row r="308" spans="4:6" x14ac:dyDescent="0.2">
      <c r="D308" s="323"/>
      <c r="E308" s="323"/>
      <c r="F308" s="323"/>
    </row>
    <row r="309" spans="4:6" x14ac:dyDescent="0.2">
      <c r="D309" s="323"/>
      <c r="E309" s="323"/>
      <c r="F309" s="323"/>
    </row>
    <row r="310" spans="4:6" x14ac:dyDescent="0.2">
      <c r="D310" s="323"/>
      <c r="E310" s="323"/>
      <c r="F310" s="323"/>
    </row>
    <row r="311" spans="4:6" x14ac:dyDescent="0.2">
      <c r="D311" s="323"/>
      <c r="E311" s="323"/>
      <c r="F311" s="323"/>
    </row>
    <row r="312" spans="4:6" x14ac:dyDescent="0.2">
      <c r="D312" s="323"/>
      <c r="E312" s="323"/>
      <c r="F312" s="323"/>
    </row>
    <row r="313" spans="4:6" x14ac:dyDescent="0.2">
      <c r="D313" s="323"/>
      <c r="E313" s="323"/>
      <c r="F313" s="323"/>
    </row>
    <row r="314" spans="4:6" x14ac:dyDescent="0.2">
      <c r="D314" s="323"/>
      <c r="E314" s="323"/>
      <c r="F314" s="323"/>
    </row>
    <row r="315" spans="4:6" x14ac:dyDescent="0.2">
      <c r="D315" s="323"/>
      <c r="E315" s="323"/>
      <c r="F315" s="323"/>
    </row>
    <row r="316" spans="4:6" x14ac:dyDescent="0.2">
      <c r="D316" s="323"/>
      <c r="E316" s="323"/>
      <c r="F316" s="323"/>
    </row>
    <row r="317" spans="4:6" x14ac:dyDescent="0.2">
      <c r="D317" s="323"/>
      <c r="E317" s="323"/>
      <c r="F317" s="323"/>
    </row>
    <row r="318" spans="4:6" x14ac:dyDescent="0.2">
      <c r="D318" s="323"/>
      <c r="E318" s="323"/>
      <c r="F318" s="323"/>
    </row>
    <row r="319" spans="4:6" x14ac:dyDescent="0.2">
      <c r="D319" s="323"/>
      <c r="E319" s="323"/>
      <c r="F319" s="323"/>
    </row>
    <row r="320" spans="4:6" x14ac:dyDescent="0.2">
      <c r="D320" s="323"/>
      <c r="E320" s="323"/>
      <c r="F320" s="323"/>
    </row>
    <row r="321" spans="4:6" x14ac:dyDescent="0.2">
      <c r="D321" s="323"/>
      <c r="E321" s="323"/>
      <c r="F321" s="323"/>
    </row>
    <row r="322" spans="4:6" x14ac:dyDescent="0.2">
      <c r="D322" s="323"/>
      <c r="E322" s="323"/>
      <c r="F322" s="323"/>
    </row>
    <row r="323" spans="4:6" x14ac:dyDescent="0.2">
      <c r="D323" s="323"/>
      <c r="E323" s="323"/>
      <c r="F323" s="323"/>
    </row>
    <row r="324" spans="4:6" x14ac:dyDescent="0.2">
      <c r="D324" s="323"/>
      <c r="E324" s="323"/>
      <c r="F324" s="323"/>
    </row>
    <row r="325" spans="4:6" x14ac:dyDescent="0.2">
      <c r="D325" s="323"/>
      <c r="E325" s="323"/>
      <c r="F325" s="323"/>
    </row>
    <row r="326" spans="4:6" x14ac:dyDescent="0.2">
      <c r="D326" s="323"/>
      <c r="E326" s="323"/>
      <c r="F326" s="323"/>
    </row>
    <row r="327" spans="4:6" x14ac:dyDescent="0.2">
      <c r="D327" s="323"/>
      <c r="E327" s="323"/>
      <c r="F327" s="323"/>
    </row>
    <row r="328" spans="4:6" x14ac:dyDescent="0.2">
      <c r="D328" s="323"/>
      <c r="E328" s="323"/>
      <c r="F328" s="323"/>
    </row>
    <row r="329" spans="4:6" x14ac:dyDescent="0.2">
      <c r="D329" s="323"/>
      <c r="E329" s="323"/>
      <c r="F329" s="323"/>
    </row>
    <row r="330" spans="4:6" x14ac:dyDescent="0.2">
      <c r="D330" s="323"/>
      <c r="E330" s="323"/>
      <c r="F330" s="323"/>
    </row>
    <row r="331" spans="4:6" x14ac:dyDescent="0.2">
      <c r="D331" s="323"/>
      <c r="E331" s="323"/>
      <c r="F331" s="323"/>
    </row>
    <row r="332" spans="4:6" x14ac:dyDescent="0.2">
      <c r="D332" s="323"/>
      <c r="E332" s="323"/>
      <c r="F332" s="323"/>
    </row>
    <row r="333" spans="4:6" x14ac:dyDescent="0.2">
      <c r="D333" s="323"/>
      <c r="E333" s="323"/>
      <c r="F333" s="323"/>
    </row>
    <row r="334" spans="4:6" x14ac:dyDescent="0.2">
      <c r="D334" s="323"/>
      <c r="E334" s="323"/>
      <c r="F334" s="323"/>
    </row>
    <row r="335" spans="4:6" x14ac:dyDescent="0.2">
      <c r="D335" s="323"/>
      <c r="E335" s="323"/>
      <c r="F335" s="323"/>
    </row>
    <row r="336" spans="4:6" x14ac:dyDescent="0.2">
      <c r="D336" s="323"/>
      <c r="E336" s="323"/>
      <c r="F336" s="323"/>
    </row>
    <row r="337" spans="4:6" x14ac:dyDescent="0.2">
      <c r="D337" s="323"/>
      <c r="E337" s="323"/>
      <c r="F337" s="323"/>
    </row>
    <row r="338" spans="4:6" x14ac:dyDescent="0.2">
      <c r="D338" s="323"/>
      <c r="E338" s="323"/>
      <c r="F338" s="323"/>
    </row>
    <row r="339" spans="4:6" x14ac:dyDescent="0.2">
      <c r="D339" s="323"/>
      <c r="E339" s="323"/>
      <c r="F339" s="323"/>
    </row>
    <row r="340" spans="4:6" x14ac:dyDescent="0.2">
      <c r="D340" s="323"/>
      <c r="E340" s="323"/>
      <c r="F340" s="323"/>
    </row>
    <row r="341" spans="4:6" x14ac:dyDescent="0.2">
      <c r="D341" s="323"/>
      <c r="E341" s="323"/>
      <c r="F341" s="323"/>
    </row>
    <row r="342" spans="4:6" x14ac:dyDescent="0.2">
      <c r="D342" s="323"/>
      <c r="E342" s="323"/>
      <c r="F342" s="323"/>
    </row>
    <row r="343" spans="4:6" x14ac:dyDescent="0.2">
      <c r="D343" s="323"/>
      <c r="E343" s="323"/>
      <c r="F343" s="323"/>
    </row>
    <row r="344" spans="4:6" x14ac:dyDescent="0.2">
      <c r="D344" s="323"/>
      <c r="E344" s="323"/>
      <c r="F344" s="323"/>
    </row>
    <row r="345" spans="4:6" x14ac:dyDescent="0.2">
      <c r="D345" s="323"/>
      <c r="E345" s="323"/>
      <c r="F345" s="323"/>
    </row>
    <row r="346" spans="4:6" x14ac:dyDescent="0.2">
      <c r="D346" s="323"/>
      <c r="E346" s="323"/>
      <c r="F346" s="323"/>
    </row>
    <row r="347" spans="4:6" x14ac:dyDescent="0.2">
      <c r="D347" s="323"/>
      <c r="E347" s="323"/>
      <c r="F347" s="323"/>
    </row>
    <row r="348" spans="4:6" x14ac:dyDescent="0.2">
      <c r="D348" s="323"/>
      <c r="E348" s="323"/>
      <c r="F348" s="323"/>
    </row>
    <row r="349" spans="4:6" x14ac:dyDescent="0.2">
      <c r="D349" s="323"/>
      <c r="E349" s="323"/>
      <c r="F349" s="323"/>
    </row>
    <row r="350" spans="4:6" x14ac:dyDescent="0.2">
      <c r="D350" s="323"/>
      <c r="E350" s="323"/>
      <c r="F350" s="323"/>
    </row>
    <row r="351" spans="4:6" x14ac:dyDescent="0.2">
      <c r="D351" s="323"/>
      <c r="E351" s="323"/>
      <c r="F351" s="323"/>
    </row>
    <row r="352" spans="4:6" x14ac:dyDescent="0.2">
      <c r="D352" s="323"/>
      <c r="E352" s="323"/>
      <c r="F352" s="323"/>
    </row>
    <row r="353" spans="4:6" x14ac:dyDescent="0.2">
      <c r="D353" s="323"/>
      <c r="E353" s="323"/>
      <c r="F353" s="323"/>
    </row>
    <row r="354" spans="4:6" x14ac:dyDescent="0.2">
      <c r="D354" s="323"/>
      <c r="E354" s="323"/>
      <c r="F354" s="323"/>
    </row>
    <row r="355" spans="4:6" x14ac:dyDescent="0.2">
      <c r="D355" s="323"/>
      <c r="E355" s="323"/>
      <c r="F355" s="323"/>
    </row>
    <row r="356" spans="4:6" x14ac:dyDescent="0.2">
      <c r="D356" s="323"/>
      <c r="E356" s="323"/>
      <c r="F356" s="323"/>
    </row>
    <row r="357" spans="4:6" x14ac:dyDescent="0.2">
      <c r="D357" s="323"/>
      <c r="E357" s="323"/>
      <c r="F357" s="323"/>
    </row>
    <row r="358" spans="4:6" x14ac:dyDescent="0.2">
      <c r="D358" s="323"/>
      <c r="E358" s="323"/>
      <c r="F358" s="323"/>
    </row>
    <row r="359" spans="4:6" x14ac:dyDescent="0.2">
      <c r="D359" s="323"/>
      <c r="E359" s="323"/>
      <c r="F359" s="323"/>
    </row>
    <row r="360" spans="4:6" x14ac:dyDescent="0.2">
      <c r="D360" s="323"/>
      <c r="E360" s="323"/>
      <c r="F360" s="323"/>
    </row>
    <row r="361" spans="4:6" x14ac:dyDescent="0.2">
      <c r="D361" s="323"/>
      <c r="E361" s="323"/>
      <c r="F361" s="323"/>
    </row>
    <row r="362" spans="4:6" x14ac:dyDescent="0.2">
      <c r="D362" s="323"/>
      <c r="E362" s="323"/>
      <c r="F362" s="323"/>
    </row>
    <row r="363" spans="4:6" x14ac:dyDescent="0.2">
      <c r="D363" s="323"/>
      <c r="E363" s="323"/>
      <c r="F363" s="323"/>
    </row>
    <row r="364" spans="4:6" x14ac:dyDescent="0.2">
      <c r="D364" s="323"/>
      <c r="E364" s="323"/>
      <c r="F364" s="323"/>
    </row>
    <row r="365" spans="4:6" x14ac:dyDescent="0.2">
      <c r="D365" s="323"/>
      <c r="E365" s="323"/>
      <c r="F365" s="323"/>
    </row>
    <row r="366" spans="4:6" x14ac:dyDescent="0.2">
      <c r="D366" s="323"/>
      <c r="E366" s="323"/>
      <c r="F366" s="323"/>
    </row>
    <row r="367" spans="4:6" x14ac:dyDescent="0.2">
      <c r="D367" s="323"/>
      <c r="E367" s="323"/>
      <c r="F367" s="323"/>
    </row>
    <row r="368" spans="4:6" x14ac:dyDescent="0.2">
      <c r="D368" s="323"/>
      <c r="E368" s="323"/>
      <c r="F368" s="323"/>
    </row>
    <row r="369" spans="4:6" x14ac:dyDescent="0.2">
      <c r="D369" s="323"/>
      <c r="E369" s="323"/>
      <c r="F369" s="323"/>
    </row>
    <row r="370" spans="4:6" x14ac:dyDescent="0.2">
      <c r="D370" s="323"/>
      <c r="E370" s="323"/>
      <c r="F370" s="323"/>
    </row>
    <row r="371" spans="4:6" x14ac:dyDescent="0.2">
      <c r="D371" s="323"/>
      <c r="E371" s="323"/>
      <c r="F371" s="323"/>
    </row>
    <row r="372" spans="4:6" x14ac:dyDescent="0.2">
      <c r="D372" s="323"/>
      <c r="E372" s="323"/>
      <c r="F372" s="323"/>
    </row>
    <row r="373" spans="4:6" x14ac:dyDescent="0.2">
      <c r="D373" s="323"/>
      <c r="E373" s="323"/>
      <c r="F373" s="323"/>
    </row>
    <row r="374" spans="4:6" x14ac:dyDescent="0.2">
      <c r="D374" s="323"/>
      <c r="E374" s="323"/>
      <c r="F374" s="323"/>
    </row>
    <row r="375" spans="4:6" x14ac:dyDescent="0.2">
      <c r="D375" s="323"/>
      <c r="E375" s="323"/>
      <c r="F375" s="323"/>
    </row>
    <row r="376" spans="4:6" x14ac:dyDescent="0.2">
      <c r="D376" s="323"/>
      <c r="E376" s="323"/>
      <c r="F376" s="323"/>
    </row>
    <row r="377" spans="4:6" x14ac:dyDescent="0.2">
      <c r="D377" s="323"/>
      <c r="E377" s="323"/>
      <c r="F377" s="323"/>
    </row>
    <row r="378" spans="4:6" x14ac:dyDescent="0.2">
      <c r="D378" s="323"/>
      <c r="E378" s="323"/>
      <c r="F378" s="323"/>
    </row>
    <row r="379" spans="4:6" x14ac:dyDescent="0.2">
      <c r="D379" s="323"/>
      <c r="E379" s="323"/>
      <c r="F379" s="323"/>
    </row>
    <row r="380" spans="4:6" x14ac:dyDescent="0.2">
      <c r="D380" s="323"/>
      <c r="E380" s="323"/>
      <c r="F380" s="323"/>
    </row>
    <row r="381" spans="4:6" x14ac:dyDescent="0.2">
      <c r="D381" s="323"/>
      <c r="E381" s="323"/>
      <c r="F381" s="323"/>
    </row>
    <row r="382" spans="4:6" x14ac:dyDescent="0.2">
      <c r="D382" s="323"/>
      <c r="E382" s="323"/>
      <c r="F382" s="323"/>
    </row>
    <row r="383" spans="4:6" x14ac:dyDescent="0.2">
      <c r="D383" s="323"/>
      <c r="E383" s="323"/>
      <c r="F383" s="323"/>
    </row>
    <row r="384" spans="4:6" x14ac:dyDescent="0.2">
      <c r="D384" s="323"/>
      <c r="E384" s="323"/>
      <c r="F384" s="323"/>
    </row>
    <row r="385" spans="4:6" x14ac:dyDescent="0.2">
      <c r="D385" s="323"/>
      <c r="E385" s="323"/>
      <c r="F385" s="323"/>
    </row>
    <row r="386" spans="4:6" x14ac:dyDescent="0.2">
      <c r="D386" s="323"/>
      <c r="E386" s="323"/>
      <c r="F386" s="323"/>
    </row>
    <row r="387" spans="4:6" x14ac:dyDescent="0.2">
      <c r="D387" s="323"/>
      <c r="E387" s="323"/>
      <c r="F387" s="323"/>
    </row>
    <row r="388" spans="4:6" x14ac:dyDescent="0.2">
      <c r="D388" s="323"/>
      <c r="E388" s="323"/>
      <c r="F388" s="323"/>
    </row>
    <row r="389" spans="4:6" x14ac:dyDescent="0.2">
      <c r="D389" s="323"/>
      <c r="E389" s="323"/>
      <c r="F389" s="323"/>
    </row>
    <row r="390" spans="4:6" x14ac:dyDescent="0.2">
      <c r="D390" s="323"/>
      <c r="E390" s="323"/>
      <c r="F390" s="323"/>
    </row>
    <row r="391" spans="4:6" x14ac:dyDescent="0.2">
      <c r="D391" s="323"/>
      <c r="E391" s="323"/>
      <c r="F391" s="323"/>
    </row>
    <row r="392" spans="4:6" x14ac:dyDescent="0.2">
      <c r="D392" s="323"/>
      <c r="E392" s="323"/>
      <c r="F392" s="323"/>
    </row>
    <row r="393" spans="4:6" x14ac:dyDescent="0.2">
      <c r="D393" s="323"/>
      <c r="E393" s="323"/>
      <c r="F393" s="323"/>
    </row>
    <row r="394" spans="4:6" x14ac:dyDescent="0.2">
      <c r="D394" s="323"/>
      <c r="E394" s="323"/>
      <c r="F394" s="323"/>
    </row>
    <row r="395" spans="4:6" x14ac:dyDescent="0.2">
      <c r="D395" s="323"/>
      <c r="E395" s="323"/>
      <c r="F395" s="323"/>
    </row>
    <row r="396" spans="4:6" x14ac:dyDescent="0.2">
      <c r="D396" s="323"/>
      <c r="E396" s="323"/>
      <c r="F396" s="323"/>
    </row>
    <row r="397" spans="4:6" x14ac:dyDescent="0.2">
      <c r="D397" s="323"/>
      <c r="E397" s="323"/>
      <c r="F397" s="323"/>
    </row>
    <row r="398" spans="4:6" x14ac:dyDescent="0.2">
      <c r="D398" s="323"/>
      <c r="E398" s="323"/>
      <c r="F398" s="323"/>
    </row>
    <row r="399" spans="4:6" x14ac:dyDescent="0.2">
      <c r="D399" s="323"/>
      <c r="E399" s="323"/>
      <c r="F399" s="323"/>
    </row>
    <row r="400" spans="4:6" x14ac:dyDescent="0.2">
      <c r="D400" s="323"/>
      <c r="E400" s="323"/>
      <c r="F400" s="323"/>
    </row>
    <row r="401" spans="4:6" x14ac:dyDescent="0.2">
      <c r="D401" s="323"/>
      <c r="E401" s="323"/>
      <c r="F401" s="323"/>
    </row>
    <row r="402" spans="4:6" x14ac:dyDescent="0.2">
      <c r="D402" s="323"/>
      <c r="E402" s="323"/>
      <c r="F402" s="323"/>
    </row>
    <row r="403" spans="4:6" x14ac:dyDescent="0.2">
      <c r="D403" s="323"/>
      <c r="E403" s="323"/>
      <c r="F403" s="323"/>
    </row>
    <row r="404" spans="4:6" x14ac:dyDescent="0.2">
      <c r="D404" s="323"/>
      <c r="E404" s="323"/>
      <c r="F404" s="323"/>
    </row>
    <row r="405" spans="4:6" x14ac:dyDescent="0.2">
      <c r="D405" s="323"/>
      <c r="E405" s="323"/>
      <c r="F405" s="323"/>
    </row>
    <row r="406" spans="4:6" x14ac:dyDescent="0.2">
      <c r="D406" s="323"/>
      <c r="E406" s="323"/>
      <c r="F406" s="323"/>
    </row>
    <row r="407" spans="4:6" x14ac:dyDescent="0.2">
      <c r="D407" s="323"/>
      <c r="E407" s="323"/>
      <c r="F407" s="323"/>
    </row>
    <row r="408" spans="4:6" x14ac:dyDescent="0.2">
      <c r="D408" s="323"/>
      <c r="E408" s="323"/>
      <c r="F408" s="323"/>
    </row>
    <row r="409" spans="4:6" x14ac:dyDescent="0.2">
      <c r="D409" s="323"/>
      <c r="E409" s="323"/>
      <c r="F409" s="323"/>
    </row>
    <row r="410" spans="4:6" x14ac:dyDescent="0.2">
      <c r="D410" s="323"/>
      <c r="E410" s="323"/>
      <c r="F410" s="323"/>
    </row>
    <row r="411" spans="4:6" x14ac:dyDescent="0.2">
      <c r="D411" s="323"/>
      <c r="E411" s="323"/>
      <c r="F411" s="323"/>
    </row>
    <row r="412" spans="4:6" x14ac:dyDescent="0.2">
      <c r="D412" s="323"/>
      <c r="E412" s="323"/>
      <c r="F412" s="323"/>
    </row>
    <row r="413" spans="4:6" x14ac:dyDescent="0.2">
      <c r="D413" s="323"/>
      <c r="E413" s="323"/>
      <c r="F413" s="323"/>
    </row>
    <row r="414" spans="4:6" x14ac:dyDescent="0.2">
      <c r="D414" s="323"/>
      <c r="E414" s="323"/>
      <c r="F414" s="323"/>
    </row>
    <row r="415" spans="4:6" x14ac:dyDescent="0.2">
      <c r="D415" s="323"/>
      <c r="E415" s="323"/>
      <c r="F415" s="323"/>
    </row>
    <row r="416" spans="4:6" x14ac:dyDescent="0.2">
      <c r="D416" s="323"/>
      <c r="E416" s="323"/>
      <c r="F416" s="323"/>
    </row>
    <row r="417" spans="4:6" x14ac:dyDescent="0.2">
      <c r="D417" s="323"/>
      <c r="E417" s="323"/>
      <c r="F417" s="323"/>
    </row>
    <row r="418" spans="4:6" x14ac:dyDescent="0.2">
      <c r="D418" s="323"/>
      <c r="E418" s="323"/>
      <c r="F418" s="323"/>
    </row>
    <row r="419" spans="4:6" x14ac:dyDescent="0.2">
      <c r="D419" s="323"/>
      <c r="E419" s="323"/>
      <c r="F419" s="323"/>
    </row>
    <row r="420" spans="4:6" x14ac:dyDescent="0.2">
      <c r="D420" s="323"/>
      <c r="E420" s="323"/>
      <c r="F420" s="323"/>
    </row>
    <row r="421" spans="4:6" x14ac:dyDescent="0.2">
      <c r="D421" s="323"/>
      <c r="E421" s="323"/>
      <c r="F421" s="323"/>
    </row>
    <row r="422" spans="4:6" x14ac:dyDescent="0.2">
      <c r="D422" s="323"/>
      <c r="E422" s="323"/>
      <c r="F422" s="323"/>
    </row>
    <row r="423" spans="4:6" x14ac:dyDescent="0.2">
      <c r="D423" s="323"/>
      <c r="E423" s="323"/>
      <c r="F423" s="323"/>
    </row>
    <row r="424" spans="4:6" x14ac:dyDescent="0.2">
      <c r="D424" s="323"/>
      <c r="E424" s="323"/>
      <c r="F424" s="323"/>
    </row>
    <row r="425" spans="4:6" x14ac:dyDescent="0.2">
      <c r="D425" s="323"/>
      <c r="E425" s="323"/>
      <c r="F425" s="323"/>
    </row>
    <row r="426" spans="4:6" x14ac:dyDescent="0.2">
      <c r="D426" s="323"/>
      <c r="E426" s="323"/>
      <c r="F426" s="323"/>
    </row>
    <row r="427" spans="4:6" x14ac:dyDescent="0.2">
      <c r="D427" s="323"/>
      <c r="E427" s="323"/>
      <c r="F427" s="323"/>
    </row>
    <row r="428" spans="4:6" x14ac:dyDescent="0.2">
      <c r="D428" s="323"/>
      <c r="E428" s="323"/>
      <c r="F428" s="323"/>
    </row>
    <row r="429" spans="4:6" x14ac:dyDescent="0.2">
      <c r="D429" s="323"/>
      <c r="E429" s="323"/>
      <c r="F429" s="323"/>
    </row>
    <row r="430" spans="4:6" x14ac:dyDescent="0.2">
      <c r="D430" s="323"/>
      <c r="E430" s="323"/>
      <c r="F430" s="323"/>
    </row>
    <row r="431" spans="4:6" x14ac:dyDescent="0.2">
      <c r="D431" s="323"/>
      <c r="E431" s="323"/>
      <c r="F431" s="323"/>
    </row>
    <row r="432" spans="4:6" x14ac:dyDescent="0.2">
      <c r="D432" s="323"/>
      <c r="E432" s="323"/>
      <c r="F432" s="323"/>
    </row>
    <row r="433" spans="4:6" x14ac:dyDescent="0.2">
      <c r="D433" s="323"/>
      <c r="E433" s="323"/>
      <c r="F433" s="323"/>
    </row>
    <row r="434" spans="4:6" x14ac:dyDescent="0.2">
      <c r="D434" s="323"/>
      <c r="E434" s="323"/>
      <c r="F434" s="323"/>
    </row>
    <row r="435" spans="4:6" x14ac:dyDescent="0.2">
      <c r="D435" s="323"/>
      <c r="E435" s="323"/>
      <c r="F435" s="323"/>
    </row>
    <row r="436" spans="4:6" x14ac:dyDescent="0.2">
      <c r="D436" s="323"/>
      <c r="E436" s="323"/>
      <c r="F436" s="323"/>
    </row>
    <row r="437" spans="4:6" x14ac:dyDescent="0.2">
      <c r="D437" s="323"/>
      <c r="E437" s="323"/>
      <c r="F437" s="323"/>
    </row>
    <row r="438" spans="4:6" x14ac:dyDescent="0.2">
      <c r="D438" s="323"/>
      <c r="E438" s="323"/>
      <c r="F438" s="323"/>
    </row>
    <row r="439" spans="4:6" x14ac:dyDescent="0.2">
      <c r="D439" s="323"/>
      <c r="E439" s="323"/>
      <c r="F439" s="323"/>
    </row>
    <row r="440" spans="4:6" x14ac:dyDescent="0.2">
      <c r="D440" s="323"/>
      <c r="E440" s="323"/>
      <c r="F440" s="323"/>
    </row>
    <row r="441" spans="4:6" x14ac:dyDescent="0.2">
      <c r="D441" s="323"/>
      <c r="E441" s="323"/>
      <c r="F441" s="323"/>
    </row>
  </sheetData>
  <mergeCells count="5">
    <mergeCell ref="A1:C1"/>
    <mergeCell ref="A4:D4"/>
    <mergeCell ref="A47:C47"/>
    <mergeCell ref="J2:L2"/>
    <mergeCell ref="J3:L3"/>
  </mergeCells>
  <printOptions horizontalCentered="1" verticalCentered="1"/>
  <pageMargins left="0.1" right="0.1" top="0.5" bottom="0.4" header="0.1" footer="0.1"/>
  <pageSetup scale="80" orientation="landscape" r:id="rId1"/>
  <headerFooter>
    <oddHeader>&amp;C&amp;"Arial,Bold"TWIN FALLS SCHOOL DISTRICT 411</oddHeader>
    <oddFooter>&amp;L&amp;"Arial,Bold"&amp;Z&amp;F&amp;R&amp;"Arial,Bold"Page &amp;P of &amp;N</oddFooter>
  </headerFooter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>
    <pageSetUpPr fitToPage="1"/>
  </sheetPr>
  <dimension ref="A1:M48"/>
  <sheetViews>
    <sheetView defaultGridColor="0" colorId="22" zoomScaleNormal="100" workbookViewId="0">
      <selection activeCell="P31" sqref="P31"/>
    </sheetView>
  </sheetViews>
  <sheetFormatPr defaultColWidth="9.77734375" defaultRowHeight="15.75" x14ac:dyDescent="0.25"/>
  <cols>
    <col min="1" max="1" width="3.77734375" style="397" customWidth="1"/>
    <col min="2" max="2" width="6.77734375" style="397" customWidth="1"/>
    <col min="3" max="3" width="30.77734375" style="398" customWidth="1"/>
    <col min="4" max="13" width="11.77734375" style="397" customWidth="1"/>
    <col min="14" max="16384" width="9.77734375" style="397"/>
  </cols>
  <sheetData>
    <row r="1" spans="1:13" ht="20.25" x14ac:dyDescent="0.3">
      <c r="A1" s="600" t="s">
        <v>47</v>
      </c>
      <c r="B1" s="600"/>
      <c r="C1" s="600"/>
      <c r="E1" s="449" t="s">
        <v>510</v>
      </c>
      <c r="F1" s="447"/>
      <c r="G1" s="447"/>
      <c r="I1" s="451"/>
      <c r="M1" s="549" t="s">
        <v>671</v>
      </c>
    </row>
    <row r="2" spans="1:13" x14ac:dyDescent="0.25">
      <c r="E2" s="449" t="s">
        <v>16</v>
      </c>
      <c r="F2" s="447"/>
      <c r="G2" s="447"/>
      <c r="K2" s="446"/>
      <c r="L2" s="445"/>
      <c r="M2" s="554" t="s">
        <v>676</v>
      </c>
    </row>
    <row r="3" spans="1:13" x14ac:dyDescent="0.25">
      <c r="E3" s="448" t="s">
        <v>507</v>
      </c>
      <c r="F3" s="447"/>
      <c r="G3" s="447"/>
      <c r="K3" s="446"/>
      <c r="L3" s="445"/>
      <c r="M3" s="554" t="s">
        <v>675</v>
      </c>
    </row>
    <row r="4" spans="1:13" ht="12" customHeight="1" x14ac:dyDescent="0.2">
      <c r="A4" s="601" t="s">
        <v>505</v>
      </c>
      <c r="B4" s="601"/>
      <c r="C4" s="601"/>
      <c r="D4" s="434"/>
      <c r="E4" s="434"/>
      <c r="F4" s="434"/>
      <c r="G4" s="434"/>
      <c r="H4" s="434"/>
      <c r="I4" s="434"/>
      <c r="J4" s="434"/>
      <c r="K4" s="434"/>
      <c r="L4" s="434"/>
      <c r="M4" s="434"/>
    </row>
    <row r="5" spans="1:13" ht="15" x14ac:dyDescent="0.2">
      <c r="A5" s="443"/>
      <c r="B5" s="442"/>
      <c r="C5" s="441" t="s">
        <v>16</v>
      </c>
      <c r="D5" s="437" t="s">
        <v>503</v>
      </c>
      <c r="E5" s="440" t="s">
        <v>502</v>
      </c>
      <c r="F5" s="439" t="s">
        <v>85</v>
      </c>
      <c r="G5" s="439" t="s">
        <v>83</v>
      </c>
      <c r="H5" s="439" t="s">
        <v>81</v>
      </c>
      <c r="I5" s="439" t="s">
        <v>79</v>
      </c>
      <c r="J5" s="439" t="s">
        <v>77</v>
      </c>
      <c r="K5" s="438" t="s">
        <v>75</v>
      </c>
      <c r="L5" s="437" t="s">
        <v>73</v>
      </c>
      <c r="M5" s="437" t="s">
        <v>70</v>
      </c>
    </row>
    <row r="6" spans="1:13" ht="15" x14ac:dyDescent="0.2">
      <c r="A6" s="436"/>
      <c r="B6" s="429"/>
      <c r="C6" s="435"/>
      <c r="D6" s="429"/>
      <c r="E6" s="429"/>
      <c r="F6" s="434"/>
      <c r="G6" s="433"/>
      <c r="H6" s="432" t="s">
        <v>560</v>
      </c>
      <c r="I6" s="432" t="s">
        <v>559</v>
      </c>
      <c r="J6" s="431" t="s">
        <v>558</v>
      </c>
      <c r="K6" s="430" t="s">
        <v>557</v>
      </c>
      <c r="L6" s="430" t="s">
        <v>556</v>
      </c>
      <c r="M6" s="429"/>
    </row>
    <row r="7" spans="1:13" ht="15" x14ac:dyDescent="0.2">
      <c r="A7" s="416" t="s">
        <v>87</v>
      </c>
      <c r="B7" s="415" t="s">
        <v>500</v>
      </c>
      <c r="C7" s="428" t="s">
        <v>555</v>
      </c>
      <c r="D7" s="415" t="s">
        <v>88</v>
      </c>
      <c r="E7" s="415" t="s">
        <v>88</v>
      </c>
      <c r="F7" s="427" t="s">
        <v>84</v>
      </c>
      <c r="G7" s="426" t="s">
        <v>82</v>
      </c>
      <c r="H7" s="426" t="s">
        <v>554</v>
      </c>
      <c r="I7" s="426" t="s">
        <v>553</v>
      </c>
      <c r="J7" s="416" t="s">
        <v>552</v>
      </c>
      <c r="K7" s="415" t="s">
        <v>551</v>
      </c>
      <c r="L7" s="415" t="s">
        <v>550</v>
      </c>
      <c r="M7" s="415" t="s">
        <v>184</v>
      </c>
    </row>
    <row r="8" spans="1:13" ht="15" x14ac:dyDescent="0.2">
      <c r="A8" s="416" t="s">
        <v>496</v>
      </c>
      <c r="B8" s="415" t="s">
        <v>549</v>
      </c>
      <c r="C8" s="407" t="s">
        <v>282</v>
      </c>
      <c r="D8" s="410"/>
      <c r="E8" s="414">
        <f t="shared" ref="E8:E19" si="0">SUM(F8:M8)</f>
        <v>0</v>
      </c>
      <c r="F8" s="413"/>
      <c r="G8" s="412"/>
      <c r="H8" s="411"/>
      <c r="I8" s="410"/>
      <c r="J8" s="410"/>
      <c r="K8" s="410"/>
      <c r="L8" s="410"/>
      <c r="M8" s="410"/>
    </row>
    <row r="9" spans="1:13" ht="15" x14ac:dyDescent="0.2">
      <c r="A9" s="416" t="s">
        <v>491</v>
      </c>
      <c r="B9" s="415" t="s">
        <v>548</v>
      </c>
      <c r="C9" s="407" t="s">
        <v>280</v>
      </c>
      <c r="D9" s="410"/>
      <c r="E9" s="414">
        <f t="shared" si="0"/>
        <v>0</v>
      </c>
      <c r="F9" s="413"/>
      <c r="G9" s="412"/>
      <c r="H9" s="411"/>
      <c r="I9" s="410"/>
      <c r="J9" s="410"/>
      <c r="K9" s="410"/>
      <c r="L9" s="410"/>
      <c r="M9" s="410"/>
    </row>
    <row r="10" spans="1:13" ht="15" x14ac:dyDescent="0.2">
      <c r="A10" s="416" t="s">
        <v>487</v>
      </c>
      <c r="B10" s="415" t="s">
        <v>547</v>
      </c>
      <c r="C10" s="407" t="s">
        <v>278</v>
      </c>
      <c r="D10" s="410"/>
      <c r="E10" s="414">
        <f t="shared" si="0"/>
        <v>0</v>
      </c>
      <c r="F10" s="413"/>
      <c r="G10" s="412"/>
      <c r="H10" s="411"/>
      <c r="I10" s="410"/>
      <c r="J10" s="410"/>
      <c r="K10" s="410"/>
      <c r="L10" s="410"/>
      <c r="M10" s="410"/>
    </row>
    <row r="11" spans="1:13" ht="15" x14ac:dyDescent="0.2">
      <c r="A11" s="425" t="s">
        <v>484</v>
      </c>
      <c r="B11" s="415">
        <v>519</v>
      </c>
      <c r="C11" s="407" t="s">
        <v>276</v>
      </c>
      <c r="D11" s="410"/>
      <c r="E11" s="414">
        <f t="shared" si="0"/>
        <v>0</v>
      </c>
      <c r="F11" s="413"/>
      <c r="G11" s="412"/>
      <c r="H11" s="411"/>
      <c r="I11" s="410"/>
      <c r="J11" s="410"/>
      <c r="K11" s="410"/>
      <c r="L11" s="410"/>
      <c r="M11" s="410"/>
    </row>
    <row r="12" spans="1:13" ht="15" x14ac:dyDescent="0.2">
      <c r="A12" s="416" t="s">
        <v>480</v>
      </c>
      <c r="B12" s="415" t="s">
        <v>546</v>
      </c>
      <c r="C12" s="407" t="s">
        <v>545</v>
      </c>
      <c r="D12" s="410"/>
      <c r="E12" s="414">
        <f t="shared" si="0"/>
        <v>0</v>
      </c>
      <c r="F12" s="413"/>
      <c r="G12" s="412"/>
      <c r="H12" s="411"/>
      <c r="I12" s="410"/>
      <c r="J12" s="410"/>
      <c r="K12" s="410"/>
      <c r="L12" s="410"/>
      <c r="M12" s="410"/>
    </row>
    <row r="13" spans="1:13" ht="15" x14ac:dyDescent="0.2">
      <c r="A13" s="416" t="s">
        <v>476</v>
      </c>
      <c r="B13" s="415" t="s">
        <v>544</v>
      </c>
      <c r="C13" s="407" t="s">
        <v>543</v>
      </c>
      <c r="D13" s="410"/>
      <c r="E13" s="414">
        <f t="shared" si="0"/>
        <v>0</v>
      </c>
      <c r="F13" s="413"/>
      <c r="G13" s="412"/>
      <c r="H13" s="411"/>
      <c r="I13" s="410"/>
      <c r="J13" s="410"/>
      <c r="K13" s="410"/>
      <c r="L13" s="410"/>
      <c r="M13" s="410"/>
    </row>
    <row r="14" spans="1:13" ht="15" x14ac:dyDescent="0.2">
      <c r="A14" s="416" t="s">
        <v>471</v>
      </c>
      <c r="B14" s="415" t="s">
        <v>542</v>
      </c>
      <c r="C14" s="407" t="s">
        <v>270</v>
      </c>
      <c r="D14" s="410"/>
      <c r="E14" s="414">
        <f t="shared" si="0"/>
        <v>0</v>
      </c>
      <c r="F14" s="413"/>
      <c r="G14" s="412"/>
      <c r="H14" s="411"/>
      <c r="I14" s="410"/>
      <c r="J14" s="410"/>
      <c r="K14" s="410"/>
      <c r="L14" s="410"/>
      <c r="M14" s="410"/>
    </row>
    <row r="15" spans="1:13" ht="15" x14ac:dyDescent="0.2">
      <c r="A15" s="416" t="s">
        <v>467</v>
      </c>
      <c r="B15" s="415" t="s">
        <v>541</v>
      </c>
      <c r="C15" s="407" t="s">
        <v>268</v>
      </c>
      <c r="D15" s="410"/>
      <c r="E15" s="414">
        <f t="shared" si="0"/>
        <v>0</v>
      </c>
      <c r="F15" s="413"/>
      <c r="G15" s="412"/>
      <c r="H15" s="411"/>
      <c r="I15" s="410"/>
      <c r="J15" s="410"/>
      <c r="K15" s="410"/>
      <c r="L15" s="410"/>
      <c r="M15" s="410"/>
    </row>
    <row r="16" spans="1:13" ht="15" x14ac:dyDescent="0.2">
      <c r="A16" s="416" t="s">
        <v>463</v>
      </c>
      <c r="B16" s="415" t="s">
        <v>540</v>
      </c>
      <c r="C16" s="407" t="s">
        <v>266</v>
      </c>
      <c r="D16" s="410"/>
      <c r="E16" s="414">
        <f t="shared" si="0"/>
        <v>0</v>
      </c>
      <c r="F16" s="413"/>
      <c r="G16" s="412"/>
      <c r="H16" s="411"/>
      <c r="I16" s="410"/>
      <c r="J16" s="410"/>
      <c r="K16" s="410"/>
      <c r="L16" s="410"/>
      <c r="M16" s="410"/>
    </row>
    <row r="17" spans="1:13" ht="15" x14ac:dyDescent="0.2">
      <c r="A17" s="416" t="s">
        <v>459</v>
      </c>
      <c r="B17" s="415" t="s">
        <v>539</v>
      </c>
      <c r="C17" s="407" t="s">
        <v>264</v>
      </c>
      <c r="D17" s="410"/>
      <c r="E17" s="414">
        <f t="shared" si="0"/>
        <v>0</v>
      </c>
      <c r="F17" s="413"/>
      <c r="G17" s="412"/>
      <c r="H17" s="411"/>
      <c r="I17" s="410"/>
      <c r="J17" s="410"/>
      <c r="K17" s="410"/>
      <c r="L17" s="410"/>
      <c r="M17" s="410"/>
    </row>
    <row r="18" spans="1:13" ht="15" x14ac:dyDescent="0.2">
      <c r="A18" s="416" t="s">
        <v>455</v>
      </c>
      <c r="B18" s="415" t="s">
        <v>538</v>
      </c>
      <c r="C18" s="407" t="s">
        <v>262</v>
      </c>
      <c r="D18" s="410"/>
      <c r="E18" s="414">
        <f t="shared" si="0"/>
        <v>0</v>
      </c>
      <c r="F18" s="413"/>
      <c r="G18" s="412"/>
      <c r="H18" s="411"/>
      <c r="I18" s="410"/>
      <c r="J18" s="410"/>
      <c r="K18" s="410"/>
      <c r="L18" s="410"/>
      <c r="M18" s="410"/>
    </row>
    <row r="19" spans="1:13" ht="15" x14ac:dyDescent="0.2">
      <c r="A19" s="416" t="s">
        <v>451</v>
      </c>
      <c r="B19" s="415" t="s">
        <v>537</v>
      </c>
      <c r="C19" s="407" t="s">
        <v>260</v>
      </c>
      <c r="D19" s="410"/>
      <c r="E19" s="414">
        <f t="shared" si="0"/>
        <v>0</v>
      </c>
      <c r="F19" s="413"/>
      <c r="G19" s="412"/>
      <c r="H19" s="411"/>
      <c r="I19" s="410"/>
      <c r="J19" s="410"/>
      <c r="K19" s="410"/>
      <c r="L19" s="410"/>
      <c r="M19" s="410"/>
    </row>
    <row r="20" spans="1:13" ht="15" x14ac:dyDescent="0.2">
      <c r="A20" s="416" t="s">
        <v>447</v>
      </c>
      <c r="B20" s="418"/>
      <c r="C20" s="407"/>
      <c r="D20" s="421"/>
      <c r="E20" s="421"/>
      <c r="F20" s="424"/>
      <c r="G20" s="423"/>
      <c r="H20" s="422"/>
      <c r="I20" s="421"/>
      <c r="J20" s="421"/>
      <c r="K20" s="421"/>
      <c r="L20" s="421"/>
      <c r="M20" s="421"/>
    </row>
    <row r="21" spans="1:13" ht="15" x14ac:dyDescent="0.2">
      <c r="A21" s="416" t="s">
        <v>444</v>
      </c>
      <c r="B21" s="415" t="s">
        <v>77</v>
      </c>
      <c r="C21" s="420" t="s">
        <v>536</v>
      </c>
      <c r="D21" s="419">
        <f t="shared" ref="D21:M21" si="1">SUM(D8:D19)</f>
        <v>0</v>
      </c>
      <c r="E21" s="419">
        <f t="shared" si="1"/>
        <v>0</v>
      </c>
      <c r="F21" s="419">
        <f t="shared" si="1"/>
        <v>0</v>
      </c>
      <c r="G21" s="419">
        <f t="shared" si="1"/>
        <v>0</v>
      </c>
      <c r="H21" s="419">
        <f t="shared" si="1"/>
        <v>0</v>
      </c>
      <c r="I21" s="419">
        <f t="shared" si="1"/>
        <v>0</v>
      </c>
      <c r="J21" s="419">
        <f t="shared" si="1"/>
        <v>0</v>
      </c>
      <c r="K21" s="419">
        <f t="shared" si="1"/>
        <v>0</v>
      </c>
      <c r="L21" s="419">
        <f t="shared" si="1"/>
        <v>0</v>
      </c>
      <c r="M21" s="419">
        <f t="shared" si="1"/>
        <v>0</v>
      </c>
    </row>
    <row r="22" spans="1:13" ht="15" x14ac:dyDescent="0.2">
      <c r="A22" s="416" t="s">
        <v>439</v>
      </c>
      <c r="B22" s="418"/>
      <c r="C22" s="407"/>
      <c r="D22" s="403"/>
      <c r="E22" s="403"/>
      <c r="F22" s="406"/>
      <c r="G22" s="405"/>
      <c r="H22" s="404"/>
      <c r="I22" s="403"/>
      <c r="J22" s="403"/>
      <c r="K22" s="403"/>
      <c r="L22" s="403"/>
      <c r="M22" s="403"/>
    </row>
    <row r="23" spans="1:13" ht="15" x14ac:dyDescent="0.2">
      <c r="A23" s="416" t="s">
        <v>436</v>
      </c>
      <c r="B23" s="415" t="s">
        <v>535</v>
      </c>
      <c r="C23" s="407" t="s">
        <v>534</v>
      </c>
      <c r="D23" s="410"/>
      <c r="E23" s="414">
        <f>SUM(F23:M23)</f>
        <v>0</v>
      </c>
      <c r="F23" s="413"/>
      <c r="G23" s="412"/>
      <c r="H23" s="411"/>
      <c r="I23" s="410"/>
      <c r="J23" s="410"/>
      <c r="K23" s="410"/>
      <c r="L23" s="410"/>
      <c r="M23" s="410"/>
    </row>
    <row r="24" spans="1:13" ht="15" x14ac:dyDescent="0.2">
      <c r="A24" s="416" t="s">
        <v>431</v>
      </c>
      <c r="B24" s="415" t="s">
        <v>533</v>
      </c>
      <c r="C24" s="407" t="s">
        <v>532</v>
      </c>
      <c r="D24" s="410"/>
      <c r="E24" s="414">
        <f>SUM(F24:M24)</f>
        <v>0</v>
      </c>
      <c r="F24" s="413"/>
      <c r="G24" s="412"/>
      <c r="H24" s="411"/>
      <c r="I24" s="410"/>
      <c r="J24" s="410"/>
      <c r="K24" s="410"/>
      <c r="L24" s="410"/>
      <c r="M24" s="410"/>
    </row>
    <row r="25" spans="1:13" ht="15" x14ac:dyDescent="0.2">
      <c r="A25" s="416" t="s">
        <v>428</v>
      </c>
      <c r="B25" s="415"/>
      <c r="C25" s="407"/>
      <c r="D25" s="403"/>
      <c r="E25" s="403"/>
      <c r="F25" s="406"/>
      <c r="G25" s="405"/>
      <c r="H25" s="404"/>
      <c r="I25" s="403"/>
      <c r="J25" s="403"/>
      <c r="K25" s="403"/>
      <c r="L25" s="403"/>
      <c r="M25" s="403"/>
    </row>
    <row r="26" spans="1:13" ht="15" x14ac:dyDescent="0.2">
      <c r="A26" s="416" t="s">
        <v>425</v>
      </c>
      <c r="B26" s="415" t="s">
        <v>531</v>
      </c>
      <c r="C26" s="407" t="s">
        <v>254</v>
      </c>
      <c r="D26" s="410"/>
      <c r="E26" s="414">
        <f>SUM(F26:M26)</f>
        <v>0</v>
      </c>
      <c r="F26" s="413"/>
      <c r="G26" s="412"/>
      <c r="H26" s="411"/>
      <c r="I26" s="410"/>
      <c r="J26" s="410"/>
      <c r="K26" s="410"/>
      <c r="L26" s="410"/>
      <c r="M26" s="410"/>
    </row>
    <row r="27" spans="1:13" ht="15" x14ac:dyDescent="0.2">
      <c r="A27" s="416" t="s">
        <v>422</v>
      </c>
      <c r="B27" s="415" t="s">
        <v>530</v>
      </c>
      <c r="C27" s="407" t="s">
        <v>252</v>
      </c>
      <c r="D27" s="410"/>
      <c r="E27" s="414">
        <f>SUM(F27:M27)</f>
        <v>0</v>
      </c>
      <c r="F27" s="413"/>
      <c r="G27" s="412"/>
      <c r="H27" s="411"/>
      <c r="I27" s="410"/>
      <c r="J27" s="410"/>
      <c r="K27" s="410"/>
      <c r="L27" s="410"/>
      <c r="M27" s="410"/>
    </row>
    <row r="28" spans="1:13" ht="15" x14ac:dyDescent="0.2">
      <c r="A28" s="416" t="s">
        <v>418</v>
      </c>
      <c r="B28" s="415">
        <v>623</v>
      </c>
      <c r="C28" s="407" t="s">
        <v>250</v>
      </c>
      <c r="D28" s="410"/>
      <c r="E28" s="414">
        <f>SUM(F28:M28)</f>
        <v>0</v>
      </c>
      <c r="F28" s="413"/>
      <c r="G28" s="412"/>
      <c r="H28" s="411"/>
      <c r="I28" s="410"/>
      <c r="J28" s="410"/>
      <c r="K28" s="410"/>
      <c r="L28" s="410"/>
      <c r="M28" s="410"/>
    </row>
    <row r="29" spans="1:13" ht="15" x14ac:dyDescent="0.2">
      <c r="A29" s="416" t="s">
        <v>415</v>
      </c>
      <c r="B29" s="415" t="s">
        <v>529</v>
      </c>
      <c r="C29" s="407" t="s">
        <v>248</v>
      </c>
      <c r="D29" s="410"/>
      <c r="E29" s="414">
        <f>SUM(F29:M29)</f>
        <v>0</v>
      </c>
      <c r="F29" s="413"/>
      <c r="G29" s="412"/>
      <c r="H29" s="411"/>
      <c r="I29" s="410"/>
      <c r="J29" s="410"/>
      <c r="K29" s="410"/>
      <c r="L29" s="410"/>
      <c r="M29" s="410"/>
    </row>
    <row r="30" spans="1:13" ht="15" x14ac:dyDescent="0.2">
      <c r="A30" s="416" t="s">
        <v>410</v>
      </c>
      <c r="B30" s="415" t="s">
        <v>528</v>
      </c>
      <c r="C30" s="407" t="s">
        <v>246</v>
      </c>
      <c r="D30" s="410"/>
      <c r="E30" s="414">
        <f>SUM(F30:M30)</f>
        <v>0</v>
      </c>
      <c r="F30" s="413"/>
      <c r="G30" s="412"/>
      <c r="H30" s="411"/>
      <c r="I30" s="410"/>
      <c r="J30" s="410"/>
      <c r="K30" s="410"/>
      <c r="L30" s="410"/>
      <c r="M30" s="410"/>
    </row>
    <row r="31" spans="1:13" ht="15" x14ac:dyDescent="0.2">
      <c r="A31" s="416" t="s">
        <v>405</v>
      </c>
      <c r="B31" s="415"/>
      <c r="C31" s="407"/>
      <c r="D31" s="403"/>
      <c r="E31" s="403"/>
      <c r="F31" s="406"/>
      <c r="G31" s="405"/>
      <c r="H31" s="404"/>
      <c r="I31" s="403"/>
      <c r="J31" s="403"/>
      <c r="K31" s="403"/>
      <c r="L31" s="403"/>
      <c r="M31" s="403"/>
    </row>
    <row r="32" spans="1:13" ht="15" x14ac:dyDescent="0.2">
      <c r="A32" s="416" t="s">
        <v>401</v>
      </c>
      <c r="B32" s="415" t="s">
        <v>527</v>
      </c>
      <c r="C32" s="407" t="s">
        <v>244</v>
      </c>
      <c r="D32" s="410"/>
      <c r="E32" s="414">
        <f>SUM(F32:M32)</f>
        <v>0</v>
      </c>
      <c r="F32" s="413"/>
      <c r="G32" s="412"/>
      <c r="H32" s="411"/>
      <c r="I32" s="410"/>
      <c r="J32" s="410"/>
      <c r="K32" s="410"/>
      <c r="L32" s="410"/>
      <c r="M32" s="410"/>
    </row>
    <row r="33" spans="1:13" ht="15" x14ac:dyDescent="0.2">
      <c r="A33" s="416" t="s">
        <v>398</v>
      </c>
      <c r="B33" s="415"/>
      <c r="C33" s="407"/>
      <c r="D33" s="403"/>
      <c r="E33" s="403"/>
      <c r="F33" s="406"/>
      <c r="G33" s="405"/>
      <c r="H33" s="404"/>
      <c r="I33" s="403"/>
      <c r="J33" s="403"/>
      <c r="K33" s="403"/>
      <c r="L33" s="403"/>
      <c r="M33" s="403"/>
    </row>
    <row r="34" spans="1:13" ht="15" x14ac:dyDescent="0.2">
      <c r="A34" s="416" t="s">
        <v>394</v>
      </c>
      <c r="B34" s="415" t="s">
        <v>526</v>
      </c>
      <c r="C34" s="407" t="s">
        <v>242</v>
      </c>
      <c r="D34" s="410"/>
      <c r="E34" s="414">
        <f t="shared" ref="E34:E41" si="2">SUM(F34:M34)</f>
        <v>0</v>
      </c>
      <c r="F34" s="413"/>
      <c r="G34" s="412"/>
      <c r="H34" s="411"/>
      <c r="I34" s="410"/>
      <c r="J34" s="410"/>
      <c r="K34" s="410"/>
      <c r="L34" s="410"/>
      <c r="M34" s="410"/>
    </row>
    <row r="35" spans="1:13" ht="15" x14ac:dyDescent="0.2">
      <c r="A35" s="416" t="s">
        <v>390</v>
      </c>
      <c r="B35" s="415" t="s">
        <v>525</v>
      </c>
      <c r="C35" s="407" t="s">
        <v>240</v>
      </c>
      <c r="D35" s="410"/>
      <c r="E35" s="414">
        <f t="shared" si="2"/>
        <v>0</v>
      </c>
      <c r="F35" s="413"/>
      <c r="G35" s="412"/>
      <c r="H35" s="411"/>
      <c r="I35" s="410"/>
      <c r="J35" s="410"/>
      <c r="K35" s="410"/>
      <c r="L35" s="410"/>
      <c r="M35" s="410"/>
    </row>
    <row r="36" spans="1:13" ht="15" x14ac:dyDescent="0.2">
      <c r="A36" s="416" t="s">
        <v>385</v>
      </c>
      <c r="B36" s="415">
        <v>656</v>
      </c>
      <c r="C36" s="407" t="s">
        <v>524</v>
      </c>
      <c r="D36" s="410"/>
      <c r="E36" s="414">
        <f t="shared" si="2"/>
        <v>0</v>
      </c>
      <c r="F36" s="413"/>
      <c r="G36" s="412"/>
      <c r="H36" s="411"/>
      <c r="I36" s="410"/>
      <c r="J36" s="410"/>
      <c r="K36" s="410"/>
      <c r="L36" s="410"/>
      <c r="M36" s="410"/>
    </row>
    <row r="37" spans="1:13" ht="15" x14ac:dyDescent="0.2">
      <c r="A37" s="416" t="s">
        <v>380</v>
      </c>
      <c r="B37" s="415" t="s">
        <v>523</v>
      </c>
      <c r="C37" s="407" t="s">
        <v>522</v>
      </c>
      <c r="D37" s="410"/>
      <c r="E37" s="414">
        <f t="shared" si="2"/>
        <v>0</v>
      </c>
      <c r="F37" s="413"/>
      <c r="G37" s="412"/>
      <c r="H37" s="411"/>
      <c r="I37" s="410"/>
      <c r="J37" s="410"/>
      <c r="K37" s="410"/>
      <c r="L37" s="410"/>
      <c r="M37" s="410"/>
    </row>
    <row r="38" spans="1:13" ht="15" x14ac:dyDescent="0.2">
      <c r="A38" s="416" t="s">
        <v>377</v>
      </c>
      <c r="B38" s="415">
        <v>663</v>
      </c>
      <c r="C38" s="407" t="s">
        <v>521</v>
      </c>
      <c r="D38" s="410"/>
      <c r="E38" s="414">
        <f t="shared" si="2"/>
        <v>0</v>
      </c>
      <c r="F38" s="413"/>
      <c r="G38" s="412"/>
      <c r="H38" s="411"/>
      <c r="I38" s="410"/>
      <c r="J38" s="410"/>
      <c r="K38" s="410"/>
      <c r="L38" s="410"/>
      <c r="M38" s="410"/>
    </row>
    <row r="39" spans="1:13" ht="15" x14ac:dyDescent="0.2">
      <c r="A39" s="416" t="s">
        <v>373</v>
      </c>
      <c r="B39" s="415" t="s">
        <v>520</v>
      </c>
      <c r="C39" s="407" t="s">
        <v>519</v>
      </c>
      <c r="D39" s="410"/>
      <c r="E39" s="414">
        <f t="shared" si="2"/>
        <v>0</v>
      </c>
      <c r="F39" s="413"/>
      <c r="G39" s="412"/>
      <c r="H39" s="411"/>
      <c r="I39" s="410"/>
      <c r="J39" s="410"/>
      <c r="K39" s="410"/>
      <c r="L39" s="410"/>
      <c r="M39" s="410"/>
    </row>
    <row r="40" spans="1:13" ht="15" x14ac:dyDescent="0.2">
      <c r="A40" s="416" t="s">
        <v>369</v>
      </c>
      <c r="B40" s="415" t="s">
        <v>518</v>
      </c>
      <c r="C40" s="407" t="s">
        <v>230</v>
      </c>
      <c r="D40" s="410"/>
      <c r="E40" s="414">
        <f t="shared" si="2"/>
        <v>0</v>
      </c>
      <c r="F40" s="413"/>
      <c r="G40" s="412"/>
      <c r="H40" s="411"/>
      <c r="I40" s="410"/>
      <c r="J40" s="410"/>
      <c r="K40" s="410"/>
      <c r="L40" s="410"/>
      <c r="M40" s="410"/>
    </row>
    <row r="41" spans="1:13" ht="15" x14ac:dyDescent="0.2">
      <c r="A41" s="416" t="s">
        <v>365</v>
      </c>
      <c r="B41" s="415" t="s">
        <v>517</v>
      </c>
      <c r="C41" s="407" t="s">
        <v>228</v>
      </c>
      <c r="D41" s="410"/>
      <c r="E41" s="414">
        <f t="shared" si="2"/>
        <v>0</v>
      </c>
      <c r="F41" s="413"/>
      <c r="G41" s="412"/>
      <c r="H41" s="411"/>
      <c r="I41" s="410"/>
      <c r="J41" s="410"/>
      <c r="K41" s="410"/>
      <c r="L41" s="410"/>
      <c r="M41" s="410"/>
    </row>
    <row r="42" spans="1:13" ht="15" x14ac:dyDescent="0.2">
      <c r="A42" s="416" t="s">
        <v>362</v>
      </c>
      <c r="B42" s="415"/>
      <c r="C42" s="407"/>
      <c r="D42" s="403"/>
      <c r="E42" s="403"/>
      <c r="F42" s="406"/>
      <c r="G42" s="405"/>
      <c r="H42" s="404"/>
      <c r="I42" s="403"/>
      <c r="J42" s="403"/>
      <c r="K42" s="403"/>
      <c r="L42" s="403"/>
      <c r="M42" s="403"/>
    </row>
    <row r="43" spans="1:13" ht="15" x14ac:dyDescent="0.2">
      <c r="A43" s="416" t="s">
        <v>359</v>
      </c>
      <c r="B43" s="415" t="s">
        <v>516</v>
      </c>
      <c r="C43" s="407" t="s">
        <v>515</v>
      </c>
      <c r="D43" s="410"/>
      <c r="E43" s="414">
        <f>SUM(F43:M43)</f>
        <v>0</v>
      </c>
      <c r="F43" s="413"/>
      <c r="G43" s="412"/>
      <c r="H43" s="411"/>
      <c r="I43" s="410"/>
      <c r="J43" s="410"/>
      <c r="K43" s="410"/>
      <c r="L43" s="410"/>
      <c r="M43" s="410"/>
    </row>
    <row r="44" spans="1:13" ht="15" x14ac:dyDescent="0.2">
      <c r="A44" s="416" t="s">
        <v>357</v>
      </c>
      <c r="B44" s="415" t="s">
        <v>514</v>
      </c>
      <c r="C44" s="407" t="s">
        <v>513</v>
      </c>
      <c r="D44" s="410"/>
      <c r="E44" s="414">
        <f>SUM(F44:M44)</f>
        <v>0</v>
      </c>
      <c r="F44" s="413"/>
      <c r="G44" s="412"/>
      <c r="H44" s="411"/>
      <c r="I44" s="410"/>
      <c r="J44" s="410"/>
      <c r="K44" s="410"/>
      <c r="L44" s="410"/>
      <c r="M44" s="410"/>
    </row>
    <row r="45" spans="1:13" ht="15" x14ac:dyDescent="0.2">
      <c r="A45" s="416" t="s">
        <v>353</v>
      </c>
      <c r="B45" s="415" t="s">
        <v>512</v>
      </c>
      <c r="C45" s="407" t="s">
        <v>222</v>
      </c>
      <c r="D45" s="410"/>
      <c r="E45" s="414">
        <f>SUM(F45:M45)</f>
        <v>0</v>
      </c>
      <c r="F45" s="413"/>
      <c r="G45" s="412"/>
      <c r="H45" s="411"/>
      <c r="I45" s="410"/>
      <c r="J45" s="410"/>
      <c r="K45" s="410"/>
      <c r="L45" s="410"/>
      <c r="M45" s="410"/>
    </row>
    <row r="46" spans="1:13" ht="15" x14ac:dyDescent="0.2">
      <c r="A46" s="409"/>
      <c r="B46" s="408"/>
      <c r="C46" s="407"/>
      <c r="D46" s="403"/>
      <c r="E46" s="403"/>
      <c r="F46" s="406"/>
      <c r="G46" s="405"/>
      <c r="H46" s="404"/>
      <c r="I46" s="403"/>
      <c r="J46" s="403"/>
      <c r="K46" s="403"/>
      <c r="L46" s="403"/>
      <c r="M46" s="403"/>
    </row>
    <row r="47" spans="1:13" ht="12" customHeight="1" x14ac:dyDescent="0.2">
      <c r="A47" s="602" t="str">
        <f ca="1">CELL("filename",A47)</f>
        <v>R:\Finance\Annual Budget\Amended 2016-2017\[2016-2017 Amended Budget.xlsx]220a</v>
      </c>
      <c r="B47" s="602"/>
      <c r="C47" s="602"/>
      <c r="D47" s="402"/>
      <c r="E47" s="402"/>
      <c r="F47" s="402"/>
      <c r="G47" s="402"/>
      <c r="H47" s="402"/>
      <c r="I47" s="402"/>
      <c r="J47" s="402"/>
      <c r="K47" s="402"/>
      <c r="L47" s="402"/>
      <c r="M47" s="402"/>
    </row>
    <row r="48" spans="1:13" ht="12" customHeight="1" x14ac:dyDescent="0.2">
      <c r="A48" s="401"/>
      <c r="B48" s="401"/>
      <c r="C48" s="400" t="s">
        <v>511</v>
      </c>
      <c r="D48" s="399">
        <f t="shared" ref="D48:M48" si="3">SUM(D23:D46)</f>
        <v>0</v>
      </c>
      <c r="E48" s="399">
        <f t="shared" si="3"/>
        <v>0</v>
      </c>
      <c r="F48" s="399">
        <f t="shared" si="3"/>
        <v>0</v>
      </c>
      <c r="G48" s="399">
        <f t="shared" si="3"/>
        <v>0</v>
      </c>
      <c r="H48" s="399">
        <f t="shared" si="3"/>
        <v>0</v>
      </c>
      <c r="I48" s="399">
        <f t="shared" si="3"/>
        <v>0</v>
      </c>
      <c r="J48" s="399">
        <f t="shared" si="3"/>
        <v>0</v>
      </c>
      <c r="K48" s="399">
        <f t="shared" si="3"/>
        <v>0</v>
      </c>
      <c r="L48" s="399">
        <f t="shared" si="3"/>
        <v>0</v>
      </c>
      <c r="M48" s="399">
        <f t="shared" si="3"/>
        <v>0</v>
      </c>
    </row>
  </sheetData>
  <mergeCells count="3">
    <mergeCell ref="A1:C1"/>
    <mergeCell ref="A4:C4"/>
    <mergeCell ref="A47:C47"/>
  </mergeCells>
  <printOptions horizontalCentered="1" verticalCentered="1"/>
  <pageMargins left="0.1" right="0.1" top="0.4" bottom="0.4" header="0.1" footer="0.1"/>
  <pageSetup scale="81" fitToHeight="2" orientation="landscape" r:id="rId1"/>
  <headerFooter>
    <oddHeader>&amp;C&amp;"Arial,Bold"TWIN FALLS SCHOOL DISTRICT 411</oddHeader>
    <oddFooter>&amp;L&amp;"Arial,Bold"&amp;Z&amp;F&amp;R&amp;"Arial,Bold"Page &amp;P of &amp;N</oddFooter>
  </headerFooter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C49"/>
  <sheetViews>
    <sheetView zoomScaleNormal="100" workbookViewId="0">
      <pane xSplit="3" ySplit="7" topLeftCell="D17" activePane="bottomRight" state="frozen"/>
      <selection activeCell="P31" sqref="P31"/>
      <selection pane="topRight" activeCell="P31" sqref="P31"/>
      <selection pane="bottomLeft" activeCell="P31" sqref="P31"/>
      <selection pane="bottomRight" activeCell="P31" sqref="P31"/>
    </sheetView>
  </sheetViews>
  <sheetFormatPr defaultRowHeight="15.75" x14ac:dyDescent="0.25"/>
  <cols>
    <col min="1" max="1" width="3.77734375" style="397" customWidth="1"/>
    <col min="2" max="2" width="6.77734375" style="452" customWidth="1"/>
    <col min="3" max="3" width="30.77734375" style="398" customWidth="1"/>
    <col min="4" max="13" width="11.77734375" style="397" customWidth="1"/>
    <col min="14" max="16384" width="8.88671875" style="397"/>
  </cols>
  <sheetData>
    <row r="1" spans="1:22" ht="20.25" x14ac:dyDescent="0.3">
      <c r="A1" s="600" t="s">
        <v>47</v>
      </c>
      <c r="B1" s="600"/>
      <c r="C1" s="600"/>
      <c r="E1" s="530" t="s">
        <v>510</v>
      </c>
      <c r="F1" s="529"/>
      <c r="G1" s="529"/>
      <c r="H1" s="529"/>
      <c r="I1" s="451"/>
      <c r="L1" s="540"/>
      <c r="M1" s="450" t="s">
        <v>672</v>
      </c>
    </row>
    <row r="2" spans="1:22" x14ac:dyDescent="0.25">
      <c r="E2" s="530" t="s">
        <v>16</v>
      </c>
      <c r="F2" s="529"/>
      <c r="G2" s="529"/>
      <c r="H2" s="528"/>
      <c r="K2" s="446"/>
      <c r="L2" s="445"/>
      <c r="M2" s="444" t="s">
        <v>676</v>
      </c>
    </row>
    <row r="3" spans="1:22" ht="15" customHeight="1" x14ac:dyDescent="0.25">
      <c r="E3" s="447" t="s">
        <v>507</v>
      </c>
      <c r="F3" s="447"/>
      <c r="G3" s="447"/>
      <c r="H3" s="528"/>
      <c r="J3" s="527" t="s">
        <v>5</v>
      </c>
      <c r="K3" s="446"/>
      <c r="L3" s="445"/>
      <c r="M3" s="444" t="s">
        <v>677</v>
      </c>
    </row>
    <row r="4" spans="1:22" ht="12.6" customHeight="1" x14ac:dyDescent="0.2">
      <c r="A4" s="603" t="s">
        <v>505</v>
      </c>
      <c r="B4" s="603"/>
      <c r="C4" s="603"/>
      <c r="D4" s="401"/>
      <c r="E4" s="401"/>
      <c r="F4" s="401"/>
      <c r="G4" s="401"/>
      <c r="H4" s="401"/>
      <c r="I4" s="401"/>
      <c r="J4" s="401"/>
      <c r="K4" s="401"/>
      <c r="L4" s="401"/>
    </row>
    <row r="5" spans="1:22" ht="15" x14ac:dyDescent="0.2">
      <c r="A5" s="526"/>
      <c r="B5" s="522"/>
      <c r="C5" s="525" t="s">
        <v>16</v>
      </c>
      <c r="D5" s="522" t="s">
        <v>503</v>
      </c>
      <c r="E5" s="522" t="s">
        <v>90</v>
      </c>
      <c r="F5" s="524" t="s">
        <v>85</v>
      </c>
      <c r="G5" s="524" t="s">
        <v>83</v>
      </c>
      <c r="H5" s="524" t="s">
        <v>81</v>
      </c>
      <c r="I5" s="524" t="s">
        <v>79</v>
      </c>
      <c r="J5" s="524" t="s">
        <v>77</v>
      </c>
      <c r="K5" s="523" t="s">
        <v>75</v>
      </c>
      <c r="L5" s="522" t="s">
        <v>73</v>
      </c>
      <c r="M5" s="522" t="s">
        <v>70</v>
      </c>
    </row>
    <row r="6" spans="1:22" ht="15" x14ac:dyDescent="0.2">
      <c r="A6" s="521"/>
      <c r="B6" s="481"/>
      <c r="C6" s="480"/>
      <c r="D6" s="516"/>
      <c r="E6" s="520"/>
      <c r="F6" s="401"/>
      <c r="G6" s="519"/>
      <c r="H6" s="518" t="s">
        <v>560</v>
      </c>
      <c r="I6" s="518" t="s">
        <v>559</v>
      </c>
      <c r="J6" s="517" t="s">
        <v>558</v>
      </c>
      <c r="K6" s="481" t="s">
        <v>557</v>
      </c>
      <c r="L6" s="481" t="s">
        <v>556</v>
      </c>
      <c r="M6" s="516"/>
    </row>
    <row r="7" spans="1:22" ht="15" x14ac:dyDescent="0.2">
      <c r="A7" s="482" t="s">
        <v>87</v>
      </c>
      <c r="B7" s="484" t="s">
        <v>500</v>
      </c>
      <c r="C7" s="515" t="s">
        <v>555</v>
      </c>
      <c r="D7" s="484" t="s">
        <v>88</v>
      </c>
      <c r="E7" s="484" t="s">
        <v>88</v>
      </c>
      <c r="F7" s="514" t="s">
        <v>84</v>
      </c>
      <c r="G7" s="459" t="s">
        <v>82</v>
      </c>
      <c r="H7" s="459" t="s">
        <v>554</v>
      </c>
      <c r="I7" s="459" t="s">
        <v>553</v>
      </c>
      <c r="J7" s="482" t="s">
        <v>552</v>
      </c>
      <c r="K7" s="484" t="s">
        <v>551</v>
      </c>
      <c r="L7" s="484" t="s">
        <v>550</v>
      </c>
      <c r="M7" s="484" t="s">
        <v>184</v>
      </c>
    </row>
    <row r="8" spans="1:22" ht="15" x14ac:dyDescent="0.2">
      <c r="A8" s="482" t="s">
        <v>350</v>
      </c>
      <c r="B8" s="484" t="s">
        <v>597</v>
      </c>
      <c r="C8" s="463" t="s">
        <v>220</v>
      </c>
      <c r="D8" s="497"/>
      <c r="E8" s="414">
        <f>SUM(F8:M8)</f>
        <v>0</v>
      </c>
      <c r="F8" s="500"/>
      <c r="G8" s="499"/>
      <c r="H8" s="498"/>
      <c r="I8" s="497"/>
      <c r="J8" s="497"/>
      <c r="K8" s="497"/>
      <c r="L8" s="497"/>
      <c r="M8" s="497"/>
    </row>
    <row r="9" spans="1:22" ht="15" x14ac:dyDescent="0.2">
      <c r="A9" s="482" t="s">
        <v>493</v>
      </c>
      <c r="B9" s="484"/>
      <c r="C9" s="463"/>
      <c r="D9" s="509"/>
      <c r="E9" s="509"/>
      <c r="F9" s="512"/>
      <c r="G9" s="511"/>
      <c r="H9" s="510"/>
      <c r="I9" s="509"/>
      <c r="J9" s="509"/>
      <c r="K9" s="509"/>
      <c r="L9" s="509"/>
      <c r="M9" s="509"/>
    </row>
    <row r="10" spans="1:22" ht="15" x14ac:dyDescent="0.2">
      <c r="A10" s="482" t="s">
        <v>490</v>
      </c>
      <c r="B10" s="484" t="s">
        <v>75</v>
      </c>
      <c r="C10" s="473" t="s">
        <v>596</v>
      </c>
      <c r="D10" s="472">
        <f>+D8+'220a'!D48</f>
        <v>0</v>
      </c>
      <c r="E10" s="472">
        <f>+E8+'220a'!E48</f>
        <v>0</v>
      </c>
      <c r="F10" s="472">
        <f>+F8+'220a'!F48</f>
        <v>0</v>
      </c>
      <c r="G10" s="472">
        <f>+G8+'220a'!G48</f>
        <v>0</v>
      </c>
      <c r="H10" s="472">
        <f>+H8+'220a'!H48</f>
        <v>0</v>
      </c>
      <c r="I10" s="472">
        <f>+I8+'220a'!I48</f>
        <v>0</v>
      </c>
      <c r="J10" s="472">
        <f>+J8+'220a'!J48</f>
        <v>0</v>
      </c>
      <c r="K10" s="472">
        <f>+K8+'220a'!K48</f>
        <v>0</v>
      </c>
      <c r="L10" s="472">
        <f>+L8+'220a'!L48</f>
        <v>0</v>
      </c>
      <c r="M10" s="472">
        <f>+M8+'220a'!M48</f>
        <v>0</v>
      </c>
    </row>
    <row r="11" spans="1:22" x14ac:dyDescent="0.25">
      <c r="A11" s="482" t="s">
        <v>485</v>
      </c>
      <c r="B11" s="513"/>
      <c r="C11" s="486"/>
      <c r="D11" s="501"/>
      <c r="E11" s="501"/>
      <c r="F11" s="504"/>
      <c r="G11" s="503"/>
      <c r="H11" s="502"/>
      <c r="I11" s="501"/>
      <c r="J11" s="501"/>
      <c r="K11" s="501"/>
      <c r="L11" s="501"/>
      <c r="M11" s="501"/>
    </row>
    <row r="12" spans="1:22" ht="15" x14ac:dyDescent="0.2">
      <c r="A12" s="482" t="s">
        <v>478</v>
      </c>
      <c r="B12" s="484" t="s">
        <v>595</v>
      </c>
      <c r="C12" s="463" t="s">
        <v>218</v>
      </c>
      <c r="D12" s="497"/>
      <c r="E12" s="414">
        <f>SUM(F12:M12)</f>
        <v>0</v>
      </c>
      <c r="F12" s="500"/>
      <c r="G12" s="499"/>
      <c r="H12" s="498"/>
      <c r="I12" s="497"/>
      <c r="J12" s="497"/>
      <c r="K12" s="497"/>
      <c r="L12" s="497"/>
      <c r="M12" s="497"/>
    </row>
    <row r="13" spans="1:22" ht="15" x14ac:dyDescent="0.2">
      <c r="A13" s="482" t="s">
        <v>474</v>
      </c>
      <c r="B13" s="484" t="s">
        <v>594</v>
      </c>
      <c r="C13" s="463" t="s">
        <v>216</v>
      </c>
      <c r="D13" s="497"/>
      <c r="E13" s="414">
        <f>SUM(F13:M13)</f>
        <v>0</v>
      </c>
      <c r="F13" s="500"/>
      <c r="G13" s="499"/>
      <c r="H13" s="498"/>
      <c r="I13" s="497"/>
      <c r="J13" s="497"/>
      <c r="K13" s="497"/>
      <c r="L13" s="497"/>
      <c r="M13" s="497"/>
    </row>
    <row r="14" spans="1:22" ht="15" x14ac:dyDescent="0.2">
      <c r="A14" s="482" t="s">
        <v>469</v>
      </c>
      <c r="B14" s="484">
        <v>730</v>
      </c>
      <c r="C14" s="463" t="s">
        <v>593</v>
      </c>
      <c r="D14" s="497"/>
      <c r="E14" s="414">
        <f>SUM(F14:M14)</f>
        <v>0</v>
      </c>
      <c r="F14" s="500"/>
      <c r="G14" s="499"/>
      <c r="H14" s="498"/>
      <c r="I14" s="497"/>
      <c r="J14" s="497"/>
      <c r="K14" s="497"/>
      <c r="L14" s="497"/>
      <c r="M14" s="497"/>
    </row>
    <row r="15" spans="1:22" ht="15" x14ac:dyDescent="0.2">
      <c r="A15" s="482" t="s">
        <v>465</v>
      </c>
      <c r="B15" s="484"/>
      <c r="C15" s="463"/>
      <c r="D15" s="501"/>
      <c r="E15" s="501"/>
      <c r="F15" s="512"/>
      <c r="G15" s="511"/>
      <c r="H15" s="510"/>
      <c r="I15" s="509"/>
      <c r="J15" s="509"/>
      <c r="K15" s="509"/>
      <c r="L15" s="509"/>
      <c r="M15" s="509"/>
    </row>
    <row r="16" spans="1:22" ht="15" x14ac:dyDescent="0.2">
      <c r="A16" s="482" t="s">
        <v>461</v>
      </c>
      <c r="B16" s="484" t="s">
        <v>73</v>
      </c>
      <c r="C16" s="463" t="s">
        <v>592</v>
      </c>
      <c r="D16" s="472">
        <f t="shared" ref="D16:M16" si="0">SUM(D12:D14)</f>
        <v>0</v>
      </c>
      <c r="E16" s="472">
        <f t="shared" si="0"/>
        <v>0</v>
      </c>
      <c r="F16" s="472">
        <f t="shared" si="0"/>
        <v>0</v>
      </c>
      <c r="G16" s="472">
        <f t="shared" si="0"/>
        <v>0</v>
      </c>
      <c r="H16" s="472">
        <f t="shared" si="0"/>
        <v>0</v>
      </c>
      <c r="I16" s="472">
        <f t="shared" si="0"/>
        <v>0</v>
      </c>
      <c r="J16" s="472">
        <f t="shared" si="0"/>
        <v>0</v>
      </c>
      <c r="K16" s="472">
        <f t="shared" si="0"/>
        <v>0</v>
      </c>
      <c r="L16" s="472">
        <f t="shared" si="0"/>
        <v>0</v>
      </c>
      <c r="M16" s="472">
        <f t="shared" si="0"/>
        <v>0</v>
      </c>
      <c r="N16" s="492"/>
      <c r="O16" s="492"/>
      <c r="P16" s="492"/>
      <c r="Q16" s="492"/>
      <c r="R16" s="492"/>
      <c r="S16" s="492"/>
      <c r="T16" s="492"/>
      <c r="U16" s="492"/>
      <c r="V16" s="492"/>
    </row>
    <row r="17" spans="1:55" ht="15" x14ac:dyDescent="0.2">
      <c r="A17" s="482" t="s">
        <v>457</v>
      </c>
      <c r="B17" s="484"/>
      <c r="C17" s="463"/>
      <c r="D17" s="501"/>
      <c r="E17" s="501"/>
      <c r="F17" s="504"/>
      <c r="G17" s="503"/>
      <c r="H17" s="502"/>
      <c r="I17" s="501"/>
      <c r="J17" s="501"/>
      <c r="K17" s="501"/>
      <c r="L17" s="501"/>
      <c r="M17" s="501"/>
    </row>
    <row r="18" spans="1:55" ht="15" x14ac:dyDescent="0.2">
      <c r="A18" s="482" t="s">
        <v>453</v>
      </c>
      <c r="B18" s="484" t="s">
        <v>591</v>
      </c>
      <c r="C18" s="463" t="s">
        <v>590</v>
      </c>
      <c r="D18" s="497"/>
      <c r="E18" s="414">
        <f>SUM(F18:M18)</f>
        <v>0</v>
      </c>
      <c r="F18" s="500"/>
      <c r="G18" s="499"/>
      <c r="H18" s="498"/>
      <c r="I18" s="497"/>
      <c r="J18" s="497"/>
      <c r="K18" s="497"/>
      <c r="L18" s="497"/>
      <c r="M18" s="497"/>
    </row>
    <row r="19" spans="1:55" ht="15" x14ac:dyDescent="0.2">
      <c r="A19" s="482" t="s">
        <v>449</v>
      </c>
      <c r="B19" s="484">
        <v>811</v>
      </c>
      <c r="C19" s="463" t="s">
        <v>589</v>
      </c>
      <c r="D19" s="497"/>
      <c r="E19" s="414">
        <f>SUM(F19:M19)</f>
        <v>0</v>
      </c>
      <c r="F19" s="500"/>
      <c r="G19" s="499"/>
      <c r="H19" s="498"/>
      <c r="I19" s="497"/>
      <c r="J19" s="497"/>
      <c r="K19" s="497"/>
      <c r="L19" s="497"/>
      <c r="M19" s="497"/>
    </row>
    <row r="20" spans="1:55" ht="15" x14ac:dyDescent="0.2">
      <c r="A20" s="482" t="s">
        <v>445</v>
      </c>
      <c r="B20" s="484"/>
      <c r="C20" s="463"/>
      <c r="D20" s="509"/>
      <c r="E20" s="509"/>
      <c r="F20" s="512"/>
      <c r="G20" s="511"/>
      <c r="H20" s="510"/>
      <c r="I20" s="509"/>
      <c r="J20" s="509"/>
      <c r="K20" s="509"/>
      <c r="L20" s="509"/>
      <c r="M20" s="509"/>
    </row>
    <row r="21" spans="1:55" s="505" customFormat="1" ht="15" x14ac:dyDescent="0.2">
      <c r="A21" s="482" t="s">
        <v>442</v>
      </c>
      <c r="B21" s="508">
        <v>800</v>
      </c>
      <c r="C21" s="507" t="s">
        <v>588</v>
      </c>
      <c r="D21" s="472">
        <f t="shared" ref="D21:M21" si="1">SUM(D17:D19)</f>
        <v>0</v>
      </c>
      <c r="E21" s="472">
        <f t="shared" si="1"/>
        <v>0</v>
      </c>
      <c r="F21" s="472">
        <f t="shared" si="1"/>
        <v>0</v>
      </c>
      <c r="G21" s="472">
        <f t="shared" si="1"/>
        <v>0</v>
      </c>
      <c r="H21" s="472">
        <f t="shared" si="1"/>
        <v>0</v>
      </c>
      <c r="I21" s="472">
        <f t="shared" si="1"/>
        <v>0</v>
      </c>
      <c r="J21" s="472">
        <f t="shared" si="1"/>
        <v>0</v>
      </c>
      <c r="K21" s="472">
        <f t="shared" si="1"/>
        <v>0</v>
      </c>
      <c r="L21" s="472">
        <f t="shared" si="1"/>
        <v>0</v>
      </c>
      <c r="M21" s="472">
        <f t="shared" si="1"/>
        <v>0</v>
      </c>
    </row>
    <row r="22" spans="1:55" ht="15" x14ac:dyDescent="0.2">
      <c r="A22" s="482" t="s">
        <v>438</v>
      </c>
      <c r="B22" s="484"/>
      <c r="C22" s="463"/>
      <c r="D22" s="501"/>
      <c r="E22" s="501"/>
      <c r="F22" s="504"/>
      <c r="G22" s="503"/>
      <c r="H22" s="502"/>
      <c r="I22" s="501"/>
      <c r="J22" s="501"/>
      <c r="K22" s="501"/>
      <c r="L22" s="501"/>
      <c r="M22" s="501"/>
    </row>
    <row r="23" spans="1:55" ht="15" x14ac:dyDescent="0.2">
      <c r="A23" s="482" t="s">
        <v>434</v>
      </c>
      <c r="B23" s="484" t="s">
        <v>587</v>
      </c>
      <c r="C23" s="463" t="s">
        <v>205</v>
      </c>
      <c r="D23" s="410"/>
      <c r="E23" s="414">
        <f>SUM(F23:M23)</f>
        <v>0</v>
      </c>
      <c r="F23" s="500"/>
      <c r="G23" s="499"/>
      <c r="H23" s="498"/>
      <c r="I23" s="497"/>
      <c r="J23" s="497"/>
      <c r="K23" s="497"/>
      <c r="L23" s="497"/>
      <c r="M23" s="497"/>
    </row>
    <row r="24" spans="1:55" ht="15" x14ac:dyDescent="0.2">
      <c r="A24" s="482" t="s">
        <v>429</v>
      </c>
      <c r="B24" s="484" t="s">
        <v>586</v>
      </c>
      <c r="C24" s="463" t="s">
        <v>203</v>
      </c>
      <c r="D24" s="410"/>
      <c r="E24" s="414">
        <f>SUM(F24:M24)</f>
        <v>0</v>
      </c>
      <c r="F24" s="500"/>
      <c r="G24" s="499"/>
      <c r="H24" s="498"/>
      <c r="I24" s="497"/>
      <c r="J24" s="497"/>
      <c r="K24" s="497"/>
      <c r="L24" s="497"/>
      <c r="M24" s="497"/>
    </row>
    <row r="25" spans="1:55" ht="15" x14ac:dyDescent="0.2">
      <c r="A25" s="482" t="s">
        <v>426</v>
      </c>
      <c r="B25" s="484" t="s">
        <v>585</v>
      </c>
      <c r="C25" s="463" t="s">
        <v>201</v>
      </c>
      <c r="D25" s="410"/>
      <c r="E25" s="414">
        <f>SUM(F25:M25)</f>
        <v>0</v>
      </c>
      <c r="F25" s="500"/>
      <c r="G25" s="499"/>
      <c r="H25" s="498"/>
      <c r="I25" s="497"/>
      <c r="J25" s="497"/>
      <c r="K25" s="497"/>
      <c r="L25" s="497"/>
      <c r="M25" s="497"/>
    </row>
    <row r="26" spans="1:55" ht="15" x14ac:dyDescent="0.2">
      <c r="A26" s="482" t="s">
        <v>424</v>
      </c>
      <c r="B26" s="484" t="s">
        <v>584</v>
      </c>
      <c r="C26" s="463" t="s">
        <v>583</v>
      </c>
      <c r="D26" s="410">
        <v>16971</v>
      </c>
      <c r="E26" s="414">
        <f>SUM(F26:M26)</f>
        <v>2909</v>
      </c>
      <c r="F26" s="500"/>
      <c r="G26" s="499"/>
      <c r="H26" s="498"/>
      <c r="I26" s="497"/>
      <c r="J26" s="497"/>
      <c r="K26" s="497"/>
      <c r="L26" s="497"/>
      <c r="M26" s="497">
        <v>2909</v>
      </c>
    </row>
    <row r="27" spans="1:55" ht="15" x14ac:dyDescent="0.2">
      <c r="A27" s="482" t="s">
        <v>420</v>
      </c>
      <c r="B27" s="484"/>
      <c r="C27" s="463"/>
      <c r="D27" s="485"/>
      <c r="E27" s="485"/>
      <c r="F27" s="496"/>
      <c r="G27" s="495"/>
      <c r="H27" s="494"/>
      <c r="I27" s="493"/>
      <c r="J27" s="493"/>
      <c r="K27" s="493"/>
      <c r="L27" s="493"/>
      <c r="M27" s="493"/>
    </row>
    <row r="28" spans="1:55" ht="15" x14ac:dyDescent="0.2">
      <c r="A28" s="482" t="s">
        <v>417</v>
      </c>
      <c r="B28" s="484" t="s">
        <v>582</v>
      </c>
      <c r="C28" s="463" t="s">
        <v>581</v>
      </c>
      <c r="D28" s="472">
        <f t="shared" ref="D28:M28" si="2">SUM(D23:D27)</f>
        <v>16971</v>
      </c>
      <c r="E28" s="472">
        <f t="shared" si="2"/>
        <v>2909</v>
      </c>
      <c r="F28" s="472">
        <f t="shared" si="2"/>
        <v>0</v>
      </c>
      <c r="G28" s="472">
        <f t="shared" si="2"/>
        <v>0</v>
      </c>
      <c r="H28" s="472">
        <f t="shared" si="2"/>
        <v>0</v>
      </c>
      <c r="I28" s="472">
        <f t="shared" si="2"/>
        <v>0</v>
      </c>
      <c r="J28" s="472">
        <f t="shared" si="2"/>
        <v>0</v>
      </c>
      <c r="K28" s="472">
        <f t="shared" si="2"/>
        <v>0</v>
      </c>
      <c r="L28" s="472">
        <f t="shared" si="2"/>
        <v>0</v>
      </c>
      <c r="M28" s="472">
        <f t="shared" si="2"/>
        <v>2909</v>
      </c>
      <c r="N28" s="492"/>
      <c r="O28" s="492"/>
      <c r="P28" s="492"/>
      <c r="Q28" s="492"/>
      <c r="R28" s="492"/>
      <c r="S28" s="492"/>
      <c r="T28" s="492"/>
      <c r="U28" s="492"/>
      <c r="V28" s="492"/>
      <c r="W28" s="492"/>
      <c r="X28" s="492"/>
      <c r="Y28" s="492"/>
      <c r="Z28" s="492"/>
      <c r="AA28" s="492"/>
      <c r="AB28" s="492"/>
      <c r="AC28" s="492"/>
      <c r="AD28" s="492"/>
      <c r="AE28" s="492"/>
      <c r="AF28" s="492"/>
      <c r="AG28" s="492"/>
      <c r="AH28" s="492"/>
      <c r="AI28" s="492"/>
      <c r="AJ28" s="492"/>
      <c r="AK28" s="492"/>
      <c r="AL28" s="492"/>
      <c r="AM28" s="492"/>
      <c r="AN28" s="492"/>
      <c r="AO28" s="492"/>
      <c r="AP28" s="492"/>
      <c r="AQ28" s="492"/>
      <c r="AR28" s="492"/>
      <c r="AS28" s="492"/>
      <c r="AT28" s="492"/>
      <c r="AU28" s="492"/>
      <c r="AV28" s="492"/>
      <c r="AW28" s="492"/>
      <c r="AX28" s="492"/>
      <c r="AY28" s="492"/>
      <c r="AZ28" s="492"/>
      <c r="BA28" s="492"/>
      <c r="BB28" s="492"/>
      <c r="BC28" s="492"/>
    </row>
    <row r="29" spans="1:55" ht="15" x14ac:dyDescent="0.2">
      <c r="A29" s="482" t="s">
        <v>413</v>
      </c>
      <c r="B29" s="484"/>
      <c r="C29" s="463"/>
      <c r="D29" s="485"/>
      <c r="E29" s="485"/>
      <c r="F29" s="485"/>
      <c r="G29" s="485"/>
      <c r="H29" s="485"/>
      <c r="I29" s="485"/>
      <c r="J29" s="485"/>
      <c r="K29" s="485"/>
      <c r="L29" s="485"/>
      <c r="M29" s="485"/>
    </row>
    <row r="30" spans="1:55" ht="15" x14ac:dyDescent="0.2">
      <c r="A30" s="482" t="s">
        <v>407</v>
      </c>
      <c r="B30" s="481"/>
      <c r="C30" s="480" t="s">
        <v>580</v>
      </c>
      <c r="D30" s="460"/>
      <c r="E30" s="460"/>
      <c r="F30" s="460"/>
      <c r="G30" s="460"/>
      <c r="H30" s="460"/>
      <c r="I30" s="460"/>
      <c r="J30" s="460"/>
      <c r="K30" s="460"/>
      <c r="L30" s="460"/>
      <c r="M30" s="460"/>
    </row>
    <row r="31" spans="1:55" ht="15" x14ac:dyDescent="0.2">
      <c r="A31" s="482" t="s">
        <v>403</v>
      </c>
      <c r="B31" s="484"/>
      <c r="C31" s="491" t="s">
        <v>579</v>
      </c>
      <c r="D31" s="472">
        <f>SUM(D28,D21,D16,D10,'220a'!D21)</f>
        <v>16971</v>
      </c>
      <c r="E31" s="472">
        <f>SUM(E28,E21,E16,E10,'220a'!E21)</f>
        <v>2909</v>
      </c>
      <c r="F31" s="472">
        <f>SUM(F28,F21,F16,F10,'220a'!F21)</f>
        <v>0</v>
      </c>
      <c r="G31" s="472">
        <f>SUM(G28,G21,G16,G10,'220a'!G21)</f>
        <v>0</v>
      </c>
      <c r="H31" s="472">
        <f>SUM(H28,H21,H16,H10,'220a'!H21)</f>
        <v>0</v>
      </c>
      <c r="I31" s="472">
        <f>SUM(I28,I21,I16,I10,'220a'!I21)</f>
        <v>0</v>
      </c>
      <c r="J31" s="472">
        <f>SUM(J28,J21,J16,J10,'220a'!J21)</f>
        <v>0</v>
      </c>
      <c r="K31" s="472">
        <f>SUM(K28,K21,K16,K10,'220a'!K21)</f>
        <v>0</v>
      </c>
      <c r="L31" s="472">
        <f>SUM(L28,L21,L16,L10,'220a'!L21)</f>
        <v>0</v>
      </c>
      <c r="M31" s="472">
        <f>SUM(M28,M21,M16,M10,'220a'!M21)</f>
        <v>2909</v>
      </c>
    </row>
    <row r="32" spans="1:55" ht="15" x14ac:dyDescent="0.2">
      <c r="A32" s="482" t="s">
        <v>400</v>
      </c>
      <c r="B32" s="484"/>
      <c r="C32" s="463"/>
      <c r="D32" s="485"/>
      <c r="E32" s="485"/>
      <c r="F32" s="490"/>
      <c r="G32" s="489"/>
      <c r="H32" s="488"/>
      <c r="I32" s="485"/>
      <c r="J32" s="485"/>
      <c r="K32" s="485"/>
      <c r="L32" s="485"/>
      <c r="M32" s="485"/>
    </row>
    <row r="33" spans="1:13" ht="15" x14ac:dyDescent="0.2">
      <c r="A33" s="482" t="s">
        <v>397</v>
      </c>
      <c r="B33" s="481">
        <v>950</v>
      </c>
      <c r="C33" s="480" t="s">
        <v>578</v>
      </c>
      <c r="D33" s="493"/>
      <c r="E33" s="493"/>
      <c r="F33" s="417"/>
      <c r="G33" s="417"/>
      <c r="H33" s="417"/>
      <c r="I33" s="417"/>
      <c r="J33" s="417"/>
      <c r="K33" s="417"/>
      <c r="L33" s="417"/>
      <c r="M33" s="460"/>
    </row>
    <row r="34" spans="1:13" ht="15" x14ac:dyDescent="0.2">
      <c r="A34" s="482" t="s">
        <v>393</v>
      </c>
      <c r="B34" s="484"/>
      <c r="C34" s="483" t="s">
        <v>577</v>
      </c>
      <c r="D34" s="552"/>
      <c r="E34" s="552"/>
      <c r="F34" s="417"/>
      <c r="G34" s="417"/>
      <c r="H34" s="417"/>
      <c r="I34" s="417"/>
      <c r="J34" s="417"/>
      <c r="K34" s="417"/>
      <c r="L34" s="417"/>
      <c r="M34" s="460"/>
    </row>
    <row r="35" spans="1:13" x14ac:dyDescent="0.25">
      <c r="A35" s="482" t="s">
        <v>388</v>
      </c>
      <c r="B35" s="484"/>
      <c r="C35" s="486"/>
      <c r="D35" s="485"/>
      <c r="E35" s="485"/>
      <c r="F35" s="417"/>
      <c r="G35" s="417"/>
      <c r="H35" s="417"/>
      <c r="I35" s="417"/>
      <c r="J35" s="417"/>
      <c r="K35" s="417"/>
      <c r="L35" s="417"/>
      <c r="M35" s="460"/>
    </row>
    <row r="36" spans="1:13" ht="15" x14ac:dyDescent="0.2">
      <c r="A36" s="482" t="s">
        <v>383</v>
      </c>
      <c r="B36" s="481"/>
      <c r="C36" s="480" t="s">
        <v>576</v>
      </c>
      <c r="D36" s="604">
        <f>+D31+D34</f>
        <v>16971</v>
      </c>
      <c r="E36" s="604">
        <f>+E31+E34</f>
        <v>2909</v>
      </c>
      <c r="F36" s="417"/>
      <c r="G36" s="417"/>
      <c r="H36" s="417"/>
      <c r="I36" s="417"/>
      <c r="J36" s="417"/>
      <c r="K36" s="417"/>
      <c r="L36" s="417"/>
      <c r="M36" s="460"/>
    </row>
    <row r="37" spans="1:13" ht="15" x14ac:dyDescent="0.2">
      <c r="A37" s="482" t="s">
        <v>379</v>
      </c>
      <c r="B37" s="484"/>
      <c r="C37" s="483" t="s">
        <v>575</v>
      </c>
      <c r="D37" s="605"/>
      <c r="E37" s="605"/>
      <c r="F37" s="417"/>
      <c r="G37" s="417"/>
      <c r="H37" s="417"/>
      <c r="I37" s="417"/>
      <c r="J37" s="417"/>
      <c r="K37" s="417"/>
      <c r="L37" s="417"/>
      <c r="M37" s="460"/>
    </row>
    <row r="38" spans="1:13" ht="15" x14ac:dyDescent="0.2">
      <c r="A38" s="482" t="s">
        <v>376</v>
      </c>
      <c r="B38" s="481"/>
      <c r="C38" s="480"/>
      <c r="D38" s="460"/>
      <c r="E38" s="460"/>
      <c r="F38" s="417"/>
      <c r="G38" s="417"/>
      <c r="H38" s="417"/>
      <c r="I38" s="417"/>
      <c r="J38" s="417"/>
      <c r="K38" s="417"/>
      <c r="L38" s="417"/>
      <c r="M38" s="460"/>
    </row>
    <row r="39" spans="1:13" thickBot="1" x14ac:dyDescent="0.25">
      <c r="A39" s="482" t="s">
        <v>372</v>
      </c>
      <c r="B39" s="481"/>
      <c r="C39" s="480"/>
      <c r="D39" s="460"/>
      <c r="E39" s="460"/>
      <c r="F39" s="465"/>
      <c r="G39" s="465"/>
      <c r="H39" s="465"/>
      <c r="I39" s="465"/>
      <c r="J39" s="465"/>
      <c r="K39" s="417"/>
      <c r="L39" s="417"/>
      <c r="M39" s="460"/>
    </row>
    <row r="40" spans="1:13" x14ac:dyDescent="0.25">
      <c r="A40" s="459" t="s">
        <v>368</v>
      </c>
      <c r="B40" s="479"/>
      <c r="C40" s="478" t="s">
        <v>574</v>
      </c>
      <c r="D40" s="477"/>
      <c r="E40" s="476"/>
      <c r="F40" s="417"/>
      <c r="G40" s="470"/>
      <c r="H40" s="470"/>
      <c r="I40" s="470"/>
      <c r="J40" s="465"/>
      <c r="K40" s="417"/>
      <c r="L40" s="475"/>
      <c r="M40" s="460"/>
    </row>
    <row r="41" spans="1:13" x14ac:dyDescent="0.25">
      <c r="A41" s="459" t="s">
        <v>364</v>
      </c>
      <c r="B41" s="464"/>
      <c r="C41" s="463"/>
      <c r="D41" s="460"/>
      <c r="E41" s="474"/>
      <c r="F41" s="417"/>
      <c r="G41" s="470"/>
      <c r="H41" s="470"/>
      <c r="I41" s="470"/>
      <c r="J41" s="465"/>
      <c r="K41" s="417"/>
      <c r="L41" s="417"/>
      <c r="M41" s="460"/>
    </row>
    <row r="42" spans="1:13" x14ac:dyDescent="0.25">
      <c r="A42" s="459" t="s">
        <v>361</v>
      </c>
      <c r="B42" s="464"/>
      <c r="C42" s="473" t="s">
        <v>573</v>
      </c>
      <c r="D42" s="472">
        <v>0</v>
      </c>
      <c r="E42" s="471">
        <v>0</v>
      </c>
      <c r="F42" s="470" t="s">
        <v>572</v>
      </c>
      <c r="G42" s="470"/>
      <c r="H42" s="470"/>
      <c r="I42" s="470"/>
      <c r="J42" s="465"/>
      <c r="K42" s="417"/>
      <c r="L42" s="417"/>
      <c r="M42" s="460"/>
    </row>
    <row r="43" spans="1:13" x14ac:dyDescent="0.25">
      <c r="A43" s="459" t="s">
        <v>358</v>
      </c>
      <c r="B43" s="464"/>
      <c r="C43" s="473" t="s">
        <v>571</v>
      </c>
      <c r="D43" s="472">
        <v>16971</v>
      </c>
      <c r="E43" s="471">
        <v>2909</v>
      </c>
      <c r="F43" s="470"/>
      <c r="G43" s="465"/>
      <c r="H43" s="465"/>
      <c r="I43" s="465"/>
      <c r="J43" s="465"/>
      <c r="K43" s="417"/>
      <c r="L43" s="417"/>
      <c r="M43" s="460"/>
    </row>
    <row r="44" spans="1:13" x14ac:dyDescent="0.25">
      <c r="A44" s="459" t="s">
        <v>356</v>
      </c>
      <c r="B44" s="464"/>
      <c r="C44" s="473" t="s">
        <v>570</v>
      </c>
      <c r="D44" s="472">
        <f>SUM(D42:D43)</f>
        <v>16971</v>
      </c>
      <c r="E44" s="471">
        <f>SUM(E42:E43)</f>
        <v>2909</v>
      </c>
      <c r="F44" s="470" t="s">
        <v>569</v>
      </c>
      <c r="G44" s="465"/>
      <c r="H44" s="465"/>
      <c r="I44" s="465"/>
      <c r="J44" s="465"/>
      <c r="K44" s="417"/>
      <c r="L44" s="417"/>
      <c r="M44" s="460"/>
    </row>
    <row r="45" spans="1:13" ht="15" x14ac:dyDescent="0.2">
      <c r="A45" s="459" t="s">
        <v>351</v>
      </c>
      <c r="B45" s="464"/>
      <c r="C45" s="463"/>
      <c r="D45" s="469"/>
      <c r="E45" s="468"/>
      <c r="F45" s="465"/>
      <c r="G45" s="465"/>
      <c r="H45" s="465"/>
      <c r="I45" s="465"/>
      <c r="J45" s="465"/>
      <c r="K45" s="417"/>
      <c r="L45" s="417"/>
      <c r="M45" s="460"/>
    </row>
    <row r="46" spans="1:13" ht="15" x14ac:dyDescent="0.2">
      <c r="A46" s="459" t="s">
        <v>568</v>
      </c>
      <c r="B46" s="464"/>
      <c r="C46" s="463" t="s">
        <v>567</v>
      </c>
      <c r="D46" s="467">
        <f>D36</f>
        <v>16971</v>
      </c>
      <c r="E46" s="466">
        <f>E36</f>
        <v>2909</v>
      </c>
      <c r="F46" s="465"/>
      <c r="G46" s="465"/>
      <c r="H46" s="465"/>
      <c r="I46" s="465"/>
      <c r="J46" s="465"/>
      <c r="K46" s="417"/>
      <c r="L46" s="417"/>
      <c r="M46" s="460"/>
    </row>
    <row r="47" spans="1:13" ht="15" x14ac:dyDescent="0.2">
      <c r="A47" s="459" t="s">
        <v>566</v>
      </c>
      <c r="B47" s="464"/>
      <c r="C47" s="463" t="s">
        <v>565</v>
      </c>
      <c r="D47" s="462">
        <f>D48-D46</f>
        <v>0</v>
      </c>
      <c r="E47" s="461">
        <f>E48-E46</f>
        <v>0</v>
      </c>
      <c r="F47" s="417"/>
      <c r="G47" s="417"/>
      <c r="H47" s="417"/>
      <c r="I47" s="417"/>
      <c r="J47" s="417"/>
      <c r="K47" s="417"/>
      <c r="L47" s="417"/>
      <c r="M47" s="460"/>
    </row>
    <row r="48" spans="1:13" thickBot="1" x14ac:dyDescent="0.25">
      <c r="A48" s="459" t="s">
        <v>564</v>
      </c>
      <c r="B48" s="458"/>
      <c r="C48" s="457" t="s">
        <v>563</v>
      </c>
      <c r="D48" s="456">
        <f>D44</f>
        <v>16971</v>
      </c>
      <c r="E48" s="455">
        <f>E36</f>
        <v>2909</v>
      </c>
      <c r="F48" s="454"/>
      <c r="G48" s="454"/>
      <c r="H48" s="454"/>
      <c r="I48" s="454"/>
      <c r="J48" s="454"/>
      <c r="K48" s="454"/>
      <c r="L48" s="454"/>
      <c r="M48" s="453"/>
    </row>
    <row r="49" spans="1:3" ht="15.75" customHeight="1" x14ac:dyDescent="0.2">
      <c r="A49" s="606" t="str">
        <f ca="1">CELL("FILENAME",A2)</f>
        <v>R:\Finance\Annual Budget\Amended 2016-2017\[2016-2017 Amended Budget.xlsx]220b</v>
      </c>
      <c r="B49" s="606"/>
      <c r="C49" s="606"/>
    </row>
  </sheetData>
  <mergeCells count="5">
    <mergeCell ref="A1:C1"/>
    <mergeCell ref="A4:C4"/>
    <mergeCell ref="D36:D37"/>
    <mergeCell ref="E36:E37"/>
    <mergeCell ref="A49:C49"/>
  </mergeCells>
  <printOptions horizontalCentered="1" verticalCentered="1"/>
  <pageMargins left="0.1" right="0.1" top="0.4" bottom="0.4" header="0.1" footer="0.1"/>
  <pageSetup scale="73" fitToHeight="2" orientation="landscape" r:id="rId1"/>
  <headerFooter>
    <oddHeader>&amp;C&amp;"Arial,Bold"TWIN FALLS SCHOOL DISTIRCT 411</oddHeader>
    <oddFooter>&amp;L&amp;"Arial,Bold"&amp;Z&amp;F&amp;R&amp;"Arial,Bold"Page &amp;P of &amp;N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441"/>
  <sheetViews>
    <sheetView zoomScaleNormal="100" workbookViewId="0">
      <pane xSplit="3" ySplit="6" topLeftCell="D19" activePane="bottomRight" state="frozen"/>
      <selection activeCell="P31" sqref="P31"/>
      <selection pane="topRight" activeCell="P31" sqref="P31"/>
      <selection pane="bottomLeft" activeCell="P31" sqref="P31"/>
      <selection pane="bottomRight" activeCell="P31" sqref="P31"/>
    </sheetView>
  </sheetViews>
  <sheetFormatPr defaultColWidth="9.77734375" defaultRowHeight="11.25" x14ac:dyDescent="0.2"/>
  <cols>
    <col min="1" max="1" width="3.77734375" style="321" customWidth="1"/>
    <col min="2" max="2" width="6.77734375" style="321" customWidth="1"/>
    <col min="3" max="3" width="27.77734375" style="322" customWidth="1"/>
    <col min="4" max="6" width="10.77734375" style="321" customWidth="1"/>
    <col min="7" max="7" width="3.77734375" style="321" customWidth="1"/>
    <col min="8" max="8" width="6.77734375" style="321" customWidth="1"/>
    <col min="9" max="9" width="27.77734375" style="322" customWidth="1"/>
    <col min="10" max="12" width="10.77734375" style="321" customWidth="1"/>
    <col min="13" max="16384" width="9.77734375" style="321"/>
  </cols>
  <sheetData>
    <row r="1" spans="1:12" ht="20.25" x14ac:dyDescent="0.3">
      <c r="A1" s="596" t="s">
        <v>47</v>
      </c>
      <c r="B1" s="596"/>
      <c r="C1" s="596"/>
      <c r="D1" s="393"/>
      <c r="E1" s="394" t="s">
        <v>510</v>
      </c>
      <c r="F1" s="394"/>
      <c r="G1" s="390"/>
      <c r="H1" s="390"/>
      <c r="I1" s="396"/>
      <c r="J1" s="393"/>
      <c r="L1" s="395" t="s">
        <v>509</v>
      </c>
    </row>
    <row r="2" spans="1:12" ht="15.75" x14ac:dyDescent="0.25">
      <c r="A2" s="393"/>
      <c r="B2" s="393"/>
      <c r="C2" s="389"/>
      <c r="D2" s="393"/>
      <c r="E2" s="394" t="s">
        <v>504</v>
      </c>
      <c r="F2" s="392"/>
      <c r="G2" s="390"/>
      <c r="H2" s="390"/>
      <c r="I2" s="389"/>
      <c r="J2" s="599" t="s">
        <v>604</v>
      </c>
      <c r="K2" s="599"/>
      <c r="L2" s="599"/>
    </row>
    <row r="3" spans="1:12" ht="15.75" x14ac:dyDescent="0.25">
      <c r="A3" s="393"/>
      <c r="B3" s="393"/>
      <c r="C3" s="389"/>
      <c r="D3" s="393"/>
      <c r="E3" s="392" t="s">
        <v>507</v>
      </c>
      <c r="F3" s="391"/>
      <c r="G3" s="390"/>
      <c r="H3" s="390"/>
      <c r="I3" s="389"/>
      <c r="J3" s="599" t="s">
        <v>603</v>
      </c>
      <c r="K3" s="599"/>
      <c r="L3" s="599"/>
    </row>
    <row r="4" spans="1:12" ht="13.9" customHeight="1" x14ac:dyDescent="0.2">
      <c r="A4" s="597" t="s">
        <v>505</v>
      </c>
      <c r="B4" s="597"/>
      <c r="C4" s="597"/>
      <c r="D4" s="597"/>
      <c r="E4" s="324"/>
      <c r="F4" s="324"/>
      <c r="G4" s="324"/>
      <c r="H4" s="324"/>
      <c r="I4" s="325"/>
      <c r="J4" s="324"/>
      <c r="K4" s="324"/>
      <c r="L4" s="324"/>
    </row>
    <row r="5" spans="1:12" ht="12.75" x14ac:dyDescent="0.2">
      <c r="A5" s="388"/>
      <c r="B5" s="387"/>
      <c r="C5" s="386" t="s">
        <v>504</v>
      </c>
      <c r="D5" s="385" t="s">
        <v>503</v>
      </c>
      <c r="E5" s="384" t="s">
        <v>502</v>
      </c>
      <c r="F5" s="383" t="s">
        <v>501</v>
      </c>
      <c r="G5" s="382"/>
      <c r="H5" s="381"/>
      <c r="I5" s="380" t="s">
        <v>504</v>
      </c>
      <c r="J5" s="379" t="s">
        <v>503</v>
      </c>
      <c r="K5" s="378" t="s">
        <v>502</v>
      </c>
      <c r="L5" s="377" t="s">
        <v>501</v>
      </c>
    </row>
    <row r="6" spans="1:12" ht="12.75" x14ac:dyDescent="0.2">
      <c r="A6" s="351" t="s">
        <v>87</v>
      </c>
      <c r="B6" s="334" t="s">
        <v>500</v>
      </c>
      <c r="C6" s="328" t="s">
        <v>499</v>
      </c>
      <c r="D6" s="334" t="s">
        <v>88</v>
      </c>
      <c r="E6" s="334" t="s">
        <v>498</v>
      </c>
      <c r="F6" s="376" t="s">
        <v>497</v>
      </c>
      <c r="G6" s="355" t="s">
        <v>87</v>
      </c>
      <c r="H6" s="375" t="s">
        <v>500</v>
      </c>
      <c r="I6" s="374" t="s">
        <v>499</v>
      </c>
      <c r="J6" s="351" t="s">
        <v>88</v>
      </c>
      <c r="K6" s="334" t="s">
        <v>498</v>
      </c>
      <c r="L6" s="334" t="s">
        <v>497</v>
      </c>
    </row>
    <row r="7" spans="1:12" ht="12.75" x14ac:dyDescent="0.2">
      <c r="A7" s="351" t="s">
        <v>496</v>
      </c>
      <c r="B7" s="334" t="s">
        <v>495</v>
      </c>
      <c r="C7" s="333" t="s">
        <v>494</v>
      </c>
      <c r="D7" s="354">
        <v>7100</v>
      </c>
      <c r="E7" s="373" t="s">
        <v>346</v>
      </c>
      <c r="F7" s="372">
        <v>9569</v>
      </c>
      <c r="G7" s="348" t="s">
        <v>493</v>
      </c>
      <c r="H7" s="351" t="s">
        <v>492</v>
      </c>
      <c r="I7" s="333" t="s">
        <v>170</v>
      </c>
      <c r="J7" s="353">
        <v>0</v>
      </c>
      <c r="K7" s="353">
        <v>0</v>
      </c>
      <c r="L7" s="357"/>
    </row>
    <row r="8" spans="1:12" ht="12.75" x14ac:dyDescent="0.2">
      <c r="A8" s="351" t="s">
        <v>491</v>
      </c>
      <c r="B8" s="334"/>
      <c r="C8" s="333"/>
      <c r="D8" s="360"/>
      <c r="E8" s="353"/>
      <c r="F8" s="356"/>
      <c r="G8" s="355" t="s">
        <v>490</v>
      </c>
      <c r="H8" s="351" t="s">
        <v>489</v>
      </c>
      <c r="I8" s="365" t="s">
        <v>488</v>
      </c>
      <c r="J8" s="352">
        <f>J7</f>
        <v>0</v>
      </c>
      <c r="K8" s="358" t="s">
        <v>346</v>
      </c>
      <c r="L8" s="352">
        <f>K7</f>
        <v>0</v>
      </c>
    </row>
    <row r="9" spans="1:12" ht="12.75" x14ac:dyDescent="0.2">
      <c r="A9" s="351" t="s">
        <v>487</v>
      </c>
      <c r="B9" s="334" t="s">
        <v>486</v>
      </c>
      <c r="C9" s="333" t="s">
        <v>171</v>
      </c>
      <c r="D9" s="353">
        <v>0</v>
      </c>
      <c r="E9" s="353">
        <v>0</v>
      </c>
      <c r="F9" s="356"/>
      <c r="G9" s="355" t="s">
        <v>485</v>
      </c>
      <c r="H9" s="335"/>
      <c r="I9" s="333"/>
      <c r="J9" s="347"/>
      <c r="K9" s="347"/>
      <c r="L9" s="357"/>
    </row>
    <row r="10" spans="1:12" ht="12.75" x14ac:dyDescent="0.2">
      <c r="A10" s="351" t="s">
        <v>484</v>
      </c>
      <c r="B10" s="334" t="s">
        <v>483</v>
      </c>
      <c r="C10" s="333" t="s">
        <v>169</v>
      </c>
      <c r="D10" s="353">
        <v>0</v>
      </c>
      <c r="E10" s="353">
        <v>0</v>
      </c>
      <c r="F10" s="356"/>
      <c r="G10" s="355" t="s">
        <v>482</v>
      </c>
      <c r="H10" s="351" t="s">
        <v>481</v>
      </c>
      <c r="I10" s="333" t="s">
        <v>165</v>
      </c>
      <c r="J10" s="353">
        <v>0</v>
      </c>
      <c r="K10" s="353">
        <v>0</v>
      </c>
      <c r="L10" s="357"/>
    </row>
    <row r="11" spans="1:12" ht="12.75" x14ac:dyDescent="0.2">
      <c r="A11" s="351" t="s">
        <v>480</v>
      </c>
      <c r="B11" s="334" t="s">
        <v>479</v>
      </c>
      <c r="C11" s="333" t="s">
        <v>168</v>
      </c>
      <c r="D11" s="353">
        <v>0</v>
      </c>
      <c r="E11" s="353">
        <v>0</v>
      </c>
      <c r="F11" s="356"/>
      <c r="G11" s="355" t="s">
        <v>478</v>
      </c>
      <c r="H11" s="351" t="s">
        <v>477</v>
      </c>
      <c r="I11" s="333" t="s">
        <v>163</v>
      </c>
      <c r="J11" s="353">
        <v>0</v>
      </c>
      <c r="K11" s="353">
        <v>0</v>
      </c>
      <c r="L11" s="357"/>
    </row>
    <row r="12" spans="1:12" ht="12.75" x14ac:dyDescent="0.2">
      <c r="A12" s="351" t="s">
        <v>476</v>
      </c>
      <c r="B12" s="334" t="s">
        <v>475</v>
      </c>
      <c r="C12" s="333" t="s">
        <v>166</v>
      </c>
      <c r="D12" s="353">
        <v>0</v>
      </c>
      <c r="E12" s="353">
        <v>0</v>
      </c>
      <c r="F12" s="356"/>
      <c r="G12" s="355" t="s">
        <v>474</v>
      </c>
      <c r="H12" s="351" t="s">
        <v>473</v>
      </c>
      <c r="I12" s="333" t="s">
        <v>472</v>
      </c>
      <c r="J12" s="353">
        <v>0</v>
      </c>
      <c r="K12" s="353">
        <v>0</v>
      </c>
      <c r="L12" s="357"/>
    </row>
    <row r="13" spans="1:12" ht="12.75" x14ac:dyDescent="0.2">
      <c r="A13" s="351" t="s">
        <v>471</v>
      </c>
      <c r="B13" s="334" t="s">
        <v>470</v>
      </c>
      <c r="C13" s="333" t="s">
        <v>164</v>
      </c>
      <c r="D13" s="353">
        <v>0</v>
      </c>
      <c r="E13" s="353">
        <v>0</v>
      </c>
      <c r="F13" s="356"/>
      <c r="G13" s="355" t="s">
        <v>469</v>
      </c>
      <c r="H13" s="351" t="s">
        <v>468</v>
      </c>
      <c r="I13" s="333" t="s">
        <v>159</v>
      </c>
      <c r="J13" s="353">
        <v>0</v>
      </c>
      <c r="K13" s="353">
        <v>0</v>
      </c>
      <c r="L13" s="357"/>
    </row>
    <row r="14" spans="1:12" ht="12.75" x14ac:dyDescent="0.2">
      <c r="A14" s="351" t="s">
        <v>467</v>
      </c>
      <c r="B14" s="334" t="s">
        <v>466</v>
      </c>
      <c r="C14" s="333" t="s">
        <v>162</v>
      </c>
      <c r="D14" s="353">
        <v>0</v>
      </c>
      <c r="E14" s="353">
        <v>0</v>
      </c>
      <c r="F14" s="356"/>
      <c r="G14" s="355" t="s">
        <v>465</v>
      </c>
      <c r="H14" s="351" t="s">
        <v>464</v>
      </c>
      <c r="I14" s="333" t="s">
        <v>157</v>
      </c>
      <c r="J14" s="353">
        <v>0</v>
      </c>
      <c r="K14" s="353">
        <v>0</v>
      </c>
      <c r="L14" s="357"/>
    </row>
    <row r="15" spans="1:12" ht="12.75" x14ac:dyDescent="0.2">
      <c r="A15" s="351" t="s">
        <v>463</v>
      </c>
      <c r="B15" s="334" t="s">
        <v>462</v>
      </c>
      <c r="C15" s="333" t="s">
        <v>160</v>
      </c>
      <c r="D15" s="353">
        <v>0</v>
      </c>
      <c r="E15" s="353">
        <v>0</v>
      </c>
      <c r="F15" s="356"/>
      <c r="G15" s="355" t="s">
        <v>461</v>
      </c>
      <c r="H15" s="351" t="s">
        <v>460</v>
      </c>
      <c r="I15" s="333" t="s">
        <v>155</v>
      </c>
      <c r="J15" s="353">
        <v>0</v>
      </c>
      <c r="K15" s="353">
        <v>0</v>
      </c>
      <c r="L15" s="357"/>
    </row>
    <row r="16" spans="1:12" ht="12.75" x14ac:dyDescent="0.2">
      <c r="A16" s="351" t="s">
        <v>459</v>
      </c>
      <c r="B16" s="334" t="s">
        <v>458</v>
      </c>
      <c r="C16" s="333" t="s">
        <v>158</v>
      </c>
      <c r="D16" s="353">
        <v>0</v>
      </c>
      <c r="E16" s="353">
        <v>0</v>
      </c>
      <c r="F16" s="356"/>
      <c r="G16" s="355" t="s">
        <v>457</v>
      </c>
      <c r="H16" s="351" t="s">
        <v>456</v>
      </c>
      <c r="I16" s="333" t="s">
        <v>153</v>
      </c>
      <c r="J16" s="353">
        <v>0</v>
      </c>
      <c r="K16" s="353">
        <v>0</v>
      </c>
      <c r="L16" s="357"/>
    </row>
    <row r="17" spans="1:12" ht="12.75" x14ac:dyDescent="0.2">
      <c r="A17" s="351" t="s">
        <v>455</v>
      </c>
      <c r="B17" s="334" t="s">
        <v>454</v>
      </c>
      <c r="C17" s="333" t="s">
        <v>156</v>
      </c>
      <c r="D17" s="537">
        <v>0</v>
      </c>
      <c r="E17" s="536">
        <v>0</v>
      </c>
      <c r="F17" s="356"/>
      <c r="G17" s="355" t="s">
        <v>453</v>
      </c>
      <c r="H17" s="351" t="s">
        <v>452</v>
      </c>
      <c r="I17" s="333" t="s">
        <v>152</v>
      </c>
      <c r="J17" s="353">
        <v>0</v>
      </c>
      <c r="K17" s="353">
        <v>0</v>
      </c>
      <c r="L17" s="357"/>
    </row>
    <row r="18" spans="1:12" ht="12.75" x14ac:dyDescent="0.2">
      <c r="A18" s="351" t="s">
        <v>451</v>
      </c>
      <c r="B18" s="334" t="s">
        <v>450</v>
      </c>
      <c r="C18" s="365" t="s">
        <v>154</v>
      </c>
      <c r="D18" s="534">
        <v>0</v>
      </c>
      <c r="E18" s="535">
        <v>0</v>
      </c>
      <c r="F18" s="356"/>
      <c r="G18" s="355" t="s">
        <v>449</v>
      </c>
      <c r="H18" s="351" t="s">
        <v>448</v>
      </c>
      <c r="I18" s="333" t="s">
        <v>150</v>
      </c>
      <c r="J18" s="536">
        <v>0</v>
      </c>
      <c r="K18" s="536">
        <v>0</v>
      </c>
      <c r="L18" s="357"/>
    </row>
    <row r="19" spans="1:12" ht="12.75" x14ac:dyDescent="0.2">
      <c r="A19" s="351" t="s">
        <v>447</v>
      </c>
      <c r="B19" s="334"/>
      <c r="C19" s="371" t="s">
        <v>446</v>
      </c>
      <c r="D19" s="370">
        <f>SUBTOTAL(9,D9:D18)</f>
        <v>0</v>
      </c>
      <c r="E19" s="369" t="s">
        <v>346</v>
      </c>
      <c r="F19" s="349">
        <f>SUBTOTAL(9,E8:E18)</f>
        <v>0</v>
      </c>
      <c r="G19" s="368" t="s">
        <v>445</v>
      </c>
      <c r="H19" s="367">
        <v>437000</v>
      </c>
      <c r="I19" s="366" t="s">
        <v>149</v>
      </c>
      <c r="J19" s="535">
        <v>0</v>
      </c>
      <c r="K19" s="535">
        <v>0</v>
      </c>
      <c r="L19" s="357"/>
    </row>
    <row r="20" spans="1:12" ht="12.75" x14ac:dyDescent="0.2">
      <c r="A20" s="351" t="s">
        <v>444</v>
      </c>
      <c r="B20" s="334" t="s">
        <v>443</v>
      </c>
      <c r="C20" s="333" t="s">
        <v>151</v>
      </c>
      <c r="D20" s="353">
        <v>0</v>
      </c>
      <c r="E20" s="353">
        <v>0</v>
      </c>
      <c r="F20" s="356"/>
      <c r="G20" s="361" t="s">
        <v>442</v>
      </c>
      <c r="H20" s="364" t="s">
        <v>441</v>
      </c>
      <c r="I20" s="333" t="s">
        <v>440</v>
      </c>
      <c r="J20" s="353">
        <v>0</v>
      </c>
      <c r="K20" s="353">
        <v>0</v>
      </c>
      <c r="L20" s="357"/>
    </row>
    <row r="21" spans="1:12" ht="12.75" x14ac:dyDescent="0.2">
      <c r="A21" s="351" t="s">
        <v>439</v>
      </c>
      <c r="B21" s="364"/>
      <c r="C21" s="363"/>
      <c r="D21" s="362"/>
      <c r="E21" s="362"/>
      <c r="F21" s="356"/>
      <c r="G21" s="361" t="s">
        <v>438</v>
      </c>
      <c r="H21" s="351" t="s">
        <v>437</v>
      </c>
      <c r="I21" s="333" t="s">
        <v>145</v>
      </c>
      <c r="J21" s="353">
        <v>0</v>
      </c>
      <c r="K21" s="353">
        <v>0</v>
      </c>
      <c r="L21" s="357"/>
    </row>
    <row r="22" spans="1:12" ht="12.75" x14ac:dyDescent="0.2">
      <c r="A22" s="351" t="s">
        <v>436</v>
      </c>
      <c r="B22" s="334" t="s">
        <v>435</v>
      </c>
      <c r="C22" s="333" t="s">
        <v>148</v>
      </c>
      <c r="D22" s="353">
        <v>0</v>
      </c>
      <c r="E22" s="353">
        <v>0</v>
      </c>
      <c r="F22" s="356"/>
      <c r="G22" s="355" t="s">
        <v>434</v>
      </c>
      <c r="H22" s="351" t="s">
        <v>433</v>
      </c>
      <c r="I22" s="365" t="s">
        <v>432</v>
      </c>
      <c r="J22" s="352">
        <f>SUBTOTAL(9,J10:J21)</f>
        <v>0</v>
      </c>
      <c r="K22" s="358" t="s">
        <v>346</v>
      </c>
      <c r="L22" s="352">
        <f>SUBTOTAL(9,K10:K21)</f>
        <v>0</v>
      </c>
    </row>
    <row r="23" spans="1:12" ht="12.75" x14ac:dyDescent="0.2">
      <c r="A23" s="351" t="s">
        <v>431</v>
      </c>
      <c r="B23" s="334" t="s">
        <v>430</v>
      </c>
      <c r="C23" s="333" t="s">
        <v>146</v>
      </c>
      <c r="D23" s="353">
        <v>0</v>
      </c>
      <c r="E23" s="353">
        <v>0</v>
      </c>
      <c r="F23" s="356"/>
      <c r="G23" s="355" t="s">
        <v>429</v>
      </c>
      <c r="H23" s="335"/>
      <c r="I23" s="333"/>
      <c r="J23" s="347"/>
      <c r="K23" s="347"/>
      <c r="L23" s="357"/>
    </row>
    <row r="24" spans="1:12" ht="12.75" x14ac:dyDescent="0.2">
      <c r="A24" s="351" t="s">
        <v>428</v>
      </c>
      <c r="B24" s="334" t="s">
        <v>427</v>
      </c>
      <c r="C24" s="333" t="s">
        <v>144</v>
      </c>
      <c r="D24" s="353">
        <v>0</v>
      </c>
      <c r="E24" s="353">
        <v>0</v>
      </c>
      <c r="F24" s="356"/>
      <c r="G24" s="355" t="s">
        <v>426</v>
      </c>
      <c r="H24" s="335"/>
      <c r="I24" s="333"/>
      <c r="J24" s="347"/>
      <c r="K24" s="347"/>
      <c r="L24" s="357"/>
    </row>
    <row r="25" spans="1:12" ht="12.75" x14ac:dyDescent="0.2">
      <c r="A25" s="351" t="s">
        <v>425</v>
      </c>
      <c r="B25" s="364"/>
      <c r="C25" s="363"/>
      <c r="D25" s="362"/>
      <c r="E25" s="360"/>
      <c r="F25" s="356"/>
      <c r="G25" s="355" t="s">
        <v>424</v>
      </c>
      <c r="H25" s="351" t="s">
        <v>423</v>
      </c>
      <c r="I25" s="333" t="s">
        <v>141</v>
      </c>
      <c r="J25" s="353">
        <v>0</v>
      </c>
      <c r="K25" s="353">
        <v>0</v>
      </c>
      <c r="L25" s="357"/>
    </row>
    <row r="26" spans="1:12" ht="12.75" x14ac:dyDescent="0.2">
      <c r="A26" s="351" t="s">
        <v>422</v>
      </c>
      <c r="B26" s="334" t="s">
        <v>421</v>
      </c>
      <c r="C26" s="333" t="s">
        <v>142</v>
      </c>
      <c r="D26" s="353">
        <v>0</v>
      </c>
      <c r="E26" s="353">
        <v>0</v>
      </c>
      <c r="F26" s="356"/>
      <c r="G26" s="355" t="s">
        <v>420</v>
      </c>
      <c r="H26" s="351" t="s">
        <v>419</v>
      </c>
      <c r="I26" s="333" t="s">
        <v>140</v>
      </c>
      <c r="J26" s="353">
        <v>0</v>
      </c>
      <c r="K26" s="353">
        <v>0</v>
      </c>
      <c r="L26" s="357"/>
    </row>
    <row r="27" spans="1:12" ht="12.75" x14ac:dyDescent="0.2">
      <c r="A27" s="351" t="s">
        <v>418</v>
      </c>
      <c r="B27" s="334"/>
      <c r="C27" s="333"/>
      <c r="D27" s="360"/>
      <c r="E27" s="360"/>
      <c r="F27" s="356"/>
      <c r="G27" s="355" t="s">
        <v>417</v>
      </c>
      <c r="H27" s="351" t="s">
        <v>416</v>
      </c>
      <c r="I27" s="333" t="s">
        <v>138</v>
      </c>
      <c r="J27" s="353">
        <v>0</v>
      </c>
      <c r="K27" s="353">
        <v>0</v>
      </c>
      <c r="L27" s="357"/>
    </row>
    <row r="28" spans="1:12" ht="25.5" x14ac:dyDescent="0.2">
      <c r="A28" s="351" t="s">
        <v>415</v>
      </c>
      <c r="B28" s="334" t="s">
        <v>414</v>
      </c>
      <c r="C28" s="333" t="s">
        <v>139</v>
      </c>
      <c r="D28" s="353">
        <v>0</v>
      </c>
      <c r="E28" s="353">
        <v>0</v>
      </c>
      <c r="F28" s="356"/>
      <c r="G28" s="355" t="s">
        <v>413</v>
      </c>
      <c r="H28" s="351" t="s">
        <v>412</v>
      </c>
      <c r="I28" s="333" t="s">
        <v>411</v>
      </c>
      <c r="J28" s="353">
        <v>0</v>
      </c>
      <c r="K28" s="353">
        <v>0</v>
      </c>
      <c r="L28" s="357"/>
    </row>
    <row r="29" spans="1:12" ht="12.75" x14ac:dyDescent="0.2">
      <c r="A29" s="351" t="s">
        <v>410</v>
      </c>
      <c r="B29" s="334" t="s">
        <v>409</v>
      </c>
      <c r="C29" s="333" t="s">
        <v>408</v>
      </c>
      <c r="D29" s="353">
        <v>0</v>
      </c>
      <c r="E29" s="353">
        <v>0</v>
      </c>
      <c r="F29" s="356"/>
      <c r="G29" s="355" t="s">
        <v>407</v>
      </c>
      <c r="H29" s="351" t="s">
        <v>406</v>
      </c>
      <c r="I29" s="333" t="s">
        <v>134</v>
      </c>
      <c r="J29" s="353">
        <v>0</v>
      </c>
      <c r="K29" s="353">
        <v>0</v>
      </c>
      <c r="L29" s="357"/>
    </row>
    <row r="30" spans="1:12" ht="12.75" x14ac:dyDescent="0.2">
      <c r="A30" s="351" t="s">
        <v>405</v>
      </c>
      <c r="B30" s="334" t="s">
        <v>404</v>
      </c>
      <c r="C30" s="333" t="s">
        <v>135</v>
      </c>
      <c r="D30" s="353">
        <v>0</v>
      </c>
      <c r="E30" s="353">
        <v>0</v>
      </c>
      <c r="F30" s="356"/>
      <c r="G30" s="355" t="s">
        <v>403</v>
      </c>
      <c r="H30" s="351" t="s">
        <v>402</v>
      </c>
      <c r="I30" s="333" t="s">
        <v>133</v>
      </c>
      <c r="J30" s="353">
        <v>0</v>
      </c>
      <c r="K30" s="353">
        <v>0</v>
      </c>
      <c r="L30" s="357"/>
    </row>
    <row r="31" spans="1:12" ht="12.75" x14ac:dyDescent="0.2">
      <c r="A31" s="351" t="s">
        <v>401</v>
      </c>
      <c r="B31" s="334"/>
      <c r="C31" s="333"/>
      <c r="D31" s="360"/>
      <c r="E31" s="360"/>
      <c r="F31" s="356"/>
      <c r="G31" s="355" t="s">
        <v>400</v>
      </c>
      <c r="H31" s="351" t="s">
        <v>399</v>
      </c>
      <c r="I31" s="333" t="s">
        <v>131</v>
      </c>
      <c r="J31" s="353">
        <v>0</v>
      </c>
      <c r="K31" s="353">
        <v>0</v>
      </c>
      <c r="L31" s="357"/>
    </row>
    <row r="32" spans="1:12" ht="12.75" x14ac:dyDescent="0.2">
      <c r="A32" s="351" t="s">
        <v>398</v>
      </c>
      <c r="B32" s="334">
        <v>417100</v>
      </c>
      <c r="C32" s="333" t="s">
        <v>132</v>
      </c>
      <c r="D32" s="353">
        <v>0</v>
      </c>
      <c r="E32" s="353">
        <v>0</v>
      </c>
      <c r="F32" s="356"/>
      <c r="G32" s="355" t="s">
        <v>397</v>
      </c>
      <c r="H32" s="351" t="s">
        <v>396</v>
      </c>
      <c r="I32" s="333" t="s">
        <v>395</v>
      </c>
      <c r="J32" s="353">
        <v>0</v>
      </c>
      <c r="K32" s="353">
        <v>0</v>
      </c>
      <c r="L32" s="357"/>
    </row>
    <row r="33" spans="1:12" ht="12.75" x14ac:dyDescent="0.2">
      <c r="A33" s="351" t="s">
        <v>394</v>
      </c>
      <c r="B33" s="334">
        <v>417200</v>
      </c>
      <c r="C33" s="333" t="s">
        <v>130</v>
      </c>
      <c r="D33" s="353">
        <v>0</v>
      </c>
      <c r="E33" s="353">
        <v>0</v>
      </c>
      <c r="F33" s="356"/>
      <c r="G33" s="361" t="s">
        <v>393</v>
      </c>
      <c r="H33" s="334" t="s">
        <v>392</v>
      </c>
      <c r="I33" s="333" t="s">
        <v>391</v>
      </c>
      <c r="J33" s="353">
        <v>0</v>
      </c>
      <c r="K33" s="353">
        <v>0</v>
      </c>
      <c r="L33" s="357"/>
    </row>
    <row r="34" spans="1:12" ht="12.75" x14ac:dyDescent="0.2">
      <c r="A34" s="351" t="s">
        <v>390</v>
      </c>
      <c r="B34" s="334">
        <v>417300</v>
      </c>
      <c r="C34" s="333" t="s">
        <v>389</v>
      </c>
      <c r="D34" s="353">
        <v>0</v>
      </c>
      <c r="E34" s="353">
        <v>0</v>
      </c>
      <c r="F34" s="356"/>
      <c r="G34" s="355" t="s">
        <v>388</v>
      </c>
      <c r="H34" s="351" t="s">
        <v>387</v>
      </c>
      <c r="I34" s="333" t="s">
        <v>386</v>
      </c>
      <c r="J34" s="353">
        <v>0</v>
      </c>
      <c r="K34" s="353">
        <v>0</v>
      </c>
      <c r="L34" s="357"/>
    </row>
    <row r="35" spans="1:12" ht="12.75" x14ac:dyDescent="0.2">
      <c r="A35" s="351" t="s">
        <v>385</v>
      </c>
      <c r="B35" s="334">
        <v>417400</v>
      </c>
      <c r="C35" s="333" t="s">
        <v>384</v>
      </c>
      <c r="D35" s="353">
        <v>0</v>
      </c>
      <c r="E35" s="353">
        <v>0</v>
      </c>
      <c r="F35" s="356"/>
      <c r="G35" s="355" t="s">
        <v>383</v>
      </c>
      <c r="H35" s="351" t="s">
        <v>382</v>
      </c>
      <c r="I35" s="333" t="s">
        <v>381</v>
      </c>
      <c r="J35" s="359">
        <f>SUBTOTAL(9,J25:J34)</f>
        <v>0</v>
      </c>
      <c r="K35" s="358" t="s">
        <v>346</v>
      </c>
      <c r="L35" s="352">
        <f>SUBTOTAL(9,K25:K34)</f>
        <v>0</v>
      </c>
    </row>
    <row r="36" spans="1:12" ht="12.75" x14ac:dyDescent="0.2">
      <c r="A36" s="351" t="s">
        <v>380</v>
      </c>
      <c r="B36" s="334">
        <v>417900</v>
      </c>
      <c r="C36" s="333" t="s">
        <v>124</v>
      </c>
      <c r="D36" s="353">
        <v>0</v>
      </c>
      <c r="E36" s="353">
        <v>0</v>
      </c>
      <c r="F36" s="356"/>
      <c r="G36" s="355" t="s">
        <v>379</v>
      </c>
      <c r="H36" s="335"/>
      <c r="I36" s="333" t="s">
        <v>378</v>
      </c>
      <c r="J36" s="347"/>
      <c r="K36" s="347"/>
      <c r="L36" s="357"/>
    </row>
    <row r="37" spans="1:12" ht="25.5" x14ac:dyDescent="0.2">
      <c r="A37" s="351" t="s">
        <v>377</v>
      </c>
      <c r="B37" s="334"/>
      <c r="C37" s="333"/>
      <c r="D37" s="360"/>
      <c r="E37" s="360"/>
      <c r="F37" s="356"/>
      <c r="G37" s="355" t="s">
        <v>376</v>
      </c>
      <c r="H37" s="351" t="s">
        <v>375</v>
      </c>
      <c r="I37" s="333" t="s">
        <v>374</v>
      </c>
      <c r="J37" s="353">
        <v>0</v>
      </c>
      <c r="K37" s="353">
        <v>0</v>
      </c>
      <c r="L37" s="357"/>
    </row>
    <row r="38" spans="1:12" ht="12.75" x14ac:dyDescent="0.2">
      <c r="A38" s="351" t="s">
        <v>373</v>
      </c>
      <c r="B38" s="334">
        <v>418100</v>
      </c>
      <c r="C38" s="333" t="s">
        <v>123</v>
      </c>
      <c r="D38" s="353">
        <v>0</v>
      </c>
      <c r="E38" s="353">
        <v>0</v>
      </c>
      <c r="F38" s="356"/>
      <c r="G38" s="355" t="s">
        <v>372</v>
      </c>
      <c r="H38" s="351" t="s">
        <v>371</v>
      </c>
      <c r="I38" s="333" t="s">
        <v>370</v>
      </c>
      <c r="J38" s="353">
        <v>0</v>
      </c>
      <c r="K38" s="353">
        <v>0</v>
      </c>
      <c r="L38" s="357"/>
    </row>
    <row r="39" spans="1:12" ht="12.75" x14ac:dyDescent="0.2">
      <c r="A39" s="351" t="s">
        <v>369</v>
      </c>
      <c r="B39" s="334"/>
      <c r="C39" s="333"/>
      <c r="D39" s="360"/>
      <c r="E39" s="353"/>
      <c r="F39" s="356"/>
      <c r="G39" s="355" t="s">
        <v>368</v>
      </c>
      <c r="H39" s="351" t="s">
        <v>367</v>
      </c>
      <c r="I39" s="333" t="s">
        <v>366</v>
      </c>
      <c r="J39" s="359">
        <f>SUBTOTAL(9,J37:J38)</f>
        <v>0</v>
      </c>
      <c r="K39" s="358" t="s">
        <v>346</v>
      </c>
      <c r="L39" s="352">
        <f>SUBTOTAL(9,K37:K38)</f>
        <v>0</v>
      </c>
    </row>
    <row r="40" spans="1:12" ht="12.75" x14ac:dyDescent="0.2">
      <c r="A40" s="351" t="s">
        <v>365</v>
      </c>
      <c r="B40" s="334">
        <v>419100</v>
      </c>
      <c r="C40" s="333" t="s">
        <v>120</v>
      </c>
      <c r="D40" s="353">
        <v>0</v>
      </c>
      <c r="E40" s="353">
        <v>0</v>
      </c>
      <c r="F40" s="356"/>
      <c r="G40" s="355" t="s">
        <v>364</v>
      </c>
      <c r="H40" s="351" t="s">
        <v>363</v>
      </c>
      <c r="I40" s="333"/>
      <c r="J40" s="347"/>
      <c r="K40" s="357"/>
      <c r="L40" s="357"/>
    </row>
    <row r="41" spans="1:12" ht="12.75" x14ac:dyDescent="0.2">
      <c r="A41" s="351" t="s">
        <v>362</v>
      </c>
      <c r="B41" s="334">
        <v>419200</v>
      </c>
      <c r="C41" s="333" t="s">
        <v>118</v>
      </c>
      <c r="D41" s="353">
        <v>6774</v>
      </c>
      <c r="E41" s="353">
        <v>21184</v>
      </c>
      <c r="F41" s="356"/>
      <c r="G41" s="355" t="s">
        <v>361</v>
      </c>
      <c r="H41" s="335"/>
      <c r="I41" s="333" t="s">
        <v>360</v>
      </c>
      <c r="J41" s="359">
        <f>SUM(D46,J8,J22,J35,J39)</f>
        <v>6774</v>
      </c>
      <c r="K41" s="358" t="s">
        <v>346</v>
      </c>
      <c r="L41" s="352">
        <f>SUM(F46,L8,L22,L35,L39)</f>
        <v>21184</v>
      </c>
    </row>
    <row r="42" spans="1:12" ht="12.75" x14ac:dyDescent="0.2">
      <c r="A42" s="351" t="s">
        <v>359</v>
      </c>
      <c r="B42" s="334">
        <v>419300</v>
      </c>
      <c r="C42" s="333" t="s">
        <v>116</v>
      </c>
      <c r="D42" s="353">
        <v>0</v>
      </c>
      <c r="E42" s="353">
        <v>0</v>
      </c>
      <c r="F42" s="356"/>
      <c r="G42" s="355" t="s">
        <v>358</v>
      </c>
      <c r="H42" s="335"/>
      <c r="I42" s="333"/>
      <c r="J42" s="347"/>
      <c r="K42" s="347"/>
      <c r="L42" s="357"/>
    </row>
    <row r="43" spans="1:12" ht="12.75" x14ac:dyDescent="0.2">
      <c r="A43" s="351" t="s">
        <v>357</v>
      </c>
      <c r="B43" s="334">
        <v>419900</v>
      </c>
      <c r="C43" s="333" t="s">
        <v>115</v>
      </c>
      <c r="D43" s="353">
        <v>0</v>
      </c>
      <c r="E43" s="534">
        <v>0</v>
      </c>
      <c r="F43" s="356"/>
      <c r="G43" s="355" t="s">
        <v>356</v>
      </c>
      <c r="H43" s="351" t="s">
        <v>355</v>
      </c>
      <c r="I43" s="333" t="s">
        <v>354</v>
      </c>
      <c r="J43" s="533">
        <v>0</v>
      </c>
      <c r="K43" s="532">
        <v>0</v>
      </c>
      <c r="L43" s="352">
        <f>+K43</f>
        <v>0</v>
      </c>
    </row>
    <row r="44" spans="1:12" ht="12.75" x14ac:dyDescent="0.2">
      <c r="A44" s="351" t="s">
        <v>353</v>
      </c>
      <c r="B44" s="334"/>
      <c r="C44" s="333" t="s">
        <v>352</v>
      </c>
      <c r="D44" s="332">
        <f>SUBTOTAL(9,D19:D43)</f>
        <v>6774</v>
      </c>
      <c r="E44" s="350" t="s">
        <v>346</v>
      </c>
      <c r="F44" s="349">
        <f>SUBTOTAL(9,E20:E43)</f>
        <v>21184</v>
      </c>
      <c r="G44" s="348" t="s">
        <v>351</v>
      </c>
      <c r="H44" s="335"/>
      <c r="I44" s="333"/>
      <c r="J44" s="347"/>
      <c r="K44" s="347"/>
      <c r="L44" s="347"/>
    </row>
    <row r="45" spans="1:12" ht="24" x14ac:dyDescent="0.2">
      <c r="A45" s="346" t="s">
        <v>350</v>
      </c>
      <c r="B45" s="340">
        <v>410000</v>
      </c>
      <c r="C45" s="345" t="s">
        <v>349</v>
      </c>
      <c r="D45" s="344"/>
      <c r="E45" s="343" t="s">
        <v>346</v>
      </c>
      <c r="F45" s="342"/>
      <c r="G45" s="341"/>
      <c r="H45" s="340" t="s">
        <v>348</v>
      </c>
      <c r="I45" s="339" t="s">
        <v>347</v>
      </c>
      <c r="J45" s="338"/>
      <c r="K45" s="337" t="s">
        <v>346</v>
      </c>
      <c r="L45" s="336"/>
    </row>
    <row r="46" spans="1:12" ht="12.75" x14ac:dyDescent="0.2">
      <c r="A46" s="335"/>
      <c r="B46" s="334"/>
      <c r="C46" s="333"/>
      <c r="D46" s="332">
        <f>(D19+D44)</f>
        <v>6774</v>
      </c>
      <c r="E46" s="332"/>
      <c r="F46" s="331">
        <f>SUM(F19+F44)</f>
        <v>21184</v>
      </c>
      <c r="G46" s="330"/>
      <c r="H46" s="329"/>
      <c r="I46" s="328" t="s">
        <v>345</v>
      </c>
      <c r="J46" s="326">
        <f>(D7+J41+J43)</f>
        <v>13874</v>
      </c>
      <c r="K46" s="327"/>
      <c r="L46" s="326">
        <f>(F7+L41+K43)</f>
        <v>30753</v>
      </c>
    </row>
    <row r="47" spans="1:12" ht="12.95" customHeight="1" x14ac:dyDescent="0.2">
      <c r="A47" s="598" t="str">
        <f ca="1">CELL("FILENAME",A1)</f>
        <v>R:\Finance\Annual Budget\Amended 2016-2017\[2016-2017 Amended Budget.xlsx]101</v>
      </c>
      <c r="B47" s="598"/>
      <c r="C47" s="598"/>
      <c r="D47" s="324"/>
      <c r="E47" s="324"/>
      <c r="F47" s="324"/>
      <c r="G47" s="324"/>
      <c r="H47" s="324"/>
      <c r="I47" s="325"/>
      <c r="J47" s="324"/>
      <c r="K47" s="324"/>
      <c r="L47" s="324"/>
    </row>
    <row r="48" spans="1:12" x14ac:dyDescent="0.2">
      <c r="D48" s="323"/>
      <c r="E48" s="323"/>
      <c r="F48" s="323"/>
    </row>
    <row r="49" spans="4:6" x14ac:dyDescent="0.2">
      <c r="D49" s="323"/>
      <c r="E49" s="323"/>
      <c r="F49" s="323"/>
    </row>
    <row r="50" spans="4:6" x14ac:dyDescent="0.2">
      <c r="D50" s="323"/>
      <c r="E50" s="323"/>
      <c r="F50" s="323"/>
    </row>
    <row r="51" spans="4:6" x14ac:dyDescent="0.2">
      <c r="D51" s="323"/>
      <c r="E51" s="323"/>
      <c r="F51" s="323"/>
    </row>
    <row r="52" spans="4:6" x14ac:dyDescent="0.2">
      <c r="D52" s="323"/>
      <c r="E52" s="323"/>
      <c r="F52" s="323"/>
    </row>
    <row r="53" spans="4:6" x14ac:dyDescent="0.2">
      <c r="D53" s="323"/>
      <c r="E53" s="323"/>
      <c r="F53" s="323"/>
    </row>
    <row r="54" spans="4:6" x14ac:dyDescent="0.2">
      <c r="D54" s="323"/>
      <c r="E54" s="323"/>
      <c r="F54" s="323"/>
    </row>
    <row r="55" spans="4:6" x14ac:dyDescent="0.2">
      <c r="D55" s="323"/>
      <c r="E55" s="323"/>
      <c r="F55" s="323"/>
    </row>
    <row r="56" spans="4:6" x14ac:dyDescent="0.2">
      <c r="D56" s="323"/>
      <c r="E56" s="323"/>
      <c r="F56" s="323"/>
    </row>
    <row r="57" spans="4:6" x14ac:dyDescent="0.2">
      <c r="D57" s="323"/>
      <c r="E57" s="323"/>
      <c r="F57" s="323"/>
    </row>
    <row r="58" spans="4:6" x14ac:dyDescent="0.2">
      <c r="D58" s="323"/>
      <c r="E58" s="323"/>
      <c r="F58" s="323"/>
    </row>
    <row r="59" spans="4:6" x14ac:dyDescent="0.2">
      <c r="D59" s="323"/>
      <c r="E59" s="323"/>
      <c r="F59" s="323"/>
    </row>
    <row r="60" spans="4:6" x14ac:dyDescent="0.2">
      <c r="D60" s="323"/>
      <c r="E60" s="323"/>
      <c r="F60" s="323"/>
    </row>
    <row r="61" spans="4:6" x14ac:dyDescent="0.2">
      <c r="D61" s="323"/>
      <c r="E61" s="323"/>
      <c r="F61" s="323"/>
    </row>
    <row r="62" spans="4:6" x14ac:dyDescent="0.2">
      <c r="D62" s="323"/>
      <c r="E62" s="323"/>
      <c r="F62" s="323"/>
    </row>
    <row r="63" spans="4:6" x14ac:dyDescent="0.2">
      <c r="D63" s="323"/>
      <c r="E63" s="323"/>
      <c r="F63" s="323"/>
    </row>
    <row r="64" spans="4:6" x14ac:dyDescent="0.2">
      <c r="D64" s="323"/>
      <c r="E64" s="323"/>
      <c r="F64" s="323"/>
    </row>
    <row r="65" spans="4:6" x14ac:dyDescent="0.2">
      <c r="D65" s="323"/>
      <c r="E65" s="323"/>
      <c r="F65" s="323"/>
    </row>
    <row r="66" spans="4:6" x14ac:dyDescent="0.2">
      <c r="D66" s="323"/>
      <c r="E66" s="323"/>
      <c r="F66" s="323"/>
    </row>
    <row r="67" spans="4:6" x14ac:dyDescent="0.2">
      <c r="D67" s="323"/>
      <c r="E67" s="323"/>
      <c r="F67" s="323"/>
    </row>
    <row r="68" spans="4:6" x14ac:dyDescent="0.2">
      <c r="D68" s="323"/>
      <c r="E68" s="323"/>
      <c r="F68" s="323"/>
    </row>
    <row r="69" spans="4:6" x14ac:dyDescent="0.2">
      <c r="D69" s="323"/>
      <c r="E69" s="323"/>
      <c r="F69" s="323"/>
    </row>
    <row r="70" spans="4:6" x14ac:dyDescent="0.2">
      <c r="D70" s="323"/>
      <c r="E70" s="323"/>
      <c r="F70" s="323"/>
    </row>
    <row r="71" spans="4:6" x14ac:dyDescent="0.2">
      <c r="D71" s="323"/>
      <c r="E71" s="323"/>
      <c r="F71" s="323"/>
    </row>
    <row r="72" spans="4:6" x14ac:dyDescent="0.2">
      <c r="D72" s="323"/>
      <c r="E72" s="323"/>
      <c r="F72" s="323"/>
    </row>
    <row r="73" spans="4:6" x14ac:dyDescent="0.2">
      <c r="D73" s="323"/>
      <c r="E73" s="323"/>
      <c r="F73" s="323"/>
    </row>
    <row r="74" spans="4:6" x14ac:dyDescent="0.2">
      <c r="D74" s="323"/>
      <c r="E74" s="323"/>
      <c r="F74" s="323"/>
    </row>
    <row r="75" spans="4:6" x14ac:dyDescent="0.2">
      <c r="D75" s="323"/>
      <c r="E75" s="323"/>
      <c r="F75" s="323"/>
    </row>
    <row r="76" spans="4:6" x14ac:dyDescent="0.2">
      <c r="D76" s="323"/>
      <c r="E76" s="323"/>
      <c r="F76" s="323"/>
    </row>
    <row r="77" spans="4:6" x14ac:dyDescent="0.2">
      <c r="D77" s="323"/>
      <c r="E77" s="323"/>
      <c r="F77" s="323"/>
    </row>
    <row r="78" spans="4:6" x14ac:dyDescent="0.2">
      <c r="D78" s="323"/>
      <c r="E78" s="323"/>
      <c r="F78" s="323"/>
    </row>
    <row r="79" spans="4:6" x14ac:dyDescent="0.2">
      <c r="D79" s="323"/>
      <c r="E79" s="323"/>
      <c r="F79" s="323"/>
    </row>
    <row r="80" spans="4:6" x14ac:dyDescent="0.2">
      <c r="D80" s="323"/>
      <c r="E80" s="323"/>
      <c r="F80" s="323"/>
    </row>
    <row r="81" spans="4:6" x14ac:dyDescent="0.2">
      <c r="D81" s="323"/>
      <c r="E81" s="323"/>
      <c r="F81" s="323"/>
    </row>
    <row r="82" spans="4:6" x14ac:dyDescent="0.2">
      <c r="D82" s="323"/>
      <c r="E82" s="323"/>
      <c r="F82" s="323"/>
    </row>
    <row r="83" spans="4:6" x14ac:dyDescent="0.2">
      <c r="D83" s="323"/>
      <c r="E83" s="323"/>
      <c r="F83" s="323"/>
    </row>
    <row r="84" spans="4:6" x14ac:dyDescent="0.2">
      <c r="D84" s="323"/>
      <c r="E84" s="323"/>
      <c r="F84" s="323"/>
    </row>
    <row r="85" spans="4:6" x14ac:dyDescent="0.2">
      <c r="D85" s="323"/>
      <c r="E85" s="323"/>
      <c r="F85" s="323"/>
    </row>
    <row r="86" spans="4:6" x14ac:dyDescent="0.2">
      <c r="D86" s="323"/>
      <c r="E86" s="323"/>
      <c r="F86" s="323"/>
    </row>
    <row r="87" spans="4:6" x14ac:dyDescent="0.2">
      <c r="D87" s="323"/>
      <c r="E87" s="323"/>
      <c r="F87" s="323"/>
    </row>
    <row r="88" spans="4:6" x14ac:dyDescent="0.2">
      <c r="D88" s="323"/>
      <c r="E88" s="323"/>
      <c r="F88" s="323"/>
    </row>
    <row r="89" spans="4:6" x14ac:dyDescent="0.2">
      <c r="D89" s="323"/>
      <c r="E89" s="323"/>
      <c r="F89" s="323"/>
    </row>
    <row r="90" spans="4:6" x14ac:dyDescent="0.2">
      <c r="D90" s="323"/>
      <c r="E90" s="323"/>
      <c r="F90" s="323"/>
    </row>
    <row r="91" spans="4:6" x14ac:dyDescent="0.2">
      <c r="D91" s="323"/>
      <c r="E91" s="323"/>
      <c r="F91" s="323"/>
    </row>
    <row r="92" spans="4:6" x14ac:dyDescent="0.2">
      <c r="D92" s="323"/>
      <c r="E92" s="323"/>
      <c r="F92" s="323"/>
    </row>
    <row r="93" spans="4:6" x14ac:dyDescent="0.2">
      <c r="D93" s="323"/>
      <c r="E93" s="323"/>
      <c r="F93" s="323"/>
    </row>
    <row r="94" spans="4:6" x14ac:dyDescent="0.2">
      <c r="D94" s="323"/>
      <c r="E94" s="323"/>
      <c r="F94" s="323"/>
    </row>
    <row r="95" spans="4:6" x14ac:dyDescent="0.2">
      <c r="D95" s="323"/>
      <c r="E95" s="323"/>
      <c r="F95" s="323"/>
    </row>
    <row r="96" spans="4:6" x14ac:dyDescent="0.2">
      <c r="D96" s="323"/>
      <c r="E96" s="323"/>
      <c r="F96" s="323"/>
    </row>
    <row r="97" spans="4:6" x14ac:dyDescent="0.2">
      <c r="D97" s="323"/>
      <c r="E97" s="323"/>
      <c r="F97" s="323"/>
    </row>
    <row r="98" spans="4:6" x14ac:dyDescent="0.2">
      <c r="D98" s="323"/>
      <c r="E98" s="323"/>
      <c r="F98" s="323"/>
    </row>
    <row r="99" spans="4:6" x14ac:dyDescent="0.2">
      <c r="D99" s="323"/>
      <c r="E99" s="323"/>
      <c r="F99" s="323"/>
    </row>
    <row r="100" spans="4:6" x14ac:dyDescent="0.2">
      <c r="D100" s="323"/>
      <c r="E100" s="323"/>
      <c r="F100" s="323"/>
    </row>
    <row r="101" spans="4:6" x14ac:dyDescent="0.2">
      <c r="D101" s="323"/>
      <c r="E101" s="323"/>
      <c r="F101" s="323"/>
    </row>
    <row r="102" spans="4:6" x14ac:dyDescent="0.2">
      <c r="D102" s="323"/>
      <c r="E102" s="323"/>
      <c r="F102" s="323"/>
    </row>
    <row r="103" spans="4:6" x14ac:dyDescent="0.2">
      <c r="D103" s="323"/>
      <c r="E103" s="323"/>
      <c r="F103" s="323"/>
    </row>
    <row r="104" spans="4:6" x14ac:dyDescent="0.2">
      <c r="D104" s="323"/>
      <c r="E104" s="323"/>
      <c r="F104" s="323"/>
    </row>
    <row r="105" spans="4:6" x14ac:dyDescent="0.2">
      <c r="D105" s="323"/>
      <c r="E105" s="323"/>
      <c r="F105" s="323"/>
    </row>
    <row r="106" spans="4:6" x14ac:dyDescent="0.2">
      <c r="D106" s="323"/>
      <c r="E106" s="323"/>
      <c r="F106" s="323"/>
    </row>
    <row r="107" spans="4:6" x14ac:dyDescent="0.2">
      <c r="D107" s="323"/>
      <c r="E107" s="323"/>
      <c r="F107" s="323"/>
    </row>
    <row r="108" spans="4:6" x14ac:dyDescent="0.2">
      <c r="D108" s="323"/>
      <c r="E108" s="323"/>
      <c r="F108" s="323"/>
    </row>
    <row r="109" spans="4:6" x14ac:dyDescent="0.2">
      <c r="D109" s="323"/>
      <c r="E109" s="323"/>
      <c r="F109" s="323"/>
    </row>
    <row r="110" spans="4:6" x14ac:dyDescent="0.2">
      <c r="D110" s="323"/>
      <c r="E110" s="323"/>
      <c r="F110" s="323"/>
    </row>
    <row r="111" spans="4:6" x14ac:dyDescent="0.2">
      <c r="D111" s="323"/>
      <c r="E111" s="323"/>
      <c r="F111" s="323"/>
    </row>
    <row r="112" spans="4:6" x14ac:dyDescent="0.2">
      <c r="D112" s="323"/>
      <c r="E112" s="323"/>
      <c r="F112" s="323"/>
    </row>
    <row r="113" spans="4:6" x14ac:dyDescent="0.2">
      <c r="D113" s="323"/>
      <c r="E113" s="323"/>
      <c r="F113" s="323"/>
    </row>
    <row r="114" spans="4:6" x14ac:dyDescent="0.2">
      <c r="D114" s="323"/>
      <c r="E114" s="323"/>
      <c r="F114" s="323"/>
    </row>
    <row r="115" spans="4:6" x14ac:dyDescent="0.2">
      <c r="D115" s="323"/>
      <c r="E115" s="323"/>
      <c r="F115" s="323"/>
    </row>
    <row r="116" spans="4:6" x14ac:dyDescent="0.2">
      <c r="D116" s="323"/>
      <c r="E116" s="323"/>
      <c r="F116" s="323"/>
    </row>
    <row r="117" spans="4:6" x14ac:dyDescent="0.2">
      <c r="D117" s="323"/>
      <c r="E117" s="323"/>
      <c r="F117" s="323"/>
    </row>
    <row r="118" spans="4:6" x14ac:dyDescent="0.2">
      <c r="D118" s="323"/>
      <c r="E118" s="323"/>
      <c r="F118" s="323"/>
    </row>
    <row r="119" spans="4:6" x14ac:dyDescent="0.2">
      <c r="D119" s="323"/>
      <c r="E119" s="323"/>
      <c r="F119" s="323"/>
    </row>
    <row r="120" spans="4:6" x14ac:dyDescent="0.2">
      <c r="D120" s="323"/>
      <c r="E120" s="323"/>
      <c r="F120" s="323"/>
    </row>
    <row r="121" spans="4:6" x14ac:dyDescent="0.2">
      <c r="D121" s="323"/>
      <c r="E121" s="323"/>
      <c r="F121" s="323"/>
    </row>
    <row r="122" spans="4:6" x14ac:dyDescent="0.2">
      <c r="D122" s="323"/>
      <c r="E122" s="323"/>
      <c r="F122" s="323"/>
    </row>
    <row r="123" spans="4:6" x14ac:dyDescent="0.2">
      <c r="D123" s="323"/>
      <c r="E123" s="323"/>
      <c r="F123" s="323"/>
    </row>
    <row r="124" spans="4:6" x14ac:dyDescent="0.2">
      <c r="D124" s="323"/>
      <c r="E124" s="323"/>
      <c r="F124" s="323"/>
    </row>
    <row r="125" spans="4:6" x14ac:dyDescent="0.2">
      <c r="D125" s="323"/>
      <c r="E125" s="323"/>
      <c r="F125" s="323"/>
    </row>
    <row r="126" spans="4:6" x14ac:dyDescent="0.2">
      <c r="D126" s="323"/>
      <c r="E126" s="323"/>
      <c r="F126" s="323"/>
    </row>
    <row r="127" spans="4:6" x14ac:dyDescent="0.2">
      <c r="D127" s="323"/>
      <c r="E127" s="323"/>
      <c r="F127" s="323"/>
    </row>
    <row r="128" spans="4:6" x14ac:dyDescent="0.2">
      <c r="D128" s="323"/>
      <c r="E128" s="323"/>
      <c r="F128" s="323"/>
    </row>
    <row r="129" spans="4:6" x14ac:dyDescent="0.2">
      <c r="D129" s="323"/>
      <c r="E129" s="323"/>
      <c r="F129" s="323"/>
    </row>
    <row r="130" spans="4:6" x14ac:dyDescent="0.2">
      <c r="D130" s="323"/>
      <c r="E130" s="323"/>
      <c r="F130" s="323"/>
    </row>
    <row r="131" spans="4:6" x14ac:dyDescent="0.2">
      <c r="D131" s="323"/>
      <c r="E131" s="323"/>
      <c r="F131" s="323"/>
    </row>
    <row r="132" spans="4:6" x14ac:dyDescent="0.2">
      <c r="D132" s="323"/>
      <c r="E132" s="323"/>
      <c r="F132" s="323"/>
    </row>
    <row r="133" spans="4:6" x14ac:dyDescent="0.2">
      <c r="D133" s="323"/>
      <c r="E133" s="323"/>
      <c r="F133" s="323"/>
    </row>
    <row r="134" spans="4:6" x14ac:dyDescent="0.2">
      <c r="D134" s="323"/>
      <c r="E134" s="323"/>
      <c r="F134" s="323"/>
    </row>
    <row r="135" spans="4:6" x14ac:dyDescent="0.2">
      <c r="D135" s="323"/>
      <c r="E135" s="323"/>
      <c r="F135" s="323"/>
    </row>
    <row r="136" spans="4:6" x14ac:dyDescent="0.2">
      <c r="D136" s="323"/>
      <c r="E136" s="323"/>
      <c r="F136" s="323"/>
    </row>
    <row r="137" spans="4:6" x14ac:dyDescent="0.2">
      <c r="D137" s="323"/>
      <c r="E137" s="323"/>
      <c r="F137" s="323"/>
    </row>
    <row r="138" spans="4:6" x14ac:dyDescent="0.2">
      <c r="D138" s="323"/>
      <c r="E138" s="323"/>
      <c r="F138" s="323"/>
    </row>
    <row r="139" spans="4:6" x14ac:dyDescent="0.2">
      <c r="D139" s="323"/>
      <c r="E139" s="323"/>
      <c r="F139" s="323"/>
    </row>
    <row r="140" spans="4:6" x14ac:dyDescent="0.2">
      <c r="D140" s="323"/>
      <c r="E140" s="323"/>
      <c r="F140" s="323"/>
    </row>
    <row r="141" spans="4:6" x14ac:dyDescent="0.2">
      <c r="D141" s="323"/>
      <c r="E141" s="323"/>
      <c r="F141" s="323"/>
    </row>
    <row r="142" spans="4:6" x14ac:dyDescent="0.2">
      <c r="D142" s="323"/>
      <c r="E142" s="323"/>
      <c r="F142" s="323"/>
    </row>
    <row r="143" spans="4:6" x14ac:dyDescent="0.2">
      <c r="D143" s="323"/>
      <c r="E143" s="323"/>
      <c r="F143" s="323"/>
    </row>
    <row r="144" spans="4:6" x14ac:dyDescent="0.2">
      <c r="D144" s="323"/>
      <c r="E144" s="323"/>
      <c r="F144" s="323"/>
    </row>
    <row r="145" spans="4:6" x14ac:dyDescent="0.2">
      <c r="D145" s="323"/>
      <c r="E145" s="323"/>
      <c r="F145" s="323"/>
    </row>
    <row r="146" spans="4:6" x14ac:dyDescent="0.2">
      <c r="D146" s="323"/>
      <c r="E146" s="323"/>
      <c r="F146" s="323"/>
    </row>
    <row r="147" spans="4:6" x14ac:dyDescent="0.2">
      <c r="D147" s="323"/>
      <c r="E147" s="323"/>
      <c r="F147" s="323"/>
    </row>
    <row r="148" spans="4:6" x14ac:dyDescent="0.2">
      <c r="D148" s="323"/>
      <c r="E148" s="323"/>
      <c r="F148" s="323"/>
    </row>
    <row r="149" spans="4:6" x14ac:dyDescent="0.2">
      <c r="D149" s="323"/>
      <c r="E149" s="323"/>
      <c r="F149" s="323"/>
    </row>
    <row r="150" spans="4:6" x14ac:dyDescent="0.2">
      <c r="D150" s="323"/>
      <c r="E150" s="323"/>
      <c r="F150" s="323"/>
    </row>
    <row r="151" spans="4:6" x14ac:dyDescent="0.2">
      <c r="D151" s="323"/>
      <c r="E151" s="323"/>
      <c r="F151" s="323"/>
    </row>
    <row r="152" spans="4:6" x14ac:dyDescent="0.2">
      <c r="D152" s="323"/>
      <c r="E152" s="323"/>
      <c r="F152" s="323"/>
    </row>
    <row r="153" spans="4:6" x14ac:dyDescent="0.2">
      <c r="D153" s="323"/>
      <c r="E153" s="323"/>
      <c r="F153" s="323"/>
    </row>
    <row r="154" spans="4:6" x14ac:dyDescent="0.2">
      <c r="D154" s="323"/>
      <c r="E154" s="323"/>
      <c r="F154" s="323"/>
    </row>
    <row r="155" spans="4:6" x14ac:dyDescent="0.2">
      <c r="D155" s="323"/>
      <c r="E155" s="323"/>
      <c r="F155" s="323"/>
    </row>
    <row r="156" spans="4:6" x14ac:dyDescent="0.2">
      <c r="D156" s="323"/>
      <c r="E156" s="323"/>
      <c r="F156" s="323"/>
    </row>
    <row r="157" spans="4:6" x14ac:dyDescent="0.2">
      <c r="D157" s="323"/>
      <c r="E157" s="323"/>
      <c r="F157" s="323"/>
    </row>
    <row r="158" spans="4:6" x14ac:dyDescent="0.2">
      <c r="D158" s="323"/>
      <c r="E158" s="323"/>
      <c r="F158" s="323"/>
    </row>
    <row r="159" spans="4:6" x14ac:dyDescent="0.2">
      <c r="D159" s="323"/>
      <c r="E159" s="323"/>
      <c r="F159" s="323"/>
    </row>
    <row r="160" spans="4:6" x14ac:dyDescent="0.2">
      <c r="D160" s="323"/>
      <c r="E160" s="323"/>
      <c r="F160" s="323"/>
    </row>
    <row r="161" spans="4:6" x14ac:dyDescent="0.2">
      <c r="D161" s="323"/>
      <c r="E161" s="323"/>
      <c r="F161" s="323"/>
    </row>
    <row r="162" spans="4:6" x14ac:dyDescent="0.2">
      <c r="D162" s="323"/>
      <c r="E162" s="323"/>
      <c r="F162" s="323"/>
    </row>
    <row r="163" spans="4:6" x14ac:dyDescent="0.2">
      <c r="D163" s="323"/>
      <c r="E163" s="323"/>
      <c r="F163" s="323"/>
    </row>
    <row r="164" spans="4:6" x14ac:dyDescent="0.2">
      <c r="D164" s="323"/>
      <c r="E164" s="323"/>
      <c r="F164" s="323"/>
    </row>
    <row r="165" spans="4:6" x14ac:dyDescent="0.2">
      <c r="D165" s="323"/>
      <c r="E165" s="323"/>
      <c r="F165" s="323"/>
    </row>
    <row r="166" spans="4:6" x14ac:dyDescent="0.2">
      <c r="D166" s="323"/>
      <c r="E166" s="323"/>
      <c r="F166" s="323"/>
    </row>
    <row r="167" spans="4:6" x14ac:dyDescent="0.2">
      <c r="D167" s="323"/>
      <c r="E167" s="323"/>
      <c r="F167" s="323"/>
    </row>
    <row r="168" spans="4:6" x14ac:dyDescent="0.2">
      <c r="D168" s="323"/>
      <c r="E168" s="323"/>
      <c r="F168" s="323"/>
    </row>
    <row r="169" spans="4:6" x14ac:dyDescent="0.2">
      <c r="D169" s="323"/>
      <c r="E169" s="323"/>
      <c r="F169" s="323"/>
    </row>
    <row r="170" spans="4:6" x14ac:dyDescent="0.2">
      <c r="D170" s="323"/>
      <c r="E170" s="323"/>
      <c r="F170" s="323"/>
    </row>
    <row r="171" spans="4:6" x14ac:dyDescent="0.2">
      <c r="D171" s="323"/>
      <c r="E171" s="323"/>
      <c r="F171" s="323"/>
    </row>
    <row r="172" spans="4:6" x14ac:dyDescent="0.2">
      <c r="D172" s="323"/>
      <c r="E172" s="323"/>
      <c r="F172" s="323"/>
    </row>
    <row r="173" spans="4:6" x14ac:dyDescent="0.2">
      <c r="D173" s="323"/>
      <c r="E173" s="323"/>
      <c r="F173" s="323"/>
    </row>
    <row r="174" spans="4:6" x14ac:dyDescent="0.2">
      <c r="D174" s="323"/>
      <c r="E174" s="323"/>
      <c r="F174" s="323"/>
    </row>
    <row r="175" spans="4:6" x14ac:dyDescent="0.2">
      <c r="D175" s="323"/>
      <c r="E175" s="323"/>
      <c r="F175" s="323"/>
    </row>
    <row r="176" spans="4:6" x14ac:dyDescent="0.2">
      <c r="D176" s="323"/>
      <c r="E176" s="323"/>
      <c r="F176" s="323"/>
    </row>
    <row r="177" spans="4:6" x14ac:dyDescent="0.2">
      <c r="D177" s="323"/>
      <c r="E177" s="323"/>
      <c r="F177" s="323"/>
    </row>
    <row r="178" spans="4:6" x14ac:dyDescent="0.2">
      <c r="D178" s="323"/>
      <c r="E178" s="323"/>
      <c r="F178" s="323"/>
    </row>
    <row r="179" spans="4:6" x14ac:dyDescent="0.2">
      <c r="D179" s="323"/>
      <c r="E179" s="323"/>
      <c r="F179" s="323"/>
    </row>
    <row r="180" spans="4:6" x14ac:dyDescent="0.2">
      <c r="D180" s="323"/>
      <c r="E180" s="323"/>
      <c r="F180" s="323"/>
    </row>
    <row r="181" spans="4:6" x14ac:dyDescent="0.2">
      <c r="D181" s="323"/>
      <c r="E181" s="323"/>
      <c r="F181" s="323"/>
    </row>
    <row r="182" spans="4:6" x14ac:dyDescent="0.2">
      <c r="D182" s="323"/>
      <c r="E182" s="323"/>
      <c r="F182" s="323"/>
    </row>
    <row r="183" spans="4:6" x14ac:dyDescent="0.2">
      <c r="D183" s="323"/>
      <c r="E183" s="323"/>
      <c r="F183" s="323"/>
    </row>
    <row r="184" spans="4:6" x14ac:dyDescent="0.2">
      <c r="D184" s="323"/>
      <c r="E184" s="323"/>
      <c r="F184" s="323"/>
    </row>
    <row r="185" spans="4:6" x14ac:dyDescent="0.2">
      <c r="D185" s="323"/>
      <c r="E185" s="323"/>
      <c r="F185" s="323"/>
    </row>
    <row r="186" spans="4:6" x14ac:dyDescent="0.2">
      <c r="D186" s="323"/>
      <c r="E186" s="323"/>
      <c r="F186" s="323"/>
    </row>
    <row r="187" spans="4:6" x14ac:dyDescent="0.2">
      <c r="D187" s="323"/>
      <c r="E187" s="323"/>
      <c r="F187" s="323"/>
    </row>
    <row r="188" spans="4:6" x14ac:dyDescent="0.2">
      <c r="D188" s="323"/>
      <c r="E188" s="323"/>
      <c r="F188" s="323"/>
    </row>
    <row r="189" spans="4:6" x14ac:dyDescent="0.2">
      <c r="D189" s="323"/>
      <c r="E189" s="323"/>
      <c r="F189" s="323"/>
    </row>
    <row r="190" spans="4:6" x14ac:dyDescent="0.2">
      <c r="D190" s="323"/>
      <c r="E190" s="323"/>
      <c r="F190" s="323"/>
    </row>
    <row r="191" spans="4:6" x14ac:dyDescent="0.2">
      <c r="D191" s="323"/>
      <c r="E191" s="323"/>
      <c r="F191" s="323"/>
    </row>
    <row r="192" spans="4:6" x14ac:dyDescent="0.2">
      <c r="D192" s="323"/>
      <c r="E192" s="323"/>
      <c r="F192" s="323"/>
    </row>
    <row r="193" spans="4:6" x14ac:dyDescent="0.2">
      <c r="D193" s="323"/>
      <c r="E193" s="323"/>
      <c r="F193" s="323"/>
    </row>
    <row r="194" spans="4:6" x14ac:dyDescent="0.2">
      <c r="D194" s="323"/>
      <c r="E194" s="323"/>
      <c r="F194" s="323"/>
    </row>
    <row r="195" spans="4:6" x14ac:dyDescent="0.2">
      <c r="D195" s="323"/>
      <c r="E195" s="323"/>
      <c r="F195" s="323"/>
    </row>
    <row r="196" spans="4:6" x14ac:dyDescent="0.2">
      <c r="D196" s="323"/>
      <c r="E196" s="323"/>
      <c r="F196" s="323"/>
    </row>
    <row r="197" spans="4:6" x14ac:dyDescent="0.2">
      <c r="D197" s="323"/>
      <c r="E197" s="323"/>
      <c r="F197" s="323"/>
    </row>
    <row r="198" spans="4:6" x14ac:dyDescent="0.2">
      <c r="D198" s="323"/>
      <c r="E198" s="323"/>
      <c r="F198" s="323"/>
    </row>
    <row r="199" spans="4:6" x14ac:dyDescent="0.2">
      <c r="D199" s="323"/>
      <c r="E199" s="323"/>
      <c r="F199" s="323"/>
    </row>
    <row r="200" spans="4:6" x14ac:dyDescent="0.2">
      <c r="D200" s="323"/>
      <c r="E200" s="323"/>
      <c r="F200" s="323"/>
    </row>
    <row r="201" spans="4:6" x14ac:dyDescent="0.2">
      <c r="D201" s="323"/>
      <c r="E201" s="323"/>
      <c r="F201" s="323"/>
    </row>
    <row r="202" spans="4:6" x14ac:dyDescent="0.2">
      <c r="D202" s="323"/>
      <c r="E202" s="323"/>
      <c r="F202" s="323"/>
    </row>
    <row r="203" spans="4:6" x14ac:dyDescent="0.2">
      <c r="D203" s="323"/>
      <c r="E203" s="323"/>
      <c r="F203" s="323"/>
    </row>
    <row r="204" spans="4:6" x14ac:dyDescent="0.2">
      <c r="D204" s="323"/>
      <c r="E204" s="323"/>
      <c r="F204" s="323"/>
    </row>
    <row r="205" spans="4:6" x14ac:dyDescent="0.2">
      <c r="D205" s="323"/>
      <c r="E205" s="323"/>
      <c r="F205" s="323"/>
    </row>
    <row r="206" spans="4:6" x14ac:dyDescent="0.2">
      <c r="D206" s="323"/>
      <c r="E206" s="323"/>
      <c r="F206" s="323"/>
    </row>
    <row r="207" spans="4:6" x14ac:dyDescent="0.2">
      <c r="D207" s="323"/>
      <c r="E207" s="323"/>
      <c r="F207" s="323"/>
    </row>
    <row r="208" spans="4:6" x14ac:dyDescent="0.2">
      <c r="D208" s="323"/>
      <c r="E208" s="323"/>
      <c r="F208" s="323"/>
    </row>
    <row r="209" spans="4:6" x14ac:dyDescent="0.2">
      <c r="D209" s="323"/>
      <c r="E209" s="323"/>
      <c r="F209" s="323"/>
    </row>
    <row r="210" spans="4:6" x14ac:dyDescent="0.2">
      <c r="D210" s="323"/>
      <c r="E210" s="323"/>
      <c r="F210" s="323"/>
    </row>
    <row r="211" spans="4:6" x14ac:dyDescent="0.2">
      <c r="D211" s="323"/>
      <c r="E211" s="323"/>
      <c r="F211" s="323"/>
    </row>
    <row r="212" spans="4:6" x14ac:dyDescent="0.2">
      <c r="D212" s="323"/>
      <c r="E212" s="323"/>
      <c r="F212" s="323"/>
    </row>
    <row r="213" spans="4:6" x14ac:dyDescent="0.2">
      <c r="D213" s="323"/>
      <c r="E213" s="323"/>
      <c r="F213" s="323"/>
    </row>
    <row r="214" spans="4:6" x14ac:dyDescent="0.2">
      <c r="D214" s="323"/>
      <c r="E214" s="323"/>
      <c r="F214" s="323"/>
    </row>
    <row r="215" spans="4:6" x14ac:dyDescent="0.2">
      <c r="D215" s="323"/>
      <c r="E215" s="323"/>
      <c r="F215" s="323"/>
    </row>
    <row r="216" spans="4:6" x14ac:dyDescent="0.2">
      <c r="D216" s="323"/>
      <c r="E216" s="323"/>
      <c r="F216" s="323"/>
    </row>
    <row r="217" spans="4:6" x14ac:dyDescent="0.2">
      <c r="D217" s="323"/>
      <c r="E217" s="323"/>
      <c r="F217" s="323"/>
    </row>
    <row r="218" spans="4:6" x14ac:dyDescent="0.2">
      <c r="D218" s="323"/>
      <c r="E218" s="323"/>
      <c r="F218" s="323"/>
    </row>
    <row r="219" spans="4:6" x14ac:dyDescent="0.2">
      <c r="D219" s="323"/>
      <c r="E219" s="323"/>
      <c r="F219" s="323"/>
    </row>
    <row r="220" spans="4:6" x14ac:dyDescent="0.2">
      <c r="D220" s="323"/>
      <c r="E220" s="323"/>
      <c r="F220" s="323"/>
    </row>
    <row r="221" spans="4:6" x14ac:dyDescent="0.2">
      <c r="D221" s="323"/>
      <c r="E221" s="323"/>
      <c r="F221" s="323"/>
    </row>
    <row r="222" spans="4:6" x14ac:dyDescent="0.2">
      <c r="D222" s="323"/>
      <c r="E222" s="323"/>
      <c r="F222" s="323"/>
    </row>
    <row r="223" spans="4:6" x14ac:dyDescent="0.2">
      <c r="D223" s="323"/>
      <c r="E223" s="323"/>
      <c r="F223" s="323"/>
    </row>
    <row r="224" spans="4:6" x14ac:dyDescent="0.2">
      <c r="D224" s="323"/>
      <c r="E224" s="323"/>
      <c r="F224" s="323"/>
    </row>
    <row r="225" spans="4:6" x14ac:dyDescent="0.2">
      <c r="D225" s="323"/>
      <c r="E225" s="323"/>
      <c r="F225" s="323"/>
    </row>
    <row r="226" spans="4:6" x14ac:dyDescent="0.2">
      <c r="D226" s="323"/>
      <c r="E226" s="323"/>
      <c r="F226" s="323"/>
    </row>
    <row r="227" spans="4:6" x14ac:dyDescent="0.2">
      <c r="D227" s="323"/>
      <c r="E227" s="323"/>
      <c r="F227" s="323"/>
    </row>
    <row r="228" spans="4:6" x14ac:dyDescent="0.2">
      <c r="D228" s="323"/>
      <c r="E228" s="323"/>
      <c r="F228" s="323"/>
    </row>
    <row r="229" spans="4:6" x14ac:dyDescent="0.2">
      <c r="D229" s="323"/>
      <c r="E229" s="323"/>
      <c r="F229" s="323"/>
    </row>
    <row r="230" spans="4:6" x14ac:dyDescent="0.2">
      <c r="D230" s="323"/>
      <c r="E230" s="323"/>
      <c r="F230" s="323"/>
    </row>
    <row r="231" spans="4:6" x14ac:dyDescent="0.2">
      <c r="D231" s="323"/>
      <c r="E231" s="323"/>
      <c r="F231" s="323"/>
    </row>
    <row r="232" spans="4:6" x14ac:dyDescent="0.2">
      <c r="D232" s="323"/>
      <c r="E232" s="323"/>
      <c r="F232" s="323"/>
    </row>
    <row r="233" spans="4:6" x14ac:dyDescent="0.2">
      <c r="D233" s="323"/>
      <c r="E233" s="323"/>
      <c r="F233" s="323"/>
    </row>
    <row r="234" spans="4:6" x14ac:dyDescent="0.2">
      <c r="D234" s="323"/>
      <c r="E234" s="323"/>
      <c r="F234" s="323"/>
    </row>
    <row r="235" spans="4:6" x14ac:dyDescent="0.2">
      <c r="D235" s="323"/>
      <c r="E235" s="323"/>
      <c r="F235" s="323"/>
    </row>
    <row r="236" spans="4:6" x14ac:dyDescent="0.2">
      <c r="D236" s="323"/>
      <c r="E236" s="323"/>
      <c r="F236" s="323"/>
    </row>
    <row r="237" spans="4:6" x14ac:dyDescent="0.2">
      <c r="D237" s="323"/>
      <c r="E237" s="323"/>
      <c r="F237" s="323"/>
    </row>
    <row r="238" spans="4:6" x14ac:dyDescent="0.2">
      <c r="D238" s="323"/>
      <c r="E238" s="323"/>
      <c r="F238" s="323"/>
    </row>
    <row r="239" spans="4:6" x14ac:dyDescent="0.2">
      <c r="D239" s="323"/>
      <c r="E239" s="323"/>
      <c r="F239" s="323"/>
    </row>
    <row r="240" spans="4:6" x14ac:dyDescent="0.2">
      <c r="D240" s="323"/>
      <c r="E240" s="323"/>
      <c r="F240" s="323"/>
    </row>
    <row r="241" spans="4:6" x14ac:dyDescent="0.2">
      <c r="D241" s="323"/>
      <c r="E241" s="323"/>
      <c r="F241" s="323"/>
    </row>
    <row r="242" spans="4:6" x14ac:dyDescent="0.2">
      <c r="D242" s="323"/>
      <c r="E242" s="323"/>
      <c r="F242" s="323"/>
    </row>
    <row r="243" spans="4:6" x14ac:dyDescent="0.2">
      <c r="D243" s="323"/>
      <c r="E243" s="323"/>
      <c r="F243" s="323"/>
    </row>
    <row r="244" spans="4:6" x14ac:dyDescent="0.2">
      <c r="D244" s="323"/>
      <c r="E244" s="323"/>
      <c r="F244" s="323"/>
    </row>
    <row r="245" spans="4:6" x14ac:dyDescent="0.2">
      <c r="D245" s="323"/>
      <c r="E245" s="323"/>
      <c r="F245" s="323"/>
    </row>
    <row r="246" spans="4:6" x14ac:dyDescent="0.2">
      <c r="D246" s="323"/>
      <c r="E246" s="323"/>
      <c r="F246" s="323"/>
    </row>
    <row r="247" spans="4:6" x14ac:dyDescent="0.2">
      <c r="D247" s="323"/>
      <c r="E247" s="323"/>
      <c r="F247" s="323"/>
    </row>
    <row r="248" spans="4:6" x14ac:dyDescent="0.2">
      <c r="D248" s="323"/>
      <c r="E248" s="323"/>
      <c r="F248" s="323"/>
    </row>
    <row r="249" spans="4:6" x14ac:dyDescent="0.2">
      <c r="D249" s="323"/>
      <c r="E249" s="323"/>
      <c r="F249" s="323"/>
    </row>
    <row r="250" spans="4:6" x14ac:dyDescent="0.2">
      <c r="D250" s="323"/>
      <c r="E250" s="323"/>
      <c r="F250" s="323"/>
    </row>
    <row r="251" spans="4:6" x14ac:dyDescent="0.2">
      <c r="D251" s="323"/>
      <c r="E251" s="323"/>
      <c r="F251" s="323"/>
    </row>
    <row r="252" spans="4:6" x14ac:dyDescent="0.2">
      <c r="D252" s="323"/>
      <c r="E252" s="323"/>
      <c r="F252" s="323"/>
    </row>
    <row r="253" spans="4:6" x14ac:dyDescent="0.2">
      <c r="D253" s="323"/>
      <c r="E253" s="323"/>
      <c r="F253" s="323"/>
    </row>
    <row r="254" spans="4:6" x14ac:dyDescent="0.2">
      <c r="D254" s="323"/>
      <c r="E254" s="323"/>
      <c r="F254" s="323"/>
    </row>
    <row r="255" spans="4:6" x14ac:dyDescent="0.2">
      <c r="D255" s="323"/>
      <c r="E255" s="323"/>
      <c r="F255" s="323"/>
    </row>
    <row r="256" spans="4:6" x14ac:dyDescent="0.2">
      <c r="D256" s="323"/>
      <c r="E256" s="323"/>
      <c r="F256" s="323"/>
    </row>
    <row r="257" spans="4:6" x14ac:dyDescent="0.2">
      <c r="D257" s="323"/>
      <c r="E257" s="323"/>
      <c r="F257" s="323"/>
    </row>
    <row r="258" spans="4:6" x14ac:dyDescent="0.2">
      <c r="D258" s="323"/>
      <c r="E258" s="323"/>
      <c r="F258" s="323"/>
    </row>
    <row r="259" spans="4:6" x14ac:dyDescent="0.2">
      <c r="D259" s="323"/>
      <c r="E259" s="323"/>
      <c r="F259" s="323"/>
    </row>
    <row r="260" spans="4:6" x14ac:dyDescent="0.2">
      <c r="D260" s="323"/>
      <c r="E260" s="323"/>
      <c r="F260" s="323"/>
    </row>
    <row r="261" spans="4:6" x14ac:dyDescent="0.2">
      <c r="D261" s="323"/>
      <c r="E261" s="323"/>
      <c r="F261" s="323"/>
    </row>
    <row r="262" spans="4:6" x14ac:dyDescent="0.2">
      <c r="D262" s="323"/>
      <c r="E262" s="323"/>
      <c r="F262" s="323"/>
    </row>
    <row r="263" spans="4:6" x14ac:dyDescent="0.2">
      <c r="D263" s="323"/>
      <c r="E263" s="323"/>
      <c r="F263" s="323"/>
    </row>
    <row r="264" spans="4:6" x14ac:dyDescent="0.2">
      <c r="D264" s="323"/>
      <c r="E264" s="323"/>
      <c r="F264" s="323"/>
    </row>
    <row r="265" spans="4:6" x14ac:dyDescent="0.2">
      <c r="D265" s="323"/>
      <c r="E265" s="323"/>
      <c r="F265" s="323"/>
    </row>
    <row r="266" spans="4:6" x14ac:dyDescent="0.2">
      <c r="D266" s="323"/>
      <c r="E266" s="323"/>
      <c r="F266" s="323"/>
    </row>
    <row r="267" spans="4:6" x14ac:dyDescent="0.2">
      <c r="D267" s="323"/>
      <c r="E267" s="323"/>
      <c r="F267" s="323"/>
    </row>
    <row r="268" spans="4:6" x14ac:dyDescent="0.2">
      <c r="D268" s="323"/>
      <c r="E268" s="323"/>
      <c r="F268" s="323"/>
    </row>
    <row r="269" spans="4:6" x14ac:dyDescent="0.2">
      <c r="D269" s="323"/>
      <c r="E269" s="323"/>
      <c r="F269" s="323"/>
    </row>
    <row r="270" spans="4:6" x14ac:dyDescent="0.2">
      <c r="D270" s="323"/>
      <c r="E270" s="323"/>
      <c r="F270" s="323"/>
    </row>
    <row r="271" spans="4:6" x14ac:dyDescent="0.2">
      <c r="D271" s="323"/>
      <c r="E271" s="323"/>
      <c r="F271" s="323"/>
    </row>
    <row r="272" spans="4:6" x14ac:dyDescent="0.2">
      <c r="D272" s="323"/>
      <c r="E272" s="323"/>
      <c r="F272" s="323"/>
    </row>
    <row r="273" spans="4:6" x14ac:dyDescent="0.2">
      <c r="D273" s="323"/>
      <c r="E273" s="323"/>
      <c r="F273" s="323"/>
    </row>
    <row r="274" spans="4:6" x14ac:dyDescent="0.2">
      <c r="D274" s="323"/>
      <c r="E274" s="323"/>
      <c r="F274" s="323"/>
    </row>
    <row r="275" spans="4:6" x14ac:dyDescent="0.2">
      <c r="D275" s="323"/>
      <c r="E275" s="323"/>
      <c r="F275" s="323"/>
    </row>
    <row r="276" spans="4:6" x14ac:dyDescent="0.2">
      <c r="D276" s="323"/>
      <c r="E276" s="323"/>
      <c r="F276" s="323"/>
    </row>
    <row r="277" spans="4:6" x14ac:dyDescent="0.2">
      <c r="D277" s="323"/>
      <c r="E277" s="323"/>
      <c r="F277" s="323"/>
    </row>
    <row r="278" spans="4:6" x14ac:dyDescent="0.2">
      <c r="D278" s="323"/>
      <c r="E278" s="323"/>
      <c r="F278" s="323"/>
    </row>
    <row r="279" spans="4:6" x14ac:dyDescent="0.2">
      <c r="D279" s="323"/>
      <c r="E279" s="323"/>
      <c r="F279" s="323"/>
    </row>
    <row r="280" spans="4:6" x14ac:dyDescent="0.2">
      <c r="D280" s="323"/>
      <c r="E280" s="323"/>
      <c r="F280" s="323"/>
    </row>
    <row r="281" spans="4:6" x14ac:dyDescent="0.2">
      <c r="D281" s="323"/>
      <c r="E281" s="323"/>
      <c r="F281" s="323"/>
    </row>
    <row r="282" spans="4:6" x14ac:dyDescent="0.2">
      <c r="D282" s="323"/>
      <c r="E282" s="323"/>
      <c r="F282" s="323"/>
    </row>
    <row r="283" spans="4:6" x14ac:dyDescent="0.2">
      <c r="D283" s="323"/>
      <c r="E283" s="323"/>
      <c r="F283" s="323"/>
    </row>
    <row r="284" spans="4:6" x14ac:dyDescent="0.2">
      <c r="D284" s="323"/>
      <c r="E284" s="323"/>
      <c r="F284" s="323"/>
    </row>
    <row r="285" spans="4:6" x14ac:dyDescent="0.2">
      <c r="D285" s="323"/>
      <c r="E285" s="323"/>
      <c r="F285" s="323"/>
    </row>
    <row r="286" spans="4:6" x14ac:dyDescent="0.2">
      <c r="D286" s="323"/>
      <c r="E286" s="323"/>
      <c r="F286" s="323"/>
    </row>
    <row r="287" spans="4:6" x14ac:dyDescent="0.2">
      <c r="D287" s="323"/>
      <c r="E287" s="323"/>
      <c r="F287" s="323"/>
    </row>
    <row r="288" spans="4:6" x14ac:dyDescent="0.2">
      <c r="D288" s="323"/>
      <c r="E288" s="323"/>
      <c r="F288" s="323"/>
    </row>
    <row r="289" spans="4:6" x14ac:dyDescent="0.2">
      <c r="D289" s="323"/>
      <c r="E289" s="323"/>
      <c r="F289" s="323"/>
    </row>
    <row r="290" spans="4:6" x14ac:dyDescent="0.2">
      <c r="D290" s="323"/>
      <c r="E290" s="323"/>
      <c r="F290" s="323"/>
    </row>
    <row r="291" spans="4:6" x14ac:dyDescent="0.2">
      <c r="D291" s="323"/>
      <c r="E291" s="323"/>
      <c r="F291" s="323"/>
    </row>
    <row r="292" spans="4:6" x14ac:dyDescent="0.2">
      <c r="D292" s="323"/>
      <c r="E292" s="323"/>
      <c r="F292" s="323"/>
    </row>
    <row r="293" spans="4:6" x14ac:dyDescent="0.2">
      <c r="D293" s="323"/>
      <c r="E293" s="323"/>
      <c r="F293" s="323"/>
    </row>
    <row r="294" spans="4:6" x14ac:dyDescent="0.2">
      <c r="D294" s="323"/>
      <c r="E294" s="323"/>
      <c r="F294" s="323"/>
    </row>
    <row r="295" spans="4:6" x14ac:dyDescent="0.2">
      <c r="D295" s="323"/>
      <c r="E295" s="323"/>
      <c r="F295" s="323"/>
    </row>
    <row r="296" spans="4:6" x14ac:dyDescent="0.2">
      <c r="D296" s="323"/>
      <c r="E296" s="323"/>
      <c r="F296" s="323"/>
    </row>
    <row r="297" spans="4:6" x14ac:dyDescent="0.2">
      <c r="D297" s="323"/>
      <c r="E297" s="323"/>
      <c r="F297" s="323"/>
    </row>
    <row r="298" spans="4:6" x14ac:dyDescent="0.2">
      <c r="D298" s="323"/>
      <c r="E298" s="323"/>
      <c r="F298" s="323"/>
    </row>
    <row r="299" spans="4:6" x14ac:dyDescent="0.2">
      <c r="D299" s="323"/>
      <c r="E299" s="323"/>
      <c r="F299" s="323"/>
    </row>
    <row r="300" spans="4:6" x14ac:dyDescent="0.2">
      <c r="D300" s="323"/>
      <c r="E300" s="323"/>
      <c r="F300" s="323"/>
    </row>
    <row r="301" spans="4:6" x14ac:dyDescent="0.2">
      <c r="D301" s="323"/>
      <c r="E301" s="323"/>
      <c r="F301" s="323"/>
    </row>
    <row r="302" spans="4:6" x14ac:dyDescent="0.2">
      <c r="D302" s="323"/>
      <c r="E302" s="323"/>
      <c r="F302" s="323"/>
    </row>
    <row r="303" spans="4:6" x14ac:dyDescent="0.2">
      <c r="D303" s="323"/>
      <c r="E303" s="323"/>
      <c r="F303" s="323"/>
    </row>
    <row r="304" spans="4:6" x14ac:dyDescent="0.2">
      <c r="D304" s="323"/>
      <c r="E304" s="323"/>
      <c r="F304" s="323"/>
    </row>
    <row r="305" spans="4:6" x14ac:dyDescent="0.2">
      <c r="D305" s="323"/>
      <c r="E305" s="323"/>
      <c r="F305" s="323"/>
    </row>
    <row r="306" spans="4:6" x14ac:dyDescent="0.2">
      <c r="D306" s="323"/>
      <c r="E306" s="323"/>
      <c r="F306" s="323"/>
    </row>
    <row r="307" spans="4:6" x14ac:dyDescent="0.2">
      <c r="D307" s="323"/>
      <c r="E307" s="323"/>
      <c r="F307" s="323"/>
    </row>
    <row r="308" spans="4:6" x14ac:dyDescent="0.2">
      <c r="D308" s="323"/>
      <c r="E308" s="323"/>
      <c r="F308" s="323"/>
    </row>
    <row r="309" spans="4:6" x14ac:dyDescent="0.2">
      <c r="D309" s="323"/>
      <c r="E309" s="323"/>
      <c r="F309" s="323"/>
    </row>
    <row r="310" spans="4:6" x14ac:dyDescent="0.2">
      <c r="D310" s="323"/>
      <c r="E310" s="323"/>
      <c r="F310" s="323"/>
    </row>
    <row r="311" spans="4:6" x14ac:dyDescent="0.2">
      <c r="D311" s="323"/>
      <c r="E311" s="323"/>
      <c r="F311" s="323"/>
    </row>
    <row r="312" spans="4:6" x14ac:dyDescent="0.2">
      <c r="D312" s="323"/>
      <c r="E312" s="323"/>
      <c r="F312" s="323"/>
    </row>
    <row r="313" spans="4:6" x14ac:dyDescent="0.2">
      <c r="D313" s="323"/>
      <c r="E313" s="323"/>
      <c r="F313" s="323"/>
    </row>
    <row r="314" spans="4:6" x14ac:dyDescent="0.2">
      <c r="D314" s="323"/>
      <c r="E314" s="323"/>
      <c r="F314" s="323"/>
    </row>
    <row r="315" spans="4:6" x14ac:dyDescent="0.2">
      <c r="D315" s="323"/>
      <c r="E315" s="323"/>
      <c r="F315" s="323"/>
    </row>
    <row r="316" spans="4:6" x14ac:dyDescent="0.2">
      <c r="D316" s="323"/>
      <c r="E316" s="323"/>
      <c r="F316" s="323"/>
    </row>
    <row r="317" spans="4:6" x14ac:dyDescent="0.2">
      <c r="D317" s="323"/>
      <c r="E317" s="323"/>
      <c r="F317" s="323"/>
    </row>
    <row r="318" spans="4:6" x14ac:dyDescent="0.2">
      <c r="D318" s="323"/>
      <c r="E318" s="323"/>
      <c r="F318" s="323"/>
    </row>
    <row r="319" spans="4:6" x14ac:dyDescent="0.2">
      <c r="D319" s="323"/>
      <c r="E319" s="323"/>
      <c r="F319" s="323"/>
    </row>
    <row r="320" spans="4:6" x14ac:dyDescent="0.2">
      <c r="D320" s="323"/>
      <c r="E320" s="323"/>
      <c r="F320" s="323"/>
    </row>
    <row r="321" spans="4:6" x14ac:dyDescent="0.2">
      <c r="D321" s="323"/>
      <c r="E321" s="323"/>
      <c r="F321" s="323"/>
    </row>
    <row r="322" spans="4:6" x14ac:dyDescent="0.2">
      <c r="D322" s="323"/>
      <c r="E322" s="323"/>
      <c r="F322" s="323"/>
    </row>
    <row r="323" spans="4:6" x14ac:dyDescent="0.2">
      <c r="D323" s="323"/>
      <c r="E323" s="323"/>
      <c r="F323" s="323"/>
    </row>
    <row r="324" spans="4:6" x14ac:dyDescent="0.2">
      <c r="D324" s="323"/>
      <c r="E324" s="323"/>
      <c r="F324" s="323"/>
    </row>
    <row r="325" spans="4:6" x14ac:dyDescent="0.2">
      <c r="D325" s="323"/>
      <c r="E325" s="323"/>
      <c r="F325" s="323"/>
    </row>
    <row r="326" spans="4:6" x14ac:dyDescent="0.2">
      <c r="D326" s="323"/>
      <c r="E326" s="323"/>
      <c r="F326" s="323"/>
    </row>
    <row r="327" spans="4:6" x14ac:dyDescent="0.2">
      <c r="D327" s="323"/>
      <c r="E327" s="323"/>
      <c r="F327" s="323"/>
    </row>
    <row r="328" spans="4:6" x14ac:dyDescent="0.2">
      <c r="D328" s="323"/>
      <c r="E328" s="323"/>
      <c r="F328" s="323"/>
    </row>
    <row r="329" spans="4:6" x14ac:dyDescent="0.2">
      <c r="D329" s="323"/>
      <c r="E329" s="323"/>
      <c r="F329" s="323"/>
    </row>
    <row r="330" spans="4:6" x14ac:dyDescent="0.2">
      <c r="D330" s="323"/>
      <c r="E330" s="323"/>
      <c r="F330" s="323"/>
    </row>
    <row r="331" spans="4:6" x14ac:dyDescent="0.2">
      <c r="D331" s="323"/>
      <c r="E331" s="323"/>
      <c r="F331" s="323"/>
    </row>
    <row r="332" spans="4:6" x14ac:dyDescent="0.2">
      <c r="D332" s="323"/>
      <c r="E332" s="323"/>
      <c r="F332" s="323"/>
    </row>
    <row r="333" spans="4:6" x14ac:dyDescent="0.2">
      <c r="D333" s="323"/>
      <c r="E333" s="323"/>
      <c r="F333" s="323"/>
    </row>
    <row r="334" spans="4:6" x14ac:dyDescent="0.2">
      <c r="D334" s="323"/>
      <c r="E334" s="323"/>
      <c r="F334" s="323"/>
    </row>
    <row r="335" spans="4:6" x14ac:dyDescent="0.2">
      <c r="D335" s="323"/>
      <c r="E335" s="323"/>
      <c r="F335" s="323"/>
    </row>
    <row r="336" spans="4:6" x14ac:dyDescent="0.2">
      <c r="D336" s="323"/>
      <c r="E336" s="323"/>
      <c r="F336" s="323"/>
    </row>
    <row r="337" spans="4:6" x14ac:dyDescent="0.2">
      <c r="D337" s="323"/>
      <c r="E337" s="323"/>
      <c r="F337" s="323"/>
    </row>
    <row r="338" spans="4:6" x14ac:dyDescent="0.2">
      <c r="D338" s="323"/>
      <c r="E338" s="323"/>
      <c r="F338" s="323"/>
    </row>
    <row r="339" spans="4:6" x14ac:dyDescent="0.2">
      <c r="D339" s="323"/>
      <c r="E339" s="323"/>
      <c r="F339" s="323"/>
    </row>
    <row r="340" spans="4:6" x14ac:dyDescent="0.2">
      <c r="D340" s="323"/>
      <c r="E340" s="323"/>
      <c r="F340" s="323"/>
    </row>
    <row r="341" spans="4:6" x14ac:dyDescent="0.2">
      <c r="D341" s="323"/>
      <c r="E341" s="323"/>
      <c r="F341" s="323"/>
    </row>
    <row r="342" spans="4:6" x14ac:dyDescent="0.2">
      <c r="D342" s="323"/>
      <c r="E342" s="323"/>
      <c r="F342" s="323"/>
    </row>
    <row r="343" spans="4:6" x14ac:dyDescent="0.2">
      <c r="D343" s="323"/>
      <c r="E343" s="323"/>
      <c r="F343" s="323"/>
    </row>
    <row r="344" spans="4:6" x14ac:dyDescent="0.2">
      <c r="D344" s="323"/>
      <c r="E344" s="323"/>
      <c r="F344" s="323"/>
    </row>
    <row r="345" spans="4:6" x14ac:dyDescent="0.2">
      <c r="D345" s="323"/>
      <c r="E345" s="323"/>
      <c r="F345" s="323"/>
    </row>
    <row r="346" spans="4:6" x14ac:dyDescent="0.2">
      <c r="D346" s="323"/>
      <c r="E346" s="323"/>
      <c r="F346" s="323"/>
    </row>
    <row r="347" spans="4:6" x14ac:dyDescent="0.2">
      <c r="D347" s="323"/>
      <c r="E347" s="323"/>
      <c r="F347" s="323"/>
    </row>
    <row r="348" spans="4:6" x14ac:dyDescent="0.2">
      <c r="D348" s="323"/>
      <c r="E348" s="323"/>
      <c r="F348" s="323"/>
    </row>
    <row r="349" spans="4:6" x14ac:dyDescent="0.2">
      <c r="D349" s="323"/>
      <c r="E349" s="323"/>
      <c r="F349" s="323"/>
    </row>
    <row r="350" spans="4:6" x14ac:dyDescent="0.2">
      <c r="D350" s="323"/>
      <c r="E350" s="323"/>
      <c r="F350" s="323"/>
    </row>
    <row r="351" spans="4:6" x14ac:dyDescent="0.2">
      <c r="D351" s="323"/>
      <c r="E351" s="323"/>
      <c r="F351" s="323"/>
    </row>
    <row r="352" spans="4:6" x14ac:dyDescent="0.2">
      <c r="D352" s="323"/>
      <c r="E352" s="323"/>
      <c r="F352" s="323"/>
    </row>
    <row r="353" spans="4:6" x14ac:dyDescent="0.2">
      <c r="D353" s="323"/>
      <c r="E353" s="323"/>
      <c r="F353" s="323"/>
    </row>
    <row r="354" spans="4:6" x14ac:dyDescent="0.2">
      <c r="D354" s="323"/>
      <c r="E354" s="323"/>
      <c r="F354" s="323"/>
    </row>
    <row r="355" spans="4:6" x14ac:dyDescent="0.2">
      <c r="D355" s="323"/>
      <c r="E355" s="323"/>
      <c r="F355" s="323"/>
    </row>
    <row r="356" spans="4:6" x14ac:dyDescent="0.2">
      <c r="D356" s="323"/>
      <c r="E356" s="323"/>
      <c r="F356" s="323"/>
    </row>
    <row r="357" spans="4:6" x14ac:dyDescent="0.2">
      <c r="D357" s="323"/>
      <c r="E357" s="323"/>
      <c r="F357" s="323"/>
    </row>
    <row r="358" spans="4:6" x14ac:dyDescent="0.2">
      <c r="D358" s="323"/>
      <c r="E358" s="323"/>
      <c r="F358" s="323"/>
    </row>
    <row r="359" spans="4:6" x14ac:dyDescent="0.2">
      <c r="D359" s="323"/>
      <c r="E359" s="323"/>
      <c r="F359" s="323"/>
    </row>
    <row r="360" spans="4:6" x14ac:dyDescent="0.2">
      <c r="D360" s="323"/>
      <c r="E360" s="323"/>
      <c r="F360" s="323"/>
    </row>
    <row r="361" spans="4:6" x14ac:dyDescent="0.2">
      <c r="D361" s="323"/>
      <c r="E361" s="323"/>
      <c r="F361" s="323"/>
    </row>
    <row r="362" spans="4:6" x14ac:dyDescent="0.2">
      <c r="D362" s="323"/>
      <c r="E362" s="323"/>
      <c r="F362" s="323"/>
    </row>
    <row r="363" spans="4:6" x14ac:dyDescent="0.2">
      <c r="D363" s="323"/>
      <c r="E363" s="323"/>
      <c r="F363" s="323"/>
    </row>
    <row r="364" spans="4:6" x14ac:dyDescent="0.2">
      <c r="D364" s="323"/>
      <c r="E364" s="323"/>
      <c r="F364" s="323"/>
    </row>
    <row r="365" spans="4:6" x14ac:dyDescent="0.2">
      <c r="D365" s="323"/>
      <c r="E365" s="323"/>
      <c r="F365" s="323"/>
    </row>
    <row r="366" spans="4:6" x14ac:dyDescent="0.2">
      <c r="D366" s="323"/>
      <c r="E366" s="323"/>
      <c r="F366" s="323"/>
    </row>
    <row r="367" spans="4:6" x14ac:dyDescent="0.2">
      <c r="D367" s="323"/>
      <c r="E367" s="323"/>
      <c r="F367" s="323"/>
    </row>
    <row r="368" spans="4:6" x14ac:dyDescent="0.2">
      <c r="D368" s="323"/>
      <c r="E368" s="323"/>
      <c r="F368" s="323"/>
    </row>
    <row r="369" spans="4:6" x14ac:dyDescent="0.2">
      <c r="D369" s="323"/>
      <c r="E369" s="323"/>
      <c r="F369" s="323"/>
    </row>
    <row r="370" spans="4:6" x14ac:dyDescent="0.2">
      <c r="D370" s="323"/>
      <c r="E370" s="323"/>
      <c r="F370" s="323"/>
    </row>
    <row r="371" spans="4:6" x14ac:dyDescent="0.2">
      <c r="D371" s="323"/>
      <c r="E371" s="323"/>
      <c r="F371" s="323"/>
    </row>
    <row r="372" spans="4:6" x14ac:dyDescent="0.2">
      <c r="D372" s="323"/>
      <c r="E372" s="323"/>
      <c r="F372" s="323"/>
    </row>
    <row r="373" spans="4:6" x14ac:dyDescent="0.2">
      <c r="D373" s="323"/>
      <c r="E373" s="323"/>
      <c r="F373" s="323"/>
    </row>
    <row r="374" spans="4:6" x14ac:dyDescent="0.2">
      <c r="D374" s="323"/>
      <c r="E374" s="323"/>
      <c r="F374" s="323"/>
    </row>
    <row r="375" spans="4:6" x14ac:dyDescent="0.2">
      <c r="D375" s="323"/>
      <c r="E375" s="323"/>
      <c r="F375" s="323"/>
    </row>
    <row r="376" spans="4:6" x14ac:dyDescent="0.2">
      <c r="D376" s="323"/>
      <c r="E376" s="323"/>
      <c r="F376" s="323"/>
    </row>
    <row r="377" spans="4:6" x14ac:dyDescent="0.2">
      <c r="D377" s="323"/>
      <c r="E377" s="323"/>
      <c r="F377" s="323"/>
    </row>
    <row r="378" spans="4:6" x14ac:dyDescent="0.2">
      <c r="D378" s="323"/>
      <c r="E378" s="323"/>
      <c r="F378" s="323"/>
    </row>
    <row r="379" spans="4:6" x14ac:dyDescent="0.2">
      <c r="D379" s="323"/>
      <c r="E379" s="323"/>
      <c r="F379" s="323"/>
    </row>
    <row r="380" spans="4:6" x14ac:dyDescent="0.2">
      <c r="D380" s="323"/>
      <c r="E380" s="323"/>
      <c r="F380" s="323"/>
    </row>
    <row r="381" spans="4:6" x14ac:dyDescent="0.2">
      <c r="D381" s="323"/>
      <c r="E381" s="323"/>
      <c r="F381" s="323"/>
    </row>
    <row r="382" spans="4:6" x14ac:dyDescent="0.2">
      <c r="D382" s="323"/>
      <c r="E382" s="323"/>
      <c r="F382" s="323"/>
    </row>
    <row r="383" spans="4:6" x14ac:dyDescent="0.2">
      <c r="D383" s="323"/>
      <c r="E383" s="323"/>
      <c r="F383" s="323"/>
    </row>
    <row r="384" spans="4:6" x14ac:dyDescent="0.2">
      <c r="D384" s="323"/>
      <c r="E384" s="323"/>
      <c r="F384" s="323"/>
    </row>
    <row r="385" spans="4:6" x14ac:dyDescent="0.2">
      <c r="D385" s="323"/>
      <c r="E385" s="323"/>
      <c r="F385" s="323"/>
    </row>
    <row r="386" spans="4:6" x14ac:dyDescent="0.2">
      <c r="D386" s="323"/>
      <c r="E386" s="323"/>
      <c r="F386" s="323"/>
    </row>
    <row r="387" spans="4:6" x14ac:dyDescent="0.2">
      <c r="D387" s="323"/>
      <c r="E387" s="323"/>
      <c r="F387" s="323"/>
    </row>
    <row r="388" spans="4:6" x14ac:dyDescent="0.2">
      <c r="D388" s="323"/>
      <c r="E388" s="323"/>
      <c r="F388" s="323"/>
    </row>
    <row r="389" spans="4:6" x14ac:dyDescent="0.2">
      <c r="D389" s="323"/>
      <c r="E389" s="323"/>
      <c r="F389" s="323"/>
    </row>
    <row r="390" spans="4:6" x14ac:dyDescent="0.2">
      <c r="D390" s="323"/>
      <c r="E390" s="323"/>
      <c r="F390" s="323"/>
    </row>
    <row r="391" spans="4:6" x14ac:dyDescent="0.2">
      <c r="D391" s="323"/>
      <c r="E391" s="323"/>
      <c r="F391" s="323"/>
    </row>
    <row r="392" spans="4:6" x14ac:dyDescent="0.2">
      <c r="D392" s="323"/>
      <c r="E392" s="323"/>
      <c r="F392" s="323"/>
    </row>
    <row r="393" spans="4:6" x14ac:dyDescent="0.2">
      <c r="D393" s="323"/>
      <c r="E393" s="323"/>
      <c r="F393" s="323"/>
    </row>
    <row r="394" spans="4:6" x14ac:dyDescent="0.2">
      <c r="D394" s="323"/>
      <c r="E394" s="323"/>
      <c r="F394" s="323"/>
    </row>
    <row r="395" spans="4:6" x14ac:dyDescent="0.2">
      <c r="D395" s="323"/>
      <c r="E395" s="323"/>
      <c r="F395" s="323"/>
    </row>
    <row r="396" spans="4:6" x14ac:dyDescent="0.2">
      <c r="D396" s="323"/>
      <c r="E396" s="323"/>
      <c r="F396" s="323"/>
    </row>
    <row r="397" spans="4:6" x14ac:dyDescent="0.2">
      <c r="D397" s="323"/>
      <c r="E397" s="323"/>
      <c r="F397" s="323"/>
    </row>
    <row r="398" spans="4:6" x14ac:dyDescent="0.2">
      <c r="D398" s="323"/>
      <c r="E398" s="323"/>
      <c r="F398" s="323"/>
    </row>
    <row r="399" spans="4:6" x14ac:dyDescent="0.2">
      <c r="D399" s="323"/>
      <c r="E399" s="323"/>
      <c r="F399" s="323"/>
    </row>
    <row r="400" spans="4:6" x14ac:dyDescent="0.2">
      <c r="D400" s="323"/>
      <c r="E400" s="323"/>
      <c r="F400" s="323"/>
    </row>
    <row r="401" spans="4:6" x14ac:dyDescent="0.2">
      <c r="D401" s="323"/>
      <c r="E401" s="323"/>
      <c r="F401" s="323"/>
    </row>
    <row r="402" spans="4:6" x14ac:dyDescent="0.2">
      <c r="D402" s="323"/>
      <c r="E402" s="323"/>
      <c r="F402" s="323"/>
    </row>
    <row r="403" spans="4:6" x14ac:dyDescent="0.2">
      <c r="D403" s="323"/>
      <c r="E403" s="323"/>
      <c r="F403" s="323"/>
    </row>
    <row r="404" spans="4:6" x14ac:dyDescent="0.2">
      <c r="D404" s="323"/>
      <c r="E404" s="323"/>
      <c r="F404" s="323"/>
    </row>
    <row r="405" spans="4:6" x14ac:dyDescent="0.2">
      <c r="D405" s="323"/>
      <c r="E405" s="323"/>
      <c r="F405" s="323"/>
    </row>
    <row r="406" spans="4:6" x14ac:dyDescent="0.2">
      <c r="D406" s="323"/>
      <c r="E406" s="323"/>
      <c r="F406" s="323"/>
    </row>
    <row r="407" spans="4:6" x14ac:dyDescent="0.2">
      <c r="D407" s="323"/>
      <c r="E407" s="323"/>
      <c r="F407" s="323"/>
    </row>
    <row r="408" spans="4:6" x14ac:dyDescent="0.2">
      <c r="D408" s="323"/>
      <c r="E408" s="323"/>
      <c r="F408" s="323"/>
    </row>
    <row r="409" spans="4:6" x14ac:dyDescent="0.2">
      <c r="D409" s="323"/>
      <c r="E409" s="323"/>
      <c r="F409" s="323"/>
    </row>
    <row r="410" spans="4:6" x14ac:dyDescent="0.2">
      <c r="D410" s="323"/>
      <c r="E410" s="323"/>
      <c r="F410" s="323"/>
    </row>
    <row r="411" spans="4:6" x14ac:dyDescent="0.2">
      <c r="D411" s="323"/>
      <c r="E411" s="323"/>
      <c r="F411" s="323"/>
    </row>
    <row r="412" spans="4:6" x14ac:dyDescent="0.2">
      <c r="D412" s="323"/>
      <c r="E412" s="323"/>
      <c r="F412" s="323"/>
    </row>
    <row r="413" spans="4:6" x14ac:dyDescent="0.2">
      <c r="D413" s="323"/>
      <c r="E413" s="323"/>
      <c r="F413" s="323"/>
    </row>
    <row r="414" spans="4:6" x14ac:dyDescent="0.2">
      <c r="D414" s="323"/>
      <c r="E414" s="323"/>
      <c r="F414" s="323"/>
    </row>
    <row r="415" spans="4:6" x14ac:dyDescent="0.2">
      <c r="D415" s="323"/>
      <c r="E415" s="323"/>
      <c r="F415" s="323"/>
    </row>
    <row r="416" spans="4:6" x14ac:dyDescent="0.2">
      <c r="D416" s="323"/>
      <c r="E416" s="323"/>
      <c r="F416" s="323"/>
    </row>
    <row r="417" spans="4:6" x14ac:dyDescent="0.2">
      <c r="D417" s="323"/>
      <c r="E417" s="323"/>
      <c r="F417" s="323"/>
    </row>
    <row r="418" spans="4:6" x14ac:dyDescent="0.2">
      <c r="D418" s="323"/>
      <c r="E418" s="323"/>
      <c r="F418" s="323"/>
    </row>
    <row r="419" spans="4:6" x14ac:dyDescent="0.2">
      <c r="D419" s="323"/>
      <c r="E419" s="323"/>
      <c r="F419" s="323"/>
    </row>
    <row r="420" spans="4:6" x14ac:dyDescent="0.2">
      <c r="D420" s="323"/>
      <c r="E420" s="323"/>
      <c r="F420" s="323"/>
    </row>
    <row r="421" spans="4:6" x14ac:dyDescent="0.2">
      <c r="D421" s="323"/>
      <c r="E421" s="323"/>
      <c r="F421" s="323"/>
    </row>
    <row r="422" spans="4:6" x14ac:dyDescent="0.2">
      <c r="D422" s="323"/>
      <c r="E422" s="323"/>
      <c r="F422" s="323"/>
    </row>
    <row r="423" spans="4:6" x14ac:dyDescent="0.2">
      <c r="D423" s="323"/>
      <c r="E423" s="323"/>
      <c r="F423" s="323"/>
    </row>
    <row r="424" spans="4:6" x14ac:dyDescent="0.2">
      <c r="D424" s="323"/>
      <c r="E424" s="323"/>
      <c r="F424" s="323"/>
    </row>
    <row r="425" spans="4:6" x14ac:dyDescent="0.2">
      <c r="D425" s="323"/>
      <c r="E425" s="323"/>
      <c r="F425" s="323"/>
    </row>
    <row r="426" spans="4:6" x14ac:dyDescent="0.2">
      <c r="D426" s="323"/>
      <c r="E426" s="323"/>
      <c r="F426" s="323"/>
    </row>
    <row r="427" spans="4:6" x14ac:dyDescent="0.2">
      <c r="D427" s="323"/>
      <c r="E427" s="323"/>
      <c r="F427" s="323"/>
    </row>
    <row r="428" spans="4:6" x14ac:dyDescent="0.2">
      <c r="D428" s="323"/>
      <c r="E428" s="323"/>
      <c r="F428" s="323"/>
    </row>
    <row r="429" spans="4:6" x14ac:dyDescent="0.2">
      <c r="D429" s="323"/>
      <c r="E429" s="323"/>
      <c r="F429" s="323"/>
    </row>
    <row r="430" spans="4:6" x14ac:dyDescent="0.2">
      <c r="D430" s="323"/>
      <c r="E430" s="323"/>
      <c r="F430" s="323"/>
    </row>
    <row r="431" spans="4:6" x14ac:dyDescent="0.2">
      <c r="D431" s="323"/>
      <c r="E431" s="323"/>
      <c r="F431" s="323"/>
    </row>
    <row r="432" spans="4:6" x14ac:dyDescent="0.2">
      <c r="D432" s="323"/>
      <c r="E432" s="323"/>
      <c r="F432" s="323"/>
    </row>
    <row r="433" spans="4:6" x14ac:dyDescent="0.2">
      <c r="D433" s="323"/>
      <c r="E433" s="323"/>
      <c r="F433" s="323"/>
    </row>
    <row r="434" spans="4:6" x14ac:dyDescent="0.2">
      <c r="D434" s="323"/>
      <c r="E434" s="323"/>
      <c r="F434" s="323"/>
    </row>
    <row r="435" spans="4:6" x14ac:dyDescent="0.2">
      <c r="D435" s="323"/>
      <c r="E435" s="323"/>
      <c r="F435" s="323"/>
    </row>
    <row r="436" spans="4:6" x14ac:dyDescent="0.2">
      <c r="D436" s="323"/>
      <c r="E436" s="323"/>
      <c r="F436" s="323"/>
    </row>
    <row r="437" spans="4:6" x14ac:dyDescent="0.2">
      <c r="D437" s="323"/>
      <c r="E437" s="323"/>
      <c r="F437" s="323"/>
    </row>
    <row r="438" spans="4:6" x14ac:dyDescent="0.2">
      <c r="D438" s="323"/>
      <c r="E438" s="323"/>
      <c r="F438" s="323"/>
    </row>
    <row r="439" spans="4:6" x14ac:dyDescent="0.2">
      <c r="D439" s="323"/>
      <c r="E439" s="323"/>
      <c r="F439" s="323"/>
    </row>
    <row r="440" spans="4:6" x14ac:dyDescent="0.2">
      <c r="D440" s="323"/>
      <c r="E440" s="323"/>
      <c r="F440" s="323"/>
    </row>
    <row r="441" spans="4:6" x14ac:dyDescent="0.2">
      <c r="D441" s="323"/>
      <c r="E441" s="323"/>
      <c r="F441" s="323"/>
    </row>
  </sheetData>
  <mergeCells count="5">
    <mergeCell ref="A1:C1"/>
    <mergeCell ref="A4:D4"/>
    <mergeCell ref="A47:C47"/>
    <mergeCell ref="J2:L2"/>
    <mergeCell ref="J3:L3"/>
  </mergeCells>
  <printOptions horizontalCentered="1" verticalCentered="1"/>
  <pageMargins left="0.1" right="0.1" top="0.5" bottom="0.4" header="0.1" footer="0.1"/>
  <pageSetup scale="80" orientation="landscape" r:id="rId1"/>
  <headerFooter>
    <oddHeader>&amp;C&amp;"Arial,Bold"TWIN FALLS SCHOOL DISTRICT 411</oddHeader>
    <oddFooter>&amp;L&amp;"Arial,Bold"&amp;Z&amp;F&amp;R&amp;"Arial,Bold"Page &amp;P of &amp;N</oddFooter>
  </headerFooter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441"/>
  <sheetViews>
    <sheetView zoomScaleNormal="100" workbookViewId="0">
      <pane xSplit="3" ySplit="6" topLeftCell="D7" activePane="bottomRight" state="frozen"/>
      <selection activeCell="P31" sqref="P31"/>
      <selection pane="topRight" activeCell="P31" sqref="P31"/>
      <selection pane="bottomLeft" activeCell="P31" sqref="P31"/>
      <selection pane="bottomRight" activeCell="P31" sqref="P31"/>
    </sheetView>
  </sheetViews>
  <sheetFormatPr defaultColWidth="9.77734375" defaultRowHeight="11.25" x14ac:dyDescent="0.2"/>
  <cols>
    <col min="1" max="1" width="3.77734375" style="321" customWidth="1"/>
    <col min="2" max="2" width="6.77734375" style="321" customWidth="1"/>
    <col min="3" max="3" width="27.77734375" style="322" customWidth="1"/>
    <col min="4" max="6" width="10.77734375" style="321" customWidth="1"/>
    <col min="7" max="7" width="3.77734375" style="321" customWidth="1"/>
    <col min="8" max="8" width="6.77734375" style="321" customWidth="1"/>
    <col min="9" max="9" width="27.77734375" style="322" customWidth="1"/>
    <col min="10" max="12" width="10.77734375" style="321" customWidth="1"/>
    <col min="13" max="16384" width="9.77734375" style="321"/>
  </cols>
  <sheetData>
    <row r="1" spans="1:12" ht="20.25" x14ac:dyDescent="0.3">
      <c r="A1" s="596" t="s">
        <v>47</v>
      </c>
      <c r="B1" s="596"/>
      <c r="C1" s="596"/>
      <c r="D1" s="393"/>
      <c r="E1" s="394" t="s">
        <v>510</v>
      </c>
      <c r="F1" s="394"/>
      <c r="G1" s="390"/>
      <c r="H1" s="390"/>
      <c r="I1" s="396"/>
      <c r="J1" s="393"/>
      <c r="L1" s="395" t="s">
        <v>671</v>
      </c>
    </row>
    <row r="2" spans="1:12" ht="15.75" x14ac:dyDescent="0.25">
      <c r="A2" s="393"/>
      <c r="B2" s="393"/>
      <c r="C2" s="389"/>
      <c r="D2" s="393"/>
      <c r="E2" s="394" t="s">
        <v>504</v>
      </c>
      <c r="F2" s="392"/>
      <c r="G2" s="390"/>
      <c r="H2" s="390"/>
      <c r="I2" s="389"/>
      <c r="K2" s="543"/>
      <c r="L2" s="542" t="s">
        <v>679</v>
      </c>
    </row>
    <row r="3" spans="1:12" ht="15.75" x14ac:dyDescent="0.25">
      <c r="A3" s="393"/>
      <c r="B3" s="393"/>
      <c r="C3" s="389"/>
      <c r="D3" s="393"/>
      <c r="E3" s="392" t="s">
        <v>507</v>
      </c>
      <c r="F3" s="391"/>
      <c r="G3" s="390"/>
      <c r="H3" s="390"/>
      <c r="I3" s="389"/>
      <c r="J3" s="599" t="s">
        <v>678</v>
      </c>
      <c r="K3" s="599"/>
      <c r="L3" s="599"/>
    </row>
    <row r="4" spans="1:12" ht="13.9" customHeight="1" x14ac:dyDescent="0.2">
      <c r="A4" s="597" t="s">
        <v>505</v>
      </c>
      <c r="B4" s="597"/>
      <c r="C4" s="597"/>
      <c r="D4" s="597"/>
      <c r="E4" s="324"/>
      <c r="F4" s="324"/>
      <c r="G4" s="324"/>
      <c r="H4" s="324"/>
      <c r="I4" s="325"/>
      <c r="J4" s="324"/>
      <c r="K4" s="324"/>
      <c r="L4" s="324"/>
    </row>
    <row r="5" spans="1:12" ht="12.75" x14ac:dyDescent="0.2">
      <c r="A5" s="388"/>
      <c r="B5" s="387"/>
      <c r="C5" s="386" t="s">
        <v>504</v>
      </c>
      <c r="D5" s="385" t="s">
        <v>503</v>
      </c>
      <c r="E5" s="384" t="s">
        <v>502</v>
      </c>
      <c r="F5" s="383" t="s">
        <v>501</v>
      </c>
      <c r="G5" s="382"/>
      <c r="H5" s="381"/>
      <c r="I5" s="380" t="s">
        <v>504</v>
      </c>
      <c r="J5" s="379" t="s">
        <v>503</v>
      </c>
      <c r="K5" s="378" t="s">
        <v>502</v>
      </c>
      <c r="L5" s="377" t="s">
        <v>501</v>
      </c>
    </row>
    <row r="6" spans="1:12" ht="12.75" x14ac:dyDescent="0.2">
      <c r="A6" s="351" t="s">
        <v>87</v>
      </c>
      <c r="B6" s="334" t="s">
        <v>500</v>
      </c>
      <c r="C6" s="328" t="s">
        <v>499</v>
      </c>
      <c r="D6" s="334" t="s">
        <v>88</v>
      </c>
      <c r="E6" s="334" t="s">
        <v>498</v>
      </c>
      <c r="F6" s="376" t="s">
        <v>497</v>
      </c>
      <c r="G6" s="355" t="s">
        <v>87</v>
      </c>
      <c r="H6" s="375" t="s">
        <v>500</v>
      </c>
      <c r="I6" s="374" t="s">
        <v>499</v>
      </c>
      <c r="J6" s="351" t="s">
        <v>88</v>
      </c>
      <c r="K6" s="334" t="s">
        <v>498</v>
      </c>
      <c r="L6" s="334" t="s">
        <v>497</v>
      </c>
    </row>
    <row r="7" spans="1:12" ht="12.75" x14ac:dyDescent="0.2">
      <c r="A7" s="351" t="s">
        <v>496</v>
      </c>
      <c r="B7" s="334" t="s">
        <v>495</v>
      </c>
      <c r="C7" s="333" t="s">
        <v>494</v>
      </c>
      <c r="D7" s="354">
        <v>25072</v>
      </c>
      <c r="E7" s="373" t="s">
        <v>346</v>
      </c>
      <c r="F7" s="372">
        <v>32043</v>
      </c>
      <c r="G7" s="348" t="s">
        <v>493</v>
      </c>
      <c r="H7" s="351" t="s">
        <v>492</v>
      </c>
      <c r="I7" s="333" t="s">
        <v>170</v>
      </c>
      <c r="J7" s="353">
        <v>0</v>
      </c>
      <c r="K7" s="353">
        <v>0</v>
      </c>
      <c r="L7" s="357"/>
    </row>
    <row r="8" spans="1:12" ht="12.75" x14ac:dyDescent="0.2">
      <c r="A8" s="351" t="s">
        <v>491</v>
      </c>
      <c r="B8" s="334"/>
      <c r="C8" s="333"/>
      <c r="D8" s="360"/>
      <c r="E8" s="353"/>
      <c r="F8" s="356"/>
      <c r="G8" s="355" t="s">
        <v>490</v>
      </c>
      <c r="H8" s="351" t="s">
        <v>489</v>
      </c>
      <c r="I8" s="365" t="s">
        <v>488</v>
      </c>
      <c r="J8" s="352">
        <f>J7</f>
        <v>0</v>
      </c>
      <c r="K8" s="358" t="s">
        <v>346</v>
      </c>
      <c r="L8" s="352">
        <f>K7</f>
        <v>0</v>
      </c>
    </row>
    <row r="9" spans="1:12" ht="12.75" x14ac:dyDescent="0.2">
      <c r="A9" s="351" t="s">
        <v>487</v>
      </c>
      <c r="B9" s="334" t="s">
        <v>486</v>
      </c>
      <c r="C9" s="333" t="s">
        <v>171</v>
      </c>
      <c r="D9" s="353">
        <v>0</v>
      </c>
      <c r="E9" s="353">
        <v>0</v>
      </c>
      <c r="F9" s="356"/>
      <c r="G9" s="355" t="s">
        <v>485</v>
      </c>
      <c r="H9" s="335"/>
      <c r="I9" s="333"/>
      <c r="J9" s="347"/>
      <c r="K9" s="347"/>
      <c r="L9" s="357"/>
    </row>
    <row r="10" spans="1:12" ht="12.75" x14ac:dyDescent="0.2">
      <c r="A10" s="351" t="s">
        <v>484</v>
      </c>
      <c r="B10" s="334" t="s">
        <v>483</v>
      </c>
      <c r="C10" s="333" t="s">
        <v>169</v>
      </c>
      <c r="D10" s="353">
        <v>0</v>
      </c>
      <c r="E10" s="353">
        <v>0</v>
      </c>
      <c r="F10" s="356"/>
      <c r="G10" s="355" t="s">
        <v>482</v>
      </c>
      <c r="H10" s="351" t="s">
        <v>481</v>
      </c>
      <c r="I10" s="333" t="s">
        <v>165</v>
      </c>
      <c r="J10" s="353">
        <v>0</v>
      </c>
      <c r="K10" s="353">
        <v>0</v>
      </c>
      <c r="L10" s="357"/>
    </row>
    <row r="11" spans="1:12" ht="12.75" x14ac:dyDescent="0.2">
      <c r="A11" s="351" t="s">
        <v>480</v>
      </c>
      <c r="B11" s="334" t="s">
        <v>479</v>
      </c>
      <c r="C11" s="333" t="s">
        <v>168</v>
      </c>
      <c r="D11" s="353">
        <v>0</v>
      </c>
      <c r="E11" s="353">
        <v>0</v>
      </c>
      <c r="F11" s="356"/>
      <c r="G11" s="355" t="s">
        <v>478</v>
      </c>
      <c r="H11" s="351" t="s">
        <v>477</v>
      </c>
      <c r="I11" s="333" t="s">
        <v>163</v>
      </c>
      <c r="J11" s="353">
        <v>0</v>
      </c>
      <c r="K11" s="353">
        <v>0</v>
      </c>
      <c r="L11" s="357"/>
    </row>
    <row r="12" spans="1:12" ht="12.75" x14ac:dyDescent="0.2">
      <c r="A12" s="351" t="s">
        <v>476</v>
      </c>
      <c r="B12" s="334" t="s">
        <v>475</v>
      </c>
      <c r="C12" s="333" t="s">
        <v>166</v>
      </c>
      <c r="D12" s="353">
        <v>0</v>
      </c>
      <c r="E12" s="353">
        <v>0</v>
      </c>
      <c r="F12" s="356"/>
      <c r="G12" s="355" t="s">
        <v>474</v>
      </c>
      <c r="H12" s="351" t="s">
        <v>473</v>
      </c>
      <c r="I12" s="333" t="s">
        <v>472</v>
      </c>
      <c r="J12" s="353">
        <v>0</v>
      </c>
      <c r="K12" s="353">
        <v>0</v>
      </c>
      <c r="L12" s="357"/>
    </row>
    <row r="13" spans="1:12" ht="12.75" x14ac:dyDescent="0.2">
      <c r="A13" s="351" t="s">
        <v>471</v>
      </c>
      <c r="B13" s="334" t="s">
        <v>470</v>
      </c>
      <c r="C13" s="333" t="s">
        <v>164</v>
      </c>
      <c r="D13" s="353">
        <v>0</v>
      </c>
      <c r="E13" s="353">
        <v>0</v>
      </c>
      <c r="F13" s="356"/>
      <c r="G13" s="355" t="s">
        <v>469</v>
      </c>
      <c r="H13" s="351" t="s">
        <v>468</v>
      </c>
      <c r="I13" s="333" t="s">
        <v>159</v>
      </c>
      <c r="J13" s="353">
        <v>0</v>
      </c>
      <c r="K13" s="353">
        <v>0</v>
      </c>
      <c r="L13" s="357"/>
    </row>
    <row r="14" spans="1:12" ht="12.75" x14ac:dyDescent="0.2">
      <c r="A14" s="351" t="s">
        <v>467</v>
      </c>
      <c r="B14" s="334" t="s">
        <v>466</v>
      </c>
      <c r="C14" s="333" t="s">
        <v>162</v>
      </c>
      <c r="D14" s="353">
        <v>0</v>
      </c>
      <c r="E14" s="353">
        <v>0</v>
      </c>
      <c r="F14" s="356"/>
      <c r="G14" s="355" t="s">
        <v>465</v>
      </c>
      <c r="H14" s="351" t="s">
        <v>464</v>
      </c>
      <c r="I14" s="333" t="s">
        <v>157</v>
      </c>
      <c r="J14" s="353">
        <v>0</v>
      </c>
      <c r="K14" s="353">
        <v>0</v>
      </c>
      <c r="L14" s="357"/>
    </row>
    <row r="15" spans="1:12" ht="12.75" x14ac:dyDescent="0.2">
      <c r="A15" s="351" t="s">
        <v>463</v>
      </c>
      <c r="B15" s="334" t="s">
        <v>462</v>
      </c>
      <c r="C15" s="333" t="s">
        <v>160</v>
      </c>
      <c r="D15" s="353">
        <v>0</v>
      </c>
      <c r="E15" s="353">
        <v>0</v>
      </c>
      <c r="F15" s="356"/>
      <c r="G15" s="355" t="s">
        <v>461</v>
      </c>
      <c r="H15" s="351" t="s">
        <v>460</v>
      </c>
      <c r="I15" s="333" t="s">
        <v>155</v>
      </c>
      <c r="J15" s="353">
        <v>0</v>
      </c>
      <c r="K15" s="353">
        <v>0</v>
      </c>
      <c r="L15" s="357"/>
    </row>
    <row r="16" spans="1:12" ht="12.75" x14ac:dyDescent="0.2">
      <c r="A16" s="351" t="s">
        <v>459</v>
      </c>
      <c r="B16" s="334" t="s">
        <v>458</v>
      </c>
      <c r="C16" s="333" t="s">
        <v>158</v>
      </c>
      <c r="D16" s="353">
        <v>0</v>
      </c>
      <c r="E16" s="353">
        <v>0</v>
      </c>
      <c r="F16" s="356"/>
      <c r="G16" s="355" t="s">
        <v>457</v>
      </c>
      <c r="H16" s="351" t="s">
        <v>456</v>
      </c>
      <c r="I16" s="333" t="s">
        <v>153</v>
      </c>
      <c r="J16" s="353">
        <v>0</v>
      </c>
      <c r="K16" s="353">
        <v>0</v>
      </c>
      <c r="L16" s="357"/>
    </row>
    <row r="17" spans="1:12" ht="12.75" x14ac:dyDescent="0.2">
      <c r="A17" s="351" t="s">
        <v>455</v>
      </c>
      <c r="B17" s="334" t="s">
        <v>454</v>
      </c>
      <c r="C17" s="333" t="s">
        <v>156</v>
      </c>
      <c r="D17" s="537">
        <v>0</v>
      </c>
      <c r="E17" s="536">
        <v>0</v>
      </c>
      <c r="F17" s="356"/>
      <c r="G17" s="355" t="s">
        <v>453</v>
      </c>
      <c r="H17" s="351" t="s">
        <v>452</v>
      </c>
      <c r="I17" s="333" t="s">
        <v>152</v>
      </c>
      <c r="J17" s="353">
        <v>0</v>
      </c>
      <c r="K17" s="353">
        <v>0</v>
      </c>
      <c r="L17" s="357"/>
    </row>
    <row r="18" spans="1:12" ht="12.75" x14ac:dyDescent="0.2">
      <c r="A18" s="351" t="s">
        <v>451</v>
      </c>
      <c r="B18" s="334" t="s">
        <v>450</v>
      </c>
      <c r="C18" s="365" t="s">
        <v>154</v>
      </c>
      <c r="D18" s="534">
        <v>0</v>
      </c>
      <c r="E18" s="535">
        <v>0</v>
      </c>
      <c r="F18" s="356"/>
      <c r="G18" s="355" t="s">
        <v>449</v>
      </c>
      <c r="H18" s="351" t="s">
        <v>448</v>
      </c>
      <c r="I18" s="333" t="s">
        <v>150</v>
      </c>
      <c r="J18" s="536">
        <v>0</v>
      </c>
      <c r="K18" s="536">
        <v>0</v>
      </c>
      <c r="L18" s="357"/>
    </row>
    <row r="19" spans="1:12" ht="12.75" x14ac:dyDescent="0.2">
      <c r="A19" s="351" t="s">
        <v>447</v>
      </c>
      <c r="B19" s="334"/>
      <c r="C19" s="371" t="s">
        <v>446</v>
      </c>
      <c r="D19" s="370">
        <f>SUBTOTAL(9,D9:D18)</f>
        <v>0</v>
      </c>
      <c r="E19" s="369" t="s">
        <v>346</v>
      </c>
      <c r="F19" s="349">
        <f>SUBTOTAL(9,E8:E18)</f>
        <v>0</v>
      </c>
      <c r="G19" s="368" t="s">
        <v>445</v>
      </c>
      <c r="H19" s="367">
        <v>437000</v>
      </c>
      <c r="I19" s="366" t="s">
        <v>149</v>
      </c>
      <c r="J19" s="535">
        <v>0</v>
      </c>
      <c r="K19" s="535">
        <v>0</v>
      </c>
      <c r="L19" s="357"/>
    </row>
    <row r="20" spans="1:12" ht="12.75" x14ac:dyDescent="0.2">
      <c r="A20" s="351" t="s">
        <v>444</v>
      </c>
      <c r="B20" s="334" t="s">
        <v>443</v>
      </c>
      <c r="C20" s="333" t="s">
        <v>151</v>
      </c>
      <c r="D20" s="353">
        <v>0</v>
      </c>
      <c r="E20" s="353">
        <v>0</v>
      </c>
      <c r="F20" s="356"/>
      <c r="G20" s="361" t="s">
        <v>442</v>
      </c>
      <c r="H20" s="364" t="s">
        <v>441</v>
      </c>
      <c r="I20" s="333" t="s">
        <v>440</v>
      </c>
      <c r="J20" s="353">
        <v>0</v>
      </c>
      <c r="K20" s="353">
        <v>0</v>
      </c>
      <c r="L20" s="357"/>
    </row>
    <row r="21" spans="1:12" ht="12.75" x14ac:dyDescent="0.2">
      <c r="A21" s="351" t="s">
        <v>439</v>
      </c>
      <c r="B21" s="364"/>
      <c r="C21" s="363"/>
      <c r="D21" s="362"/>
      <c r="E21" s="362"/>
      <c r="F21" s="356"/>
      <c r="G21" s="361" t="s">
        <v>438</v>
      </c>
      <c r="H21" s="351" t="s">
        <v>437</v>
      </c>
      <c r="I21" s="333" t="s">
        <v>145</v>
      </c>
      <c r="J21" s="353">
        <v>0</v>
      </c>
      <c r="K21" s="353">
        <v>0</v>
      </c>
      <c r="L21" s="357"/>
    </row>
    <row r="22" spans="1:12" ht="12.75" x14ac:dyDescent="0.2">
      <c r="A22" s="351" t="s">
        <v>436</v>
      </c>
      <c r="B22" s="334" t="s">
        <v>435</v>
      </c>
      <c r="C22" s="333" t="s">
        <v>148</v>
      </c>
      <c r="D22" s="353">
        <v>0</v>
      </c>
      <c r="E22" s="353">
        <v>0</v>
      </c>
      <c r="F22" s="356"/>
      <c r="G22" s="355" t="s">
        <v>434</v>
      </c>
      <c r="H22" s="351" t="s">
        <v>433</v>
      </c>
      <c r="I22" s="365" t="s">
        <v>432</v>
      </c>
      <c r="J22" s="352">
        <f>SUBTOTAL(9,J10:J21)</f>
        <v>0</v>
      </c>
      <c r="K22" s="358" t="s">
        <v>346</v>
      </c>
      <c r="L22" s="352">
        <f>SUBTOTAL(9,K10:K21)</f>
        <v>0</v>
      </c>
    </row>
    <row r="23" spans="1:12" ht="12.75" x14ac:dyDescent="0.2">
      <c r="A23" s="351" t="s">
        <v>431</v>
      </c>
      <c r="B23" s="334" t="s">
        <v>430</v>
      </c>
      <c r="C23" s="333" t="s">
        <v>146</v>
      </c>
      <c r="D23" s="353">
        <v>0</v>
      </c>
      <c r="E23" s="353">
        <v>0</v>
      </c>
      <c r="F23" s="356"/>
      <c r="G23" s="355" t="s">
        <v>429</v>
      </c>
      <c r="H23" s="335"/>
      <c r="I23" s="333"/>
      <c r="J23" s="347"/>
      <c r="K23" s="347"/>
      <c r="L23" s="357"/>
    </row>
    <row r="24" spans="1:12" ht="12.75" x14ac:dyDescent="0.2">
      <c r="A24" s="351" t="s">
        <v>428</v>
      </c>
      <c r="B24" s="334" t="s">
        <v>427</v>
      </c>
      <c r="C24" s="333" t="s">
        <v>144</v>
      </c>
      <c r="D24" s="353">
        <v>0</v>
      </c>
      <c r="E24" s="353">
        <v>0</v>
      </c>
      <c r="F24" s="356"/>
      <c r="G24" s="355" t="s">
        <v>426</v>
      </c>
      <c r="H24" s="335"/>
      <c r="I24" s="333"/>
      <c r="J24" s="347"/>
      <c r="K24" s="347"/>
      <c r="L24" s="357"/>
    </row>
    <row r="25" spans="1:12" ht="12.75" x14ac:dyDescent="0.2">
      <c r="A25" s="351" t="s">
        <v>425</v>
      </c>
      <c r="B25" s="364"/>
      <c r="C25" s="363"/>
      <c r="D25" s="362"/>
      <c r="E25" s="360"/>
      <c r="F25" s="356"/>
      <c r="G25" s="355" t="s">
        <v>424</v>
      </c>
      <c r="H25" s="351" t="s">
        <v>423</v>
      </c>
      <c r="I25" s="333" t="s">
        <v>141</v>
      </c>
      <c r="J25" s="353">
        <v>0</v>
      </c>
      <c r="K25" s="353">
        <v>0</v>
      </c>
      <c r="L25" s="357"/>
    </row>
    <row r="26" spans="1:12" ht="12.75" x14ac:dyDescent="0.2">
      <c r="A26" s="351" t="s">
        <v>422</v>
      </c>
      <c r="B26" s="334" t="s">
        <v>421</v>
      </c>
      <c r="C26" s="333" t="s">
        <v>142</v>
      </c>
      <c r="D26" s="353">
        <v>1</v>
      </c>
      <c r="E26" s="353">
        <v>1</v>
      </c>
      <c r="F26" s="356"/>
      <c r="G26" s="355" t="s">
        <v>420</v>
      </c>
      <c r="H26" s="351" t="s">
        <v>419</v>
      </c>
      <c r="I26" s="333" t="s">
        <v>140</v>
      </c>
      <c r="J26" s="353">
        <v>0</v>
      </c>
      <c r="K26" s="353">
        <v>0</v>
      </c>
      <c r="L26" s="357"/>
    </row>
    <row r="27" spans="1:12" ht="12.75" x14ac:dyDescent="0.2">
      <c r="A27" s="351" t="s">
        <v>418</v>
      </c>
      <c r="B27" s="334"/>
      <c r="C27" s="333"/>
      <c r="D27" s="360"/>
      <c r="E27" s="360"/>
      <c r="F27" s="356"/>
      <c r="G27" s="355" t="s">
        <v>417</v>
      </c>
      <c r="H27" s="351" t="s">
        <v>416</v>
      </c>
      <c r="I27" s="333" t="s">
        <v>138</v>
      </c>
      <c r="J27" s="353">
        <v>0</v>
      </c>
      <c r="K27" s="353">
        <v>0</v>
      </c>
      <c r="L27" s="357"/>
    </row>
    <row r="28" spans="1:12" ht="25.5" x14ac:dyDescent="0.2">
      <c r="A28" s="351" t="s">
        <v>415</v>
      </c>
      <c r="B28" s="334" t="s">
        <v>414</v>
      </c>
      <c r="C28" s="333" t="s">
        <v>139</v>
      </c>
      <c r="D28" s="353">
        <v>0</v>
      </c>
      <c r="E28" s="353">
        <v>0</v>
      </c>
      <c r="F28" s="356"/>
      <c r="G28" s="355" t="s">
        <v>413</v>
      </c>
      <c r="H28" s="351" t="s">
        <v>412</v>
      </c>
      <c r="I28" s="333" t="s">
        <v>411</v>
      </c>
      <c r="J28" s="353">
        <v>0</v>
      </c>
      <c r="K28" s="353">
        <v>0</v>
      </c>
      <c r="L28" s="357"/>
    </row>
    <row r="29" spans="1:12" ht="12.75" x14ac:dyDescent="0.2">
      <c r="A29" s="351" t="s">
        <v>410</v>
      </c>
      <c r="B29" s="334" t="s">
        <v>409</v>
      </c>
      <c r="C29" s="333" t="s">
        <v>408</v>
      </c>
      <c r="D29" s="353">
        <v>0</v>
      </c>
      <c r="E29" s="353">
        <v>0</v>
      </c>
      <c r="F29" s="356"/>
      <c r="G29" s="355" t="s">
        <v>407</v>
      </c>
      <c r="H29" s="351" t="s">
        <v>406</v>
      </c>
      <c r="I29" s="333" t="s">
        <v>134</v>
      </c>
      <c r="J29" s="353">
        <v>0</v>
      </c>
      <c r="K29" s="353">
        <v>0</v>
      </c>
      <c r="L29" s="357"/>
    </row>
    <row r="30" spans="1:12" ht="12.75" x14ac:dyDescent="0.2">
      <c r="A30" s="351" t="s">
        <v>405</v>
      </c>
      <c r="B30" s="334" t="s">
        <v>404</v>
      </c>
      <c r="C30" s="333" t="s">
        <v>135</v>
      </c>
      <c r="D30" s="353">
        <v>0</v>
      </c>
      <c r="E30" s="353">
        <v>0</v>
      </c>
      <c r="F30" s="356"/>
      <c r="G30" s="355" t="s">
        <v>403</v>
      </c>
      <c r="H30" s="351" t="s">
        <v>402</v>
      </c>
      <c r="I30" s="333" t="s">
        <v>133</v>
      </c>
      <c r="J30" s="353">
        <v>0</v>
      </c>
      <c r="K30" s="353">
        <v>0</v>
      </c>
      <c r="L30" s="357"/>
    </row>
    <row r="31" spans="1:12" ht="12.75" x14ac:dyDescent="0.2">
      <c r="A31" s="351" t="s">
        <v>401</v>
      </c>
      <c r="B31" s="334"/>
      <c r="C31" s="333"/>
      <c r="D31" s="360"/>
      <c r="E31" s="360"/>
      <c r="F31" s="356"/>
      <c r="G31" s="355" t="s">
        <v>400</v>
      </c>
      <c r="H31" s="351" t="s">
        <v>399</v>
      </c>
      <c r="I31" s="333" t="s">
        <v>131</v>
      </c>
      <c r="J31" s="353">
        <v>0</v>
      </c>
      <c r="K31" s="353">
        <v>0</v>
      </c>
      <c r="L31" s="357"/>
    </row>
    <row r="32" spans="1:12" ht="12.75" x14ac:dyDescent="0.2">
      <c r="A32" s="351" t="s">
        <v>398</v>
      </c>
      <c r="B32" s="334">
        <v>417100</v>
      </c>
      <c r="C32" s="333" t="s">
        <v>132</v>
      </c>
      <c r="D32" s="353">
        <v>3042</v>
      </c>
      <c r="E32" s="353">
        <v>923</v>
      </c>
      <c r="F32" s="356"/>
      <c r="G32" s="355" t="s">
        <v>397</v>
      </c>
      <c r="H32" s="351" t="s">
        <v>396</v>
      </c>
      <c r="I32" s="333" t="s">
        <v>395</v>
      </c>
      <c r="J32" s="353">
        <v>0</v>
      </c>
      <c r="K32" s="353">
        <v>0</v>
      </c>
      <c r="L32" s="357"/>
    </row>
    <row r="33" spans="1:12" ht="12.75" x14ac:dyDescent="0.2">
      <c r="A33" s="351" t="s">
        <v>394</v>
      </c>
      <c r="B33" s="334">
        <v>417200</v>
      </c>
      <c r="C33" s="333" t="s">
        <v>130</v>
      </c>
      <c r="D33" s="353">
        <v>0</v>
      </c>
      <c r="E33" s="353">
        <v>0</v>
      </c>
      <c r="F33" s="356"/>
      <c r="G33" s="361" t="s">
        <v>393</v>
      </c>
      <c r="H33" s="334" t="s">
        <v>392</v>
      </c>
      <c r="I33" s="333" t="s">
        <v>391</v>
      </c>
      <c r="J33" s="353">
        <v>0</v>
      </c>
      <c r="K33" s="353">
        <v>0</v>
      </c>
      <c r="L33" s="357"/>
    </row>
    <row r="34" spans="1:12" ht="12.75" x14ac:dyDescent="0.2">
      <c r="A34" s="351" t="s">
        <v>390</v>
      </c>
      <c r="B34" s="334">
        <v>417300</v>
      </c>
      <c r="C34" s="333" t="s">
        <v>389</v>
      </c>
      <c r="D34" s="353">
        <v>0</v>
      </c>
      <c r="E34" s="353">
        <v>0</v>
      </c>
      <c r="F34" s="356"/>
      <c r="G34" s="355" t="s">
        <v>388</v>
      </c>
      <c r="H34" s="351" t="s">
        <v>387</v>
      </c>
      <c r="I34" s="333" t="s">
        <v>386</v>
      </c>
      <c r="J34" s="353">
        <v>0</v>
      </c>
      <c r="K34" s="353">
        <v>0</v>
      </c>
      <c r="L34" s="357"/>
    </row>
    <row r="35" spans="1:12" ht="12.75" x14ac:dyDescent="0.2">
      <c r="A35" s="351" t="s">
        <v>385</v>
      </c>
      <c r="B35" s="334">
        <v>417400</v>
      </c>
      <c r="C35" s="333" t="s">
        <v>384</v>
      </c>
      <c r="D35" s="353">
        <v>5323</v>
      </c>
      <c r="E35" s="353">
        <v>3747</v>
      </c>
      <c r="F35" s="356"/>
      <c r="G35" s="355" t="s">
        <v>383</v>
      </c>
      <c r="H35" s="351" t="s">
        <v>382</v>
      </c>
      <c r="I35" s="333" t="s">
        <v>381</v>
      </c>
      <c r="J35" s="359">
        <f>SUBTOTAL(9,J25:J34)</f>
        <v>0</v>
      </c>
      <c r="K35" s="358" t="s">
        <v>346</v>
      </c>
      <c r="L35" s="352">
        <f>SUBTOTAL(9,K25:K34)</f>
        <v>0</v>
      </c>
    </row>
    <row r="36" spans="1:12" ht="12.75" x14ac:dyDescent="0.2">
      <c r="A36" s="351" t="s">
        <v>380</v>
      </c>
      <c r="B36" s="334">
        <v>417900</v>
      </c>
      <c r="C36" s="333" t="s">
        <v>124</v>
      </c>
      <c r="D36" s="353">
        <v>224</v>
      </c>
      <c r="E36" s="353">
        <v>584</v>
      </c>
      <c r="F36" s="356"/>
      <c r="G36" s="355" t="s">
        <v>379</v>
      </c>
      <c r="H36" s="335"/>
      <c r="I36" s="333" t="s">
        <v>378</v>
      </c>
      <c r="J36" s="347"/>
      <c r="K36" s="347"/>
      <c r="L36" s="357"/>
    </row>
    <row r="37" spans="1:12" ht="25.5" x14ac:dyDescent="0.2">
      <c r="A37" s="351" t="s">
        <v>377</v>
      </c>
      <c r="B37" s="334"/>
      <c r="C37" s="333"/>
      <c r="D37" s="360"/>
      <c r="E37" s="360"/>
      <c r="F37" s="356"/>
      <c r="G37" s="355" t="s">
        <v>376</v>
      </c>
      <c r="H37" s="351" t="s">
        <v>375</v>
      </c>
      <c r="I37" s="333" t="s">
        <v>374</v>
      </c>
      <c r="J37" s="353">
        <v>0</v>
      </c>
      <c r="K37" s="353">
        <v>0</v>
      </c>
      <c r="L37" s="357"/>
    </row>
    <row r="38" spans="1:12" ht="12.75" x14ac:dyDescent="0.2">
      <c r="A38" s="351" t="s">
        <v>373</v>
      </c>
      <c r="B38" s="334">
        <v>418100</v>
      </c>
      <c r="C38" s="333" t="s">
        <v>123</v>
      </c>
      <c r="D38" s="353">
        <v>0</v>
      </c>
      <c r="E38" s="353">
        <v>0</v>
      </c>
      <c r="F38" s="356"/>
      <c r="G38" s="355" t="s">
        <v>372</v>
      </c>
      <c r="H38" s="351" t="s">
        <v>371</v>
      </c>
      <c r="I38" s="333" t="s">
        <v>370</v>
      </c>
      <c r="J38" s="353">
        <v>0</v>
      </c>
      <c r="K38" s="353">
        <v>0</v>
      </c>
      <c r="L38" s="357"/>
    </row>
    <row r="39" spans="1:12" ht="12.75" x14ac:dyDescent="0.2">
      <c r="A39" s="351" t="s">
        <v>369</v>
      </c>
      <c r="B39" s="334"/>
      <c r="C39" s="333"/>
      <c r="D39" s="360"/>
      <c r="E39" s="353"/>
      <c r="F39" s="356"/>
      <c r="G39" s="355" t="s">
        <v>368</v>
      </c>
      <c r="H39" s="351" t="s">
        <v>367</v>
      </c>
      <c r="I39" s="333" t="s">
        <v>366</v>
      </c>
      <c r="J39" s="359">
        <f>SUBTOTAL(9,J37:J38)</f>
        <v>0</v>
      </c>
      <c r="K39" s="358" t="s">
        <v>346</v>
      </c>
      <c r="L39" s="352">
        <f>SUBTOTAL(9,K37:K38)</f>
        <v>0</v>
      </c>
    </row>
    <row r="40" spans="1:12" ht="12.75" x14ac:dyDescent="0.2">
      <c r="A40" s="351" t="s">
        <v>365</v>
      </c>
      <c r="B40" s="334">
        <v>419100</v>
      </c>
      <c r="C40" s="333" t="s">
        <v>120</v>
      </c>
      <c r="D40" s="353">
        <v>0</v>
      </c>
      <c r="E40" s="353">
        <v>0</v>
      </c>
      <c r="F40" s="356"/>
      <c r="G40" s="355" t="s">
        <v>364</v>
      </c>
      <c r="H40" s="351" t="s">
        <v>363</v>
      </c>
      <c r="I40" s="333"/>
      <c r="J40" s="347"/>
      <c r="K40" s="357"/>
      <c r="L40" s="357"/>
    </row>
    <row r="41" spans="1:12" ht="12.75" x14ac:dyDescent="0.2">
      <c r="A41" s="351" t="s">
        <v>362</v>
      </c>
      <c r="B41" s="334">
        <v>419200</v>
      </c>
      <c r="C41" s="333" t="s">
        <v>118</v>
      </c>
      <c r="D41" s="353">
        <v>160</v>
      </c>
      <c r="E41" s="353">
        <v>0</v>
      </c>
      <c r="F41" s="356"/>
      <c r="G41" s="355" t="s">
        <v>361</v>
      </c>
      <c r="H41" s="335"/>
      <c r="I41" s="333" t="s">
        <v>360</v>
      </c>
      <c r="J41" s="359">
        <f>SUM(D46,J8,J22,J35,J39)</f>
        <v>8763</v>
      </c>
      <c r="K41" s="358" t="s">
        <v>346</v>
      </c>
      <c r="L41" s="352">
        <f>SUM(F46,L8,L22,L35,L39)</f>
        <v>5393</v>
      </c>
    </row>
    <row r="42" spans="1:12" ht="12.75" x14ac:dyDescent="0.2">
      <c r="A42" s="351" t="s">
        <v>359</v>
      </c>
      <c r="B42" s="334">
        <v>419300</v>
      </c>
      <c r="C42" s="333" t="s">
        <v>116</v>
      </c>
      <c r="D42" s="353">
        <v>0</v>
      </c>
      <c r="E42" s="353">
        <v>0</v>
      </c>
      <c r="F42" s="356"/>
      <c r="G42" s="355" t="s">
        <v>358</v>
      </c>
      <c r="H42" s="335"/>
      <c r="I42" s="333"/>
      <c r="J42" s="347"/>
      <c r="K42" s="347"/>
      <c r="L42" s="357"/>
    </row>
    <row r="43" spans="1:12" ht="12.75" x14ac:dyDescent="0.2">
      <c r="A43" s="351" t="s">
        <v>357</v>
      </c>
      <c r="B43" s="334">
        <v>419900</v>
      </c>
      <c r="C43" s="333" t="s">
        <v>115</v>
      </c>
      <c r="D43" s="353">
        <v>13</v>
      </c>
      <c r="E43" s="534">
        <v>138</v>
      </c>
      <c r="F43" s="356"/>
      <c r="G43" s="355" t="s">
        <v>356</v>
      </c>
      <c r="H43" s="351" t="s">
        <v>355</v>
      </c>
      <c r="I43" s="333" t="s">
        <v>354</v>
      </c>
      <c r="J43" s="533">
        <v>0</v>
      </c>
      <c r="K43" s="532">
        <v>0</v>
      </c>
      <c r="L43" s="352">
        <f>+K43</f>
        <v>0</v>
      </c>
    </row>
    <row r="44" spans="1:12" ht="12.75" x14ac:dyDescent="0.2">
      <c r="A44" s="351" t="s">
        <v>353</v>
      </c>
      <c r="B44" s="334"/>
      <c r="C44" s="333" t="s">
        <v>352</v>
      </c>
      <c r="D44" s="332">
        <f>SUBTOTAL(9,D20:D43)</f>
        <v>8763</v>
      </c>
      <c r="E44" s="350" t="s">
        <v>346</v>
      </c>
      <c r="F44" s="349">
        <f>SUBTOTAL(9,E20:E43)</f>
        <v>5393</v>
      </c>
      <c r="G44" s="348" t="s">
        <v>351</v>
      </c>
      <c r="H44" s="335"/>
      <c r="I44" s="333"/>
      <c r="J44" s="347"/>
      <c r="K44" s="347"/>
      <c r="L44" s="347"/>
    </row>
    <row r="45" spans="1:12" ht="24" x14ac:dyDescent="0.2">
      <c r="A45" s="346" t="s">
        <v>350</v>
      </c>
      <c r="B45" s="340">
        <v>410000</v>
      </c>
      <c r="C45" s="345" t="s">
        <v>349</v>
      </c>
      <c r="D45" s="344"/>
      <c r="E45" s="343" t="s">
        <v>346</v>
      </c>
      <c r="F45" s="342"/>
      <c r="G45" s="341"/>
      <c r="H45" s="340" t="s">
        <v>348</v>
      </c>
      <c r="I45" s="339" t="s">
        <v>347</v>
      </c>
      <c r="J45" s="338"/>
      <c r="K45" s="337" t="s">
        <v>346</v>
      </c>
      <c r="L45" s="336"/>
    </row>
    <row r="46" spans="1:12" ht="12.75" x14ac:dyDescent="0.2">
      <c r="A46" s="335"/>
      <c r="B46" s="334"/>
      <c r="C46" s="333"/>
      <c r="D46" s="332">
        <f>(D19+D44)</f>
        <v>8763</v>
      </c>
      <c r="E46" s="332"/>
      <c r="F46" s="331">
        <f>SUM(F19+F44)</f>
        <v>5393</v>
      </c>
      <c r="G46" s="330"/>
      <c r="H46" s="329"/>
      <c r="I46" s="328" t="s">
        <v>345</v>
      </c>
      <c r="J46" s="326">
        <f>(D7+J41+J43)</f>
        <v>33835</v>
      </c>
      <c r="K46" s="327"/>
      <c r="L46" s="326">
        <f>(F7+L41+K43)</f>
        <v>37436</v>
      </c>
    </row>
    <row r="47" spans="1:12" ht="12.95" customHeight="1" x14ac:dyDescent="0.2">
      <c r="A47" s="598" t="str">
        <f ca="1">CELL("FILENAME",A1)</f>
        <v>R:\Finance\Annual Budget\Amended 2016-2017\[2016-2017 Amended Budget.xlsx]231</v>
      </c>
      <c r="B47" s="598"/>
      <c r="C47" s="598"/>
      <c r="D47" s="324"/>
      <c r="E47" s="324"/>
      <c r="F47" s="324"/>
      <c r="G47" s="324"/>
      <c r="H47" s="324"/>
      <c r="I47" s="325"/>
      <c r="J47" s="324"/>
      <c r="K47" s="324"/>
      <c r="L47" s="324"/>
    </row>
    <row r="48" spans="1:12" x14ac:dyDescent="0.2">
      <c r="D48" s="323"/>
      <c r="E48" s="323"/>
      <c r="F48" s="323"/>
    </row>
    <row r="49" spans="4:6" x14ac:dyDescent="0.2">
      <c r="D49" s="323"/>
      <c r="E49" s="323"/>
      <c r="F49" s="323"/>
    </row>
    <row r="50" spans="4:6" x14ac:dyDescent="0.2">
      <c r="D50" s="323"/>
      <c r="E50" s="323"/>
      <c r="F50" s="323"/>
    </row>
    <row r="51" spans="4:6" x14ac:dyDescent="0.2">
      <c r="D51" s="323"/>
      <c r="E51" s="323"/>
      <c r="F51" s="323"/>
    </row>
    <row r="52" spans="4:6" x14ac:dyDescent="0.2">
      <c r="D52" s="323"/>
      <c r="E52" s="323"/>
      <c r="F52" s="323"/>
    </row>
    <row r="53" spans="4:6" x14ac:dyDescent="0.2">
      <c r="D53" s="323"/>
      <c r="E53" s="323"/>
      <c r="F53" s="323"/>
    </row>
    <row r="54" spans="4:6" x14ac:dyDescent="0.2">
      <c r="D54" s="323"/>
      <c r="E54" s="323"/>
      <c r="F54" s="323"/>
    </row>
    <row r="55" spans="4:6" x14ac:dyDescent="0.2">
      <c r="D55" s="323"/>
      <c r="E55" s="323"/>
      <c r="F55" s="323"/>
    </row>
    <row r="56" spans="4:6" x14ac:dyDescent="0.2">
      <c r="D56" s="323"/>
      <c r="E56" s="323"/>
      <c r="F56" s="323"/>
    </row>
    <row r="57" spans="4:6" x14ac:dyDescent="0.2">
      <c r="D57" s="323"/>
      <c r="E57" s="323"/>
      <c r="F57" s="323"/>
    </row>
    <row r="58" spans="4:6" x14ac:dyDescent="0.2">
      <c r="D58" s="323"/>
      <c r="E58" s="323"/>
      <c r="F58" s="323"/>
    </row>
    <row r="59" spans="4:6" x14ac:dyDescent="0.2">
      <c r="D59" s="323"/>
      <c r="E59" s="323"/>
      <c r="F59" s="323"/>
    </row>
    <row r="60" spans="4:6" x14ac:dyDescent="0.2">
      <c r="D60" s="323"/>
      <c r="E60" s="323"/>
      <c r="F60" s="323"/>
    </row>
    <row r="61" spans="4:6" x14ac:dyDescent="0.2">
      <c r="D61" s="323"/>
      <c r="E61" s="323"/>
      <c r="F61" s="323"/>
    </row>
    <row r="62" spans="4:6" x14ac:dyDescent="0.2">
      <c r="D62" s="323"/>
      <c r="E62" s="323"/>
      <c r="F62" s="323"/>
    </row>
    <row r="63" spans="4:6" x14ac:dyDescent="0.2">
      <c r="D63" s="323"/>
      <c r="E63" s="323"/>
      <c r="F63" s="323"/>
    </row>
    <row r="64" spans="4:6" x14ac:dyDescent="0.2">
      <c r="D64" s="323"/>
      <c r="E64" s="323"/>
      <c r="F64" s="323"/>
    </row>
    <row r="65" spans="4:6" x14ac:dyDescent="0.2">
      <c r="D65" s="323"/>
      <c r="E65" s="323"/>
      <c r="F65" s="323"/>
    </row>
    <row r="66" spans="4:6" x14ac:dyDescent="0.2">
      <c r="D66" s="323"/>
      <c r="E66" s="323"/>
      <c r="F66" s="323"/>
    </row>
    <row r="67" spans="4:6" x14ac:dyDescent="0.2">
      <c r="D67" s="323"/>
      <c r="E67" s="323"/>
      <c r="F67" s="323"/>
    </row>
    <row r="68" spans="4:6" x14ac:dyDescent="0.2">
      <c r="D68" s="323"/>
      <c r="E68" s="323"/>
      <c r="F68" s="323"/>
    </row>
    <row r="69" spans="4:6" x14ac:dyDescent="0.2">
      <c r="D69" s="323"/>
      <c r="E69" s="323"/>
      <c r="F69" s="323"/>
    </row>
    <row r="70" spans="4:6" x14ac:dyDescent="0.2">
      <c r="D70" s="323"/>
      <c r="E70" s="323"/>
      <c r="F70" s="323"/>
    </row>
    <row r="71" spans="4:6" x14ac:dyDescent="0.2">
      <c r="D71" s="323"/>
      <c r="E71" s="323"/>
      <c r="F71" s="323"/>
    </row>
    <row r="72" spans="4:6" x14ac:dyDescent="0.2">
      <c r="D72" s="323"/>
      <c r="E72" s="323"/>
      <c r="F72" s="323"/>
    </row>
    <row r="73" spans="4:6" x14ac:dyDescent="0.2">
      <c r="D73" s="323"/>
      <c r="E73" s="323"/>
      <c r="F73" s="323"/>
    </row>
    <row r="74" spans="4:6" x14ac:dyDescent="0.2">
      <c r="D74" s="323"/>
      <c r="E74" s="323"/>
      <c r="F74" s="323"/>
    </row>
    <row r="75" spans="4:6" x14ac:dyDescent="0.2">
      <c r="D75" s="323"/>
      <c r="E75" s="323"/>
      <c r="F75" s="323"/>
    </row>
    <row r="76" spans="4:6" x14ac:dyDescent="0.2">
      <c r="D76" s="323"/>
      <c r="E76" s="323"/>
      <c r="F76" s="323"/>
    </row>
    <row r="77" spans="4:6" x14ac:dyDescent="0.2">
      <c r="D77" s="323"/>
      <c r="E77" s="323"/>
      <c r="F77" s="323"/>
    </row>
    <row r="78" spans="4:6" x14ac:dyDescent="0.2">
      <c r="D78" s="323"/>
      <c r="E78" s="323"/>
      <c r="F78" s="323"/>
    </row>
    <row r="79" spans="4:6" x14ac:dyDescent="0.2">
      <c r="D79" s="323"/>
      <c r="E79" s="323"/>
      <c r="F79" s="323"/>
    </row>
    <row r="80" spans="4:6" x14ac:dyDescent="0.2">
      <c r="D80" s="323"/>
      <c r="E80" s="323"/>
      <c r="F80" s="323"/>
    </row>
    <row r="81" spans="4:6" x14ac:dyDescent="0.2">
      <c r="D81" s="323"/>
      <c r="E81" s="323"/>
      <c r="F81" s="323"/>
    </row>
    <row r="82" spans="4:6" x14ac:dyDescent="0.2">
      <c r="D82" s="323"/>
      <c r="E82" s="323"/>
      <c r="F82" s="323"/>
    </row>
    <row r="83" spans="4:6" x14ac:dyDescent="0.2">
      <c r="D83" s="323"/>
      <c r="E83" s="323"/>
      <c r="F83" s="323"/>
    </row>
    <row r="84" spans="4:6" x14ac:dyDescent="0.2">
      <c r="D84" s="323"/>
      <c r="E84" s="323"/>
      <c r="F84" s="323"/>
    </row>
    <row r="85" spans="4:6" x14ac:dyDescent="0.2">
      <c r="D85" s="323"/>
      <c r="E85" s="323"/>
      <c r="F85" s="323"/>
    </row>
    <row r="86" spans="4:6" x14ac:dyDescent="0.2">
      <c r="D86" s="323"/>
      <c r="E86" s="323"/>
      <c r="F86" s="323"/>
    </row>
    <row r="87" spans="4:6" x14ac:dyDescent="0.2">
      <c r="D87" s="323"/>
      <c r="E87" s="323"/>
      <c r="F87" s="323"/>
    </row>
    <row r="88" spans="4:6" x14ac:dyDescent="0.2">
      <c r="D88" s="323"/>
      <c r="E88" s="323"/>
      <c r="F88" s="323"/>
    </row>
    <row r="89" spans="4:6" x14ac:dyDescent="0.2">
      <c r="D89" s="323"/>
      <c r="E89" s="323"/>
      <c r="F89" s="323"/>
    </row>
    <row r="90" spans="4:6" x14ac:dyDescent="0.2">
      <c r="D90" s="323"/>
      <c r="E90" s="323"/>
      <c r="F90" s="323"/>
    </row>
    <row r="91" spans="4:6" x14ac:dyDescent="0.2">
      <c r="D91" s="323"/>
      <c r="E91" s="323"/>
      <c r="F91" s="323"/>
    </row>
    <row r="92" spans="4:6" x14ac:dyDescent="0.2">
      <c r="D92" s="323"/>
      <c r="E92" s="323"/>
      <c r="F92" s="323"/>
    </row>
    <row r="93" spans="4:6" x14ac:dyDescent="0.2">
      <c r="D93" s="323"/>
      <c r="E93" s="323"/>
      <c r="F93" s="323"/>
    </row>
    <row r="94" spans="4:6" x14ac:dyDescent="0.2">
      <c r="D94" s="323"/>
      <c r="E94" s="323"/>
      <c r="F94" s="323"/>
    </row>
    <row r="95" spans="4:6" x14ac:dyDescent="0.2">
      <c r="D95" s="323"/>
      <c r="E95" s="323"/>
      <c r="F95" s="323"/>
    </row>
    <row r="96" spans="4:6" x14ac:dyDescent="0.2">
      <c r="D96" s="323"/>
      <c r="E96" s="323"/>
      <c r="F96" s="323"/>
    </row>
    <row r="97" spans="4:6" x14ac:dyDescent="0.2">
      <c r="D97" s="323"/>
      <c r="E97" s="323"/>
      <c r="F97" s="323"/>
    </row>
    <row r="98" spans="4:6" x14ac:dyDescent="0.2">
      <c r="D98" s="323"/>
      <c r="E98" s="323"/>
      <c r="F98" s="323"/>
    </row>
    <row r="99" spans="4:6" x14ac:dyDescent="0.2">
      <c r="D99" s="323"/>
      <c r="E99" s="323"/>
      <c r="F99" s="323"/>
    </row>
    <row r="100" spans="4:6" x14ac:dyDescent="0.2">
      <c r="D100" s="323"/>
      <c r="E100" s="323"/>
      <c r="F100" s="323"/>
    </row>
    <row r="101" spans="4:6" x14ac:dyDescent="0.2">
      <c r="D101" s="323"/>
      <c r="E101" s="323"/>
      <c r="F101" s="323"/>
    </row>
    <row r="102" spans="4:6" x14ac:dyDescent="0.2">
      <c r="D102" s="323"/>
      <c r="E102" s="323"/>
      <c r="F102" s="323"/>
    </row>
    <row r="103" spans="4:6" x14ac:dyDescent="0.2">
      <c r="D103" s="323"/>
      <c r="E103" s="323"/>
      <c r="F103" s="323"/>
    </row>
    <row r="104" spans="4:6" x14ac:dyDescent="0.2">
      <c r="D104" s="323"/>
      <c r="E104" s="323"/>
      <c r="F104" s="323"/>
    </row>
    <row r="105" spans="4:6" x14ac:dyDescent="0.2">
      <c r="D105" s="323"/>
      <c r="E105" s="323"/>
      <c r="F105" s="323"/>
    </row>
    <row r="106" spans="4:6" x14ac:dyDescent="0.2">
      <c r="D106" s="323"/>
      <c r="E106" s="323"/>
      <c r="F106" s="323"/>
    </row>
    <row r="107" spans="4:6" x14ac:dyDescent="0.2">
      <c r="D107" s="323"/>
      <c r="E107" s="323"/>
      <c r="F107" s="323"/>
    </row>
    <row r="108" spans="4:6" x14ac:dyDescent="0.2">
      <c r="D108" s="323"/>
      <c r="E108" s="323"/>
      <c r="F108" s="323"/>
    </row>
    <row r="109" spans="4:6" x14ac:dyDescent="0.2">
      <c r="D109" s="323"/>
      <c r="E109" s="323"/>
      <c r="F109" s="323"/>
    </row>
    <row r="110" spans="4:6" x14ac:dyDescent="0.2">
      <c r="D110" s="323"/>
      <c r="E110" s="323"/>
      <c r="F110" s="323"/>
    </row>
    <row r="111" spans="4:6" x14ac:dyDescent="0.2">
      <c r="D111" s="323"/>
      <c r="E111" s="323"/>
      <c r="F111" s="323"/>
    </row>
    <row r="112" spans="4:6" x14ac:dyDescent="0.2">
      <c r="D112" s="323"/>
      <c r="E112" s="323"/>
      <c r="F112" s="323"/>
    </row>
    <row r="113" spans="4:6" x14ac:dyDescent="0.2">
      <c r="D113" s="323"/>
      <c r="E113" s="323"/>
      <c r="F113" s="323"/>
    </row>
    <row r="114" spans="4:6" x14ac:dyDescent="0.2">
      <c r="D114" s="323"/>
      <c r="E114" s="323"/>
      <c r="F114" s="323"/>
    </row>
    <row r="115" spans="4:6" x14ac:dyDescent="0.2">
      <c r="D115" s="323"/>
      <c r="E115" s="323"/>
      <c r="F115" s="323"/>
    </row>
    <row r="116" spans="4:6" x14ac:dyDescent="0.2">
      <c r="D116" s="323"/>
      <c r="E116" s="323"/>
      <c r="F116" s="323"/>
    </row>
    <row r="117" spans="4:6" x14ac:dyDescent="0.2">
      <c r="D117" s="323"/>
      <c r="E117" s="323"/>
      <c r="F117" s="323"/>
    </row>
    <row r="118" spans="4:6" x14ac:dyDescent="0.2">
      <c r="D118" s="323"/>
      <c r="E118" s="323"/>
      <c r="F118" s="323"/>
    </row>
    <row r="119" spans="4:6" x14ac:dyDescent="0.2">
      <c r="D119" s="323"/>
      <c r="E119" s="323"/>
      <c r="F119" s="323"/>
    </row>
    <row r="120" spans="4:6" x14ac:dyDescent="0.2">
      <c r="D120" s="323"/>
      <c r="E120" s="323"/>
      <c r="F120" s="323"/>
    </row>
    <row r="121" spans="4:6" x14ac:dyDescent="0.2">
      <c r="D121" s="323"/>
      <c r="E121" s="323"/>
      <c r="F121" s="323"/>
    </row>
    <row r="122" spans="4:6" x14ac:dyDescent="0.2">
      <c r="D122" s="323"/>
      <c r="E122" s="323"/>
      <c r="F122" s="323"/>
    </row>
    <row r="123" spans="4:6" x14ac:dyDescent="0.2">
      <c r="D123" s="323"/>
      <c r="E123" s="323"/>
      <c r="F123" s="323"/>
    </row>
    <row r="124" spans="4:6" x14ac:dyDescent="0.2">
      <c r="D124" s="323"/>
      <c r="E124" s="323"/>
      <c r="F124" s="323"/>
    </row>
    <row r="125" spans="4:6" x14ac:dyDescent="0.2">
      <c r="D125" s="323"/>
      <c r="E125" s="323"/>
      <c r="F125" s="323"/>
    </row>
    <row r="126" spans="4:6" x14ac:dyDescent="0.2">
      <c r="D126" s="323"/>
      <c r="E126" s="323"/>
      <c r="F126" s="323"/>
    </row>
    <row r="127" spans="4:6" x14ac:dyDescent="0.2">
      <c r="D127" s="323"/>
      <c r="E127" s="323"/>
      <c r="F127" s="323"/>
    </row>
    <row r="128" spans="4:6" x14ac:dyDescent="0.2">
      <c r="D128" s="323"/>
      <c r="E128" s="323"/>
      <c r="F128" s="323"/>
    </row>
    <row r="129" spans="4:6" x14ac:dyDescent="0.2">
      <c r="D129" s="323"/>
      <c r="E129" s="323"/>
      <c r="F129" s="323"/>
    </row>
    <row r="130" spans="4:6" x14ac:dyDescent="0.2">
      <c r="D130" s="323"/>
      <c r="E130" s="323"/>
      <c r="F130" s="323"/>
    </row>
    <row r="131" spans="4:6" x14ac:dyDescent="0.2">
      <c r="D131" s="323"/>
      <c r="E131" s="323"/>
      <c r="F131" s="323"/>
    </row>
    <row r="132" spans="4:6" x14ac:dyDescent="0.2">
      <c r="D132" s="323"/>
      <c r="E132" s="323"/>
      <c r="F132" s="323"/>
    </row>
    <row r="133" spans="4:6" x14ac:dyDescent="0.2">
      <c r="D133" s="323"/>
      <c r="E133" s="323"/>
      <c r="F133" s="323"/>
    </row>
    <row r="134" spans="4:6" x14ac:dyDescent="0.2">
      <c r="D134" s="323"/>
      <c r="E134" s="323"/>
      <c r="F134" s="323"/>
    </row>
    <row r="135" spans="4:6" x14ac:dyDescent="0.2">
      <c r="D135" s="323"/>
      <c r="E135" s="323"/>
      <c r="F135" s="323"/>
    </row>
    <row r="136" spans="4:6" x14ac:dyDescent="0.2">
      <c r="D136" s="323"/>
      <c r="E136" s="323"/>
      <c r="F136" s="323"/>
    </row>
    <row r="137" spans="4:6" x14ac:dyDescent="0.2">
      <c r="D137" s="323"/>
      <c r="E137" s="323"/>
      <c r="F137" s="323"/>
    </row>
    <row r="138" spans="4:6" x14ac:dyDescent="0.2">
      <c r="D138" s="323"/>
      <c r="E138" s="323"/>
      <c r="F138" s="323"/>
    </row>
    <row r="139" spans="4:6" x14ac:dyDescent="0.2">
      <c r="D139" s="323"/>
      <c r="E139" s="323"/>
      <c r="F139" s="323"/>
    </row>
    <row r="140" spans="4:6" x14ac:dyDescent="0.2">
      <c r="D140" s="323"/>
      <c r="E140" s="323"/>
      <c r="F140" s="323"/>
    </row>
    <row r="141" spans="4:6" x14ac:dyDescent="0.2">
      <c r="D141" s="323"/>
      <c r="E141" s="323"/>
      <c r="F141" s="323"/>
    </row>
    <row r="142" spans="4:6" x14ac:dyDescent="0.2">
      <c r="D142" s="323"/>
      <c r="E142" s="323"/>
      <c r="F142" s="323"/>
    </row>
    <row r="143" spans="4:6" x14ac:dyDescent="0.2">
      <c r="D143" s="323"/>
      <c r="E143" s="323"/>
      <c r="F143" s="323"/>
    </row>
    <row r="144" spans="4:6" x14ac:dyDescent="0.2">
      <c r="D144" s="323"/>
      <c r="E144" s="323"/>
      <c r="F144" s="323"/>
    </row>
    <row r="145" spans="4:6" x14ac:dyDescent="0.2">
      <c r="D145" s="323"/>
      <c r="E145" s="323"/>
      <c r="F145" s="323"/>
    </row>
    <row r="146" spans="4:6" x14ac:dyDescent="0.2">
      <c r="D146" s="323"/>
      <c r="E146" s="323"/>
      <c r="F146" s="323"/>
    </row>
    <row r="147" spans="4:6" x14ac:dyDescent="0.2">
      <c r="D147" s="323"/>
      <c r="E147" s="323"/>
      <c r="F147" s="323"/>
    </row>
    <row r="148" spans="4:6" x14ac:dyDescent="0.2">
      <c r="D148" s="323"/>
      <c r="E148" s="323"/>
      <c r="F148" s="323"/>
    </row>
    <row r="149" spans="4:6" x14ac:dyDescent="0.2">
      <c r="D149" s="323"/>
      <c r="E149" s="323"/>
      <c r="F149" s="323"/>
    </row>
    <row r="150" spans="4:6" x14ac:dyDescent="0.2">
      <c r="D150" s="323"/>
      <c r="E150" s="323"/>
      <c r="F150" s="323"/>
    </row>
    <row r="151" spans="4:6" x14ac:dyDescent="0.2">
      <c r="D151" s="323"/>
      <c r="E151" s="323"/>
      <c r="F151" s="323"/>
    </row>
    <row r="152" spans="4:6" x14ac:dyDescent="0.2">
      <c r="D152" s="323"/>
      <c r="E152" s="323"/>
      <c r="F152" s="323"/>
    </row>
    <row r="153" spans="4:6" x14ac:dyDescent="0.2">
      <c r="D153" s="323"/>
      <c r="E153" s="323"/>
      <c r="F153" s="323"/>
    </row>
    <row r="154" spans="4:6" x14ac:dyDescent="0.2">
      <c r="D154" s="323"/>
      <c r="E154" s="323"/>
      <c r="F154" s="323"/>
    </row>
    <row r="155" spans="4:6" x14ac:dyDescent="0.2">
      <c r="D155" s="323"/>
      <c r="E155" s="323"/>
      <c r="F155" s="323"/>
    </row>
    <row r="156" spans="4:6" x14ac:dyDescent="0.2">
      <c r="D156" s="323"/>
      <c r="E156" s="323"/>
      <c r="F156" s="323"/>
    </row>
    <row r="157" spans="4:6" x14ac:dyDescent="0.2">
      <c r="D157" s="323"/>
      <c r="E157" s="323"/>
      <c r="F157" s="323"/>
    </row>
    <row r="158" spans="4:6" x14ac:dyDescent="0.2">
      <c r="D158" s="323"/>
      <c r="E158" s="323"/>
      <c r="F158" s="323"/>
    </row>
    <row r="159" spans="4:6" x14ac:dyDescent="0.2">
      <c r="D159" s="323"/>
      <c r="E159" s="323"/>
      <c r="F159" s="323"/>
    </row>
    <row r="160" spans="4:6" x14ac:dyDescent="0.2">
      <c r="D160" s="323"/>
      <c r="E160" s="323"/>
      <c r="F160" s="323"/>
    </row>
    <row r="161" spans="4:6" x14ac:dyDescent="0.2">
      <c r="D161" s="323"/>
      <c r="E161" s="323"/>
      <c r="F161" s="323"/>
    </row>
    <row r="162" spans="4:6" x14ac:dyDescent="0.2">
      <c r="D162" s="323"/>
      <c r="E162" s="323"/>
      <c r="F162" s="323"/>
    </row>
    <row r="163" spans="4:6" x14ac:dyDescent="0.2">
      <c r="D163" s="323"/>
      <c r="E163" s="323"/>
      <c r="F163" s="323"/>
    </row>
    <row r="164" spans="4:6" x14ac:dyDescent="0.2">
      <c r="D164" s="323"/>
      <c r="E164" s="323"/>
      <c r="F164" s="323"/>
    </row>
    <row r="165" spans="4:6" x14ac:dyDescent="0.2">
      <c r="D165" s="323"/>
      <c r="E165" s="323"/>
      <c r="F165" s="323"/>
    </row>
    <row r="166" spans="4:6" x14ac:dyDescent="0.2">
      <c r="D166" s="323"/>
      <c r="E166" s="323"/>
      <c r="F166" s="323"/>
    </row>
    <row r="167" spans="4:6" x14ac:dyDescent="0.2">
      <c r="D167" s="323"/>
      <c r="E167" s="323"/>
      <c r="F167" s="323"/>
    </row>
    <row r="168" spans="4:6" x14ac:dyDescent="0.2">
      <c r="D168" s="323"/>
      <c r="E168" s="323"/>
      <c r="F168" s="323"/>
    </row>
    <row r="169" spans="4:6" x14ac:dyDescent="0.2">
      <c r="D169" s="323"/>
      <c r="E169" s="323"/>
      <c r="F169" s="323"/>
    </row>
    <row r="170" spans="4:6" x14ac:dyDescent="0.2">
      <c r="D170" s="323"/>
      <c r="E170" s="323"/>
      <c r="F170" s="323"/>
    </row>
    <row r="171" spans="4:6" x14ac:dyDescent="0.2">
      <c r="D171" s="323"/>
      <c r="E171" s="323"/>
      <c r="F171" s="323"/>
    </row>
    <row r="172" spans="4:6" x14ac:dyDescent="0.2">
      <c r="D172" s="323"/>
      <c r="E172" s="323"/>
      <c r="F172" s="323"/>
    </row>
    <row r="173" spans="4:6" x14ac:dyDescent="0.2">
      <c r="D173" s="323"/>
      <c r="E173" s="323"/>
      <c r="F173" s="323"/>
    </row>
    <row r="174" spans="4:6" x14ac:dyDescent="0.2">
      <c r="D174" s="323"/>
      <c r="E174" s="323"/>
      <c r="F174" s="323"/>
    </row>
    <row r="175" spans="4:6" x14ac:dyDescent="0.2">
      <c r="D175" s="323"/>
      <c r="E175" s="323"/>
      <c r="F175" s="323"/>
    </row>
    <row r="176" spans="4:6" x14ac:dyDescent="0.2">
      <c r="D176" s="323"/>
      <c r="E176" s="323"/>
      <c r="F176" s="323"/>
    </row>
    <row r="177" spans="4:6" x14ac:dyDescent="0.2">
      <c r="D177" s="323"/>
      <c r="E177" s="323"/>
      <c r="F177" s="323"/>
    </row>
    <row r="178" spans="4:6" x14ac:dyDescent="0.2">
      <c r="D178" s="323"/>
      <c r="E178" s="323"/>
      <c r="F178" s="323"/>
    </row>
    <row r="179" spans="4:6" x14ac:dyDescent="0.2">
      <c r="D179" s="323"/>
      <c r="E179" s="323"/>
      <c r="F179" s="323"/>
    </row>
    <row r="180" spans="4:6" x14ac:dyDescent="0.2">
      <c r="D180" s="323"/>
      <c r="E180" s="323"/>
      <c r="F180" s="323"/>
    </row>
    <row r="181" spans="4:6" x14ac:dyDescent="0.2">
      <c r="D181" s="323"/>
      <c r="E181" s="323"/>
      <c r="F181" s="323"/>
    </row>
    <row r="182" spans="4:6" x14ac:dyDescent="0.2">
      <c r="D182" s="323"/>
      <c r="E182" s="323"/>
      <c r="F182" s="323"/>
    </row>
    <row r="183" spans="4:6" x14ac:dyDescent="0.2">
      <c r="D183" s="323"/>
      <c r="E183" s="323"/>
      <c r="F183" s="323"/>
    </row>
    <row r="184" spans="4:6" x14ac:dyDescent="0.2">
      <c r="D184" s="323"/>
      <c r="E184" s="323"/>
      <c r="F184" s="323"/>
    </row>
    <row r="185" spans="4:6" x14ac:dyDescent="0.2">
      <c r="D185" s="323"/>
      <c r="E185" s="323"/>
      <c r="F185" s="323"/>
    </row>
    <row r="186" spans="4:6" x14ac:dyDescent="0.2">
      <c r="D186" s="323"/>
      <c r="E186" s="323"/>
      <c r="F186" s="323"/>
    </row>
    <row r="187" spans="4:6" x14ac:dyDescent="0.2">
      <c r="D187" s="323"/>
      <c r="E187" s="323"/>
      <c r="F187" s="323"/>
    </row>
    <row r="188" spans="4:6" x14ac:dyDescent="0.2">
      <c r="D188" s="323"/>
      <c r="E188" s="323"/>
      <c r="F188" s="323"/>
    </row>
    <row r="189" spans="4:6" x14ac:dyDescent="0.2">
      <c r="D189" s="323"/>
      <c r="E189" s="323"/>
      <c r="F189" s="323"/>
    </row>
    <row r="190" spans="4:6" x14ac:dyDescent="0.2">
      <c r="D190" s="323"/>
      <c r="E190" s="323"/>
      <c r="F190" s="323"/>
    </row>
    <row r="191" spans="4:6" x14ac:dyDescent="0.2">
      <c r="D191" s="323"/>
      <c r="E191" s="323"/>
      <c r="F191" s="323"/>
    </row>
    <row r="192" spans="4:6" x14ac:dyDescent="0.2">
      <c r="D192" s="323"/>
      <c r="E192" s="323"/>
      <c r="F192" s="323"/>
    </row>
    <row r="193" spans="4:6" x14ac:dyDescent="0.2">
      <c r="D193" s="323"/>
      <c r="E193" s="323"/>
      <c r="F193" s="323"/>
    </row>
    <row r="194" spans="4:6" x14ac:dyDescent="0.2">
      <c r="D194" s="323"/>
      <c r="E194" s="323"/>
      <c r="F194" s="323"/>
    </row>
    <row r="195" spans="4:6" x14ac:dyDescent="0.2">
      <c r="D195" s="323"/>
      <c r="E195" s="323"/>
      <c r="F195" s="323"/>
    </row>
    <row r="196" spans="4:6" x14ac:dyDescent="0.2">
      <c r="D196" s="323"/>
      <c r="E196" s="323"/>
      <c r="F196" s="323"/>
    </row>
    <row r="197" spans="4:6" x14ac:dyDescent="0.2">
      <c r="D197" s="323"/>
      <c r="E197" s="323"/>
      <c r="F197" s="323"/>
    </row>
    <row r="198" spans="4:6" x14ac:dyDescent="0.2">
      <c r="D198" s="323"/>
      <c r="E198" s="323"/>
      <c r="F198" s="323"/>
    </row>
    <row r="199" spans="4:6" x14ac:dyDescent="0.2">
      <c r="D199" s="323"/>
      <c r="E199" s="323"/>
      <c r="F199" s="323"/>
    </row>
    <row r="200" spans="4:6" x14ac:dyDescent="0.2">
      <c r="D200" s="323"/>
      <c r="E200" s="323"/>
      <c r="F200" s="323"/>
    </row>
    <row r="201" spans="4:6" x14ac:dyDescent="0.2">
      <c r="D201" s="323"/>
      <c r="E201" s="323"/>
      <c r="F201" s="323"/>
    </row>
    <row r="202" spans="4:6" x14ac:dyDescent="0.2">
      <c r="D202" s="323"/>
      <c r="E202" s="323"/>
      <c r="F202" s="323"/>
    </row>
    <row r="203" spans="4:6" x14ac:dyDescent="0.2">
      <c r="D203" s="323"/>
      <c r="E203" s="323"/>
      <c r="F203" s="323"/>
    </row>
    <row r="204" spans="4:6" x14ac:dyDescent="0.2">
      <c r="D204" s="323"/>
      <c r="E204" s="323"/>
      <c r="F204" s="323"/>
    </row>
    <row r="205" spans="4:6" x14ac:dyDescent="0.2">
      <c r="D205" s="323"/>
      <c r="E205" s="323"/>
      <c r="F205" s="323"/>
    </row>
    <row r="206" spans="4:6" x14ac:dyDescent="0.2">
      <c r="D206" s="323"/>
      <c r="E206" s="323"/>
      <c r="F206" s="323"/>
    </row>
    <row r="207" spans="4:6" x14ac:dyDescent="0.2">
      <c r="D207" s="323"/>
      <c r="E207" s="323"/>
      <c r="F207" s="323"/>
    </row>
    <row r="208" spans="4:6" x14ac:dyDescent="0.2">
      <c r="D208" s="323"/>
      <c r="E208" s="323"/>
      <c r="F208" s="323"/>
    </row>
    <row r="209" spans="4:6" x14ac:dyDescent="0.2">
      <c r="D209" s="323"/>
      <c r="E209" s="323"/>
      <c r="F209" s="323"/>
    </row>
    <row r="210" spans="4:6" x14ac:dyDescent="0.2">
      <c r="D210" s="323"/>
      <c r="E210" s="323"/>
      <c r="F210" s="323"/>
    </row>
    <row r="211" spans="4:6" x14ac:dyDescent="0.2">
      <c r="D211" s="323"/>
      <c r="E211" s="323"/>
      <c r="F211" s="323"/>
    </row>
    <row r="212" spans="4:6" x14ac:dyDescent="0.2">
      <c r="D212" s="323"/>
      <c r="E212" s="323"/>
      <c r="F212" s="323"/>
    </row>
    <row r="213" spans="4:6" x14ac:dyDescent="0.2">
      <c r="D213" s="323"/>
      <c r="E213" s="323"/>
      <c r="F213" s="323"/>
    </row>
    <row r="214" spans="4:6" x14ac:dyDescent="0.2">
      <c r="D214" s="323"/>
      <c r="E214" s="323"/>
      <c r="F214" s="323"/>
    </row>
    <row r="215" spans="4:6" x14ac:dyDescent="0.2">
      <c r="D215" s="323"/>
      <c r="E215" s="323"/>
      <c r="F215" s="323"/>
    </row>
    <row r="216" spans="4:6" x14ac:dyDescent="0.2">
      <c r="D216" s="323"/>
      <c r="E216" s="323"/>
      <c r="F216" s="323"/>
    </row>
    <row r="217" spans="4:6" x14ac:dyDescent="0.2">
      <c r="D217" s="323"/>
      <c r="E217" s="323"/>
      <c r="F217" s="323"/>
    </row>
    <row r="218" spans="4:6" x14ac:dyDescent="0.2">
      <c r="D218" s="323"/>
      <c r="E218" s="323"/>
      <c r="F218" s="323"/>
    </row>
    <row r="219" spans="4:6" x14ac:dyDescent="0.2">
      <c r="D219" s="323"/>
      <c r="E219" s="323"/>
      <c r="F219" s="323"/>
    </row>
    <row r="220" spans="4:6" x14ac:dyDescent="0.2">
      <c r="D220" s="323"/>
      <c r="E220" s="323"/>
      <c r="F220" s="323"/>
    </row>
    <row r="221" spans="4:6" x14ac:dyDescent="0.2">
      <c r="D221" s="323"/>
      <c r="E221" s="323"/>
      <c r="F221" s="323"/>
    </row>
    <row r="222" spans="4:6" x14ac:dyDescent="0.2">
      <c r="D222" s="323"/>
      <c r="E222" s="323"/>
      <c r="F222" s="323"/>
    </row>
    <row r="223" spans="4:6" x14ac:dyDescent="0.2">
      <c r="D223" s="323"/>
      <c r="E223" s="323"/>
      <c r="F223" s="323"/>
    </row>
    <row r="224" spans="4:6" x14ac:dyDescent="0.2">
      <c r="D224" s="323"/>
      <c r="E224" s="323"/>
      <c r="F224" s="323"/>
    </row>
    <row r="225" spans="4:6" x14ac:dyDescent="0.2">
      <c r="D225" s="323"/>
      <c r="E225" s="323"/>
      <c r="F225" s="323"/>
    </row>
    <row r="226" spans="4:6" x14ac:dyDescent="0.2">
      <c r="D226" s="323"/>
      <c r="E226" s="323"/>
      <c r="F226" s="323"/>
    </row>
    <row r="227" spans="4:6" x14ac:dyDescent="0.2">
      <c r="D227" s="323"/>
      <c r="E227" s="323"/>
      <c r="F227" s="323"/>
    </row>
    <row r="228" spans="4:6" x14ac:dyDescent="0.2">
      <c r="D228" s="323"/>
      <c r="E228" s="323"/>
      <c r="F228" s="323"/>
    </row>
    <row r="229" spans="4:6" x14ac:dyDescent="0.2">
      <c r="D229" s="323"/>
      <c r="E229" s="323"/>
      <c r="F229" s="323"/>
    </row>
    <row r="230" spans="4:6" x14ac:dyDescent="0.2">
      <c r="D230" s="323"/>
      <c r="E230" s="323"/>
      <c r="F230" s="323"/>
    </row>
    <row r="231" spans="4:6" x14ac:dyDescent="0.2">
      <c r="D231" s="323"/>
      <c r="E231" s="323"/>
      <c r="F231" s="323"/>
    </row>
    <row r="232" spans="4:6" x14ac:dyDescent="0.2">
      <c r="D232" s="323"/>
      <c r="E232" s="323"/>
      <c r="F232" s="323"/>
    </row>
    <row r="233" spans="4:6" x14ac:dyDescent="0.2">
      <c r="D233" s="323"/>
      <c r="E233" s="323"/>
      <c r="F233" s="323"/>
    </row>
    <row r="234" spans="4:6" x14ac:dyDescent="0.2">
      <c r="D234" s="323"/>
      <c r="E234" s="323"/>
      <c r="F234" s="323"/>
    </row>
    <row r="235" spans="4:6" x14ac:dyDescent="0.2">
      <c r="D235" s="323"/>
      <c r="E235" s="323"/>
      <c r="F235" s="323"/>
    </row>
    <row r="236" spans="4:6" x14ac:dyDescent="0.2">
      <c r="D236" s="323"/>
      <c r="E236" s="323"/>
      <c r="F236" s="323"/>
    </row>
    <row r="237" spans="4:6" x14ac:dyDescent="0.2">
      <c r="D237" s="323"/>
      <c r="E237" s="323"/>
      <c r="F237" s="323"/>
    </row>
    <row r="238" spans="4:6" x14ac:dyDescent="0.2">
      <c r="D238" s="323"/>
      <c r="E238" s="323"/>
      <c r="F238" s="323"/>
    </row>
    <row r="239" spans="4:6" x14ac:dyDescent="0.2">
      <c r="D239" s="323"/>
      <c r="E239" s="323"/>
      <c r="F239" s="323"/>
    </row>
    <row r="240" spans="4:6" x14ac:dyDescent="0.2">
      <c r="D240" s="323"/>
      <c r="E240" s="323"/>
      <c r="F240" s="323"/>
    </row>
    <row r="241" spans="4:6" x14ac:dyDescent="0.2">
      <c r="D241" s="323"/>
      <c r="E241" s="323"/>
      <c r="F241" s="323"/>
    </row>
    <row r="242" spans="4:6" x14ac:dyDescent="0.2">
      <c r="D242" s="323"/>
      <c r="E242" s="323"/>
      <c r="F242" s="323"/>
    </row>
    <row r="243" spans="4:6" x14ac:dyDescent="0.2">
      <c r="D243" s="323"/>
      <c r="E243" s="323"/>
      <c r="F243" s="323"/>
    </row>
    <row r="244" spans="4:6" x14ac:dyDescent="0.2">
      <c r="D244" s="323"/>
      <c r="E244" s="323"/>
      <c r="F244" s="323"/>
    </row>
    <row r="245" spans="4:6" x14ac:dyDescent="0.2">
      <c r="D245" s="323"/>
      <c r="E245" s="323"/>
      <c r="F245" s="323"/>
    </row>
    <row r="246" spans="4:6" x14ac:dyDescent="0.2">
      <c r="D246" s="323"/>
      <c r="E246" s="323"/>
      <c r="F246" s="323"/>
    </row>
    <row r="247" spans="4:6" x14ac:dyDescent="0.2">
      <c r="D247" s="323"/>
      <c r="E247" s="323"/>
      <c r="F247" s="323"/>
    </row>
    <row r="248" spans="4:6" x14ac:dyDescent="0.2">
      <c r="D248" s="323"/>
      <c r="E248" s="323"/>
      <c r="F248" s="323"/>
    </row>
    <row r="249" spans="4:6" x14ac:dyDescent="0.2">
      <c r="D249" s="323"/>
      <c r="E249" s="323"/>
      <c r="F249" s="323"/>
    </row>
    <row r="250" spans="4:6" x14ac:dyDescent="0.2">
      <c r="D250" s="323"/>
      <c r="E250" s="323"/>
      <c r="F250" s="323"/>
    </row>
    <row r="251" spans="4:6" x14ac:dyDescent="0.2">
      <c r="D251" s="323"/>
      <c r="E251" s="323"/>
      <c r="F251" s="323"/>
    </row>
    <row r="252" spans="4:6" x14ac:dyDescent="0.2">
      <c r="D252" s="323"/>
      <c r="E252" s="323"/>
      <c r="F252" s="323"/>
    </row>
    <row r="253" spans="4:6" x14ac:dyDescent="0.2">
      <c r="D253" s="323"/>
      <c r="E253" s="323"/>
      <c r="F253" s="323"/>
    </row>
    <row r="254" spans="4:6" x14ac:dyDescent="0.2">
      <c r="D254" s="323"/>
      <c r="E254" s="323"/>
      <c r="F254" s="323"/>
    </row>
    <row r="255" spans="4:6" x14ac:dyDescent="0.2">
      <c r="D255" s="323"/>
      <c r="E255" s="323"/>
      <c r="F255" s="323"/>
    </row>
    <row r="256" spans="4:6" x14ac:dyDescent="0.2">
      <c r="D256" s="323"/>
      <c r="E256" s="323"/>
      <c r="F256" s="323"/>
    </row>
    <row r="257" spans="4:6" x14ac:dyDescent="0.2">
      <c r="D257" s="323"/>
      <c r="E257" s="323"/>
      <c r="F257" s="323"/>
    </row>
    <row r="258" spans="4:6" x14ac:dyDescent="0.2">
      <c r="D258" s="323"/>
      <c r="E258" s="323"/>
      <c r="F258" s="323"/>
    </row>
    <row r="259" spans="4:6" x14ac:dyDescent="0.2">
      <c r="D259" s="323"/>
      <c r="E259" s="323"/>
      <c r="F259" s="323"/>
    </row>
    <row r="260" spans="4:6" x14ac:dyDescent="0.2">
      <c r="D260" s="323"/>
      <c r="E260" s="323"/>
      <c r="F260" s="323"/>
    </row>
    <row r="261" spans="4:6" x14ac:dyDescent="0.2">
      <c r="D261" s="323"/>
      <c r="E261" s="323"/>
      <c r="F261" s="323"/>
    </row>
    <row r="262" spans="4:6" x14ac:dyDescent="0.2">
      <c r="D262" s="323"/>
      <c r="E262" s="323"/>
      <c r="F262" s="323"/>
    </row>
    <row r="263" spans="4:6" x14ac:dyDescent="0.2">
      <c r="D263" s="323"/>
      <c r="E263" s="323"/>
      <c r="F263" s="323"/>
    </row>
    <row r="264" spans="4:6" x14ac:dyDescent="0.2">
      <c r="D264" s="323"/>
      <c r="E264" s="323"/>
      <c r="F264" s="323"/>
    </row>
    <row r="265" spans="4:6" x14ac:dyDescent="0.2">
      <c r="D265" s="323"/>
      <c r="E265" s="323"/>
      <c r="F265" s="323"/>
    </row>
    <row r="266" spans="4:6" x14ac:dyDescent="0.2">
      <c r="D266" s="323"/>
      <c r="E266" s="323"/>
      <c r="F266" s="323"/>
    </row>
    <row r="267" spans="4:6" x14ac:dyDescent="0.2">
      <c r="D267" s="323"/>
      <c r="E267" s="323"/>
      <c r="F267" s="323"/>
    </row>
    <row r="268" spans="4:6" x14ac:dyDescent="0.2">
      <c r="D268" s="323"/>
      <c r="E268" s="323"/>
      <c r="F268" s="323"/>
    </row>
    <row r="269" spans="4:6" x14ac:dyDescent="0.2">
      <c r="D269" s="323"/>
      <c r="E269" s="323"/>
      <c r="F269" s="323"/>
    </row>
    <row r="270" spans="4:6" x14ac:dyDescent="0.2">
      <c r="D270" s="323"/>
      <c r="E270" s="323"/>
      <c r="F270" s="323"/>
    </row>
    <row r="271" spans="4:6" x14ac:dyDescent="0.2">
      <c r="D271" s="323"/>
      <c r="E271" s="323"/>
      <c r="F271" s="323"/>
    </row>
    <row r="272" spans="4:6" x14ac:dyDescent="0.2">
      <c r="D272" s="323"/>
      <c r="E272" s="323"/>
      <c r="F272" s="323"/>
    </row>
    <row r="273" spans="4:6" x14ac:dyDescent="0.2">
      <c r="D273" s="323"/>
      <c r="E273" s="323"/>
      <c r="F273" s="323"/>
    </row>
    <row r="274" spans="4:6" x14ac:dyDescent="0.2">
      <c r="D274" s="323"/>
      <c r="E274" s="323"/>
      <c r="F274" s="323"/>
    </row>
    <row r="275" spans="4:6" x14ac:dyDescent="0.2">
      <c r="D275" s="323"/>
      <c r="E275" s="323"/>
      <c r="F275" s="323"/>
    </row>
    <row r="276" spans="4:6" x14ac:dyDescent="0.2">
      <c r="D276" s="323"/>
      <c r="E276" s="323"/>
      <c r="F276" s="323"/>
    </row>
    <row r="277" spans="4:6" x14ac:dyDescent="0.2">
      <c r="D277" s="323"/>
      <c r="E277" s="323"/>
      <c r="F277" s="323"/>
    </row>
    <row r="278" spans="4:6" x14ac:dyDescent="0.2">
      <c r="D278" s="323"/>
      <c r="E278" s="323"/>
      <c r="F278" s="323"/>
    </row>
    <row r="279" spans="4:6" x14ac:dyDescent="0.2">
      <c r="D279" s="323"/>
      <c r="E279" s="323"/>
      <c r="F279" s="323"/>
    </row>
    <row r="280" spans="4:6" x14ac:dyDescent="0.2">
      <c r="D280" s="323"/>
      <c r="E280" s="323"/>
      <c r="F280" s="323"/>
    </row>
    <row r="281" spans="4:6" x14ac:dyDescent="0.2">
      <c r="D281" s="323"/>
      <c r="E281" s="323"/>
      <c r="F281" s="323"/>
    </row>
    <row r="282" spans="4:6" x14ac:dyDescent="0.2">
      <c r="D282" s="323"/>
      <c r="E282" s="323"/>
      <c r="F282" s="323"/>
    </row>
    <row r="283" spans="4:6" x14ac:dyDescent="0.2">
      <c r="D283" s="323"/>
      <c r="E283" s="323"/>
      <c r="F283" s="323"/>
    </row>
    <row r="284" spans="4:6" x14ac:dyDescent="0.2">
      <c r="D284" s="323"/>
      <c r="E284" s="323"/>
      <c r="F284" s="323"/>
    </row>
    <row r="285" spans="4:6" x14ac:dyDescent="0.2">
      <c r="D285" s="323"/>
      <c r="E285" s="323"/>
      <c r="F285" s="323"/>
    </row>
    <row r="286" spans="4:6" x14ac:dyDescent="0.2">
      <c r="D286" s="323"/>
      <c r="E286" s="323"/>
      <c r="F286" s="323"/>
    </row>
    <row r="287" spans="4:6" x14ac:dyDescent="0.2">
      <c r="D287" s="323"/>
      <c r="E287" s="323"/>
      <c r="F287" s="323"/>
    </row>
    <row r="288" spans="4:6" x14ac:dyDescent="0.2">
      <c r="D288" s="323"/>
      <c r="E288" s="323"/>
      <c r="F288" s="323"/>
    </row>
    <row r="289" spans="4:6" x14ac:dyDescent="0.2">
      <c r="D289" s="323"/>
      <c r="E289" s="323"/>
      <c r="F289" s="323"/>
    </row>
    <row r="290" spans="4:6" x14ac:dyDescent="0.2">
      <c r="D290" s="323"/>
      <c r="E290" s="323"/>
      <c r="F290" s="323"/>
    </row>
    <row r="291" spans="4:6" x14ac:dyDescent="0.2">
      <c r="D291" s="323"/>
      <c r="E291" s="323"/>
      <c r="F291" s="323"/>
    </row>
    <row r="292" spans="4:6" x14ac:dyDescent="0.2">
      <c r="D292" s="323"/>
      <c r="E292" s="323"/>
      <c r="F292" s="323"/>
    </row>
    <row r="293" spans="4:6" x14ac:dyDescent="0.2">
      <c r="D293" s="323"/>
      <c r="E293" s="323"/>
      <c r="F293" s="323"/>
    </row>
    <row r="294" spans="4:6" x14ac:dyDescent="0.2">
      <c r="D294" s="323"/>
      <c r="E294" s="323"/>
      <c r="F294" s="323"/>
    </row>
    <row r="295" spans="4:6" x14ac:dyDescent="0.2">
      <c r="D295" s="323"/>
      <c r="E295" s="323"/>
      <c r="F295" s="323"/>
    </row>
    <row r="296" spans="4:6" x14ac:dyDescent="0.2">
      <c r="D296" s="323"/>
      <c r="E296" s="323"/>
      <c r="F296" s="323"/>
    </row>
    <row r="297" spans="4:6" x14ac:dyDescent="0.2">
      <c r="D297" s="323"/>
      <c r="E297" s="323"/>
      <c r="F297" s="323"/>
    </row>
    <row r="298" spans="4:6" x14ac:dyDescent="0.2">
      <c r="D298" s="323"/>
      <c r="E298" s="323"/>
      <c r="F298" s="323"/>
    </row>
    <row r="299" spans="4:6" x14ac:dyDescent="0.2">
      <c r="D299" s="323"/>
      <c r="E299" s="323"/>
      <c r="F299" s="323"/>
    </row>
    <row r="300" spans="4:6" x14ac:dyDescent="0.2">
      <c r="D300" s="323"/>
      <c r="E300" s="323"/>
      <c r="F300" s="323"/>
    </row>
    <row r="301" spans="4:6" x14ac:dyDescent="0.2">
      <c r="D301" s="323"/>
      <c r="E301" s="323"/>
      <c r="F301" s="323"/>
    </row>
    <row r="302" spans="4:6" x14ac:dyDescent="0.2">
      <c r="D302" s="323"/>
      <c r="E302" s="323"/>
      <c r="F302" s="323"/>
    </row>
    <row r="303" spans="4:6" x14ac:dyDescent="0.2">
      <c r="D303" s="323"/>
      <c r="E303" s="323"/>
      <c r="F303" s="323"/>
    </row>
    <row r="304" spans="4:6" x14ac:dyDescent="0.2">
      <c r="D304" s="323"/>
      <c r="E304" s="323"/>
      <c r="F304" s="323"/>
    </row>
    <row r="305" spans="4:6" x14ac:dyDescent="0.2">
      <c r="D305" s="323"/>
      <c r="E305" s="323"/>
      <c r="F305" s="323"/>
    </row>
    <row r="306" spans="4:6" x14ac:dyDescent="0.2">
      <c r="D306" s="323"/>
      <c r="E306" s="323"/>
      <c r="F306" s="323"/>
    </row>
    <row r="307" spans="4:6" x14ac:dyDescent="0.2">
      <c r="D307" s="323"/>
      <c r="E307" s="323"/>
      <c r="F307" s="323"/>
    </row>
    <row r="308" spans="4:6" x14ac:dyDescent="0.2">
      <c r="D308" s="323"/>
      <c r="E308" s="323"/>
      <c r="F308" s="323"/>
    </row>
    <row r="309" spans="4:6" x14ac:dyDescent="0.2">
      <c r="D309" s="323"/>
      <c r="E309" s="323"/>
      <c r="F309" s="323"/>
    </row>
    <row r="310" spans="4:6" x14ac:dyDescent="0.2">
      <c r="D310" s="323"/>
      <c r="E310" s="323"/>
      <c r="F310" s="323"/>
    </row>
    <row r="311" spans="4:6" x14ac:dyDescent="0.2">
      <c r="D311" s="323"/>
      <c r="E311" s="323"/>
      <c r="F311" s="323"/>
    </row>
    <row r="312" spans="4:6" x14ac:dyDescent="0.2">
      <c r="D312" s="323"/>
      <c r="E312" s="323"/>
      <c r="F312" s="323"/>
    </row>
    <row r="313" spans="4:6" x14ac:dyDescent="0.2">
      <c r="D313" s="323"/>
      <c r="E313" s="323"/>
      <c r="F313" s="323"/>
    </row>
    <row r="314" spans="4:6" x14ac:dyDescent="0.2">
      <c r="D314" s="323"/>
      <c r="E314" s="323"/>
      <c r="F314" s="323"/>
    </row>
    <row r="315" spans="4:6" x14ac:dyDescent="0.2">
      <c r="D315" s="323"/>
      <c r="E315" s="323"/>
      <c r="F315" s="323"/>
    </row>
    <row r="316" spans="4:6" x14ac:dyDescent="0.2">
      <c r="D316" s="323"/>
      <c r="E316" s="323"/>
      <c r="F316" s="323"/>
    </row>
    <row r="317" spans="4:6" x14ac:dyDescent="0.2">
      <c r="D317" s="323"/>
      <c r="E317" s="323"/>
      <c r="F317" s="323"/>
    </row>
    <row r="318" spans="4:6" x14ac:dyDescent="0.2">
      <c r="D318" s="323"/>
      <c r="E318" s="323"/>
      <c r="F318" s="323"/>
    </row>
    <row r="319" spans="4:6" x14ac:dyDescent="0.2">
      <c r="D319" s="323"/>
      <c r="E319" s="323"/>
      <c r="F319" s="323"/>
    </row>
    <row r="320" spans="4:6" x14ac:dyDescent="0.2">
      <c r="D320" s="323"/>
      <c r="E320" s="323"/>
      <c r="F320" s="323"/>
    </row>
    <row r="321" spans="4:6" x14ac:dyDescent="0.2">
      <c r="D321" s="323"/>
      <c r="E321" s="323"/>
      <c r="F321" s="323"/>
    </row>
    <row r="322" spans="4:6" x14ac:dyDescent="0.2">
      <c r="D322" s="323"/>
      <c r="E322" s="323"/>
      <c r="F322" s="323"/>
    </row>
    <row r="323" spans="4:6" x14ac:dyDescent="0.2">
      <c r="D323" s="323"/>
      <c r="E323" s="323"/>
      <c r="F323" s="323"/>
    </row>
    <row r="324" spans="4:6" x14ac:dyDescent="0.2">
      <c r="D324" s="323"/>
      <c r="E324" s="323"/>
      <c r="F324" s="323"/>
    </row>
    <row r="325" spans="4:6" x14ac:dyDescent="0.2">
      <c r="D325" s="323"/>
      <c r="E325" s="323"/>
      <c r="F325" s="323"/>
    </row>
    <row r="326" spans="4:6" x14ac:dyDescent="0.2">
      <c r="D326" s="323"/>
      <c r="E326" s="323"/>
      <c r="F326" s="323"/>
    </row>
    <row r="327" spans="4:6" x14ac:dyDescent="0.2">
      <c r="D327" s="323"/>
      <c r="E327" s="323"/>
      <c r="F327" s="323"/>
    </row>
    <row r="328" spans="4:6" x14ac:dyDescent="0.2">
      <c r="D328" s="323"/>
      <c r="E328" s="323"/>
      <c r="F328" s="323"/>
    </row>
    <row r="329" spans="4:6" x14ac:dyDescent="0.2">
      <c r="D329" s="323"/>
      <c r="E329" s="323"/>
      <c r="F329" s="323"/>
    </row>
    <row r="330" spans="4:6" x14ac:dyDescent="0.2">
      <c r="D330" s="323"/>
      <c r="E330" s="323"/>
      <c r="F330" s="323"/>
    </row>
    <row r="331" spans="4:6" x14ac:dyDescent="0.2">
      <c r="D331" s="323"/>
      <c r="E331" s="323"/>
      <c r="F331" s="323"/>
    </row>
    <row r="332" spans="4:6" x14ac:dyDescent="0.2">
      <c r="D332" s="323"/>
      <c r="E332" s="323"/>
      <c r="F332" s="323"/>
    </row>
    <row r="333" spans="4:6" x14ac:dyDescent="0.2">
      <c r="D333" s="323"/>
      <c r="E333" s="323"/>
      <c r="F333" s="323"/>
    </row>
    <row r="334" spans="4:6" x14ac:dyDescent="0.2">
      <c r="D334" s="323"/>
      <c r="E334" s="323"/>
      <c r="F334" s="323"/>
    </row>
    <row r="335" spans="4:6" x14ac:dyDescent="0.2">
      <c r="D335" s="323"/>
      <c r="E335" s="323"/>
      <c r="F335" s="323"/>
    </row>
    <row r="336" spans="4:6" x14ac:dyDescent="0.2">
      <c r="D336" s="323"/>
      <c r="E336" s="323"/>
      <c r="F336" s="323"/>
    </row>
    <row r="337" spans="4:6" x14ac:dyDescent="0.2">
      <c r="D337" s="323"/>
      <c r="E337" s="323"/>
      <c r="F337" s="323"/>
    </row>
    <row r="338" spans="4:6" x14ac:dyDescent="0.2">
      <c r="D338" s="323"/>
      <c r="E338" s="323"/>
      <c r="F338" s="323"/>
    </row>
    <row r="339" spans="4:6" x14ac:dyDescent="0.2">
      <c r="D339" s="323"/>
      <c r="E339" s="323"/>
      <c r="F339" s="323"/>
    </row>
    <row r="340" spans="4:6" x14ac:dyDescent="0.2">
      <c r="D340" s="323"/>
      <c r="E340" s="323"/>
      <c r="F340" s="323"/>
    </row>
    <row r="341" spans="4:6" x14ac:dyDescent="0.2">
      <c r="D341" s="323"/>
      <c r="E341" s="323"/>
      <c r="F341" s="323"/>
    </row>
    <row r="342" spans="4:6" x14ac:dyDescent="0.2">
      <c r="D342" s="323"/>
      <c r="E342" s="323"/>
      <c r="F342" s="323"/>
    </row>
    <row r="343" spans="4:6" x14ac:dyDescent="0.2">
      <c r="D343" s="323"/>
      <c r="E343" s="323"/>
      <c r="F343" s="323"/>
    </row>
    <row r="344" spans="4:6" x14ac:dyDescent="0.2">
      <c r="D344" s="323"/>
      <c r="E344" s="323"/>
      <c r="F344" s="323"/>
    </row>
    <row r="345" spans="4:6" x14ac:dyDescent="0.2">
      <c r="D345" s="323"/>
      <c r="E345" s="323"/>
      <c r="F345" s="323"/>
    </row>
    <row r="346" spans="4:6" x14ac:dyDescent="0.2">
      <c r="D346" s="323"/>
      <c r="E346" s="323"/>
      <c r="F346" s="323"/>
    </row>
    <row r="347" spans="4:6" x14ac:dyDescent="0.2">
      <c r="D347" s="323"/>
      <c r="E347" s="323"/>
      <c r="F347" s="323"/>
    </row>
    <row r="348" spans="4:6" x14ac:dyDescent="0.2">
      <c r="D348" s="323"/>
      <c r="E348" s="323"/>
      <c r="F348" s="323"/>
    </row>
    <row r="349" spans="4:6" x14ac:dyDescent="0.2">
      <c r="D349" s="323"/>
      <c r="E349" s="323"/>
      <c r="F349" s="323"/>
    </row>
    <row r="350" spans="4:6" x14ac:dyDescent="0.2">
      <c r="D350" s="323"/>
      <c r="E350" s="323"/>
      <c r="F350" s="323"/>
    </row>
    <row r="351" spans="4:6" x14ac:dyDescent="0.2">
      <c r="D351" s="323"/>
      <c r="E351" s="323"/>
      <c r="F351" s="323"/>
    </row>
    <row r="352" spans="4:6" x14ac:dyDescent="0.2">
      <c r="D352" s="323"/>
      <c r="E352" s="323"/>
      <c r="F352" s="323"/>
    </row>
    <row r="353" spans="4:6" x14ac:dyDescent="0.2">
      <c r="D353" s="323"/>
      <c r="E353" s="323"/>
      <c r="F353" s="323"/>
    </row>
    <row r="354" spans="4:6" x14ac:dyDescent="0.2">
      <c r="D354" s="323"/>
      <c r="E354" s="323"/>
      <c r="F354" s="323"/>
    </row>
    <row r="355" spans="4:6" x14ac:dyDescent="0.2">
      <c r="D355" s="323"/>
      <c r="E355" s="323"/>
      <c r="F355" s="323"/>
    </row>
    <row r="356" spans="4:6" x14ac:dyDescent="0.2">
      <c r="D356" s="323"/>
      <c r="E356" s="323"/>
      <c r="F356" s="323"/>
    </row>
    <row r="357" spans="4:6" x14ac:dyDescent="0.2">
      <c r="D357" s="323"/>
      <c r="E357" s="323"/>
      <c r="F357" s="323"/>
    </row>
    <row r="358" spans="4:6" x14ac:dyDescent="0.2">
      <c r="D358" s="323"/>
      <c r="E358" s="323"/>
      <c r="F358" s="323"/>
    </row>
    <row r="359" spans="4:6" x14ac:dyDescent="0.2">
      <c r="D359" s="323"/>
      <c r="E359" s="323"/>
      <c r="F359" s="323"/>
    </row>
    <row r="360" spans="4:6" x14ac:dyDescent="0.2">
      <c r="D360" s="323"/>
      <c r="E360" s="323"/>
      <c r="F360" s="323"/>
    </row>
    <row r="361" spans="4:6" x14ac:dyDescent="0.2">
      <c r="D361" s="323"/>
      <c r="E361" s="323"/>
      <c r="F361" s="323"/>
    </row>
    <row r="362" spans="4:6" x14ac:dyDescent="0.2">
      <c r="D362" s="323"/>
      <c r="E362" s="323"/>
      <c r="F362" s="323"/>
    </row>
    <row r="363" spans="4:6" x14ac:dyDescent="0.2">
      <c r="D363" s="323"/>
      <c r="E363" s="323"/>
      <c r="F363" s="323"/>
    </row>
    <row r="364" spans="4:6" x14ac:dyDescent="0.2">
      <c r="D364" s="323"/>
      <c r="E364" s="323"/>
      <c r="F364" s="323"/>
    </row>
    <row r="365" spans="4:6" x14ac:dyDescent="0.2">
      <c r="D365" s="323"/>
      <c r="E365" s="323"/>
      <c r="F365" s="323"/>
    </row>
    <row r="366" spans="4:6" x14ac:dyDescent="0.2">
      <c r="D366" s="323"/>
      <c r="E366" s="323"/>
      <c r="F366" s="323"/>
    </row>
    <row r="367" spans="4:6" x14ac:dyDescent="0.2">
      <c r="D367" s="323"/>
      <c r="E367" s="323"/>
      <c r="F367" s="323"/>
    </row>
    <row r="368" spans="4:6" x14ac:dyDescent="0.2">
      <c r="D368" s="323"/>
      <c r="E368" s="323"/>
      <c r="F368" s="323"/>
    </row>
    <row r="369" spans="4:6" x14ac:dyDescent="0.2">
      <c r="D369" s="323"/>
      <c r="E369" s="323"/>
      <c r="F369" s="323"/>
    </row>
    <row r="370" spans="4:6" x14ac:dyDescent="0.2">
      <c r="D370" s="323"/>
      <c r="E370" s="323"/>
      <c r="F370" s="323"/>
    </row>
    <row r="371" spans="4:6" x14ac:dyDescent="0.2">
      <c r="D371" s="323"/>
      <c r="E371" s="323"/>
      <c r="F371" s="323"/>
    </row>
    <row r="372" spans="4:6" x14ac:dyDescent="0.2">
      <c r="D372" s="323"/>
      <c r="E372" s="323"/>
      <c r="F372" s="323"/>
    </row>
    <row r="373" spans="4:6" x14ac:dyDescent="0.2">
      <c r="D373" s="323"/>
      <c r="E373" s="323"/>
      <c r="F373" s="323"/>
    </row>
    <row r="374" spans="4:6" x14ac:dyDescent="0.2">
      <c r="D374" s="323"/>
      <c r="E374" s="323"/>
      <c r="F374" s="323"/>
    </row>
    <row r="375" spans="4:6" x14ac:dyDescent="0.2">
      <c r="D375" s="323"/>
      <c r="E375" s="323"/>
      <c r="F375" s="323"/>
    </row>
    <row r="376" spans="4:6" x14ac:dyDescent="0.2">
      <c r="D376" s="323"/>
      <c r="E376" s="323"/>
      <c r="F376" s="323"/>
    </row>
    <row r="377" spans="4:6" x14ac:dyDescent="0.2">
      <c r="D377" s="323"/>
      <c r="E377" s="323"/>
      <c r="F377" s="323"/>
    </row>
    <row r="378" spans="4:6" x14ac:dyDescent="0.2">
      <c r="D378" s="323"/>
      <c r="E378" s="323"/>
      <c r="F378" s="323"/>
    </row>
    <row r="379" spans="4:6" x14ac:dyDescent="0.2">
      <c r="D379" s="323"/>
      <c r="E379" s="323"/>
      <c r="F379" s="323"/>
    </row>
    <row r="380" spans="4:6" x14ac:dyDescent="0.2">
      <c r="D380" s="323"/>
      <c r="E380" s="323"/>
      <c r="F380" s="323"/>
    </row>
    <row r="381" spans="4:6" x14ac:dyDescent="0.2">
      <c r="D381" s="323"/>
      <c r="E381" s="323"/>
      <c r="F381" s="323"/>
    </row>
    <row r="382" spans="4:6" x14ac:dyDescent="0.2">
      <c r="D382" s="323"/>
      <c r="E382" s="323"/>
      <c r="F382" s="323"/>
    </row>
    <row r="383" spans="4:6" x14ac:dyDescent="0.2">
      <c r="D383" s="323"/>
      <c r="E383" s="323"/>
      <c r="F383" s="323"/>
    </row>
    <row r="384" spans="4:6" x14ac:dyDescent="0.2">
      <c r="D384" s="323"/>
      <c r="E384" s="323"/>
      <c r="F384" s="323"/>
    </row>
    <row r="385" spans="4:6" x14ac:dyDescent="0.2">
      <c r="D385" s="323"/>
      <c r="E385" s="323"/>
      <c r="F385" s="323"/>
    </row>
    <row r="386" spans="4:6" x14ac:dyDescent="0.2">
      <c r="D386" s="323"/>
      <c r="E386" s="323"/>
      <c r="F386" s="323"/>
    </row>
    <row r="387" spans="4:6" x14ac:dyDescent="0.2">
      <c r="D387" s="323"/>
      <c r="E387" s="323"/>
      <c r="F387" s="323"/>
    </row>
    <row r="388" spans="4:6" x14ac:dyDescent="0.2">
      <c r="D388" s="323"/>
      <c r="E388" s="323"/>
      <c r="F388" s="323"/>
    </row>
    <row r="389" spans="4:6" x14ac:dyDescent="0.2">
      <c r="D389" s="323"/>
      <c r="E389" s="323"/>
      <c r="F389" s="323"/>
    </row>
    <row r="390" spans="4:6" x14ac:dyDescent="0.2">
      <c r="D390" s="323"/>
      <c r="E390" s="323"/>
      <c r="F390" s="323"/>
    </row>
    <row r="391" spans="4:6" x14ac:dyDescent="0.2">
      <c r="D391" s="323"/>
      <c r="E391" s="323"/>
      <c r="F391" s="323"/>
    </row>
    <row r="392" spans="4:6" x14ac:dyDescent="0.2">
      <c r="D392" s="323"/>
      <c r="E392" s="323"/>
      <c r="F392" s="323"/>
    </row>
    <row r="393" spans="4:6" x14ac:dyDescent="0.2">
      <c r="D393" s="323"/>
      <c r="E393" s="323"/>
      <c r="F393" s="323"/>
    </row>
    <row r="394" spans="4:6" x14ac:dyDescent="0.2">
      <c r="D394" s="323"/>
      <c r="E394" s="323"/>
      <c r="F394" s="323"/>
    </row>
    <row r="395" spans="4:6" x14ac:dyDescent="0.2">
      <c r="D395" s="323"/>
      <c r="E395" s="323"/>
      <c r="F395" s="323"/>
    </row>
    <row r="396" spans="4:6" x14ac:dyDescent="0.2">
      <c r="D396" s="323"/>
      <c r="E396" s="323"/>
      <c r="F396" s="323"/>
    </row>
    <row r="397" spans="4:6" x14ac:dyDescent="0.2">
      <c r="D397" s="323"/>
      <c r="E397" s="323"/>
      <c r="F397" s="323"/>
    </row>
    <row r="398" spans="4:6" x14ac:dyDescent="0.2">
      <c r="D398" s="323"/>
      <c r="E398" s="323"/>
      <c r="F398" s="323"/>
    </row>
    <row r="399" spans="4:6" x14ac:dyDescent="0.2">
      <c r="D399" s="323"/>
      <c r="E399" s="323"/>
      <c r="F399" s="323"/>
    </row>
    <row r="400" spans="4:6" x14ac:dyDescent="0.2">
      <c r="D400" s="323"/>
      <c r="E400" s="323"/>
      <c r="F400" s="323"/>
    </row>
    <row r="401" spans="4:6" x14ac:dyDescent="0.2">
      <c r="D401" s="323"/>
      <c r="E401" s="323"/>
      <c r="F401" s="323"/>
    </row>
    <row r="402" spans="4:6" x14ac:dyDescent="0.2">
      <c r="D402" s="323"/>
      <c r="E402" s="323"/>
      <c r="F402" s="323"/>
    </row>
    <row r="403" spans="4:6" x14ac:dyDescent="0.2">
      <c r="D403" s="323"/>
      <c r="E403" s="323"/>
      <c r="F403" s="323"/>
    </row>
    <row r="404" spans="4:6" x14ac:dyDescent="0.2">
      <c r="D404" s="323"/>
      <c r="E404" s="323"/>
      <c r="F404" s="323"/>
    </row>
    <row r="405" spans="4:6" x14ac:dyDescent="0.2">
      <c r="D405" s="323"/>
      <c r="E405" s="323"/>
      <c r="F405" s="323"/>
    </row>
    <row r="406" spans="4:6" x14ac:dyDescent="0.2">
      <c r="D406" s="323"/>
      <c r="E406" s="323"/>
      <c r="F406" s="323"/>
    </row>
    <row r="407" spans="4:6" x14ac:dyDescent="0.2">
      <c r="D407" s="323"/>
      <c r="E407" s="323"/>
      <c r="F407" s="323"/>
    </row>
    <row r="408" spans="4:6" x14ac:dyDescent="0.2">
      <c r="D408" s="323"/>
      <c r="E408" s="323"/>
      <c r="F408" s="323"/>
    </row>
    <row r="409" spans="4:6" x14ac:dyDescent="0.2">
      <c r="D409" s="323"/>
      <c r="E409" s="323"/>
      <c r="F409" s="323"/>
    </row>
    <row r="410" spans="4:6" x14ac:dyDescent="0.2">
      <c r="D410" s="323"/>
      <c r="E410" s="323"/>
      <c r="F410" s="323"/>
    </row>
    <row r="411" spans="4:6" x14ac:dyDescent="0.2">
      <c r="D411" s="323"/>
      <c r="E411" s="323"/>
      <c r="F411" s="323"/>
    </row>
    <row r="412" spans="4:6" x14ac:dyDescent="0.2">
      <c r="D412" s="323"/>
      <c r="E412" s="323"/>
      <c r="F412" s="323"/>
    </row>
    <row r="413" spans="4:6" x14ac:dyDescent="0.2">
      <c r="D413" s="323"/>
      <c r="E413" s="323"/>
      <c r="F413" s="323"/>
    </row>
    <row r="414" spans="4:6" x14ac:dyDescent="0.2">
      <c r="D414" s="323"/>
      <c r="E414" s="323"/>
      <c r="F414" s="323"/>
    </row>
    <row r="415" spans="4:6" x14ac:dyDescent="0.2">
      <c r="D415" s="323"/>
      <c r="E415" s="323"/>
      <c r="F415" s="323"/>
    </row>
    <row r="416" spans="4:6" x14ac:dyDescent="0.2">
      <c r="D416" s="323"/>
      <c r="E416" s="323"/>
      <c r="F416" s="323"/>
    </row>
    <row r="417" spans="4:6" x14ac:dyDescent="0.2">
      <c r="D417" s="323"/>
      <c r="E417" s="323"/>
      <c r="F417" s="323"/>
    </row>
    <row r="418" spans="4:6" x14ac:dyDescent="0.2">
      <c r="D418" s="323"/>
      <c r="E418" s="323"/>
      <c r="F418" s="323"/>
    </row>
    <row r="419" spans="4:6" x14ac:dyDescent="0.2">
      <c r="D419" s="323"/>
      <c r="E419" s="323"/>
      <c r="F419" s="323"/>
    </row>
    <row r="420" spans="4:6" x14ac:dyDescent="0.2">
      <c r="D420" s="323"/>
      <c r="E420" s="323"/>
      <c r="F420" s="323"/>
    </row>
    <row r="421" spans="4:6" x14ac:dyDescent="0.2">
      <c r="D421" s="323"/>
      <c r="E421" s="323"/>
      <c r="F421" s="323"/>
    </row>
    <row r="422" spans="4:6" x14ac:dyDescent="0.2">
      <c r="D422" s="323"/>
      <c r="E422" s="323"/>
      <c r="F422" s="323"/>
    </row>
    <row r="423" spans="4:6" x14ac:dyDescent="0.2">
      <c r="D423" s="323"/>
      <c r="E423" s="323"/>
      <c r="F423" s="323"/>
    </row>
    <row r="424" spans="4:6" x14ac:dyDescent="0.2">
      <c r="D424" s="323"/>
      <c r="E424" s="323"/>
      <c r="F424" s="323"/>
    </row>
    <row r="425" spans="4:6" x14ac:dyDescent="0.2">
      <c r="D425" s="323"/>
      <c r="E425" s="323"/>
      <c r="F425" s="323"/>
    </row>
    <row r="426" spans="4:6" x14ac:dyDescent="0.2">
      <c r="D426" s="323"/>
      <c r="E426" s="323"/>
      <c r="F426" s="323"/>
    </row>
    <row r="427" spans="4:6" x14ac:dyDescent="0.2">
      <c r="D427" s="323"/>
      <c r="E427" s="323"/>
      <c r="F427" s="323"/>
    </row>
    <row r="428" spans="4:6" x14ac:dyDescent="0.2">
      <c r="D428" s="323"/>
      <c r="E428" s="323"/>
      <c r="F428" s="323"/>
    </row>
    <row r="429" spans="4:6" x14ac:dyDescent="0.2">
      <c r="D429" s="323"/>
      <c r="E429" s="323"/>
      <c r="F429" s="323"/>
    </row>
    <row r="430" spans="4:6" x14ac:dyDescent="0.2">
      <c r="D430" s="323"/>
      <c r="E430" s="323"/>
      <c r="F430" s="323"/>
    </row>
    <row r="431" spans="4:6" x14ac:dyDescent="0.2">
      <c r="D431" s="323"/>
      <c r="E431" s="323"/>
      <c r="F431" s="323"/>
    </row>
    <row r="432" spans="4:6" x14ac:dyDescent="0.2">
      <c r="D432" s="323"/>
      <c r="E432" s="323"/>
      <c r="F432" s="323"/>
    </row>
    <row r="433" spans="4:6" x14ac:dyDescent="0.2">
      <c r="D433" s="323"/>
      <c r="E433" s="323"/>
      <c r="F433" s="323"/>
    </row>
    <row r="434" spans="4:6" x14ac:dyDescent="0.2">
      <c r="D434" s="323"/>
      <c r="E434" s="323"/>
      <c r="F434" s="323"/>
    </row>
    <row r="435" spans="4:6" x14ac:dyDescent="0.2">
      <c r="D435" s="323"/>
      <c r="E435" s="323"/>
      <c r="F435" s="323"/>
    </row>
    <row r="436" spans="4:6" x14ac:dyDescent="0.2">
      <c r="D436" s="323"/>
      <c r="E436" s="323"/>
      <c r="F436" s="323"/>
    </row>
    <row r="437" spans="4:6" x14ac:dyDescent="0.2">
      <c r="D437" s="323"/>
      <c r="E437" s="323"/>
      <c r="F437" s="323"/>
    </row>
    <row r="438" spans="4:6" x14ac:dyDescent="0.2">
      <c r="D438" s="323"/>
      <c r="E438" s="323"/>
      <c r="F438" s="323"/>
    </row>
    <row r="439" spans="4:6" x14ac:dyDescent="0.2">
      <c r="D439" s="323"/>
      <c r="E439" s="323"/>
      <c r="F439" s="323"/>
    </row>
    <row r="440" spans="4:6" x14ac:dyDescent="0.2">
      <c r="D440" s="323"/>
      <c r="E440" s="323"/>
      <c r="F440" s="323"/>
    </row>
    <row r="441" spans="4:6" x14ac:dyDescent="0.2">
      <c r="D441" s="323"/>
      <c r="E441" s="323"/>
      <c r="F441" s="323"/>
    </row>
  </sheetData>
  <mergeCells count="4">
    <mergeCell ref="A1:C1"/>
    <mergeCell ref="J3:L3"/>
    <mergeCell ref="A4:D4"/>
    <mergeCell ref="A47:C47"/>
  </mergeCells>
  <printOptions horizontalCentered="1" verticalCentered="1"/>
  <pageMargins left="0.1" right="0.1" top="0.5" bottom="0.4" header="0.1" footer="0.1"/>
  <pageSetup scale="80" orientation="landscape" r:id="rId1"/>
  <headerFooter>
    <oddHeader>&amp;C&amp;"Arial,Bold"TWIN FALLS SCHOOL DISTRICT 411</oddHeader>
    <oddFooter>&amp;L&amp;"Arial,Bold"&amp;Z&amp;F&amp;R&amp;"Arial,Bold"Page &amp;P of &amp;N</oddFooter>
  </headerFooter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>
    <pageSetUpPr fitToPage="1"/>
  </sheetPr>
  <dimension ref="A1:M48"/>
  <sheetViews>
    <sheetView defaultGridColor="0" colorId="22" zoomScaleNormal="100" workbookViewId="0">
      <pane xSplit="3" ySplit="7" topLeftCell="D8" activePane="bottomRight" state="frozen"/>
      <selection activeCell="P31" sqref="P31"/>
      <selection pane="topRight" activeCell="P31" sqref="P31"/>
      <selection pane="bottomLeft" activeCell="P31" sqref="P31"/>
      <selection pane="bottomRight" activeCell="P31" sqref="P31"/>
    </sheetView>
  </sheetViews>
  <sheetFormatPr defaultColWidth="9.77734375" defaultRowHeight="15.75" x14ac:dyDescent="0.25"/>
  <cols>
    <col min="1" max="1" width="3.77734375" style="397" customWidth="1"/>
    <col min="2" max="2" width="6.77734375" style="397" customWidth="1"/>
    <col min="3" max="3" width="30.77734375" style="398" customWidth="1"/>
    <col min="4" max="13" width="11.77734375" style="397" customWidth="1"/>
    <col min="14" max="16384" width="9.77734375" style="397"/>
  </cols>
  <sheetData>
    <row r="1" spans="1:13" ht="20.25" x14ac:dyDescent="0.3">
      <c r="A1" s="600" t="s">
        <v>47</v>
      </c>
      <c r="B1" s="600"/>
      <c r="C1" s="600"/>
      <c r="E1" s="449" t="s">
        <v>510</v>
      </c>
      <c r="F1" s="447"/>
      <c r="G1" s="447"/>
      <c r="I1" s="451"/>
      <c r="M1" s="450" t="s">
        <v>681</v>
      </c>
    </row>
    <row r="2" spans="1:13" x14ac:dyDescent="0.25">
      <c r="E2" s="449" t="s">
        <v>16</v>
      </c>
      <c r="F2" s="447"/>
      <c r="G2" s="447"/>
      <c r="K2" s="446"/>
      <c r="L2" s="445"/>
      <c r="M2" s="542" t="s">
        <v>679</v>
      </c>
    </row>
    <row r="3" spans="1:13" x14ac:dyDescent="0.25">
      <c r="E3" s="448" t="s">
        <v>507</v>
      </c>
      <c r="F3" s="447"/>
      <c r="G3" s="447"/>
      <c r="K3" s="446"/>
      <c r="L3" s="445"/>
      <c r="M3" s="542" t="s">
        <v>680</v>
      </c>
    </row>
    <row r="4" spans="1:13" ht="12" customHeight="1" x14ac:dyDescent="0.2">
      <c r="A4" s="601" t="s">
        <v>505</v>
      </c>
      <c r="B4" s="601"/>
      <c r="C4" s="601"/>
      <c r="D4" s="434"/>
      <c r="E4" s="434"/>
      <c r="F4" s="434"/>
      <c r="G4" s="434"/>
      <c r="H4" s="434"/>
      <c r="I4" s="434"/>
      <c r="J4" s="434"/>
      <c r="K4" s="434"/>
      <c r="L4" s="434"/>
      <c r="M4" s="434"/>
    </row>
    <row r="5" spans="1:13" ht="15" x14ac:dyDescent="0.2">
      <c r="A5" s="443"/>
      <c r="B5" s="442"/>
      <c r="C5" s="441" t="s">
        <v>16</v>
      </c>
      <c r="D5" s="437" t="s">
        <v>503</v>
      </c>
      <c r="E5" s="440" t="s">
        <v>502</v>
      </c>
      <c r="F5" s="439" t="s">
        <v>85</v>
      </c>
      <c r="G5" s="439" t="s">
        <v>83</v>
      </c>
      <c r="H5" s="439" t="s">
        <v>81</v>
      </c>
      <c r="I5" s="439" t="s">
        <v>79</v>
      </c>
      <c r="J5" s="439" t="s">
        <v>77</v>
      </c>
      <c r="K5" s="438" t="s">
        <v>75</v>
      </c>
      <c r="L5" s="437" t="s">
        <v>73</v>
      </c>
      <c r="M5" s="437" t="s">
        <v>70</v>
      </c>
    </row>
    <row r="6" spans="1:13" ht="15" x14ac:dyDescent="0.2">
      <c r="A6" s="436"/>
      <c r="B6" s="429"/>
      <c r="C6" s="435"/>
      <c r="D6" s="429"/>
      <c r="E6" s="429"/>
      <c r="F6" s="434"/>
      <c r="G6" s="433"/>
      <c r="H6" s="432" t="s">
        <v>560</v>
      </c>
      <c r="I6" s="432" t="s">
        <v>559</v>
      </c>
      <c r="J6" s="431" t="s">
        <v>558</v>
      </c>
      <c r="K6" s="430" t="s">
        <v>557</v>
      </c>
      <c r="L6" s="430" t="s">
        <v>556</v>
      </c>
      <c r="M6" s="429"/>
    </row>
    <row r="7" spans="1:13" ht="15" x14ac:dyDescent="0.2">
      <c r="A7" s="416" t="s">
        <v>87</v>
      </c>
      <c r="B7" s="415" t="s">
        <v>500</v>
      </c>
      <c r="C7" s="428" t="s">
        <v>555</v>
      </c>
      <c r="D7" s="415" t="s">
        <v>88</v>
      </c>
      <c r="E7" s="415" t="s">
        <v>88</v>
      </c>
      <c r="F7" s="427" t="s">
        <v>84</v>
      </c>
      <c r="G7" s="426" t="s">
        <v>82</v>
      </c>
      <c r="H7" s="426" t="s">
        <v>554</v>
      </c>
      <c r="I7" s="426" t="s">
        <v>553</v>
      </c>
      <c r="J7" s="416" t="s">
        <v>552</v>
      </c>
      <c r="K7" s="415" t="s">
        <v>551</v>
      </c>
      <c r="L7" s="415" t="s">
        <v>550</v>
      </c>
      <c r="M7" s="415" t="s">
        <v>184</v>
      </c>
    </row>
    <row r="8" spans="1:13" ht="15" x14ac:dyDescent="0.2">
      <c r="A8" s="416" t="s">
        <v>496</v>
      </c>
      <c r="B8" s="415" t="s">
        <v>549</v>
      </c>
      <c r="C8" s="407" t="s">
        <v>282</v>
      </c>
      <c r="D8" s="410"/>
      <c r="E8" s="414">
        <f t="shared" ref="E8:E19" si="0">SUM(F8:M8)</f>
        <v>0</v>
      </c>
      <c r="F8" s="413"/>
      <c r="G8" s="412"/>
      <c r="H8" s="411"/>
      <c r="I8" s="410"/>
      <c r="J8" s="410"/>
      <c r="K8" s="410"/>
      <c r="L8" s="410"/>
      <c r="M8" s="410"/>
    </row>
    <row r="9" spans="1:13" ht="15" x14ac:dyDescent="0.2">
      <c r="A9" s="416" t="s">
        <v>491</v>
      </c>
      <c r="B9" s="415" t="s">
        <v>548</v>
      </c>
      <c r="C9" s="407" t="s">
        <v>280</v>
      </c>
      <c r="D9" s="410"/>
      <c r="E9" s="414">
        <f t="shared" si="0"/>
        <v>0</v>
      </c>
      <c r="F9" s="413"/>
      <c r="G9" s="412"/>
      <c r="H9" s="411"/>
      <c r="I9" s="410"/>
      <c r="J9" s="410"/>
      <c r="K9" s="410"/>
      <c r="L9" s="410"/>
      <c r="M9" s="410"/>
    </row>
    <row r="10" spans="1:13" ht="15" x14ac:dyDescent="0.2">
      <c r="A10" s="416" t="s">
        <v>487</v>
      </c>
      <c r="B10" s="415" t="s">
        <v>547</v>
      </c>
      <c r="C10" s="407" t="s">
        <v>278</v>
      </c>
      <c r="D10" s="410">
        <v>19003</v>
      </c>
      <c r="E10" s="414">
        <f t="shared" si="0"/>
        <v>21559</v>
      </c>
      <c r="F10" s="413"/>
      <c r="G10" s="412"/>
      <c r="H10" s="411"/>
      <c r="I10" s="410">
        <v>21559</v>
      </c>
      <c r="J10" s="410"/>
      <c r="K10" s="410"/>
      <c r="L10" s="410"/>
      <c r="M10" s="410"/>
    </row>
    <row r="11" spans="1:13" ht="15" x14ac:dyDescent="0.2">
      <c r="A11" s="425" t="s">
        <v>484</v>
      </c>
      <c r="B11" s="415">
        <v>519</v>
      </c>
      <c r="C11" s="407" t="s">
        <v>276</v>
      </c>
      <c r="D11" s="410"/>
      <c r="E11" s="414">
        <f t="shared" si="0"/>
        <v>0</v>
      </c>
      <c r="F11" s="413"/>
      <c r="G11" s="412"/>
      <c r="H11" s="411"/>
      <c r="I11" s="410"/>
      <c r="J11" s="410"/>
      <c r="K11" s="410"/>
      <c r="L11" s="410"/>
      <c r="M11" s="410"/>
    </row>
    <row r="12" spans="1:13" ht="15" x14ac:dyDescent="0.2">
      <c r="A12" s="416" t="s">
        <v>480</v>
      </c>
      <c r="B12" s="415" t="s">
        <v>546</v>
      </c>
      <c r="C12" s="407" t="s">
        <v>545</v>
      </c>
      <c r="D12" s="410"/>
      <c r="E12" s="414">
        <f t="shared" si="0"/>
        <v>0</v>
      </c>
      <c r="F12" s="413"/>
      <c r="G12" s="412"/>
      <c r="H12" s="411"/>
      <c r="I12" s="410"/>
      <c r="J12" s="410"/>
      <c r="K12" s="410"/>
      <c r="L12" s="410"/>
      <c r="M12" s="410"/>
    </row>
    <row r="13" spans="1:13" ht="15" x14ac:dyDescent="0.2">
      <c r="A13" s="416" t="s">
        <v>476</v>
      </c>
      <c r="B13" s="415" t="s">
        <v>544</v>
      </c>
      <c r="C13" s="407" t="s">
        <v>543</v>
      </c>
      <c r="D13" s="410"/>
      <c r="E13" s="414">
        <f t="shared" si="0"/>
        <v>0</v>
      </c>
      <c r="F13" s="413"/>
      <c r="G13" s="412"/>
      <c r="H13" s="411"/>
      <c r="I13" s="410"/>
      <c r="J13" s="410"/>
      <c r="K13" s="410"/>
      <c r="L13" s="410"/>
      <c r="M13" s="410"/>
    </row>
    <row r="14" spans="1:13" ht="15" x14ac:dyDescent="0.2">
      <c r="A14" s="416" t="s">
        <v>471</v>
      </c>
      <c r="B14" s="415" t="s">
        <v>542</v>
      </c>
      <c r="C14" s="407" t="s">
        <v>270</v>
      </c>
      <c r="D14" s="410"/>
      <c r="E14" s="414">
        <f t="shared" si="0"/>
        <v>0</v>
      </c>
      <c r="F14" s="413"/>
      <c r="G14" s="412"/>
      <c r="H14" s="411"/>
      <c r="I14" s="410"/>
      <c r="J14" s="410"/>
      <c r="K14" s="410"/>
      <c r="L14" s="410"/>
      <c r="M14" s="410"/>
    </row>
    <row r="15" spans="1:13" ht="15" x14ac:dyDescent="0.2">
      <c r="A15" s="416" t="s">
        <v>467</v>
      </c>
      <c r="B15" s="415" t="s">
        <v>541</v>
      </c>
      <c r="C15" s="407" t="s">
        <v>268</v>
      </c>
      <c r="D15" s="410"/>
      <c r="E15" s="414">
        <f t="shared" si="0"/>
        <v>0</v>
      </c>
      <c r="F15" s="413"/>
      <c r="G15" s="412"/>
      <c r="H15" s="411"/>
      <c r="I15" s="410"/>
      <c r="J15" s="410"/>
      <c r="K15" s="410"/>
      <c r="L15" s="410"/>
      <c r="M15" s="410"/>
    </row>
    <row r="16" spans="1:13" ht="15" x14ac:dyDescent="0.2">
      <c r="A16" s="416" t="s">
        <v>463</v>
      </c>
      <c r="B16" s="415" t="s">
        <v>540</v>
      </c>
      <c r="C16" s="407" t="s">
        <v>266</v>
      </c>
      <c r="D16" s="410"/>
      <c r="E16" s="414">
        <f t="shared" si="0"/>
        <v>0</v>
      </c>
      <c r="F16" s="413"/>
      <c r="G16" s="412"/>
      <c r="H16" s="411"/>
      <c r="I16" s="410"/>
      <c r="J16" s="410"/>
      <c r="K16" s="410"/>
      <c r="L16" s="410"/>
      <c r="M16" s="410"/>
    </row>
    <row r="17" spans="1:13" ht="15" x14ac:dyDescent="0.2">
      <c r="A17" s="416" t="s">
        <v>459</v>
      </c>
      <c r="B17" s="415" t="s">
        <v>539</v>
      </c>
      <c r="C17" s="407" t="s">
        <v>264</v>
      </c>
      <c r="D17" s="410"/>
      <c r="E17" s="414">
        <f t="shared" si="0"/>
        <v>0</v>
      </c>
      <c r="F17" s="413"/>
      <c r="G17" s="412"/>
      <c r="H17" s="411"/>
      <c r="I17" s="410"/>
      <c r="J17" s="410"/>
      <c r="K17" s="410"/>
      <c r="L17" s="410"/>
      <c r="M17" s="410"/>
    </row>
    <row r="18" spans="1:13" ht="15" x14ac:dyDescent="0.2">
      <c r="A18" s="416" t="s">
        <v>455</v>
      </c>
      <c r="B18" s="415" t="s">
        <v>538</v>
      </c>
      <c r="C18" s="407" t="s">
        <v>262</v>
      </c>
      <c r="D18" s="410"/>
      <c r="E18" s="414">
        <f t="shared" si="0"/>
        <v>0</v>
      </c>
      <c r="F18" s="413"/>
      <c r="G18" s="412"/>
      <c r="H18" s="411"/>
      <c r="I18" s="410"/>
      <c r="J18" s="410"/>
      <c r="K18" s="410"/>
      <c r="L18" s="410"/>
      <c r="M18" s="410"/>
    </row>
    <row r="19" spans="1:13" ht="15" x14ac:dyDescent="0.2">
      <c r="A19" s="416" t="s">
        <v>451</v>
      </c>
      <c r="B19" s="415" t="s">
        <v>537</v>
      </c>
      <c r="C19" s="407" t="s">
        <v>260</v>
      </c>
      <c r="D19" s="410"/>
      <c r="E19" s="414">
        <f t="shared" si="0"/>
        <v>0</v>
      </c>
      <c r="F19" s="413"/>
      <c r="G19" s="412"/>
      <c r="H19" s="411"/>
      <c r="I19" s="410"/>
      <c r="J19" s="410"/>
      <c r="K19" s="410"/>
      <c r="L19" s="410"/>
      <c r="M19" s="410"/>
    </row>
    <row r="20" spans="1:13" ht="15" x14ac:dyDescent="0.2">
      <c r="A20" s="416" t="s">
        <v>447</v>
      </c>
      <c r="B20" s="418"/>
      <c r="C20" s="407"/>
      <c r="D20" s="421"/>
      <c r="E20" s="421"/>
      <c r="F20" s="424"/>
      <c r="G20" s="423"/>
      <c r="H20" s="422"/>
      <c r="I20" s="421"/>
      <c r="J20" s="421"/>
      <c r="K20" s="421"/>
      <c r="L20" s="421"/>
      <c r="M20" s="421"/>
    </row>
    <row r="21" spans="1:13" ht="15" x14ac:dyDescent="0.2">
      <c r="A21" s="416" t="s">
        <v>444</v>
      </c>
      <c r="B21" s="415" t="s">
        <v>77</v>
      </c>
      <c r="C21" s="420" t="s">
        <v>536</v>
      </c>
      <c r="D21" s="419">
        <f t="shared" ref="D21:M21" si="1">SUM(D8:D19)</f>
        <v>19003</v>
      </c>
      <c r="E21" s="419">
        <f t="shared" si="1"/>
        <v>21559</v>
      </c>
      <c r="F21" s="419">
        <f t="shared" si="1"/>
        <v>0</v>
      </c>
      <c r="G21" s="419">
        <f t="shared" si="1"/>
        <v>0</v>
      </c>
      <c r="H21" s="419">
        <f t="shared" si="1"/>
        <v>0</v>
      </c>
      <c r="I21" s="419">
        <f t="shared" si="1"/>
        <v>21559</v>
      </c>
      <c r="J21" s="419">
        <f t="shared" si="1"/>
        <v>0</v>
      </c>
      <c r="K21" s="419">
        <f t="shared" si="1"/>
        <v>0</v>
      </c>
      <c r="L21" s="419">
        <f t="shared" si="1"/>
        <v>0</v>
      </c>
      <c r="M21" s="419">
        <f t="shared" si="1"/>
        <v>0</v>
      </c>
    </row>
    <row r="22" spans="1:13" ht="15" x14ac:dyDescent="0.2">
      <c r="A22" s="416" t="s">
        <v>439</v>
      </c>
      <c r="B22" s="418"/>
      <c r="C22" s="407"/>
      <c r="D22" s="403"/>
      <c r="E22" s="403"/>
      <c r="F22" s="406"/>
      <c r="G22" s="405"/>
      <c r="H22" s="404"/>
      <c r="I22" s="403"/>
      <c r="J22" s="403"/>
      <c r="K22" s="403"/>
      <c r="L22" s="403"/>
      <c r="M22" s="403"/>
    </row>
    <row r="23" spans="1:13" ht="15" x14ac:dyDescent="0.2">
      <c r="A23" s="416" t="s">
        <v>436</v>
      </c>
      <c r="B23" s="415" t="s">
        <v>535</v>
      </c>
      <c r="C23" s="407" t="s">
        <v>534</v>
      </c>
      <c r="D23" s="410"/>
      <c r="E23" s="414">
        <f>SUM(F23:M23)</f>
        <v>0</v>
      </c>
      <c r="F23" s="413"/>
      <c r="G23" s="412"/>
      <c r="H23" s="411"/>
      <c r="I23" s="410"/>
      <c r="J23" s="410"/>
      <c r="K23" s="410"/>
      <c r="L23" s="410"/>
      <c r="M23" s="410"/>
    </row>
    <row r="24" spans="1:13" ht="15" x14ac:dyDescent="0.2">
      <c r="A24" s="416" t="s">
        <v>431</v>
      </c>
      <c r="B24" s="415" t="s">
        <v>533</v>
      </c>
      <c r="C24" s="407" t="s">
        <v>532</v>
      </c>
      <c r="D24" s="410"/>
      <c r="E24" s="414">
        <f>SUM(F24:M24)</f>
        <v>0</v>
      </c>
      <c r="F24" s="413"/>
      <c r="G24" s="412"/>
      <c r="H24" s="411"/>
      <c r="I24" s="410"/>
      <c r="J24" s="410"/>
      <c r="K24" s="410"/>
      <c r="L24" s="410"/>
      <c r="M24" s="410"/>
    </row>
    <row r="25" spans="1:13" ht="15" x14ac:dyDescent="0.2">
      <c r="A25" s="416" t="s">
        <v>428</v>
      </c>
      <c r="B25" s="415"/>
      <c r="C25" s="407"/>
      <c r="D25" s="403"/>
      <c r="E25" s="403"/>
      <c r="F25" s="406"/>
      <c r="G25" s="405"/>
      <c r="H25" s="404"/>
      <c r="I25" s="403"/>
      <c r="J25" s="403"/>
      <c r="K25" s="403"/>
      <c r="L25" s="403"/>
      <c r="M25" s="403"/>
    </row>
    <row r="26" spans="1:13" ht="15" x14ac:dyDescent="0.2">
      <c r="A26" s="416" t="s">
        <v>425</v>
      </c>
      <c r="B26" s="415" t="s">
        <v>531</v>
      </c>
      <c r="C26" s="407" t="s">
        <v>254</v>
      </c>
      <c r="D26" s="410">
        <v>5028</v>
      </c>
      <c r="E26" s="414">
        <f>SUM(F26:M26)</f>
        <v>5122</v>
      </c>
      <c r="F26" s="413"/>
      <c r="G26" s="412"/>
      <c r="H26" s="411">
        <v>1346</v>
      </c>
      <c r="I26" s="410">
        <v>3776</v>
      </c>
      <c r="J26" s="410"/>
      <c r="K26" s="410"/>
      <c r="L26" s="410"/>
      <c r="M26" s="410"/>
    </row>
    <row r="27" spans="1:13" ht="15" x14ac:dyDescent="0.2">
      <c r="A27" s="416" t="s">
        <v>422</v>
      </c>
      <c r="B27" s="415" t="s">
        <v>530</v>
      </c>
      <c r="C27" s="407" t="s">
        <v>252</v>
      </c>
      <c r="D27" s="410"/>
      <c r="E27" s="414">
        <f>SUM(F27:M27)</f>
        <v>0</v>
      </c>
      <c r="F27" s="413"/>
      <c r="G27" s="412"/>
      <c r="H27" s="411"/>
      <c r="I27" s="410"/>
      <c r="J27" s="410"/>
      <c r="K27" s="410"/>
      <c r="L27" s="410"/>
      <c r="M27" s="410"/>
    </row>
    <row r="28" spans="1:13" ht="15" x14ac:dyDescent="0.2">
      <c r="A28" s="416" t="s">
        <v>418</v>
      </c>
      <c r="B28" s="415">
        <v>623</v>
      </c>
      <c r="C28" s="407" t="s">
        <v>250</v>
      </c>
      <c r="D28" s="410"/>
      <c r="E28" s="414">
        <f>SUM(F28:M28)</f>
        <v>0</v>
      </c>
      <c r="F28" s="413"/>
      <c r="G28" s="412"/>
      <c r="H28" s="411"/>
      <c r="I28" s="410"/>
      <c r="J28" s="410"/>
      <c r="K28" s="410"/>
      <c r="L28" s="410"/>
      <c r="M28" s="410"/>
    </row>
    <row r="29" spans="1:13" ht="15" x14ac:dyDescent="0.2">
      <c r="A29" s="416" t="s">
        <v>415</v>
      </c>
      <c r="B29" s="415" t="s">
        <v>529</v>
      </c>
      <c r="C29" s="407" t="s">
        <v>248</v>
      </c>
      <c r="D29" s="410"/>
      <c r="E29" s="414">
        <f>SUM(F29:M29)</f>
        <v>0</v>
      </c>
      <c r="F29" s="413"/>
      <c r="G29" s="412"/>
      <c r="H29" s="411"/>
      <c r="I29" s="410"/>
      <c r="J29" s="410"/>
      <c r="K29" s="410"/>
      <c r="L29" s="410"/>
      <c r="M29" s="410"/>
    </row>
    <row r="30" spans="1:13" ht="15" x14ac:dyDescent="0.2">
      <c r="A30" s="416" t="s">
        <v>410</v>
      </c>
      <c r="B30" s="415" t="s">
        <v>528</v>
      </c>
      <c r="C30" s="407" t="s">
        <v>246</v>
      </c>
      <c r="D30" s="410"/>
      <c r="E30" s="414">
        <f>SUM(F30:M30)</f>
        <v>0</v>
      </c>
      <c r="F30" s="413"/>
      <c r="G30" s="412"/>
      <c r="H30" s="411"/>
      <c r="I30" s="410"/>
      <c r="J30" s="410"/>
      <c r="K30" s="410"/>
      <c r="L30" s="410"/>
      <c r="M30" s="410"/>
    </row>
    <row r="31" spans="1:13" ht="15" x14ac:dyDescent="0.2">
      <c r="A31" s="416" t="s">
        <v>405</v>
      </c>
      <c r="B31" s="415"/>
      <c r="C31" s="407"/>
      <c r="D31" s="403"/>
      <c r="E31" s="403"/>
      <c r="F31" s="406"/>
      <c r="G31" s="405"/>
      <c r="H31" s="404"/>
      <c r="I31" s="403"/>
      <c r="J31" s="403"/>
      <c r="K31" s="403"/>
      <c r="L31" s="403"/>
      <c r="M31" s="403"/>
    </row>
    <row r="32" spans="1:13" ht="15" x14ac:dyDescent="0.2">
      <c r="A32" s="416" t="s">
        <v>401</v>
      </c>
      <c r="B32" s="415" t="s">
        <v>527</v>
      </c>
      <c r="C32" s="407" t="s">
        <v>244</v>
      </c>
      <c r="D32" s="410">
        <v>9804</v>
      </c>
      <c r="E32" s="414">
        <f>SUM(F32:M32)</f>
        <v>10755</v>
      </c>
      <c r="F32" s="413"/>
      <c r="G32" s="412"/>
      <c r="H32" s="411"/>
      <c r="I32" s="410">
        <v>10755</v>
      </c>
      <c r="J32" s="410"/>
      <c r="K32" s="410"/>
      <c r="L32" s="410"/>
      <c r="M32" s="410"/>
    </row>
    <row r="33" spans="1:13" ht="15" x14ac:dyDescent="0.2">
      <c r="A33" s="416" t="s">
        <v>398</v>
      </c>
      <c r="B33" s="415"/>
      <c r="C33" s="407"/>
      <c r="D33" s="403"/>
      <c r="E33" s="403"/>
      <c r="F33" s="406"/>
      <c r="G33" s="405"/>
      <c r="H33" s="404"/>
      <c r="I33" s="403"/>
      <c r="J33" s="403"/>
      <c r="K33" s="403"/>
      <c r="L33" s="403"/>
      <c r="M33" s="403"/>
    </row>
    <row r="34" spans="1:13" ht="15" x14ac:dyDescent="0.2">
      <c r="A34" s="416" t="s">
        <v>394</v>
      </c>
      <c r="B34" s="415" t="s">
        <v>526</v>
      </c>
      <c r="C34" s="407" t="s">
        <v>242</v>
      </c>
      <c r="D34" s="410"/>
      <c r="E34" s="414">
        <f t="shared" ref="E34:E41" si="2">SUM(F34:M34)</f>
        <v>0</v>
      </c>
      <c r="F34" s="413"/>
      <c r="G34" s="412"/>
      <c r="H34" s="411"/>
      <c r="I34" s="410"/>
      <c r="J34" s="410"/>
      <c r="K34" s="410"/>
      <c r="L34" s="410"/>
      <c r="M34" s="410"/>
    </row>
    <row r="35" spans="1:13" ht="15" x14ac:dyDescent="0.2">
      <c r="A35" s="416" t="s">
        <v>390</v>
      </c>
      <c r="B35" s="415" t="s">
        <v>525</v>
      </c>
      <c r="C35" s="407" t="s">
        <v>240</v>
      </c>
      <c r="D35" s="410"/>
      <c r="E35" s="414">
        <f t="shared" si="2"/>
        <v>0</v>
      </c>
      <c r="F35" s="413"/>
      <c r="G35" s="412"/>
      <c r="H35" s="411"/>
      <c r="I35" s="410"/>
      <c r="J35" s="410"/>
      <c r="K35" s="410"/>
      <c r="L35" s="410"/>
      <c r="M35" s="410"/>
    </row>
    <row r="36" spans="1:13" ht="15" x14ac:dyDescent="0.2">
      <c r="A36" s="416" t="s">
        <v>385</v>
      </c>
      <c r="B36" s="415">
        <v>656</v>
      </c>
      <c r="C36" s="407" t="s">
        <v>524</v>
      </c>
      <c r="D36" s="410"/>
      <c r="E36" s="414">
        <f t="shared" si="2"/>
        <v>0</v>
      </c>
      <c r="F36" s="413"/>
      <c r="G36" s="412"/>
      <c r="H36" s="411"/>
      <c r="I36" s="410"/>
      <c r="J36" s="410"/>
      <c r="K36" s="410"/>
      <c r="L36" s="410"/>
      <c r="M36" s="410"/>
    </row>
    <row r="37" spans="1:13" ht="15" x14ac:dyDescent="0.2">
      <c r="A37" s="416" t="s">
        <v>380</v>
      </c>
      <c r="B37" s="415" t="s">
        <v>523</v>
      </c>
      <c r="C37" s="407" t="s">
        <v>522</v>
      </c>
      <c r="D37" s="410"/>
      <c r="E37" s="414">
        <f t="shared" si="2"/>
        <v>0</v>
      </c>
      <c r="F37" s="413"/>
      <c r="G37" s="412"/>
      <c r="H37" s="411"/>
      <c r="I37" s="410"/>
      <c r="J37" s="410"/>
      <c r="K37" s="410"/>
      <c r="L37" s="410"/>
      <c r="M37" s="410"/>
    </row>
    <row r="38" spans="1:13" ht="15" x14ac:dyDescent="0.2">
      <c r="A38" s="416" t="s">
        <v>377</v>
      </c>
      <c r="B38" s="415">
        <v>663</v>
      </c>
      <c r="C38" s="407" t="s">
        <v>521</v>
      </c>
      <c r="D38" s="410"/>
      <c r="E38" s="414">
        <f t="shared" si="2"/>
        <v>0</v>
      </c>
      <c r="F38" s="413"/>
      <c r="G38" s="412"/>
      <c r="H38" s="411"/>
      <c r="I38" s="410"/>
      <c r="J38" s="410"/>
      <c r="K38" s="410"/>
      <c r="L38" s="410"/>
      <c r="M38" s="410"/>
    </row>
    <row r="39" spans="1:13" ht="15" x14ac:dyDescent="0.2">
      <c r="A39" s="416" t="s">
        <v>373</v>
      </c>
      <c r="B39" s="415" t="s">
        <v>520</v>
      </c>
      <c r="C39" s="407" t="s">
        <v>519</v>
      </c>
      <c r="D39" s="410"/>
      <c r="E39" s="414">
        <f t="shared" si="2"/>
        <v>0</v>
      </c>
      <c r="F39" s="413"/>
      <c r="G39" s="412"/>
      <c r="H39" s="411"/>
      <c r="I39" s="410"/>
      <c r="J39" s="410"/>
      <c r="K39" s="410"/>
      <c r="L39" s="410"/>
      <c r="M39" s="410"/>
    </row>
    <row r="40" spans="1:13" ht="15" x14ac:dyDescent="0.2">
      <c r="A40" s="416" t="s">
        <v>369</v>
      </c>
      <c r="B40" s="415" t="s">
        <v>518</v>
      </c>
      <c r="C40" s="407" t="s">
        <v>230</v>
      </c>
      <c r="D40" s="410"/>
      <c r="E40" s="414">
        <f t="shared" si="2"/>
        <v>0</v>
      </c>
      <c r="F40" s="413"/>
      <c r="G40" s="412"/>
      <c r="H40" s="411"/>
      <c r="I40" s="410"/>
      <c r="J40" s="410"/>
      <c r="K40" s="410"/>
      <c r="L40" s="410"/>
      <c r="M40" s="410"/>
    </row>
    <row r="41" spans="1:13" ht="15" x14ac:dyDescent="0.2">
      <c r="A41" s="416" t="s">
        <v>365</v>
      </c>
      <c r="B41" s="415" t="s">
        <v>517</v>
      </c>
      <c r="C41" s="407" t="s">
        <v>228</v>
      </c>
      <c r="D41" s="410"/>
      <c r="E41" s="414">
        <f t="shared" si="2"/>
        <v>0</v>
      </c>
      <c r="F41" s="413"/>
      <c r="G41" s="412"/>
      <c r="H41" s="411"/>
      <c r="I41" s="410"/>
      <c r="J41" s="410"/>
      <c r="K41" s="410"/>
      <c r="L41" s="410"/>
      <c r="M41" s="410"/>
    </row>
    <row r="42" spans="1:13" ht="15" x14ac:dyDescent="0.2">
      <c r="A42" s="416" t="s">
        <v>362</v>
      </c>
      <c r="B42" s="415"/>
      <c r="C42" s="407"/>
      <c r="D42" s="403"/>
      <c r="E42" s="403"/>
      <c r="F42" s="406"/>
      <c r="G42" s="405"/>
      <c r="H42" s="404"/>
      <c r="I42" s="403"/>
      <c r="J42" s="403"/>
      <c r="K42" s="403"/>
      <c r="L42" s="403"/>
      <c r="M42" s="403"/>
    </row>
    <row r="43" spans="1:13" ht="15" x14ac:dyDescent="0.2">
      <c r="A43" s="416" t="s">
        <v>359</v>
      </c>
      <c r="B43" s="415" t="s">
        <v>516</v>
      </c>
      <c r="C43" s="407" t="s">
        <v>515</v>
      </c>
      <c r="D43" s="410"/>
      <c r="E43" s="414">
        <f>SUM(F43:M43)</f>
        <v>0</v>
      </c>
      <c r="F43" s="413"/>
      <c r="G43" s="412"/>
      <c r="H43" s="411"/>
      <c r="I43" s="410"/>
      <c r="J43" s="410"/>
      <c r="K43" s="410"/>
      <c r="L43" s="410"/>
      <c r="M43" s="410"/>
    </row>
    <row r="44" spans="1:13" ht="15" x14ac:dyDescent="0.2">
      <c r="A44" s="416" t="s">
        <v>357</v>
      </c>
      <c r="B44" s="415" t="s">
        <v>514</v>
      </c>
      <c r="C44" s="407" t="s">
        <v>513</v>
      </c>
      <c r="D44" s="410"/>
      <c r="E44" s="414">
        <f>SUM(F44:M44)</f>
        <v>0</v>
      </c>
      <c r="F44" s="413"/>
      <c r="G44" s="412"/>
      <c r="H44" s="411"/>
      <c r="I44" s="410"/>
      <c r="J44" s="410"/>
      <c r="K44" s="410"/>
      <c r="L44" s="410"/>
      <c r="M44" s="410"/>
    </row>
    <row r="45" spans="1:13" ht="15" x14ac:dyDescent="0.2">
      <c r="A45" s="416" t="s">
        <v>353</v>
      </c>
      <c r="B45" s="415" t="s">
        <v>512</v>
      </c>
      <c r="C45" s="407" t="s">
        <v>222</v>
      </c>
      <c r="D45" s="410"/>
      <c r="E45" s="414">
        <f>SUM(F45:M45)</f>
        <v>0</v>
      </c>
      <c r="F45" s="413"/>
      <c r="G45" s="412"/>
      <c r="H45" s="411"/>
      <c r="I45" s="410"/>
      <c r="J45" s="410"/>
      <c r="K45" s="410"/>
      <c r="L45" s="410"/>
      <c r="M45" s="410"/>
    </row>
    <row r="46" spans="1:13" ht="15" x14ac:dyDescent="0.2">
      <c r="A46" s="409"/>
      <c r="B46" s="408"/>
      <c r="C46" s="407"/>
      <c r="D46" s="403"/>
      <c r="E46" s="403"/>
      <c r="F46" s="406"/>
      <c r="G46" s="405"/>
      <c r="H46" s="404"/>
      <c r="I46" s="403"/>
      <c r="J46" s="403"/>
      <c r="K46" s="403"/>
      <c r="L46" s="403"/>
      <c r="M46" s="403"/>
    </row>
    <row r="47" spans="1:13" ht="12" customHeight="1" x14ac:dyDescent="0.2">
      <c r="A47" s="602" t="str">
        <f ca="1">CELL("filename",A47)</f>
        <v>R:\Finance\Annual Budget\Amended 2016-2017\[2016-2017 Amended Budget.xlsx]231a</v>
      </c>
      <c r="B47" s="602"/>
      <c r="C47" s="602"/>
      <c r="D47" s="402"/>
      <c r="E47" s="402"/>
      <c r="F47" s="402"/>
      <c r="G47" s="402"/>
      <c r="H47" s="402"/>
      <c r="I47" s="402"/>
      <c r="J47" s="402"/>
      <c r="K47" s="402"/>
      <c r="L47" s="402"/>
      <c r="M47" s="402"/>
    </row>
    <row r="48" spans="1:13" ht="12" customHeight="1" x14ac:dyDescent="0.2">
      <c r="A48" s="401"/>
      <c r="B48" s="401"/>
      <c r="C48" s="400" t="s">
        <v>511</v>
      </c>
      <c r="D48" s="399">
        <f t="shared" ref="D48:M48" si="3">SUM(D23:D46)</f>
        <v>14832</v>
      </c>
      <c r="E48" s="399">
        <f t="shared" si="3"/>
        <v>15877</v>
      </c>
      <c r="F48" s="399">
        <f t="shared" si="3"/>
        <v>0</v>
      </c>
      <c r="G48" s="399">
        <f t="shared" si="3"/>
        <v>0</v>
      </c>
      <c r="H48" s="399">
        <f t="shared" si="3"/>
        <v>1346</v>
      </c>
      <c r="I48" s="399">
        <f t="shared" si="3"/>
        <v>14531</v>
      </c>
      <c r="J48" s="399">
        <f t="shared" si="3"/>
        <v>0</v>
      </c>
      <c r="K48" s="399">
        <f t="shared" si="3"/>
        <v>0</v>
      </c>
      <c r="L48" s="399">
        <f t="shared" si="3"/>
        <v>0</v>
      </c>
      <c r="M48" s="399">
        <f t="shared" si="3"/>
        <v>0</v>
      </c>
    </row>
  </sheetData>
  <mergeCells count="3">
    <mergeCell ref="A1:C1"/>
    <mergeCell ref="A4:C4"/>
    <mergeCell ref="A47:C47"/>
  </mergeCells>
  <printOptions horizontalCentered="1" verticalCentered="1"/>
  <pageMargins left="0.1" right="0.1" top="0.4" bottom="0.4" header="0.1" footer="0.1"/>
  <pageSetup scale="81" fitToHeight="2" orientation="landscape" r:id="rId1"/>
  <headerFooter>
    <oddHeader>&amp;C&amp;"Arial,Bold"TWIN FALLS SCHOOL DISTRICT 411</oddHeader>
    <oddFooter>&amp;L&amp;"Arial,Bold"&amp;Z&amp;F&amp;R&amp;"Arial,Bold"Page &amp;P of &amp;N</oddFooter>
  </headerFooter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C49"/>
  <sheetViews>
    <sheetView zoomScaleNormal="100" workbookViewId="0">
      <pane xSplit="3" ySplit="7" topLeftCell="D20" activePane="bottomRight" state="frozen"/>
      <selection activeCell="P31" sqref="P31"/>
      <selection pane="topRight" activeCell="P31" sqref="P31"/>
      <selection pane="bottomLeft" activeCell="P31" sqref="P31"/>
      <selection pane="bottomRight" activeCell="P31" sqref="P31"/>
    </sheetView>
  </sheetViews>
  <sheetFormatPr defaultRowHeight="15.75" x14ac:dyDescent="0.25"/>
  <cols>
    <col min="1" max="1" width="3.77734375" style="397" customWidth="1"/>
    <col min="2" max="2" width="6.77734375" style="452" customWidth="1"/>
    <col min="3" max="3" width="30.77734375" style="398" customWidth="1"/>
    <col min="4" max="13" width="11.77734375" style="397" customWidth="1"/>
    <col min="14" max="16384" width="8.88671875" style="397"/>
  </cols>
  <sheetData>
    <row r="1" spans="1:22" ht="20.25" x14ac:dyDescent="0.3">
      <c r="A1" s="600" t="s">
        <v>47</v>
      </c>
      <c r="B1" s="600"/>
      <c r="C1" s="600"/>
      <c r="E1" s="530" t="s">
        <v>510</v>
      </c>
      <c r="F1" s="529"/>
      <c r="G1" s="529"/>
      <c r="H1" s="529"/>
      <c r="I1" s="451"/>
      <c r="K1" s="556"/>
      <c r="L1" s="556"/>
      <c r="M1" s="556" t="s">
        <v>682</v>
      </c>
    </row>
    <row r="2" spans="1:22" x14ac:dyDescent="0.25">
      <c r="E2" s="530" t="s">
        <v>16</v>
      </c>
      <c r="F2" s="529"/>
      <c r="G2" s="529"/>
      <c r="H2" s="528"/>
      <c r="K2" s="555"/>
      <c r="L2" s="555"/>
      <c r="M2" s="542" t="s">
        <v>679</v>
      </c>
    </row>
    <row r="3" spans="1:22" ht="15" customHeight="1" x14ac:dyDescent="0.25">
      <c r="E3" s="447" t="s">
        <v>507</v>
      </c>
      <c r="F3" s="447"/>
      <c r="G3" s="447"/>
      <c r="H3" s="528"/>
      <c r="J3" s="527" t="s">
        <v>5</v>
      </c>
      <c r="K3" s="555"/>
      <c r="L3" s="555"/>
      <c r="M3" s="542" t="s">
        <v>680</v>
      </c>
    </row>
    <row r="4" spans="1:22" ht="12.6" customHeight="1" x14ac:dyDescent="0.2">
      <c r="A4" s="603" t="s">
        <v>505</v>
      </c>
      <c r="B4" s="603"/>
      <c r="C4" s="603"/>
      <c r="D4" s="401"/>
      <c r="E4" s="401"/>
      <c r="F4" s="401"/>
      <c r="G4" s="401"/>
      <c r="H4" s="401"/>
      <c r="I4" s="401"/>
      <c r="J4" s="401"/>
      <c r="K4" s="401"/>
      <c r="L4" s="401"/>
    </row>
    <row r="5" spans="1:22" ht="15" x14ac:dyDescent="0.2">
      <c r="A5" s="526"/>
      <c r="B5" s="522"/>
      <c r="C5" s="525" t="s">
        <v>16</v>
      </c>
      <c r="D5" s="522" t="s">
        <v>503</v>
      </c>
      <c r="E5" s="522" t="s">
        <v>90</v>
      </c>
      <c r="F5" s="524" t="s">
        <v>85</v>
      </c>
      <c r="G5" s="524" t="s">
        <v>83</v>
      </c>
      <c r="H5" s="524" t="s">
        <v>81</v>
      </c>
      <c r="I5" s="524" t="s">
        <v>79</v>
      </c>
      <c r="J5" s="524" t="s">
        <v>77</v>
      </c>
      <c r="K5" s="523" t="s">
        <v>75</v>
      </c>
      <c r="L5" s="522" t="s">
        <v>73</v>
      </c>
      <c r="M5" s="522" t="s">
        <v>70</v>
      </c>
    </row>
    <row r="6" spans="1:22" ht="15" x14ac:dyDescent="0.2">
      <c r="A6" s="521"/>
      <c r="B6" s="481"/>
      <c r="C6" s="480"/>
      <c r="D6" s="516"/>
      <c r="E6" s="520"/>
      <c r="F6" s="401"/>
      <c r="G6" s="519"/>
      <c r="H6" s="518" t="s">
        <v>560</v>
      </c>
      <c r="I6" s="518" t="s">
        <v>559</v>
      </c>
      <c r="J6" s="517" t="s">
        <v>558</v>
      </c>
      <c r="K6" s="481" t="s">
        <v>557</v>
      </c>
      <c r="L6" s="481" t="s">
        <v>556</v>
      </c>
      <c r="M6" s="516"/>
    </row>
    <row r="7" spans="1:22" ht="15" x14ac:dyDescent="0.2">
      <c r="A7" s="482" t="s">
        <v>87</v>
      </c>
      <c r="B7" s="484" t="s">
        <v>500</v>
      </c>
      <c r="C7" s="515" t="s">
        <v>555</v>
      </c>
      <c r="D7" s="484" t="s">
        <v>88</v>
      </c>
      <c r="E7" s="484" t="s">
        <v>88</v>
      </c>
      <c r="F7" s="514" t="s">
        <v>84</v>
      </c>
      <c r="G7" s="459" t="s">
        <v>82</v>
      </c>
      <c r="H7" s="459" t="s">
        <v>554</v>
      </c>
      <c r="I7" s="459" t="s">
        <v>553</v>
      </c>
      <c r="J7" s="482" t="s">
        <v>552</v>
      </c>
      <c r="K7" s="484" t="s">
        <v>551</v>
      </c>
      <c r="L7" s="484" t="s">
        <v>550</v>
      </c>
      <c r="M7" s="484" t="s">
        <v>184</v>
      </c>
    </row>
    <row r="8" spans="1:22" ht="15" x14ac:dyDescent="0.2">
      <c r="A8" s="482" t="s">
        <v>350</v>
      </c>
      <c r="B8" s="484" t="s">
        <v>597</v>
      </c>
      <c r="C8" s="463" t="s">
        <v>220</v>
      </c>
      <c r="D8" s="497"/>
      <c r="E8" s="414">
        <f>SUM(F8:M8)</f>
        <v>0</v>
      </c>
      <c r="F8" s="500"/>
      <c r="G8" s="499"/>
      <c r="H8" s="498"/>
      <c r="I8" s="497"/>
      <c r="J8" s="497"/>
      <c r="K8" s="497"/>
      <c r="L8" s="497"/>
      <c r="M8" s="497"/>
    </row>
    <row r="9" spans="1:22" ht="15" x14ac:dyDescent="0.2">
      <c r="A9" s="482" t="s">
        <v>493</v>
      </c>
      <c r="B9" s="484"/>
      <c r="C9" s="463"/>
      <c r="D9" s="509"/>
      <c r="E9" s="509"/>
      <c r="F9" s="512"/>
      <c r="G9" s="511"/>
      <c r="H9" s="510"/>
      <c r="I9" s="509"/>
      <c r="J9" s="509"/>
      <c r="K9" s="509"/>
      <c r="L9" s="509"/>
      <c r="M9" s="509"/>
    </row>
    <row r="10" spans="1:22" ht="15" x14ac:dyDescent="0.2">
      <c r="A10" s="482" t="s">
        <v>490</v>
      </c>
      <c r="B10" s="484" t="s">
        <v>75</v>
      </c>
      <c r="C10" s="473" t="s">
        <v>596</v>
      </c>
      <c r="D10" s="472">
        <f>+D8+'231a'!D48</f>
        <v>14832</v>
      </c>
      <c r="E10" s="472">
        <f>+E8+'231a'!E48</f>
        <v>15877</v>
      </c>
      <c r="F10" s="472">
        <f>+F8+'231a'!F48</f>
        <v>0</v>
      </c>
      <c r="G10" s="472">
        <f>+G8+'231a'!G48</f>
        <v>0</v>
      </c>
      <c r="H10" s="472">
        <f>+H8+'231a'!H48</f>
        <v>1346</v>
      </c>
      <c r="I10" s="472">
        <f>+I8+'231a'!I48</f>
        <v>14531</v>
      </c>
      <c r="J10" s="472">
        <f>+J8+'231a'!J48</f>
        <v>0</v>
      </c>
      <c r="K10" s="472">
        <f>+K8+'231a'!K48</f>
        <v>0</v>
      </c>
      <c r="L10" s="472">
        <f>+L8+'231a'!L48</f>
        <v>0</v>
      </c>
      <c r="M10" s="472">
        <f>+M8+'231a'!M48</f>
        <v>0</v>
      </c>
    </row>
    <row r="11" spans="1:22" x14ac:dyDescent="0.25">
      <c r="A11" s="482" t="s">
        <v>485</v>
      </c>
      <c r="B11" s="513"/>
      <c r="C11" s="486"/>
      <c r="D11" s="501"/>
      <c r="E11" s="501"/>
      <c r="F11" s="504"/>
      <c r="G11" s="503"/>
      <c r="H11" s="502"/>
      <c r="I11" s="501"/>
      <c r="J11" s="501"/>
      <c r="K11" s="501"/>
      <c r="L11" s="501"/>
      <c r="M11" s="501"/>
    </row>
    <row r="12" spans="1:22" ht="15" x14ac:dyDescent="0.2">
      <c r="A12" s="482" t="s">
        <v>478</v>
      </c>
      <c r="B12" s="484" t="s">
        <v>595</v>
      </c>
      <c r="C12" s="463" t="s">
        <v>218</v>
      </c>
      <c r="D12" s="497"/>
      <c r="E12" s="414">
        <f>SUM(F12:M12)</f>
        <v>0</v>
      </c>
      <c r="F12" s="500"/>
      <c r="G12" s="499"/>
      <c r="H12" s="498"/>
      <c r="I12" s="497"/>
      <c r="J12" s="497"/>
      <c r="K12" s="497"/>
      <c r="L12" s="497"/>
      <c r="M12" s="497"/>
    </row>
    <row r="13" spans="1:22" ht="15" x14ac:dyDescent="0.2">
      <c r="A13" s="482" t="s">
        <v>474</v>
      </c>
      <c r="B13" s="484" t="s">
        <v>594</v>
      </c>
      <c r="C13" s="463" t="s">
        <v>216</v>
      </c>
      <c r="D13" s="497"/>
      <c r="E13" s="414">
        <f>SUM(F13:M13)</f>
        <v>0</v>
      </c>
      <c r="F13" s="500"/>
      <c r="G13" s="499"/>
      <c r="H13" s="498"/>
      <c r="I13" s="497"/>
      <c r="J13" s="497"/>
      <c r="K13" s="497"/>
      <c r="L13" s="497"/>
      <c r="M13" s="497"/>
    </row>
    <row r="14" spans="1:22" ht="15" x14ac:dyDescent="0.2">
      <c r="A14" s="482" t="s">
        <v>469</v>
      </c>
      <c r="B14" s="484">
        <v>730</v>
      </c>
      <c r="C14" s="463" t="s">
        <v>593</v>
      </c>
      <c r="D14" s="497"/>
      <c r="E14" s="414">
        <f>SUM(F14:M14)</f>
        <v>0</v>
      </c>
      <c r="F14" s="500"/>
      <c r="G14" s="499"/>
      <c r="H14" s="498"/>
      <c r="I14" s="497"/>
      <c r="J14" s="497"/>
      <c r="K14" s="497"/>
      <c r="L14" s="497"/>
      <c r="M14" s="497"/>
    </row>
    <row r="15" spans="1:22" ht="15" x14ac:dyDescent="0.2">
      <c r="A15" s="482" t="s">
        <v>465</v>
      </c>
      <c r="B15" s="484"/>
      <c r="C15" s="463"/>
      <c r="D15" s="501"/>
      <c r="E15" s="501"/>
      <c r="F15" s="512"/>
      <c r="G15" s="511"/>
      <c r="H15" s="510"/>
      <c r="I15" s="509"/>
      <c r="J15" s="509"/>
      <c r="K15" s="509"/>
      <c r="L15" s="509"/>
      <c r="M15" s="509"/>
    </row>
    <row r="16" spans="1:22" ht="15" x14ac:dyDescent="0.2">
      <c r="A16" s="482" t="s">
        <v>461</v>
      </c>
      <c r="B16" s="484" t="s">
        <v>73</v>
      </c>
      <c r="C16" s="463" t="s">
        <v>592</v>
      </c>
      <c r="D16" s="472">
        <f t="shared" ref="D16:M16" si="0">SUM(D12:D14)</f>
        <v>0</v>
      </c>
      <c r="E16" s="472">
        <f t="shared" si="0"/>
        <v>0</v>
      </c>
      <c r="F16" s="472">
        <f t="shared" si="0"/>
        <v>0</v>
      </c>
      <c r="G16" s="472">
        <f t="shared" si="0"/>
        <v>0</v>
      </c>
      <c r="H16" s="472">
        <f t="shared" si="0"/>
        <v>0</v>
      </c>
      <c r="I16" s="472">
        <f t="shared" si="0"/>
        <v>0</v>
      </c>
      <c r="J16" s="472">
        <f t="shared" si="0"/>
        <v>0</v>
      </c>
      <c r="K16" s="472">
        <f t="shared" si="0"/>
        <v>0</v>
      </c>
      <c r="L16" s="472">
        <f t="shared" si="0"/>
        <v>0</v>
      </c>
      <c r="M16" s="472">
        <f t="shared" si="0"/>
        <v>0</v>
      </c>
      <c r="N16" s="492"/>
      <c r="O16" s="492"/>
      <c r="P16" s="492"/>
      <c r="Q16" s="492"/>
      <c r="R16" s="492"/>
      <c r="S16" s="492"/>
      <c r="T16" s="492"/>
      <c r="U16" s="492"/>
      <c r="V16" s="492"/>
    </row>
    <row r="17" spans="1:55" ht="15" x14ac:dyDescent="0.2">
      <c r="A17" s="482" t="s">
        <v>457</v>
      </c>
      <c r="B17" s="484"/>
      <c r="C17" s="463"/>
      <c r="D17" s="501"/>
      <c r="E17" s="501"/>
      <c r="F17" s="504"/>
      <c r="G17" s="503"/>
      <c r="H17" s="502"/>
      <c r="I17" s="501"/>
      <c r="J17" s="501"/>
      <c r="K17" s="501"/>
      <c r="L17" s="501"/>
      <c r="M17" s="501"/>
    </row>
    <row r="18" spans="1:55" ht="15" x14ac:dyDescent="0.2">
      <c r="A18" s="482" t="s">
        <v>453</v>
      </c>
      <c r="B18" s="484" t="s">
        <v>591</v>
      </c>
      <c r="C18" s="463" t="s">
        <v>590</v>
      </c>
      <c r="D18" s="497"/>
      <c r="E18" s="414">
        <f>SUM(F18:M18)</f>
        <v>0</v>
      </c>
      <c r="F18" s="500"/>
      <c r="G18" s="499"/>
      <c r="H18" s="498"/>
      <c r="I18" s="497"/>
      <c r="J18" s="497"/>
      <c r="K18" s="497"/>
      <c r="L18" s="497"/>
      <c r="M18" s="497"/>
    </row>
    <row r="19" spans="1:55" ht="15" x14ac:dyDescent="0.2">
      <c r="A19" s="482" t="s">
        <v>449</v>
      </c>
      <c r="B19" s="484">
        <v>811</v>
      </c>
      <c r="C19" s="463" t="s">
        <v>589</v>
      </c>
      <c r="D19" s="497"/>
      <c r="E19" s="414">
        <f>SUM(F19:M19)</f>
        <v>0</v>
      </c>
      <c r="F19" s="500"/>
      <c r="G19" s="499"/>
      <c r="H19" s="498"/>
      <c r="I19" s="497"/>
      <c r="J19" s="497"/>
      <c r="K19" s="497"/>
      <c r="L19" s="497"/>
      <c r="M19" s="497"/>
    </row>
    <row r="20" spans="1:55" ht="15" x14ac:dyDescent="0.2">
      <c r="A20" s="482" t="s">
        <v>445</v>
      </c>
      <c r="B20" s="484"/>
      <c r="C20" s="463"/>
      <c r="D20" s="509"/>
      <c r="E20" s="509"/>
      <c r="F20" s="512"/>
      <c r="G20" s="511"/>
      <c r="H20" s="510"/>
      <c r="I20" s="509"/>
      <c r="J20" s="509"/>
      <c r="K20" s="509"/>
      <c r="L20" s="509"/>
      <c r="M20" s="509"/>
    </row>
    <row r="21" spans="1:55" s="505" customFormat="1" ht="15" x14ac:dyDescent="0.2">
      <c r="A21" s="482" t="s">
        <v>442</v>
      </c>
      <c r="B21" s="508">
        <v>800</v>
      </c>
      <c r="C21" s="507" t="s">
        <v>588</v>
      </c>
      <c r="D21" s="472">
        <f t="shared" ref="D21:M21" si="1">SUM(D17:D19)</f>
        <v>0</v>
      </c>
      <c r="E21" s="472">
        <f t="shared" si="1"/>
        <v>0</v>
      </c>
      <c r="F21" s="472">
        <f t="shared" si="1"/>
        <v>0</v>
      </c>
      <c r="G21" s="472">
        <f t="shared" si="1"/>
        <v>0</v>
      </c>
      <c r="H21" s="472">
        <f t="shared" si="1"/>
        <v>0</v>
      </c>
      <c r="I21" s="472">
        <f t="shared" si="1"/>
        <v>0</v>
      </c>
      <c r="J21" s="472">
        <f t="shared" si="1"/>
        <v>0</v>
      </c>
      <c r="K21" s="472">
        <f t="shared" si="1"/>
        <v>0</v>
      </c>
      <c r="L21" s="472">
        <f t="shared" si="1"/>
        <v>0</v>
      </c>
      <c r="M21" s="472">
        <f t="shared" si="1"/>
        <v>0</v>
      </c>
    </row>
    <row r="22" spans="1:55" ht="15" x14ac:dyDescent="0.2">
      <c r="A22" s="482" t="s">
        <v>438</v>
      </c>
      <c r="B22" s="484"/>
      <c r="C22" s="463"/>
      <c r="D22" s="501"/>
      <c r="E22" s="501"/>
      <c r="F22" s="504"/>
      <c r="G22" s="503"/>
      <c r="H22" s="502"/>
      <c r="I22" s="501"/>
      <c r="J22" s="501"/>
      <c r="K22" s="501"/>
      <c r="L22" s="501"/>
      <c r="M22" s="501"/>
    </row>
    <row r="23" spans="1:55" ht="15" x14ac:dyDescent="0.2">
      <c r="A23" s="482" t="s">
        <v>434</v>
      </c>
      <c r="B23" s="484" t="s">
        <v>587</v>
      </c>
      <c r="C23" s="463" t="s">
        <v>205</v>
      </c>
      <c r="D23" s="410"/>
      <c r="E23" s="414">
        <f>SUM(F23:M23)</f>
        <v>0</v>
      </c>
      <c r="F23" s="500"/>
      <c r="G23" s="499"/>
      <c r="H23" s="498"/>
      <c r="I23" s="497"/>
      <c r="J23" s="497"/>
      <c r="K23" s="497"/>
      <c r="L23" s="497"/>
      <c r="M23" s="497"/>
    </row>
    <row r="24" spans="1:55" ht="15" x14ac:dyDescent="0.2">
      <c r="A24" s="482" t="s">
        <v>429</v>
      </c>
      <c r="B24" s="484" t="s">
        <v>586</v>
      </c>
      <c r="C24" s="463" t="s">
        <v>203</v>
      </c>
      <c r="D24" s="410"/>
      <c r="E24" s="414">
        <f>SUM(F24:M24)</f>
        <v>0</v>
      </c>
      <c r="F24" s="500"/>
      <c r="G24" s="499"/>
      <c r="H24" s="498"/>
      <c r="I24" s="497"/>
      <c r="J24" s="497"/>
      <c r="K24" s="497"/>
      <c r="L24" s="497"/>
      <c r="M24" s="497"/>
    </row>
    <row r="25" spans="1:55" ht="15" x14ac:dyDescent="0.2">
      <c r="A25" s="482" t="s">
        <v>426</v>
      </c>
      <c r="B25" s="484" t="s">
        <v>585</v>
      </c>
      <c r="C25" s="463" t="s">
        <v>201</v>
      </c>
      <c r="D25" s="410"/>
      <c r="E25" s="414">
        <f>SUM(F25:M25)</f>
        <v>0</v>
      </c>
      <c r="F25" s="500"/>
      <c r="G25" s="499"/>
      <c r="H25" s="498"/>
      <c r="I25" s="497"/>
      <c r="J25" s="497"/>
      <c r="K25" s="497"/>
      <c r="L25" s="497"/>
      <c r="M25" s="497"/>
    </row>
    <row r="26" spans="1:55" ht="15" x14ac:dyDescent="0.2">
      <c r="A26" s="482" t="s">
        <v>424</v>
      </c>
      <c r="B26" s="484" t="s">
        <v>584</v>
      </c>
      <c r="C26" s="463" t="s">
        <v>583</v>
      </c>
      <c r="D26" s="410"/>
      <c r="E26" s="414">
        <f>SUM(F26:M26)</f>
        <v>0</v>
      </c>
      <c r="F26" s="500"/>
      <c r="G26" s="499"/>
      <c r="H26" s="498"/>
      <c r="I26" s="497"/>
      <c r="J26" s="497"/>
      <c r="K26" s="497"/>
      <c r="L26" s="497"/>
      <c r="M26" s="497"/>
    </row>
    <row r="27" spans="1:55" ht="15" x14ac:dyDescent="0.2">
      <c r="A27" s="482" t="s">
        <v>420</v>
      </c>
      <c r="B27" s="484"/>
      <c r="C27" s="463"/>
      <c r="D27" s="485"/>
      <c r="E27" s="485"/>
      <c r="F27" s="496"/>
      <c r="G27" s="495"/>
      <c r="H27" s="494"/>
      <c r="I27" s="493"/>
      <c r="J27" s="493"/>
      <c r="K27" s="493"/>
      <c r="L27" s="493"/>
      <c r="M27" s="493"/>
    </row>
    <row r="28" spans="1:55" ht="15" x14ac:dyDescent="0.2">
      <c r="A28" s="482" t="s">
        <v>417</v>
      </c>
      <c r="B28" s="484" t="s">
        <v>582</v>
      </c>
      <c r="C28" s="463" t="s">
        <v>581</v>
      </c>
      <c r="D28" s="472">
        <f t="shared" ref="D28:M28" si="2">SUM(D23:D27)</f>
        <v>0</v>
      </c>
      <c r="E28" s="472">
        <f t="shared" si="2"/>
        <v>0</v>
      </c>
      <c r="F28" s="472">
        <f t="shared" si="2"/>
        <v>0</v>
      </c>
      <c r="G28" s="472">
        <f t="shared" si="2"/>
        <v>0</v>
      </c>
      <c r="H28" s="472">
        <f t="shared" si="2"/>
        <v>0</v>
      </c>
      <c r="I28" s="472">
        <f t="shared" si="2"/>
        <v>0</v>
      </c>
      <c r="J28" s="472">
        <f t="shared" si="2"/>
        <v>0</v>
      </c>
      <c r="K28" s="472">
        <f t="shared" si="2"/>
        <v>0</v>
      </c>
      <c r="L28" s="472">
        <f t="shared" si="2"/>
        <v>0</v>
      </c>
      <c r="M28" s="472">
        <f t="shared" si="2"/>
        <v>0</v>
      </c>
      <c r="N28" s="492"/>
      <c r="O28" s="492"/>
      <c r="P28" s="492"/>
      <c r="Q28" s="492"/>
      <c r="R28" s="492"/>
      <c r="S28" s="492"/>
      <c r="T28" s="492"/>
      <c r="U28" s="492"/>
      <c r="V28" s="492"/>
      <c r="W28" s="492"/>
      <c r="X28" s="492"/>
      <c r="Y28" s="492"/>
      <c r="Z28" s="492"/>
      <c r="AA28" s="492"/>
      <c r="AB28" s="492"/>
      <c r="AC28" s="492"/>
      <c r="AD28" s="492"/>
      <c r="AE28" s="492"/>
      <c r="AF28" s="492"/>
      <c r="AG28" s="492"/>
      <c r="AH28" s="492"/>
      <c r="AI28" s="492"/>
      <c r="AJ28" s="492"/>
      <c r="AK28" s="492"/>
      <c r="AL28" s="492"/>
      <c r="AM28" s="492"/>
      <c r="AN28" s="492"/>
      <c r="AO28" s="492"/>
      <c r="AP28" s="492"/>
      <c r="AQ28" s="492"/>
      <c r="AR28" s="492"/>
      <c r="AS28" s="492"/>
      <c r="AT28" s="492"/>
      <c r="AU28" s="492"/>
      <c r="AV28" s="492"/>
      <c r="AW28" s="492"/>
      <c r="AX28" s="492"/>
      <c r="AY28" s="492"/>
      <c r="AZ28" s="492"/>
      <c r="BA28" s="492"/>
      <c r="BB28" s="492"/>
      <c r="BC28" s="492"/>
    </row>
    <row r="29" spans="1:55" ht="15" x14ac:dyDescent="0.2">
      <c r="A29" s="482" t="s">
        <v>413</v>
      </c>
      <c r="B29" s="484"/>
      <c r="C29" s="463"/>
      <c r="D29" s="485"/>
      <c r="E29" s="485"/>
      <c r="F29" s="485"/>
      <c r="G29" s="485"/>
      <c r="H29" s="485"/>
      <c r="I29" s="485"/>
      <c r="J29" s="485"/>
      <c r="K29" s="485"/>
      <c r="L29" s="485"/>
      <c r="M29" s="485"/>
    </row>
    <row r="30" spans="1:55" ht="15" x14ac:dyDescent="0.2">
      <c r="A30" s="482" t="s">
        <v>407</v>
      </c>
      <c r="B30" s="481"/>
      <c r="C30" s="480" t="s">
        <v>580</v>
      </c>
      <c r="D30" s="460"/>
      <c r="E30" s="460"/>
      <c r="F30" s="460"/>
      <c r="G30" s="460"/>
      <c r="H30" s="460"/>
      <c r="I30" s="460"/>
      <c r="J30" s="460"/>
      <c r="K30" s="460"/>
      <c r="L30" s="460"/>
      <c r="M30" s="460"/>
    </row>
    <row r="31" spans="1:55" ht="15" x14ac:dyDescent="0.2">
      <c r="A31" s="482" t="s">
        <v>403</v>
      </c>
      <c r="B31" s="484"/>
      <c r="C31" s="491" t="s">
        <v>579</v>
      </c>
      <c r="D31" s="472">
        <f>SUM(D28,D21,D16,D10,'231a'!D21)</f>
        <v>33835</v>
      </c>
      <c r="E31" s="472">
        <f>SUM(E28,E21,E16,E10,'231a'!E21)</f>
        <v>37436</v>
      </c>
      <c r="F31" s="472">
        <f>SUM(F28,F21,F16,F10,'231a'!F21)</f>
        <v>0</v>
      </c>
      <c r="G31" s="472">
        <f>SUM(G28,G21,G16,G10,'231a'!G21)</f>
        <v>0</v>
      </c>
      <c r="H31" s="472">
        <f>SUM(H28,H21,H16,H10,'231a'!H21)</f>
        <v>1346</v>
      </c>
      <c r="I31" s="472">
        <f>SUM(I28,I21,I16,I10,'231a'!I21)</f>
        <v>36090</v>
      </c>
      <c r="J31" s="472">
        <f>SUM(J28,J21,J16,J10,'231a'!J21)</f>
        <v>0</v>
      </c>
      <c r="K31" s="472">
        <f>SUM(K28,K21,K16,K10,'231a'!K21)</f>
        <v>0</v>
      </c>
      <c r="L31" s="472">
        <f>SUM(L28,L21,L16,L10,'231a'!L21)</f>
        <v>0</v>
      </c>
      <c r="M31" s="472">
        <f>SUM(M28,M21,M16,M10,'231a'!M21)</f>
        <v>0</v>
      </c>
    </row>
    <row r="32" spans="1:55" ht="15" x14ac:dyDescent="0.2">
      <c r="A32" s="482" t="s">
        <v>400</v>
      </c>
      <c r="B32" s="484"/>
      <c r="C32" s="463"/>
      <c r="D32" s="485"/>
      <c r="E32" s="485"/>
      <c r="F32" s="490"/>
      <c r="G32" s="489"/>
      <c r="H32" s="488"/>
      <c r="I32" s="485"/>
      <c r="J32" s="485"/>
      <c r="K32" s="485"/>
      <c r="L32" s="485"/>
      <c r="M32" s="485"/>
    </row>
    <row r="33" spans="1:13" ht="15" x14ac:dyDescent="0.2">
      <c r="A33" s="482" t="s">
        <v>397</v>
      </c>
      <c r="B33" s="481">
        <v>950</v>
      </c>
      <c r="C33" s="480" t="s">
        <v>578</v>
      </c>
      <c r="D33" s="493"/>
      <c r="E33" s="493"/>
      <c r="F33" s="417"/>
      <c r="G33" s="417"/>
      <c r="H33" s="417"/>
      <c r="I33" s="417"/>
      <c r="J33" s="417"/>
      <c r="K33" s="417"/>
      <c r="L33" s="417"/>
      <c r="M33" s="460"/>
    </row>
    <row r="34" spans="1:13" ht="15" x14ac:dyDescent="0.2">
      <c r="A34" s="482" t="s">
        <v>393</v>
      </c>
      <c r="B34" s="484"/>
      <c r="C34" s="483" t="s">
        <v>577</v>
      </c>
      <c r="D34" s="552"/>
      <c r="E34" s="552"/>
      <c r="F34" s="417"/>
      <c r="G34" s="417"/>
      <c r="H34" s="417"/>
      <c r="I34" s="417"/>
      <c r="J34" s="417"/>
      <c r="K34" s="417"/>
      <c r="L34" s="417"/>
      <c r="M34" s="460"/>
    </row>
    <row r="35" spans="1:13" x14ac:dyDescent="0.25">
      <c r="A35" s="482" t="s">
        <v>388</v>
      </c>
      <c r="B35" s="484"/>
      <c r="C35" s="486"/>
      <c r="D35" s="485"/>
      <c r="E35" s="485"/>
      <c r="F35" s="417"/>
      <c r="G35" s="417"/>
      <c r="H35" s="417"/>
      <c r="I35" s="417"/>
      <c r="J35" s="417"/>
      <c r="K35" s="417"/>
      <c r="L35" s="417"/>
      <c r="M35" s="460"/>
    </row>
    <row r="36" spans="1:13" ht="15" x14ac:dyDescent="0.2">
      <c r="A36" s="482" t="s">
        <v>383</v>
      </c>
      <c r="B36" s="481"/>
      <c r="C36" s="480" t="s">
        <v>576</v>
      </c>
      <c r="D36" s="604">
        <f>+D31+D34</f>
        <v>33835</v>
      </c>
      <c r="E36" s="604">
        <f>+E31+E34</f>
        <v>37436</v>
      </c>
      <c r="F36" s="417"/>
      <c r="G36" s="417"/>
      <c r="H36" s="417"/>
      <c r="I36" s="417"/>
      <c r="J36" s="417"/>
      <c r="K36" s="417"/>
      <c r="L36" s="417"/>
      <c r="M36" s="460"/>
    </row>
    <row r="37" spans="1:13" ht="15" x14ac:dyDescent="0.2">
      <c r="A37" s="482" t="s">
        <v>379</v>
      </c>
      <c r="B37" s="484"/>
      <c r="C37" s="483" t="s">
        <v>575</v>
      </c>
      <c r="D37" s="605"/>
      <c r="E37" s="605"/>
      <c r="F37" s="417"/>
      <c r="G37" s="417"/>
      <c r="H37" s="417"/>
      <c r="I37" s="417"/>
      <c r="J37" s="417"/>
      <c r="K37" s="417"/>
      <c r="L37" s="417"/>
      <c r="M37" s="460"/>
    </row>
    <row r="38" spans="1:13" ht="15" x14ac:dyDescent="0.2">
      <c r="A38" s="482" t="s">
        <v>376</v>
      </c>
      <c r="B38" s="481"/>
      <c r="C38" s="480"/>
      <c r="D38" s="460"/>
      <c r="E38" s="460"/>
      <c r="F38" s="417"/>
      <c r="G38" s="417"/>
      <c r="H38" s="417"/>
      <c r="I38" s="417"/>
      <c r="J38" s="417"/>
      <c r="K38" s="417"/>
      <c r="L38" s="417"/>
      <c r="M38" s="460"/>
    </row>
    <row r="39" spans="1:13" thickBot="1" x14ac:dyDescent="0.25">
      <c r="A39" s="482" t="s">
        <v>372</v>
      </c>
      <c r="B39" s="481"/>
      <c r="C39" s="480"/>
      <c r="D39" s="460"/>
      <c r="E39" s="460"/>
      <c r="F39" s="465"/>
      <c r="G39" s="465"/>
      <c r="H39" s="465"/>
      <c r="I39" s="465"/>
      <c r="J39" s="465"/>
      <c r="K39" s="417"/>
      <c r="L39" s="417"/>
      <c r="M39" s="460"/>
    </row>
    <row r="40" spans="1:13" x14ac:dyDescent="0.25">
      <c r="A40" s="459" t="s">
        <v>368</v>
      </c>
      <c r="B40" s="479"/>
      <c r="C40" s="478" t="s">
        <v>574</v>
      </c>
      <c r="D40" s="477"/>
      <c r="E40" s="476"/>
      <c r="F40" s="417"/>
      <c r="G40" s="470"/>
      <c r="H40" s="470"/>
      <c r="I40" s="470"/>
      <c r="J40" s="465"/>
      <c r="K40" s="417"/>
      <c r="L40" s="475"/>
      <c r="M40" s="460"/>
    </row>
    <row r="41" spans="1:13" x14ac:dyDescent="0.25">
      <c r="A41" s="459" t="s">
        <v>364</v>
      </c>
      <c r="B41" s="464"/>
      <c r="C41" s="463"/>
      <c r="D41" s="460"/>
      <c r="E41" s="474"/>
      <c r="F41" s="417"/>
      <c r="G41" s="470"/>
      <c r="H41" s="470"/>
      <c r="I41" s="470"/>
      <c r="J41" s="465"/>
      <c r="K41" s="417"/>
      <c r="L41" s="417"/>
      <c r="M41" s="460"/>
    </row>
    <row r="42" spans="1:13" x14ac:dyDescent="0.25">
      <c r="A42" s="459" t="s">
        <v>361</v>
      </c>
      <c r="B42" s="464"/>
      <c r="C42" s="473" t="s">
        <v>573</v>
      </c>
      <c r="D42" s="472">
        <v>25072</v>
      </c>
      <c r="E42" s="471">
        <v>32043</v>
      </c>
      <c r="F42" s="470" t="s">
        <v>572</v>
      </c>
      <c r="G42" s="470"/>
      <c r="H42" s="470"/>
      <c r="I42" s="470"/>
      <c r="J42" s="465"/>
      <c r="K42" s="417"/>
      <c r="L42" s="417"/>
      <c r="M42" s="460"/>
    </row>
    <row r="43" spans="1:13" x14ac:dyDescent="0.25">
      <c r="A43" s="459" t="s">
        <v>358</v>
      </c>
      <c r="B43" s="464"/>
      <c r="C43" s="473" t="s">
        <v>571</v>
      </c>
      <c r="D43" s="472">
        <v>8763</v>
      </c>
      <c r="E43" s="471">
        <v>5393</v>
      </c>
      <c r="F43" s="470"/>
      <c r="G43" s="465"/>
      <c r="H43" s="465"/>
      <c r="I43" s="465"/>
      <c r="J43" s="465"/>
      <c r="K43" s="417"/>
      <c r="L43" s="417"/>
      <c r="M43" s="460"/>
    </row>
    <row r="44" spans="1:13" x14ac:dyDescent="0.25">
      <c r="A44" s="459" t="s">
        <v>356</v>
      </c>
      <c r="B44" s="464"/>
      <c r="C44" s="473" t="s">
        <v>570</v>
      </c>
      <c r="D44" s="472">
        <f>SUM(D42:D43)</f>
        <v>33835</v>
      </c>
      <c r="E44" s="471">
        <f>SUM(E42:E43)</f>
        <v>37436</v>
      </c>
      <c r="F44" s="470" t="s">
        <v>569</v>
      </c>
      <c r="G44" s="465"/>
      <c r="H44" s="465"/>
      <c r="I44" s="465"/>
      <c r="J44" s="465"/>
      <c r="K44" s="417"/>
      <c r="L44" s="417"/>
      <c r="M44" s="460"/>
    </row>
    <row r="45" spans="1:13" ht="15" x14ac:dyDescent="0.2">
      <c r="A45" s="459" t="s">
        <v>351</v>
      </c>
      <c r="B45" s="464"/>
      <c r="C45" s="463"/>
      <c r="D45" s="469"/>
      <c r="E45" s="468"/>
      <c r="F45" s="465"/>
      <c r="G45" s="465"/>
      <c r="H45" s="465"/>
      <c r="I45" s="465"/>
      <c r="J45" s="465"/>
      <c r="K45" s="417"/>
      <c r="L45" s="417"/>
      <c r="M45" s="460"/>
    </row>
    <row r="46" spans="1:13" ht="15" x14ac:dyDescent="0.2">
      <c r="A46" s="459" t="s">
        <v>568</v>
      </c>
      <c r="B46" s="464"/>
      <c r="C46" s="463" t="s">
        <v>567</v>
      </c>
      <c r="D46" s="467">
        <f>D36</f>
        <v>33835</v>
      </c>
      <c r="E46" s="466">
        <f>E36</f>
        <v>37436</v>
      </c>
      <c r="F46" s="465"/>
      <c r="G46" s="465"/>
      <c r="H46" s="465"/>
      <c r="I46" s="465"/>
      <c r="J46" s="465"/>
      <c r="K46" s="417"/>
      <c r="L46" s="417"/>
      <c r="M46" s="460"/>
    </row>
    <row r="47" spans="1:13" ht="15" x14ac:dyDescent="0.2">
      <c r="A47" s="459" t="s">
        <v>566</v>
      </c>
      <c r="B47" s="464"/>
      <c r="C47" s="463" t="s">
        <v>565</v>
      </c>
      <c r="D47" s="462">
        <f>D48-D46</f>
        <v>0</v>
      </c>
      <c r="E47" s="461">
        <f>E48-E46</f>
        <v>0</v>
      </c>
      <c r="F47" s="417"/>
      <c r="G47" s="417"/>
      <c r="H47" s="417"/>
      <c r="I47" s="417"/>
      <c r="J47" s="417"/>
      <c r="K47" s="417"/>
      <c r="L47" s="417"/>
      <c r="M47" s="460"/>
    </row>
    <row r="48" spans="1:13" thickBot="1" x14ac:dyDescent="0.25">
      <c r="A48" s="459" t="s">
        <v>564</v>
      </c>
      <c r="B48" s="458"/>
      <c r="C48" s="457" t="s">
        <v>563</v>
      </c>
      <c r="D48" s="456">
        <f>D44</f>
        <v>33835</v>
      </c>
      <c r="E48" s="455">
        <f>E44</f>
        <v>37436</v>
      </c>
      <c r="F48" s="454"/>
      <c r="G48" s="454"/>
      <c r="H48" s="454"/>
      <c r="I48" s="454"/>
      <c r="J48" s="454"/>
      <c r="K48" s="454"/>
      <c r="L48" s="454"/>
      <c r="M48" s="453"/>
    </row>
    <row r="49" spans="1:3" ht="15.75" customHeight="1" x14ac:dyDescent="0.2">
      <c r="A49" s="606" t="str">
        <f ca="1">CELL("FILENAME",A2)</f>
        <v>R:\Finance\Annual Budget\Amended 2016-2017\[2016-2017 Amended Budget.xlsx]231b</v>
      </c>
      <c r="B49" s="606"/>
      <c r="C49" s="606"/>
    </row>
  </sheetData>
  <mergeCells count="5">
    <mergeCell ref="A1:C1"/>
    <mergeCell ref="A4:C4"/>
    <mergeCell ref="D36:D37"/>
    <mergeCell ref="E36:E37"/>
    <mergeCell ref="A49:C49"/>
  </mergeCells>
  <printOptions horizontalCentered="1" verticalCentered="1"/>
  <pageMargins left="0.1" right="0.1" top="0.4" bottom="0.4" header="0.1" footer="0.1"/>
  <pageSetup scale="73" fitToHeight="2" orientation="landscape" r:id="rId1"/>
  <headerFooter>
    <oddHeader>&amp;C&amp;"Arial,Bold"TWIN FALLS SCHOOL DISTIRCT 411</oddHeader>
    <oddFooter>&amp;L&amp;"Arial,Bold"&amp;Z&amp;F&amp;R&amp;"Arial,Bold"Page &amp;P of &amp;N</oddFooter>
  </headerFooter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441"/>
  <sheetViews>
    <sheetView zoomScaleNormal="100" workbookViewId="0">
      <pane xSplit="3" ySplit="6" topLeftCell="D7" activePane="bottomRight" state="frozen"/>
      <selection activeCell="P31" sqref="P31"/>
      <selection pane="topRight" activeCell="P31" sqref="P31"/>
      <selection pane="bottomLeft" activeCell="P31" sqref="P31"/>
      <selection pane="bottomRight" activeCell="P31" sqref="P31"/>
    </sheetView>
  </sheetViews>
  <sheetFormatPr defaultColWidth="9.77734375" defaultRowHeight="11.25" x14ac:dyDescent="0.2"/>
  <cols>
    <col min="1" max="1" width="3.77734375" style="321" customWidth="1"/>
    <col min="2" max="2" width="6.77734375" style="321" customWidth="1"/>
    <col min="3" max="3" width="27.77734375" style="322" customWidth="1"/>
    <col min="4" max="6" width="10.77734375" style="321" customWidth="1"/>
    <col min="7" max="7" width="3.77734375" style="321" customWidth="1"/>
    <col min="8" max="8" width="6.77734375" style="321" customWidth="1"/>
    <col min="9" max="9" width="27.77734375" style="322" customWidth="1"/>
    <col min="10" max="12" width="10.77734375" style="321" customWidth="1"/>
    <col min="13" max="16384" width="9.77734375" style="321"/>
  </cols>
  <sheetData>
    <row r="1" spans="1:12" ht="20.25" x14ac:dyDescent="0.3">
      <c r="A1" s="596" t="s">
        <v>47</v>
      </c>
      <c r="B1" s="596"/>
      <c r="C1" s="596"/>
      <c r="D1" s="393"/>
      <c r="E1" s="394" t="s">
        <v>510</v>
      </c>
      <c r="F1" s="394"/>
      <c r="G1" s="390"/>
      <c r="H1" s="390"/>
      <c r="I1" s="396"/>
      <c r="J1" s="393"/>
      <c r="L1" s="395" t="s">
        <v>672</v>
      </c>
    </row>
    <row r="2" spans="1:12" ht="15.75" x14ac:dyDescent="0.25">
      <c r="A2" s="393"/>
      <c r="B2" s="393"/>
      <c r="C2" s="389"/>
      <c r="D2" s="393"/>
      <c r="E2" s="394" t="s">
        <v>504</v>
      </c>
      <c r="F2" s="392"/>
      <c r="G2" s="390"/>
      <c r="H2" s="390"/>
      <c r="I2" s="389"/>
      <c r="J2" s="607" t="s">
        <v>684</v>
      </c>
      <c r="K2" s="607"/>
      <c r="L2" s="607"/>
    </row>
    <row r="3" spans="1:12" ht="15.75" x14ac:dyDescent="0.25">
      <c r="A3" s="393"/>
      <c r="B3" s="393"/>
      <c r="C3" s="389"/>
      <c r="D3" s="393"/>
      <c r="E3" s="392" t="s">
        <v>507</v>
      </c>
      <c r="F3" s="391"/>
      <c r="G3" s="390"/>
      <c r="H3" s="390"/>
      <c r="I3" s="389"/>
      <c r="J3" s="607" t="s">
        <v>683</v>
      </c>
      <c r="K3" s="607"/>
      <c r="L3" s="607"/>
    </row>
    <row r="4" spans="1:12" ht="13.9" customHeight="1" x14ac:dyDescent="0.2">
      <c r="A4" s="597" t="s">
        <v>505</v>
      </c>
      <c r="B4" s="597"/>
      <c r="C4" s="597"/>
      <c r="D4" s="597"/>
      <c r="E4" s="324"/>
      <c r="F4" s="324"/>
      <c r="G4" s="324"/>
      <c r="H4" s="324"/>
      <c r="I4" s="325"/>
      <c r="J4" s="324"/>
      <c r="K4" s="324"/>
      <c r="L4" s="324"/>
    </row>
    <row r="5" spans="1:12" ht="12.75" x14ac:dyDescent="0.2">
      <c r="A5" s="388"/>
      <c r="B5" s="387"/>
      <c r="C5" s="386" t="s">
        <v>504</v>
      </c>
      <c r="D5" s="385" t="s">
        <v>503</v>
      </c>
      <c r="E5" s="384" t="s">
        <v>502</v>
      </c>
      <c r="F5" s="383" t="s">
        <v>501</v>
      </c>
      <c r="G5" s="382"/>
      <c r="H5" s="381"/>
      <c r="I5" s="380" t="s">
        <v>504</v>
      </c>
      <c r="J5" s="379" t="s">
        <v>503</v>
      </c>
      <c r="K5" s="378" t="s">
        <v>502</v>
      </c>
      <c r="L5" s="377" t="s">
        <v>501</v>
      </c>
    </row>
    <row r="6" spans="1:12" ht="12.75" x14ac:dyDescent="0.2">
      <c r="A6" s="351" t="s">
        <v>87</v>
      </c>
      <c r="B6" s="334" t="s">
        <v>500</v>
      </c>
      <c r="C6" s="328" t="s">
        <v>499</v>
      </c>
      <c r="D6" s="334" t="s">
        <v>88</v>
      </c>
      <c r="E6" s="334" t="s">
        <v>498</v>
      </c>
      <c r="F6" s="376" t="s">
        <v>497</v>
      </c>
      <c r="G6" s="355" t="s">
        <v>87</v>
      </c>
      <c r="H6" s="375" t="s">
        <v>500</v>
      </c>
      <c r="I6" s="374" t="s">
        <v>499</v>
      </c>
      <c r="J6" s="351" t="s">
        <v>88</v>
      </c>
      <c r="K6" s="334" t="s">
        <v>498</v>
      </c>
      <c r="L6" s="334" t="s">
        <v>497</v>
      </c>
    </row>
    <row r="7" spans="1:12" ht="12.75" x14ac:dyDescent="0.2">
      <c r="A7" s="351" t="s">
        <v>496</v>
      </c>
      <c r="B7" s="334" t="s">
        <v>495</v>
      </c>
      <c r="C7" s="333" t="s">
        <v>494</v>
      </c>
      <c r="D7" s="354">
        <v>18369</v>
      </c>
      <c r="E7" s="373" t="s">
        <v>346</v>
      </c>
      <c r="F7" s="372">
        <v>26907</v>
      </c>
      <c r="G7" s="348" t="s">
        <v>493</v>
      </c>
      <c r="H7" s="351" t="s">
        <v>492</v>
      </c>
      <c r="I7" s="333" t="s">
        <v>170</v>
      </c>
      <c r="J7" s="353">
        <v>0</v>
      </c>
      <c r="K7" s="353">
        <v>0</v>
      </c>
      <c r="L7" s="357"/>
    </row>
    <row r="8" spans="1:12" ht="12.75" x14ac:dyDescent="0.2">
      <c r="A8" s="351" t="s">
        <v>491</v>
      </c>
      <c r="B8" s="334"/>
      <c r="C8" s="333"/>
      <c r="D8" s="360"/>
      <c r="E8" s="353"/>
      <c r="F8" s="356"/>
      <c r="G8" s="355" t="s">
        <v>490</v>
      </c>
      <c r="H8" s="351" t="s">
        <v>489</v>
      </c>
      <c r="I8" s="365" t="s">
        <v>488</v>
      </c>
      <c r="J8" s="352">
        <f>J7</f>
        <v>0</v>
      </c>
      <c r="K8" s="358" t="s">
        <v>346</v>
      </c>
      <c r="L8" s="352">
        <f>K7</f>
        <v>0</v>
      </c>
    </row>
    <row r="9" spans="1:12" ht="12.75" x14ac:dyDescent="0.2">
      <c r="A9" s="351" t="s">
        <v>487</v>
      </c>
      <c r="B9" s="334" t="s">
        <v>486</v>
      </c>
      <c r="C9" s="333" t="s">
        <v>171</v>
      </c>
      <c r="D9" s="353">
        <v>0</v>
      </c>
      <c r="E9" s="353">
        <v>0</v>
      </c>
      <c r="F9" s="356"/>
      <c r="G9" s="355" t="s">
        <v>485</v>
      </c>
      <c r="H9" s="335"/>
      <c r="I9" s="333"/>
      <c r="J9" s="347"/>
      <c r="K9" s="347"/>
      <c r="L9" s="357"/>
    </row>
    <row r="10" spans="1:12" ht="12.75" x14ac:dyDescent="0.2">
      <c r="A10" s="351" t="s">
        <v>484</v>
      </c>
      <c r="B10" s="334" t="s">
        <v>483</v>
      </c>
      <c r="C10" s="333" t="s">
        <v>169</v>
      </c>
      <c r="D10" s="353">
        <v>0</v>
      </c>
      <c r="E10" s="353">
        <v>0</v>
      </c>
      <c r="F10" s="356"/>
      <c r="G10" s="355" t="s">
        <v>482</v>
      </c>
      <c r="H10" s="351" t="s">
        <v>481</v>
      </c>
      <c r="I10" s="333" t="s">
        <v>165</v>
      </c>
      <c r="J10" s="353">
        <v>0</v>
      </c>
      <c r="K10" s="353">
        <v>0</v>
      </c>
      <c r="L10" s="357"/>
    </row>
    <row r="11" spans="1:12" ht="12.75" x14ac:dyDescent="0.2">
      <c r="A11" s="351" t="s">
        <v>480</v>
      </c>
      <c r="B11" s="334" t="s">
        <v>479</v>
      </c>
      <c r="C11" s="333" t="s">
        <v>168</v>
      </c>
      <c r="D11" s="353">
        <v>0</v>
      </c>
      <c r="E11" s="353">
        <v>0</v>
      </c>
      <c r="F11" s="356"/>
      <c r="G11" s="355" t="s">
        <v>478</v>
      </c>
      <c r="H11" s="351" t="s">
        <v>477</v>
      </c>
      <c r="I11" s="333" t="s">
        <v>163</v>
      </c>
      <c r="J11" s="353">
        <v>0</v>
      </c>
      <c r="K11" s="353">
        <v>0</v>
      </c>
      <c r="L11" s="357"/>
    </row>
    <row r="12" spans="1:12" ht="12.75" x14ac:dyDescent="0.2">
      <c r="A12" s="351" t="s">
        <v>476</v>
      </c>
      <c r="B12" s="334" t="s">
        <v>475</v>
      </c>
      <c r="C12" s="333" t="s">
        <v>166</v>
      </c>
      <c r="D12" s="353">
        <v>0</v>
      </c>
      <c r="E12" s="353">
        <v>0</v>
      </c>
      <c r="F12" s="356"/>
      <c r="G12" s="355" t="s">
        <v>474</v>
      </c>
      <c r="H12" s="351" t="s">
        <v>473</v>
      </c>
      <c r="I12" s="333" t="s">
        <v>472</v>
      </c>
      <c r="J12" s="353">
        <v>0</v>
      </c>
      <c r="K12" s="353">
        <v>0</v>
      </c>
      <c r="L12" s="357"/>
    </row>
    <row r="13" spans="1:12" ht="12.75" x14ac:dyDescent="0.2">
      <c r="A13" s="351" t="s">
        <v>471</v>
      </c>
      <c r="B13" s="334" t="s">
        <v>470</v>
      </c>
      <c r="C13" s="333" t="s">
        <v>164</v>
      </c>
      <c r="D13" s="353">
        <v>0</v>
      </c>
      <c r="E13" s="353">
        <v>0</v>
      </c>
      <c r="F13" s="356"/>
      <c r="G13" s="355" t="s">
        <v>469</v>
      </c>
      <c r="H13" s="351" t="s">
        <v>468</v>
      </c>
      <c r="I13" s="333" t="s">
        <v>159</v>
      </c>
      <c r="J13" s="353">
        <v>0</v>
      </c>
      <c r="K13" s="353">
        <v>0</v>
      </c>
      <c r="L13" s="357"/>
    </row>
    <row r="14" spans="1:12" ht="12.75" x14ac:dyDescent="0.2">
      <c r="A14" s="351" t="s">
        <v>467</v>
      </c>
      <c r="B14" s="334" t="s">
        <v>466</v>
      </c>
      <c r="C14" s="333" t="s">
        <v>162</v>
      </c>
      <c r="D14" s="353">
        <v>0</v>
      </c>
      <c r="E14" s="353">
        <v>0</v>
      </c>
      <c r="F14" s="356"/>
      <c r="G14" s="355" t="s">
        <v>465</v>
      </c>
      <c r="H14" s="351" t="s">
        <v>464</v>
      </c>
      <c r="I14" s="333" t="s">
        <v>157</v>
      </c>
      <c r="J14" s="353">
        <v>0</v>
      </c>
      <c r="K14" s="353">
        <v>0</v>
      </c>
      <c r="L14" s="357"/>
    </row>
    <row r="15" spans="1:12" ht="12.75" x14ac:dyDescent="0.2">
      <c r="A15" s="351" t="s">
        <v>463</v>
      </c>
      <c r="B15" s="334" t="s">
        <v>462</v>
      </c>
      <c r="C15" s="333" t="s">
        <v>160</v>
      </c>
      <c r="D15" s="353">
        <v>0</v>
      </c>
      <c r="E15" s="353">
        <v>0</v>
      </c>
      <c r="F15" s="356"/>
      <c r="G15" s="355" t="s">
        <v>461</v>
      </c>
      <c r="H15" s="351" t="s">
        <v>460</v>
      </c>
      <c r="I15" s="333" t="s">
        <v>155</v>
      </c>
      <c r="J15" s="353">
        <v>0</v>
      </c>
      <c r="K15" s="353">
        <v>0</v>
      </c>
      <c r="L15" s="357"/>
    </row>
    <row r="16" spans="1:12" ht="12.75" x14ac:dyDescent="0.2">
      <c r="A16" s="351" t="s">
        <v>459</v>
      </c>
      <c r="B16" s="334" t="s">
        <v>458</v>
      </c>
      <c r="C16" s="333" t="s">
        <v>158</v>
      </c>
      <c r="D16" s="353">
        <v>0</v>
      </c>
      <c r="E16" s="353">
        <v>0</v>
      </c>
      <c r="F16" s="356"/>
      <c r="G16" s="355" t="s">
        <v>457</v>
      </c>
      <c r="H16" s="351" t="s">
        <v>456</v>
      </c>
      <c r="I16" s="333" t="s">
        <v>153</v>
      </c>
      <c r="J16" s="353">
        <v>0</v>
      </c>
      <c r="K16" s="353">
        <v>0</v>
      </c>
      <c r="L16" s="357"/>
    </row>
    <row r="17" spans="1:12" ht="12.75" x14ac:dyDescent="0.2">
      <c r="A17" s="351" t="s">
        <v>455</v>
      </c>
      <c r="B17" s="334" t="s">
        <v>454</v>
      </c>
      <c r="C17" s="333" t="s">
        <v>156</v>
      </c>
      <c r="D17" s="537">
        <v>0</v>
      </c>
      <c r="E17" s="536">
        <v>0</v>
      </c>
      <c r="F17" s="356"/>
      <c r="G17" s="355" t="s">
        <v>453</v>
      </c>
      <c r="H17" s="351" t="s">
        <v>452</v>
      </c>
      <c r="I17" s="333" t="s">
        <v>152</v>
      </c>
      <c r="J17" s="353">
        <v>0</v>
      </c>
      <c r="K17" s="353">
        <v>0</v>
      </c>
      <c r="L17" s="357"/>
    </row>
    <row r="18" spans="1:12" ht="12.75" x14ac:dyDescent="0.2">
      <c r="A18" s="351" t="s">
        <v>451</v>
      </c>
      <c r="B18" s="334" t="s">
        <v>450</v>
      </c>
      <c r="C18" s="365" t="s">
        <v>154</v>
      </c>
      <c r="D18" s="534">
        <v>0</v>
      </c>
      <c r="E18" s="535">
        <v>0</v>
      </c>
      <c r="F18" s="356"/>
      <c r="G18" s="355" t="s">
        <v>449</v>
      </c>
      <c r="H18" s="351" t="s">
        <v>448</v>
      </c>
      <c r="I18" s="333" t="s">
        <v>150</v>
      </c>
      <c r="J18" s="536">
        <v>0</v>
      </c>
      <c r="K18" s="536">
        <v>0</v>
      </c>
      <c r="L18" s="357"/>
    </row>
    <row r="19" spans="1:12" ht="12.75" x14ac:dyDescent="0.2">
      <c r="A19" s="351" t="s">
        <v>447</v>
      </c>
      <c r="B19" s="334"/>
      <c r="C19" s="371" t="s">
        <v>446</v>
      </c>
      <c r="D19" s="370">
        <f>SUBTOTAL(9,D9:D18)</f>
        <v>0</v>
      </c>
      <c r="E19" s="369" t="s">
        <v>346</v>
      </c>
      <c r="F19" s="349">
        <f>SUBTOTAL(9,E8:E18)</f>
        <v>0</v>
      </c>
      <c r="G19" s="368" t="s">
        <v>445</v>
      </c>
      <c r="H19" s="367">
        <v>437000</v>
      </c>
      <c r="I19" s="366" t="s">
        <v>149</v>
      </c>
      <c r="J19" s="535">
        <v>0</v>
      </c>
      <c r="K19" s="535">
        <v>0</v>
      </c>
      <c r="L19" s="357"/>
    </row>
    <row r="20" spans="1:12" ht="12.75" x14ac:dyDescent="0.2">
      <c r="A20" s="351" t="s">
        <v>444</v>
      </c>
      <c r="B20" s="334" t="s">
        <v>443</v>
      </c>
      <c r="C20" s="333" t="s">
        <v>151</v>
      </c>
      <c r="D20" s="353">
        <v>0</v>
      </c>
      <c r="E20" s="353">
        <v>0</v>
      </c>
      <c r="F20" s="356"/>
      <c r="G20" s="361" t="s">
        <v>442</v>
      </c>
      <c r="H20" s="364" t="s">
        <v>441</v>
      </c>
      <c r="I20" s="333" t="s">
        <v>440</v>
      </c>
      <c r="J20" s="353">
        <v>0</v>
      </c>
      <c r="K20" s="353">
        <v>0</v>
      </c>
      <c r="L20" s="357"/>
    </row>
    <row r="21" spans="1:12" ht="12.75" x14ac:dyDescent="0.2">
      <c r="A21" s="351" t="s">
        <v>439</v>
      </c>
      <c r="B21" s="364"/>
      <c r="C21" s="363"/>
      <c r="D21" s="362"/>
      <c r="E21" s="362"/>
      <c r="F21" s="356"/>
      <c r="G21" s="361" t="s">
        <v>438</v>
      </c>
      <c r="H21" s="351" t="s">
        <v>437</v>
      </c>
      <c r="I21" s="333" t="s">
        <v>145</v>
      </c>
      <c r="J21" s="353">
        <v>0</v>
      </c>
      <c r="K21" s="353">
        <v>0</v>
      </c>
      <c r="L21" s="357"/>
    </row>
    <row r="22" spans="1:12" ht="12.75" x14ac:dyDescent="0.2">
      <c r="A22" s="351" t="s">
        <v>436</v>
      </c>
      <c r="B22" s="334" t="s">
        <v>435</v>
      </c>
      <c r="C22" s="333" t="s">
        <v>148</v>
      </c>
      <c r="D22" s="353">
        <v>27430</v>
      </c>
      <c r="E22" s="353">
        <v>16132</v>
      </c>
      <c r="F22" s="356"/>
      <c r="G22" s="355" t="s">
        <v>434</v>
      </c>
      <c r="H22" s="351" t="s">
        <v>433</v>
      </c>
      <c r="I22" s="365" t="s">
        <v>432</v>
      </c>
      <c r="J22" s="352">
        <f>SUBTOTAL(9,J10:J21)</f>
        <v>0</v>
      </c>
      <c r="K22" s="358" t="s">
        <v>346</v>
      </c>
      <c r="L22" s="352">
        <f>SUBTOTAL(9,K10:K21)</f>
        <v>0</v>
      </c>
    </row>
    <row r="23" spans="1:12" ht="12.75" x14ac:dyDescent="0.2">
      <c r="A23" s="351" t="s">
        <v>431</v>
      </c>
      <c r="B23" s="334" t="s">
        <v>430</v>
      </c>
      <c r="C23" s="333" t="s">
        <v>146</v>
      </c>
      <c r="D23" s="353">
        <v>0</v>
      </c>
      <c r="E23" s="353">
        <v>0</v>
      </c>
      <c r="F23" s="356"/>
      <c r="G23" s="355" t="s">
        <v>429</v>
      </c>
      <c r="H23" s="335"/>
      <c r="I23" s="333"/>
      <c r="J23" s="347"/>
      <c r="K23" s="347"/>
      <c r="L23" s="357"/>
    </row>
    <row r="24" spans="1:12" ht="12.75" x14ac:dyDescent="0.2">
      <c r="A24" s="351" t="s">
        <v>428</v>
      </c>
      <c r="B24" s="334" t="s">
        <v>427</v>
      </c>
      <c r="C24" s="333" t="s">
        <v>144</v>
      </c>
      <c r="D24" s="353">
        <v>0</v>
      </c>
      <c r="E24" s="353">
        <v>0</v>
      </c>
      <c r="F24" s="356"/>
      <c r="G24" s="355" t="s">
        <v>426</v>
      </c>
      <c r="H24" s="335"/>
      <c r="I24" s="333"/>
      <c r="J24" s="347"/>
      <c r="K24" s="347"/>
      <c r="L24" s="357"/>
    </row>
    <row r="25" spans="1:12" ht="12.75" x14ac:dyDescent="0.2">
      <c r="A25" s="351" t="s">
        <v>425</v>
      </c>
      <c r="B25" s="364"/>
      <c r="C25" s="363"/>
      <c r="D25" s="362"/>
      <c r="E25" s="360"/>
      <c r="F25" s="356"/>
      <c r="G25" s="355" t="s">
        <v>424</v>
      </c>
      <c r="H25" s="351" t="s">
        <v>423</v>
      </c>
      <c r="I25" s="333" t="s">
        <v>141</v>
      </c>
      <c r="J25" s="353">
        <v>0</v>
      </c>
      <c r="K25" s="353">
        <v>0</v>
      </c>
      <c r="L25" s="357"/>
    </row>
    <row r="26" spans="1:12" ht="12.75" x14ac:dyDescent="0.2">
      <c r="A26" s="351" t="s">
        <v>422</v>
      </c>
      <c r="B26" s="334" t="s">
        <v>421</v>
      </c>
      <c r="C26" s="333" t="s">
        <v>142</v>
      </c>
      <c r="D26" s="353">
        <v>1</v>
      </c>
      <c r="E26" s="353">
        <v>1</v>
      </c>
      <c r="F26" s="356"/>
      <c r="G26" s="355" t="s">
        <v>420</v>
      </c>
      <c r="H26" s="351" t="s">
        <v>419</v>
      </c>
      <c r="I26" s="333" t="s">
        <v>140</v>
      </c>
      <c r="J26" s="353">
        <v>0</v>
      </c>
      <c r="K26" s="353">
        <v>0</v>
      </c>
      <c r="L26" s="357"/>
    </row>
    <row r="27" spans="1:12" ht="12.75" x14ac:dyDescent="0.2">
      <c r="A27" s="351" t="s">
        <v>418</v>
      </c>
      <c r="B27" s="334"/>
      <c r="C27" s="333"/>
      <c r="D27" s="360"/>
      <c r="E27" s="360"/>
      <c r="F27" s="356"/>
      <c r="G27" s="355" t="s">
        <v>417</v>
      </c>
      <c r="H27" s="351" t="s">
        <v>416</v>
      </c>
      <c r="I27" s="333" t="s">
        <v>138</v>
      </c>
      <c r="J27" s="353">
        <v>0</v>
      </c>
      <c r="K27" s="353">
        <v>0</v>
      </c>
      <c r="L27" s="357"/>
    </row>
    <row r="28" spans="1:12" ht="25.5" x14ac:dyDescent="0.2">
      <c r="A28" s="351" t="s">
        <v>415</v>
      </c>
      <c r="B28" s="334" t="s">
        <v>414</v>
      </c>
      <c r="C28" s="333" t="s">
        <v>139</v>
      </c>
      <c r="D28" s="353">
        <v>0</v>
      </c>
      <c r="E28" s="353">
        <v>0</v>
      </c>
      <c r="F28" s="356"/>
      <c r="G28" s="355" t="s">
        <v>413</v>
      </c>
      <c r="H28" s="351" t="s">
        <v>412</v>
      </c>
      <c r="I28" s="333" t="s">
        <v>411</v>
      </c>
      <c r="J28" s="353">
        <v>0</v>
      </c>
      <c r="K28" s="353">
        <v>0</v>
      </c>
      <c r="L28" s="357"/>
    </row>
    <row r="29" spans="1:12" ht="12.75" x14ac:dyDescent="0.2">
      <c r="A29" s="351" t="s">
        <v>410</v>
      </c>
      <c r="B29" s="334" t="s">
        <v>409</v>
      </c>
      <c r="C29" s="333" t="s">
        <v>408</v>
      </c>
      <c r="D29" s="353">
        <v>0</v>
      </c>
      <c r="E29" s="353">
        <v>0</v>
      </c>
      <c r="F29" s="356"/>
      <c r="G29" s="355" t="s">
        <v>407</v>
      </c>
      <c r="H29" s="351" t="s">
        <v>406</v>
      </c>
      <c r="I29" s="333" t="s">
        <v>134</v>
      </c>
      <c r="J29" s="353">
        <v>0</v>
      </c>
      <c r="K29" s="353">
        <v>0</v>
      </c>
      <c r="L29" s="357"/>
    </row>
    <row r="30" spans="1:12" ht="12.75" x14ac:dyDescent="0.2">
      <c r="A30" s="351" t="s">
        <v>405</v>
      </c>
      <c r="B30" s="334" t="s">
        <v>404</v>
      </c>
      <c r="C30" s="333" t="s">
        <v>135</v>
      </c>
      <c r="D30" s="353">
        <v>0</v>
      </c>
      <c r="E30" s="353">
        <v>0</v>
      </c>
      <c r="F30" s="356"/>
      <c r="G30" s="355" t="s">
        <v>403</v>
      </c>
      <c r="H30" s="351" t="s">
        <v>402</v>
      </c>
      <c r="I30" s="333" t="s">
        <v>133</v>
      </c>
      <c r="J30" s="353">
        <v>0</v>
      </c>
      <c r="K30" s="353">
        <v>0</v>
      </c>
      <c r="L30" s="357"/>
    </row>
    <row r="31" spans="1:12" ht="12.75" x14ac:dyDescent="0.2">
      <c r="A31" s="351" t="s">
        <v>401</v>
      </c>
      <c r="B31" s="334"/>
      <c r="C31" s="333"/>
      <c r="D31" s="360"/>
      <c r="E31" s="360"/>
      <c r="F31" s="356"/>
      <c r="G31" s="355" t="s">
        <v>400</v>
      </c>
      <c r="H31" s="351" t="s">
        <v>399</v>
      </c>
      <c r="I31" s="333" t="s">
        <v>131</v>
      </c>
      <c r="J31" s="353">
        <v>0</v>
      </c>
      <c r="K31" s="353">
        <v>0</v>
      </c>
      <c r="L31" s="357"/>
    </row>
    <row r="32" spans="1:12" ht="12.75" x14ac:dyDescent="0.2">
      <c r="A32" s="351" t="s">
        <v>398</v>
      </c>
      <c r="B32" s="334">
        <v>417100</v>
      </c>
      <c r="C32" s="333" t="s">
        <v>132</v>
      </c>
      <c r="D32" s="353">
        <v>0</v>
      </c>
      <c r="E32" s="353">
        <v>0</v>
      </c>
      <c r="F32" s="356"/>
      <c r="G32" s="355" t="s">
        <v>397</v>
      </c>
      <c r="H32" s="351" t="s">
        <v>396</v>
      </c>
      <c r="I32" s="333" t="s">
        <v>395</v>
      </c>
      <c r="J32" s="353">
        <v>0</v>
      </c>
      <c r="K32" s="353">
        <v>0</v>
      </c>
      <c r="L32" s="357"/>
    </row>
    <row r="33" spans="1:12" ht="12.75" x14ac:dyDescent="0.2">
      <c r="A33" s="351" t="s">
        <v>394</v>
      </c>
      <c r="B33" s="334">
        <v>417200</v>
      </c>
      <c r="C33" s="333" t="s">
        <v>130</v>
      </c>
      <c r="D33" s="353">
        <v>0</v>
      </c>
      <c r="E33" s="353">
        <v>0</v>
      </c>
      <c r="F33" s="356"/>
      <c r="G33" s="361" t="s">
        <v>393</v>
      </c>
      <c r="H33" s="334" t="s">
        <v>392</v>
      </c>
      <c r="I33" s="333" t="s">
        <v>391</v>
      </c>
      <c r="J33" s="353">
        <v>0</v>
      </c>
      <c r="K33" s="353">
        <v>0</v>
      </c>
      <c r="L33" s="357"/>
    </row>
    <row r="34" spans="1:12" ht="12.75" x14ac:dyDescent="0.2">
      <c r="A34" s="351" t="s">
        <v>390</v>
      </c>
      <c r="B34" s="334">
        <v>417300</v>
      </c>
      <c r="C34" s="333" t="s">
        <v>389</v>
      </c>
      <c r="D34" s="353">
        <v>0</v>
      </c>
      <c r="E34" s="353">
        <v>0</v>
      </c>
      <c r="F34" s="356"/>
      <c r="G34" s="355" t="s">
        <v>388</v>
      </c>
      <c r="H34" s="351" t="s">
        <v>387</v>
      </c>
      <c r="I34" s="333" t="s">
        <v>386</v>
      </c>
      <c r="J34" s="353">
        <v>0</v>
      </c>
      <c r="K34" s="353">
        <v>0</v>
      </c>
      <c r="L34" s="357"/>
    </row>
    <row r="35" spans="1:12" ht="12.75" x14ac:dyDescent="0.2">
      <c r="A35" s="351" t="s">
        <v>385</v>
      </c>
      <c r="B35" s="334">
        <v>417400</v>
      </c>
      <c r="C35" s="333" t="s">
        <v>384</v>
      </c>
      <c r="D35" s="353">
        <v>0</v>
      </c>
      <c r="E35" s="353">
        <v>0</v>
      </c>
      <c r="F35" s="356"/>
      <c r="G35" s="355" t="s">
        <v>383</v>
      </c>
      <c r="H35" s="351" t="s">
        <v>382</v>
      </c>
      <c r="I35" s="333" t="s">
        <v>381</v>
      </c>
      <c r="J35" s="359">
        <f>SUBTOTAL(9,J25:J34)</f>
        <v>0</v>
      </c>
      <c r="K35" s="358" t="s">
        <v>346</v>
      </c>
      <c r="L35" s="352">
        <f>SUBTOTAL(9,K25:K34)</f>
        <v>0</v>
      </c>
    </row>
    <row r="36" spans="1:12" ht="12.75" x14ac:dyDescent="0.2">
      <c r="A36" s="351" t="s">
        <v>380</v>
      </c>
      <c r="B36" s="334">
        <v>417900</v>
      </c>
      <c r="C36" s="333" t="s">
        <v>124</v>
      </c>
      <c r="D36" s="353">
        <v>0</v>
      </c>
      <c r="E36" s="353">
        <v>0</v>
      </c>
      <c r="F36" s="356"/>
      <c r="G36" s="355" t="s">
        <v>379</v>
      </c>
      <c r="H36" s="335"/>
      <c r="I36" s="333" t="s">
        <v>378</v>
      </c>
      <c r="J36" s="347"/>
      <c r="K36" s="347"/>
      <c r="L36" s="357"/>
    </row>
    <row r="37" spans="1:12" ht="25.5" x14ac:dyDescent="0.2">
      <c r="A37" s="351" t="s">
        <v>377</v>
      </c>
      <c r="B37" s="334"/>
      <c r="C37" s="333"/>
      <c r="D37" s="360"/>
      <c r="E37" s="360"/>
      <c r="F37" s="356"/>
      <c r="G37" s="355" t="s">
        <v>376</v>
      </c>
      <c r="H37" s="351" t="s">
        <v>375</v>
      </c>
      <c r="I37" s="333" t="s">
        <v>374</v>
      </c>
      <c r="J37" s="353">
        <v>0</v>
      </c>
      <c r="K37" s="353">
        <v>0</v>
      </c>
      <c r="L37" s="357"/>
    </row>
    <row r="38" spans="1:12" ht="12.75" x14ac:dyDescent="0.2">
      <c r="A38" s="351" t="s">
        <v>373</v>
      </c>
      <c r="B38" s="334">
        <v>418100</v>
      </c>
      <c r="C38" s="333" t="s">
        <v>123</v>
      </c>
      <c r="D38" s="353">
        <v>0</v>
      </c>
      <c r="E38" s="353">
        <v>0</v>
      </c>
      <c r="F38" s="356"/>
      <c r="G38" s="355" t="s">
        <v>372</v>
      </c>
      <c r="H38" s="351" t="s">
        <v>371</v>
      </c>
      <c r="I38" s="333" t="s">
        <v>370</v>
      </c>
      <c r="J38" s="353">
        <v>0</v>
      </c>
      <c r="K38" s="353">
        <v>0</v>
      </c>
      <c r="L38" s="357"/>
    </row>
    <row r="39" spans="1:12" ht="12.75" x14ac:dyDescent="0.2">
      <c r="A39" s="351" t="s">
        <v>369</v>
      </c>
      <c r="B39" s="334"/>
      <c r="C39" s="333"/>
      <c r="D39" s="360"/>
      <c r="E39" s="353"/>
      <c r="F39" s="356"/>
      <c r="G39" s="355" t="s">
        <v>368</v>
      </c>
      <c r="H39" s="351" t="s">
        <v>367</v>
      </c>
      <c r="I39" s="333" t="s">
        <v>366</v>
      </c>
      <c r="J39" s="359">
        <f>SUBTOTAL(9,J37:J38)</f>
        <v>0</v>
      </c>
      <c r="K39" s="358" t="s">
        <v>346</v>
      </c>
      <c r="L39" s="352">
        <f>SUBTOTAL(9,K37:K38)</f>
        <v>0</v>
      </c>
    </row>
    <row r="40" spans="1:12" ht="12.75" x14ac:dyDescent="0.2">
      <c r="A40" s="351" t="s">
        <v>365</v>
      </c>
      <c r="B40" s="334">
        <v>419100</v>
      </c>
      <c r="C40" s="333" t="s">
        <v>120</v>
      </c>
      <c r="D40" s="353">
        <v>0</v>
      </c>
      <c r="E40" s="353">
        <v>0</v>
      </c>
      <c r="F40" s="356"/>
      <c r="G40" s="355" t="s">
        <v>364</v>
      </c>
      <c r="H40" s="351" t="s">
        <v>363</v>
      </c>
      <c r="I40" s="333"/>
      <c r="J40" s="347"/>
      <c r="K40" s="357"/>
      <c r="L40" s="357"/>
    </row>
    <row r="41" spans="1:12" ht="12.75" x14ac:dyDescent="0.2">
      <c r="A41" s="351" t="s">
        <v>362</v>
      </c>
      <c r="B41" s="334">
        <v>419200</v>
      </c>
      <c r="C41" s="333" t="s">
        <v>118</v>
      </c>
      <c r="D41" s="353">
        <v>0</v>
      </c>
      <c r="E41" s="353">
        <v>302</v>
      </c>
      <c r="F41" s="356"/>
      <c r="G41" s="355" t="s">
        <v>361</v>
      </c>
      <c r="H41" s="335"/>
      <c r="I41" s="333" t="s">
        <v>360</v>
      </c>
      <c r="J41" s="359">
        <f>SUM(D46,J8,J22,J35,J39)</f>
        <v>27431</v>
      </c>
      <c r="K41" s="358" t="s">
        <v>346</v>
      </c>
      <c r="L41" s="352">
        <f>SUM(F46,L8,L22,L35,L39)</f>
        <v>16435</v>
      </c>
    </row>
    <row r="42" spans="1:12" ht="12.75" x14ac:dyDescent="0.2">
      <c r="A42" s="351" t="s">
        <v>359</v>
      </c>
      <c r="B42" s="334">
        <v>419300</v>
      </c>
      <c r="C42" s="333" t="s">
        <v>116</v>
      </c>
      <c r="D42" s="353">
        <v>0</v>
      </c>
      <c r="E42" s="353">
        <v>0</v>
      </c>
      <c r="F42" s="356"/>
      <c r="G42" s="355" t="s">
        <v>358</v>
      </c>
      <c r="H42" s="335"/>
      <c r="I42" s="333"/>
      <c r="J42" s="347"/>
      <c r="K42" s="347"/>
      <c r="L42" s="357"/>
    </row>
    <row r="43" spans="1:12" ht="12.75" x14ac:dyDescent="0.2">
      <c r="A43" s="351" t="s">
        <v>357</v>
      </c>
      <c r="B43" s="334">
        <v>419900</v>
      </c>
      <c r="C43" s="333" t="s">
        <v>115</v>
      </c>
      <c r="D43" s="353">
        <v>0</v>
      </c>
      <c r="E43" s="534">
        <v>0</v>
      </c>
      <c r="F43" s="356"/>
      <c r="G43" s="355" t="s">
        <v>356</v>
      </c>
      <c r="H43" s="351" t="s">
        <v>355</v>
      </c>
      <c r="I43" s="333" t="s">
        <v>354</v>
      </c>
      <c r="J43" s="533">
        <v>0</v>
      </c>
      <c r="K43" s="532">
        <v>0</v>
      </c>
      <c r="L43" s="352">
        <f>+K43</f>
        <v>0</v>
      </c>
    </row>
    <row r="44" spans="1:12" ht="12.75" x14ac:dyDescent="0.2">
      <c r="A44" s="351" t="s">
        <v>353</v>
      </c>
      <c r="B44" s="334"/>
      <c r="C44" s="333" t="s">
        <v>352</v>
      </c>
      <c r="D44" s="332">
        <f>SUBTOTAL(9,D19:D43)</f>
        <v>27431</v>
      </c>
      <c r="E44" s="350" t="s">
        <v>346</v>
      </c>
      <c r="F44" s="349">
        <f>SUBTOTAL(9,E20:E43)</f>
        <v>16435</v>
      </c>
      <c r="G44" s="348" t="s">
        <v>351</v>
      </c>
      <c r="H44" s="335"/>
      <c r="I44" s="333"/>
      <c r="J44" s="347"/>
      <c r="K44" s="347"/>
      <c r="L44" s="347"/>
    </row>
    <row r="45" spans="1:12" ht="24" x14ac:dyDescent="0.2">
      <c r="A45" s="346" t="s">
        <v>350</v>
      </c>
      <c r="B45" s="340">
        <v>410000</v>
      </c>
      <c r="C45" s="345" t="s">
        <v>349</v>
      </c>
      <c r="D45" s="344"/>
      <c r="E45" s="343" t="s">
        <v>346</v>
      </c>
      <c r="F45" s="342"/>
      <c r="G45" s="341"/>
      <c r="H45" s="340" t="s">
        <v>348</v>
      </c>
      <c r="I45" s="339" t="s">
        <v>347</v>
      </c>
      <c r="J45" s="338"/>
      <c r="K45" s="337" t="s">
        <v>346</v>
      </c>
      <c r="L45" s="336"/>
    </row>
    <row r="46" spans="1:12" ht="12.75" x14ac:dyDescent="0.2">
      <c r="A46" s="335"/>
      <c r="B46" s="334"/>
      <c r="C46" s="333"/>
      <c r="D46" s="332">
        <f>(D19+D44)</f>
        <v>27431</v>
      </c>
      <c r="E46" s="332"/>
      <c r="F46" s="331">
        <f>SUM(F19+F44)</f>
        <v>16435</v>
      </c>
      <c r="G46" s="330"/>
      <c r="H46" s="329"/>
      <c r="I46" s="328" t="s">
        <v>345</v>
      </c>
      <c r="J46" s="326">
        <f>(D7+J41+J43)</f>
        <v>45800</v>
      </c>
      <c r="K46" s="327"/>
      <c r="L46" s="326">
        <f>(F7+L41+K43)</f>
        <v>43342</v>
      </c>
    </row>
    <row r="47" spans="1:12" ht="12.95" customHeight="1" x14ac:dyDescent="0.2">
      <c r="A47" s="598" t="str">
        <f ca="1">CELL("FILENAME",A1)</f>
        <v>R:\Finance\Annual Budget\Amended 2016-2017\[2016-2017 Amended Budget.xlsx]233</v>
      </c>
      <c r="B47" s="598"/>
      <c r="C47" s="598"/>
      <c r="D47" s="324"/>
      <c r="E47" s="324"/>
      <c r="F47" s="324"/>
      <c r="G47" s="324"/>
      <c r="H47" s="324"/>
      <c r="I47" s="325"/>
      <c r="J47" s="324"/>
      <c r="K47" s="324"/>
      <c r="L47" s="324"/>
    </row>
    <row r="48" spans="1:12" x14ac:dyDescent="0.2">
      <c r="D48" s="323"/>
      <c r="E48" s="323"/>
      <c r="F48" s="323"/>
    </row>
    <row r="49" spans="4:6" x14ac:dyDescent="0.2">
      <c r="D49" s="323"/>
      <c r="E49" s="323"/>
      <c r="F49" s="323"/>
    </row>
    <row r="50" spans="4:6" x14ac:dyDescent="0.2">
      <c r="D50" s="323"/>
      <c r="E50" s="323"/>
      <c r="F50" s="323"/>
    </row>
    <row r="51" spans="4:6" x14ac:dyDescent="0.2">
      <c r="D51" s="323"/>
      <c r="E51" s="323"/>
      <c r="F51" s="323"/>
    </row>
    <row r="52" spans="4:6" x14ac:dyDescent="0.2">
      <c r="D52" s="323"/>
      <c r="E52" s="323"/>
      <c r="F52" s="323"/>
    </row>
    <row r="53" spans="4:6" x14ac:dyDescent="0.2">
      <c r="D53" s="323"/>
      <c r="E53" s="323"/>
      <c r="F53" s="323"/>
    </row>
    <row r="54" spans="4:6" x14ac:dyDescent="0.2">
      <c r="D54" s="323"/>
      <c r="E54" s="323"/>
      <c r="F54" s="323"/>
    </row>
    <row r="55" spans="4:6" x14ac:dyDescent="0.2">
      <c r="D55" s="323"/>
      <c r="E55" s="323"/>
      <c r="F55" s="323"/>
    </row>
    <row r="56" spans="4:6" x14ac:dyDescent="0.2">
      <c r="D56" s="323"/>
      <c r="E56" s="323"/>
      <c r="F56" s="323"/>
    </row>
    <row r="57" spans="4:6" x14ac:dyDescent="0.2">
      <c r="D57" s="323"/>
      <c r="E57" s="323"/>
      <c r="F57" s="323"/>
    </row>
    <row r="58" spans="4:6" x14ac:dyDescent="0.2">
      <c r="D58" s="323"/>
      <c r="E58" s="323"/>
      <c r="F58" s="323"/>
    </row>
    <row r="59" spans="4:6" x14ac:dyDescent="0.2">
      <c r="D59" s="323"/>
      <c r="E59" s="323"/>
      <c r="F59" s="323"/>
    </row>
    <row r="60" spans="4:6" x14ac:dyDescent="0.2">
      <c r="D60" s="323"/>
      <c r="E60" s="323"/>
      <c r="F60" s="323"/>
    </row>
    <row r="61" spans="4:6" x14ac:dyDescent="0.2">
      <c r="D61" s="323"/>
      <c r="E61" s="323"/>
      <c r="F61" s="323"/>
    </row>
    <row r="62" spans="4:6" x14ac:dyDescent="0.2">
      <c r="D62" s="323"/>
      <c r="E62" s="323"/>
      <c r="F62" s="323"/>
    </row>
    <row r="63" spans="4:6" x14ac:dyDescent="0.2">
      <c r="D63" s="323"/>
      <c r="E63" s="323"/>
      <c r="F63" s="323"/>
    </row>
    <row r="64" spans="4:6" x14ac:dyDescent="0.2">
      <c r="D64" s="323"/>
      <c r="E64" s="323"/>
      <c r="F64" s="323"/>
    </row>
    <row r="65" spans="4:6" x14ac:dyDescent="0.2">
      <c r="D65" s="323"/>
      <c r="E65" s="323"/>
      <c r="F65" s="323"/>
    </row>
    <row r="66" spans="4:6" x14ac:dyDescent="0.2">
      <c r="D66" s="323"/>
      <c r="E66" s="323"/>
      <c r="F66" s="323"/>
    </row>
    <row r="67" spans="4:6" x14ac:dyDescent="0.2">
      <c r="D67" s="323"/>
      <c r="E67" s="323"/>
      <c r="F67" s="323"/>
    </row>
    <row r="68" spans="4:6" x14ac:dyDescent="0.2">
      <c r="D68" s="323"/>
      <c r="E68" s="323"/>
      <c r="F68" s="323"/>
    </row>
    <row r="69" spans="4:6" x14ac:dyDescent="0.2">
      <c r="D69" s="323"/>
      <c r="E69" s="323"/>
      <c r="F69" s="323"/>
    </row>
    <row r="70" spans="4:6" x14ac:dyDescent="0.2">
      <c r="D70" s="323"/>
      <c r="E70" s="323"/>
      <c r="F70" s="323"/>
    </row>
    <row r="71" spans="4:6" x14ac:dyDescent="0.2">
      <c r="D71" s="323"/>
      <c r="E71" s="323"/>
      <c r="F71" s="323"/>
    </row>
    <row r="72" spans="4:6" x14ac:dyDescent="0.2">
      <c r="D72" s="323"/>
      <c r="E72" s="323"/>
      <c r="F72" s="323"/>
    </row>
    <row r="73" spans="4:6" x14ac:dyDescent="0.2">
      <c r="D73" s="323"/>
      <c r="E73" s="323"/>
      <c r="F73" s="323"/>
    </row>
    <row r="74" spans="4:6" x14ac:dyDescent="0.2">
      <c r="D74" s="323"/>
      <c r="E74" s="323"/>
      <c r="F74" s="323"/>
    </row>
    <row r="75" spans="4:6" x14ac:dyDescent="0.2">
      <c r="D75" s="323"/>
      <c r="E75" s="323"/>
      <c r="F75" s="323"/>
    </row>
    <row r="76" spans="4:6" x14ac:dyDescent="0.2">
      <c r="D76" s="323"/>
      <c r="E76" s="323"/>
      <c r="F76" s="323"/>
    </row>
    <row r="77" spans="4:6" x14ac:dyDescent="0.2">
      <c r="D77" s="323"/>
      <c r="E77" s="323"/>
      <c r="F77" s="323"/>
    </row>
    <row r="78" spans="4:6" x14ac:dyDescent="0.2">
      <c r="D78" s="323"/>
      <c r="E78" s="323"/>
      <c r="F78" s="323"/>
    </row>
    <row r="79" spans="4:6" x14ac:dyDescent="0.2">
      <c r="D79" s="323"/>
      <c r="E79" s="323"/>
      <c r="F79" s="323"/>
    </row>
    <row r="80" spans="4:6" x14ac:dyDescent="0.2">
      <c r="D80" s="323"/>
      <c r="E80" s="323"/>
      <c r="F80" s="323"/>
    </row>
    <row r="81" spans="4:6" x14ac:dyDescent="0.2">
      <c r="D81" s="323"/>
      <c r="E81" s="323"/>
      <c r="F81" s="323"/>
    </row>
    <row r="82" spans="4:6" x14ac:dyDescent="0.2">
      <c r="D82" s="323"/>
      <c r="E82" s="323"/>
      <c r="F82" s="323"/>
    </row>
    <row r="83" spans="4:6" x14ac:dyDescent="0.2">
      <c r="D83" s="323"/>
      <c r="E83" s="323"/>
      <c r="F83" s="323"/>
    </row>
    <row r="84" spans="4:6" x14ac:dyDescent="0.2">
      <c r="D84" s="323"/>
      <c r="E84" s="323"/>
      <c r="F84" s="323"/>
    </row>
    <row r="85" spans="4:6" x14ac:dyDescent="0.2">
      <c r="D85" s="323"/>
      <c r="E85" s="323"/>
      <c r="F85" s="323"/>
    </row>
    <row r="86" spans="4:6" x14ac:dyDescent="0.2">
      <c r="D86" s="323"/>
      <c r="E86" s="323"/>
      <c r="F86" s="323"/>
    </row>
    <row r="87" spans="4:6" x14ac:dyDescent="0.2">
      <c r="D87" s="323"/>
      <c r="E87" s="323"/>
      <c r="F87" s="323"/>
    </row>
    <row r="88" spans="4:6" x14ac:dyDescent="0.2">
      <c r="D88" s="323"/>
      <c r="E88" s="323"/>
      <c r="F88" s="323"/>
    </row>
    <row r="89" spans="4:6" x14ac:dyDescent="0.2">
      <c r="D89" s="323"/>
      <c r="E89" s="323"/>
      <c r="F89" s="323"/>
    </row>
    <row r="90" spans="4:6" x14ac:dyDescent="0.2">
      <c r="D90" s="323"/>
      <c r="E90" s="323"/>
      <c r="F90" s="323"/>
    </row>
    <row r="91" spans="4:6" x14ac:dyDescent="0.2">
      <c r="D91" s="323"/>
      <c r="E91" s="323"/>
      <c r="F91" s="323"/>
    </row>
    <row r="92" spans="4:6" x14ac:dyDescent="0.2">
      <c r="D92" s="323"/>
      <c r="E92" s="323"/>
      <c r="F92" s="323"/>
    </row>
    <row r="93" spans="4:6" x14ac:dyDescent="0.2">
      <c r="D93" s="323"/>
      <c r="E93" s="323"/>
      <c r="F93" s="323"/>
    </row>
    <row r="94" spans="4:6" x14ac:dyDescent="0.2">
      <c r="D94" s="323"/>
      <c r="E94" s="323"/>
      <c r="F94" s="323"/>
    </row>
    <row r="95" spans="4:6" x14ac:dyDescent="0.2">
      <c r="D95" s="323"/>
      <c r="E95" s="323"/>
      <c r="F95" s="323"/>
    </row>
    <row r="96" spans="4:6" x14ac:dyDescent="0.2">
      <c r="D96" s="323"/>
      <c r="E96" s="323"/>
      <c r="F96" s="323"/>
    </row>
    <row r="97" spans="4:6" x14ac:dyDescent="0.2">
      <c r="D97" s="323"/>
      <c r="E97" s="323"/>
      <c r="F97" s="323"/>
    </row>
    <row r="98" spans="4:6" x14ac:dyDescent="0.2">
      <c r="D98" s="323"/>
      <c r="E98" s="323"/>
      <c r="F98" s="323"/>
    </row>
    <row r="99" spans="4:6" x14ac:dyDescent="0.2">
      <c r="D99" s="323"/>
      <c r="E99" s="323"/>
      <c r="F99" s="323"/>
    </row>
    <row r="100" spans="4:6" x14ac:dyDescent="0.2">
      <c r="D100" s="323"/>
      <c r="E100" s="323"/>
      <c r="F100" s="323"/>
    </row>
    <row r="101" spans="4:6" x14ac:dyDescent="0.2">
      <c r="D101" s="323"/>
      <c r="E101" s="323"/>
      <c r="F101" s="323"/>
    </row>
    <row r="102" spans="4:6" x14ac:dyDescent="0.2">
      <c r="D102" s="323"/>
      <c r="E102" s="323"/>
      <c r="F102" s="323"/>
    </row>
    <row r="103" spans="4:6" x14ac:dyDescent="0.2">
      <c r="D103" s="323"/>
      <c r="E103" s="323"/>
      <c r="F103" s="323"/>
    </row>
    <row r="104" spans="4:6" x14ac:dyDescent="0.2">
      <c r="D104" s="323"/>
      <c r="E104" s="323"/>
      <c r="F104" s="323"/>
    </row>
    <row r="105" spans="4:6" x14ac:dyDescent="0.2">
      <c r="D105" s="323"/>
      <c r="E105" s="323"/>
      <c r="F105" s="323"/>
    </row>
    <row r="106" spans="4:6" x14ac:dyDescent="0.2">
      <c r="D106" s="323"/>
      <c r="E106" s="323"/>
      <c r="F106" s="323"/>
    </row>
    <row r="107" spans="4:6" x14ac:dyDescent="0.2">
      <c r="D107" s="323"/>
      <c r="E107" s="323"/>
      <c r="F107" s="323"/>
    </row>
    <row r="108" spans="4:6" x14ac:dyDescent="0.2">
      <c r="D108" s="323"/>
      <c r="E108" s="323"/>
      <c r="F108" s="323"/>
    </row>
    <row r="109" spans="4:6" x14ac:dyDescent="0.2">
      <c r="D109" s="323"/>
      <c r="E109" s="323"/>
      <c r="F109" s="323"/>
    </row>
    <row r="110" spans="4:6" x14ac:dyDescent="0.2">
      <c r="D110" s="323"/>
      <c r="E110" s="323"/>
      <c r="F110" s="323"/>
    </row>
    <row r="111" spans="4:6" x14ac:dyDescent="0.2">
      <c r="D111" s="323"/>
      <c r="E111" s="323"/>
      <c r="F111" s="323"/>
    </row>
    <row r="112" spans="4:6" x14ac:dyDescent="0.2">
      <c r="D112" s="323"/>
      <c r="E112" s="323"/>
      <c r="F112" s="323"/>
    </row>
    <row r="113" spans="4:6" x14ac:dyDescent="0.2">
      <c r="D113" s="323"/>
      <c r="E113" s="323"/>
      <c r="F113" s="323"/>
    </row>
    <row r="114" spans="4:6" x14ac:dyDescent="0.2">
      <c r="D114" s="323"/>
      <c r="E114" s="323"/>
      <c r="F114" s="323"/>
    </row>
    <row r="115" spans="4:6" x14ac:dyDescent="0.2">
      <c r="D115" s="323"/>
      <c r="E115" s="323"/>
      <c r="F115" s="323"/>
    </row>
    <row r="116" spans="4:6" x14ac:dyDescent="0.2">
      <c r="D116" s="323"/>
      <c r="E116" s="323"/>
      <c r="F116" s="323"/>
    </row>
    <row r="117" spans="4:6" x14ac:dyDescent="0.2">
      <c r="D117" s="323"/>
      <c r="E117" s="323"/>
      <c r="F117" s="323"/>
    </row>
    <row r="118" spans="4:6" x14ac:dyDescent="0.2">
      <c r="D118" s="323"/>
      <c r="E118" s="323"/>
      <c r="F118" s="323"/>
    </row>
    <row r="119" spans="4:6" x14ac:dyDescent="0.2">
      <c r="D119" s="323"/>
      <c r="E119" s="323"/>
      <c r="F119" s="323"/>
    </row>
    <row r="120" spans="4:6" x14ac:dyDescent="0.2">
      <c r="D120" s="323"/>
      <c r="E120" s="323"/>
      <c r="F120" s="323"/>
    </row>
    <row r="121" spans="4:6" x14ac:dyDescent="0.2">
      <c r="D121" s="323"/>
      <c r="E121" s="323"/>
      <c r="F121" s="323"/>
    </row>
    <row r="122" spans="4:6" x14ac:dyDescent="0.2">
      <c r="D122" s="323"/>
      <c r="E122" s="323"/>
      <c r="F122" s="323"/>
    </row>
    <row r="123" spans="4:6" x14ac:dyDescent="0.2">
      <c r="D123" s="323"/>
      <c r="E123" s="323"/>
      <c r="F123" s="323"/>
    </row>
    <row r="124" spans="4:6" x14ac:dyDescent="0.2">
      <c r="D124" s="323"/>
      <c r="E124" s="323"/>
      <c r="F124" s="323"/>
    </row>
    <row r="125" spans="4:6" x14ac:dyDescent="0.2">
      <c r="D125" s="323"/>
      <c r="E125" s="323"/>
      <c r="F125" s="323"/>
    </row>
    <row r="126" spans="4:6" x14ac:dyDescent="0.2">
      <c r="D126" s="323"/>
      <c r="E126" s="323"/>
      <c r="F126" s="323"/>
    </row>
    <row r="127" spans="4:6" x14ac:dyDescent="0.2">
      <c r="D127" s="323"/>
      <c r="E127" s="323"/>
      <c r="F127" s="323"/>
    </row>
    <row r="128" spans="4:6" x14ac:dyDescent="0.2">
      <c r="D128" s="323"/>
      <c r="E128" s="323"/>
      <c r="F128" s="323"/>
    </row>
    <row r="129" spans="4:6" x14ac:dyDescent="0.2">
      <c r="D129" s="323"/>
      <c r="E129" s="323"/>
      <c r="F129" s="323"/>
    </row>
    <row r="130" spans="4:6" x14ac:dyDescent="0.2">
      <c r="D130" s="323"/>
      <c r="E130" s="323"/>
      <c r="F130" s="323"/>
    </row>
    <row r="131" spans="4:6" x14ac:dyDescent="0.2">
      <c r="D131" s="323"/>
      <c r="E131" s="323"/>
      <c r="F131" s="323"/>
    </row>
    <row r="132" spans="4:6" x14ac:dyDescent="0.2">
      <c r="D132" s="323"/>
      <c r="E132" s="323"/>
      <c r="F132" s="323"/>
    </row>
    <row r="133" spans="4:6" x14ac:dyDescent="0.2">
      <c r="D133" s="323"/>
      <c r="E133" s="323"/>
      <c r="F133" s="323"/>
    </row>
    <row r="134" spans="4:6" x14ac:dyDescent="0.2">
      <c r="D134" s="323"/>
      <c r="E134" s="323"/>
      <c r="F134" s="323"/>
    </row>
    <row r="135" spans="4:6" x14ac:dyDescent="0.2">
      <c r="D135" s="323"/>
      <c r="E135" s="323"/>
      <c r="F135" s="323"/>
    </row>
    <row r="136" spans="4:6" x14ac:dyDescent="0.2">
      <c r="D136" s="323"/>
      <c r="E136" s="323"/>
      <c r="F136" s="323"/>
    </row>
    <row r="137" spans="4:6" x14ac:dyDescent="0.2">
      <c r="D137" s="323"/>
      <c r="E137" s="323"/>
      <c r="F137" s="323"/>
    </row>
    <row r="138" spans="4:6" x14ac:dyDescent="0.2">
      <c r="D138" s="323"/>
      <c r="E138" s="323"/>
      <c r="F138" s="323"/>
    </row>
    <row r="139" spans="4:6" x14ac:dyDescent="0.2">
      <c r="D139" s="323"/>
      <c r="E139" s="323"/>
      <c r="F139" s="323"/>
    </row>
    <row r="140" spans="4:6" x14ac:dyDescent="0.2">
      <c r="D140" s="323"/>
      <c r="E140" s="323"/>
      <c r="F140" s="323"/>
    </row>
    <row r="141" spans="4:6" x14ac:dyDescent="0.2">
      <c r="D141" s="323"/>
      <c r="E141" s="323"/>
      <c r="F141" s="323"/>
    </row>
    <row r="142" spans="4:6" x14ac:dyDescent="0.2">
      <c r="D142" s="323"/>
      <c r="E142" s="323"/>
      <c r="F142" s="323"/>
    </row>
    <row r="143" spans="4:6" x14ac:dyDescent="0.2">
      <c r="D143" s="323"/>
      <c r="E143" s="323"/>
      <c r="F143" s="323"/>
    </row>
    <row r="144" spans="4:6" x14ac:dyDescent="0.2">
      <c r="D144" s="323"/>
      <c r="E144" s="323"/>
      <c r="F144" s="323"/>
    </row>
    <row r="145" spans="4:6" x14ac:dyDescent="0.2">
      <c r="D145" s="323"/>
      <c r="E145" s="323"/>
      <c r="F145" s="323"/>
    </row>
    <row r="146" spans="4:6" x14ac:dyDescent="0.2">
      <c r="D146" s="323"/>
      <c r="E146" s="323"/>
      <c r="F146" s="323"/>
    </row>
    <row r="147" spans="4:6" x14ac:dyDescent="0.2">
      <c r="D147" s="323"/>
      <c r="E147" s="323"/>
      <c r="F147" s="323"/>
    </row>
    <row r="148" spans="4:6" x14ac:dyDescent="0.2">
      <c r="D148" s="323"/>
      <c r="E148" s="323"/>
      <c r="F148" s="323"/>
    </row>
    <row r="149" spans="4:6" x14ac:dyDescent="0.2">
      <c r="D149" s="323"/>
      <c r="E149" s="323"/>
      <c r="F149" s="323"/>
    </row>
    <row r="150" spans="4:6" x14ac:dyDescent="0.2">
      <c r="D150" s="323"/>
      <c r="E150" s="323"/>
      <c r="F150" s="323"/>
    </row>
    <row r="151" spans="4:6" x14ac:dyDescent="0.2">
      <c r="D151" s="323"/>
      <c r="E151" s="323"/>
      <c r="F151" s="323"/>
    </row>
    <row r="152" spans="4:6" x14ac:dyDescent="0.2">
      <c r="D152" s="323"/>
      <c r="E152" s="323"/>
      <c r="F152" s="323"/>
    </row>
    <row r="153" spans="4:6" x14ac:dyDescent="0.2">
      <c r="D153" s="323"/>
      <c r="E153" s="323"/>
      <c r="F153" s="323"/>
    </row>
    <row r="154" spans="4:6" x14ac:dyDescent="0.2">
      <c r="D154" s="323"/>
      <c r="E154" s="323"/>
      <c r="F154" s="323"/>
    </row>
    <row r="155" spans="4:6" x14ac:dyDescent="0.2">
      <c r="D155" s="323"/>
      <c r="E155" s="323"/>
      <c r="F155" s="323"/>
    </row>
    <row r="156" spans="4:6" x14ac:dyDescent="0.2">
      <c r="D156" s="323"/>
      <c r="E156" s="323"/>
      <c r="F156" s="323"/>
    </row>
    <row r="157" spans="4:6" x14ac:dyDescent="0.2">
      <c r="D157" s="323"/>
      <c r="E157" s="323"/>
      <c r="F157" s="323"/>
    </row>
    <row r="158" spans="4:6" x14ac:dyDescent="0.2">
      <c r="D158" s="323"/>
      <c r="E158" s="323"/>
      <c r="F158" s="323"/>
    </row>
    <row r="159" spans="4:6" x14ac:dyDescent="0.2">
      <c r="D159" s="323"/>
      <c r="E159" s="323"/>
      <c r="F159" s="323"/>
    </row>
    <row r="160" spans="4:6" x14ac:dyDescent="0.2">
      <c r="D160" s="323"/>
      <c r="E160" s="323"/>
      <c r="F160" s="323"/>
    </row>
    <row r="161" spans="4:6" x14ac:dyDescent="0.2">
      <c r="D161" s="323"/>
      <c r="E161" s="323"/>
      <c r="F161" s="323"/>
    </row>
    <row r="162" spans="4:6" x14ac:dyDescent="0.2">
      <c r="D162" s="323"/>
      <c r="E162" s="323"/>
      <c r="F162" s="323"/>
    </row>
    <row r="163" spans="4:6" x14ac:dyDescent="0.2">
      <c r="D163" s="323"/>
      <c r="E163" s="323"/>
      <c r="F163" s="323"/>
    </row>
    <row r="164" spans="4:6" x14ac:dyDescent="0.2">
      <c r="D164" s="323"/>
      <c r="E164" s="323"/>
      <c r="F164" s="323"/>
    </row>
    <row r="165" spans="4:6" x14ac:dyDescent="0.2">
      <c r="D165" s="323"/>
      <c r="E165" s="323"/>
      <c r="F165" s="323"/>
    </row>
    <row r="166" spans="4:6" x14ac:dyDescent="0.2">
      <c r="D166" s="323"/>
      <c r="E166" s="323"/>
      <c r="F166" s="323"/>
    </row>
    <row r="167" spans="4:6" x14ac:dyDescent="0.2">
      <c r="D167" s="323"/>
      <c r="E167" s="323"/>
      <c r="F167" s="323"/>
    </row>
    <row r="168" spans="4:6" x14ac:dyDescent="0.2">
      <c r="D168" s="323"/>
      <c r="E168" s="323"/>
      <c r="F168" s="323"/>
    </row>
    <row r="169" spans="4:6" x14ac:dyDescent="0.2">
      <c r="D169" s="323"/>
      <c r="E169" s="323"/>
      <c r="F169" s="323"/>
    </row>
    <row r="170" spans="4:6" x14ac:dyDescent="0.2">
      <c r="D170" s="323"/>
      <c r="E170" s="323"/>
      <c r="F170" s="323"/>
    </row>
    <row r="171" spans="4:6" x14ac:dyDescent="0.2">
      <c r="D171" s="323"/>
      <c r="E171" s="323"/>
      <c r="F171" s="323"/>
    </row>
    <row r="172" spans="4:6" x14ac:dyDescent="0.2">
      <c r="D172" s="323"/>
      <c r="E172" s="323"/>
      <c r="F172" s="323"/>
    </row>
    <row r="173" spans="4:6" x14ac:dyDescent="0.2">
      <c r="D173" s="323"/>
      <c r="E173" s="323"/>
      <c r="F173" s="323"/>
    </row>
    <row r="174" spans="4:6" x14ac:dyDescent="0.2">
      <c r="D174" s="323"/>
      <c r="E174" s="323"/>
      <c r="F174" s="323"/>
    </row>
    <row r="175" spans="4:6" x14ac:dyDescent="0.2">
      <c r="D175" s="323"/>
      <c r="E175" s="323"/>
      <c r="F175" s="323"/>
    </row>
    <row r="176" spans="4:6" x14ac:dyDescent="0.2">
      <c r="D176" s="323"/>
      <c r="E176" s="323"/>
      <c r="F176" s="323"/>
    </row>
    <row r="177" spans="4:6" x14ac:dyDescent="0.2">
      <c r="D177" s="323"/>
      <c r="E177" s="323"/>
      <c r="F177" s="323"/>
    </row>
    <row r="178" spans="4:6" x14ac:dyDescent="0.2">
      <c r="D178" s="323"/>
      <c r="E178" s="323"/>
      <c r="F178" s="323"/>
    </row>
    <row r="179" spans="4:6" x14ac:dyDescent="0.2">
      <c r="D179" s="323"/>
      <c r="E179" s="323"/>
      <c r="F179" s="323"/>
    </row>
    <row r="180" spans="4:6" x14ac:dyDescent="0.2">
      <c r="D180" s="323"/>
      <c r="E180" s="323"/>
      <c r="F180" s="323"/>
    </row>
    <row r="181" spans="4:6" x14ac:dyDescent="0.2">
      <c r="D181" s="323"/>
      <c r="E181" s="323"/>
      <c r="F181" s="323"/>
    </row>
    <row r="182" spans="4:6" x14ac:dyDescent="0.2">
      <c r="D182" s="323"/>
      <c r="E182" s="323"/>
      <c r="F182" s="323"/>
    </row>
    <row r="183" spans="4:6" x14ac:dyDescent="0.2">
      <c r="D183" s="323"/>
      <c r="E183" s="323"/>
      <c r="F183" s="323"/>
    </row>
    <row r="184" spans="4:6" x14ac:dyDescent="0.2">
      <c r="D184" s="323"/>
      <c r="E184" s="323"/>
      <c r="F184" s="323"/>
    </row>
    <row r="185" spans="4:6" x14ac:dyDescent="0.2">
      <c r="D185" s="323"/>
      <c r="E185" s="323"/>
      <c r="F185" s="323"/>
    </row>
    <row r="186" spans="4:6" x14ac:dyDescent="0.2">
      <c r="D186" s="323"/>
      <c r="E186" s="323"/>
      <c r="F186" s="323"/>
    </row>
    <row r="187" spans="4:6" x14ac:dyDescent="0.2">
      <c r="D187" s="323"/>
      <c r="E187" s="323"/>
      <c r="F187" s="323"/>
    </row>
    <row r="188" spans="4:6" x14ac:dyDescent="0.2">
      <c r="D188" s="323"/>
      <c r="E188" s="323"/>
      <c r="F188" s="323"/>
    </row>
    <row r="189" spans="4:6" x14ac:dyDescent="0.2">
      <c r="D189" s="323"/>
      <c r="E189" s="323"/>
      <c r="F189" s="323"/>
    </row>
    <row r="190" spans="4:6" x14ac:dyDescent="0.2">
      <c r="D190" s="323"/>
      <c r="E190" s="323"/>
      <c r="F190" s="323"/>
    </row>
    <row r="191" spans="4:6" x14ac:dyDescent="0.2">
      <c r="D191" s="323"/>
      <c r="E191" s="323"/>
      <c r="F191" s="323"/>
    </row>
    <row r="192" spans="4:6" x14ac:dyDescent="0.2">
      <c r="D192" s="323"/>
      <c r="E192" s="323"/>
      <c r="F192" s="323"/>
    </row>
    <row r="193" spans="4:6" x14ac:dyDescent="0.2">
      <c r="D193" s="323"/>
      <c r="E193" s="323"/>
      <c r="F193" s="323"/>
    </row>
    <row r="194" spans="4:6" x14ac:dyDescent="0.2">
      <c r="D194" s="323"/>
      <c r="E194" s="323"/>
      <c r="F194" s="323"/>
    </row>
    <row r="195" spans="4:6" x14ac:dyDescent="0.2">
      <c r="D195" s="323"/>
      <c r="E195" s="323"/>
      <c r="F195" s="323"/>
    </row>
    <row r="196" spans="4:6" x14ac:dyDescent="0.2">
      <c r="D196" s="323"/>
      <c r="E196" s="323"/>
      <c r="F196" s="323"/>
    </row>
    <row r="197" spans="4:6" x14ac:dyDescent="0.2">
      <c r="D197" s="323"/>
      <c r="E197" s="323"/>
      <c r="F197" s="323"/>
    </row>
    <row r="198" spans="4:6" x14ac:dyDescent="0.2">
      <c r="D198" s="323"/>
      <c r="E198" s="323"/>
      <c r="F198" s="323"/>
    </row>
    <row r="199" spans="4:6" x14ac:dyDescent="0.2">
      <c r="D199" s="323"/>
      <c r="E199" s="323"/>
      <c r="F199" s="323"/>
    </row>
    <row r="200" spans="4:6" x14ac:dyDescent="0.2">
      <c r="D200" s="323"/>
      <c r="E200" s="323"/>
      <c r="F200" s="323"/>
    </row>
    <row r="201" spans="4:6" x14ac:dyDescent="0.2">
      <c r="D201" s="323"/>
      <c r="E201" s="323"/>
      <c r="F201" s="323"/>
    </row>
    <row r="202" spans="4:6" x14ac:dyDescent="0.2">
      <c r="D202" s="323"/>
      <c r="E202" s="323"/>
      <c r="F202" s="323"/>
    </row>
    <row r="203" spans="4:6" x14ac:dyDescent="0.2">
      <c r="D203" s="323"/>
      <c r="E203" s="323"/>
      <c r="F203" s="323"/>
    </row>
    <row r="204" spans="4:6" x14ac:dyDescent="0.2">
      <c r="D204" s="323"/>
      <c r="E204" s="323"/>
      <c r="F204" s="323"/>
    </row>
    <row r="205" spans="4:6" x14ac:dyDescent="0.2">
      <c r="D205" s="323"/>
      <c r="E205" s="323"/>
      <c r="F205" s="323"/>
    </row>
    <row r="206" spans="4:6" x14ac:dyDescent="0.2">
      <c r="D206" s="323"/>
      <c r="E206" s="323"/>
      <c r="F206" s="323"/>
    </row>
    <row r="207" spans="4:6" x14ac:dyDescent="0.2">
      <c r="D207" s="323"/>
      <c r="E207" s="323"/>
      <c r="F207" s="323"/>
    </row>
    <row r="208" spans="4:6" x14ac:dyDescent="0.2">
      <c r="D208" s="323"/>
      <c r="E208" s="323"/>
      <c r="F208" s="323"/>
    </row>
    <row r="209" spans="4:6" x14ac:dyDescent="0.2">
      <c r="D209" s="323"/>
      <c r="E209" s="323"/>
      <c r="F209" s="323"/>
    </row>
    <row r="210" spans="4:6" x14ac:dyDescent="0.2">
      <c r="D210" s="323"/>
      <c r="E210" s="323"/>
      <c r="F210" s="323"/>
    </row>
    <row r="211" spans="4:6" x14ac:dyDescent="0.2">
      <c r="D211" s="323"/>
      <c r="E211" s="323"/>
      <c r="F211" s="323"/>
    </row>
    <row r="212" spans="4:6" x14ac:dyDescent="0.2">
      <c r="D212" s="323"/>
      <c r="E212" s="323"/>
      <c r="F212" s="323"/>
    </row>
    <row r="213" spans="4:6" x14ac:dyDescent="0.2">
      <c r="D213" s="323"/>
      <c r="E213" s="323"/>
      <c r="F213" s="323"/>
    </row>
    <row r="214" spans="4:6" x14ac:dyDescent="0.2">
      <c r="D214" s="323"/>
      <c r="E214" s="323"/>
      <c r="F214" s="323"/>
    </row>
    <row r="215" spans="4:6" x14ac:dyDescent="0.2">
      <c r="D215" s="323"/>
      <c r="E215" s="323"/>
      <c r="F215" s="323"/>
    </row>
    <row r="216" spans="4:6" x14ac:dyDescent="0.2">
      <c r="D216" s="323"/>
      <c r="E216" s="323"/>
      <c r="F216" s="323"/>
    </row>
    <row r="217" spans="4:6" x14ac:dyDescent="0.2">
      <c r="D217" s="323"/>
      <c r="E217" s="323"/>
      <c r="F217" s="323"/>
    </row>
    <row r="218" spans="4:6" x14ac:dyDescent="0.2">
      <c r="D218" s="323"/>
      <c r="E218" s="323"/>
      <c r="F218" s="323"/>
    </row>
    <row r="219" spans="4:6" x14ac:dyDescent="0.2">
      <c r="D219" s="323"/>
      <c r="E219" s="323"/>
      <c r="F219" s="323"/>
    </row>
    <row r="220" spans="4:6" x14ac:dyDescent="0.2">
      <c r="D220" s="323"/>
      <c r="E220" s="323"/>
      <c r="F220" s="323"/>
    </row>
    <row r="221" spans="4:6" x14ac:dyDescent="0.2">
      <c r="D221" s="323"/>
      <c r="E221" s="323"/>
      <c r="F221" s="323"/>
    </row>
    <row r="222" spans="4:6" x14ac:dyDescent="0.2">
      <c r="D222" s="323"/>
      <c r="E222" s="323"/>
      <c r="F222" s="323"/>
    </row>
    <row r="223" spans="4:6" x14ac:dyDescent="0.2">
      <c r="D223" s="323"/>
      <c r="E223" s="323"/>
      <c r="F223" s="323"/>
    </row>
    <row r="224" spans="4:6" x14ac:dyDescent="0.2">
      <c r="D224" s="323"/>
      <c r="E224" s="323"/>
      <c r="F224" s="323"/>
    </row>
    <row r="225" spans="4:6" x14ac:dyDescent="0.2">
      <c r="D225" s="323"/>
      <c r="E225" s="323"/>
      <c r="F225" s="323"/>
    </row>
    <row r="226" spans="4:6" x14ac:dyDescent="0.2">
      <c r="D226" s="323"/>
      <c r="E226" s="323"/>
      <c r="F226" s="323"/>
    </row>
    <row r="227" spans="4:6" x14ac:dyDescent="0.2">
      <c r="D227" s="323"/>
      <c r="E227" s="323"/>
      <c r="F227" s="323"/>
    </row>
    <row r="228" spans="4:6" x14ac:dyDescent="0.2">
      <c r="D228" s="323"/>
      <c r="E228" s="323"/>
      <c r="F228" s="323"/>
    </row>
    <row r="229" spans="4:6" x14ac:dyDescent="0.2">
      <c r="D229" s="323"/>
      <c r="E229" s="323"/>
      <c r="F229" s="323"/>
    </row>
    <row r="230" spans="4:6" x14ac:dyDescent="0.2">
      <c r="D230" s="323"/>
      <c r="E230" s="323"/>
      <c r="F230" s="323"/>
    </row>
    <row r="231" spans="4:6" x14ac:dyDescent="0.2">
      <c r="D231" s="323"/>
      <c r="E231" s="323"/>
      <c r="F231" s="323"/>
    </row>
    <row r="232" spans="4:6" x14ac:dyDescent="0.2">
      <c r="D232" s="323"/>
      <c r="E232" s="323"/>
      <c r="F232" s="323"/>
    </row>
    <row r="233" spans="4:6" x14ac:dyDescent="0.2">
      <c r="D233" s="323"/>
      <c r="E233" s="323"/>
      <c r="F233" s="323"/>
    </row>
    <row r="234" spans="4:6" x14ac:dyDescent="0.2">
      <c r="D234" s="323"/>
      <c r="E234" s="323"/>
      <c r="F234" s="323"/>
    </row>
    <row r="235" spans="4:6" x14ac:dyDescent="0.2">
      <c r="D235" s="323"/>
      <c r="E235" s="323"/>
      <c r="F235" s="323"/>
    </row>
    <row r="236" spans="4:6" x14ac:dyDescent="0.2">
      <c r="D236" s="323"/>
      <c r="E236" s="323"/>
      <c r="F236" s="323"/>
    </row>
    <row r="237" spans="4:6" x14ac:dyDescent="0.2">
      <c r="D237" s="323"/>
      <c r="E237" s="323"/>
      <c r="F237" s="323"/>
    </row>
    <row r="238" spans="4:6" x14ac:dyDescent="0.2">
      <c r="D238" s="323"/>
      <c r="E238" s="323"/>
      <c r="F238" s="323"/>
    </row>
    <row r="239" spans="4:6" x14ac:dyDescent="0.2">
      <c r="D239" s="323"/>
      <c r="E239" s="323"/>
      <c r="F239" s="323"/>
    </row>
    <row r="240" spans="4:6" x14ac:dyDescent="0.2">
      <c r="D240" s="323"/>
      <c r="E240" s="323"/>
      <c r="F240" s="323"/>
    </row>
    <row r="241" spans="4:6" x14ac:dyDescent="0.2">
      <c r="D241" s="323"/>
      <c r="E241" s="323"/>
      <c r="F241" s="323"/>
    </row>
    <row r="242" spans="4:6" x14ac:dyDescent="0.2">
      <c r="D242" s="323"/>
      <c r="E242" s="323"/>
      <c r="F242" s="323"/>
    </row>
    <row r="243" spans="4:6" x14ac:dyDescent="0.2">
      <c r="D243" s="323"/>
      <c r="E243" s="323"/>
      <c r="F243" s="323"/>
    </row>
    <row r="244" spans="4:6" x14ac:dyDescent="0.2">
      <c r="D244" s="323"/>
      <c r="E244" s="323"/>
      <c r="F244" s="323"/>
    </row>
    <row r="245" spans="4:6" x14ac:dyDescent="0.2">
      <c r="D245" s="323"/>
      <c r="E245" s="323"/>
      <c r="F245" s="323"/>
    </row>
    <row r="246" spans="4:6" x14ac:dyDescent="0.2">
      <c r="D246" s="323"/>
      <c r="E246" s="323"/>
      <c r="F246" s="323"/>
    </row>
    <row r="247" spans="4:6" x14ac:dyDescent="0.2">
      <c r="D247" s="323"/>
      <c r="E247" s="323"/>
      <c r="F247" s="323"/>
    </row>
    <row r="248" spans="4:6" x14ac:dyDescent="0.2">
      <c r="D248" s="323"/>
      <c r="E248" s="323"/>
      <c r="F248" s="323"/>
    </row>
    <row r="249" spans="4:6" x14ac:dyDescent="0.2">
      <c r="D249" s="323"/>
      <c r="E249" s="323"/>
      <c r="F249" s="323"/>
    </row>
    <row r="250" spans="4:6" x14ac:dyDescent="0.2">
      <c r="D250" s="323"/>
      <c r="E250" s="323"/>
      <c r="F250" s="323"/>
    </row>
    <row r="251" spans="4:6" x14ac:dyDescent="0.2">
      <c r="D251" s="323"/>
      <c r="E251" s="323"/>
      <c r="F251" s="323"/>
    </row>
    <row r="252" spans="4:6" x14ac:dyDescent="0.2">
      <c r="D252" s="323"/>
      <c r="E252" s="323"/>
      <c r="F252" s="323"/>
    </row>
    <row r="253" spans="4:6" x14ac:dyDescent="0.2">
      <c r="D253" s="323"/>
      <c r="E253" s="323"/>
      <c r="F253" s="323"/>
    </row>
    <row r="254" spans="4:6" x14ac:dyDescent="0.2">
      <c r="D254" s="323"/>
      <c r="E254" s="323"/>
      <c r="F254" s="323"/>
    </row>
    <row r="255" spans="4:6" x14ac:dyDescent="0.2">
      <c r="D255" s="323"/>
      <c r="E255" s="323"/>
      <c r="F255" s="323"/>
    </row>
    <row r="256" spans="4:6" x14ac:dyDescent="0.2">
      <c r="D256" s="323"/>
      <c r="E256" s="323"/>
      <c r="F256" s="323"/>
    </row>
    <row r="257" spans="4:6" x14ac:dyDescent="0.2">
      <c r="D257" s="323"/>
      <c r="E257" s="323"/>
      <c r="F257" s="323"/>
    </row>
    <row r="258" spans="4:6" x14ac:dyDescent="0.2">
      <c r="D258" s="323"/>
      <c r="E258" s="323"/>
      <c r="F258" s="323"/>
    </row>
    <row r="259" spans="4:6" x14ac:dyDescent="0.2">
      <c r="D259" s="323"/>
      <c r="E259" s="323"/>
      <c r="F259" s="323"/>
    </row>
    <row r="260" spans="4:6" x14ac:dyDescent="0.2">
      <c r="D260" s="323"/>
      <c r="E260" s="323"/>
      <c r="F260" s="323"/>
    </row>
    <row r="261" spans="4:6" x14ac:dyDescent="0.2">
      <c r="D261" s="323"/>
      <c r="E261" s="323"/>
      <c r="F261" s="323"/>
    </row>
    <row r="262" spans="4:6" x14ac:dyDescent="0.2">
      <c r="D262" s="323"/>
      <c r="E262" s="323"/>
      <c r="F262" s="323"/>
    </row>
    <row r="263" spans="4:6" x14ac:dyDescent="0.2">
      <c r="D263" s="323"/>
      <c r="E263" s="323"/>
      <c r="F263" s="323"/>
    </row>
    <row r="264" spans="4:6" x14ac:dyDescent="0.2">
      <c r="D264" s="323"/>
      <c r="E264" s="323"/>
      <c r="F264" s="323"/>
    </row>
    <row r="265" spans="4:6" x14ac:dyDescent="0.2">
      <c r="D265" s="323"/>
      <c r="E265" s="323"/>
      <c r="F265" s="323"/>
    </row>
    <row r="266" spans="4:6" x14ac:dyDescent="0.2">
      <c r="D266" s="323"/>
      <c r="E266" s="323"/>
      <c r="F266" s="323"/>
    </row>
    <row r="267" spans="4:6" x14ac:dyDescent="0.2">
      <c r="D267" s="323"/>
      <c r="E267" s="323"/>
      <c r="F267" s="323"/>
    </row>
    <row r="268" spans="4:6" x14ac:dyDescent="0.2">
      <c r="D268" s="323"/>
      <c r="E268" s="323"/>
      <c r="F268" s="323"/>
    </row>
    <row r="269" spans="4:6" x14ac:dyDescent="0.2">
      <c r="D269" s="323"/>
      <c r="E269" s="323"/>
      <c r="F269" s="323"/>
    </row>
    <row r="270" spans="4:6" x14ac:dyDescent="0.2">
      <c r="D270" s="323"/>
      <c r="E270" s="323"/>
      <c r="F270" s="323"/>
    </row>
    <row r="271" spans="4:6" x14ac:dyDescent="0.2">
      <c r="D271" s="323"/>
      <c r="E271" s="323"/>
      <c r="F271" s="323"/>
    </row>
    <row r="272" spans="4:6" x14ac:dyDescent="0.2">
      <c r="D272" s="323"/>
      <c r="E272" s="323"/>
      <c r="F272" s="323"/>
    </row>
    <row r="273" spans="4:6" x14ac:dyDescent="0.2">
      <c r="D273" s="323"/>
      <c r="E273" s="323"/>
      <c r="F273" s="323"/>
    </row>
    <row r="274" spans="4:6" x14ac:dyDescent="0.2">
      <c r="D274" s="323"/>
      <c r="E274" s="323"/>
      <c r="F274" s="323"/>
    </row>
    <row r="275" spans="4:6" x14ac:dyDescent="0.2">
      <c r="D275" s="323"/>
      <c r="E275" s="323"/>
      <c r="F275" s="323"/>
    </row>
    <row r="276" spans="4:6" x14ac:dyDescent="0.2">
      <c r="D276" s="323"/>
      <c r="E276" s="323"/>
      <c r="F276" s="323"/>
    </row>
    <row r="277" spans="4:6" x14ac:dyDescent="0.2">
      <c r="D277" s="323"/>
      <c r="E277" s="323"/>
      <c r="F277" s="323"/>
    </row>
    <row r="278" spans="4:6" x14ac:dyDescent="0.2">
      <c r="D278" s="323"/>
      <c r="E278" s="323"/>
      <c r="F278" s="323"/>
    </row>
    <row r="279" spans="4:6" x14ac:dyDescent="0.2">
      <c r="D279" s="323"/>
      <c r="E279" s="323"/>
      <c r="F279" s="323"/>
    </row>
    <row r="280" spans="4:6" x14ac:dyDescent="0.2">
      <c r="D280" s="323"/>
      <c r="E280" s="323"/>
      <c r="F280" s="323"/>
    </row>
    <row r="281" spans="4:6" x14ac:dyDescent="0.2">
      <c r="D281" s="323"/>
      <c r="E281" s="323"/>
      <c r="F281" s="323"/>
    </row>
    <row r="282" spans="4:6" x14ac:dyDescent="0.2">
      <c r="D282" s="323"/>
      <c r="E282" s="323"/>
      <c r="F282" s="323"/>
    </row>
    <row r="283" spans="4:6" x14ac:dyDescent="0.2">
      <c r="D283" s="323"/>
      <c r="E283" s="323"/>
      <c r="F283" s="323"/>
    </row>
    <row r="284" spans="4:6" x14ac:dyDescent="0.2">
      <c r="D284" s="323"/>
      <c r="E284" s="323"/>
      <c r="F284" s="323"/>
    </row>
    <row r="285" spans="4:6" x14ac:dyDescent="0.2">
      <c r="D285" s="323"/>
      <c r="E285" s="323"/>
      <c r="F285" s="323"/>
    </row>
    <row r="286" spans="4:6" x14ac:dyDescent="0.2">
      <c r="D286" s="323"/>
      <c r="E286" s="323"/>
      <c r="F286" s="323"/>
    </row>
    <row r="287" spans="4:6" x14ac:dyDescent="0.2">
      <c r="D287" s="323"/>
      <c r="E287" s="323"/>
      <c r="F287" s="323"/>
    </row>
    <row r="288" spans="4:6" x14ac:dyDescent="0.2">
      <c r="D288" s="323"/>
      <c r="E288" s="323"/>
      <c r="F288" s="323"/>
    </row>
    <row r="289" spans="4:6" x14ac:dyDescent="0.2">
      <c r="D289" s="323"/>
      <c r="E289" s="323"/>
      <c r="F289" s="323"/>
    </row>
    <row r="290" spans="4:6" x14ac:dyDescent="0.2">
      <c r="D290" s="323"/>
      <c r="E290" s="323"/>
      <c r="F290" s="323"/>
    </row>
    <row r="291" spans="4:6" x14ac:dyDescent="0.2">
      <c r="D291" s="323"/>
      <c r="E291" s="323"/>
      <c r="F291" s="323"/>
    </row>
    <row r="292" spans="4:6" x14ac:dyDescent="0.2">
      <c r="D292" s="323"/>
      <c r="E292" s="323"/>
      <c r="F292" s="323"/>
    </row>
    <row r="293" spans="4:6" x14ac:dyDescent="0.2">
      <c r="D293" s="323"/>
      <c r="E293" s="323"/>
      <c r="F293" s="323"/>
    </row>
    <row r="294" spans="4:6" x14ac:dyDescent="0.2">
      <c r="D294" s="323"/>
      <c r="E294" s="323"/>
      <c r="F294" s="323"/>
    </row>
    <row r="295" spans="4:6" x14ac:dyDescent="0.2">
      <c r="D295" s="323"/>
      <c r="E295" s="323"/>
      <c r="F295" s="323"/>
    </row>
    <row r="296" spans="4:6" x14ac:dyDescent="0.2">
      <c r="D296" s="323"/>
      <c r="E296" s="323"/>
      <c r="F296" s="323"/>
    </row>
    <row r="297" spans="4:6" x14ac:dyDescent="0.2">
      <c r="D297" s="323"/>
      <c r="E297" s="323"/>
      <c r="F297" s="323"/>
    </row>
    <row r="298" spans="4:6" x14ac:dyDescent="0.2">
      <c r="D298" s="323"/>
      <c r="E298" s="323"/>
      <c r="F298" s="323"/>
    </row>
    <row r="299" spans="4:6" x14ac:dyDescent="0.2">
      <c r="D299" s="323"/>
      <c r="E299" s="323"/>
      <c r="F299" s="323"/>
    </row>
    <row r="300" spans="4:6" x14ac:dyDescent="0.2">
      <c r="D300" s="323"/>
      <c r="E300" s="323"/>
      <c r="F300" s="323"/>
    </row>
    <row r="301" spans="4:6" x14ac:dyDescent="0.2">
      <c r="D301" s="323"/>
      <c r="E301" s="323"/>
      <c r="F301" s="323"/>
    </row>
    <row r="302" spans="4:6" x14ac:dyDescent="0.2">
      <c r="D302" s="323"/>
      <c r="E302" s="323"/>
      <c r="F302" s="323"/>
    </row>
    <row r="303" spans="4:6" x14ac:dyDescent="0.2">
      <c r="D303" s="323"/>
      <c r="E303" s="323"/>
      <c r="F303" s="323"/>
    </row>
    <row r="304" spans="4:6" x14ac:dyDescent="0.2">
      <c r="D304" s="323"/>
      <c r="E304" s="323"/>
      <c r="F304" s="323"/>
    </row>
    <row r="305" spans="4:6" x14ac:dyDescent="0.2">
      <c r="D305" s="323"/>
      <c r="E305" s="323"/>
      <c r="F305" s="323"/>
    </row>
    <row r="306" spans="4:6" x14ac:dyDescent="0.2">
      <c r="D306" s="323"/>
      <c r="E306" s="323"/>
      <c r="F306" s="323"/>
    </row>
    <row r="307" spans="4:6" x14ac:dyDescent="0.2">
      <c r="D307" s="323"/>
      <c r="E307" s="323"/>
      <c r="F307" s="323"/>
    </row>
    <row r="308" spans="4:6" x14ac:dyDescent="0.2">
      <c r="D308" s="323"/>
      <c r="E308" s="323"/>
      <c r="F308" s="323"/>
    </row>
    <row r="309" spans="4:6" x14ac:dyDescent="0.2">
      <c r="D309" s="323"/>
      <c r="E309" s="323"/>
      <c r="F309" s="323"/>
    </row>
    <row r="310" spans="4:6" x14ac:dyDescent="0.2">
      <c r="D310" s="323"/>
      <c r="E310" s="323"/>
      <c r="F310" s="323"/>
    </row>
    <row r="311" spans="4:6" x14ac:dyDescent="0.2">
      <c r="D311" s="323"/>
      <c r="E311" s="323"/>
      <c r="F311" s="323"/>
    </row>
    <row r="312" spans="4:6" x14ac:dyDescent="0.2">
      <c r="D312" s="323"/>
      <c r="E312" s="323"/>
      <c r="F312" s="323"/>
    </row>
    <row r="313" spans="4:6" x14ac:dyDescent="0.2">
      <c r="D313" s="323"/>
      <c r="E313" s="323"/>
      <c r="F313" s="323"/>
    </row>
    <row r="314" spans="4:6" x14ac:dyDescent="0.2">
      <c r="D314" s="323"/>
      <c r="E314" s="323"/>
      <c r="F314" s="323"/>
    </row>
    <row r="315" spans="4:6" x14ac:dyDescent="0.2">
      <c r="D315" s="323"/>
      <c r="E315" s="323"/>
      <c r="F315" s="323"/>
    </row>
    <row r="316" spans="4:6" x14ac:dyDescent="0.2">
      <c r="D316" s="323"/>
      <c r="E316" s="323"/>
      <c r="F316" s="323"/>
    </row>
    <row r="317" spans="4:6" x14ac:dyDescent="0.2">
      <c r="D317" s="323"/>
      <c r="E317" s="323"/>
      <c r="F317" s="323"/>
    </row>
    <row r="318" spans="4:6" x14ac:dyDescent="0.2">
      <c r="D318" s="323"/>
      <c r="E318" s="323"/>
      <c r="F318" s="323"/>
    </row>
    <row r="319" spans="4:6" x14ac:dyDescent="0.2">
      <c r="D319" s="323"/>
      <c r="E319" s="323"/>
      <c r="F319" s="323"/>
    </row>
    <row r="320" spans="4:6" x14ac:dyDescent="0.2">
      <c r="D320" s="323"/>
      <c r="E320" s="323"/>
      <c r="F320" s="323"/>
    </row>
    <row r="321" spans="4:6" x14ac:dyDescent="0.2">
      <c r="D321" s="323"/>
      <c r="E321" s="323"/>
      <c r="F321" s="323"/>
    </row>
    <row r="322" spans="4:6" x14ac:dyDescent="0.2">
      <c r="D322" s="323"/>
      <c r="E322" s="323"/>
      <c r="F322" s="323"/>
    </row>
    <row r="323" spans="4:6" x14ac:dyDescent="0.2">
      <c r="D323" s="323"/>
      <c r="E323" s="323"/>
      <c r="F323" s="323"/>
    </row>
    <row r="324" spans="4:6" x14ac:dyDescent="0.2">
      <c r="D324" s="323"/>
      <c r="E324" s="323"/>
      <c r="F324" s="323"/>
    </row>
    <row r="325" spans="4:6" x14ac:dyDescent="0.2">
      <c r="D325" s="323"/>
      <c r="E325" s="323"/>
      <c r="F325" s="323"/>
    </row>
    <row r="326" spans="4:6" x14ac:dyDescent="0.2">
      <c r="D326" s="323"/>
      <c r="E326" s="323"/>
      <c r="F326" s="323"/>
    </row>
    <row r="327" spans="4:6" x14ac:dyDescent="0.2">
      <c r="D327" s="323"/>
      <c r="E327" s="323"/>
      <c r="F327" s="323"/>
    </row>
    <row r="328" spans="4:6" x14ac:dyDescent="0.2">
      <c r="D328" s="323"/>
      <c r="E328" s="323"/>
      <c r="F328" s="323"/>
    </row>
    <row r="329" spans="4:6" x14ac:dyDescent="0.2">
      <c r="D329" s="323"/>
      <c r="E329" s="323"/>
      <c r="F329" s="323"/>
    </row>
    <row r="330" spans="4:6" x14ac:dyDescent="0.2">
      <c r="D330" s="323"/>
      <c r="E330" s="323"/>
      <c r="F330" s="323"/>
    </row>
    <row r="331" spans="4:6" x14ac:dyDescent="0.2">
      <c r="D331" s="323"/>
      <c r="E331" s="323"/>
      <c r="F331" s="323"/>
    </row>
    <row r="332" spans="4:6" x14ac:dyDescent="0.2">
      <c r="D332" s="323"/>
      <c r="E332" s="323"/>
      <c r="F332" s="323"/>
    </row>
    <row r="333" spans="4:6" x14ac:dyDescent="0.2">
      <c r="D333" s="323"/>
      <c r="E333" s="323"/>
      <c r="F333" s="323"/>
    </row>
    <row r="334" spans="4:6" x14ac:dyDescent="0.2">
      <c r="D334" s="323"/>
      <c r="E334" s="323"/>
      <c r="F334" s="323"/>
    </row>
    <row r="335" spans="4:6" x14ac:dyDescent="0.2">
      <c r="D335" s="323"/>
      <c r="E335" s="323"/>
      <c r="F335" s="323"/>
    </row>
    <row r="336" spans="4:6" x14ac:dyDescent="0.2">
      <c r="D336" s="323"/>
      <c r="E336" s="323"/>
      <c r="F336" s="323"/>
    </row>
    <row r="337" spans="4:6" x14ac:dyDescent="0.2">
      <c r="D337" s="323"/>
      <c r="E337" s="323"/>
      <c r="F337" s="323"/>
    </row>
    <row r="338" spans="4:6" x14ac:dyDescent="0.2">
      <c r="D338" s="323"/>
      <c r="E338" s="323"/>
      <c r="F338" s="323"/>
    </row>
    <row r="339" spans="4:6" x14ac:dyDescent="0.2">
      <c r="D339" s="323"/>
      <c r="E339" s="323"/>
      <c r="F339" s="323"/>
    </row>
    <row r="340" spans="4:6" x14ac:dyDescent="0.2">
      <c r="D340" s="323"/>
      <c r="E340" s="323"/>
      <c r="F340" s="323"/>
    </row>
    <row r="341" spans="4:6" x14ac:dyDescent="0.2">
      <c r="D341" s="323"/>
      <c r="E341" s="323"/>
      <c r="F341" s="323"/>
    </row>
    <row r="342" spans="4:6" x14ac:dyDescent="0.2">
      <c r="D342" s="323"/>
      <c r="E342" s="323"/>
      <c r="F342" s="323"/>
    </row>
    <row r="343" spans="4:6" x14ac:dyDescent="0.2">
      <c r="D343" s="323"/>
      <c r="E343" s="323"/>
      <c r="F343" s="323"/>
    </row>
    <row r="344" spans="4:6" x14ac:dyDescent="0.2">
      <c r="D344" s="323"/>
      <c r="E344" s="323"/>
      <c r="F344" s="323"/>
    </row>
    <row r="345" spans="4:6" x14ac:dyDescent="0.2">
      <c r="D345" s="323"/>
      <c r="E345" s="323"/>
      <c r="F345" s="323"/>
    </row>
    <row r="346" spans="4:6" x14ac:dyDescent="0.2">
      <c r="D346" s="323"/>
      <c r="E346" s="323"/>
      <c r="F346" s="323"/>
    </row>
    <row r="347" spans="4:6" x14ac:dyDescent="0.2">
      <c r="D347" s="323"/>
      <c r="E347" s="323"/>
      <c r="F347" s="323"/>
    </row>
    <row r="348" spans="4:6" x14ac:dyDescent="0.2">
      <c r="D348" s="323"/>
      <c r="E348" s="323"/>
      <c r="F348" s="323"/>
    </row>
    <row r="349" spans="4:6" x14ac:dyDescent="0.2">
      <c r="D349" s="323"/>
      <c r="E349" s="323"/>
      <c r="F349" s="323"/>
    </row>
    <row r="350" spans="4:6" x14ac:dyDescent="0.2">
      <c r="D350" s="323"/>
      <c r="E350" s="323"/>
      <c r="F350" s="323"/>
    </row>
    <row r="351" spans="4:6" x14ac:dyDescent="0.2">
      <c r="D351" s="323"/>
      <c r="E351" s="323"/>
      <c r="F351" s="323"/>
    </row>
    <row r="352" spans="4:6" x14ac:dyDescent="0.2">
      <c r="D352" s="323"/>
      <c r="E352" s="323"/>
      <c r="F352" s="323"/>
    </row>
    <row r="353" spans="4:6" x14ac:dyDescent="0.2">
      <c r="D353" s="323"/>
      <c r="E353" s="323"/>
      <c r="F353" s="323"/>
    </row>
    <row r="354" spans="4:6" x14ac:dyDescent="0.2">
      <c r="D354" s="323"/>
      <c r="E354" s="323"/>
      <c r="F354" s="323"/>
    </row>
    <row r="355" spans="4:6" x14ac:dyDescent="0.2">
      <c r="D355" s="323"/>
      <c r="E355" s="323"/>
      <c r="F355" s="323"/>
    </row>
    <row r="356" spans="4:6" x14ac:dyDescent="0.2">
      <c r="D356" s="323"/>
      <c r="E356" s="323"/>
      <c r="F356" s="323"/>
    </row>
    <row r="357" spans="4:6" x14ac:dyDescent="0.2">
      <c r="D357" s="323"/>
      <c r="E357" s="323"/>
      <c r="F357" s="323"/>
    </row>
    <row r="358" spans="4:6" x14ac:dyDescent="0.2">
      <c r="D358" s="323"/>
      <c r="E358" s="323"/>
      <c r="F358" s="323"/>
    </row>
    <row r="359" spans="4:6" x14ac:dyDescent="0.2">
      <c r="D359" s="323"/>
      <c r="E359" s="323"/>
      <c r="F359" s="323"/>
    </row>
    <row r="360" spans="4:6" x14ac:dyDescent="0.2">
      <c r="D360" s="323"/>
      <c r="E360" s="323"/>
      <c r="F360" s="323"/>
    </row>
    <row r="361" spans="4:6" x14ac:dyDescent="0.2">
      <c r="D361" s="323"/>
      <c r="E361" s="323"/>
      <c r="F361" s="323"/>
    </row>
    <row r="362" spans="4:6" x14ac:dyDescent="0.2">
      <c r="D362" s="323"/>
      <c r="E362" s="323"/>
      <c r="F362" s="323"/>
    </row>
    <row r="363" spans="4:6" x14ac:dyDescent="0.2">
      <c r="D363" s="323"/>
      <c r="E363" s="323"/>
      <c r="F363" s="323"/>
    </row>
    <row r="364" spans="4:6" x14ac:dyDescent="0.2">
      <c r="D364" s="323"/>
      <c r="E364" s="323"/>
      <c r="F364" s="323"/>
    </row>
    <row r="365" spans="4:6" x14ac:dyDescent="0.2">
      <c r="D365" s="323"/>
      <c r="E365" s="323"/>
      <c r="F365" s="323"/>
    </row>
    <row r="366" spans="4:6" x14ac:dyDescent="0.2">
      <c r="D366" s="323"/>
      <c r="E366" s="323"/>
      <c r="F366" s="323"/>
    </row>
    <row r="367" spans="4:6" x14ac:dyDescent="0.2">
      <c r="D367" s="323"/>
      <c r="E367" s="323"/>
      <c r="F367" s="323"/>
    </row>
    <row r="368" spans="4:6" x14ac:dyDescent="0.2">
      <c r="D368" s="323"/>
      <c r="E368" s="323"/>
      <c r="F368" s="323"/>
    </row>
    <row r="369" spans="4:6" x14ac:dyDescent="0.2">
      <c r="D369" s="323"/>
      <c r="E369" s="323"/>
      <c r="F369" s="323"/>
    </row>
    <row r="370" spans="4:6" x14ac:dyDescent="0.2">
      <c r="D370" s="323"/>
      <c r="E370" s="323"/>
      <c r="F370" s="323"/>
    </row>
    <row r="371" spans="4:6" x14ac:dyDescent="0.2">
      <c r="D371" s="323"/>
      <c r="E371" s="323"/>
      <c r="F371" s="323"/>
    </row>
    <row r="372" spans="4:6" x14ac:dyDescent="0.2">
      <c r="D372" s="323"/>
      <c r="E372" s="323"/>
      <c r="F372" s="323"/>
    </row>
    <row r="373" spans="4:6" x14ac:dyDescent="0.2">
      <c r="D373" s="323"/>
      <c r="E373" s="323"/>
      <c r="F373" s="323"/>
    </row>
    <row r="374" spans="4:6" x14ac:dyDescent="0.2">
      <c r="D374" s="323"/>
      <c r="E374" s="323"/>
      <c r="F374" s="323"/>
    </row>
    <row r="375" spans="4:6" x14ac:dyDescent="0.2">
      <c r="D375" s="323"/>
      <c r="E375" s="323"/>
      <c r="F375" s="323"/>
    </row>
    <row r="376" spans="4:6" x14ac:dyDescent="0.2">
      <c r="D376" s="323"/>
      <c r="E376" s="323"/>
      <c r="F376" s="323"/>
    </row>
    <row r="377" spans="4:6" x14ac:dyDescent="0.2">
      <c r="D377" s="323"/>
      <c r="E377" s="323"/>
      <c r="F377" s="323"/>
    </row>
    <row r="378" spans="4:6" x14ac:dyDescent="0.2">
      <c r="D378" s="323"/>
      <c r="E378" s="323"/>
      <c r="F378" s="323"/>
    </row>
    <row r="379" spans="4:6" x14ac:dyDescent="0.2">
      <c r="D379" s="323"/>
      <c r="E379" s="323"/>
      <c r="F379" s="323"/>
    </row>
    <row r="380" spans="4:6" x14ac:dyDescent="0.2">
      <c r="D380" s="323"/>
      <c r="E380" s="323"/>
      <c r="F380" s="323"/>
    </row>
    <row r="381" spans="4:6" x14ac:dyDescent="0.2">
      <c r="D381" s="323"/>
      <c r="E381" s="323"/>
      <c r="F381" s="323"/>
    </row>
    <row r="382" spans="4:6" x14ac:dyDescent="0.2">
      <c r="D382" s="323"/>
      <c r="E382" s="323"/>
      <c r="F382" s="323"/>
    </row>
    <row r="383" spans="4:6" x14ac:dyDescent="0.2">
      <c r="D383" s="323"/>
      <c r="E383" s="323"/>
      <c r="F383" s="323"/>
    </row>
    <row r="384" spans="4:6" x14ac:dyDescent="0.2">
      <c r="D384" s="323"/>
      <c r="E384" s="323"/>
      <c r="F384" s="323"/>
    </row>
    <row r="385" spans="4:6" x14ac:dyDescent="0.2">
      <c r="D385" s="323"/>
      <c r="E385" s="323"/>
      <c r="F385" s="323"/>
    </row>
    <row r="386" spans="4:6" x14ac:dyDescent="0.2">
      <c r="D386" s="323"/>
      <c r="E386" s="323"/>
      <c r="F386" s="323"/>
    </row>
    <row r="387" spans="4:6" x14ac:dyDescent="0.2">
      <c r="D387" s="323"/>
      <c r="E387" s="323"/>
      <c r="F387" s="323"/>
    </row>
    <row r="388" spans="4:6" x14ac:dyDescent="0.2">
      <c r="D388" s="323"/>
      <c r="E388" s="323"/>
      <c r="F388" s="323"/>
    </row>
    <row r="389" spans="4:6" x14ac:dyDescent="0.2">
      <c r="D389" s="323"/>
      <c r="E389" s="323"/>
      <c r="F389" s="323"/>
    </row>
    <row r="390" spans="4:6" x14ac:dyDescent="0.2">
      <c r="D390" s="323"/>
      <c r="E390" s="323"/>
      <c r="F390" s="323"/>
    </row>
    <row r="391" spans="4:6" x14ac:dyDescent="0.2">
      <c r="D391" s="323"/>
      <c r="E391" s="323"/>
      <c r="F391" s="323"/>
    </row>
    <row r="392" spans="4:6" x14ac:dyDescent="0.2">
      <c r="D392" s="323"/>
      <c r="E392" s="323"/>
      <c r="F392" s="323"/>
    </row>
    <row r="393" spans="4:6" x14ac:dyDescent="0.2">
      <c r="D393" s="323"/>
      <c r="E393" s="323"/>
      <c r="F393" s="323"/>
    </row>
    <row r="394" spans="4:6" x14ac:dyDescent="0.2">
      <c r="D394" s="323"/>
      <c r="E394" s="323"/>
      <c r="F394" s="323"/>
    </row>
    <row r="395" spans="4:6" x14ac:dyDescent="0.2">
      <c r="D395" s="323"/>
      <c r="E395" s="323"/>
      <c r="F395" s="323"/>
    </row>
    <row r="396" spans="4:6" x14ac:dyDescent="0.2">
      <c r="D396" s="323"/>
      <c r="E396" s="323"/>
      <c r="F396" s="323"/>
    </row>
    <row r="397" spans="4:6" x14ac:dyDescent="0.2">
      <c r="D397" s="323"/>
      <c r="E397" s="323"/>
      <c r="F397" s="323"/>
    </row>
    <row r="398" spans="4:6" x14ac:dyDescent="0.2">
      <c r="D398" s="323"/>
      <c r="E398" s="323"/>
      <c r="F398" s="323"/>
    </row>
    <row r="399" spans="4:6" x14ac:dyDescent="0.2">
      <c r="D399" s="323"/>
      <c r="E399" s="323"/>
      <c r="F399" s="323"/>
    </row>
    <row r="400" spans="4:6" x14ac:dyDescent="0.2">
      <c r="D400" s="323"/>
      <c r="E400" s="323"/>
      <c r="F400" s="323"/>
    </row>
    <row r="401" spans="4:6" x14ac:dyDescent="0.2">
      <c r="D401" s="323"/>
      <c r="E401" s="323"/>
      <c r="F401" s="323"/>
    </row>
    <row r="402" spans="4:6" x14ac:dyDescent="0.2">
      <c r="D402" s="323"/>
      <c r="E402" s="323"/>
      <c r="F402" s="323"/>
    </row>
    <row r="403" spans="4:6" x14ac:dyDescent="0.2">
      <c r="D403" s="323"/>
      <c r="E403" s="323"/>
      <c r="F403" s="323"/>
    </row>
    <row r="404" spans="4:6" x14ac:dyDescent="0.2">
      <c r="D404" s="323"/>
      <c r="E404" s="323"/>
      <c r="F404" s="323"/>
    </row>
    <row r="405" spans="4:6" x14ac:dyDescent="0.2">
      <c r="D405" s="323"/>
      <c r="E405" s="323"/>
      <c r="F405" s="323"/>
    </row>
    <row r="406" spans="4:6" x14ac:dyDescent="0.2">
      <c r="D406" s="323"/>
      <c r="E406" s="323"/>
      <c r="F406" s="323"/>
    </row>
    <row r="407" spans="4:6" x14ac:dyDescent="0.2">
      <c r="D407" s="323"/>
      <c r="E407" s="323"/>
      <c r="F407" s="323"/>
    </row>
    <row r="408" spans="4:6" x14ac:dyDescent="0.2">
      <c r="D408" s="323"/>
      <c r="E408" s="323"/>
      <c r="F408" s="323"/>
    </row>
    <row r="409" spans="4:6" x14ac:dyDescent="0.2">
      <c r="D409" s="323"/>
      <c r="E409" s="323"/>
      <c r="F409" s="323"/>
    </row>
    <row r="410" spans="4:6" x14ac:dyDescent="0.2">
      <c r="D410" s="323"/>
      <c r="E410" s="323"/>
      <c r="F410" s="323"/>
    </row>
    <row r="411" spans="4:6" x14ac:dyDescent="0.2">
      <c r="D411" s="323"/>
      <c r="E411" s="323"/>
      <c r="F411" s="323"/>
    </row>
    <row r="412" spans="4:6" x14ac:dyDescent="0.2">
      <c r="D412" s="323"/>
      <c r="E412" s="323"/>
      <c r="F412" s="323"/>
    </row>
    <row r="413" spans="4:6" x14ac:dyDescent="0.2">
      <c r="D413" s="323"/>
      <c r="E413" s="323"/>
      <c r="F413" s="323"/>
    </row>
    <row r="414" spans="4:6" x14ac:dyDescent="0.2">
      <c r="D414" s="323"/>
      <c r="E414" s="323"/>
      <c r="F414" s="323"/>
    </row>
    <row r="415" spans="4:6" x14ac:dyDescent="0.2">
      <c r="D415" s="323"/>
      <c r="E415" s="323"/>
      <c r="F415" s="323"/>
    </row>
    <row r="416" spans="4:6" x14ac:dyDescent="0.2">
      <c r="D416" s="323"/>
      <c r="E416" s="323"/>
      <c r="F416" s="323"/>
    </row>
    <row r="417" spans="4:6" x14ac:dyDescent="0.2">
      <c r="D417" s="323"/>
      <c r="E417" s="323"/>
      <c r="F417" s="323"/>
    </row>
    <row r="418" spans="4:6" x14ac:dyDescent="0.2">
      <c r="D418" s="323"/>
      <c r="E418" s="323"/>
      <c r="F418" s="323"/>
    </row>
    <row r="419" spans="4:6" x14ac:dyDescent="0.2">
      <c r="D419" s="323"/>
      <c r="E419" s="323"/>
      <c r="F419" s="323"/>
    </row>
    <row r="420" spans="4:6" x14ac:dyDescent="0.2">
      <c r="D420" s="323"/>
      <c r="E420" s="323"/>
      <c r="F420" s="323"/>
    </row>
    <row r="421" spans="4:6" x14ac:dyDescent="0.2">
      <c r="D421" s="323"/>
      <c r="E421" s="323"/>
      <c r="F421" s="323"/>
    </row>
    <row r="422" spans="4:6" x14ac:dyDescent="0.2">
      <c r="D422" s="323"/>
      <c r="E422" s="323"/>
      <c r="F422" s="323"/>
    </row>
    <row r="423" spans="4:6" x14ac:dyDescent="0.2">
      <c r="D423" s="323"/>
      <c r="E423" s="323"/>
      <c r="F423" s="323"/>
    </row>
    <row r="424" spans="4:6" x14ac:dyDescent="0.2">
      <c r="D424" s="323"/>
      <c r="E424" s="323"/>
      <c r="F424" s="323"/>
    </row>
    <row r="425" spans="4:6" x14ac:dyDescent="0.2">
      <c r="D425" s="323"/>
      <c r="E425" s="323"/>
      <c r="F425" s="323"/>
    </row>
    <row r="426" spans="4:6" x14ac:dyDescent="0.2">
      <c r="D426" s="323"/>
      <c r="E426" s="323"/>
      <c r="F426" s="323"/>
    </row>
    <row r="427" spans="4:6" x14ac:dyDescent="0.2">
      <c r="D427" s="323"/>
      <c r="E427" s="323"/>
      <c r="F427" s="323"/>
    </row>
    <row r="428" spans="4:6" x14ac:dyDescent="0.2">
      <c r="D428" s="323"/>
      <c r="E428" s="323"/>
      <c r="F428" s="323"/>
    </row>
    <row r="429" spans="4:6" x14ac:dyDescent="0.2">
      <c r="D429" s="323"/>
      <c r="E429" s="323"/>
      <c r="F429" s="323"/>
    </row>
    <row r="430" spans="4:6" x14ac:dyDescent="0.2">
      <c r="D430" s="323"/>
      <c r="E430" s="323"/>
      <c r="F430" s="323"/>
    </row>
    <row r="431" spans="4:6" x14ac:dyDescent="0.2">
      <c r="D431" s="323"/>
      <c r="E431" s="323"/>
      <c r="F431" s="323"/>
    </row>
    <row r="432" spans="4:6" x14ac:dyDescent="0.2">
      <c r="D432" s="323"/>
      <c r="E432" s="323"/>
      <c r="F432" s="323"/>
    </row>
    <row r="433" spans="4:6" x14ac:dyDescent="0.2">
      <c r="D433" s="323"/>
      <c r="E433" s="323"/>
      <c r="F433" s="323"/>
    </row>
    <row r="434" spans="4:6" x14ac:dyDescent="0.2">
      <c r="D434" s="323"/>
      <c r="E434" s="323"/>
      <c r="F434" s="323"/>
    </row>
    <row r="435" spans="4:6" x14ac:dyDescent="0.2">
      <c r="D435" s="323"/>
      <c r="E435" s="323"/>
      <c r="F435" s="323"/>
    </row>
    <row r="436" spans="4:6" x14ac:dyDescent="0.2">
      <c r="D436" s="323"/>
      <c r="E436" s="323"/>
      <c r="F436" s="323"/>
    </row>
    <row r="437" spans="4:6" x14ac:dyDescent="0.2">
      <c r="D437" s="323"/>
      <c r="E437" s="323"/>
      <c r="F437" s="323"/>
    </row>
    <row r="438" spans="4:6" x14ac:dyDescent="0.2">
      <c r="D438" s="323"/>
      <c r="E438" s="323"/>
      <c r="F438" s="323"/>
    </row>
    <row r="439" spans="4:6" x14ac:dyDescent="0.2">
      <c r="D439" s="323"/>
      <c r="E439" s="323"/>
      <c r="F439" s="323"/>
    </row>
    <row r="440" spans="4:6" x14ac:dyDescent="0.2">
      <c r="D440" s="323"/>
      <c r="E440" s="323"/>
      <c r="F440" s="323"/>
    </row>
    <row r="441" spans="4:6" x14ac:dyDescent="0.2">
      <c r="D441" s="323"/>
      <c r="E441" s="323"/>
      <c r="F441" s="323"/>
    </row>
  </sheetData>
  <mergeCells count="5">
    <mergeCell ref="A1:C1"/>
    <mergeCell ref="J2:L2"/>
    <mergeCell ref="J3:L3"/>
    <mergeCell ref="A4:D4"/>
    <mergeCell ref="A47:C47"/>
  </mergeCells>
  <printOptions horizontalCentered="1" verticalCentered="1"/>
  <pageMargins left="0.1" right="0.1" top="0.5" bottom="0.4" header="0.1" footer="0.1"/>
  <pageSetup scale="80" orientation="landscape" r:id="rId1"/>
  <headerFooter>
    <oddHeader>&amp;C&amp;"Arial,Bold"TWIN FALLS SCHOOL DISTRICT 411</oddHeader>
    <oddFooter>&amp;L&amp;"Arial,Bold"&amp;Z&amp;F&amp;R&amp;"Arial,Bold"Page &amp;P of &amp;N</oddFooter>
  </headerFooter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>
    <pageSetUpPr fitToPage="1"/>
  </sheetPr>
  <dimension ref="A1:M48"/>
  <sheetViews>
    <sheetView defaultGridColor="0" colorId="22" zoomScaleNormal="100" workbookViewId="0">
      <pane xSplit="3" ySplit="7" topLeftCell="D8" activePane="bottomRight" state="frozen"/>
      <selection activeCell="P31" sqref="P31"/>
      <selection pane="topRight" activeCell="P31" sqref="P31"/>
      <selection pane="bottomLeft" activeCell="P31" sqref="P31"/>
      <selection pane="bottomRight" activeCell="P31" sqref="P31"/>
    </sheetView>
  </sheetViews>
  <sheetFormatPr defaultColWidth="9.77734375" defaultRowHeight="15.75" x14ac:dyDescent="0.25"/>
  <cols>
    <col min="1" max="1" width="3.77734375" style="397" customWidth="1"/>
    <col min="2" max="2" width="6.77734375" style="397" customWidth="1"/>
    <col min="3" max="3" width="30.77734375" style="398" customWidth="1"/>
    <col min="4" max="13" width="11.77734375" style="397" customWidth="1"/>
    <col min="14" max="16384" width="9.77734375" style="397"/>
  </cols>
  <sheetData>
    <row r="1" spans="1:13" ht="20.25" x14ac:dyDescent="0.3">
      <c r="A1" s="600" t="s">
        <v>47</v>
      </c>
      <c r="B1" s="600"/>
      <c r="C1" s="600"/>
      <c r="E1" s="449" t="s">
        <v>510</v>
      </c>
      <c r="F1" s="447"/>
      <c r="G1" s="447"/>
      <c r="I1" s="451"/>
      <c r="K1" s="446"/>
      <c r="L1" s="446"/>
      <c r="M1" s="450" t="s">
        <v>686</v>
      </c>
    </row>
    <row r="2" spans="1:13" x14ac:dyDescent="0.25">
      <c r="E2" s="449" t="s">
        <v>16</v>
      </c>
      <c r="F2" s="447"/>
      <c r="G2" s="447"/>
      <c r="K2" s="446"/>
      <c r="L2" s="445"/>
      <c r="M2" s="542" t="s">
        <v>684</v>
      </c>
    </row>
    <row r="3" spans="1:13" x14ac:dyDescent="0.25">
      <c r="E3" s="448" t="s">
        <v>507</v>
      </c>
      <c r="F3" s="447"/>
      <c r="G3" s="447"/>
      <c r="K3" s="446"/>
      <c r="L3" s="445"/>
      <c r="M3" s="542" t="s">
        <v>685</v>
      </c>
    </row>
    <row r="4" spans="1:13" ht="12" customHeight="1" x14ac:dyDescent="0.2">
      <c r="A4" s="601" t="s">
        <v>505</v>
      </c>
      <c r="B4" s="601"/>
      <c r="C4" s="601"/>
      <c r="D4" s="434"/>
      <c r="E4" s="434"/>
      <c r="F4" s="434"/>
      <c r="G4" s="434"/>
      <c r="H4" s="434"/>
      <c r="I4" s="434"/>
      <c r="J4" s="434"/>
      <c r="K4" s="434"/>
      <c r="L4" s="434"/>
      <c r="M4" s="434"/>
    </row>
    <row r="5" spans="1:13" ht="15" x14ac:dyDescent="0.2">
      <c r="A5" s="443"/>
      <c r="B5" s="442"/>
      <c r="C5" s="441" t="s">
        <v>16</v>
      </c>
      <c r="D5" s="437" t="s">
        <v>503</v>
      </c>
      <c r="E5" s="440" t="s">
        <v>502</v>
      </c>
      <c r="F5" s="439" t="s">
        <v>85</v>
      </c>
      <c r="G5" s="439" t="s">
        <v>83</v>
      </c>
      <c r="H5" s="439" t="s">
        <v>81</v>
      </c>
      <c r="I5" s="439" t="s">
        <v>79</v>
      </c>
      <c r="J5" s="439" t="s">
        <v>77</v>
      </c>
      <c r="K5" s="438" t="s">
        <v>75</v>
      </c>
      <c r="L5" s="437" t="s">
        <v>73</v>
      </c>
      <c r="M5" s="437" t="s">
        <v>70</v>
      </c>
    </row>
    <row r="6" spans="1:13" ht="15" x14ac:dyDescent="0.2">
      <c r="A6" s="436"/>
      <c r="B6" s="429"/>
      <c r="C6" s="435"/>
      <c r="D6" s="429"/>
      <c r="E6" s="429"/>
      <c r="F6" s="434"/>
      <c r="G6" s="433"/>
      <c r="H6" s="432" t="s">
        <v>560</v>
      </c>
      <c r="I6" s="432" t="s">
        <v>559</v>
      </c>
      <c r="J6" s="431" t="s">
        <v>558</v>
      </c>
      <c r="K6" s="430" t="s">
        <v>557</v>
      </c>
      <c r="L6" s="430" t="s">
        <v>556</v>
      </c>
      <c r="M6" s="429"/>
    </row>
    <row r="7" spans="1:13" ht="15" x14ac:dyDescent="0.2">
      <c r="A7" s="416" t="s">
        <v>87</v>
      </c>
      <c r="B7" s="415" t="s">
        <v>500</v>
      </c>
      <c r="C7" s="428" t="s">
        <v>555</v>
      </c>
      <c r="D7" s="415" t="s">
        <v>88</v>
      </c>
      <c r="E7" s="415" t="s">
        <v>88</v>
      </c>
      <c r="F7" s="427" t="s">
        <v>84</v>
      </c>
      <c r="G7" s="426" t="s">
        <v>82</v>
      </c>
      <c r="H7" s="426" t="s">
        <v>554</v>
      </c>
      <c r="I7" s="426" t="s">
        <v>553</v>
      </c>
      <c r="J7" s="416" t="s">
        <v>552</v>
      </c>
      <c r="K7" s="415" t="s">
        <v>551</v>
      </c>
      <c r="L7" s="415" t="s">
        <v>550</v>
      </c>
      <c r="M7" s="415" t="s">
        <v>184</v>
      </c>
    </row>
    <row r="8" spans="1:13" ht="15" x14ac:dyDescent="0.2">
      <c r="A8" s="416" t="s">
        <v>496</v>
      </c>
      <c r="B8" s="415" t="s">
        <v>549</v>
      </c>
      <c r="C8" s="407" t="s">
        <v>282</v>
      </c>
      <c r="D8" s="410"/>
      <c r="E8" s="414">
        <f t="shared" ref="E8:E19" si="0">SUM(F8:M8)</f>
        <v>0</v>
      </c>
      <c r="F8" s="413"/>
      <c r="G8" s="412"/>
      <c r="H8" s="411"/>
      <c r="I8" s="410"/>
      <c r="J8" s="410"/>
      <c r="K8" s="410"/>
      <c r="L8" s="410"/>
      <c r="M8" s="410"/>
    </row>
    <row r="9" spans="1:13" ht="15" x14ac:dyDescent="0.2">
      <c r="A9" s="416" t="s">
        <v>491</v>
      </c>
      <c r="B9" s="415" t="s">
        <v>548</v>
      </c>
      <c r="C9" s="407" t="s">
        <v>280</v>
      </c>
      <c r="D9" s="410"/>
      <c r="E9" s="414">
        <f t="shared" si="0"/>
        <v>0</v>
      </c>
      <c r="F9" s="413"/>
      <c r="G9" s="412"/>
      <c r="H9" s="411"/>
      <c r="I9" s="410"/>
      <c r="J9" s="410"/>
      <c r="K9" s="410"/>
      <c r="L9" s="410"/>
      <c r="M9" s="410"/>
    </row>
    <row r="10" spans="1:13" ht="15" x14ac:dyDescent="0.2">
      <c r="A10" s="416" t="s">
        <v>487</v>
      </c>
      <c r="B10" s="415" t="s">
        <v>547</v>
      </c>
      <c r="C10" s="407" t="s">
        <v>278</v>
      </c>
      <c r="D10" s="410"/>
      <c r="E10" s="414">
        <f t="shared" si="0"/>
        <v>0</v>
      </c>
      <c r="F10" s="413"/>
      <c r="G10" s="412"/>
      <c r="H10" s="411"/>
      <c r="I10" s="410"/>
      <c r="J10" s="410"/>
      <c r="K10" s="410"/>
      <c r="L10" s="410"/>
      <c r="M10" s="410"/>
    </row>
    <row r="11" spans="1:13" ht="15" x14ac:dyDescent="0.2">
      <c r="A11" s="425" t="s">
        <v>484</v>
      </c>
      <c r="B11" s="415">
        <v>519</v>
      </c>
      <c r="C11" s="407" t="s">
        <v>276</v>
      </c>
      <c r="D11" s="410"/>
      <c r="E11" s="414">
        <f t="shared" si="0"/>
        <v>0</v>
      </c>
      <c r="F11" s="413"/>
      <c r="G11" s="412"/>
      <c r="H11" s="411"/>
      <c r="I11" s="410"/>
      <c r="J11" s="410"/>
      <c r="K11" s="410"/>
      <c r="L11" s="410"/>
      <c r="M11" s="410"/>
    </row>
    <row r="12" spans="1:13" ht="15" x14ac:dyDescent="0.2">
      <c r="A12" s="416" t="s">
        <v>480</v>
      </c>
      <c r="B12" s="415" t="s">
        <v>546</v>
      </c>
      <c r="C12" s="407" t="s">
        <v>545</v>
      </c>
      <c r="D12" s="410"/>
      <c r="E12" s="414">
        <f t="shared" si="0"/>
        <v>0</v>
      </c>
      <c r="F12" s="413"/>
      <c r="G12" s="412"/>
      <c r="H12" s="411"/>
      <c r="I12" s="410"/>
      <c r="J12" s="410"/>
      <c r="K12" s="410"/>
      <c r="L12" s="410"/>
      <c r="M12" s="410"/>
    </row>
    <row r="13" spans="1:13" ht="15" x14ac:dyDescent="0.2">
      <c r="A13" s="416" t="s">
        <v>476</v>
      </c>
      <c r="B13" s="415" t="s">
        <v>544</v>
      </c>
      <c r="C13" s="407" t="s">
        <v>543</v>
      </c>
      <c r="D13" s="410"/>
      <c r="E13" s="414">
        <f t="shared" si="0"/>
        <v>0</v>
      </c>
      <c r="F13" s="413"/>
      <c r="G13" s="412"/>
      <c r="H13" s="411"/>
      <c r="I13" s="410"/>
      <c r="J13" s="410"/>
      <c r="K13" s="410"/>
      <c r="L13" s="410"/>
      <c r="M13" s="410"/>
    </row>
    <row r="14" spans="1:13" ht="15" x14ac:dyDescent="0.2">
      <c r="A14" s="416" t="s">
        <v>471</v>
      </c>
      <c r="B14" s="415" t="s">
        <v>542</v>
      </c>
      <c r="C14" s="407" t="s">
        <v>270</v>
      </c>
      <c r="D14" s="410"/>
      <c r="E14" s="414">
        <f t="shared" si="0"/>
        <v>0</v>
      </c>
      <c r="F14" s="413"/>
      <c r="G14" s="412"/>
      <c r="H14" s="411"/>
      <c r="I14" s="410"/>
      <c r="J14" s="410"/>
      <c r="K14" s="410"/>
      <c r="L14" s="410"/>
      <c r="M14" s="410"/>
    </row>
    <row r="15" spans="1:13" ht="15" x14ac:dyDescent="0.2">
      <c r="A15" s="416" t="s">
        <v>467</v>
      </c>
      <c r="B15" s="415" t="s">
        <v>541</v>
      </c>
      <c r="C15" s="407" t="s">
        <v>268</v>
      </c>
      <c r="D15" s="410">
        <v>45800</v>
      </c>
      <c r="E15" s="414">
        <f t="shared" si="0"/>
        <v>43342</v>
      </c>
      <c r="F15" s="413"/>
      <c r="G15" s="412"/>
      <c r="H15" s="411">
        <v>27499</v>
      </c>
      <c r="I15" s="410">
        <v>15843</v>
      </c>
      <c r="J15" s="410"/>
      <c r="K15" s="410"/>
      <c r="L15" s="410"/>
      <c r="M15" s="410"/>
    </row>
    <row r="16" spans="1:13" ht="15" x14ac:dyDescent="0.2">
      <c r="A16" s="416" t="s">
        <v>463</v>
      </c>
      <c r="B16" s="415" t="s">
        <v>540</v>
      </c>
      <c r="C16" s="407" t="s">
        <v>266</v>
      </c>
      <c r="D16" s="410"/>
      <c r="E16" s="414">
        <f t="shared" si="0"/>
        <v>0</v>
      </c>
      <c r="F16" s="413"/>
      <c r="G16" s="412"/>
      <c r="H16" s="411"/>
      <c r="I16" s="410"/>
      <c r="J16" s="410"/>
      <c r="K16" s="410"/>
      <c r="L16" s="410"/>
      <c r="M16" s="410"/>
    </row>
    <row r="17" spans="1:13" ht="15" x14ac:dyDescent="0.2">
      <c r="A17" s="416" t="s">
        <v>459</v>
      </c>
      <c r="B17" s="415" t="s">
        <v>539</v>
      </c>
      <c r="C17" s="407" t="s">
        <v>264</v>
      </c>
      <c r="D17" s="410"/>
      <c r="E17" s="414">
        <f t="shared" si="0"/>
        <v>0</v>
      </c>
      <c r="F17" s="413"/>
      <c r="G17" s="412"/>
      <c r="H17" s="411"/>
      <c r="I17" s="410"/>
      <c r="J17" s="410"/>
      <c r="K17" s="410"/>
      <c r="L17" s="410"/>
      <c r="M17" s="410"/>
    </row>
    <row r="18" spans="1:13" ht="15" x14ac:dyDescent="0.2">
      <c r="A18" s="416" t="s">
        <v>455</v>
      </c>
      <c r="B18" s="415" t="s">
        <v>538</v>
      </c>
      <c r="C18" s="407" t="s">
        <v>262</v>
      </c>
      <c r="D18" s="410"/>
      <c r="E18" s="414">
        <f t="shared" si="0"/>
        <v>0</v>
      </c>
      <c r="F18" s="413"/>
      <c r="G18" s="412"/>
      <c r="H18" s="411"/>
      <c r="I18" s="410"/>
      <c r="J18" s="410"/>
      <c r="K18" s="410"/>
      <c r="L18" s="410"/>
      <c r="M18" s="410"/>
    </row>
    <row r="19" spans="1:13" ht="15" x14ac:dyDescent="0.2">
      <c r="A19" s="416" t="s">
        <v>451</v>
      </c>
      <c r="B19" s="415" t="s">
        <v>537</v>
      </c>
      <c r="C19" s="407" t="s">
        <v>260</v>
      </c>
      <c r="D19" s="410"/>
      <c r="E19" s="414">
        <f t="shared" si="0"/>
        <v>0</v>
      </c>
      <c r="F19" s="413"/>
      <c r="G19" s="412"/>
      <c r="H19" s="411"/>
      <c r="I19" s="410"/>
      <c r="J19" s="410"/>
      <c r="K19" s="410"/>
      <c r="L19" s="410"/>
      <c r="M19" s="410"/>
    </row>
    <row r="20" spans="1:13" ht="15" x14ac:dyDescent="0.2">
      <c r="A20" s="416" t="s">
        <v>447</v>
      </c>
      <c r="B20" s="418"/>
      <c r="C20" s="407"/>
      <c r="D20" s="421"/>
      <c r="E20" s="421"/>
      <c r="F20" s="424"/>
      <c r="G20" s="423"/>
      <c r="H20" s="422"/>
      <c r="I20" s="421"/>
      <c r="J20" s="421"/>
      <c r="K20" s="421"/>
      <c r="L20" s="421"/>
      <c r="M20" s="421"/>
    </row>
    <row r="21" spans="1:13" ht="15" x14ac:dyDescent="0.2">
      <c r="A21" s="416" t="s">
        <v>444</v>
      </c>
      <c r="B21" s="415" t="s">
        <v>77</v>
      </c>
      <c r="C21" s="420" t="s">
        <v>536</v>
      </c>
      <c r="D21" s="419">
        <f t="shared" ref="D21:M21" si="1">SUM(D8:D19)</f>
        <v>45800</v>
      </c>
      <c r="E21" s="419">
        <f t="shared" si="1"/>
        <v>43342</v>
      </c>
      <c r="F21" s="419">
        <f t="shared" si="1"/>
        <v>0</v>
      </c>
      <c r="G21" s="419">
        <f t="shared" si="1"/>
        <v>0</v>
      </c>
      <c r="H21" s="419">
        <f t="shared" si="1"/>
        <v>27499</v>
      </c>
      <c r="I21" s="419">
        <f t="shared" si="1"/>
        <v>15843</v>
      </c>
      <c r="J21" s="419">
        <f t="shared" si="1"/>
        <v>0</v>
      </c>
      <c r="K21" s="419">
        <f t="shared" si="1"/>
        <v>0</v>
      </c>
      <c r="L21" s="419">
        <f t="shared" si="1"/>
        <v>0</v>
      </c>
      <c r="M21" s="419">
        <f t="shared" si="1"/>
        <v>0</v>
      </c>
    </row>
    <row r="22" spans="1:13" ht="15" x14ac:dyDescent="0.2">
      <c r="A22" s="416" t="s">
        <v>439</v>
      </c>
      <c r="B22" s="418"/>
      <c r="C22" s="407"/>
      <c r="D22" s="403"/>
      <c r="E22" s="403"/>
      <c r="F22" s="406"/>
      <c r="G22" s="405"/>
      <c r="H22" s="404"/>
      <c r="I22" s="403"/>
      <c r="J22" s="403"/>
      <c r="K22" s="403"/>
      <c r="L22" s="403"/>
      <c r="M22" s="403"/>
    </row>
    <row r="23" spans="1:13" ht="15" x14ac:dyDescent="0.2">
      <c r="A23" s="416" t="s">
        <v>436</v>
      </c>
      <c r="B23" s="415" t="s">
        <v>535</v>
      </c>
      <c r="C23" s="407" t="s">
        <v>534</v>
      </c>
      <c r="D23" s="410"/>
      <c r="E23" s="414">
        <f>SUM(F23:M23)</f>
        <v>0</v>
      </c>
      <c r="F23" s="413"/>
      <c r="G23" s="412"/>
      <c r="H23" s="411"/>
      <c r="I23" s="410"/>
      <c r="J23" s="410"/>
      <c r="K23" s="410"/>
      <c r="L23" s="410"/>
      <c r="M23" s="410"/>
    </row>
    <row r="24" spans="1:13" ht="15" x14ac:dyDescent="0.2">
      <c r="A24" s="416" t="s">
        <v>431</v>
      </c>
      <c r="B24" s="415" t="s">
        <v>533</v>
      </c>
      <c r="C24" s="407" t="s">
        <v>532</v>
      </c>
      <c r="D24" s="410"/>
      <c r="E24" s="414">
        <f>SUM(F24:M24)</f>
        <v>0</v>
      </c>
      <c r="F24" s="413"/>
      <c r="G24" s="412"/>
      <c r="H24" s="411"/>
      <c r="I24" s="410"/>
      <c r="J24" s="410"/>
      <c r="K24" s="410"/>
      <c r="L24" s="410"/>
      <c r="M24" s="410"/>
    </row>
    <row r="25" spans="1:13" ht="15" x14ac:dyDescent="0.2">
      <c r="A25" s="416" t="s">
        <v>428</v>
      </c>
      <c r="B25" s="415"/>
      <c r="C25" s="407"/>
      <c r="D25" s="403"/>
      <c r="E25" s="403"/>
      <c r="F25" s="406"/>
      <c r="G25" s="405"/>
      <c r="H25" s="404"/>
      <c r="I25" s="403"/>
      <c r="J25" s="403"/>
      <c r="K25" s="403"/>
      <c r="L25" s="403"/>
      <c r="M25" s="403"/>
    </row>
    <row r="26" spans="1:13" ht="15" x14ac:dyDescent="0.2">
      <c r="A26" s="416" t="s">
        <v>425</v>
      </c>
      <c r="B26" s="415" t="s">
        <v>531</v>
      </c>
      <c r="C26" s="407" t="s">
        <v>254</v>
      </c>
      <c r="D26" s="410"/>
      <c r="E26" s="414">
        <f>SUM(F26:M26)</f>
        <v>0</v>
      </c>
      <c r="F26" s="413"/>
      <c r="G26" s="412"/>
      <c r="H26" s="411"/>
      <c r="I26" s="410"/>
      <c r="J26" s="410"/>
      <c r="K26" s="410"/>
      <c r="L26" s="410"/>
      <c r="M26" s="410"/>
    </row>
    <row r="27" spans="1:13" ht="15" x14ac:dyDescent="0.2">
      <c r="A27" s="416" t="s">
        <v>422</v>
      </c>
      <c r="B27" s="415" t="s">
        <v>530</v>
      </c>
      <c r="C27" s="407" t="s">
        <v>252</v>
      </c>
      <c r="D27" s="410"/>
      <c r="E27" s="414">
        <f>SUM(F27:M27)</f>
        <v>0</v>
      </c>
      <c r="F27" s="413"/>
      <c r="G27" s="412"/>
      <c r="H27" s="411"/>
      <c r="I27" s="410"/>
      <c r="J27" s="410"/>
      <c r="K27" s="410"/>
      <c r="L27" s="410"/>
      <c r="M27" s="410"/>
    </row>
    <row r="28" spans="1:13" ht="15" x14ac:dyDescent="0.2">
      <c r="A28" s="416" t="s">
        <v>418</v>
      </c>
      <c r="B28" s="415">
        <v>623</v>
      </c>
      <c r="C28" s="407" t="s">
        <v>250</v>
      </c>
      <c r="D28" s="410"/>
      <c r="E28" s="414">
        <f>SUM(F28:M28)</f>
        <v>0</v>
      </c>
      <c r="F28" s="413"/>
      <c r="G28" s="412"/>
      <c r="H28" s="411"/>
      <c r="I28" s="410"/>
      <c r="J28" s="410"/>
      <c r="K28" s="410"/>
      <c r="L28" s="410"/>
      <c r="M28" s="410"/>
    </row>
    <row r="29" spans="1:13" ht="15" x14ac:dyDescent="0.2">
      <c r="A29" s="416" t="s">
        <v>415</v>
      </c>
      <c r="B29" s="415" t="s">
        <v>529</v>
      </c>
      <c r="C29" s="407" t="s">
        <v>248</v>
      </c>
      <c r="D29" s="410"/>
      <c r="E29" s="414">
        <f>SUM(F29:M29)</f>
        <v>0</v>
      </c>
      <c r="F29" s="413"/>
      <c r="G29" s="412"/>
      <c r="H29" s="411"/>
      <c r="I29" s="410"/>
      <c r="J29" s="410"/>
      <c r="K29" s="410"/>
      <c r="L29" s="410"/>
      <c r="M29" s="410"/>
    </row>
    <row r="30" spans="1:13" ht="15" x14ac:dyDescent="0.2">
      <c r="A30" s="416" t="s">
        <v>410</v>
      </c>
      <c r="B30" s="415" t="s">
        <v>528</v>
      </c>
      <c r="C30" s="407" t="s">
        <v>246</v>
      </c>
      <c r="D30" s="410"/>
      <c r="E30" s="414">
        <f>SUM(F30:M30)</f>
        <v>0</v>
      </c>
      <c r="F30" s="413"/>
      <c r="G30" s="412"/>
      <c r="H30" s="411"/>
      <c r="I30" s="410"/>
      <c r="J30" s="410"/>
      <c r="K30" s="410"/>
      <c r="L30" s="410"/>
      <c r="M30" s="410"/>
    </row>
    <row r="31" spans="1:13" ht="15" x14ac:dyDescent="0.2">
      <c r="A31" s="416" t="s">
        <v>405</v>
      </c>
      <c r="B31" s="415"/>
      <c r="C31" s="407"/>
      <c r="D31" s="403"/>
      <c r="E31" s="403"/>
      <c r="F31" s="406"/>
      <c r="G31" s="405"/>
      <c r="H31" s="404"/>
      <c r="I31" s="403"/>
      <c r="J31" s="403"/>
      <c r="K31" s="403"/>
      <c r="L31" s="403"/>
      <c r="M31" s="403"/>
    </row>
    <row r="32" spans="1:13" ht="15" x14ac:dyDescent="0.2">
      <c r="A32" s="416" t="s">
        <v>401</v>
      </c>
      <c r="B32" s="415" t="s">
        <v>527</v>
      </c>
      <c r="C32" s="407" t="s">
        <v>244</v>
      </c>
      <c r="D32" s="410"/>
      <c r="E32" s="414">
        <f>SUM(F32:M32)</f>
        <v>0</v>
      </c>
      <c r="F32" s="413"/>
      <c r="G32" s="412"/>
      <c r="H32" s="411"/>
      <c r="I32" s="410"/>
      <c r="J32" s="410"/>
      <c r="K32" s="410"/>
      <c r="L32" s="410"/>
      <c r="M32" s="410"/>
    </row>
    <row r="33" spans="1:13" ht="15" x14ac:dyDescent="0.2">
      <c r="A33" s="416" t="s">
        <v>398</v>
      </c>
      <c r="B33" s="415"/>
      <c r="C33" s="407"/>
      <c r="D33" s="403"/>
      <c r="E33" s="403"/>
      <c r="F33" s="406"/>
      <c r="G33" s="405"/>
      <c r="H33" s="404"/>
      <c r="I33" s="403"/>
      <c r="J33" s="403"/>
      <c r="K33" s="403"/>
      <c r="L33" s="403"/>
      <c r="M33" s="403"/>
    </row>
    <row r="34" spans="1:13" ht="15" x14ac:dyDescent="0.2">
      <c r="A34" s="416" t="s">
        <v>394</v>
      </c>
      <c r="B34" s="415" t="s">
        <v>526</v>
      </c>
      <c r="C34" s="407" t="s">
        <v>242</v>
      </c>
      <c r="D34" s="410"/>
      <c r="E34" s="414">
        <f t="shared" ref="E34:E41" si="2">SUM(F34:M34)</f>
        <v>0</v>
      </c>
      <c r="F34" s="413"/>
      <c r="G34" s="412"/>
      <c r="H34" s="411"/>
      <c r="I34" s="410"/>
      <c r="J34" s="410"/>
      <c r="K34" s="410"/>
      <c r="L34" s="410"/>
      <c r="M34" s="410"/>
    </row>
    <row r="35" spans="1:13" ht="15" x14ac:dyDescent="0.2">
      <c r="A35" s="416" t="s">
        <v>390</v>
      </c>
      <c r="B35" s="415" t="s">
        <v>525</v>
      </c>
      <c r="C35" s="407" t="s">
        <v>240</v>
      </c>
      <c r="D35" s="410"/>
      <c r="E35" s="414">
        <f t="shared" si="2"/>
        <v>0</v>
      </c>
      <c r="F35" s="413"/>
      <c r="G35" s="412"/>
      <c r="H35" s="411"/>
      <c r="I35" s="410"/>
      <c r="J35" s="410"/>
      <c r="K35" s="410"/>
      <c r="L35" s="410"/>
      <c r="M35" s="410"/>
    </row>
    <row r="36" spans="1:13" ht="15" x14ac:dyDescent="0.2">
      <c r="A36" s="416" t="s">
        <v>385</v>
      </c>
      <c r="B36" s="415">
        <v>656</v>
      </c>
      <c r="C36" s="407" t="s">
        <v>524</v>
      </c>
      <c r="D36" s="410"/>
      <c r="E36" s="414">
        <f t="shared" si="2"/>
        <v>0</v>
      </c>
      <c r="F36" s="413"/>
      <c r="G36" s="412"/>
      <c r="H36" s="411"/>
      <c r="I36" s="410"/>
      <c r="J36" s="410"/>
      <c r="K36" s="410"/>
      <c r="L36" s="410"/>
      <c r="M36" s="410"/>
    </row>
    <row r="37" spans="1:13" ht="15" x14ac:dyDescent="0.2">
      <c r="A37" s="416" t="s">
        <v>380</v>
      </c>
      <c r="B37" s="415" t="s">
        <v>523</v>
      </c>
      <c r="C37" s="407" t="s">
        <v>522</v>
      </c>
      <c r="D37" s="410"/>
      <c r="E37" s="414">
        <f t="shared" si="2"/>
        <v>0</v>
      </c>
      <c r="F37" s="413"/>
      <c r="G37" s="412"/>
      <c r="H37" s="411"/>
      <c r="I37" s="410"/>
      <c r="J37" s="410"/>
      <c r="K37" s="410"/>
      <c r="L37" s="410"/>
      <c r="M37" s="410"/>
    </row>
    <row r="38" spans="1:13" ht="15" x14ac:dyDescent="0.2">
      <c r="A38" s="416" t="s">
        <v>377</v>
      </c>
      <c r="B38" s="415">
        <v>663</v>
      </c>
      <c r="C38" s="407" t="s">
        <v>521</v>
      </c>
      <c r="D38" s="410"/>
      <c r="E38" s="414">
        <f t="shared" si="2"/>
        <v>0</v>
      </c>
      <c r="F38" s="413"/>
      <c r="G38" s="412"/>
      <c r="H38" s="411"/>
      <c r="I38" s="410"/>
      <c r="J38" s="410"/>
      <c r="K38" s="410"/>
      <c r="L38" s="410"/>
      <c r="M38" s="410"/>
    </row>
    <row r="39" spans="1:13" ht="15" x14ac:dyDescent="0.2">
      <c r="A39" s="416" t="s">
        <v>373</v>
      </c>
      <c r="B39" s="415" t="s">
        <v>520</v>
      </c>
      <c r="C39" s="407" t="s">
        <v>519</v>
      </c>
      <c r="D39" s="410"/>
      <c r="E39" s="414">
        <f t="shared" si="2"/>
        <v>0</v>
      </c>
      <c r="F39" s="413"/>
      <c r="G39" s="412"/>
      <c r="H39" s="411"/>
      <c r="I39" s="410"/>
      <c r="J39" s="410"/>
      <c r="K39" s="410"/>
      <c r="L39" s="410"/>
      <c r="M39" s="410"/>
    </row>
    <row r="40" spans="1:13" ht="15" x14ac:dyDescent="0.2">
      <c r="A40" s="416" t="s">
        <v>369</v>
      </c>
      <c r="B40" s="415" t="s">
        <v>518</v>
      </c>
      <c r="C40" s="407" t="s">
        <v>230</v>
      </c>
      <c r="D40" s="410"/>
      <c r="E40" s="414">
        <f t="shared" si="2"/>
        <v>0</v>
      </c>
      <c r="F40" s="413"/>
      <c r="G40" s="412"/>
      <c r="H40" s="411"/>
      <c r="I40" s="410"/>
      <c r="J40" s="410"/>
      <c r="K40" s="410"/>
      <c r="L40" s="410"/>
      <c r="M40" s="410"/>
    </row>
    <row r="41" spans="1:13" ht="15" x14ac:dyDescent="0.2">
      <c r="A41" s="416" t="s">
        <v>365</v>
      </c>
      <c r="B41" s="415" t="s">
        <v>517</v>
      </c>
      <c r="C41" s="407" t="s">
        <v>228</v>
      </c>
      <c r="D41" s="410"/>
      <c r="E41" s="414">
        <f t="shared" si="2"/>
        <v>0</v>
      </c>
      <c r="F41" s="413"/>
      <c r="G41" s="412"/>
      <c r="H41" s="411"/>
      <c r="I41" s="410"/>
      <c r="J41" s="410"/>
      <c r="K41" s="410"/>
      <c r="L41" s="410"/>
      <c r="M41" s="410"/>
    </row>
    <row r="42" spans="1:13" ht="15" x14ac:dyDescent="0.2">
      <c r="A42" s="416" t="s">
        <v>362</v>
      </c>
      <c r="B42" s="415"/>
      <c r="C42" s="407"/>
      <c r="D42" s="403"/>
      <c r="E42" s="403"/>
      <c r="F42" s="406"/>
      <c r="G42" s="405"/>
      <c r="H42" s="404"/>
      <c r="I42" s="403"/>
      <c r="J42" s="403"/>
      <c r="K42" s="403"/>
      <c r="L42" s="403"/>
      <c r="M42" s="403"/>
    </row>
    <row r="43" spans="1:13" ht="15" x14ac:dyDescent="0.2">
      <c r="A43" s="416" t="s">
        <v>359</v>
      </c>
      <c r="B43" s="415" t="s">
        <v>516</v>
      </c>
      <c r="C43" s="407" t="s">
        <v>515</v>
      </c>
      <c r="D43" s="410"/>
      <c r="E43" s="414">
        <f>SUM(F43:M43)</f>
        <v>0</v>
      </c>
      <c r="F43" s="413"/>
      <c r="G43" s="412"/>
      <c r="H43" s="411"/>
      <c r="I43" s="410"/>
      <c r="J43" s="410"/>
      <c r="K43" s="410"/>
      <c r="L43" s="410"/>
      <c r="M43" s="410"/>
    </row>
    <row r="44" spans="1:13" ht="15" x14ac:dyDescent="0.2">
      <c r="A44" s="416" t="s">
        <v>357</v>
      </c>
      <c r="B44" s="415" t="s">
        <v>514</v>
      </c>
      <c r="C44" s="407" t="s">
        <v>513</v>
      </c>
      <c r="D44" s="410"/>
      <c r="E44" s="414">
        <f>SUM(F44:M44)</f>
        <v>0</v>
      </c>
      <c r="F44" s="413"/>
      <c r="G44" s="412"/>
      <c r="H44" s="411"/>
      <c r="I44" s="410"/>
      <c r="J44" s="410"/>
      <c r="K44" s="410"/>
      <c r="L44" s="410"/>
      <c r="M44" s="410"/>
    </row>
    <row r="45" spans="1:13" ht="15" x14ac:dyDescent="0.2">
      <c r="A45" s="416" t="s">
        <v>353</v>
      </c>
      <c r="B45" s="415" t="s">
        <v>512</v>
      </c>
      <c r="C45" s="407" t="s">
        <v>222</v>
      </c>
      <c r="D45" s="410"/>
      <c r="E45" s="414">
        <f>SUM(F45:M45)</f>
        <v>0</v>
      </c>
      <c r="F45" s="413"/>
      <c r="G45" s="412"/>
      <c r="H45" s="411"/>
      <c r="I45" s="410"/>
      <c r="J45" s="410"/>
      <c r="K45" s="410"/>
      <c r="L45" s="410"/>
      <c r="M45" s="410"/>
    </row>
    <row r="46" spans="1:13" ht="15" x14ac:dyDescent="0.2">
      <c r="A46" s="409"/>
      <c r="B46" s="408"/>
      <c r="C46" s="407"/>
      <c r="D46" s="403"/>
      <c r="E46" s="403"/>
      <c r="F46" s="406"/>
      <c r="G46" s="405"/>
      <c r="H46" s="404"/>
      <c r="I46" s="403"/>
      <c r="J46" s="403"/>
      <c r="K46" s="403"/>
      <c r="L46" s="403"/>
      <c r="M46" s="403"/>
    </row>
    <row r="47" spans="1:13" ht="12" customHeight="1" x14ac:dyDescent="0.2">
      <c r="A47" s="602" t="str">
        <f ca="1">CELL("filename",A47)</f>
        <v>R:\Finance\Annual Budget\Amended 2016-2017\[2016-2017 Amended Budget.xlsx]233a</v>
      </c>
      <c r="B47" s="602"/>
      <c r="C47" s="602"/>
      <c r="D47" s="402"/>
      <c r="E47" s="402"/>
      <c r="F47" s="402"/>
      <c r="G47" s="402"/>
      <c r="H47" s="402"/>
      <c r="I47" s="402"/>
      <c r="J47" s="402"/>
      <c r="K47" s="402"/>
      <c r="L47" s="402"/>
      <c r="M47" s="402"/>
    </row>
    <row r="48" spans="1:13" ht="12" customHeight="1" x14ac:dyDescent="0.2">
      <c r="A48" s="401"/>
      <c r="B48" s="401"/>
      <c r="C48" s="400" t="s">
        <v>511</v>
      </c>
      <c r="D48" s="399">
        <f t="shared" ref="D48:M48" si="3">SUM(D23:D46)</f>
        <v>0</v>
      </c>
      <c r="E48" s="399">
        <f t="shared" si="3"/>
        <v>0</v>
      </c>
      <c r="F48" s="399">
        <f t="shared" si="3"/>
        <v>0</v>
      </c>
      <c r="G48" s="399">
        <f t="shared" si="3"/>
        <v>0</v>
      </c>
      <c r="H48" s="399">
        <f t="shared" si="3"/>
        <v>0</v>
      </c>
      <c r="I48" s="399">
        <f t="shared" si="3"/>
        <v>0</v>
      </c>
      <c r="J48" s="399">
        <f t="shared" si="3"/>
        <v>0</v>
      </c>
      <c r="K48" s="399">
        <f t="shared" si="3"/>
        <v>0</v>
      </c>
      <c r="L48" s="399">
        <f t="shared" si="3"/>
        <v>0</v>
      </c>
      <c r="M48" s="399">
        <f t="shared" si="3"/>
        <v>0</v>
      </c>
    </row>
  </sheetData>
  <mergeCells count="3">
    <mergeCell ref="A1:C1"/>
    <mergeCell ref="A4:C4"/>
    <mergeCell ref="A47:C47"/>
  </mergeCells>
  <printOptions horizontalCentered="1" verticalCentered="1"/>
  <pageMargins left="0.1" right="0.1" top="0.4" bottom="0.4" header="0.1" footer="0.1"/>
  <pageSetup scale="81" fitToHeight="2" orientation="landscape" r:id="rId1"/>
  <headerFooter>
    <oddHeader>&amp;C&amp;"Arial,Bold"TWIN FALLS SCHOOL DISTRICT 411</oddHeader>
    <oddFooter>&amp;L&amp;"Arial,Bold"&amp;Z&amp;F&amp;R&amp;"Arial,Bold"Page &amp;P of &amp;N</oddFooter>
  </headerFooter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C49"/>
  <sheetViews>
    <sheetView zoomScaleNormal="100" workbookViewId="0">
      <pane xSplit="3" ySplit="7" topLeftCell="D17" activePane="bottomRight" state="frozen"/>
      <selection activeCell="P31" sqref="P31"/>
      <selection pane="topRight" activeCell="P31" sqref="P31"/>
      <selection pane="bottomLeft" activeCell="P31" sqref="P31"/>
      <selection pane="bottomRight" activeCell="P31" sqref="P31"/>
    </sheetView>
  </sheetViews>
  <sheetFormatPr defaultRowHeight="15.75" x14ac:dyDescent="0.25"/>
  <cols>
    <col min="1" max="1" width="3.77734375" style="397" customWidth="1"/>
    <col min="2" max="2" width="6.77734375" style="452" customWidth="1"/>
    <col min="3" max="3" width="30.77734375" style="398" customWidth="1"/>
    <col min="4" max="13" width="11.77734375" style="397" customWidth="1"/>
    <col min="14" max="16384" width="8.88671875" style="397"/>
  </cols>
  <sheetData>
    <row r="1" spans="1:22" ht="20.25" x14ac:dyDescent="0.3">
      <c r="A1" s="600" t="s">
        <v>47</v>
      </c>
      <c r="B1" s="600"/>
      <c r="C1" s="600"/>
      <c r="E1" s="530" t="s">
        <v>510</v>
      </c>
      <c r="F1" s="529"/>
      <c r="G1" s="529"/>
      <c r="H1" s="529"/>
      <c r="I1" s="451"/>
      <c r="K1" s="446"/>
      <c r="L1" s="445"/>
      <c r="M1" s="556" t="s">
        <v>687</v>
      </c>
    </row>
    <row r="2" spans="1:22" x14ac:dyDescent="0.25">
      <c r="E2" s="530" t="s">
        <v>16</v>
      </c>
      <c r="F2" s="529"/>
      <c r="G2" s="529"/>
      <c r="H2" s="528"/>
      <c r="K2" s="446"/>
      <c r="L2" s="445"/>
      <c r="M2" s="542" t="s">
        <v>684</v>
      </c>
    </row>
    <row r="3" spans="1:22" ht="15" customHeight="1" x14ac:dyDescent="0.25">
      <c r="E3" s="447" t="s">
        <v>507</v>
      </c>
      <c r="F3" s="447"/>
      <c r="G3" s="447"/>
      <c r="H3" s="528"/>
      <c r="J3" s="527" t="s">
        <v>5</v>
      </c>
      <c r="K3" s="446"/>
      <c r="L3" s="445"/>
      <c r="M3" s="542" t="s">
        <v>685</v>
      </c>
    </row>
    <row r="4" spans="1:22" ht="12.6" customHeight="1" x14ac:dyDescent="0.2">
      <c r="A4" s="603" t="s">
        <v>505</v>
      </c>
      <c r="B4" s="603"/>
      <c r="C4" s="603"/>
      <c r="D4" s="401"/>
      <c r="E4" s="401"/>
      <c r="F4" s="401"/>
      <c r="G4" s="401"/>
      <c r="H4" s="401"/>
      <c r="I4" s="401"/>
      <c r="J4" s="401"/>
      <c r="K4" s="401"/>
      <c r="L4" s="401"/>
    </row>
    <row r="5" spans="1:22" ht="15" x14ac:dyDescent="0.2">
      <c r="A5" s="526"/>
      <c r="B5" s="522"/>
      <c r="C5" s="525" t="s">
        <v>16</v>
      </c>
      <c r="D5" s="522" t="s">
        <v>503</v>
      </c>
      <c r="E5" s="522" t="s">
        <v>90</v>
      </c>
      <c r="F5" s="524" t="s">
        <v>85</v>
      </c>
      <c r="G5" s="524" t="s">
        <v>83</v>
      </c>
      <c r="H5" s="524" t="s">
        <v>81</v>
      </c>
      <c r="I5" s="524" t="s">
        <v>79</v>
      </c>
      <c r="J5" s="524" t="s">
        <v>77</v>
      </c>
      <c r="K5" s="523" t="s">
        <v>75</v>
      </c>
      <c r="L5" s="522" t="s">
        <v>73</v>
      </c>
      <c r="M5" s="522" t="s">
        <v>70</v>
      </c>
    </row>
    <row r="6" spans="1:22" ht="15" x14ac:dyDescent="0.2">
      <c r="A6" s="521"/>
      <c r="B6" s="481"/>
      <c r="C6" s="480"/>
      <c r="D6" s="516"/>
      <c r="E6" s="520"/>
      <c r="F6" s="401"/>
      <c r="G6" s="519"/>
      <c r="H6" s="518" t="s">
        <v>560</v>
      </c>
      <c r="I6" s="518" t="s">
        <v>559</v>
      </c>
      <c r="J6" s="517" t="s">
        <v>558</v>
      </c>
      <c r="K6" s="481" t="s">
        <v>557</v>
      </c>
      <c r="L6" s="481" t="s">
        <v>556</v>
      </c>
      <c r="M6" s="516"/>
    </row>
    <row r="7" spans="1:22" ht="15" x14ac:dyDescent="0.2">
      <c r="A7" s="482" t="s">
        <v>87</v>
      </c>
      <c r="B7" s="484" t="s">
        <v>500</v>
      </c>
      <c r="C7" s="515" t="s">
        <v>555</v>
      </c>
      <c r="D7" s="484" t="s">
        <v>88</v>
      </c>
      <c r="E7" s="484" t="s">
        <v>88</v>
      </c>
      <c r="F7" s="514" t="s">
        <v>84</v>
      </c>
      <c r="G7" s="459" t="s">
        <v>82</v>
      </c>
      <c r="H7" s="459" t="s">
        <v>554</v>
      </c>
      <c r="I7" s="459" t="s">
        <v>553</v>
      </c>
      <c r="J7" s="482" t="s">
        <v>552</v>
      </c>
      <c r="K7" s="484" t="s">
        <v>551</v>
      </c>
      <c r="L7" s="484" t="s">
        <v>550</v>
      </c>
      <c r="M7" s="484" t="s">
        <v>184</v>
      </c>
    </row>
    <row r="8" spans="1:22" ht="15" x14ac:dyDescent="0.2">
      <c r="A8" s="482" t="s">
        <v>350</v>
      </c>
      <c r="B8" s="484" t="s">
        <v>597</v>
      </c>
      <c r="C8" s="463" t="s">
        <v>220</v>
      </c>
      <c r="D8" s="497"/>
      <c r="E8" s="414">
        <f>SUM(F8:M8)</f>
        <v>0</v>
      </c>
      <c r="F8" s="500"/>
      <c r="G8" s="499"/>
      <c r="H8" s="498"/>
      <c r="I8" s="497"/>
      <c r="J8" s="497"/>
      <c r="K8" s="497"/>
      <c r="L8" s="497"/>
      <c r="M8" s="497"/>
    </row>
    <row r="9" spans="1:22" ht="15" x14ac:dyDescent="0.2">
      <c r="A9" s="482" t="s">
        <v>493</v>
      </c>
      <c r="B9" s="484"/>
      <c r="C9" s="463"/>
      <c r="D9" s="509"/>
      <c r="E9" s="509"/>
      <c r="F9" s="512"/>
      <c r="G9" s="511"/>
      <c r="H9" s="510"/>
      <c r="I9" s="509"/>
      <c r="J9" s="509"/>
      <c r="K9" s="509"/>
      <c r="L9" s="509"/>
      <c r="M9" s="509"/>
    </row>
    <row r="10" spans="1:22" ht="15" x14ac:dyDescent="0.2">
      <c r="A10" s="482" t="s">
        <v>490</v>
      </c>
      <c r="B10" s="484" t="s">
        <v>75</v>
      </c>
      <c r="C10" s="473" t="s">
        <v>596</v>
      </c>
      <c r="D10" s="472">
        <f>+D8+'233a'!D48</f>
        <v>0</v>
      </c>
      <c r="E10" s="472">
        <f>+E8+'233a'!E48</f>
        <v>0</v>
      </c>
      <c r="F10" s="472">
        <f>+F8+'233a'!F48</f>
        <v>0</v>
      </c>
      <c r="G10" s="472">
        <f>+G8+'233a'!G48</f>
        <v>0</v>
      </c>
      <c r="H10" s="472">
        <f>+H8+'233a'!H48</f>
        <v>0</v>
      </c>
      <c r="I10" s="472">
        <f>+I8+'233a'!I48</f>
        <v>0</v>
      </c>
      <c r="J10" s="472">
        <f>+J8+'233a'!J48</f>
        <v>0</v>
      </c>
      <c r="K10" s="472">
        <f>+K8+'233a'!K48</f>
        <v>0</v>
      </c>
      <c r="L10" s="472">
        <f>+L8+'233a'!L48</f>
        <v>0</v>
      </c>
      <c r="M10" s="472">
        <f>+M8+'233a'!M48</f>
        <v>0</v>
      </c>
    </row>
    <row r="11" spans="1:22" x14ac:dyDescent="0.25">
      <c r="A11" s="482" t="s">
        <v>485</v>
      </c>
      <c r="B11" s="513"/>
      <c r="C11" s="486"/>
      <c r="D11" s="501"/>
      <c r="E11" s="501"/>
      <c r="F11" s="504"/>
      <c r="G11" s="503"/>
      <c r="H11" s="502"/>
      <c r="I11" s="501"/>
      <c r="J11" s="501"/>
      <c r="K11" s="501"/>
      <c r="L11" s="501"/>
      <c r="M11" s="501"/>
    </row>
    <row r="12" spans="1:22" ht="15" x14ac:dyDescent="0.2">
      <c r="A12" s="482" t="s">
        <v>478</v>
      </c>
      <c r="B12" s="484" t="s">
        <v>595</v>
      </c>
      <c r="C12" s="463" t="s">
        <v>218</v>
      </c>
      <c r="D12" s="497"/>
      <c r="E12" s="414">
        <f>SUM(F12:M12)</f>
        <v>0</v>
      </c>
      <c r="F12" s="500"/>
      <c r="G12" s="499"/>
      <c r="H12" s="498"/>
      <c r="I12" s="497"/>
      <c r="J12" s="497"/>
      <c r="K12" s="497"/>
      <c r="L12" s="497"/>
      <c r="M12" s="497"/>
    </row>
    <row r="13" spans="1:22" ht="15" x14ac:dyDescent="0.2">
      <c r="A13" s="482" t="s">
        <v>474</v>
      </c>
      <c r="B13" s="484" t="s">
        <v>594</v>
      </c>
      <c r="C13" s="463" t="s">
        <v>216</v>
      </c>
      <c r="D13" s="497"/>
      <c r="E13" s="414">
        <f>SUM(F13:M13)</f>
        <v>0</v>
      </c>
      <c r="F13" s="500"/>
      <c r="G13" s="499"/>
      <c r="H13" s="498"/>
      <c r="I13" s="497"/>
      <c r="J13" s="497"/>
      <c r="K13" s="497"/>
      <c r="L13" s="497"/>
      <c r="M13" s="497"/>
    </row>
    <row r="14" spans="1:22" ht="15" x14ac:dyDescent="0.2">
      <c r="A14" s="482" t="s">
        <v>469</v>
      </c>
      <c r="B14" s="484">
        <v>730</v>
      </c>
      <c r="C14" s="463" t="s">
        <v>593</v>
      </c>
      <c r="D14" s="497"/>
      <c r="E14" s="414">
        <f>SUM(F14:M14)</f>
        <v>0</v>
      </c>
      <c r="F14" s="500"/>
      <c r="G14" s="499"/>
      <c r="H14" s="498"/>
      <c r="I14" s="497"/>
      <c r="J14" s="497"/>
      <c r="K14" s="497"/>
      <c r="L14" s="497"/>
      <c r="M14" s="497"/>
    </row>
    <row r="15" spans="1:22" ht="15" x14ac:dyDescent="0.2">
      <c r="A15" s="482" t="s">
        <v>465</v>
      </c>
      <c r="B15" s="484"/>
      <c r="C15" s="463"/>
      <c r="D15" s="501"/>
      <c r="E15" s="501"/>
      <c r="F15" s="512"/>
      <c r="G15" s="511"/>
      <c r="H15" s="510"/>
      <c r="I15" s="509"/>
      <c r="J15" s="509"/>
      <c r="K15" s="509"/>
      <c r="L15" s="509"/>
      <c r="M15" s="509"/>
    </row>
    <row r="16" spans="1:22" ht="15" x14ac:dyDescent="0.2">
      <c r="A16" s="482" t="s">
        <v>461</v>
      </c>
      <c r="B16" s="484" t="s">
        <v>73</v>
      </c>
      <c r="C16" s="463" t="s">
        <v>592</v>
      </c>
      <c r="D16" s="472">
        <f t="shared" ref="D16:M16" si="0">SUM(D12:D14)</f>
        <v>0</v>
      </c>
      <c r="E16" s="472">
        <f t="shared" si="0"/>
        <v>0</v>
      </c>
      <c r="F16" s="472">
        <f t="shared" si="0"/>
        <v>0</v>
      </c>
      <c r="G16" s="472">
        <f t="shared" si="0"/>
        <v>0</v>
      </c>
      <c r="H16" s="472">
        <f t="shared" si="0"/>
        <v>0</v>
      </c>
      <c r="I16" s="472">
        <f t="shared" si="0"/>
        <v>0</v>
      </c>
      <c r="J16" s="472">
        <f t="shared" si="0"/>
        <v>0</v>
      </c>
      <c r="K16" s="472">
        <f t="shared" si="0"/>
        <v>0</v>
      </c>
      <c r="L16" s="472">
        <f t="shared" si="0"/>
        <v>0</v>
      </c>
      <c r="M16" s="472">
        <f t="shared" si="0"/>
        <v>0</v>
      </c>
      <c r="N16" s="492"/>
      <c r="O16" s="492"/>
      <c r="P16" s="492"/>
      <c r="Q16" s="492"/>
      <c r="R16" s="492"/>
      <c r="S16" s="492"/>
      <c r="T16" s="492"/>
      <c r="U16" s="492"/>
      <c r="V16" s="492"/>
    </row>
    <row r="17" spans="1:55" ht="15" x14ac:dyDescent="0.2">
      <c r="A17" s="482" t="s">
        <v>457</v>
      </c>
      <c r="B17" s="484"/>
      <c r="C17" s="463"/>
      <c r="D17" s="501"/>
      <c r="E17" s="501"/>
      <c r="F17" s="504"/>
      <c r="G17" s="503"/>
      <c r="H17" s="502"/>
      <c r="I17" s="501"/>
      <c r="J17" s="501"/>
      <c r="K17" s="501"/>
      <c r="L17" s="501"/>
      <c r="M17" s="501"/>
    </row>
    <row r="18" spans="1:55" ht="15" x14ac:dyDescent="0.2">
      <c r="A18" s="482" t="s">
        <v>453</v>
      </c>
      <c r="B18" s="484" t="s">
        <v>591</v>
      </c>
      <c r="C18" s="463" t="s">
        <v>590</v>
      </c>
      <c r="D18" s="497"/>
      <c r="E18" s="414">
        <f>SUM(F18:M18)</f>
        <v>0</v>
      </c>
      <c r="F18" s="500"/>
      <c r="G18" s="499"/>
      <c r="H18" s="498"/>
      <c r="I18" s="497"/>
      <c r="J18" s="497"/>
      <c r="K18" s="497"/>
      <c r="L18" s="497"/>
      <c r="M18" s="497"/>
    </row>
    <row r="19" spans="1:55" ht="15" x14ac:dyDescent="0.2">
      <c r="A19" s="482" t="s">
        <v>449</v>
      </c>
      <c r="B19" s="484">
        <v>811</v>
      </c>
      <c r="C19" s="463" t="s">
        <v>589</v>
      </c>
      <c r="D19" s="497"/>
      <c r="E19" s="414">
        <f>SUM(F19:M19)</f>
        <v>0</v>
      </c>
      <c r="F19" s="500"/>
      <c r="G19" s="499"/>
      <c r="H19" s="498"/>
      <c r="I19" s="497"/>
      <c r="J19" s="497"/>
      <c r="K19" s="497"/>
      <c r="L19" s="497"/>
      <c r="M19" s="497"/>
    </row>
    <row r="20" spans="1:55" ht="15" x14ac:dyDescent="0.2">
      <c r="A20" s="482" t="s">
        <v>445</v>
      </c>
      <c r="B20" s="484"/>
      <c r="C20" s="463"/>
      <c r="D20" s="509"/>
      <c r="E20" s="509"/>
      <c r="F20" s="512"/>
      <c r="G20" s="511"/>
      <c r="H20" s="510"/>
      <c r="I20" s="509"/>
      <c r="J20" s="509"/>
      <c r="K20" s="509"/>
      <c r="L20" s="509"/>
      <c r="M20" s="509"/>
    </row>
    <row r="21" spans="1:55" s="505" customFormat="1" ht="15" x14ac:dyDescent="0.2">
      <c r="A21" s="482" t="s">
        <v>442</v>
      </c>
      <c r="B21" s="508">
        <v>800</v>
      </c>
      <c r="C21" s="507" t="s">
        <v>588</v>
      </c>
      <c r="D21" s="472">
        <f t="shared" ref="D21:M21" si="1">SUM(D17:D19)</f>
        <v>0</v>
      </c>
      <c r="E21" s="472">
        <f t="shared" si="1"/>
        <v>0</v>
      </c>
      <c r="F21" s="472">
        <f t="shared" si="1"/>
        <v>0</v>
      </c>
      <c r="G21" s="472">
        <f t="shared" si="1"/>
        <v>0</v>
      </c>
      <c r="H21" s="472">
        <f t="shared" si="1"/>
        <v>0</v>
      </c>
      <c r="I21" s="472">
        <f t="shared" si="1"/>
        <v>0</v>
      </c>
      <c r="J21" s="472">
        <f t="shared" si="1"/>
        <v>0</v>
      </c>
      <c r="K21" s="472">
        <f t="shared" si="1"/>
        <v>0</v>
      </c>
      <c r="L21" s="472">
        <f t="shared" si="1"/>
        <v>0</v>
      </c>
      <c r="M21" s="472">
        <f t="shared" si="1"/>
        <v>0</v>
      </c>
    </row>
    <row r="22" spans="1:55" ht="15" x14ac:dyDescent="0.2">
      <c r="A22" s="482" t="s">
        <v>438</v>
      </c>
      <c r="B22" s="484"/>
      <c r="C22" s="463"/>
      <c r="D22" s="501"/>
      <c r="E22" s="501"/>
      <c r="F22" s="504"/>
      <c r="G22" s="503"/>
      <c r="H22" s="502"/>
      <c r="I22" s="501"/>
      <c r="J22" s="501"/>
      <c r="K22" s="501"/>
      <c r="L22" s="501"/>
      <c r="M22" s="501"/>
    </row>
    <row r="23" spans="1:55" ht="15" x14ac:dyDescent="0.2">
      <c r="A23" s="482" t="s">
        <v>434</v>
      </c>
      <c r="B23" s="484" t="s">
        <v>587</v>
      </c>
      <c r="C23" s="463" t="s">
        <v>205</v>
      </c>
      <c r="D23" s="410"/>
      <c r="E23" s="414">
        <f>SUM(F23:M23)</f>
        <v>0</v>
      </c>
      <c r="F23" s="500"/>
      <c r="G23" s="499"/>
      <c r="H23" s="498"/>
      <c r="I23" s="497"/>
      <c r="J23" s="497"/>
      <c r="K23" s="497"/>
      <c r="L23" s="497"/>
      <c r="M23" s="497"/>
    </row>
    <row r="24" spans="1:55" ht="15" x14ac:dyDescent="0.2">
      <c r="A24" s="482" t="s">
        <v>429</v>
      </c>
      <c r="B24" s="484" t="s">
        <v>586</v>
      </c>
      <c r="C24" s="463" t="s">
        <v>203</v>
      </c>
      <c r="D24" s="410"/>
      <c r="E24" s="414">
        <f>SUM(F24:M24)</f>
        <v>0</v>
      </c>
      <c r="F24" s="500"/>
      <c r="G24" s="499"/>
      <c r="H24" s="498"/>
      <c r="I24" s="497"/>
      <c r="J24" s="497"/>
      <c r="K24" s="497"/>
      <c r="L24" s="497"/>
      <c r="M24" s="497"/>
    </row>
    <row r="25" spans="1:55" ht="15" x14ac:dyDescent="0.2">
      <c r="A25" s="482" t="s">
        <v>426</v>
      </c>
      <c r="B25" s="484" t="s">
        <v>585</v>
      </c>
      <c r="C25" s="463" t="s">
        <v>201</v>
      </c>
      <c r="D25" s="410"/>
      <c r="E25" s="414">
        <f>SUM(F25:M25)</f>
        <v>0</v>
      </c>
      <c r="F25" s="500"/>
      <c r="G25" s="499"/>
      <c r="H25" s="498"/>
      <c r="I25" s="497"/>
      <c r="J25" s="497"/>
      <c r="K25" s="497"/>
      <c r="L25" s="497"/>
      <c r="M25" s="497"/>
    </row>
    <row r="26" spans="1:55" ht="15" x14ac:dyDescent="0.2">
      <c r="A26" s="482" t="s">
        <v>424</v>
      </c>
      <c r="B26" s="484" t="s">
        <v>584</v>
      </c>
      <c r="C26" s="463" t="s">
        <v>583</v>
      </c>
      <c r="D26" s="410"/>
      <c r="E26" s="414">
        <f>SUM(F26:M26)</f>
        <v>0</v>
      </c>
      <c r="F26" s="500"/>
      <c r="G26" s="499"/>
      <c r="H26" s="498"/>
      <c r="I26" s="497"/>
      <c r="J26" s="497"/>
      <c r="K26" s="497"/>
      <c r="L26" s="497"/>
      <c r="M26" s="497"/>
    </row>
    <row r="27" spans="1:55" ht="15" x14ac:dyDescent="0.2">
      <c r="A27" s="482" t="s">
        <v>420</v>
      </c>
      <c r="B27" s="484"/>
      <c r="C27" s="463"/>
      <c r="D27" s="485"/>
      <c r="E27" s="485"/>
      <c r="F27" s="496"/>
      <c r="G27" s="495"/>
      <c r="H27" s="494"/>
      <c r="I27" s="493"/>
      <c r="J27" s="493"/>
      <c r="K27" s="493"/>
      <c r="L27" s="493"/>
      <c r="M27" s="493"/>
    </row>
    <row r="28" spans="1:55" ht="15" x14ac:dyDescent="0.2">
      <c r="A28" s="482" t="s">
        <v>417</v>
      </c>
      <c r="B28" s="484" t="s">
        <v>582</v>
      </c>
      <c r="C28" s="463" t="s">
        <v>581</v>
      </c>
      <c r="D28" s="472">
        <f t="shared" ref="D28:M28" si="2">SUM(D23:D27)</f>
        <v>0</v>
      </c>
      <c r="E28" s="472">
        <f t="shared" si="2"/>
        <v>0</v>
      </c>
      <c r="F28" s="472">
        <f t="shared" si="2"/>
        <v>0</v>
      </c>
      <c r="G28" s="472">
        <f t="shared" si="2"/>
        <v>0</v>
      </c>
      <c r="H28" s="472">
        <f t="shared" si="2"/>
        <v>0</v>
      </c>
      <c r="I28" s="472">
        <f t="shared" si="2"/>
        <v>0</v>
      </c>
      <c r="J28" s="472">
        <f t="shared" si="2"/>
        <v>0</v>
      </c>
      <c r="K28" s="472">
        <f t="shared" si="2"/>
        <v>0</v>
      </c>
      <c r="L28" s="472">
        <f t="shared" si="2"/>
        <v>0</v>
      </c>
      <c r="M28" s="472">
        <f t="shared" si="2"/>
        <v>0</v>
      </c>
      <c r="N28" s="492"/>
      <c r="O28" s="492"/>
      <c r="P28" s="492"/>
      <c r="Q28" s="492"/>
      <c r="R28" s="492"/>
      <c r="S28" s="492"/>
      <c r="T28" s="492"/>
      <c r="U28" s="492"/>
      <c r="V28" s="492"/>
      <c r="W28" s="492"/>
      <c r="X28" s="492"/>
      <c r="Y28" s="492"/>
      <c r="Z28" s="492"/>
      <c r="AA28" s="492"/>
      <c r="AB28" s="492"/>
      <c r="AC28" s="492"/>
      <c r="AD28" s="492"/>
      <c r="AE28" s="492"/>
      <c r="AF28" s="492"/>
      <c r="AG28" s="492"/>
      <c r="AH28" s="492"/>
      <c r="AI28" s="492"/>
      <c r="AJ28" s="492"/>
      <c r="AK28" s="492"/>
      <c r="AL28" s="492"/>
      <c r="AM28" s="492"/>
      <c r="AN28" s="492"/>
      <c r="AO28" s="492"/>
      <c r="AP28" s="492"/>
      <c r="AQ28" s="492"/>
      <c r="AR28" s="492"/>
      <c r="AS28" s="492"/>
      <c r="AT28" s="492"/>
      <c r="AU28" s="492"/>
      <c r="AV28" s="492"/>
      <c r="AW28" s="492"/>
      <c r="AX28" s="492"/>
      <c r="AY28" s="492"/>
      <c r="AZ28" s="492"/>
      <c r="BA28" s="492"/>
      <c r="BB28" s="492"/>
      <c r="BC28" s="492"/>
    </row>
    <row r="29" spans="1:55" ht="15" x14ac:dyDescent="0.2">
      <c r="A29" s="482" t="s">
        <v>413</v>
      </c>
      <c r="B29" s="484"/>
      <c r="C29" s="463"/>
      <c r="D29" s="485"/>
      <c r="E29" s="485"/>
      <c r="F29" s="485"/>
      <c r="G29" s="485"/>
      <c r="H29" s="485"/>
      <c r="I29" s="485"/>
      <c r="J29" s="485"/>
      <c r="K29" s="485"/>
      <c r="L29" s="485"/>
      <c r="M29" s="485"/>
    </row>
    <row r="30" spans="1:55" ht="15" x14ac:dyDescent="0.2">
      <c r="A30" s="482" t="s">
        <v>407</v>
      </c>
      <c r="B30" s="481"/>
      <c r="C30" s="480" t="s">
        <v>580</v>
      </c>
      <c r="D30" s="460"/>
      <c r="E30" s="460"/>
      <c r="F30" s="460"/>
      <c r="G30" s="460"/>
      <c r="H30" s="460"/>
      <c r="I30" s="460"/>
      <c r="J30" s="460"/>
      <c r="K30" s="460"/>
      <c r="L30" s="460"/>
      <c r="M30" s="460"/>
    </row>
    <row r="31" spans="1:55" ht="15" x14ac:dyDescent="0.2">
      <c r="A31" s="482" t="s">
        <v>403</v>
      </c>
      <c r="B31" s="484"/>
      <c r="C31" s="491" t="s">
        <v>579</v>
      </c>
      <c r="D31" s="472">
        <f>SUM(D28,D21,D16,D10,'233a'!D21)</f>
        <v>45800</v>
      </c>
      <c r="E31" s="472">
        <f>SUM(E28,E21,E16,E10,'233a'!E21)</f>
        <v>43342</v>
      </c>
      <c r="F31" s="472">
        <f>SUM(F28,F21,F16,F10,'233a'!F21)</f>
        <v>0</v>
      </c>
      <c r="G31" s="472">
        <f>SUM(G28,G21,G16,G10,'233a'!G21)</f>
        <v>0</v>
      </c>
      <c r="H31" s="472">
        <f>SUM(H28,H21,H16,H10,'233a'!H21)</f>
        <v>27499</v>
      </c>
      <c r="I31" s="472">
        <f>SUM(I28,I21,I16,I10,'233a'!I21)</f>
        <v>15843</v>
      </c>
      <c r="J31" s="472">
        <f>SUM(J28,J21,J16,J10,'233a'!J21)</f>
        <v>0</v>
      </c>
      <c r="K31" s="472">
        <f>SUM(K28,K21,K16,K10,'233a'!K21)</f>
        <v>0</v>
      </c>
      <c r="L31" s="472">
        <f>SUM(L28,L21,L16,L10,'233a'!L21)</f>
        <v>0</v>
      </c>
      <c r="M31" s="472">
        <f>SUM(M28,M21,M16,M10,'233a'!M21)</f>
        <v>0</v>
      </c>
    </row>
    <row r="32" spans="1:55" ht="15" x14ac:dyDescent="0.2">
      <c r="A32" s="482" t="s">
        <v>400</v>
      </c>
      <c r="B32" s="484"/>
      <c r="C32" s="463"/>
      <c r="D32" s="485"/>
      <c r="E32" s="485"/>
      <c r="F32" s="490"/>
      <c r="G32" s="489"/>
      <c r="H32" s="488"/>
      <c r="I32" s="485"/>
      <c r="J32" s="485"/>
      <c r="K32" s="485"/>
      <c r="L32" s="485"/>
      <c r="M32" s="485"/>
    </row>
    <row r="33" spans="1:13" ht="15" x14ac:dyDescent="0.2">
      <c r="A33" s="482" t="s">
        <v>397</v>
      </c>
      <c r="B33" s="481">
        <v>950</v>
      </c>
      <c r="C33" s="480" t="s">
        <v>578</v>
      </c>
      <c r="D33" s="493"/>
      <c r="E33" s="493"/>
      <c r="F33" s="417"/>
      <c r="G33" s="417"/>
      <c r="H33" s="417"/>
      <c r="I33" s="417"/>
      <c r="J33" s="417"/>
      <c r="K33" s="417"/>
      <c r="L33" s="417"/>
      <c r="M33" s="460"/>
    </row>
    <row r="34" spans="1:13" ht="15" x14ac:dyDescent="0.2">
      <c r="A34" s="482" t="s">
        <v>393</v>
      </c>
      <c r="B34" s="484"/>
      <c r="C34" s="483" t="s">
        <v>577</v>
      </c>
      <c r="D34" s="552"/>
      <c r="E34" s="552"/>
      <c r="F34" s="417"/>
      <c r="G34" s="417"/>
      <c r="H34" s="417"/>
      <c r="I34" s="417"/>
      <c r="J34" s="417"/>
      <c r="K34" s="417"/>
      <c r="L34" s="417"/>
      <c r="M34" s="460"/>
    </row>
    <row r="35" spans="1:13" x14ac:dyDescent="0.25">
      <c r="A35" s="482" t="s">
        <v>388</v>
      </c>
      <c r="B35" s="484"/>
      <c r="C35" s="486"/>
      <c r="D35" s="485"/>
      <c r="E35" s="485"/>
      <c r="F35" s="417"/>
      <c r="G35" s="417"/>
      <c r="H35" s="417"/>
      <c r="I35" s="417"/>
      <c r="J35" s="417"/>
      <c r="K35" s="417"/>
      <c r="L35" s="417"/>
      <c r="M35" s="460"/>
    </row>
    <row r="36" spans="1:13" ht="15" x14ac:dyDescent="0.2">
      <c r="A36" s="482" t="s">
        <v>383</v>
      </c>
      <c r="B36" s="481"/>
      <c r="C36" s="480" t="s">
        <v>576</v>
      </c>
      <c r="D36" s="604">
        <f>+D31+D34</f>
        <v>45800</v>
      </c>
      <c r="E36" s="604">
        <f>+E31+E34</f>
        <v>43342</v>
      </c>
      <c r="F36" s="417"/>
      <c r="G36" s="417"/>
      <c r="H36" s="417"/>
      <c r="I36" s="417"/>
      <c r="J36" s="417"/>
      <c r="K36" s="417"/>
      <c r="L36" s="417"/>
      <c r="M36" s="460"/>
    </row>
    <row r="37" spans="1:13" ht="15" x14ac:dyDescent="0.2">
      <c r="A37" s="482" t="s">
        <v>379</v>
      </c>
      <c r="B37" s="484"/>
      <c r="C37" s="483" t="s">
        <v>575</v>
      </c>
      <c r="D37" s="605"/>
      <c r="E37" s="605"/>
      <c r="F37" s="417"/>
      <c r="G37" s="417"/>
      <c r="H37" s="417"/>
      <c r="I37" s="417"/>
      <c r="J37" s="417"/>
      <c r="K37" s="417"/>
      <c r="L37" s="417"/>
      <c r="M37" s="460"/>
    </row>
    <row r="38" spans="1:13" ht="15" x14ac:dyDescent="0.2">
      <c r="A38" s="482" t="s">
        <v>376</v>
      </c>
      <c r="B38" s="481"/>
      <c r="C38" s="480"/>
      <c r="D38" s="460"/>
      <c r="E38" s="460"/>
      <c r="F38" s="417"/>
      <c r="G38" s="417"/>
      <c r="H38" s="417"/>
      <c r="I38" s="417"/>
      <c r="J38" s="417"/>
      <c r="K38" s="417"/>
      <c r="L38" s="417"/>
      <c r="M38" s="460"/>
    </row>
    <row r="39" spans="1:13" thickBot="1" x14ac:dyDescent="0.25">
      <c r="A39" s="482" t="s">
        <v>372</v>
      </c>
      <c r="B39" s="481"/>
      <c r="C39" s="480"/>
      <c r="D39" s="460"/>
      <c r="E39" s="460"/>
      <c r="F39" s="465"/>
      <c r="G39" s="465"/>
      <c r="H39" s="465"/>
      <c r="I39" s="465"/>
      <c r="J39" s="465"/>
      <c r="K39" s="417"/>
      <c r="L39" s="417"/>
      <c r="M39" s="460"/>
    </row>
    <row r="40" spans="1:13" x14ac:dyDescent="0.25">
      <c r="A40" s="459" t="s">
        <v>368</v>
      </c>
      <c r="B40" s="479"/>
      <c r="C40" s="478" t="s">
        <v>574</v>
      </c>
      <c r="D40" s="477"/>
      <c r="E40" s="476"/>
      <c r="F40" s="417"/>
      <c r="G40" s="470"/>
      <c r="H40" s="470"/>
      <c r="I40" s="470"/>
      <c r="J40" s="465"/>
      <c r="K40" s="417"/>
      <c r="L40" s="475"/>
      <c r="M40" s="460"/>
    </row>
    <row r="41" spans="1:13" x14ac:dyDescent="0.25">
      <c r="A41" s="459" t="s">
        <v>364</v>
      </c>
      <c r="B41" s="464"/>
      <c r="C41" s="463"/>
      <c r="D41" s="460"/>
      <c r="E41" s="474"/>
      <c r="F41" s="417"/>
      <c r="G41" s="470"/>
      <c r="H41" s="470"/>
      <c r="I41" s="470"/>
      <c r="J41" s="465"/>
      <c r="K41" s="417"/>
      <c r="L41" s="417"/>
      <c r="M41" s="460"/>
    </row>
    <row r="42" spans="1:13" x14ac:dyDescent="0.25">
      <c r="A42" s="459" t="s">
        <v>361</v>
      </c>
      <c r="B42" s="464"/>
      <c r="C42" s="473" t="s">
        <v>573</v>
      </c>
      <c r="D42" s="472">
        <v>18369</v>
      </c>
      <c r="E42" s="471">
        <v>26907</v>
      </c>
      <c r="F42" s="470" t="s">
        <v>572</v>
      </c>
      <c r="G42" s="470"/>
      <c r="H42" s="470"/>
      <c r="I42" s="470"/>
      <c r="J42" s="465"/>
      <c r="K42" s="417"/>
      <c r="L42" s="417"/>
      <c r="M42" s="460"/>
    </row>
    <row r="43" spans="1:13" x14ac:dyDescent="0.25">
      <c r="A43" s="459" t="s">
        <v>358</v>
      </c>
      <c r="B43" s="464"/>
      <c r="C43" s="473" t="s">
        <v>571</v>
      </c>
      <c r="D43" s="472">
        <v>27431</v>
      </c>
      <c r="E43" s="471">
        <v>16435</v>
      </c>
      <c r="F43" s="470"/>
      <c r="G43" s="465"/>
      <c r="H43" s="465"/>
      <c r="I43" s="465"/>
      <c r="J43" s="465"/>
      <c r="K43" s="417"/>
      <c r="L43" s="417"/>
      <c r="M43" s="460"/>
    </row>
    <row r="44" spans="1:13" x14ac:dyDescent="0.25">
      <c r="A44" s="459" t="s">
        <v>356</v>
      </c>
      <c r="B44" s="464"/>
      <c r="C44" s="473" t="s">
        <v>570</v>
      </c>
      <c r="D44" s="472">
        <f>SUM(D42:D43)</f>
        <v>45800</v>
      </c>
      <c r="E44" s="471">
        <f>SUM(E42:E43)</f>
        <v>43342</v>
      </c>
      <c r="F44" s="470" t="s">
        <v>569</v>
      </c>
      <c r="G44" s="465"/>
      <c r="H44" s="465"/>
      <c r="I44" s="465"/>
      <c r="J44" s="465"/>
      <c r="K44" s="417"/>
      <c r="L44" s="417"/>
      <c r="M44" s="460"/>
    </row>
    <row r="45" spans="1:13" ht="15" x14ac:dyDescent="0.2">
      <c r="A45" s="459" t="s">
        <v>351</v>
      </c>
      <c r="B45" s="464"/>
      <c r="C45" s="463"/>
      <c r="D45" s="469"/>
      <c r="E45" s="468"/>
      <c r="F45" s="465"/>
      <c r="G45" s="465"/>
      <c r="H45" s="465"/>
      <c r="I45" s="465"/>
      <c r="J45" s="465"/>
      <c r="K45" s="417"/>
      <c r="L45" s="417"/>
      <c r="M45" s="460"/>
    </row>
    <row r="46" spans="1:13" ht="15" x14ac:dyDescent="0.2">
      <c r="A46" s="459" t="s">
        <v>568</v>
      </c>
      <c r="B46" s="464"/>
      <c r="C46" s="463" t="s">
        <v>567</v>
      </c>
      <c r="D46" s="467">
        <f>D36</f>
        <v>45800</v>
      </c>
      <c r="E46" s="466">
        <f>E36</f>
        <v>43342</v>
      </c>
      <c r="F46" s="465"/>
      <c r="G46" s="465"/>
      <c r="H46" s="465"/>
      <c r="I46" s="465"/>
      <c r="J46" s="465"/>
      <c r="K46" s="417"/>
      <c r="L46" s="417"/>
      <c r="M46" s="460"/>
    </row>
    <row r="47" spans="1:13" ht="15" x14ac:dyDescent="0.2">
      <c r="A47" s="459" t="s">
        <v>566</v>
      </c>
      <c r="B47" s="464"/>
      <c r="C47" s="463" t="s">
        <v>565</v>
      </c>
      <c r="D47" s="462">
        <f>D48-D46</f>
        <v>0</v>
      </c>
      <c r="E47" s="461">
        <f>E48-E46</f>
        <v>0</v>
      </c>
      <c r="F47" s="417"/>
      <c r="G47" s="417"/>
      <c r="H47" s="417"/>
      <c r="I47" s="417"/>
      <c r="J47" s="417"/>
      <c r="K47" s="417"/>
      <c r="L47" s="417"/>
      <c r="M47" s="460"/>
    </row>
    <row r="48" spans="1:13" thickBot="1" x14ac:dyDescent="0.25">
      <c r="A48" s="459" t="s">
        <v>564</v>
      </c>
      <c r="B48" s="458"/>
      <c r="C48" s="457" t="s">
        <v>563</v>
      </c>
      <c r="D48" s="456">
        <f>D44</f>
        <v>45800</v>
      </c>
      <c r="E48" s="455">
        <f>E44</f>
        <v>43342</v>
      </c>
      <c r="F48" s="454"/>
      <c r="G48" s="454"/>
      <c r="H48" s="454"/>
      <c r="I48" s="454"/>
      <c r="J48" s="454"/>
      <c r="K48" s="454"/>
      <c r="L48" s="454"/>
      <c r="M48" s="453"/>
    </row>
    <row r="49" spans="1:3" ht="15.75" customHeight="1" x14ac:dyDescent="0.2">
      <c r="A49" s="606" t="str">
        <f ca="1">CELL("FILENAME",A2)</f>
        <v>R:\Finance\Annual Budget\Amended 2016-2017\[2016-2017 Amended Budget.xlsx]233b</v>
      </c>
      <c r="B49" s="606"/>
      <c r="C49" s="606"/>
    </row>
  </sheetData>
  <mergeCells count="5">
    <mergeCell ref="A1:C1"/>
    <mergeCell ref="A4:C4"/>
    <mergeCell ref="D36:D37"/>
    <mergeCell ref="E36:E37"/>
    <mergeCell ref="A49:C49"/>
  </mergeCells>
  <printOptions horizontalCentered="1" verticalCentered="1"/>
  <pageMargins left="0.1" right="0.1" top="0.4" bottom="0.4" header="0.1" footer="0.1"/>
  <pageSetup scale="73" fitToHeight="2" orientation="landscape" r:id="rId1"/>
  <headerFooter>
    <oddHeader>&amp;C&amp;"Arial,Bold"TWIN FALLS SCHOOL DISTIRCT 411</oddHeader>
    <oddFooter>&amp;L&amp;"Arial,Bold"&amp;Z&amp;F&amp;R&amp;"Arial,Bold"Page &amp;P of &amp;N</oddFooter>
  </headerFooter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441"/>
  <sheetViews>
    <sheetView zoomScaleNormal="100" workbookViewId="0">
      <pane xSplit="3" ySplit="6" topLeftCell="D7" activePane="bottomRight" state="frozen"/>
      <selection activeCell="P31" sqref="P31"/>
      <selection pane="topRight" activeCell="P31" sqref="P31"/>
      <selection pane="bottomLeft" activeCell="P31" sqref="P31"/>
      <selection pane="bottomRight" activeCell="P31" sqref="P31"/>
    </sheetView>
  </sheetViews>
  <sheetFormatPr defaultColWidth="9.77734375" defaultRowHeight="11.25" x14ac:dyDescent="0.2"/>
  <cols>
    <col min="1" max="1" width="3.77734375" style="321" customWidth="1"/>
    <col min="2" max="2" width="6.77734375" style="321" customWidth="1"/>
    <col min="3" max="3" width="27.77734375" style="322" customWidth="1"/>
    <col min="4" max="6" width="10.77734375" style="321" customWidth="1"/>
    <col min="7" max="7" width="3.77734375" style="321" customWidth="1"/>
    <col min="8" max="8" width="6.77734375" style="321" customWidth="1"/>
    <col min="9" max="9" width="27.77734375" style="322" customWidth="1"/>
    <col min="10" max="12" width="10.77734375" style="321" customWidth="1"/>
    <col min="13" max="16384" width="9.77734375" style="321"/>
  </cols>
  <sheetData>
    <row r="1" spans="1:14" ht="20.25" x14ac:dyDescent="0.3">
      <c r="A1" s="596" t="s">
        <v>47</v>
      </c>
      <c r="B1" s="596"/>
      <c r="C1" s="596"/>
      <c r="D1" s="393"/>
      <c r="E1" s="394" t="s">
        <v>510</v>
      </c>
      <c r="F1" s="394"/>
      <c r="G1" s="390"/>
      <c r="H1" s="390"/>
      <c r="I1" s="396"/>
      <c r="J1" s="393"/>
      <c r="L1" s="395" t="s">
        <v>690</v>
      </c>
    </row>
    <row r="2" spans="1:14" ht="15.75" x14ac:dyDescent="0.25">
      <c r="A2" s="393"/>
      <c r="B2" s="393"/>
      <c r="C2" s="389"/>
      <c r="D2" s="393"/>
      <c r="E2" s="394" t="s">
        <v>504</v>
      </c>
      <c r="F2" s="392"/>
      <c r="G2" s="390"/>
      <c r="H2" s="390"/>
      <c r="I2" s="389"/>
      <c r="J2" s="558"/>
      <c r="K2" s="558"/>
      <c r="L2" s="557" t="s">
        <v>689</v>
      </c>
    </row>
    <row r="3" spans="1:14" ht="15.75" x14ac:dyDescent="0.25">
      <c r="A3" s="393"/>
      <c r="B3" s="393"/>
      <c r="C3" s="389"/>
      <c r="D3" s="393"/>
      <c r="E3" s="392" t="s">
        <v>507</v>
      </c>
      <c r="F3" s="391"/>
      <c r="G3" s="390"/>
      <c r="H3" s="390"/>
      <c r="I3" s="389"/>
      <c r="J3" s="607" t="s">
        <v>688</v>
      </c>
      <c r="K3" s="607"/>
      <c r="L3" s="607"/>
    </row>
    <row r="4" spans="1:14" ht="13.9" customHeight="1" x14ac:dyDescent="0.2">
      <c r="A4" s="597" t="s">
        <v>505</v>
      </c>
      <c r="B4" s="597"/>
      <c r="C4" s="597"/>
      <c r="D4" s="597"/>
      <c r="E4" s="324"/>
      <c r="F4" s="324"/>
      <c r="G4" s="324"/>
      <c r="H4" s="324"/>
      <c r="I4" s="325"/>
      <c r="J4" s="324"/>
      <c r="K4" s="324"/>
      <c r="L4" s="324"/>
    </row>
    <row r="5" spans="1:14" ht="12.75" x14ac:dyDescent="0.2">
      <c r="A5" s="388"/>
      <c r="B5" s="387"/>
      <c r="C5" s="386" t="s">
        <v>504</v>
      </c>
      <c r="D5" s="385" t="s">
        <v>503</v>
      </c>
      <c r="E5" s="384" t="s">
        <v>502</v>
      </c>
      <c r="F5" s="383" t="s">
        <v>501</v>
      </c>
      <c r="G5" s="382"/>
      <c r="H5" s="381"/>
      <c r="I5" s="380" t="s">
        <v>504</v>
      </c>
      <c r="J5" s="379" t="s">
        <v>503</v>
      </c>
      <c r="K5" s="378" t="s">
        <v>502</v>
      </c>
      <c r="L5" s="377" t="s">
        <v>501</v>
      </c>
    </row>
    <row r="6" spans="1:14" ht="12.75" x14ac:dyDescent="0.2">
      <c r="A6" s="351" t="s">
        <v>87</v>
      </c>
      <c r="B6" s="334" t="s">
        <v>500</v>
      </c>
      <c r="C6" s="328" t="s">
        <v>499</v>
      </c>
      <c r="D6" s="334" t="s">
        <v>88</v>
      </c>
      <c r="E6" s="334" t="s">
        <v>498</v>
      </c>
      <c r="F6" s="376" t="s">
        <v>497</v>
      </c>
      <c r="G6" s="355" t="s">
        <v>87</v>
      </c>
      <c r="H6" s="375" t="s">
        <v>500</v>
      </c>
      <c r="I6" s="374" t="s">
        <v>499</v>
      </c>
      <c r="J6" s="351" t="s">
        <v>88</v>
      </c>
      <c r="K6" s="334" t="s">
        <v>498</v>
      </c>
      <c r="L6" s="334" t="s">
        <v>497</v>
      </c>
    </row>
    <row r="7" spans="1:14" ht="12.75" x14ac:dyDescent="0.2">
      <c r="A7" s="351" t="s">
        <v>496</v>
      </c>
      <c r="B7" s="334" t="s">
        <v>495</v>
      </c>
      <c r="C7" s="333" t="s">
        <v>494</v>
      </c>
      <c r="D7" s="354">
        <v>156911</v>
      </c>
      <c r="E7" s="373" t="s">
        <v>346</v>
      </c>
      <c r="F7" s="372">
        <v>164260</v>
      </c>
      <c r="G7" s="348" t="s">
        <v>493</v>
      </c>
      <c r="H7" s="351" t="s">
        <v>492</v>
      </c>
      <c r="I7" s="333" t="s">
        <v>170</v>
      </c>
      <c r="J7" s="353">
        <v>0</v>
      </c>
      <c r="K7" s="353">
        <v>0</v>
      </c>
      <c r="L7" s="357"/>
      <c r="N7" s="544"/>
    </row>
    <row r="8" spans="1:14" ht="12.75" x14ac:dyDescent="0.2">
      <c r="A8" s="351" t="s">
        <v>491</v>
      </c>
      <c r="B8" s="334"/>
      <c r="C8" s="333"/>
      <c r="D8" s="360"/>
      <c r="E8" s="353"/>
      <c r="F8" s="356"/>
      <c r="G8" s="355" t="s">
        <v>490</v>
      </c>
      <c r="H8" s="351" t="s">
        <v>489</v>
      </c>
      <c r="I8" s="365" t="s">
        <v>488</v>
      </c>
      <c r="J8" s="352">
        <f>J7</f>
        <v>0</v>
      </c>
      <c r="K8" s="358" t="s">
        <v>346</v>
      </c>
      <c r="L8" s="352">
        <f>K7</f>
        <v>0</v>
      </c>
    </row>
    <row r="9" spans="1:14" ht="12.75" x14ac:dyDescent="0.2">
      <c r="A9" s="351" t="s">
        <v>487</v>
      </c>
      <c r="B9" s="334" t="s">
        <v>486</v>
      </c>
      <c r="C9" s="333" t="s">
        <v>171</v>
      </c>
      <c r="D9" s="353">
        <v>0</v>
      </c>
      <c r="E9" s="353">
        <v>0</v>
      </c>
      <c r="F9" s="356"/>
      <c r="G9" s="355" t="s">
        <v>485</v>
      </c>
      <c r="H9" s="335"/>
      <c r="I9" s="333"/>
      <c r="J9" s="347"/>
      <c r="K9" s="347"/>
      <c r="L9" s="357"/>
    </row>
    <row r="10" spans="1:14" ht="12.75" x14ac:dyDescent="0.2">
      <c r="A10" s="351" t="s">
        <v>484</v>
      </c>
      <c r="B10" s="334" t="s">
        <v>483</v>
      </c>
      <c r="C10" s="333" t="s">
        <v>169</v>
      </c>
      <c r="D10" s="353">
        <v>0</v>
      </c>
      <c r="E10" s="353">
        <v>0</v>
      </c>
      <c r="F10" s="356"/>
      <c r="G10" s="355" t="s">
        <v>482</v>
      </c>
      <c r="H10" s="351" t="s">
        <v>481</v>
      </c>
      <c r="I10" s="333" t="s">
        <v>165</v>
      </c>
      <c r="J10" s="353">
        <v>0</v>
      </c>
      <c r="K10" s="353">
        <v>0</v>
      </c>
      <c r="L10" s="357"/>
    </row>
    <row r="11" spans="1:14" ht="12.75" x14ac:dyDescent="0.2">
      <c r="A11" s="351" t="s">
        <v>480</v>
      </c>
      <c r="B11" s="334" t="s">
        <v>479</v>
      </c>
      <c r="C11" s="333" t="s">
        <v>168</v>
      </c>
      <c r="D11" s="353">
        <v>0</v>
      </c>
      <c r="E11" s="353">
        <v>0</v>
      </c>
      <c r="F11" s="356"/>
      <c r="G11" s="355" t="s">
        <v>478</v>
      </c>
      <c r="H11" s="351" t="s">
        <v>477</v>
      </c>
      <c r="I11" s="333" t="s">
        <v>163</v>
      </c>
      <c r="J11" s="353">
        <v>0</v>
      </c>
      <c r="K11" s="353">
        <v>0</v>
      </c>
      <c r="L11" s="357"/>
    </row>
    <row r="12" spans="1:14" ht="12.75" x14ac:dyDescent="0.2">
      <c r="A12" s="351" t="s">
        <v>476</v>
      </c>
      <c r="B12" s="334" t="s">
        <v>475</v>
      </c>
      <c r="C12" s="333" t="s">
        <v>166</v>
      </c>
      <c r="D12" s="353">
        <v>0</v>
      </c>
      <c r="E12" s="353">
        <v>0</v>
      </c>
      <c r="F12" s="356"/>
      <c r="G12" s="355" t="s">
        <v>474</v>
      </c>
      <c r="H12" s="351" t="s">
        <v>473</v>
      </c>
      <c r="I12" s="333" t="s">
        <v>472</v>
      </c>
      <c r="J12" s="353">
        <v>0</v>
      </c>
      <c r="K12" s="353">
        <v>0</v>
      </c>
      <c r="L12" s="357"/>
    </row>
    <row r="13" spans="1:14" ht="12.75" x14ac:dyDescent="0.2">
      <c r="A13" s="351" t="s">
        <v>471</v>
      </c>
      <c r="B13" s="334" t="s">
        <v>470</v>
      </c>
      <c r="C13" s="333" t="s">
        <v>164</v>
      </c>
      <c r="D13" s="353">
        <v>0</v>
      </c>
      <c r="E13" s="353">
        <v>0</v>
      </c>
      <c r="F13" s="356"/>
      <c r="G13" s="355" t="s">
        <v>469</v>
      </c>
      <c r="H13" s="351" t="s">
        <v>468</v>
      </c>
      <c r="I13" s="333" t="s">
        <v>159</v>
      </c>
      <c r="J13" s="353">
        <v>0</v>
      </c>
      <c r="K13" s="353">
        <v>0</v>
      </c>
      <c r="L13" s="357"/>
    </row>
    <row r="14" spans="1:14" ht="12.75" x14ac:dyDescent="0.2">
      <c r="A14" s="351" t="s">
        <v>467</v>
      </c>
      <c r="B14" s="334" t="s">
        <v>466</v>
      </c>
      <c r="C14" s="333" t="s">
        <v>162</v>
      </c>
      <c r="D14" s="353">
        <v>0</v>
      </c>
      <c r="E14" s="353">
        <v>0</v>
      </c>
      <c r="F14" s="356"/>
      <c r="G14" s="355" t="s">
        <v>465</v>
      </c>
      <c r="H14" s="351" t="s">
        <v>464</v>
      </c>
      <c r="I14" s="333" t="s">
        <v>157</v>
      </c>
      <c r="J14" s="353">
        <v>0</v>
      </c>
      <c r="K14" s="353">
        <v>0</v>
      </c>
      <c r="L14" s="357"/>
    </row>
    <row r="15" spans="1:14" ht="12.75" x14ac:dyDescent="0.2">
      <c r="A15" s="351" t="s">
        <v>463</v>
      </c>
      <c r="B15" s="334" t="s">
        <v>462</v>
      </c>
      <c r="C15" s="333" t="s">
        <v>160</v>
      </c>
      <c r="D15" s="353">
        <v>0</v>
      </c>
      <c r="E15" s="353">
        <v>0</v>
      </c>
      <c r="F15" s="356"/>
      <c r="G15" s="355" t="s">
        <v>461</v>
      </c>
      <c r="H15" s="351" t="s">
        <v>460</v>
      </c>
      <c r="I15" s="333" t="s">
        <v>155</v>
      </c>
      <c r="J15" s="353">
        <v>0</v>
      </c>
      <c r="K15" s="353">
        <v>0</v>
      </c>
      <c r="L15" s="357"/>
    </row>
    <row r="16" spans="1:14" ht="12.75" x14ac:dyDescent="0.2">
      <c r="A16" s="351" t="s">
        <v>459</v>
      </c>
      <c r="B16" s="334" t="s">
        <v>458</v>
      </c>
      <c r="C16" s="333" t="s">
        <v>158</v>
      </c>
      <c r="D16" s="353">
        <v>0</v>
      </c>
      <c r="E16" s="353">
        <v>0</v>
      </c>
      <c r="F16" s="356"/>
      <c r="G16" s="355" t="s">
        <v>457</v>
      </c>
      <c r="H16" s="351" t="s">
        <v>456</v>
      </c>
      <c r="I16" s="333" t="s">
        <v>153</v>
      </c>
      <c r="J16" s="353">
        <v>0</v>
      </c>
      <c r="K16" s="353">
        <v>0</v>
      </c>
      <c r="L16" s="357"/>
    </row>
    <row r="17" spans="1:12" ht="12.75" x14ac:dyDescent="0.2">
      <c r="A17" s="351" t="s">
        <v>455</v>
      </c>
      <c r="B17" s="334" t="s">
        <v>454</v>
      </c>
      <c r="C17" s="333" t="s">
        <v>156</v>
      </c>
      <c r="D17" s="537">
        <v>0</v>
      </c>
      <c r="E17" s="536">
        <v>0</v>
      </c>
      <c r="F17" s="356"/>
      <c r="G17" s="355" t="s">
        <v>453</v>
      </c>
      <c r="H17" s="351" t="s">
        <v>452</v>
      </c>
      <c r="I17" s="333" t="s">
        <v>152</v>
      </c>
      <c r="J17" s="353">
        <v>0</v>
      </c>
      <c r="K17" s="353">
        <v>0</v>
      </c>
      <c r="L17" s="357"/>
    </row>
    <row r="18" spans="1:12" ht="12.75" x14ac:dyDescent="0.2">
      <c r="A18" s="351" t="s">
        <v>451</v>
      </c>
      <c r="B18" s="334" t="s">
        <v>450</v>
      </c>
      <c r="C18" s="365" t="s">
        <v>154</v>
      </c>
      <c r="D18" s="534">
        <v>0</v>
      </c>
      <c r="E18" s="535">
        <v>0</v>
      </c>
      <c r="F18" s="356"/>
      <c r="G18" s="355" t="s">
        <v>449</v>
      </c>
      <c r="H18" s="351" t="s">
        <v>448</v>
      </c>
      <c r="I18" s="333" t="s">
        <v>150</v>
      </c>
      <c r="J18" s="536">
        <v>0</v>
      </c>
      <c r="K18" s="536">
        <v>0</v>
      </c>
      <c r="L18" s="357"/>
    </row>
    <row r="19" spans="1:12" ht="12.75" x14ac:dyDescent="0.2">
      <c r="A19" s="351" t="s">
        <v>447</v>
      </c>
      <c r="B19" s="334"/>
      <c r="C19" s="371" t="s">
        <v>446</v>
      </c>
      <c r="D19" s="370">
        <f>SUBTOTAL(9,D9:D18)</f>
        <v>0</v>
      </c>
      <c r="E19" s="369" t="s">
        <v>346</v>
      </c>
      <c r="F19" s="349">
        <f>SUBTOTAL(9,E8:E18)</f>
        <v>0</v>
      </c>
      <c r="G19" s="368" t="s">
        <v>445</v>
      </c>
      <c r="H19" s="367">
        <v>437000</v>
      </c>
      <c r="I19" s="366" t="s">
        <v>149</v>
      </c>
      <c r="J19" s="535">
        <v>0</v>
      </c>
      <c r="K19" s="535">
        <v>0</v>
      </c>
      <c r="L19" s="357"/>
    </row>
    <row r="20" spans="1:12" ht="12.75" x14ac:dyDescent="0.2">
      <c r="A20" s="351" t="s">
        <v>444</v>
      </c>
      <c r="B20" s="334" t="s">
        <v>443</v>
      </c>
      <c r="C20" s="333" t="s">
        <v>151</v>
      </c>
      <c r="D20" s="353">
        <v>0</v>
      </c>
      <c r="E20" s="353">
        <v>0</v>
      </c>
      <c r="F20" s="356"/>
      <c r="G20" s="361" t="s">
        <v>442</v>
      </c>
      <c r="H20" s="364" t="s">
        <v>441</v>
      </c>
      <c r="I20" s="333" t="s">
        <v>440</v>
      </c>
      <c r="J20" s="353">
        <v>0</v>
      </c>
      <c r="K20" s="353">
        <v>0</v>
      </c>
      <c r="L20" s="357"/>
    </row>
    <row r="21" spans="1:12" ht="12.75" x14ac:dyDescent="0.2">
      <c r="A21" s="351" t="s">
        <v>439</v>
      </c>
      <c r="B21" s="364"/>
      <c r="C21" s="363"/>
      <c r="D21" s="362"/>
      <c r="E21" s="362"/>
      <c r="F21" s="356"/>
      <c r="G21" s="361" t="s">
        <v>438</v>
      </c>
      <c r="H21" s="351" t="s">
        <v>437</v>
      </c>
      <c r="I21" s="333" t="s">
        <v>145</v>
      </c>
      <c r="J21" s="353">
        <v>0</v>
      </c>
      <c r="K21" s="353">
        <v>0</v>
      </c>
      <c r="L21" s="357"/>
    </row>
    <row r="22" spans="1:12" ht="12.75" x14ac:dyDescent="0.2">
      <c r="A22" s="351" t="s">
        <v>436</v>
      </c>
      <c r="B22" s="334" t="s">
        <v>435</v>
      </c>
      <c r="C22" s="333" t="s">
        <v>148</v>
      </c>
      <c r="D22" s="353">
        <v>0</v>
      </c>
      <c r="E22" s="353">
        <v>6000</v>
      </c>
      <c r="F22" s="356"/>
      <c r="G22" s="355" t="s">
        <v>434</v>
      </c>
      <c r="H22" s="351" t="s">
        <v>433</v>
      </c>
      <c r="I22" s="365" t="s">
        <v>432</v>
      </c>
      <c r="J22" s="352">
        <f>SUBTOTAL(9,J10:J21)</f>
        <v>0</v>
      </c>
      <c r="K22" s="358" t="s">
        <v>346</v>
      </c>
      <c r="L22" s="352">
        <f>SUBTOTAL(9,K10:K21)</f>
        <v>0</v>
      </c>
    </row>
    <row r="23" spans="1:12" ht="12.75" x14ac:dyDescent="0.2">
      <c r="A23" s="351" t="s">
        <v>431</v>
      </c>
      <c r="B23" s="334" t="s">
        <v>430</v>
      </c>
      <c r="C23" s="333" t="s">
        <v>146</v>
      </c>
      <c r="D23" s="353">
        <v>0</v>
      </c>
      <c r="E23" s="353">
        <v>0</v>
      </c>
      <c r="F23" s="356"/>
      <c r="G23" s="355" t="s">
        <v>429</v>
      </c>
      <c r="H23" s="335"/>
      <c r="I23" s="333"/>
      <c r="J23" s="347"/>
      <c r="K23" s="347"/>
      <c r="L23" s="357"/>
    </row>
    <row r="24" spans="1:12" ht="12.75" x14ac:dyDescent="0.2">
      <c r="A24" s="351" t="s">
        <v>428</v>
      </c>
      <c r="B24" s="334" t="s">
        <v>427</v>
      </c>
      <c r="C24" s="333" t="s">
        <v>144</v>
      </c>
      <c r="D24" s="353">
        <v>0</v>
      </c>
      <c r="E24" s="353">
        <v>0</v>
      </c>
      <c r="F24" s="356"/>
      <c r="G24" s="355" t="s">
        <v>426</v>
      </c>
      <c r="H24" s="335"/>
      <c r="I24" s="333"/>
      <c r="J24" s="347"/>
      <c r="K24" s="347"/>
      <c r="L24" s="357"/>
    </row>
    <row r="25" spans="1:12" ht="12.75" x14ac:dyDescent="0.2">
      <c r="A25" s="351" t="s">
        <v>425</v>
      </c>
      <c r="B25" s="364"/>
      <c r="C25" s="363"/>
      <c r="D25" s="362"/>
      <c r="E25" s="360"/>
      <c r="F25" s="356"/>
      <c r="G25" s="355" t="s">
        <v>424</v>
      </c>
      <c r="H25" s="351" t="s">
        <v>423</v>
      </c>
      <c r="I25" s="333" t="s">
        <v>141</v>
      </c>
      <c r="J25" s="353">
        <v>0</v>
      </c>
      <c r="K25" s="353">
        <v>0</v>
      </c>
      <c r="L25" s="357"/>
    </row>
    <row r="26" spans="1:12" ht="12.75" x14ac:dyDescent="0.2">
      <c r="A26" s="351" t="s">
        <v>422</v>
      </c>
      <c r="B26" s="334" t="s">
        <v>421</v>
      </c>
      <c r="C26" s="333" t="s">
        <v>142</v>
      </c>
      <c r="D26" s="353">
        <v>7</v>
      </c>
      <c r="E26" s="353">
        <v>5</v>
      </c>
      <c r="F26" s="356"/>
      <c r="G26" s="355" t="s">
        <v>420</v>
      </c>
      <c r="H26" s="351" t="s">
        <v>419</v>
      </c>
      <c r="I26" s="333" t="s">
        <v>140</v>
      </c>
      <c r="J26" s="353">
        <v>0</v>
      </c>
      <c r="K26" s="353">
        <v>0</v>
      </c>
      <c r="L26" s="357"/>
    </row>
    <row r="27" spans="1:12" ht="12.75" x14ac:dyDescent="0.2">
      <c r="A27" s="351" t="s">
        <v>418</v>
      </c>
      <c r="B27" s="334"/>
      <c r="C27" s="333"/>
      <c r="D27" s="360"/>
      <c r="E27" s="360"/>
      <c r="F27" s="356"/>
      <c r="G27" s="355" t="s">
        <v>417</v>
      </c>
      <c r="H27" s="351" t="s">
        <v>416</v>
      </c>
      <c r="I27" s="333" t="s">
        <v>138</v>
      </c>
      <c r="J27" s="353">
        <v>0</v>
      </c>
      <c r="K27" s="353">
        <v>0</v>
      </c>
      <c r="L27" s="357"/>
    </row>
    <row r="28" spans="1:12" ht="25.5" x14ac:dyDescent="0.2">
      <c r="A28" s="351" t="s">
        <v>415</v>
      </c>
      <c r="B28" s="334" t="s">
        <v>414</v>
      </c>
      <c r="C28" s="333" t="s">
        <v>139</v>
      </c>
      <c r="D28" s="353">
        <v>0</v>
      </c>
      <c r="E28" s="353">
        <v>0</v>
      </c>
      <c r="F28" s="356"/>
      <c r="G28" s="355" t="s">
        <v>413</v>
      </c>
      <c r="H28" s="351" t="s">
        <v>412</v>
      </c>
      <c r="I28" s="333" t="s">
        <v>411</v>
      </c>
      <c r="J28" s="353">
        <v>0</v>
      </c>
      <c r="K28" s="353">
        <v>0</v>
      </c>
      <c r="L28" s="357"/>
    </row>
    <row r="29" spans="1:12" ht="12.75" x14ac:dyDescent="0.2">
      <c r="A29" s="351" t="s">
        <v>410</v>
      </c>
      <c r="B29" s="334" t="s">
        <v>409</v>
      </c>
      <c r="C29" s="333" t="s">
        <v>408</v>
      </c>
      <c r="D29" s="353">
        <v>0</v>
      </c>
      <c r="E29" s="353">
        <v>0</v>
      </c>
      <c r="F29" s="356"/>
      <c r="G29" s="355" t="s">
        <v>407</v>
      </c>
      <c r="H29" s="351" t="s">
        <v>406</v>
      </c>
      <c r="I29" s="333" t="s">
        <v>134</v>
      </c>
      <c r="J29" s="353">
        <v>0</v>
      </c>
      <c r="K29" s="353">
        <v>0</v>
      </c>
      <c r="L29" s="357"/>
    </row>
    <row r="30" spans="1:12" ht="12.75" x14ac:dyDescent="0.2">
      <c r="A30" s="351" t="s">
        <v>405</v>
      </c>
      <c r="B30" s="334" t="s">
        <v>404</v>
      </c>
      <c r="C30" s="333" t="s">
        <v>135</v>
      </c>
      <c r="D30" s="353">
        <v>0</v>
      </c>
      <c r="E30" s="353">
        <v>0</v>
      </c>
      <c r="F30" s="356"/>
      <c r="G30" s="355" t="s">
        <v>403</v>
      </c>
      <c r="H30" s="351" t="s">
        <v>402</v>
      </c>
      <c r="I30" s="333" t="s">
        <v>133</v>
      </c>
      <c r="J30" s="353">
        <v>0</v>
      </c>
      <c r="K30" s="353">
        <v>0</v>
      </c>
      <c r="L30" s="357"/>
    </row>
    <row r="31" spans="1:12" ht="12.75" x14ac:dyDescent="0.2">
      <c r="A31" s="351" t="s">
        <v>401</v>
      </c>
      <c r="B31" s="334"/>
      <c r="C31" s="333"/>
      <c r="D31" s="360"/>
      <c r="E31" s="360"/>
      <c r="F31" s="356"/>
      <c r="G31" s="355" t="s">
        <v>400</v>
      </c>
      <c r="H31" s="351" t="s">
        <v>399</v>
      </c>
      <c r="I31" s="333" t="s">
        <v>131</v>
      </c>
      <c r="J31" s="353">
        <v>0</v>
      </c>
      <c r="K31" s="353">
        <v>0</v>
      </c>
      <c r="L31" s="357"/>
    </row>
    <row r="32" spans="1:12" ht="12.75" x14ac:dyDescent="0.2">
      <c r="A32" s="351" t="s">
        <v>398</v>
      </c>
      <c r="B32" s="334">
        <v>417100</v>
      </c>
      <c r="C32" s="333" t="s">
        <v>132</v>
      </c>
      <c r="D32" s="353">
        <v>0</v>
      </c>
      <c r="E32" s="353">
        <v>0</v>
      </c>
      <c r="F32" s="356"/>
      <c r="G32" s="355" t="s">
        <v>397</v>
      </c>
      <c r="H32" s="351" t="s">
        <v>396</v>
      </c>
      <c r="I32" s="333" t="s">
        <v>395</v>
      </c>
      <c r="J32" s="353">
        <v>0</v>
      </c>
      <c r="K32" s="353">
        <v>0</v>
      </c>
      <c r="L32" s="357"/>
    </row>
    <row r="33" spans="1:12" ht="12.75" x14ac:dyDescent="0.2">
      <c r="A33" s="351" t="s">
        <v>394</v>
      </c>
      <c r="B33" s="334">
        <v>417200</v>
      </c>
      <c r="C33" s="333" t="s">
        <v>130</v>
      </c>
      <c r="D33" s="353">
        <v>0</v>
      </c>
      <c r="E33" s="353">
        <v>0</v>
      </c>
      <c r="F33" s="356"/>
      <c r="G33" s="361" t="s">
        <v>393</v>
      </c>
      <c r="H33" s="334" t="s">
        <v>392</v>
      </c>
      <c r="I33" s="333" t="s">
        <v>391</v>
      </c>
      <c r="J33" s="353">
        <v>0</v>
      </c>
      <c r="K33" s="353">
        <v>0</v>
      </c>
      <c r="L33" s="357"/>
    </row>
    <row r="34" spans="1:12" ht="12.75" x14ac:dyDescent="0.2">
      <c r="A34" s="351" t="s">
        <v>390</v>
      </c>
      <c r="B34" s="334">
        <v>417300</v>
      </c>
      <c r="C34" s="333" t="s">
        <v>389</v>
      </c>
      <c r="D34" s="353">
        <v>0</v>
      </c>
      <c r="E34" s="353">
        <v>0</v>
      </c>
      <c r="F34" s="356"/>
      <c r="G34" s="355" t="s">
        <v>388</v>
      </c>
      <c r="H34" s="351" t="s">
        <v>387</v>
      </c>
      <c r="I34" s="333" t="s">
        <v>386</v>
      </c>
      <c r="J34" s="353">
        <v>0</v>
      </c>
      <c r="K34" s="353">
        <v>0</v>
      </c>
      <c r="L34" s="357"/>
    </row>
    <row r="35" spans="1:12" ht="12.75" x14ac:dyDescent="0.2">
      <c r="A35" s="351" t="s">
        <v>385</v>
      </c>
      <c r="B35" s="334">
        <v>417400</v>
      </c>
      <c r="C35" s="333" t="s">
        <v>384</v>
      </c>
      <c r="D35" s="353">
        <v>114657</v>
      </c>
      <c r="E35" s="353">
        <v>50146</v>
      </c>
      <c r="F35" s="356"/>
      <c r="G35" s="355" t="s">
        <v>383</v>
      </c>
      <c r="H35" s="351" t="s">
        <v>382</v>
      </c>
      <c r="I35" s="333" t="s">
        <v>381</v>
      </c>
      <c r="J35" s="359">
        <f>SUBTOTAL(9,J25:J34)</f>
        <v>0</v>
      </c>
      <c r="K35" s="358" t="s">
        <v>346</v>
      </c>
      <c r="L35" s="352">
        <f>SUBTOTAL(9,K25:K34)</f>
        <v>0</v>
      </c>
    </row>
    <row r="36" spans="1:12" ht="12.75" x14ac:dyDescent="0.2">
      <c r="A36" s="351" t="s">
        <v>380</v>
      </c>
      <c r="B36" s="334">
        <v>417900</v>
      </c>
      <c r="C36" s="333" t="s">
        <v>124</v>
      </c>
      <c r="D36" s="353">
        <v>27419</v>
      </c>
      <c r="E36" s="353">
        <v>15227</v>
      </c>
      <c r="F36" s="356"/>
      <c r="G36" s="355" t="s">
        <v>379</v>
      </c>
      <c r="H36" s="335"/>
      <c r="I36" s="333" t="s">
        <v>378</v>
      </c>
      <c r="J36" s="347"/>
      <c r="K36" s="347"/>
      <c r="L36" s="357"/>
    </row>
    <row r="37" spans="1:12" ht="25.5" x14ac:dyDescent="0.2">
      <c r="A37" s="351" t="s">
        <v>377</v>
      </c>
      <c r="B37" s="334"/>
      <c r="C37" s="333"/>
      <c r="D37" s="360"/>
      <c r="E37" s="360"/>
      <c r="F37" s="356"/>
      <c r="G37" s="355" t="s">
        <v>376</v>
      </c>
      <c r="H37" s="351" t="s">
        <v>375</v>
      </c>
      <c r="I37" s="333" t="s">
        <v>374</v>
      </c>
      <c r="J37" s="353">
        <v>0</v>
      </c>
      <c r="K37" s="353">
        <v>0</v>
      </c>
      <c r="L37" s="357"/>
    </row>
    <row r="38" spans="1:12" ht="12.75" x14ac:dyDescent="0.2">
      <c r="A38" s="351" t="s">
        <v>373</v>
      </c>
      <c r="B38" s="334">
        <v>418100</v>
      </c>
      <c r="C38" s="333" t="s">
        <v>123</v>
      </c>
      <c r="D38" s="353">
        <v>0</v>
      </c>
      <c r="E38" s="353">
        <v>0</v>
      </c>
      <c r="F38" s="356"/>
      <c r="G38" s="355" t="s">
        <v>372</v>
      </c>
      <c r="H38" s="351" t="s">
        <v>371</v>
      </c>
      <c r="I38" s="333" t="s">
        <v>370</v>
      </c>
      <c r="J38" s="353">
        <v>0</v>
      </c>
      <c r="K38" s="353">
        <v>0</v>
      </c>
      <c r="L38" s="357"/>
    </row>
    <row r="39" spans="1:12" ht="12.75" x14ac:dyDescent="0.2">
      <c r="A39" s="351" t="s">
        <v>369</v>
      </c>
      <c r="B39" s="334"/>
      <c r="C39" s="333"/>
      <c r="D39" s="360"/>
      <c r="E39" s="353"/>
      <c r="F39" s="356"/>
      <c r="G39" s="355" t="s">
        <v>368</v>
      </c>
      <c r="H39" s="351" t="s">
        <v>367</v>
      </c>
      <c r="I39" s="333" t="s">
        <v>366</v>
      </c>
      <c r="J39" s="359">
        <f>SUBTOTAL(9,J37:J38)</f>
        <v>0</v>
      </c>
      <c r="K39" s="358" t="s">
        <v>346</v>
      </c>
      <c r="L39" s="352">
        <f>SUBTOTAL(9,K37:K38)</f>
        <v>0</v>
      </c>
    </row>
    <row r="40" spans="1:12" ht="12.75" x14ac:dyDescent="0.2">
      <c r="A40" s="351" t="s">
        <v>365</v>
      </c>
      <c r="B40" s="334">
        <v>419100</v>
      </c>
      <c r="C40" s="333" t="s">
        <v>120</v>
      </c>
      <c r="D40" s="353">
        <v>0</v>
      </c>
      <c r="E40" s="353">
        <v>0</v>
      </c>
      <c r="F40" s="356"/>
      <c r="G40" s="355" t="s">
        <v>364</v>
      </c>
      <c r="H40" s="351" t="s">
        <v>363</v>
      </c>
      <c r="I40" s="333"/>
      <c r="J40" s="347"/>
      <c r="K40" s="357"/>
      <c r="L40" s="357"/>
    </row>
    <row r="41" spans="1:12" ht="12.75" x14ac:dyDescent="0.2">
      <c r="A41" s="351" t="s">
        <v>362</v>
      </c>
      <c r="B41" s="334">
        <v>419200</v>
      </c>
      <c r="C41" s="333" t="s">
        <v>118</v>
      </c>
      <c r="D41" s="353">
        <v>26202</v>
      </c>
      <c r="E41" s="353">
        <v>17693</v>
      </c>
      <c r="F41" s="356"/>
      <c r="G41" s="355" t="s">
        <v>361</v>
      </c>
      <c r="H41" s="335"/>
      <c r="I41" s="333" t="s">
        <v>360</v>
      </c>
      <c r="J41" s="359">
        <f>SUM(D46,J8,J22,J35,J39)</f>
        <v>172275</v>
      </c>
      <c r="K41" s="358" t="s">
        <v>346</v>
      </c>
      <c r="L41" s="352">
        <f>SUM(F46,L8,L22,L35,L39)</f>
        <v>91603</v>
      </c>
    </row>
    <row r="42" spans="1:12" ht="12.75" x14ac:dyDescent="0.2">
      <c r="A42" s="351" t="s">
        <v>359</v>
      </c>
      <c r="B42" s="334">
        <v>419300</v>
      </c>
      <c r="C42" s="333" t="s">
        <v>116</v>
      </c>
      <c r="D42" s="353">
        <v>0</v>
      </c>
      <c r="E42" s="353">
        <v>0</v>
      </c>
      <c r="F42" s="356"/>
      <c r="G42" s="355" t="s">
        <v>358</v>
      </c>
      <c r="H42" s="335"/>
      <c r="I42" s="333"/>
      <c r="J42" s="347"/>
      <c r="K42" s="347"/>
      <c r="L42" s="357"/>
    </row>
    <row r="43" spans="1:12" ht="12.75" x14ac:dyDescent="0.2">
      <c r="A43" s="351" t="s">
        <v>357</v>
      </c>
      <c r="B43" s="334">
        <v>419900</v>
      </c>
      <c r="C43" s="333" t="s">
        <v>115</v>
      </c>
      <c r="D43" s="353">
        <v>3990</v>
      </c>
      <c r="E43" s="534">
        <v>2532</v>
      </c>
      <c r="F43" s="356"/>
      <c r="G43" s="355" t="s">
        <v>356</v>
      </c>
      <c r="H43" s="351" t="s">
        <v>355</v>
      </c>
      <c r="I43" s="333" t="s">
        <v>354</v>
      </c>
      <c r="J43" s="533">
        <v>0</v>
      </c>
      <c r="K43" s="532">
        <v>1600</v>
      </c>
      <c r="L43" s="352">
        <f>+K43</f>
        <v>1600</v>
      </c>
    </row>
    <row r="44" spans="1:12" ht="12.75" x14ac:dyDescent="0.2">
      <c r="A44" s="351" t="s">
        <v>353</v>
      </c>
      <c r="B44" s="334"/>
      <c r="C44" s="333" t="s">
        <v>352</v>
      </c>
      <c r="D44" s="332">
        <f>SUBTOTAL(9,D19:D43)</f>
        <v>172275</v>
      </c>
      <c r="E44" s="350" t="s">
        <v>346</v>
      </c>
      <c r="F44" s="349">
        <f>SUBTOTAL(9,E20:E43)</f>
        <v>91603</v>
      </c>
      <c r="G44" s="348" t="s">
        <v>351</v>
      </c>
      <c r="H44" s="335"/>
      <c r="I44" s="333"/>
      <c r="J44" s="347"/>
      <c r="K44" s="347"/>
      <c r="L44" s="347"/>
    </row>
    <row r="45" spans="1:12" ht="24" x14ac:dyDescent="0.2">
      <c r="A45" s="346" t="s">
        <v>350</v>
      </c>
      <c r="B45" s="340">
        <v>410000</v>
      </c>
      <c r="C45" s="345" t="s">
        <v>349</v>
      </c>
      <c r="D45" s="344"/>
      <c r="E45" s="343" t="s">
        <v>346</v>
      </c>
      <c r="F45" s="342"/>
      <c r="G45" s="341"/>
      <c r="H45" s="340" t="s">
        <v>348</v>
      </c>
      <c r="I45" s="339" t="s">
        <v>347</v>
      </c>
      <c r="J45" s="338"/>
      <c r="K45" s="337" t="s">
        <v>346</v>
      </c>
      <c r="L45" s="336"/>
    </row>
    <row r="46" spans="1:12" ht="12.75" x14ac:dyDescent="0.2">
      <c r="A46" s="335"/>
      <c r="B46" s="334"/>
      <c r="C46" s="333"/>
      <c r="D46" s="332">
        <f>(D19+D44)</f>
        <v>172275</v>
      </c>
      <c r="E46" s="332"/>
      <c r="F46" s="331">
        <f>SUM(F19+F44)</f>
        <v>91603</v>
      </c>
      <c r="G46" s="330"/>
      <c r="H46" s="329"/>
      <c r="I46" s="328" t="s">
        <v>345</v>
      </c>
      <c r="J46" s="326">
        <f>(D7+J41+J43)</f>
        <v>329186</v>
      </c>
      <c r="K46" s="327"/>
      <c r="L46" s="326">
        <f>(F7+L41+K43)</f>
        <v>257463</v>
      </c>
    </row>
    <row r="47" spans="1:12" ht="12.95" customHeight="1" x14ac:dyDescent="0.2">
      <c r="A47" s="598" t="str">
        <f ca="1">CELL("FILENAME",A1)</f>
        <v>R:\Finance\Annual Budget\Amended 2016-2017\[2016-2017 Amended Budget.xlsx]234</v>
      </c>
      <c r="B47" s="598"/>
      <c r="C47" s="598"/>
      <c r="D47" s="324"/>
      <c r="E47" s="324"/>
      <c r="F47" s="324"/>
      <c r="G47" s="324"/>
      <c r="H47" s="324"/>
      <c r="I47" s="325"/>
      <c r="J47" s="324"/>
      <c r="K47" s="324"/>
      <c r="L47" s="324"/>
    </row>
    <row r="48" spans="1:12" x14ac:dyDescent="0.2">
      <c r="D48" s="323"/>
      <c r="E48" s="323"/>
      <c r="F48" s="323"/>
    </row>
    <row r="49" spans="4:6" x14ac:dyDescent="0.2">
      <c r="D49" s="323"/>
      <c r="E49" s="323"/>
      <c r="F49" s="323"/>
    </row>
    <row r="50" spans="4:6" x14ac:dyDescent="0.2">
      <c r="D50" s="323"/>
      <c r="E50" s="323"/>
      <c r="F50" s="323"/>
    </row>
    <row r="51" spans="4:6" x14ac:dyDescent="0.2">
      <c r="D51" s="323"/>
      <c r="E51" s="323"/>
      <c r="F51" s="323"/>
    </row>
    <row r="52" spans="4:6" x14ac:dyDescent="0.2">
      <c r="D52" s="323"/>
      <c r="E52" s="323"/>
      <c r="F52" s="323"/>
    </row>
    <row r="53" spans="4:6" x14ac:dyDescent="0.2">
      <c r="D53" s="323"/>
      <c r="E53" s="323"/>
      <c r="F53" s="323"/>
    </row>
    <row r="54" spans="4:6" x14ac:dyDescent="0.2">
      <c r="D54" s="323"/>
      <c r="E54" s="323"/>
      <c r="F54" s="323"/>
    </row>
    <row r="55" spans="4:6" x14ac:dyDescent="0.2">
      <c r="D55" s="323"/>
      <c r="E55" s="323"/>
      <c r="F55" s="323"/>
    </row>
    <row r="56" spans="4:6" x14ac:dyDescent="0.2">
      <c r="D56" s="323"/>
      <c r="E56" s="323"/>
      <c r="F56" s="323"/>
    </row>
    <row r="57" spans="4:6" x14ac:dyDescent="0.2">
      <c r="D57" s="323"/>
      <c r="E57" s="323"/>
      <c r="F57" s="323"/>
    </row>
    <row r="58" spans="4:6" x14ac:dyDescent="0.2">
      <c r="D58" s="323"/>
      <c r="E58" s="323"/>
      <c r="F58" s="323"/>
    </row>
    <row r="59" spans="4:6" x14ac:dyDescent="0.2">
      <c r="D59" s="323"/>
      <c r="E59" s="323"/>
      <c r="F59" s="323"/>
    </row>
    <row r="60" spans="4:6" x14ac:dyDescent="0.2">
      <c r="D60" s="323"/>
      <c r="E60" s="323"/>
      <c r="F60" s="323"/>
    </row>
    <row r="61" spans="4:6" x14ac:dyDescent="0.2">
      <c r="D61" s="323"/>
      <c r="E61" s="323"/>
      <c r="F61" s="323"/>
    </row>
    <row r="62" spans="4:6" x14ac:dyDescent="0.2">
      <c r="D62" s="323"/>
      <c r="E62" s="323"/>
      <c r="F62" s="323"/>
    </row>
    <row r="63" spans="4:6" x14ac:dyDescent="0.2">
      <c r="D63" s="323"/>
      <c r="E63" s="323"/>
      <c r="F63" s="323"/>
    </row>
    <row r="64" spans="4:6" x14ac:dyDescent="0.2">
      <c r="D64" s="323"/>
      <c r="E64" s="323"/>
      <c r="F64" s="323"/>
    </row>
    <row r="65" spans="4:6" x14ac:dyDescent="0.2">
      <c r="D65" s="323"/>
      <c r="E65" s="323"/>
      <c r="F65" s="323"/>
    </row>
    <row r="66" spans="4:6" x14ac:dyDescent="0.2">
      <c r="D66" s="323"/>
      <c r="E66" s="323"/>
      <c r="F66" s="323"/>
    </row>
    <row r="67" spans="4:6" x14ac:dyDescent="0.2">
      <c r="D67" s="323"/>
      <c r="E67" s="323"/>
      <c r="F67" s="323"/>
    </row>
    <row r="68" spans="4:6" x14ac:dyDescent="0.2">
      <c r="D68" s="323"/>
      <c r="E68" s="323"/>
      <c r="F68" s="323"/>
    </row>
    <row r="69" spans="4:6" x14ac:dyDescent="0.2">
      <c r="D69" s="323"/>
      <c r="E69" s="323"/>
      <c r="F69" s="323"/>
    </row>
    <row r="70" spans="4:6" x14ac:dyDescent="0.2">
      <c r="D70" s="323"/>
      <c r="E70" s="323"/>
      <c r="F70" s="323"/>
    </row>
    <row r="71" spans="4:6" x14ac:dyDescent="0.2">
      <c r="D71" s="323"/>
      <c r="E71" s="323"/>
      <c r="F71" s="323"/>
    </row>
    <row r="72" spans="4:6" x14ac:dyDescent="0.2">
      <c r="D72" s="323"/>
      <c r="E72" s="323"/>
      <c r="F72" s="323"/>
    </row>
    <row r="73" spans="4:6" x14ac:dyDescent="0.2">
      <c r="D73" s="323"/>
      <c r="E73" s="323"/>
      <c r="F73" s="323"/>
    </row>
    <row r="74" spans="4:6" x14ac:dyDescent="0.2">
      <c r="D74" s="323"/>
      <c r="E74" s="323"/>
      <c r="F74" s="323"/>
    </row>
    <row r="75" spans="4:6" x14ac:dyDescent="0.2">
      <c r="D75" s="323"/>
      <c r="E75" s="323"/>
      <c r="F75" s="323"/>
    </row>
    <row r="76" spans="4:6" x14ac:dyDescent="0.2">
      <c r="D76" s="323"/>
      <c r="E76" s="323"/>
      <c r="F76" s="323"/>
    </row>
    <row r="77" spans="4:6" x14ac:dyDescent="0.2">
      <c r="D77" s="323"/>
      <c r="E77" s="323"/>
      <c r="F77" s="323"/>
    </row>
    <row r="78" spans="4:6" x14ac:dyDescent="0.2">
      <c r="D78" s="323"/>
      <c r="E78" s="323"/>
      <c r="F78" s="323"/>
    </row>
    <row r="79" spans="4:6" x14ac:dyDescent="0.2">
      <c r="D79" s="323"/>
      <c r="E79" s="323"/>
      <c r="F79" s="323"/>
    </row>
    <row r="80" spans="4:6" x14ac:dyDescent="0.2">
      <c r="D80" s="323"/>
      <c r="E80" s="323"/>
      <c r="F80" s="323"/>
    </row>
    <row r="81" spans="4:6" x14ac:dyDescent="0.2">
      <c r="D81" s="323"/>
      <c r="E81" s="323"/>
      <c r="F81" s="323"/>
    </row>
    <row r="82" spans="4:6" x14ac:dyDescent="0.2">
      <c r="D82" s="323"/>
      <c r="E82" s="323"/>
      <c r="F82" s="323"/>
    </row>
    <row r="83" spans="4:6" x14ac:dyDescent="0.2">
      <c r="D83" s="323"/>
      <c r="E83" s="323"/>
      <c r="F83" s="323"/>
    </row>
    <row r="84" spans="4:6" x14ac:dyDescent="0.2">
      <c r="D84" s="323"/>
      <c r="E84" s="323"/>
      <c r="F84" s="323"/>
    </row>
    <row r="85" spans="4:6" x14ac:dyDescent="0.2">
      <c r="D85" s="323"/>
      <c r="E85" s="323"/>
      <c r="F85" s="323"/>
    </row>
    <row r="86" spans="4:6" x14ac:dyDescent="0.2">
      <c r="D86" s="323"/>
      <c r="E86" s="323"/>
      <c r="F86" s="323"/>
    </row>
    <row r="87" spans="4:6" x14ac:dyDescent="0.2">
      <c r="D87" s="323"/>
      <c r="E87" s="323"/>
      <c r="F87" s="323"/>
    </row>
    <row r="88" spans="4:6" x14ac:dyDescent="0.2">
      <c r="D88" s="323"/>
      <c r="E88" s="323"/>
      <c r="F88" s="323"/>
    </row>
    <row r="89" spans="4:6" x14ac:dyDescent="0.2">
      <c r="D89" s="323"/>
      <c r="E89" s="323"/>
      <c r="F89" s="323"/>
    </row>
    <row r="90" spans="4:6" x14ac:dyDescent="0.2">
      <c r="D90" s="323"/>
      <c r="E90" s="323"/>
      <c r="F90" s="323"/>
    </row>
    <row r="91" spans="4:6" x14ac:dyDescent="0.2">
      <c r="D91" s="323"/>
      <c r="E91" s="323"/>
      <c r="F91" s="323"/>
    </row>
    <row r="92" spans="4:6" x14ac:dyDescent="0.2">
      <c r="D92" s="323"/>
      <c r="E92" s="323"/>
      <c r="F92" s="323"/>
    </row>
    <row r="93" spans="4:6" x14ac:dyDescent="0.2">
      <c r="D93" s="323"/>
      <c r="E93" s="323"/>
      <c r="F93" s="323"/>
    </row>
    <row r="94" spans="4:6" x14ac:dyDescent="0.2">
      <c r="D94" s="323"/>
      <c r="E94" s="323"/>
      <c r="F94" s="323"/>
    </row>
    <row r="95" spans="4:6" x14ac:dyDescent="0.2">
      <c r="D95" s="323"/>
      <c r="E95" s="323"/>
      <c r="F95" s="323"/>
    </row>
    <row r="96" spans="4:6" x14ac:dyDescent="0.2">
      <c r="D96" s="323"/>
      <c r="E96" s="323"/>
      <c r="F96" s="323"/>
    </row>
    <row r="97" spans="4:6" x14ac:dyDescent="0.2">
      <c r="D97" s="323"/>
      <c r="E97" s="323"/>
      <c r="F97" s="323"/>
    </row>
    <row r="98" spans="4:6" x14ac:dyDescent="0.2">
      <c r="D98" s="323"/>
      <c r="E98" s="323"/>
      <c r="F98" s="323"/>
    </row>
    <row r="99" spans="4:6" x14ac:dyDescent="0.2">
      <c r="D99" s="323"/>
      <c r="E99" s="323"/>
      <c r="F99" s="323"/>
    </row>
    <row r="100" spans="4:6" x14ac:dyDescent="0.2">
      <c r="D100" s="323"/>
      <c r="E100" s="323"/>
      <c r="F100" s="323"/>
    </row>
    <row r="101" spans="4:6" x14ac:dyDescent="0.2">
      <c r="D101" s="323"/>
      <c r="E101" s="323"/>
      <c r="F101" s="323"/>
    </row>
    <row r="102" spans="4:6" x14ac:dyDescent="0.2">
      <c r="D102" s="323"/>
      <c r="E102" s="323"/>
      <c r="F102" s="323"/>
    </row>
    <row r="103" spans="4:6" x14ac:dyDescent="0.2">
      <c r="D103" s="323"/>
      <c r="E103" s="323"/>
      <c r="F103" s="323"/>
    </row>
    <row r="104" spans="4:6" x14ac:dyDescent="0.2">
      <c r="D104" s="323"/>
      <c r="E104" s="323"/>
      <c r="F104" s="323"/>
    </row>
    <row r="105" spans="4:6" x14ac:dyDescent="0.2">
      <c r="D105" s="323"/>
      <c r="E105" s="323"/>
      <c r="F105" s="323"/>
    </row>
    <row r="106" spans="4:6" x14ac:dyDescent="0.2">
      <c r="D106" s="323"/>
      <c r="E106" s="323"/>
      <c r="F106" s="323"/>
    </row>
    <row r="107" spans="4:6" x14ac:dyDescent="0.2">
      <c r="D107" s="323"/>
      <c r="E107" s="323"/>
      <c r="F107" s="323"/>
    </row>
    <row r="108" spans="4:6" x14ac:dyDescent="0.2">
      <c r="D108" s="323"/>
      <c r="E108" s="323"/>
      <c r="F108" s="323"/>
    </row>
    <row r="109" spans="4:6" x14ac:dyDescent="0.2">
      <c r="D109" s="323"/>
      <c r="E109" s="323"/>
      <c r="F109" s="323"/>
    </row>
    <row r="110" spans="4:6" x14ac:dyDescent="0.2">
      <c r="D110" s="323"/>
      <c r="E110" s="323"/>
      <c r="F110" s="323"/>
    </row>
    <row r="111" spans="4:6" x14ac:dyDescent="0.2">
      <c r="D111" s="323"/>
      <c r="E111" s="323"/>
      <c r="F111" s="323"/>
    </row>
    <row r="112" spans="4:6" x14ac:dyDescent="0.2">
      <c r="D112" s="323"/>
      <c r="E112" s="323"/>
      <c r="F112" s="323"/>
    </row>
    <row r="113" spans="4:6" x14ac:dyDescent="0.2">
      <c r="D113" s="323"/>
      <c r="E113" s="323"/>
      <c r="F113" s="323"/>
    </row>
    <row r="114" spans="4:6" x14ac:dyDescent="0.2">
      <c r="D114" s="323"/>
      <c r="E114" s="323"/>
      <c r="F114" s="323"/>
    </row>
    <row r="115" spans="4:6" x14ac:dyDescent="0.2">
      <c r="D115" s="323"/>
      <c r="E115" s="323"/>
      <c r="F115" s="323"/>
    </row>
    <row r="116" spans="4:6" x14ac:dyDescent="0.2">
      <c r="D116" s="323"/>
      <c r="E116" s="323"/>
      <c r="F116" s="323"/>
    </row>
    <row r="117" spans="4:6" x14ac:dyDescent="0.2">
      <c r="D117" s="323"/>
      <c r="E117" s="323"/>
      <c r="F117" s="323"/>
    </row>
    <row r="118" spans="4:6" x14ac:dyDescent="0.2">
      <c r="D118" s="323"/>
      <c r="E118" s="323"/>
      <c r="F118" s="323"/>
    </row>
    <row r="119" spans="4:6" x14ac:dyDescent="0.2">
      <c r="D119" s="323"/>
      <c r="E119" s="323"/>
      <c r="F119" s="323"/>
    </row>
    <row r="120" spans="4:6" x14ac:dyDescent="0.2">
      <c r="D120" s="323"/>
      <c r="E120" s="323"/>
      <c r="F120" s="323"/>
    </row>
    <row r="121" spans="4:6" x14ac:dyDescent="0.2">
      <c r="D121" s="323"/>
      <c r="E121" s="323"/>
      <c r="F121" s="323"/>
    </row>
    <row r="122" spans="4:6" x14ac:dyDescent="0.2">
      <c r="D122" s="323"/>
      <c r="E122" s="323"/>
      <c r="F122" s="323"/>
    </row>
    <row r="123" spans="4:6" x14ac:dyDescent="0.2">
      <c r="D123" s="323"/>
      <c r="E123" s="323"/>
      <c r="F123" s="323"/>
    </row>
    <row r="124" spans="4:6" x14ac:dyDescent="0.2">
      <c r="D124" s="323"/>
      <c r="E124" s="323"/>
      <c r="F124" s="323"/>
    </row>
    <row r="125" spans="4:6" x14ac:dyDescent="0.2">
      <c r="D125" s="323"/>
      <c r="E125" s="323"/>
      <c r="F125" s="323"/>
    </row>
    <row r="126" spans="4:6" x14ac:dyDescent="0.2">
      <c r="D126" s="323"/>
      <c r="E126" s="323"/>
      <c r="F126" s="323"/>
    </row>
    <row r="127" spans="4:6" x14ac:dyDescent="0.2">
      <c r="D127" s="323"/>
      <c r="E127" s="323"/>
      <c r="F127" s="323"/>
    </row>
    <row r="128" spans="4:6" x14ac:dyDescent="0.2">
      <c r="D128" s="323"/>
      <c r="E128" s="323"/>
      <c r="F128" s="323"/>
    </row>
    <row r="129" spans="4:6" x14ac:dyDescent="0.2">
      <c r="D129" s="323"/>
      <c r="E129" s="323"/>
      <c r="F129" s="323"/>
    </row>
    <row r="130" spans="4:6" x14ac:dyDescent="0.2">
      <c r="D130" s="323"/>
      <c r="E130" s="323"/>
      <c r="F130" s="323"/>
    </row>
    <row r="131" spans="4:6" x14ac:dyDescent="0.2">
      <c r="D131" s="323"/>
      <c r="E131" s="323"/>
      <c r="F131" s="323"/>
    </row>
    <row r="132" spans="4:6" x14ac:dyDescent="0.2">
      <c r="D132" s="323"/>
      <c r="E132" s="323"/>
      <c r="F132" s="323"/>
    </row>
    <row r="133" spans="4:6" x14ac:dyDescent="0.2">
      <c r="D133" s="323"/>
      <c r="E133" s="323"/>
      <c r="F133" s="323"/>
    </row>
    <row r="134" spans="4:6" x14ac:dyDescent="0.2">
      <c r="D134" s="323"/>
      <c r="E134" s="323"/>
      <c r="F134" s="323"/>
    </row>
    <row r="135" spans="4:6" x14ac:dyDescent="0.2">
      <c r="D135" s="323"/>
      <c r="E135" s="323"/>
      <c r="F135" s="323"/>
    </row>
    <row r="136" spans="4:6" x14ac:dyDescent="0.2">
      <c r="D136" s="323"/>
      <c r="E136" s="323"/>
      <c r="F136" s="323"/>
    </row>
    <row r="137" spans="4:6" x14ac:dyDescent="0.2">
      <c r="D137" s="323"/>
      <c r="E137" s="323"/>
      <c r="F137" s="323"/>
    </row>
    <row r="138" spans="4:6" x14ac:dyDescent="0.2">
      <c r="D138" s="323"/>
      <c r="E138" s="323"/>
      <c r="F138" s="323"/>
    </row>
    <row r="139" spans="4:6" x14ac:dyDescent="0.2">
      <c r="D139" s="323"/>
      <c r="E139" s="323"/>
      <c r="F139" s="323"/>
    </row>
    <row r="140" spans="4:6" x14ac:dyDescent="0.2">
      <c r="D140" s="323"/>
      <c r="E140" s="323"/>
      <c r="F140" s="323"/>
    </row>
    <row r="141" spans="4:6" x14ac:dyDescent="0.2">
      <c r="D141" s="323"/>
      <c r="E141" s="323"/>
      <c r="F141" s="323"/>
    </row>
    <row r="142" spans="4:6" x14ac:dyDescent="0.2">
      <c r="D142" s="323"/>
      <c r="E142" s="323"/>
      <c r="F142" s="323"/>
    </row>
    <row r="143" spans="4:6" x14ac:dyDescent="0.2">
      <c r="D143" s="323"/>
      <c r="E143" s="323"/>
      <c r="F143" s="323"/>
    </row>
    <row r="144" spans="4:6" x14ac:dyDescent="0.2">
      <c r="D144" s="323"/>
      <c r="E144" s="323"/>
      <c r="F144" s="323"/>
    </row>
    <row r="145" spans="4:6" x14ac:dyDescent="0.2">
      <c r="D145" s="323"/>
      <c r="E145" s="323"/>
      <c r="F145" s="323"/>
    </row>
    <row r="146" spans="4:6" x14ac:dyDescent="0.2">
      <c r="D146" s="323"/>
      <c r="E146" s="323"/>
      <c r="F146" s="323"/>
    </row>
    <row r="147" spans="4:6" x14ac:dyDescent="0.2">
      <c r="D147" s="323"/>
      <c r="E147" s="323"/>
      <c r="F147" s="323"/>
    </row>
    <row r="148" spans="4:6" x14ac:dyDescent="0.2">
      <c r="D148" s="323"/>
      <c r="E148" s="323"/>
      <c r="F148" s="323"/>
    </row>
    <row r="149" spans="4:6" x14ac:dyDescent="0.2">
      <c r="D149" s="323"/>
      <c r="E149" s="323"/>
      <c r="F149" s="323"/>
    </row>
    <row r="150" spans="4:6" x14ac:dyDescent="0.2">
      <c r="D150" s="323"/>
      <c r="E150" s="323"/>
      <c r="F150" s="323"/>
    </row>
    <row r="151" spans="4:6" x14ac:dyDescent="0.2">
      <c r="D151" s="323"/>
      <c r="E151" s="323"/>
      <c r="F151" s="323"/>
    </row>
    <row r="152" spans="4:6" x14ac:dyDescent="0.2">
      <c r="D152" s="323"/>
      <c r="E152" s="323"/>
      <c r="F152" s="323"/>
    </row>
    <row r="153" spans="4:6" x14ac:dyDescent="0.2">
      <c r="D153" s="323"/>
      <c r="E153" s="323"/>
      <c r="F153" s="323"/>
    </row>
    <row r="154" spans="4:6" x14ac:dyDescent="0.2">
      <c r="D154" s="323"/>
      <c r="E154" s="323"/>
      <c r="F154" s="323"/>
    </row>
    <row r="155" spans="4:6" x14ac:dyDescent="0.2">
      <c r="D155" s="323"/>
      <c r="E155" s="323"/>
      <c r="F155" s="323"/>
    </row>
    <row r="156" spans="4:6" x14ac:dyDescent="0.2">
      <c r="D156" s="323"/>
      <c r="E156" s="323"/>
      <c r="F156" s="323"/>
    </row>
    <row r="157" spans="4:6" x14ac:dyDescent="0.2">
      <c r="D157" s="323"/>
      <c r="E157" s="323"/>
      <c r="F157" s="323"/>
    </row>
    <row r="158" spans="4:6" x14ac:dyDescent="0.2">
      <c r="D158" s="323"/>
      <c r="E158" s="323"/>
      <c r="F158" s="323"/>
    </row>
    <row r="159" spans="4:6" x14ac:dyDescent="0.2">
      <c r="D159" s="323"/>
      <c r="E159" s="323"/>
      <c r="F159" s="323"/>
    </row>
    <row r="160" spans="4:6" x14ac:dyDescent="0.2">
      <c r="D160" s="323"/>
      <c r="E160" s="323"/>
      <c r="F160" s="323"/>
    </row>
    <row r="161" spans="4:6" x14ac:dyDescent="0.2">
      <c r="D161" s="323"/>
      <c r="E161" s="323"/>
      <c r="F161" s="323"/>
    </row>
    <row r="162" spans="4:6" x14ac:dyDescent="0.2">
      <c r="D162" s="323"/>
      <c r="E162" s="323"/>
      <c r="F162" s="323"/>
    </row>
    <row r="163" spans="4:6" x14ac:dyDescent="0.2">
      <c r="D163" s="323"/>
      <c r="E163" s="323"/>
      <c r="F163" s="323"/>
    </row>
    <row r="164" spans="4:6" x14ac:dyDescent="0.2">
      <c r="D164" s="323"/>
      <c r="E164" s="323"/>
      <c r="F164" s="323"/>
    </row>
    <row r="165" spans="4:6" x14ac:dyDescent="0.2">
      <c r="D165" s="323"/>
      <c r="E165" s="323"/>
      <c r="F165" s="323"/>
    </row>
    <row r="166" spans="4:6" x14ac:dyDescent="0.2">
      <c r="D166" s="323"/>
      <c r="E166" s="323"/>
      <c r="F166" s="323"/>
    </row>
    <row r="167" spans="4:6" x14ac:dyDescent="0.2">
      <c r="D167" s="323"/>
      <c r="E167" s="323"/>
      <c r="F167" s="323"/>
    </row>
    <row r="168" spans="4:6" x14ac:dyDescent="0.2">
      <c r="D168" s="323"/>
      <c r="E168" s="323"/>
      <c r="F168" s="323"/>
    </row>
    <row r="169" spans="4:6" x14ac:dyDescent="0.2">
      <c r="D169" s="323"/>
      <c r="E169" s="323"/>
      <c r="F169" s="323"/>
    </row>
    <row r="170" spans="4:6" x14ac:dyDescent="0.2">
      <c r="D170" s="323"/>
      <c r="E170" s="323"/>
      <c r="F170" s="323"/>
    </row>
    <row r="171" spans="4:6" x14ac:dyDescent="0.2">
      <c r="D171" s="323"/>
      <c r="E171" s="323"/>
      <c r="F171" s="323"/>
    </row>
    <row r="172" spans="4:6" x14ac:dyDescent="0.2">
      <c r="D172" s="323"/>
      <c r="E172" s="323"/>
      <c r="F172" s="323"/>
    </row>
    <row r="173" spans="4:6" x14ac:dyDescent="0.2">
      <c r="D173" s="323"/>
      <c r="E173" s="323"/>
      <c r="F173" s="323"/>
    </row>
    <row r="174" spans="4:6" x14ac:dyDescent="0.2">
      <c r="D174" s="323"/>
      <c r="E174" s="323"/>
      <c r="F174" s="323"/>
    </row>
    <row r="175" spans="4:6" x14ac:dyDescent="0.2">
      <c r="D175" s="323"/>
      <c r="E175" s="323"/>
      <c r="F175" s="323"/>
    </row>
    <row r="176" spans="4:6" x14ac:dyDescent="0.2">
      <c r="D176" s="323"/>
      <c r="E176" s="323"/>
      <c r="F176" s="323"/>
    </row>
    <row r="177" spans="4:6" x14ac:dyDescent="0.2">
      <c r="D177" s="323"/>
      <c r="E177" s="323"/>
      <c r="F177" s="323"/>
    </row>
    <row r="178" spans="4:6" x14ac:dyDescent="0.2">
      <c r="D178" s="323"/>
      <c r="E178" s="323"/>
      <c r="F178" s="323"/>
    </row>
    <row r="179" spans="4:6" x14ac:dyDescent="0.2">
      <c r="D179" s="323"/>
      <c r="E179" s="323"/>
      <c r="F179" s="323"/>
    </row>
    <row r="180" spans="4:6" x14ac:dyDescent="0.2">
      <c r="D180" s="323"/>
      <c r="E180" s="323"/>
      <c r="F180" s="323"/>
    </row>
    <row r="181" spans="4:6" x14ac:dyDescent="0.2">
      <c r="D181" s="323"/>
      <c r="E181" s="323"/>
      <c r="F181" s="323"/>
    </row>
    <row r="182" spans="4:6" x14ac:dyDescent="0.2">
      <c r="D182" s="323"/>
      <c r="E182" s="323"/>
      <c r="F182" s="323"/>
    </row>
    <row r="183" spans="4:6" x14ac:dyDescent="0.2">
      <c r="D183" s="323"/>
      <c r="E183" s="323"/>
      <c r="F183" s="323"/>
    </row>
    <row r="184" spans="4:6" x14ac:dyDescent="0.2">
      <c r="D184" s="323"/>
      <c r="E184" s="323"/>
      <c r="F184" s="323"/>
    </row>
    <row r="185" spans="4:6" x14ac:dyDescent="0.2">
      <c r="D185" s="323"/>
      <c r="E185" s="323"/>
      <c r="F185" s="323"/>
    </row>
    <row r="186" spans="4:6" x14ac:dyDescent="0.2">
      <c r="D186" s="323"/>
      <c r="E186" s="323"/>
      <c r="F186" s="323"/>
    </row>
    <row r="187" spans="4:6" x14ac:dyDescent="0.2">
      <c r="D187" s="323"/>
      <c r="E187" s="323"/>
      <c r="F187" s="323"/>
    </row>
    <row r="188" spans="4:6" x14ac:dyDescent="0.2">
      <c r="D188" s="323"/>
      <c r="E188" s="323"/>
      <c r="F188" s="323"/>
    </row>
    <row r="189" spans="4:6" x14ac:dyDescent="0.2">
      <c r="D189" s="323"/>
      <c r="E189" s="323"/>
      <c r="F189" s="323"/>
    </row>
    <row r="190" spans="4:6" x14ac:dyDescent="0.2">
      <c r="D190" s="323"/>
      <c r="E190" s="323"/>
      <c r="F190" s="323"/>
    </row>
    <row r="191" spans="4:6" x14ac:dyDescent="0.2">
      <c r="D191" s="323"/>
      <c r="E191" s="323"/>
      <c r="F191" s="323"/>
    </row>
    <row r="192" spans="4:6" x14ac:dyDescent="0.2">
      <c r="D192" s="323"/>
      <c r="E192" s="323"/>
      <c r="F192" s="323"/>
    </row>
    <row r="193" spans="4:6" x14ac:dyDescent="0.2">
      <c r="D193" s="323"/>
      <c r="E193" s="323"/>
      <c r="F193" s="323"/>
    </row>
    <row r="194" spans="4:6" x14ac:dyDescent="0.2">
      <c r="D194" s="323"/>
      <c r="E194" s="323"/>
      <c r="F194" s="323"/>
    </row>
    <row r="195" spans="4:6" x14ac:dyDescent="0.2">
      <c r="D195" s="323"/>
      <c r="E195" s="323"/>
      <c r="F195" s="323"/>
    </row>
    <row r="196" spans="4:6" x14ac:dyDescent="0.2">
      <c r="D196" s="323"/>
      <c r="E196" s="323"/>
      <c r="F196" s="323"/>
    </row>
    <row r="197" spans="4:6" x14ac:dyDescent="0.2">
      <c r="D197" s="323"/>
      <c r="E197" s="323"/>
      <c r="F197" s="323"/>
    </row>
    <row r="198" spans="4:6" x14ac:dyDescent="0.2">
      <c r="D198" s="323"/>
      <c r="E198" s="323"/>
      <c r="F198" s="323"/>
    </row>
    <row r="199" spans="4:6" x14ac:dyDescent="0.2">
      <c r="D199" s="323"/>
      <c r="E199" s="323"/>
      <c r="F199" s="323"/>
    </row>
    <row r="200" spans="4:6" x14ac:dyDescent="0.2">
      <c r="D200" s="323"/>
      <c r="E200" s="323"/>
      <c r="F200" s="323"/>
    </row>
    <row r="201" spans="4:6" x14ac:dyDescent="0.2">
      <c r="D201" s="323"/>
      <c r="E201" s="323"/>
      <c r="F201" s="323"/>
    </row>
    <row r="202" spans="4:6" x14ac:dyDescent="0.2">
      <c r="D202" s="323"/>
      <c r="E202" s="323"/>
      <c r="F202" s="323"/>
    </row>
    <row r="203" spans="4:6" x14ac:dyDescent="0.2">
      <c r="D203" s="323"/>
      <c r="E203" s="323"/>
      <c r="F203" s="323"/>
    </row>
    <row r="204" spans="4:6" x14ac:dyDescent="0.2">
      <c r="D204" s="323"/>
      <c r="E204" s="323"/>
      <c r="F204" s="323"/>
    </row>
    <row r="205" spans="4:6" x14ac:dyDescent="0.2">
      <c r="D205" s="323"/>
      <c r="E205" s="323"/>
      <c r="F205" s="323"/>
    </row>
    <row r="206" spans="4:6" x14ac:dyDescent="0.2">
      <c r="D206" s="323"/>
      <c r="E206" s="323"/>
      <c r="F206" s="323"/>
    </row>
    <row r="207" spans="4:6" x14ac:dyDescent="0.2">
      <c r="D207" s="323"/>
      <c r="E207" s="323"/>
      <c r="F207" s="323"/>
    </row>
    <row r="208" spans="4:6" x14ac:dyDescent="0.2">
      <c r="D208" s="323"/>
      <c r="E208" s="323"/>
      <c r="F208" s="323"/>
    </row>
    <row r="209" spans="4:6" x14ac:dyDescent="0.2">
      <c r="D209" s="323"/>
      <c r="E209" s="323"/>
      <c r="F209" s="323"/>
    </row>
    <row r="210" spans="4:6" x14ac:dyDescent="0.2">
      <c r="D210" s="323"/>
      <c r="E210" s="323"/>
      <c r="F210" s="323"/>
    </row>
    <row r="211" spans="4:6" x14ac:dyDescent="0.2">
      <c r="D211" s="323"/>
      <c r="E211" s="323"/>
      <c r="F211" s="323"/>
    </row>
    <row r="212" spans="4:6" x14ac:dyDescent="0.2">
      <c r="D212" s="323"/>
      <c r="E212" s="323"/>
      <c r="F212" s="323"/>
    </row>
    <row r="213" spans="4:6" x14ac:dyDescent="0.2">
      <c r="D213" s="323"/>
      <c r="E213" s="323"/>
      <c r="F213" s="323"/>
    </row>
    <row r="214" spans="4:6" x14ac:dyDescent="0.2">
      <c r="D214" s="323"/>
      <c r="E214" s="323"/>
      <c r="F214" s="323"/>
    </row>
    <row r="215" spans="4:6" x14ac:dyDescent="0.2">
      <c r="D215" s="323"/>
      <c r="E215" s="323"/>
      <c r="F215" s="323"/>
    </row>
    <row r="216" spans="4:6" x14ac:dyDescent="0.2">
      <c r="D216" s="323"/>
      <c r="E216" s="323"/>
      <c r="F216" s="323"/>
    </row>
    <row r="217" spans="4:6" x14ac:dyDescent="0.2">
      <c r="D217" s="323"/>
      <c r="E217" s="323"/>
      <c r="F217" s="323"/>
    </row>
    <row r="218" spans="4:6" x14ac:dyDescent="0.2">
      <c r="D218" s="323"/>
      <c r="E218" s="323"/>
      <c r="F218" s="323"/>
    </row>
    <row r="219" spans="4:6" x14ac:dyDescent="0.2">
      <c r="D219" s="323"/>
      <c r="E219" s="323"/>
      <c r="F219" s="323"/>
    </row>
    <row r="220" spans="4:6" x14ac:dyDescent="0.2">
      <c r="D220" s="323"/>
      <c r="E220" s="323"/>
      <c r="F220" s="323"/>
    </row>
    <row r="221" spans="4:6" x14ac:dyDescent="0.2">
      <c r="D221" s="323"/>
      <c r="E221" s="323"/>
      <c r="F221" s="323"/>
    </row>
    <row r="222" spans="4:6" x14ac:dyDescent="0.2">
      <c r="D222" s="323"/>
      <c r="E222" s="323"/>
      <c r="F222" s="323"/>
    </row>
    <row r="223" spans="4:6" x14ac:dyDescent="0.2">
      <c r="D223" s="323"/>
      <c r="E223" s="323"/>
      <c r="F223" s="323"/>
    </row>
    <row r="224" spans="4:6" x14ac:dyDescent="0.2">
      <c r="D224" s="323"/>
      <c r="E224" s="323"/>
      <c r="F224" s="323"/>
    </row>
    <row r="225" spans="4:6" x14ac:dyDescent="0.2">
      <c r="D225" s="323"/>
      <c r="E225" s="323"/>
      <c r="F225" s="323"/>
    </row>
    <row r="226" spans="4:6" x14ac:dyDescent="0.2">
      <c r="D226" s="323"/>
      <c r="E226" s="323"/>
      <c r="F226" s="323"/>
    </row>
    <row r="227" spans="4:6" x14ac:dyDescent="0.2">
      <c r="D227" s="323"/>
      <c r="E227" s="323"/>
      <c r="F227" s="323"/>
    </row>
    <row r="228" spans="4:6" x14ac:dyDescent="0.2">
      <c r="D228" s="323"/>
      <c r="E228" s="323"/>
      <c r="F228" s="323"/>
    </row>
    <row r="229" spans="4:6" x14ac:dyDescent="0.2">
      <c r="D229" s="323"/>
      <c r="E229" s="323"/>
      <c r="F229" s="323"/>
    </row>
    <row r="230" spans="4:6" x14ac:dyDescent="0.2">
      <c r="D230" s="323"/>
      <c r="E230" s="323"/>
      <c r="F230" s="323"/>
    </row>
    <row r="231" spans="4:6" x14ac:dyDescent="0.2">
      <c r="D231" s="323"/>
      <c r="E231" s="323"/>
      <c r="F231" s="323"/>
    </row>
    <row r="232" spans="4:6" x14ac:dyDescent="0.2">
      <c r="D232" s="323"/>
      <c r="E232" s="323"/>
      <c r="F232" s="323"/>
    </row>
    <row r="233" spans="4:6" x14ac:dyDescent="0.2">
      <c r="D233" s="323"/>
      <c r="E233" s="323"/>
      <c r="F233" s="323"/>
    </row>
    <row r="234" spans="4:6" x14ac:dyDescent="0.2">
      <c r="D234" s="323"/>
      <c r="E234" s="323"/>
      <c r="F234" s="323"/>
    </row>
    <row r="235" spans="4:6" x14ac:dyDescent="0.2">
      <c r="D235" s="323"/>
      <c r="E235" s="323"/>
      <c r="F235" s="323"/>
    </row>
    <row r="236" spans="4:6" x14ac:dyDescent="0.2">
      <c r="D236" s="323"/>
      <c r="E236" s="323"/>
      <c r="F236" s="323"/>
    </row>
    <row r="237" spans="4:6" x14ac:dyDescent="0.2">
      <c r="D237" s="323"/>
      <c r="E237" s="323"/>
      <c r="F237" s="323"/>
    </row>
    <row r="238" spans="4:6" x14ac:dyDescent="0.2">
      <c r="D238" s="323"/>
      <c r="E238" s="323"/>
      <c r="F238" s="323"/>
    </row>
    <row r="239" spans="4:6" x14ac:dyDescent="0.2">
      <c r="D239" s="323"/>
      <c r="E239" s="323"/>
      <c r="F239" s="323"/>
    </row>
    <row r="240" spans="4:6" x14ac:dyDescent="0.2">
      <c r="D240" s="323"/>
      <c r="E240" s="323"/>
      <c r="F240" s="323"/>
    </row>
    <row r="241" spans="4:6" x14ac:dyDescent="0.2">
      <c r="D241" s="323"/>
      <c r="E241" s="323"/>
      <c r="F241" s="323"/>
    </row>
    <row r="242" spans="4:6" x14ac:dyDescent="0.2">
      <c r="D242" s="323"/>
      <c r="E242" s="323"/>
      <c r="F242" s="323"/>
    </row>
    <row r="243" spans="4:6" x14ac:dyDescent="0.2">
      <c r="D243" s="323"/>
      <c r="E243" s="323"/>
      <c r="F243" s="323"/>
    </row>
    <row r="244" spans="4:6" x14ac:dyDescent="0.2">
      <c r="D244" s="323"/>
      <c r="E244" s="323"/>
      <c r="F244" s="323"/>
    </row>
    <row r="245" spans="4:6" x14ac:dyDescent="0.2">
      <c r="D245" s="323"/>
      <c r="E245" s="323"/>
      <c r="F245" s="323"/>
    </row>
    <row r="246" spans="4:6" x14ac:dyDescent="0.2">
      <c r="D246" s="323"/>
      <c r="E246" s="323"/>
      <c r="F246" s="323"/>
    </row>
    <row r="247" spans="4:6" x14ac:dyDescent="0.2">
      <c r="D247" s="323"/>
      <c r="E247" s="323"/>
      <c r="F247" s="323"/>
    </row>
    <row r="248" spans="4:6" x14ac:dyDescent="0.2">
      <c r="D248" s="323"/>
      <c r="E248" s="323"/>
      <c r="F248" s="323"/>
    </row>
    <row r="249" spans="4:6" x14ac:dyDescent="0.2">
      <c r="D249" s="323"/>
      <c r="E249" s="323"/>
      <c r="F249" s="323"/>
    </row>
    <row r="250" spans="4:6" x14ac:dyDescent="0.2">
      <c r="D250" s="323"/>
      <c r="E250" s="323"/>
      <c r="F250" s="323"/>
    </row>
    <row r="251" spans="4:6" x14ac:dyDescent="0.2">
      <c r="D251" s="323"/>
      <c r="E251" s="323"/>
      <c r="F251" s="323"/>
    </row>
    <row r="252" spans="4:6" x14ac:dyDescent="0.2">
      <c r="D252" s="323"/>
      <c r="E252" s="323"/>
      <c r="F252" s="323"/>
    </row>
    <row r="253" spans="4:6" x14ac:dyDescent="0.2">
      <c r="D253" s="323"/>
      <c r="E253" s="323"/>
      <c r="F253" s="323"/>
    </row>
    <row r="254" spans="4:6" x14ac:dyDescent="0.2">
      <c r="D254" s="323"/>
      <c r="E254" s="323"/>
      <c r="F254" s="323"/>
    </row>
    <row r="255" spans="4:6" x14ac:dyDescent="0.2">
      <c r="D255" s="323"/>
      <c r="E255" s="323"/>
      <c r="F255" s="323"/>
    </row>
    <row r="256" spans="4:6" x14ac:dyDescent="0.2">
      <c r="D256" s="323"/>
      <c r="E256" s="323"/>
      <c r="F256" s="323"/>
    </row>
    <row r="257" spans="4:6" x14ac:dyDescent="0.2">
      <c r="D257" s="323"/>
      <c r="E257" s="323"/>
      <c r="F257" s="323"/>
    </row>
    <row r="258" spans="4:6" x14ac:dyDescent="0.2">
      <c r="D258" s="323"/>
      <c r="E258" s="323"/>
      <c r="F258" s="323"/>
    </row>
    <row r="259" spans="4:6" x14ac:dyDescent="0.2">
      <c r="D259" s="323"/>
      <c r="E259" s="323"/>
      <c r="F259" s="323"/>
    </row>
    <row r="260" spans="4:6" x14ac:dyDescent="0.2">
      <c r="D260" s="323"/>
      <c r="E260" s="323"/>
      <c r="F260" s="323"/>
    </row>
    <row r="261" spans="4:6" x14ac:dyDescent="0.2">
      <c r="D261" s="323"/>
      <c r="E261" s="323"/>
      <c r="F261" s="323"/>
    </row>
    <row r="262" spans="4:6" x14ac:dyDescent="0.2">
      <c r="D262" s="323"/>
      <c r="E262" s="323"/>
      <c r="F262" s="323"/>
    </row>
    <row r="263" spans="4:6" x14ac:dyDescent="0.2">
      <c r="D263" s="323"/>
      <c r="E263" s="323"/>
      <c r="F263" s="323"/>
    </row>
    <row r="264" spans="4:6" x14ac:dyDescent="0.2">
      <c r="D264" s="323"/>
      <c r="E264" s="323"/>
      <c r="F264" s="323"/>
    </row>
    <row r="265" spans="4:6" x14ac:dyDescent="0.2">
      <c r="D265" s="323"/>
      <c r="E265" s="323"/>
      <c r="F265" s="323"/>
    </row>
    <row r="266" spans="4:6" x14ac:dyDescent="0.2">
      <c r="D266" s="323"/>
      <c r="E266" s="323"/>
      <c r="F266" s="323"/>
    </row>
    <row r="267" spans="4:6" x14ac:dyDescent="0.2">
      <c r="D267" s="323"/>
      <c r="E267" s="323"/>
      <c r="F267" s="323"/>
    </row>
    <row r="268" spans="4:6" x14ac:dyDescent="0.2">
      <c r="D268" s="323"/>
      <c r="E268" s="323"/>
      <c r="F268" s="323"/>
    </row>
    <row r="269" spans="4:6" x14ac:dyDescent="0.2">
      <c r="D269" s="323"/>
      <c r="E269" s="323"/>
      <c r="F269" s="323"/>
    </row>
    <row r="270" spans="4:6" x14ac:dyDescent="0.2">
      <c r="D270" s="323"/>
      <c r="E270" s="323"/>
      <c r="F270" s="323"/>
    </row>
    <row r="271" spans="4:6" x14ac:dyDescent="0.2">
      <c r="D271" s="323"/>
      <c r="E271" s="323"/>
      <c r="F271" s="323"/>
    </row>
    <row r="272" spans="4:6" x14ac:dyDescent="0.2">
      <c r="D272" s="323"/>
      <c r="E272" s="323"/>
      <c r="F272" s="323"/>
    </row>
    <row r="273" spans="4:6" x14ac:dyDescent="0.2">
      <c r="D273" s="323"/>
      <c r="E273" s="323"/>
      <c r="F273" s="323"/>
    </row>
    <row r="274" spans="4:6" x14ac:dyDescent="0.2">
      <c r="D274" s="323"/>
      <c r="E274" s="323"/>
      <c r="F274" s="323"/>
    </row>
    <row r="275" spans="4:6" x14ac:dyDescent="0.2">
      <c r="D275" s="323"/>
      <c r="E275" s="323"/>
      <c r="F275" s="323"/>
    </row>
    <row r="276" spans="4:6" x14ac:dyDescent="0.2">
      <c r="D276" s="323"/>
      <c r="E276" s="323"/>
      <c r="F276" s="323"/>
    </row>
    <row r="277" spans="4:6" x14ac:dyDescent="0.2">
      <c r="D277" s="323"/>
      <c r="E277" s="323"/>
      <c r="F277" s="323"/>
    </row>
    <row r="278" spans="4:6" x14ac:dyDescent="0.2">
      <c r="D278" s="323"/>
      <c r="E278" s="323"/>
      <c r="F278" s="323"/>
    </row>
    <row r="279" spans="4:6" x14ac:dyDescent="0.2">
      <c r="D279" s="323"/>
      <c r="E279" s="323"/>
      <c r="F279" s="323"/>
    </row>
    <row r="280" spans="4:6" x14ac:dyDescent="0.2">
      <c r="D280" s="323"/>
      <c r="E280" s="323"/>
      <c r="F280" s="323"/>
    </row>
    <row r="281" spans="4:6" x14ac:dyDescent="0.2">
      <c r="D281" s="323"/>
      <c r="E281" s="323"/>
      <c r="F281" s="323"/>
    </row>
    <row r="282" spans="4:6" x14ac:dyDescent="0.2">
      <c r="D282" s="323"/>
      <c r="E282" s="323"/>
      <c r="F282" s="323"/>
    </row>
    <row r="283" spans="4:6" x14ac:dyDescent="0.2">
      <c r="D283" s="323"/>
      <c r="E283" s="323"/>
      <c r="F283" s="323"/>
    </row>
    <row r="284" spans="4:6" x14ac:dyDescent="0.2">
      <c r="D284" s="323"/>
      <c r="E284" s="323"/>
      <c r="F284" s="323"/>
    </row>
    <row r="285" spans="4:6" x14ac:dyDescent="0.2">
      <c r="D285" s="323"/>
      <c r="E285" s="323"/>
      <c r="F285" s="323"/>
    </row>
    <row r="286" spans="4:6" x14ac:dyDescent="0.2">
      <c r="D286" s="323"/>
      <c r="E286" s="323"/>
      <c r="F286" s="323"/>
    </row>
    <row r="287" spans="4:6" x14ac:dyDescent="0.2">
      <c r="D287" s="323"/>
      <c r="E287" s="323"/>
      <c r="F287" s="323"/>
    </row>
    <row r="288" spans="4:6" x14ac:dyDescent="0.2">
      <c r="D288" s="323"/>
      <c r="E288" s="323"/>
      <c r="F288" s="323"/>
    </row>
    <row r="289" spans="4:6" x14ac:dyDescent="0.2">
      <c r="D289" s="323"/>
      <c r="E289" s="323"/>
      <c r="F289" s="323"/>
    </row>
    <row r="290" spans="4:6" x14ac:dyDescent="0.2">
      <c r="D290" s="323"/>
      <c r="E290" s="323"/>
      <c r="F290" s="323"/>
    </row>
    <row r="291" spans="4:6" x14ac:dyDescent="0.2">
      <c r="D291" s="323"/>
      <c r="E291" s="323"/>
      <c r="F291" s="323"/>
    </row>
    <row r="292" spans="4:6" x14ac:dyDescent="0.2">
      <c r="D292" s="323"/>
      <c r="E292" s="323"/>
      <c r="F292" s="323"/>
    </row>
    <row r="293" spans="4:6" x14ac:dyDescent="0.2">
      <c r="D293" s="323"/>
      <c r="E293" s="323"/>
      <c r="F293" s="323"/>
    </row>
    <row r="294" spans="4:6" x14ac:dyDescent="0.2">
      <c r="D294" s="323"/>
      <c r="E294" s="323"/>
      <c r="F294" s="323"/>
    </row>
    <row r="295" spans="4:6" x14ac:dyDescent="0.2">
      <c r="D295" s="323"/>
      <c r="E295" s="323"/>
      <c r="F295" s="323"/>
    </row>
    <row r="296" spans="4:6" x14ac:dyDescent="0.2">
      <c r="D296" s="323"/>
      <c r="E296" s="323"/>
      <c r="F296" s="323"/>
    </row>
    <row r="297" spans="4:6" x14ac:dyDescent="0.2">
      <c r="D297" s="323"/>
      <c r="E297" s="323"/>
      <c r="F297" s="323"/>
    </row>
    <row r="298" spans="4:6" x14ac:dyDescent="0.2">
      <c r="D298" s="323"/>
      <c r="E298" s="323"/>
      <c r="F298" s="323"/>
    </row>
    <row r="299" spans="4:6" x14ac:dyDescent="0.2">
      <c r="D299" s="323"/>
      <c r="E299" s="323"/>
      <c r="F299" s="323"/>
    </row>
    <row r="300" spans="4:6" x14ac:dyDescent="0.2">
      <c r="D300" s="323"/>
      <c r="E300" s="323"/>
      <c r="F300" s="323"/>
    </row>
    <row r="301" spans="4:6" x14ac:dyDescent="0.2">
      <c r="D301" s="323"/>
      <c r="E301" s="323"/>
      <c r="F301" s="323"/>
    </row>
    <row r="302" spans="4:6" x14ac:dyDescent="0.2">
      <c r="D302" s="323"/>
      <c r="E302" s="323"/>
      <c r="F302" s="323"/>
    </row>
    <row r="303" spans="4:6" x14ac:dyDescent="0.2">
      <c r="D303" s="323"/>
      <c r="E303" s="323"/>
      <c r="F303" s="323"/>
    </row>
    <row r="304" spans="4:6" x14ac:dyDescent="0.2">
      <c r="D304" s="323"/>
      <c r="E304" s="323"/>
      <c r="F304" s="323"/>
    </row>
    <row r="305" spans="4:6" x14ac:dyDescent="0.2">
      <c r="D305" s="323"/>
      <c r="E305" s="323"/>
      <c r="F305" s="323"/>
    </row>
    <row r="306" spans="4:6" x14ac:dyDescent="0.2">
      <c r="D306" s="323"/>
      <c r="E306" s="323"/>
      <c r="F306" s="323"/>
    </row>
    <row r="307" spans="4:6" x14ac:dyDescent="0.2">
      <c r="D307" s="323"/>
      <c r="E307" s="323"/>
      <c r="F307" s="323"/>
    </row>
    <row r="308" spans="4:6" x14ac:dyDescent="0.2">
      <c r="D308" s="323"/>
      <c r="E308" s="323"/>
      <c r="F308" s="323"/>
    </row>
    <row r="309" spans="4:6" x14ac:dyDescent="0.2">
      <c r="D309" s="323"/>
      <c r="E309" s="323"/>
      <c r="F309" s="323"/>
    </row>
    <row r="310" spans="4:6" x14ac:dyDescent="0.2">
      <c r="D310" s="323"/>
      <c r="E310" s="323"/>
      <c r="F310" s="323"/>
    </row>
    <row r="311" spans="4:6" x14ac:dyDescent="0.2">
      <c r="D311" s="323"/>
      <c r="E311" s="323"/>
      <c r="F311" s="323"/>
    </row>
    <row r="312" spans="4:6" x14ac:dyDescent="0.2">
      <c r="D312" s="323"/>
      <c r="E312" s="323"/>
      <c r="F312" s="323"/>
    </row>
    <row r="313" spans="4:6" x14ac:dyDescent="0.2">
      <c r="D313" s="323"/>
      <c r="E313" s="323"/>
      <c r="F313" s="323"/>
    </row>
    <row r="314" spans="4:6" x14ac:dyDescent="0.2">
      <c r="D314" s="323"/>
      <c r="E314" s="323"/>
      <c r="F314" s="323"/>
    </row>
    <row r="315" spans="4:6" x14ac:dyDescent="0.2">
      <c r="D315" s="323"/>
      <c r="E315" s="323"/>
      <c r="F315" s="323"/>
    </row>
    <row r="316" spans="4:6" x14ac:dyDescent="0.2">
      <c r="D316" s="323"/>
      <c r="E316" s="323"/>
      <c r="F316" s="323"/>
    </row>
    <row r="317" spans="4:6" x14ac:dyDescent="0.2">
      <c r="D317" s="323"/>
      <c r="E317" s="323"/>
      <c r="F317" s="323"/>
    </row>
    <row r="318" spans="4:6" x14ac:dyDescent="0.2">
      <c r="D318" s="323"/>
      <c r="E318" s="323"/>
      <c r="F318" s="323"/>
    </row>
    <row r="319" spans="4:6" x14ac:dyDescent="0.2">
      <c r="D319" s="323"/>
      <c r="E319" s="323"/>
      <c r="F319" s="323"/>
    </row>
    <row r="320" spans="4:6" x14ac:dyDescent="0.2">
      <c r="D320" s="323"/>
      <c r="E320" s="323"/>
      <c r="F320" s="323"/>
    </row>
    <row r="321" spans="4:6" x14ac:dyDescent="0.2">
      <c r="D321" s="323"/>
      <c r="E321" s="323"/>
      <c r="F321" s="323"/>
    </row>
    <row r="322" spans="4:6" x14ac:dyDescent="0.2">
      <c r="D322" s="323"/>
      <c r="E322" s="323"/>
      <c r="F322" s="323"/>
    </row>
    <row r="323" spans="4:6" x14ac:dyDescent="0.2">
      <c r="D323" s="323"/>
      <c r="E323" s="323"/>
      <c r="F323" s="323"/>
    </row>
    <row r="324" spans="4:6" x14ac:dyDescent="0.2">
      <c r="D324" s="323"/>
      <c r="E324" s="323"/>
      <c r="F324" s="323"/>
    </row>
    <row r="325" spans="4:6" x14ac:dyDescent="0.2">
      <c r="D325" s="323"/>
      <c r="E325" s="323"/>
      <c r="F325" s="323"/>
    </row>
    <row r="326" spans="4:6" x14ac:dyDescent="0.2">
      <c r="D326" s="323"/>
      <c r="E326" s="323"/>
      <c r="F326" s="323"/>
    </row>
    <row r="327" spans="4:6" x14ac:dyDescent="0.2">
      <c r="D327" s="323"/>
      <c r="E327" s="323"/>
      <c r="F327" s="323"/>
    </row>
    <row r="328" spans="4:6" x14ac:dyDescent="0.2">
      <c r="D328" s="323"/>
      <c r="E328" s="323"/>
      <c r="F328" s="323"/>
    </row>
    <row r="329" spans="4:6" x14ac:dyDescent="0.2">
      <c r="D329" s="323"/>
      <c r="E329" s="323"/>
      <c r="F329" s="323"/>
    </row>
    <row r="330" spans="4:6" x14ac:dyDescent="0.2">
      <c r="D330" s="323"/>
      <c r="E330" s="323"/>
      <c r="F330" s="323"/>
    </row>
    <row r="331" spans="4:6" x14ac:dyDescent="0.2">
      <c r="D331" s="323"/>
      <c r="E331" s="323"/>
      <c r="F331" s="323"/>
    </row>
    <row r="332" spans="4:6" x14ac:dyDescent="0.2">
      <c r="D332" s="323"/>
      <c r="E332" s="323"/>
      <c r="F332" s="323"/>
    </row>
    <row r="333" spans="4:6" x14ac:dyDescent="0.2">
      <c r="D333" s="323"/>
      <c r="E333" s="323"/>
      <c r="F333" s="323"/>
    </row>
    <row r="334" spans="4:6" x14ac:dyDescent="0.2">
      <c r="D334" s="323"/>
      <c r="E334" s="323"/>
      <c r="F334" s="323"/>
    </row>
    <row r="335" spans="4:6" x14ac:dyDescent="0.2">
      <c r="D335" s="323"/>
      <c r="E335" s="323"/>
      <c r="F335" s="323"/>
    </row>
    <row r="336" spans="4:6" x14ac:dyDescent="0.2">
      <c r="D336" s="323"/>
      <c r="E336" s="323"/>
      <c r="F336" s="323"/>
    </row>
    <row r="337" spans="4:6" x14ac:dyDescent="0.2">
      <c r="D337" s="323"/>
      <c r="E337" s="323"/>
      <c r="F337" s="323"/>
    </row>
    <row r="338" spans="4:6" x14ac:dyDescent="0.2">
      <c r="D338" s="323"/>
      <c r="E338" s="323"/>
      <c r="F338" s="323"/>
    </row>
    <row r="339" spans="4:6" x14ac:dyDescent="0.2">
      <c r="D339" s="323"/>
      <c r="E339" s="323"/>
      <c r="F339" s="323"/>
    </row>
    <row r="340" spans="4:6" x14ac:dyDescent="0.2">
      <c r="D340" s="323"/>
      <c r="E340" s="323"/>
      <c r="F340" s="323"/>
    </row>
    <row r="341" spans="4:6" x14ac:dyDescent="0.2">
      <c r="D341" s="323"/>
      <c r="E341" s="323"/>
      <c r="F341" s="323"/>
    </row>
    <row r="342" spans="4:6" x14ac:dyDescent="0.2">
      <c r="D342" s="323"/>
      <c r="E342" s="323"/>
      <c r="F342" s="323"/>
    </row>
    <row r="343" spans="4:6" x14ac:dyDescent="0.2">
      <c r="D343" s="323"/>
      <c r="E343" s="323"/>
      <c r="F343" s="323"/>
    </row>
    <row r="344" spans="4:6" x14ac:dyDescent="0.2">
      <c r="D344" s="323"/>
      <c r="E344" s="323"/>
      <c r="F344" s="323"/>
    </row>
    <row r="345" spans="4:6" x14ac:dyDescent="0.2">
      <c r="D345" s="323"/>
      <c r="E345" s="323"/>
      <c r="F345" s="323"/>
    </row>
    <row r="346" spans="4:6" x14ac:dyDescent="0.2">
      <c r="D346" s="323"/>
      <c r="E346" s="323"/>
      <c r="F346" s="323"/>
    </row>
    <row r="347" spans="4:6" x14ac:dyDescent="0.2">
      <c r="D347" s="323"/>
      <c r="E347" s="323"/>
      <c r="F347" s="323"/>
    </row>
    <row r="348" spans="4:6" x14ac:dyDescent="0.2">
      <c r="D348" s="323"/>
      <c r="E348" s="323"/>
      <c r="F348" s="323"/>
    </row>
    <row r="349" spans="4:6" x14ac:dyDescent="0.2">
      <c r="D349" s="323"/>
      <c r="E349" s="323"/>
      <c r="F349" s="323"/>
    </row>
    <row r="350" spans="4:6" x14ac:dyDescent="0.2">
      <c r="D350" s="323"/>
      <c r="E350" s="323"/>
      <c r="F350" s="323"/>
    </row>
    <row r="351" spans="4:6" x14ac:dyDescent="0.2">
      <c r="D351" s="323"/>
      <c r="E351" s="323"/>
      <c r="F351" s="323"/>
    </row>
    <row r="352" spans="4:6" x14ac:dyDescent="0.2">
      <c r="D352" s="323"/>
      <c r="E352" s="323"/>
      <c r="F352" s="323"/>
    </row>
    <row r="353" spans="4:6" x14ac:dyDescent="0.2">
      <c r="D353" s="323"/>
      <c r="E353" s="323"/>
      <c r="F353" s="323"/>
    </row>
    <row r="354" spans="4:6" x14ac:dyDescent="0.2">
      <c r="D354" s="323"/>
      <c r="E354" s="323"/>
      <c r="F354" s="323"/>
    </row>
    <row r="355" spans="4:6" x14ac:dyDescent="0.2">
      <c r="D355" s="323"/>
      <c r="E355" s="323"/>
      <c r="F355" s="323"/>
    </row>
    <row r="356" spans="4:6" x14ac:dyDescent="0.2">
      <c r="D356" s="323"/>
      <c r="E356" s="323"/>
      <c r="F356" s="323"/>
    </row>
    <row r="357" spans="4:6" x14ac:dyDescent="0.2">
      <c r="D357" s="323"/>
      <c r="E357" s="323"/>
      <c r="F357" s="323"/>
    </row>
    <row r="358" spans="4:6" x14ac:dyDescent="0.2">
      <c r="D358" s="323"/>
      <c r="E358" s="323"/>
      <c r="F358" s="323"/>
    </row>
    <row r="359" spans="4:6" x14ac:dyDescent="0.2">
      <c r="D359" s="323"/>
      <c r="E359" s="323"/>
      <c r="F359" s="323"/>
    </row>
    <row r="360" spans="4:6" x14ac:dyDescent="0.2">
      <c r="D360" s="323"/>
      <c r="E360" s="323"/>
      <c r="F360" s="323"/>
    </row>
    <row r="361" spans="4:6" x14ac:dyDescent="0.2">
      <c r="D361" s="323"/>
      <c r="E361" s="323"/>
      <c r="F361" s="323"/>
    </row>
    <row r="362" spans="4:6" x14ac:dyDescent="0.2">
      <c r="D362" s="323"/>
      <c r="E362" s="323"/>
      <c r="F362" s="323"/>
    </row>
    <row r="363" spans="4:6" x14ac:dyDescent="0.2">
      <c r="D363" s="323"/>
      <c r="E363" s="323"/>
      <c r="F363" s="323"/>
    </row>
    <row r="364" spans="4:6" x14ac:dyDescent="0.2">
      <c r="D364" s="323"/>
      <c r="E364" s="323"/>
      <c r="F364" s="323"/>
    </row>
    <row r="365" spans="4:6" x14ac:dyDescent="0.2">
      <c r="D365" s="323"/>
      <c r="E365" s="323"/>
      <c r="F365" s="323"/>
    </row>
    <row r="366" spans="4:6" x14ac:dyDescent="0.2">
      <c r="D366" s="323"/>
      <c r="E366" s="323"/>
      <c r="F366" s="323"/>
    </row>
    <row r="367" spans="4:6" x14ac:dyDescent="0.2">
      <c r="D367" s="323"/>
      <c r="E367" s="323"/>
      <c r="F367" s="323"/>
    </row>
    <row r="368" spans="4:6" x14ac:dyDescent="0.2">
      <c r="D368" s="323"/>
      <c r="E368" s="323"/>
      <c r="F368" s="323"/>
    </row>
    <row r="369" spans="4:6" x14ac:dyDescent="0.2">
      <c r="D369" s="323"/>
      <c r="E369" s="323"/>
      <c r="F369" s="323"/>
    </row>
    <row r="370" spans="4:6" x14ac:dyDescent="0.2">
      <c r="D370" s="323"/>
      <c r="E370" s="323"/>
      <c r="F370" s="323"/>
    </row>
    <row r="371" spans="4:6" x14ac:dyDescent="0.2">
      <c r="D371" s="323"/>
      <c r="E371" s="323"/>
      <c r="F371" s="323"/>
    </row>
    <row r="372" spans="4:6" x14ac:dyDescent="0.2">
      <c r="D372" s="323"/>
      <c r="E372" s="323"/>
      <c r="F372" s="323"/>
    </row>
    <row r="373" spans="4:6" x14ac:dyDescent="0.2">
      <c r="D373" s="323"/>
      <c r="E373" s="323"/>
      <c r="F373" s="323"/>
    </row>
    <row r="374" spans="4:6" x14ac:dyDescent="0.2">
      <c r="D374" s="323"/>
      <c r="E374" s="323"/>
      <c r="F374" s="323"/>
    </row>
    <row r="375" spans="4:6" x14ac:dyDescent="0.2">
      <c r="D375" s="323"/>
      <c r="E375" s="323"/>
      <c r="F375" s="323"/>
    </row>
    <row r="376" spans="4:6" x14ac:dyDescent="0.2">
      <c r="D376" s="323"/>
      <c r="E376" s="323"/>
      <c r="F376" s="323"/>
    </row>
    <row r="377" spans="4:6" x14ac:dyDescent="0.2">
      <c r="D377" s="323"/>
      <c r="E377" s="323"/>
      <c r="F377" s="323"/>
    </row>
    <row r="378" spans="4:6" x14ac:dyDescent="0.2">
      <c r="D378" s="323"/>
      <c r="E378" s="323"/>
      <c r="F378" s="323"/>
    </row>
    <row r="379" spans="4:6" x14ac:dyDescent="0.2">
      <c r="D379" s="323"/>
      <c r="E379" s="323"/>
      <c r="F379" s="323"/>
    </row>
    <row r="380" spans="4:6" x14ac:dyDescent="0.2">
      <c r="D380" s="323"/>
      <c r="E380" s="323"/>
      <c r="F380" s="323"/>
    </row>
    <row r="381" spans="4:6" x14ac:dyDescent="0.2">
      <c r="D381" s="323"/>
      <c r="E381" s="323"/>
      <c r="F381" s="323"/>
    </row>
    <row r="382" spans="4:6" x14ac:dyDescent="0.2">
      <c r="D382" s="323"/>
      <c r="E382" s="323"/>
      <c r="F382" s="323"/>
    </row>
    <row r="383" spans="4:6" x14ac:dyDescent="0.2">
      <c r="D383" s="323"/>
      <c r="E383" s="323"/>
      <c r="F383" s="323"/>
    </row>
    <row r="384" spans="4:6" x14ac:dyDescent="0.2">
      <c r="D384" s="323"/>
      <c r="E384" s="323"/>
      <c r="F384" s="323"/>
    </row>
    <row r="385" spans="4:6" x14ac:dyDescent="0.2">
      <c r="D385" s="323"/>
      <c r="E385" s="323"/>
      <c r="F385" s="323"/>
    </row>
    <row r="386" spans="4:6" x14ac:dyDescent="0.2">
      <c r="D386" s="323"/>
      <c r="E386" s="323"/>
      <c r="F386" s="323"/>
    </row>
    <row r="387" spans="4:6" x14ac:dyDescent="0.2">
      <c r="D387" s="323"/>
      <c r="E387" s="323"/>
      <c r="F387" s="323"/>
    </row>
    <row r="388" spans="4:6" x14ac:dyDescent="0.2">
      <c r="D388" s="323"/>
      <c r="E388" s="323"/>
      <c r="F388" s="323"/>
    </row>
    <row r="389" spans="4:6" x14ac:dyDescent="0.2">
      <c r="D389" s="323"/>
      <c r="E389" s="323"/>
      <c r="F389" s="323"/>
    </row>
    <row r="390" spans="4:6" x14ac:dyDescent="0.2">
      <c r="D390" s="323"/>
      <c r="E390" s="323"/>
      <c r="F390" s="323"/>
    </row>
    <row r="391" spans="4:6" x14ac:dyDescent="0.2">
      <c r="D391" s="323"/>
      <c r="E391" s="323"/>
      <c r="F391" s="323"/>
    </row>
    <row r="392" spans="4:6" x14ac:dyDescent="0.2">
      <c r="D392" s="323"/>
      <c r="E392" s="323"/>
      <c r="F392" s="323"/>
    </row>
    <row r="393" spans="4:6" x14ac:dyDescent="0.2">
      <c r="D393" s="323"/>
      <c r="E393" s="323"/>
      <c r="F393" s="323"/>
    </row>
    <row r="394" spans="4:6" x14ac:dyDescent="0.2">
      <c r="D394" s="323"/>
      <c r="E394" s="323"/>
      <c r="F394" s="323"/>
    </row>
    <row r="395" spans="4:6" x14ac:dyDescent="0.2">
      <c r="D395" s="323"/>
      <c r="E395" s="323"/>
      <c r="F395" s="323"/>
    </row>
    <row r="396" spans="4:6" x14ac:dyDescent="0.2">
      <c r="D396" s="323"/>
      <c r="E396" s="323"/>
      <c r="F396" s="323"/>
    </row>
    <row r="397" spans="4:6" x14ac:dyDescent="0.2">
      <c r="D397" s="323"/>
      <c r="E397" s="323"/>
      <c r="F397" s="323"/>
    </row>
    <row r="398" spans="4:6" x14ac:dyDescent="0.2">
      <c r="D398" s="323"/>
      <c r="E398" s="323"/>
      <c r="F398" s="323"/>
    </row>
    <row r="399" spans="4:6" x14ac:dyDescent="0.2">
      <c r="D399" s="323"/>
      <c r="E399" s="323"/>
      <c r="F399" s="323"/>
    </row>
    <row r="400" spans="4:6" x14ac:dyDescent="0.2">
      <c r="D400" s="323"/>
      <c r="E400" s="323"/>
      <c r="F400" s="323"/>
    </row>
    <row r="401" spans="4:6" x14ac:dyDescent="0.2">
      <c r="D401" s="323"/>
      <c r="E401" s="323"/>
      <c r="F401" s="323"/>
    </row>
    <row r="402" spans="4:6" x14ac:dyDescent="0.2">
      <c r="D402" s="323"/>
      <c r="E402" s="323"/>
      <c r="F402" s="323"/>
    </row>
    <row r="403" spans="4:6" x14ac:dyDescent="0.2">
      <c r="D403" s="323"/>
      <c r="E403" s="323"/>
      <c r="F403" s="323"/>
    </row>
    <row r="404" spans="4:6" x14ac:dyDescent="0.2">
      <c r="D404" s="323"/>
      <c r="E404" s="323"/>
      <c r="F404" s="323"/>
    </row>
    <row r="405" spans="4:6" x14ac:dyDescent="0.2">
      <c r="D405" s="323"/>
      <c r="E405" s="323"/>
      <c r="F405" s="323"/>
    </row>
    <row r="406" spans="4:6" x14ac:dyDescent="0.2">
      <c r="D406" s="323"/>
      <c r="E406" s="323"/>
      <c r="F406" s="323"/>
    </row>
    <row r="407" spans="4:6" x14ac:dyDescent="0.2">
      <c r="D407" s="323"/>
      <c r="E407" s="323"/>
      <c r="F407" s="323"/>
    </row>
    <row r="408" spans="4:6" x14ac:dyDescent="0.2">
      <c r="D408" s="323"/>
      <c r="E408" s="323"/>
      <c r="F408" s="323"/>
    </row>
    <row r="409" spans="4:6" x14ac:dyDescent="0.2">
      <c r="D409" s="323"/>
      <c r="E409" s="323"/>
      <c r="F409" s="323"/>
    </row>
    <row r="410" spans="4:6" x14ac:dyDescent="0.2">
      <c r="D410" s="323"/>
      <c r="E410" s="323"/>
      <c r="F410" s="323"/>
    </row>
    <row r="411" spans="4:6" x14ac:dyDescent="0.2">
      <c r="D411" s="323"/>
      <c r="E411" s="323"/>
      <c r="F411" s="323"/>
    </row>
    <row r="412" spans="4:6" x14ac:dyDescent="0.2">
      <c r="D412" s="323"/>
      <c r="E412" s="323"/>
      <c r="F412" s="323"/>
    </row>
    <row r="413" spans="4:6" x14ac:dyDescent="0.2">
      <c r="D413" s="323"/>
      <c r="E413" s="323"/>
      <c r="F413" s="323"/>
    </row>
    <row r="414" spans="4:6" x14ac:dyDescent="0.2">
      <c r="D414" s="323"/>
      <c r="E414" s="323"/>
      <c r="F414" s="323"/>
    </row>
    <row r="415" spans="4:6" x14ac:dyDescent="0.2">
      <c r="D415" s="323"/>
      <c r="E415" s="323"/>
      <c r="F415" s="323"/>
    </row>
    <row r="416" spans="4:6" x14ac:dyDescent="0.2">
      <c r="D416" s="323"/>
      <c r="E416" s="323"/>
      <c r="F416" s="323"/>
    </row>
    <row r="417" spans="4:6" x14ac:dyDescent="0.2">
      <c r="D417" s="323"/>
      <c r="E417" s="323"/>
      <c r="F417" s="323"/>
    </row>
    <row r="418" spans="4:6" x14ac:dyDescent="0.2">
      <c r="D418" s="323"/>
      <c r="E418" s="323"/>
      <c r="F418" s="323"/>
    </row>
    <row r="419" spans="4:6" x14ac:dyDescent="0.2">
      <c r="D419" s="323"/>
      <c r="E419" s="323"/>
      <c r="F419" s="323"/>
    </row>
    <row r="420" spans="4:6" x14ac:dyDescent="0.2">
      <c r="D420" s="323"/>
      <c r="E420" s="323"/>
      <c r="F420" s="323"/>
    </row>
    <row r="421" spans="4:6" x14ac:dyDescent="0.2">
      <c r="D421" s="323"/>
      <c r="E421" s="323"/>
      <c r="F421" s="323"/>
    </row>
    <row r="422" spans="4:6" x14ac:dyDescent="0.2">
      <c r="D422" s="323"/>
      <c r="E422" s="323"/>
      <c r="F422" s="323"/>
    </row>
    <row r="423" spans="4:6" x14ac:dyDescent="0.2">
      <c r="D423" s="323"/>
      <c r="E423" s="323"/>
      <c r="F423" s="323"/>
    </row>
    <row r="424" spans="4:6" x14ac:dyDescent="0.2">
      <c r="D424" s="323"/>
      <c r="E424" s="323"/>
      <c r="F424" s="323"/>
    </row>
    <row r="425" spans="4:6" x14ac:dyDescent="0.2">
      <c r="D425" s="323"/>
      <c r="E425" s="323"/>
      <c r="F425" s="323"/>
    </row>
    <row r="426" spans="4:6" x14ac:dyDescent="0.2">
      <c r="D426" s="323"/>
      <c r="E426" s="323"/>
      <c r="F426" s="323"/>
    </row>
    <row r="427" spans="4:6" x14ac:dyDescent="0.2">
      <c r="D427" s="323"/>
      <c r="E427" s="323"/>
      <c r="F427" s="323"/>
    </row>
    <row r="428" spans="4:6" x14ac:dyDescent="0.2">
      <c r="D428" s="323"/>
      <c r="E428" s="323"/>
      <c r="F428" s="323"/>
    </row>
    <row r="429" spans="4:6" x14ac:dyDescent="0.2">
      <c r="D429" s="323"/>
      <c r="E429" s="323"/>
      <c r="F429" s="323"/>
    </row>
    <row r="430" spans="4:6" x14ac:dyDescent="0.2">
      <c r="D430" s="323"/>
      <c r="E430" s="323"/>
      <c r="F430" s="323"/>
    </row>
    <row r="431" spans="4:6" x14ac:dyDescent="0.2">
      <c r="D431" s="323"/>
      <c r="E431" s="323"/>
      <c r="F431" s="323"/>
    </row>
    <row r="432" spans="4:6" x14ac:dyDescent="0.2">
      <c r="D432" s="323"/>
      <c r="E432" s="323"/>
      <c r="F432" s="323"/>
    </row>
    <row r="433" spans="4:6" x14ac:dyDescent="0.2">
      <c r="D433" s="323"/>
      <c r="E433" s="323"/>
      <c r="F433" s="323"/>
    </row>
    <row r="434" spans="4:6" x14ac:dyDescent="0.2">
      <c r="D434" s="323"/>
      <c r="E434" s="323"/>
      <c r="F434" s="323"/>
    </row>
    <row r="435" spans="4:6" x14ac:dyDescent="0.2">
      <c r="D435" s="323"/>
      <c r="E435" s="323"/>
      <c r="F435" s="323"/>
    </row>
    <row r="436" spans="4:6" x14ac:dyDescent="0.2">
      <c r="D436" s="323"/>
      <c r="E436" s="323"/>
      <c r="F436" s="323"/>
    </row>
    <row r="437" spans="4:6" x14ac:dyDescent="0.2">
      <c r="D437" s="323"/>
      <c r="E437" s="323"/>
      <c r="F437" s="323"/>
    </row>
    <row r="438" spans="4:6" x14ac:dyDescent="0.2">
      <c r="D438" s="323"/>
      <c r="E438" s="323"/>
      <c r="F438" s="323"/>
    </row>
    <row r="439" spans="4:6" x14ac:dyDescent="0.2">
      <c r="D439" s="323"/>
      <c r="E439" s="323"/>
      <c r="F439" s="323"/>
    </row>
    <row r="440" spans="4:6" x14ac:dyDescent="0.2">
      <c r="D440" s="323"/>
      <c r="E440" s="323"/>
      <c r="F440" s="323"/>
    </row>
    <row r="441" spans="4:6" x14ac:dyDescent="0.2">
      <c r="D441" s="323"/>
      <c r="E441" s="323"/>
      <c r="F441" s="323"/>
    </row>
  </sheetData>
  <mergeCells count="4">
    <mergeCell ref="A1:C1"/>
    <mergeCell ref="J3:L3"/>
    <mergeCell ref="A4:D4"/>
    <mergeCell ref="A47:C47"/>
  </mergeCells>
  <printOptions horizontalCentered="1" verticalCentered="1"/>
  <pageMargins left="0.1" right="0.1" top="0.5" bottom="0.4" header="0.1" footer="0.1"/>
  <pageSetup scale="80" orientation="landscape" r:id="rId1"/>
  <headerFooter>
    <oddHeader>&amp;C&amp;"Arial,Bold"TWIN FALLS SCHOOL DISTRICT 411</oddHeader>
    <oddFooter>&amp;L&amp;"Arial,Bold"&amp;Z&amp;F&amp;R&amp;"Arial,Bold"Page &amp;P of &amp;N</oddFooter>
  </headerFooter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>
    <pageSetUpPr fitToPage="1"/>
  </sheetPr>
  <dimension ref="A1:M48"/>
  <sheetViews>
    <sheetView defaultGridColor="0" colorId="22" zoomScaleNormal="100" workbookViewId="0">
      <pane xSplit="3" ySplit="7" topLeftCell="D8" activePane="bottomRight" state="frozen"/>
      <selection activeCell="P31" sqref="P31"/>
      <selection pane="topRight" activeCell="P31" sqref="P31"/>
      <selection pane="bottomLeft" activeCell="P31" sqref="P31"/>
      <selection pane="bottomRight" activeCell="P31" sqref="P31"/>
    </sheetView>
  </sheetViews>
  <sheetFormatPr defaultColWidth="9.77734375" defaultRowHeight="15.75" x14ac:dyDescent="0.25"/>
  <cols>
    <col min="1" max="1" width="3.77734375" style="397" customWidth="1"/>
    <col min="2" max="2" width="6.77734375" style="397" customWidth="1"/>
    <col min="3" max="3" width="30.77734375" style="398" customWidth="1"/>
    <col min="4" max="13" width="11.77734375" style="397" customWidth="1"/>
    <col min="14" max="16384" width="9.77734375" style="397"/>
  </cols>
  <sheetData>
    <row r="1" spans="1:13" ht="20.25" x14ac:dyDescent="0.3">
      <c r="A1" s="600" t="s">
        <v>47</v>
      </c>
      <c r="B1" s="600"/>
      <c r="C1" s="600"/>
      <c r="E1" s="449" t="s">
        <v>510</v>
      </c>
      <c r="F1" s="447"/>
      <c r="G1" s="447"/>
      <c r="I1" s="451"/>
      <c r="K1" s="446"/>
      <c r="L1" s="446"/>
      <c r="M1" s="450" t="s">
        <v>691</v>
      </c>
    </row>
    <row r="2" spans="1:13" x14ac:dyDescent="0.25">
      <c r="E2" s="449" t="s">
        <v>16</v>
      </c>
      <c r="F2" s="447"/>
      <c r="G2" s="447"/>
      <c r="K2" s="446"/>
      <c r="L2" s="445"/>
      <c r="M2" s="542" t="s">
        <v>689</v>
      </c>
    </row>
    <row r="3" spans="1:13" x14ac:dyDescent="0.25">
      <c r="E3" s="448" t="s">
        <v>507</v>
      </c>
      <c r="F3" s="447"/>
      <c r="G3" s="447"/>
      <c r="K3" s="446"/>
      <c r="L3" s="445"/>
      <c r="M3" s="542" t="s">
        <v>688</v>
      </c>
    </row>
    <row r="4" spans="1:13" ht="12" customHeight="1" x14ac:dyDescent="0.2">
      <c r="A4" s="601" t="s">
        <v>505</v>
      </c>
      <c r="B4" s="601"/>
      <c r="C4" s="601"/>
      <c r="D4" s="434"/>
      <c r="E4" s="434"/>
      <c r="F4" s="434"/>
      <c r="G4" s="434"/>
      <c r="H4" s="434"/>
      <c r="I4" s="434"/>
      <c r="J4" s="434"/>
      <c r="K4" s="434"/>
      <c r="L4" s="434"/>
      <c r="M4" s="434"/>
    </row>
    <row r="5" spans="1:13" ht="15" x14ac:dyDescent="0.2">
      <c r="A5" s="443"/>
      <c r="B5" s="442"/>
      <c r="C5" s="441" t="s">
        <v>16</v>
      </c>
      <c r="D5" s="437" t="s">
        <v>503</v>
      </c>
      <c r="E5" s="440" t="s">
        <v>502</v>
      </c>
      <c r="F5" s="439" t="s">
        <v>85</v>
      </c>
      <c r="G5" s="439" t="s">
        <v>83</v>
      </c>
      <c r="H5" s="439" t="s">
        <v>81</v>
      </c>
      <c r="I5" s="439" t="s">
        <v>79</v>
      </c>
      <c r="J5" s="439" t="s">
        <v>77</v>
      </c>
      <c r="K5" s="438" t="s">
        <v>75</v>
      </c>
      <c r="L5" s="437" t="s">
        <v>73</v>
      </c>
      <c r="M5" s="437" t="s">
        <v>70</v>
      </c>
    </row>
    <row r="6" spans="1:13" ht="15" x14ac:dyDescent="0.2">
      <c r="A6" s="436"/>
      <c r="B6" s="429"/>
      <c r="C6" s="435"/>
      <c r="D6" s="429"/>
      <c r="E6" s="429"/>
      <c r="F6" s="434"/>
      <c r="G6" s="433"/>
      <c r="H6" s="432" t="s">
        <v>560</v>
      </c>
      <c r="I6" s="432" t="s">
        <v>559</v>
      </c>
      <c r="J6" s="431" t="s">
        <v>558</v>
      </c>
      <c r="K6" s="430" t="s">
        <v>557</v>
      </c>
      <c r="L6" s="430" t="s">
        <v>556</v>
      </c>
      <c r="M6" s="429"/>
    </row>
    <row r="7" spans="1:13" ht="15" x14ac:dyDescent="0.2">
      <c r="A7" s="416" t="s">
        <v>87</v>
      </c>
      <c r="B7" s="415" t="s">
        <v>500</v>
      </c>
      <c r="C7" s="428" t="s">
        <v>555</v>
      </c>
      <c r="D7" s="415" t="s">
        <v>88</v>
      </c>
      <c r="E7" s="415" t="s">
        <v>88</v>
      </c>
      <c r="F7" s="427" t="s">
        <v>84</v>
      </c>
      <c r="G7" s="426" t="s">
        <v>82</v>
      </c>
      <c r="H7" s="426" t="s">
        <v>554</v>
      </c>
      <c r="I7" s="426" t="s">
        <v>553</v>
      </c>
      <c r="J7" s="416" t="s">
        <v>552</v>
      </c>
      <c r="K7" s="415" t="s">
        <v>551</v>
      </c>
      <c r="L7" s="415" t="s">
        <v>550</v>
      </c>
      <c r="M7" s="415" t="s">
        <v>184</v>
      </c>
    </row>
    <row r="8" spans="1:13" ht="15" x14ac:dyDescent="0.2">
      <c r="A8" s="416" t="s">
        <v>496</v>
      </c>
      <c r="B8" s="415" t="s">
        <v>549</v>
      </c>
      <c r="C8" s="407" t="s">
        <v>282</v>
      </c>
      <c r="D8" s="410">
        <v>20851</v>
      </c>
      <c r="E8" s="414">
        <f t="shared" ref="E8:E19" si="0">SUM(F8:M8)</f>
        <v>21043</v>
      </c>
      <c r="F8" s="413"/>
      <c r="G8" s="412"/>
      <c r="H8" s="411">
        <v>10866</v>
      </c>
      <c r="I8" s="410">
        <v>10177</v>
      </c>
      <c r="J8" s="410"/>
      <c r="K8" s="410"/>
      <c r="L8" s="410"/>
      <c r="M8" s="410"/>
    </row>
    <row r="9" spans="1:13" ht="15" x14ac:dyDescent="0.2">
      <c r="A9" s="416" t="s">
        <v>491</v>
      </c>
      <c r="B9" s="415" t="s">
        <v>548</v>
      </c>
      <c r="C9" s="407" t="s">
        <v>280</v>
      </c>
      <c r="D9" s="410"/>
      <c r="E9" s="414">
        <f t="shared" si="0"/>
        <v>0</v>
      </c>
      <c r="F9" s="413"/>
      <c r="G9" s="412"/>
      <c r="H9" s="411"/>
      <c r="I9" s="410"/>
      <c r="J9" s="410"/>
      <c r="K9" s="410"/>
      <c r="L9" s="410"/>
      <c r="M9" s="410"/>
    </row>
    <row r="10" spans="1:13" ht="15" x14ac:dyDescent="0.2">
      <c r="A10" s="416" t="s">
        <v>487</v>
      </c>
      <c r="B10" s="415" t="s">
        <v>547</v>
      </c>
      <c r="C10" s="407" t="s">
        <v>278</v>
      </c>
      <c r="D10" s="410"/>
      <c r="E10" s="414">
        <f t="shared" si="0"/>
        <v>0</v>
      </c>
      <c r="F10" s="413"/>
      <c r="G10" s="412"/>
      <c r="H10" s="411"/>
      <c r="I10" s="410"/>
      <c r="J10" s="410"/>
      <c r="K10" s="410"/>
      <c r="L10" s="410"/>
      <c r="M10" s="410"/>
    </row>
    <row r="11" spans="1:13" ht="15" x14ac:dyDescent="0.2">
      <c r="A11" s="425" t="s">
        <v>484</v>
      </c>
      <c r="B11" s="415">
        <v>519</v>
      </c>
      <c r="C11" s="407" t="s">
        <v>276</v>
      </c>
      <c r="D11" s="410"/>
      <c r="E11" s="414">
        <f t="shared" si="0"/>
        <v>0</v>
      </c>
      <c r="F11" s="413"/>
      <c r="G11" s="412"/>
      <c r="H11" s="411"/>
      <c r="I11" s="410"/>
      <c r="J11" s="410"/>
      <c r="K11" s="410"/>
      <c r="L11" s="410"/>
      <c r="M11" s="410"/>
    </row>
    <row r="12" spans="1:13" ht="15" x14ac:dyDescent="0.2">
      <c r="A12" s="416" t="s">
        <v>480</v>
      </c>
      <c r="B12" s="415" t="s">
        <v>546</v>
      </c>
      <c r="C12" s="407" t="s">
        <v>545</v>
      </c>
      <c r="D12" s="410"/>
      <c r="E12" s="414">
        <f t="shared" si="0"/>
        <v>0</v>
      </c>
      <c r="F12" s="413"/>
      <c r="G12" s="412"/>
      <c r="H12" s="411"/>
      <c r="I12" s="410"/>
      <c r="J12" s="410"/>
      <c r="K12" s="410"/>
      <c r="L12" s="410"/>
      <c r="M12" s="410"/>
    </row>
    <row r="13" spans="1:13" ht="15" x14ac:dyDescent="0.2">
      <c r="A13" s="416" t="s">
        <v>476</v>
      </c>
      <c r="B13" s="415" t="s">
        <v>544</v>
      </c>
      <c r="C13" s="407" t="s">
        <v>543</v>
      </c>
      <c r="D13" s="410"/>
      <c r="E13" s="414">
        <f t="shared" si="0"/>
        <v>0</v>
      </c>
      <c r="F13" s="413"/>
      <c r="G13" s="412"/>
      <c r="H13" s="411"/>
      <c r="I13" s="410"/>
      <c r="J13" s="410"/>
      <c r="K13" s="410"/>
      <c r="L13" s="410"/>
      <c r="M13" s="410"/>
    </row>
    <row r="14" spans="1:13" ht="15" x14ac:dyDescent="0.2">
      <c r="A14" s="416" t="s">
        <v>471</v>
      </c>
      <c r="B14" s="415" t="s">
        <v>542</v>
      </c>
      <c r="C14" s="407" t="s">
        <v>270</v>
      </c>
      <c r="D14" s="410"/>
      <c r="E14" s="414">
        <f t="shared" si="0"/>
        <v>0</v>
      </c>
      <c r="F14" s="413"/>
      <c r="G14" s="412"/>
      <c r="H14" s="411"/>
      <c r="I14" s="410"/>
      <c r="J14" s="410"/>
      <c r="K14" s="410"/>
      <c r="L14" s="410"/>
      <c r="M14" s="410"/>
    </row>
    <row r="15" spans="1:13" ht="15" x14ac:dyDescent="0.2">
      <c r="A15" s="416" t="s">
        <v>467</v>
      </c>
      <c r="B15" s="415" t="s">
        <v>541</v>
      </c>
      <c r="C15" s="407" t="s">
        <v>268</v>
      </c>
      <c r="D15" s="410"/>
      <c r="E15" s="414">
        <f t="shared" si="0"/>
        <v>0</v>
      </c>
      <c r="F15" s="413"/>
      <c r="G15" s="412"/>
      <c r="H15" s="411"/>
      <c r="I15" s="410"/>
      <c r="J15" s="410"/>
      <c r="K15" s="410"/>
      <c r="L15" s="410"/>
      <c r="M15" s="410"/>
    </row>
    <row r="16" spans="1:13" ht="15" x14ac:dyDescent="0.2">
      <c r="A16" s="416" t="s">
        <v>463</v>
      </c>
      <c r="B16" s="415" t="s">
        <v>540</v>
      </c>
      <c r="C16" s="407" t="s">
        <v>266</v>
      </c>
      <c r="D16" s="410"/>
      <c r="E16" s="414">
        <f t="shared" si="0"/>
        <v>0</v>
      </c>
      <c r="F16" s="413"/>
      <c r="G16" s="412"/>
      <c r="H16" s="411"/>
      <c r="I16" s="410"/>
      <c r="J16" s="410"/>
      <c r="K16" s="410"/>
      <c r="L16" s="410"/>
      <c r="M16" s="410"/>
    </row>
    <row r="17" spans="1:13" ht="15" x14ac:dyDescent="0.2">
      <c r="A17" s="416" t="s">
        <v>459</v>
      </c>
      <c r="B17" s="415" t="s">
        <v>539</v>
      </c>
      <c r="C17" s="407" t="s">
        <v>264</v>
      </c>
      <c r="D17" s="410"/>
      <c r="E17" s="414">
        <f t="shared" si="0"/>
        <v>0</v>
      </c>
      <c r="F17" s="413"/>
      <c r="G17" s="412"/>
      <c r="H17" s="411"/>
      <c r="I17" s="410"/>
      <c r="J17" s="410"/>
      <c r="K17" s="410"/>
      <c r="L17" s="410"/>
      <c r="M17" s="410"/>
    </row>
    <row r="18" spans="1:13" ht="15" x14ac:dyDescent="0.2">
      <c r="A18" s="416" t="s">
        <v>455</v>
      </c>
      <c r="B18" s="415" t="s">
        <v>538</v>
      </c>
      <c r="C18" s="407" t="s">
        <v>262</v>
      </c>
      <c r="D18" s="410"/>
      <c r="E18" s="414">
        <f t="shared" si="0"/>
        <v>0</v>
      </c>
      <c r="F18" s="413"/>
      <c r="G18" s="412"/>
      <c r="H18" s="411"/>
      <c r="I18" s="410"/>
      <c r="J18" s="410"/>
      <c r="K18" s="410"/>
      <c r="L18" s="410"/>
      <c r="M18" s="410"/>
    </row>
    <row r="19" spans="1:13" ht="15" x14ac:dyDescent="0.2">
      <c r="A19" s="416" t="s">
        <v>451</v>
      </c>
      <c r="B19" s="415" t="s">
        <v>537</v>
      </c>
      <c r="C19" s="407" t="s">
        <v>260</v>
      </c>
      <c r="D19" s="410"/>
      <c r="E19" s="414">
        <f t="shared" si="0"/>
        <v>0</v>
      </c>
      <c r="F19" s="413"/>
      <c r="G19" s="412"/>
      <c r="H19" s="411"/>
      <c r="I19" s="410"/>
      <c r="J19" s="410"/>
      <c r="K19" s="410"/>
      <c r="L19" s="410"/>
      <c r="M19" s="410"/>
    </row>
    <row r="20" spans="1:13" ht="15" x14ac:dyDescent="0.2">
      <c r="A20" s="416" t="s">
        <v>447</v>
      </c>
      <c r="B20" s="418"/>
      <c r="C20" s="407"/>
      <c r="D20" s="421"/>
      <c r="E20" s="421"/>
      <c r="F20" s="424"/>
      <c r="G20" s="423"/>
      <c r="H20" s="422"/>
      <c r="I20" s="421"/>
      <c r="J20" s="421"/>
      <c r="K20" s="421"/>
      <c r="L20" s="421"/>
      <c r="M20" s="421"/>
    </row>
    <row r="21" spans="1:13" ht="15" x14ac:dyDescent="0.2">
      <c r="A21" s="416" t="s">
        <v>444</v>
      </c>
      <c r="B21" s="415" t="s">
        <v>77</v>
      </c>
      <c r="C21" s="420" t="s">
        <v>536</v>
      </c>
      <c r="D21" s="419">
        <f t="shared" ref="D21:M21" si="1">SUM(D8:D19)</f>
        <v>20851</v>
      </c>
      <c r="E21" s="419">
        <f t="shared" si="1"/>
        <v>21043</v>
      </c>
      <c r="F21" s="419">
        <f t="shared" si="1"/>
        <v>0</v>
      </c>
      <c r="G21" s="419">
        <f t="shared" si="1"/>
        <v>0</v>
      </c>
      <c r="H21" s="419">
        <f t="shared" si="1"/>
        <v>10866</v>
      </c>
      <c r="I21" s="419">
        <f t="shared" si="1"/>
        <v>10177</v>
      </c>
      <c r="J21" s="419">
        <f t="shared" si="1"/>
        <v>0</v>
      </c>
      <c r="K21" s="419">
        <f t="shared" si="1"/>
        <v>0</v>
      </c>
      <c r="L21" s="419">
        <f t="shared" si="1"/>
        <v>0</v>
      </c>
      <c r="M21" s="419">
        <f t="shared" si="1"/>
        <v>0</v>
      </c>
    </row>
    <row r="22" spans="1:13" ht="15" x14ac:dyDescent="0.2">
      <c r="A22" s="416" t="s">
        <v>439</v>
      </c>
      <c r="B22" s="418"/>
      <c r="C22" s="407"/>
      <c r="D22" s="403"/>
      <c r="E22" s="403"/>
      <c r="F22" s="406"/>
      <c r="G22" s="405"/>
      <c r="H22" s="404"/>
      <c r="I22" s="403"/>
      <c r="J22" s="403"/>
      <c r="K22" s="403"/>
      <c r="L22" s="403"/>
      <c r="M22" s="403"/>
    </row>
    <row r="23" spans="1:13" ht="15" x14ac:dyDescent="0.2">
      <c r="A23" s="416" t="s">
        <v>436</v>
      </c>
      <c r="B23" s="415" t="s">
        <v>535</v>
      </c>
      <c r="C23" s="407" t="s">
        <v>534</v>
      </c>
      <c r="D23" s="410">
        <v>5991</v>
      </c>
      <c r="E23" s="414">
        <f>SUM(F23:M23)</f>
        <v>4684</v>
      </c>
      <c r="F23" s="413"/>
      <c r="G23" s="412"/>
      <c r="H23" s="411"/>
      <c r="I23" s="410">
        <v>4684</v>
      </c>
      <c r="J23" s="410"/>
      <c r="K23" s="410"/>
      <c r="L23" s="410"/>
      <c r="M23" s="410"/>
    </row>
    <row r="24" spans="1:13" ht="15" x14ac:dyDescent="0.2">
      <c r="A24" s="416" t="s">
        <v>431</v>
      </c>
      <c r="B24" s="415" t="s">
        <v>533</v>
      </c>
      <c r="C24" s="407" t="s">
        <v>532</v>
      </c>
      <c r="D24" s="410"/>
      <c r="E24" s="414">
        <f>SUM(F24:M24)</f>
        <v>0</v>
      </c>
      <c r="F24" s="413"/>
      <c r="G24" s="412"/>
      <c r="H24" s="411"/>
      <c r="I24" s="410"/>
      <c r="J24" s="410"/>
      <c r="K24" s="410"/>
      <c r="L24" s="410"/>
      <c r="M24" s="410"/>
    </row>
    <row r="25" spans="1:13" ht="15" x14ac:dyDescent="0.2">
      <c r="A25" s="416" t="s">
        <v>428</v>
      </c>
      <c r="B25" s="415"/>
      <c r="C25" s="407"/>
      <c r="D25" s="403"/>
      <c r="E25" s="403"/>
      <c r="F25" s="406"/>
      <c r="G25" s="405"/>
      <c r="H25" s="404"/>
      <c r="I25" s="403"/>
      <c r="J25" s="403"/>
      <c r="K25" s="403"/>
      <c r="L25" s="403"/>
      <c r="M25" s="403"/>
    </row>
    <row r="26" spans="1:13" ht="15" x14ac:dyDescent="0.2">
      <c r="A26" s="416" t="s">
        <v>425</v>
      </c>
      <c r="B26" s="415" t="s">
        <v>531</v>
      </c>
      <c r="C26" s="407" t="s">
        <v>254</v>
      </c>
      <c r="D26" s="410">
        <v>126415</v>
      </c>
      <c r="E26" s="414">
        <f>SUM(F26:M26)</f>
        <v>97427</v>
      </c>
      <c r="F26" s="413"/>
      <c r="G26" s="412"/>
      <c r="H26" s="411">
        <v>6109</v>
      </c>
      <c r="I26" s="410">
        <v>91318</v>
      </c>
      <c r="J26" s="410"/>
      <c r="K26" s="410"/>
      <c r="L26" s="410"/>
      <c r="M26" s="410"/>
    </row>
    <row r="27" spans="1:13" ht="15" x14ac:dyDescent="0.2">
      <c r="A27" s="416" t="s">
        <v>422</v>
      </c>
      <c r="B27" s="415" t="s">
        <v>530</v>
      </c>
      <c r="C27" s="407" t="s">
        <v>252</v>
      </c>
      <c r="D27" s="410">
        <v>22665</v>
      </c>
      <c r="E27" s="414">
        <f>SUM(F27:M27)</f>
        <v>20899</v>
      </c>
      <c r="F27" s="413"/>
      <c r="G27" s="412"/>
      <c r="H27" s="411">
        <v>50</v>
      </c>
      <c r="I27" s="410">
        <v>20849</v>
      </c>
      <c r="J27" s="410"/>
      <c r="K27" s="410"/>
      <c r="L27" s="410"/>
      <c r="M27" s="410"/>
    </row>
    <row r="28" spans="1:13" ht="15" x14ac:dyDescent="0.2">
      <c r="A28" s="416" t="s">
        <v>418</v>
      </c>
      <c r="B28" s="415">
        <v>623</v>
      </c>
      <c r="C28" s="407" t="s">
        <v>250</v>
      </c>
      <c r="D28" s="410"/>
      <c r="E28" s="414">
        <f>SUM(F28:M28)</f>
        <v>0</v>
      </c>
      <c r="F28" s="413"/>
      <c r="G28" s="412"/>
      <c r="H28" s="411"/>
      <c r="I28" s="410"/>
      <c r="J28" s="410"/>
      <c r="K28" s="410"/>
      <c r="L28" s="410"/>
      <c r="M28" s="410"/>
    </row>
    <row r="29" spans="1:13" ht="15" x14ac:dyDescent="0.2">
      <c r="A29" s="416" t="s">
        <v>415</v>
      </c>
      <c r="B29" s="415" t="s">
        <v>529</v>
      </c>
      <c r="C29" s="407" t="s">
        <v>248</v>
      </c>
      <c r="D29" s="410"/>
      <c r="E29" s="414">
        <f>SUM(F29:M29)</f>
        <v>0</v>
      </c>
      <c r="F29" s="413"/>
      <c r="G29" s="412"/>
      <c r="H29" s="411"/>
      <c r="I29" s="410"/>
      <c r="J29" s="410"/>
      <c r="K29" s="410"/>
      <c r="L29" s="410"/>
      <c r="M29" s="410"/>
    </row>
    <row r="30" spans="1:13" ht="15" x14ac:dyDescent="0.2">
      <c r="A30" s="416" t="s">
        <v>410</v>
      </c>
      <c r="B30" s="415" t="s">
        <v>528</v>
      </c>
      <c r="C30" s="407" t="s">
        <v>246</v>
      </c>
      <c r="D30" s="410"/>
      <c r="E30" s="414">
        <f>SUM(F30:M30)</f>
        <v>0</v>
      </c>
      <c r="F30" s="413"/>
      <c r="G30" s="412"/>
      <c r="H30" s="411"/>
      <c r="I30" s="410"/>
      <c r="J30" s="410"/>
      <c r="K30" s="410"/>
      <c r="L30" s="410"/>
      <c r="M30" s="410"/>
    </row>
    <row r="31" spans="1:13" ht="15" x14ac:dyDescent="0.2">
      <c r="A31" s="416" t="s">
        <v>405</v>
      </c>
      <c r="B31" s="415"/>
      <c r="C31" s="407"/>
      <c r="D31" s="403"/>
      <c r="E31" s="403"/>
      <c r="F31" s="406"/>
      <c r="G31" s="405"/>
      <c r="H31" s="404"/>
      <c r="I31" s="403"/>
      <c r="J31" s="403"/>
      <c r="K31" s="403"/>
      <c r="L31" s="403"/>
      <c r="M31" s="403"/>
    </row>
    <row r="32" spans="1:13" ht="15" x14ac:dyDescent="0.2">
      <c r="A32" s="416" t="s">
        <v>401</v>
      </c>
      <c r="B32" s="415" t="s">
        <v>527</v>
      </c>
      <c r="C32" s="407" t="s">
        <v>244</v>
      </c>
      <c r="D32" s="410">
        <v>109488</v>
      </c>
      <c r="E32" s="414">
        <f>SUM(F32:M32)</f>
        <v>70729</v>
      </c>
      <c r="F32" s="413"/>
      <c r="G32" s="412"/>
      <c r="H32" s="411">
        <v>2406</v>
      </c>
      <c r="I32" s="410">
        <f>75735-7412</f>
        <v>68323</v>
      </c>
      <c r="J32" s="410"/>
      <c r="K32" s="410"/>
      <c r="L32" s="410"/>
      <c r="M32" s="410"/>
    </row>
    <row r="33" spans="1:13" ht="15" x14ac:dyDescent="0.2">
      <c r="A33" s="416" t="s">
        <v>398</v>
      </c>
      <c r="B33" s="415"/>
      <c r="C33" s="407"/>
      <c r="D33" s="403"/>
      <c r="E33" s="403"/>
      <c r="F33" s="406"/>
      <c r="G33" s="405"/>
      <c r="H33" s="404"/>
      <c r="I33" s="403"/>
      <c r="J33" s="403"/>
      <c r="K33" s="403"/>
      <c r="L33" s="403"/>
      <c r="M33" s="403"/>
    </row>
    <row r="34" spans="1:13" ht="15" x14ac:dyDescent="0.2">
      <c r="A34" s="416" t="s">
        <v>394</v>
      </c>
      <c r="B34" s="415" t="s">
        <v>526</v>
      </c>
      <c r="C34" s="407" t="s">
        <v>242</v>
      </c>
      <c r="D34" s="410"/>
      <c r="E34" s="414">
        <f t="shared" ref="E34:E41" si="2">SUM(F34:M34)</f>
        <v>0</v>
      </c>
      <c r="F34" s="413"/>
      <c r="G34" s="412"/>
      <c r="H34" s="411"/>
      <c r="I34" s="410"/>
      <c r="J34" s="410"/>
      <c r="K34" s="410"/>
      <c r="L34" s="410"/>
      <c r="M34" s="410"/>
    </row>
    <row r="35" spans="1:13" ht="15" x14ac:dyDescent="0.2">
      <c r="A35" s="416" t="s">
        <v>390</v>
      </c>
      <c r="B35" s="415" t="s">
        <v>525</v>
      </c>
      <c r="C35" s="407" t="s">
        <v>240</v>
      </c>
      <c r="D35" s="410"/>
      <c r="E35" s="414">
        <f t="shared" si="2"/>
        <v>0</v>
      </c>
      <c r="F35" s="413"/>
      <c r="G35" s="412"/>
      <c r="H35" s="411"/>
      <c r="I35" s="410"/>
      <c r="J35" s="410"/>
      <c r="K35" s="410"/>
      <c r="L35" s="410"/>
      <c r="M35" s="410"/>
    </row>
    <row r="36" spans="1:13" ht="15" x14ac:dyDescent="0.2">
      <c r="A36" s="416" t="s">
        <v>385</v>
      </c>
      <c r="B36" s="415">
        <v>656</v>
      </c>
      <c r="C36" s="407" t="s">
        <v>524</v>
      </c>
      <c r="D36" s="410"/>
      <c r="E36" s="414">
        <f t="shared" si="2"/>
        <v>0</v>
      </c>
      <c r="F36" s="413"/>
      <c r="G36" s="412"/>
      <c r="H36" s="411"/>
      <c r="I36" s="410"/>
      <c r="J36" s="410"/>
      <c r="K36" s="410"/>
      <c r="L36" s="410"/>
      <c r="M36" s="410"/>
    </row>
    <row r="37" spans="1:13" ht="15" x14ac:dyDescent="0.2">
      <c r="A37" s="416" t="s">
        <v>380</v>
      </c>
      <c r="B37" s="415" t="s">
        <v>523</v>
      </c>
      <c r="C37" s="407" t="s">
        <v>522</v>
      </c>
      <c r="D37" s="410"/>
      <c r="E37" s="414">
        <f t="shared" si="2"/>
        <v>0</v>
      </c>
      <c r="F37" s="413"/>
      <c r="G37" s="412"/>
      <c r="H37" s="411"/>
      <c r="I37" s="410"/>
      <c r="J37" s="410"/>
      <c r="K37" s="410"/>
      <c r="L37" s="410"/>
      <c r="M37" s="410"/>
    </row>
    <row r="38" spans="1:13" ht="15" x14ac:dyDescent="0.2">
      <c r="A38" s="416" t="s">
        <v>377</v>
      </c>
      <c r="B38" s="415">
        <v>663</v>
      </c>
      <c r="C38" s="407" t="s">
        <v>521</v>
      </c>
      <c r="D38" s="410"/>
      <c r="E38" s="414">
        <f t="shared" si="2"/>
        <v>0</v>
      </c>
      <c r="F38" s="413"/>
      <c r="G38" s="412"/>
      <c r="H38" s="411"/>
      <c r="I38" s="410"/>
      <c r="J38" s="410"/>
      <c r="K38" s="410"/>
      <c r="L38" s="410"/>
      <c r="M38" s="410"/>
    </row>
    <row r="39" spans="1:13" ht="15" x14ac:dyDescent="0.2">
      <c r="A39" s="416" t="s">
        <v>373</v>
      </c>
      <c r="B39" s="415" t="s">
        <v>520</v>
      </c>
      <c r="C39" s="407" t="s">
        <v>519</v>
      </c>
      <c r="D39" s="410"/>
      <c r="E39" s="414">
        <f t="shared" si="2"/>
        <v>0</v>
      </c>
      <c r="F39" s="413"/>
      <c r="G39" s="412"/>
      <c r="H39" s="411"/>
      <c r="I39" s="410"/>
      <c r="J39" s="410"/>
      <c r="K39" s="410"/>
      <c r="L39" s="410"/>
      <c r="M39" s="410"/>
    </row>
    <row r="40" spans="1:13" ht="15" x14ac:dyDescent="0.2">
      <c r="A40" s="416" t="s">
        <v>369</v>
      </c>
      <c r="B40" s="415" t="s">
        <v>518</v>
      </c>
      <c r="C40" s="407" t="s">
        <v>230</v>
      </c>
      <c r="D40" s="410"/>
      <c r="E40" s="414">
        <f t="shared" si="2"/>
        <v>0</v>
      </c>
      <c r="F40" s="413"/>
      <c r="G40" s="412"/>
      <c r="H40" s="411"/>
      <c r="I40" s="410"/>
      <c r="J40" s="410"/>
      <c r="K40" s="410"/>
      <c r="L40" s="410"/>
      <c r="M40" s="410"/>
    </row>
    <row r="41" spans="1:13" ht="15" x14ac:dyDescent="0.2">
      <c r="A41" s="416" t="s">
        <v>365</v>
      </c>
      <c r="B41" s="415" t="s">
        <v>517</v>
      </c>
      <c r="C41" s="407" t="s">
        <v>228</v>
      </c>
      <c r="D41" s="410"/>
      <c r="E41" s="414">
        <f t="shared" si="2"/>
        <v>0</v>
      </c>
      <c r="F41" s="413"/>
      <c r="G41" s="412"/>
      <c r="H41" s="411"/>
      <c r="I41" s="410"/>
      <c r="J41" s="410"/>
      <c r="K41" s="410"/>
      <c r="L41" s="410"/>
      <c r="M41" s="410"/>
    </row>
    <row r="42" spans="1:13" ht="15" x14ac:dyDescent="0.2">
      <c r="A42" s="416" t="s">
        <v>362</v>
      </c>
      <c r="B42" s="415"/>
      <c r="C42" s="407"/>
      <c r="D42" s="403"/>
      <c r="E42" s="403"/>
      <c r="F42" s="406"/>
      <c r="G42" s="405"/>
      <c r="H42" s="404"/>
      <c r="I42" s="403"/>
      <c r="J42" s="403"/>
      <c r="K42" s="403"/>
      <c r="L42" s="403"/>
      <c r="M42" s="403"/>
    </row>
    <row r="43" spans="1:13" ht="15" x14ac:dyDescent="0.2">
      <c r="A43" s="416" t="s">
        <v>359</v>
      </c>
      <c r="B43" s="415" t="s">
        <v>516</v>
      </c>
      <c r="C43" s="407" t="s">
        <v>515</v>
      </c>
      <c r="D43" s="410"/>
      <c r="E43" s="414">
        <f>SUM(F43:M43)</f>
        <v>0</v>
      </c>
      <c r="F43" s="413"/>
      <c r="G43" s="412"/>
      <c r="H43" s="411"/>
      <c r="I43" s="410"/>
      <c r="J43" s="410"/>
      <c r="K43" s="410"/>
      <c r="L43" s="410"/>
      <c r="M43" s="410"/>
    </row>
    <row r="44" spans="1:13" ht="15" x14ac:dyDescent="0.2">
      <c r="A44" s="416" t="s">
        <v>357</v>
      </c>
      <c r="B44" s="415" t="s">
        <v>514</v>
      </c>
      <c r="C44" s="407" t="s">
        <v>513</v>
      </c>
      <c r="D44" s="410">
        <v>32588</v>
      </c>
      <c r="E44" s="414">
        <f>SUM(F44:M44)</f>
        <v>27932</v>
      </c>
      <c r="F44" s="413"/>
      <c r="G44" s="412"/>
      <c r="H44" s="411">
        <v>27932</v>
      </c>
      <c r="I44" s="410"/>
      <c r="J44" s="410"/>
      <c r="K44" s="410"/>
      <c r="L44" s="410"/>
      <c r="M44" s="410"/>
    </row>
    <row r="45" spans="1:13" ht="15" x14ac:dyDescent="0.2">
      <c r="A45" s="416" t="s">
        <v>353</v>
      </c>
      <c r="B45" s="415" t="s">
        <v>512</v>
      </c>
      <c r="C45" s="407" t="s">
        <v>222</v>
      </c>
      <c r="D45" s="410"/>
      <c r="E45" s="414">
        <f>SUM(F45:M45)</f>
        <v>0</v>
      </c>
      <c r="F45" s="413"/>
      <c r="G45" s="412"/>
      <c r="H45" s="411"/>
      <c r="I45" s="410"/>
      <c r="J45" s="410"/>
      <c r="K45" s="410"/>
      <c r="L45" s="410"/>
      <c r="M45" s="410"/>
    </row>
    <row r="46" spans="1:13" ht="15" x14ac:dyDescent="0.2">
      <c r="A46" s="409"/>
      <c r="B46" s="408"/>
      <c r="C46" s="407"/>
      <c r="D46" s="403"/>
      <c r="E46" s="403"/>
      <c r="F46" s="406"/>
      <c r="G46" s="405"/>
      <c r="H46" s="404"/>
      <c r="I46" s="403"/>
      <c r="J46" s="403"/>
      <c r="K46" s="403"/>
      <c r="L46" s="403"/>
      <c r="M46" s="403"/>
    </row>
    <row r="47" spans="1:13" ht="12" customHeight="1" x14ac:dyDescent="0.2">
      <c r="A47" s="602" t="str">
        <f ca="1">CELL("filename",A47)</f>
        <v>R:\Finance\Annual Budget\Amended 2016-2017\[2016-2017 Amended Budget.xlsx]234a</v>
      </c>
      <c r="B47" s="602"/>
      <c r="C47" s="602"/>
      <c r="D47" s="402"/>
      <c r="E47" s="402"/>
      <c r="F47" s="402"/>
      <c r="G47" s="402"/>
      <c r="H47" s="402"/>
      <c r="I47" s="402"/>
      <c r="J47" s="402"/>
      <c r="K47" s="402"/>
      <c r="L47" s="402"/>
      <c r="M47" s="402"/>
    </row>
    <row r="48" spans="1:13" ht="12" customHeight="1" x14ac:dyDescent="0.2">
      <c r="A48" s="401"/>
      <c r="B48" s="401"/>
      <c r="C48" s="400" t="s">
        <v>511</v>
      </c>
      <c r="D48" s="399">
        <f t="shared" ref="D48:M48" si="3">SUM(D23:D46)</f>
        <v>297147</v>
      </c>
      <c r="E48" s="399">
        <f t="shared" si="3"/>
        <v>221671</v>
      </c>
      <c r="F48" s="399">
        <f t="shared" si="3"/>
        <v>0</v>
      </c>
      <c r="G48" s="399">
        <f t="shared" si="3"/>
        <v>0</v>
      </c>
      <c r="H48" s="399">
        <f t="shared" si="3"/>
        <v>36497</v>
      </c>
      <c r="I48" s="399">
        <f t="shared" si="3"/>
        <v>185174</v>
      </c>
      <c r="J48" s="399">
        <f t="shared" si="3"/>
        <v>0</v>
      </c>
      <c r="K48" s="399">
        <f t="shared" si="3"/>
        <v>0</v>
      </c>
      <c r="L48" s="399">
        <f t="shared" si="3"/>
        <v>0</v>
      </c>
      <c r="M48" s="399">
        <f t="shared" si="3"/>
        <v>0</v>
      </c>
    </row>
  </sheetData>
  <mergeCells count="3">
    <mergeCell ref="A1:C1"/>
    <mergeCell ref="A4:C4"/>
    <mergeCell ref="A47:C47"/>
  </mergeCells>
  <printOptions horizontalCentered="1" verticalCentered="1"/>
  <pageMargins left="0.1" right="0.1" top="0.4" bottom="0.4" header="0.1" footer="0.1"/>
  <pageSetup scale="81" fitToHeight="2" orientation="landscape" r:id="rId1"/>
  <headerFooter>
    <oddHeader>&amp;C&amp;"Arial,Bold"TWIN FALLS SCHOOL DISTRICT 411</oddHeader>
    <oddFooter>&amp;L&amp;"Arial,Bold"&amp;Z&amp;F&amp;R&amp;"Arial,Bold"Page &amp;P of &amp;N</oddFooter>
  </headerFooter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C49"/>
  <sheetViews>
    <sheetView zoomScaleNormal="100" workbookViewId="0">
      <pane xSplit="3" ySplit="7" topLeftCell="D17" activePane="bottomRight" state="frozen"/>
      <selection activeCell="P31" sqref="P31"/>
      <selection pane="topRight" activeCell="P31" sqref="P31"/>
      <selection pane="bottomLeft" activeCell="P31" sqref="P31"/>
      <selection pane="bottomRight" activeCell="P31" sqref="P31"/>
    </sheetView>
  </sheetViews>
  <sheetFormatPr defaultRowHeight="15.75" x14ac:dyDescent="0.25"/>
  <cols>
    <col min="1" max="1" width="3.77734375" style="397" customWidth="1"/>
    <col min="2" max="2" width="6.77734375" style="452" customWidth="1"/>
    <col min="3" max="3" width="30.77734375" style="398" customWidth="1"/>
    <col min="4" max="13" width="11.77734375" style="397" customWidth="1"/>
    <col min="14" max="16384" width="8.88671875" style="397"/>
  </cols>
  <sheetData>
    <row r="1" spans="1:22" ht="20.25" x14ac:dyDescent="0.3">
      <c r="A1" s="600" t="s">
        <v>47</v>
      </c>
      <c r="B1" s="600"/>
      <c r="C1" s="600"/>
      <c r="E1" s="530" t="s">
        <v>510</v>
      </c>
      <c r="F1" s="529"/>
      <c r="G1" s="529"/>
      <c r="H1" s="529"/>
      <c r="I1" s="451"/>
      <c r="K1" s="446"/>
      <c r="L1" s="445"/>
      <c r="M1" s="556" t="s">
        <v>692</v>
      </c>
    </row>
    <row r="2" spans="1:22" x14ac:dyDescent="0.25">
      <c r="E2" s="530" t="s">
        <v>16</v>
      </c>
      <c r="F2" s="529"/>
      <c r="G2" s="529"/>
      <c r="H2" s="528"/>
      <c r="K2" s="446"/>
      <c r="L2" s="445"/>
      <c r="M2" s="542" t="s">
        <v>689</v>
      </c>
    </row>
    <row r="3" spans="1:22" ht="15" customHeight="1" x14ac:dyDescent="0.25">
      <c r="E3" s="447" t="s">
        <v>507</v>
      </c>
      <c r="F3" s="447"/>
      <c r="G3" s="447"/>
      <c r="H3" s="528"/>
      <c r="J3" s="527" t="s">
        <v>5</v>
      </c>
      <c r="K3" s="446"/>
      <c r="L3" s="445"/>
      <c r="M3" s="542" t="s">
        <v>688</v>
      </c>
    </row>
    <row r="4" spans="1:22" ht="12.6" customHeight="1" x14ac:dyDescent="0.2">
      <c r="A4" s="603" t="s">
        <v>505</v>
      </c>
      <c r="B4" s="603"/>
      <c r="C4" s="603"/>
      <c r="D4" s="401"/>
      <c r="E4" s="401"/>
      <c r="F4" s="401"/>
      <c r="G4" s="401"/>
      <c r="H4" s="401"/>
      <c r="I4" s="401"/>
      <c r="J4" s="401"/>
      <c r="K4" s="401"/>
      <c r="L4" s="401"/>
    </row>
    <row r="5" spans="1:22" ht="15" x14ac:dyDescent="0.2">
      <c r="A5" s="526"/>
      <c r="B5" s="522"/>
      <c r="C5" s="525" t="s">
        <v>16</v>
      </c>
      <c r="D5" s="522" t="s">
        <v>503</v>
      </c>
      <c r="E5" s="522" t="s">
        <v>90</v>
      </c>
      <c r="F5" s="524" t="s">
        <v>85</v>
      </c>
      <c r="G5" s="524" t="s">
        <v>83</v>
      </c>
      <c r="H5" s="524" t="s">
        <v>81</v>
      </c>
      <c r="I5" s="524" t="s">
        <v>79</v>
      </c>
      <c r="J5" s="524" t="s">
        <v>77</v>
      </c>
      <c r="K5" s="523" t="s">
        <v>75</v>
      </c>
      <c r="L5" s="522" t="s">
        <v>73</v>
      </c>
      <c r="M5" s="522" t="s">
        <v>70</v>
      </c>
    </row>
    <row r="6" spans="1:22" ht="15" x14ac:dyDescent="0.2">
      <c r="A6" s="521"/>
      <c r="B6" s="481"/>
      <c r="C6" s="480"/>
      <c r="D6" s="516"/>
      <c r="E6" s="520"/>
      <c r="F6" s="401"/>
      <c r="G6" s="519"/>
      <c r="H6" s="518" t="s">
        <v>560</v>
      </c>
      <c r="I6" s="518" t="s">
        <v>559</v>
      </c>
      <c r="J6" s="517" t="s">
        <v>558</v>
      </c>
      <c r="K6" s="481" t="s">
        <v>557</v>
      </c>
      <c r="L6" s="481" t="s">
        <v>556</v>
      </c>
      <c r="M6" s="516"/>
    </row>
    <row r="7" spans="1:22" ht="15" x14ac:dyDescent="0.2">
      <c r="A7" s="482" t="s">
        <v>87</v>
      </c>
      <c r="B7" s="484" t="s">
        <v>500</v>
      </c>
      <c r="C7" s="515" t="s">
        <v>555</v>
      </c>
      <c r="D7" s="484" t="s">
        <v>88</v>
      </c>
      <c r="E7" s="484" t="s">
        <v>88</v>
      </c>
      <c r="F7" s="514" t="s">
        <v>84</v>
      </c>
      <c r="G7" s="459" t="s">
        <v>82</v>
      </c>
      <c r="H7" s="459" t="s">
        <v>554</v>
      </c>
      <c r="I7" s="459" t="s">
        <v>553</v>
      </c>
      <c r="J7" s="482" t="s">
        <v>552</v>
      </c>
      <c r="K7" s="484" t="s">
        <v>551</v>
      </c>
      <c r="L7" s="484" t="s">
        <v>550</v>
      </c>
      <c r="M7" s="484" t="s">
        <v>184</v>
      </c>
    </row>
    <row r="8" spans="1:22" ht="15" x14ac:dyDescent="0.2">
      <c r="A8" s="482" t="s">
        <v>350</v>
      </c>
      <c r="B8" s="484" t="s">
        <v>597</v>
      </c>
      <c r="C8" s="463" t="s">
        <v>220</v>
      </c>
      <c r="D8" s="497"/>
      <c r="E8" s="414">
        <f>SUM(F8:M8)</f>
        <v>0</v>
      </c>
      <c r="F8" s="500"/>
      <c r="G8" s="499"/>
      <c r="H8" s="498"/>
      <c r="I8" s="497"/>
      <c r="J8" s="497"/>
      <c r="K8" s="497"/>
      <c r="L8" s="497"/>
      <c r="M8" s="497"/>
    </row>
    <row r="9" spans="1:22" ht="15" x14ac:dyDescent="0.2">
      <c r="A9" s="482" t="s">
        <v>493</v>
      </c>
      <c r="B9" s="484"/>
      <c r="C9" s="463"/>
      <c r="D9" s="509"/>
      <c r="E9" s="509"/>
      <c r="F9" s="512"/>
      <c r="G9" s="511"/>
      <c r="H9" s="510"/>
      <c r="I9" s="509"/>
      <c r="J9" s="509"/>
      <c r="K9" s="509"/>
      <c r="L9" s="509"/>
      <c r="M9" s="509"/>
    </row>
    <row r="10" spans="1:22" ht="15" x14ac:dyDescent="0.2">
      <c r="A10" s="482" t="s">
        <v>490</v>
      </c>
      <c r="B10" s="484" t="s">
        <v>75</v>
      </c>
      <c r="C10" s="473" t="s">
        <v>596</v>
      </c>
      <c r="D10" s="472">
        <f>+D8+'234a'!D48</f>
        <v>297147</v>
      </c>
      <c r="E10" s="472">
        <f>+E8+'234a'!E48</f>
        <v>221671</v>
      </c>
      <c r="F10" s="472">
        <f>+F8+'234a'!F48</f>
        <v>0</v>
      </c>
      <c r="G10" s="472">
        <f>+G8+'234a'!G48</f>
        <v>0</v>
      </c>
      <c r="H10" s="472">
        <f>+H8+'234a'!H48</f>
        <v>36497</v>
      </c>
      <c r="I10" s="472">
        <f>+I8+'234a'!I48</f>
        <v>185174</v>
      </c>
      <c r="J10" s="472">
        <f>+J8+'234a'!J48</f>
        <v>0</v>
      </c>
      <c r="K10" s="472">
        <f>+K8+'234a'!K48</f>
        <v>0</v>
      </c>
      <c r="L10" s="472">
        <f>+L8+'234a'!L48</f>
        <v>0</v>
      </c>
      <c r="M10" s="472">
        <f>+M8+'234a'!M48</f>
        <v>0</v>
      </c>
    </row>
    <row r="11" spans="1:22" x14ac:dyDescent="0.25">
      <c r="A11" s="482" t="s">
        <v>485</v>
      </c>
      <c r="B11" s="513"/>
      <c r="C11" s="486"/>
      <c r="D11" s="501"/>
      <c r="E11" s="501"/>
      <c r="F11" s="504"/>
      <c r="G11" s="503"/>
      <c r="H11" s="502"/>
      <c r="I11" s="501"/>
      <c r="J11" s="501"/>
      <c r="K11" s="501"/>
      <c r="L11" s="501"/>
      <c r="M11" s="501"/>
    </row>
    <row r="12" spans="1:22" ht="15" x14ac:dyDescent="0.2">
      <c r="A12" s="482" t="s">
        <v>478</v>
      </c>
      <c r="B12" s="484" t="s">
        <v>595</v>
      </c>
      <c r="C12" s="463" t="s">
        <v>218</v>
      </c>
      <c r="D12" s="497"/>
      <c r="E12" s="414">
        <f>SUM(F12:M12)</f>
        <v>0</v>
      </c>
      <c r="F12" s="500"/>
      <c r="G12" s="499"/>
      <c r="H12" s="498"/>
      <c r="I12" s="497"/>
      <c r="J12" s="497"/>
      <c r="K12" s="497"/>
      <c r="L12" s="497"/>
      <c r="M12" s="497"/>
    </row>
    <row r="13" spans="1:22" ht="15" x14ac:dyDescent="0.2">
      <c r="A13" s="482" t="s">
        <v>474</v>
      </c>
      <c r="B13" s="484" t="s">
        <v>594</v>
      </c>
      <c r="C13" s="463" t="s">
        <v>216</v>
      </c>
      <c r="D13" s="497"/>
      <c r="E13" s="414">
        <f>SUM(F13:M13)</f>
        <v>0</v>
      </c>
      <c r="F13" s="500"/>
      <c r="G13" s="499"/>
      <c r="H13" s="498"/>
      <c r="I13" s="497"/>
      <c r="J13" s="497"/>
      <c r="K13" s="497"/>
      <c r="L13" s="497"/>
      <c r="M13" s="497"/>
    </row>
    <row r="14" spans="1:22" ht="15" x14ac:dyDescent="0.2">
      <c r="A14" s="482" t="s">
        <v>469</v>
      </c>
      <c r="B14" s="484">
        <v>730</v>
      </c>
      <c r="C14" s="463" t="s">
        <v>593</v>
      </c>
      <c r="D14" s="497"/>
      <c r="E14" s="414">
        <f>SUM(F14:M14)</f>
        <v>0</v>
      </c>
      <c r="F14" s="500"/>
      <c r="G14" s="499"/>
      <c r="H14" s="498"/>
      <c r="I14" s="497"/>
      <c r="J14" s="497"/>
      <c r="K14" s="497"/>
      <c r="L14" s="497"/>
      <c r="M14" s="497"/>
    </row>
    <row r="15" spans="1:22" ht="15" x14ac:dyDescent="0.2">
      <c r="A15" s="482" t="s">
        <v>465</v>
      </c>
      <c r="B15" s="484"/>
      <c r="C15" s="463"/>
      <c r="D15" s="501"/>
      <c r="E15" s="501"/>
      <c r="F15" s="512"/>
      <c r="G15" s="511"/>
      <c r="H15" s="510"/>
      <c r="I15" s="509"/>
      <c r="J15" s="509"/>
      <c r="K15" s="509"/>
      <c r="L15" s="509"/>
      <c r="M15" s="509"/>
    </row>
    <row r="16" spans="1:22" ht="15" x14ac:dyDescent="0.2">
      <c r="A16" s="482" t="s">
        <v>461</v>
      </c>
      <c r="B16" s="484" t="s">
        <v>73</v>
      </c>
      <c r="C16" s="463" t="s">
        <v>592</v>
      </c>
      <c r="D16" s="472">
        <f t="shared" ref="D16:M16" si="0">SUM(D12:D14)</f>
        <v>0</v>
      </c>
      <c r="E16" s="472">
        <f t="shared" si="0"/>
        <v>0</v>
      </c>
      <c r="F16" s="472">
        <f t="shared" si="0"/>
        <v>0</v>
      </c>
      <c r="G16" s="472">
        <f t="shared" si="0"/>
        <v>0</v>
      </c>
      <c r="H16" s="472">
        <f t="shared" si="0"/>
        <v>0</v>
      </c>
      <c r="I16" s="472">
        <f t="shared" si="0"/>
        <v>0</v>
      </c>
      <c r="J16" s="472">
        <f t="shared" si="0"/>
        <v>0</v>
      </c>
      <c r="K16" s="472">
        <f t="shared" si="0"/>
        <v>0</v>
      </c>
      <c r="L16" s="472">
        <f t="shared" si="0"/>
        <v>0</v>
      </c>
      <c r="M16" s="472">
        <f t="shared" si="0"/>
        <v>0</v>
      </c>
      <c r="N16" s="492"/>
      <c r="O16" s="492"/>
      <c r="P16" s="492"/>
      <c r="Q16" s="492"/>
      <c r="R16" s="492"/>
      <c r="S16" s="492"/>
      <c r="T16" s="492"/>
      <c r="U16" s="492"/>
      <c r="V16" s="492"/>
    </row>
    <row r="17" spans="1:55" ht="15" x14ac:dyDescent="0.2">
      <c r="A17" s="482" t="s">
        <v>457</v>
      </c>
      <c r="B17" s="484"/>
      <c r="C17" s="463"/>
      <c r="D17" s="501"/>
      <c r="E17" s="501"/>
      <c r="F17" s="504"/>
      <c r="G17" s="503"/>
      <c r="H17" s="502"/>
      <c r="I17" s="501"/>
      <c r="J17" s="501"/>
      <c r="K17" s="501"/>
      <c r="L17" s="501"/>
      <c r="M17" s="501"/>
    </row>
    <row r="18" spans="1:55" ht="15" x14ac:dyDescent="0.2">
      <c r="A18" s="482" t="s">
        <v>453</v>
      </c>
      <c r="B18" s="484" t="s">
        <v>591</v>
      </c>
      <c r="C18" s="463" t="s">
        <v>590</v>
      </c>
      <c r="D18" s="497"/>
      <c r="E18" s="414">
        <f>SUM(F18:M18)</f>
        <v>0</v>
      </c>
      <c r="F18" s="500"/>
      <c r="G18" s="499"/>
      <c r="H18" s="498"/>
      <c r="I18" s="497"/>
      <c r="J18" s="497"/>
      <c r="K18" s="497"/>
      <c r="L18" s="497"/>
      <c r="M18" s="497"/>
    </row>
    <row r="19" spans="1:55" ht="15" x14ac:dyDescent="0.2">
      <c r="A19" s="482" t="s">
        <v>449</v>
      </c>
      <c r="B19" s="484">
        <v>811</v>
      </c>
      <c r="C19" s="463" t="s">
        <v>589</v>
      </c>
      <c r="D19" s="497">
        <v>10894</v>
      </c>
      <c r="E19" s="414">
        <f>SUM(F19:M19)</f>
        <v>14749</v>
      </c>
      <c r="F19" s="500"/>
      <c r="G19" s="499"/>
      <c r="H19" s="498"/>
      <c r="I19" s="497"/>
      <c r="J19" s="497">
        <v>14749</v>
      </c>
      <c r="K19" s="497"/>
      <c r="L19" s="497"/>
      <c r="M19" s="497"/>
    </row>
    <row r="20" spans="1:55" ht="15" x14ac:dyDescent="0.2">
      <c r="A20" s="482" t="s">
        <v>445</v>
      </c>
      <c r="B20" s="484"/>
      <c r="C20" s="463"/>
      <c r="D20" s="509"/>
      <c r="E20" s="509"/>
      <c r="F20" s="512"/>
      <c r="G20" s="511"/>
      <c r="H20" s="510"/>
      <c r="I20" s="509"/>
      <c r="J20" s="509"/>
      <c r="K20" s="509"/>
      <c r="L20" s="509"/>
      <c r="M20" s="509"/>
    </row>
    <row r="21" spans="1:55" s="505" customFormat="1" ht="15" x14ac:dyDescent="0.2">
      <c r="A21" s="482" t="s">
        <v>442</v>
      </c>
      <c r="B21" s="508">
        <v>800</v>
      </c>
      <c r="C21" s="507" t="s">
        <v>588</v>
      </c>
      <c r="D21" s="472">
        <f t="shared" ref="D21:M21" si="1">SUM(D17:D19)</f>
        <v>10894</v>
      </c>
      <c r="E21" s="472">
        <f t="shared" si="1"/>
        <v>14749</v>
      </c>
      <c r="F21" s="472">
        <f t="shared" si="1"/>
        <v>0</v>
      </c>
      <c r="G21" s="472">
        <f t="shared" si="1"/>
        <v>0</v>
      </c>
      <c r="H21" s="472">
        <f t="shared" si="1"/>
        <v>0</v>
      </c>
      <c r="I21" s="472">
        <f t="shared" si="1"/>
        <v>0</v>
      </c>
      <c r="J21" s="472">
        <f t="shared" si="1"/>
        <v>14749</v>
      </c>
      <c r="K21" s="472">
        <f t="shared" si="1"/>
        <v>0</v>
      </c>
      <c r="L21" s="472">
        <f t="shared" si="1"/>
        <v>0</v>
      </c>
      <c r="M21" s="472">
        <f t="shared" si="1"/>
        <v>0</v>
      </c>
    </row>
    <row r="22" spans="1:55" ht="15" x14ac:dyDescent="0.2">
      <c r="A22" s="482" t="s">
        <v>438</v>
      </c>
      <c r="B22" s="484"/>
      <c r="C22" s="463"/>
      <c r="D22" s="501"/>
      <c r="E22" s="501"/>
      <c r="F22" s="504"/>
      <c r="G22" s="503"/>
      <c r="H22" s="502"/>
      <c r="I22" s="501"/>
      <c r="J22" s="501"/>
      <c r="K22" s="501"/>
      <c r="L22" s="501"/>
      <c r="M22" s="501"/>
    </row>
    <row r="23" spans="1:55" ht="15" x14ac:dyDescent="0.2">
      <c r="A23" s="482" t="s">
        <v>434</v>
      </c>
      <c r="B23" s="484" t="s">
        <v>587</v>
      </c>
      <c r="C23" s="463" t="s">
        <v>205</v>
      </c>
      <c r="D23" s="410"/>
      <c r="E23" s="414">
        <f>SUM(F23:M23)</f>
        <v>0</v>
      </c>
      <c r="F23" s="500"/>
      <c r="G23" s="499"/>
      <c r="H23" s="498"/>
      <c r="I23" s="497"/>
      <c r="J23" s="497"/>
      <c r="K23" s="497"/>
      <c r="L23" s="497"/>
      <c r="M23" s="497"/>
    </row>
    <row r="24" spans="1:55" ht="15" x14ac:dyDescent="0.2">
      <c r="A24" s="482" t="s">
        <v>429</v>
      </c>
      <c r="B24" s="484" t="s">
        <v>586</v>
      </c>
      <c r="C24" s="463" t="s">
        <v>203</v>
      </c>
      <c r="D24" s="410"/>
      <c r="E24" s="414">
        <f>SUM(F24:M24)</f>
        <v>0</v>
      </c>
      <c r="F24" s="500"/>
      <c r="G24" s="499"/>
      <c r="H24" s="498"/>
      <c r="I24" s="497"/>
      <c r="J24" s="497"/>
      <c r="K24" s="497"/>
      <c r="L24" s="497"/>
      <c r="M24" s="497"/>
    </row>
    <row r="25" spans="1:55" ht="15" x14ac:dyDescent="0.2">
      <c r="A25" s="482" t="s">
        <v>426</v>
      </c>
      <c r="B25" s="484" t="s">
        <v>585</v>
      </c>
      <c r="C25" s="463" t="s">
        <v>201</v>
      </c>
      <c r="D25" s="410"/>
      <c r="E25" s="414">
        <f>SUM(F25:M25)</f>
        <v>0</v>
      </c>
      <c r="F25" s="500"/>
      <c r="G25" s="499"/>
      <c r="H25" s="498"/>
      <c r="I25" s="497"/>
      <c r="J25" s="497"/>
      <c r="K25" s="497"/>
      <c r="L25" s="497"/>
      <c r="M25" s="497"/>
    </row>
    <row r="26" spans="1:55" ht="15" x14ac:dyDescent="0.2">
      <c r="A26" s="482" t="s">
        <v>424</v>
      </c>
      <c r="B26" s="484" t="s">
        <v>584</v>
      </c>
      <c r="C26" s="463" t="s">
        <v>583</v>
      </c>
      <c r="D26" s="410">
        <v>292</v>
      </c>
      <c r="E26" s="414">
        <f>SUM(F26:M26)</f>
        <v>0</v>
      </c>
      <c r="F26" s="500"/>
      <c r="G26" s="499"/>
      <c r="H26" s="498"/>
      <c r="I26" s="497"/>
      <c r="J26" s="497"/>
      <c r="K26" s="497"/>
      <c r="L26" s="497"/>
      <c r="M26" s="497"/>
    </row>
    <row r="27" spans="1:55" ht="15" x14ac:dyDescent="0.2">
      <c r="A27" s="482" t="s">
        <v>420</v>
      </c>
      <c r="B27" s="484"/>
      <c r="C27" s="463"/>
      <c r="D27" s="485"/>
      <c r="E27" s="485"/>
      <c r="F27" s="496"/>
      <c r="G27" s="495"/>
      <c r="H27" s="494"/>
      <c r="I27" s="493"/>
      <c r="J27" s="493"/>
      <c r="K27" s="493"/>
      <c r="L27" s="493"/>
      <c r="M27" s="493"/>
    </row>
    <row r="28" spans="1:55" ht="15" x14ac:dyDescent="0.2">
      <c r="A28" s="482" t="s">
        <v>417</v>
      </c>
      <c r="B28" s="484" t="s">
        <v>582</v>
      </c>
      <c r="C28" s="463" t="s">
        <v>581</v>
      </c>
      <c r="D28" s="472">
        <f t="shared" ref="D28:M28" si="2">SUM(D23:D27)</f>
        <v>292</v>
      </c>
      <c r="E28" s="472">
        <f t="shared" si="2"/>
        <v>0</v>
      </c>
      <c r="F28" s="472">
        <f t="shared" si="2"/>
        <v>0</v>
      </c>
      <c r="G28" s="472">
        <f t="shared" si="2"/>
        <v>0</v>
      </c>
      <c r="H28" s="472">
        <f t="shared" si="2"/>
        <v>0</v>
      </c>
      <c r="I28" s="472">
        <f t="shared" si="2"/>
        <v>0</v>
      </c>
      <c r="J28" s="472">
        <f t="shared" si="2"/>
        <v>0</v>
      </c>
      <c r="K28" s="472">
        <f t="shared" si="2"/>
        <v>0</v>
      </c>
      <c r="L28" s="472">
        <f t="shared" si="2"/>
        <v>0</v>
      </c>
      <c r="M28" s="472">
        <f t="shared" si="2"/>
        <v>0</v>
      </c>
      <c r="N28" s="492"/>
      <c r="O28" s="492"/>
      <c r="P28" s="492"/>
      <c r="Q28" s="492"/>
      <c r="R28" s="492"/>
      <c r="S28" s="492"/>
      <c r="T28" s="492"/>
      <c r="U28" s="492"/>
      <c r="V28" s="492"/>
      <c r="W28" s="492"/>
      <c r="X28" s="492"/>
      <c r="Y28" s="492"/>
      <c r="Z28" s="492"/>
      <c r="AA28" s="492"/>
      <c r="AB28" s="492"/>
      <c r="AC28" s="492"/>
      <c r="AD28" s="492"/>
      <c r="AE28" s="492"/>
      <c r="AF28" s="492"/>
      <c r="AG28" s="492"/>
      <c r="AH28" s="492"/>
      <c r="AI28" s="492"/>
      <c r="AJ28" s="492"/>
      <c r="AK28" s="492"/>
      <c r="AL28" s="492"/>
      <c r="AM28" s="492"/>
      <c r="AN28" s="492"/>
      <c r="AO28" s="492"/>
      <c r="AP28" s="492"/>
      <c r="AQ28" s="492"/>
      <c r="AR28" s="492"/>
      <c r="AS28" s="492"/>
      <c r="AT28" s="492"/>
      <c r="AU28" s="492"/>
      <c r="AV28" s="492"/>
      <c r="AW28" s="492"/>
      <c r="AX28" s="492"/>
      <c r="AY28" s="492"/>
      <c r="AZ28" s="492"/>
      <c r="BA28" s="492"/>
      <c r="BB28" s="492"/>
      <c r="BC28" s="492"/>
    </row>
    <row r="29" spans="1:55" ht="15" x14ac:dyDescent="0.2">
      <c r="A29" s="482" t="s">
        <v>413</v>
      </c>
      <c r="B29" s="484"/>
      <c r="C29" s="463"/>
      <c r="D29" s="485"/>
      <c r="E29" s="485"/>
      <c r="F29" s="485"/>
      <c r="G29" s="485"/>
      <c r="H29" s="485"/>
      <c r="I29" s="485"/>
      <c r="J29" s="485"/>
      <c r="K29" s="485"/>
      <c r="L29" s="485"/>
      <c r="M29" s="485"/>
    </row>
    <row r="30" spans="1:55" ht="15" x14ac:dyDescent="0.2">
      <c r="A30" s="482" t="s">
        <v>407</v>
      </c>
      <c r="B30" s="481"/>
      <c r="C30" s="480" t="s">
        <v>580</v>
      </c>
      <c r="D30" s="460"/>
      <c r="E30" s="460"/>
      <c r="F30" s="460"/>
      <c r="G30" s="460"/>
      <c r="H30" s="460"/>
      <c r="I30" s="460"/>
      <c r="J30" s="460"/>
      <c r="K30" s="460"/>
      <c r="L30" s="460"/>
      <c r="M30" s="460"/>
    </row>
    <row r="31" spans="1:55" ht="15" x14ac:dyDescent="0.2">
      <c r="A31" s="482" t="s">
        <v>403</v>
      </c>
      <c r="B31" s="484"/>
      <c r="C31" s="491" t="s">
        <v>579</v>
      </c>
      <c r="D31" s="472">
        <f>SUM(D28,D21,D16,D10,'234a'!D21)</f>
        <v>329184</v>
      </c>
      <c r="E31" s="472">
        <f>SUM(E28,E21,E16,E10,'234a'!E21)</f>
        <v>257463</v>
      </c>
      <c r="F31" s="472">
        <f>SUM(F28,F21,F16,F10,'234a'!F21)</f>
        <v>0</v>
      </c>
      <c r="G31" s="472">
        <f>SUM(G28,G21,G16,G10,'234a'!G21)</f>
        <v>0</v>
      </c>
      <c r="H31" s="472">
        <f>SUM(H28,H21,H16,H10,'234a'!H21)</f>
        <v>47363</v>
      </c>
      <c r="I31" s="472">
        <f>SUM(I28,I21,I16,I10,'234a'!I21)</f>
        <v>195351</v>
      </c>
      <c r="J31" s="472">
        <f>SUM(J28,J21,J16,J10,'234a'!J21)</f>
        <v>14749</v>
      </c>
      <c r="K31" s="472">
        <f>SUM(K28,K21,K16,K10,'234a'!K21)</f>
        <v>0</v>
      </c>
      <c r="L31" s="472">
        <f>SUM(L28,L21,L16,L10,'234a'!L21)</f>
        <v>0</v>
      </c>
      <c r="M31" s="472">
        <f>SUM(M28,M21,M16,M10,'234a'!M21)</f>
        <v>0</v>
      </c>
    </row>
    <row r="32" spans="1:55" ht="15" x14ac:dyDescent="0.2">
      <c r="A32" s="482" t="s">
        <v>400</v>
      </c>
      <c r="B32" s="484"/>
      <c r="C32" s="463"/>
      <c r="D32" s="485"/>
      <c r="E32" s="485"/>
      <c r="F32" s="490"/>
      <c r="G32" s="489"/>
      <c r="H32" s="488"/>
      <c r="I32" s="485"/>
      <c r="J32" s="485"/>
      <c r="K32" s="485"/>
      <c r="L32" s="485"/>
      <c r="M32" s="485"/>
    </row>
    <row r="33" spans="1:13" ht="15" x14ac:dyDescent="0.2">
      <c r="A33" s="482" t="s">
        <v>397</v>
      </c>
      <c r="B33" s="481">
        <v>950</v>
      </c>
      <c r="C33" s="480" t="s">
        <v>578</v>
      </c>
      <c r="D33" s="493"/>
      <c r="E33" s="493"/>
      <c r="F33" s="417"/>
      <c r="G33" s="417"/>
      <c r="H33" s="417"/>
      <c r="I33" s="417"/>
      <c r="J33" s="417"/>
      <c r="K33" s="417"/>
      <c r="L33" s="417"/>
      <c r="M33" s="460"/>
    </row>
    <row r="34" spans="1:13" ht="15" x14ac:dyDescent="0.2">
      <c r="A34" s="482" t="s">
        <v>393</v>
      </c>
      <c r="B34" s="484"/>
      <c r="C34" s="483" t="s">
        <v>577</v>
      </c>
      <c r="D34" s="552"/>
      <c r="E34" s="552"/>
      <c r="F34" s="417"/>
      <c r="G34" s="417"/>
      <c r="H34" s="417"/>
      <c r="I34" s="417"/>
      <c r="J34" s="417"/>
      <c r="K34" s="417"/>
      <c r="L34" s="417"/>
      <c r="M34" s="460"/>
    </row>
    <row r="35" spans="1:13" x14ac:dyDescent="0.25">
      <c r="A35" s="482" t="s">
        <v>388</v>
      </c>
      <c r="B35" s="484"/>
      <c r="C35" s="486"/>
      <c r="D35" s="485"/>
      <c r="E35" s="485"/>
      <c r="F35" s="417"/>
      <c r="G35" s="417"/>
      <c r="H35" s="417"/>
      <c r="I35" s="417"/>
      <c r="J35" s="417"/>
      <c r="K35" s="417"/>
      <c r="L35" s="417"/>
      <c r="M35" s="460"/>
    </row>
    <row r="36" spans="1:13" ht="15" x14ac:dyDescent="0.2">
      <c r="A36" s="482" t="s">
        <v>383</v>
      </c>
      <c r="B36" s="481"/>
      <c r="C36" s="480" t="s">
        <v>576</v>
      </c>
      <c r="D36" s="604">
        <f>+D31+D34</f>
        <v>329184</v>
      </c>
      <c r="E36" s="604">
        <f>+E31+E34</f>
        <v>257463</v>
      </c>
      <c r="F36" s="417"/>
      <c r="G36" s="417"/>
      <c r="H36" s="417"/>
      <c r="I36" s="417"/>
      <c r="J36" s="417"/>
      <c r="K36" s="417"/>
      <c r="L36" s="417"/>
      <c r="M36" s="460"/>
    </row>
    <row r="37" spans="1:13" ht="15" x14ac:dyDescent="0.2">
      <c r="A37" s="482" t="s">
        <v>379</v>
      </c>
      <c r="B37" s="484"/>
      <c r="C37" s="483" t="s">
        <v>575</v>
      </c>
      <c r="D37" s="605"/>
      <c r="E37" s="605"/>
      <c r="F37" s="417"/>
      <c r="G37" s="417"/>
      <c r="H37" s="417"/>
      <c r="I37" s="417"/>
      <c r="J37" s="417"/>
      <c r="K37" s="417"/>
      <c r="L37" s="417"/>
      <c r="M37" s="460"/>
    </row>
    <row r="38" spans="1:13" ht="15" x14ac:dyDescent="0.2">
      <c r="A38" s="482" t="s">
        <v>376</v>
      </c>
      <c r="B38" s="481"/>
      <c r="C38" s="480"/>
      <c r="D38" s="460"/>
      <c r="E38" s="460"/>
      <c r="F38" s="417"/>
      <c r="G38" s="417"/>
      <c r="H38" s="417"/>
      <c r="I38" s="417"/>
      <c r="J38" s="417"/>
      <c r="K38" s="417"/>
      <c r="L38" s="417"/>
      <c r="M38" s="460"/>
    </row>
    <row r="39" spans="1:13" thickBot="1" x14ac:dyDescent="0.25">
      <c r="A39" s="482" t="s">
        <v>372</v>
      </c>
      <c r="B39" s="481"/>
      <c r="C39" s="480"/>
      <c r="D39" s="460"/>
      <c r="E39" s="460"/>
      <c r="F39" s="465"/>
      <c r="G39" s="465"/>
      <c r="H39" s="465"/>
      <c r="I39" s="465"/>
      <c r="J39" s="465"/>
      <c r="K39" s="417"/>
      <c r="L39" s="417"/>
      <c r="M39" s="460"/>
    </row>
    <row r="40" spans="1:13" x14ac:dyDescent="0.25">
      <c r="A40" s="459" t="s">
        <v>368</v>
      </c>
      <c r="B40" s="479"/>
      <c r="C40" s="478" t="s">
        <v>574</v>
      </c>
      <c r="D40" s="477"/>
      <c r="E40" s="476"/>
      <c r="F40" s="417"/>
      <c r="G40" s="470"/>
      <c r="H40" s="470"/>
      <c r="I40" s="470"/>
      <c r="J40" s="465"/>
      <c r="K40" s="417"/>
      <c r="L40" s="475"/>
      <c r="M40" s="460"/>
    </row>
    <row r="41" spans="1:13" x14ac:dyDescent="0.25">
      <c r="A41" s="459" t="s">
        <v>364</v>
      </c>
      <c r="B41" s="464"/>
      <c r="C41" s="463"/>
      <c r="D41" s="460"/>
      <c r="E41" s="474"/>
      <c r="F41" s="417"/>
      <c r="G41" s="470"/>
      <c r="H41" s="470"/>
      <c r="I41" s="470"/>
      <c r="J41" s="465"/>
      <c r="K41" s="417"/>
      <c r="L41" s="417"/>
      <c r="M41" s="460"/>
    </row>
    <row r="42" spans="1:13" x14ac:dyDescent="0.25">
      <c r="A42" s="459" t="s">
        <v>361</v>
      </c>
      <c r="B42" s="464"/>
      <c r="C42" s="473" t="s">
        <v>573</v>
      </c>
      <c r="D42" s="472">
        <v>156911</v>
      </c>
      <c r="E42" s="471">
        <v>164260</v>
      </c>
      <c r="F42" s="470" t="s">
        <v>572</v>
      </c>
      <c r="G42" s="470"/>
      <c r="H42" s="470"/>
      <c r="I42" s="470"/>
      <c r="J42" s="465"/>
      <c r="K42" s="417"/>
      <c r="L42" s="417"/>
      <c r="M42" s="460"/>
    </row>
    <row r="43" spans="1:13" x14ac:dyDescent="0.25">
      <c r="A43" s="459" t="s">
        <v>358</v>
      </c>
      <c r="B43" s="464"/>
      <c r="C43" s="473" t="s">
        <v>571</v>
      </c>
      <c r="D43" s="472">
        <v>172275</v>
      </c>
      <c r="E43" s="471">
        <v>93203</v>
      </c>
      <c r="F43" s="470"/>
      <c r="G43" s="465"/>
      <c r="H43" s="465"/>
      <c r="I43" s="465"/>
      <c r="J43" s="465"/>
      <c r="K43" s="417"/>
      <c r="L43" s="417"/>
      <c r="M43" s="460"/>
    </row>
    <row r="44" spans="1:13" x14ac:dyDescent="0.25">
      <c r="A44" s="459" t="s">
        <v>356</v>
      </c>
      <c r="B44" s="464"/>
      <c r="C44" s="473" t="s">
        <v>570</v>
      </c>
      <c r="D44" s="472">
        <f>SUM(D42:D43)</f>
        <v>329186</v>
      </c>
      <c r="E44" s="471">
        <f>SUM(E42:E43)</f>
        <v>257463</v>
      </c>
      <c r="F44" s="470" t="s">
        <v>569</v>
      </c>
      <c r="G44" s="465"/>
      <c r="H44" s="465"/>
      <c r="I44" s="465"/>
      <c r="J44" s="465"/>
      <c r="K44" s="417"/>
      <c r="L44" s="417"/>
      <c r="M44" s="460"/>
    </row>
    <row r="45" spans="1:13" ht="15" x14ac:dyDescent="0.2">
      <c r="A45" s="459" t="s">
        <v>351</v>
      </c>
      <c r="B45" s="464"/>
      <c r="C45" s="463"/>
      <c r="D45" s="469"/>
      <c r="E45" s="468"/>
      <c r="F45" s="465"/>
      <c r="G45" s="465"/>
      <c r="H45" s="465"/>
      <c r="I45" s="465"/>
      <c r="J45" s="465"/>
      <c r="K45" s="417"/>
      <c r="L45" s="417"/>
      <c r="M45" s="460"/>
    </row>
    <row r="46" spans="1:13" ht="15" x14ac:dyDescent="0.2">
      <c r="A46" s="459" t="s">
        <v>568</v>
      </c>
      <c r="B46" s="464"/>
      <c r="C46" s="463" t="s">
        <v>567</v>
      </c>
      <c r="D46" s="467">
        <f>D36</f>
        <v>329184</v>
      </c>
      <c r="E46" s="466">
        <f>E36</f>
        <v>257463</v>
      </c>
      <c r="F46" s="465"/>
      <c r="G46" s="465"/>
      <c r="H46" s="465"/>
      <c r="I46" s="465"/>
      <c r="J46" s="465"/>
      <c r="K46" s="417"/>
      <c r="L46" s="417"/>
      <c r="M46" s="460"/>
    </row>
    <row r="47" spans="1:13" ht="15" x14ac:dyDescent="0.2">
      <c r="A47" s="459" t="s">
        <v>566</v>
      </c>
      <c r="B47" s="464"/>
      <c r="C47" s="463" t="s">
        <v>565</v>
      </c>
      <c r="D47" s="462">
        <f>D48-D46</f>
        <v>2</v>
      </c>
      <c r="E47" s="461">
        <f>E48-E46</f>
        <v>0</v>
      </c>
      <c r="F47" s="417"/>
      <c r="G47" s="417"/>
      <c r="H47" s="417"/>
      <c r="I47" s="417"/>
      <c r="J47" s="417"/>
      <c r="K47" s="417"/>
      <c r="L47" s="417"/>
      <c r="M47" s="460"/>
    </row>
    <row r="48" spans="1:13" thickBot="1" x14ac:dyDescent="0.25">
      <c r="A48" s="459" t="s">
        <v>564</v>
      </c>
      <c r="B48" s="458"/>
      <c r="C48" s="457" t="s">
        <v>563</v>
      </c>
      <c r="D48" s="456">
        <f>D44</f>
        <v>329186</v>
      </c>
      <c r="E48" s="455">
        <f>E44</f>
        <v>257463</v>
      </c>
      <c r="F48" s="454"/>
      <c r="G48" s="454"/>
      <c r="H48" s="454"/>
      <c r="I48" s="454"/>
      <c r="J48" s="454"/>
      <c r="K48" s="454"/>
      <c r="L48" s="454"/>
      <c r="M48" s="453"/>
    </row>
    <row r="49" spans="1:3" ht="15.75" customHeight="1" x14ac:dyDescent="0.2">
      <c r="A49" s="606" t="str">
        <f ca="1">CELL("FILENAME",A2)</f>
        <v>R:\Finance\Annual Budget\Amended 2016-2017\[2016-2017 Amended Budget.xlsx]234b</v>
      </c>
      <c r="B49" s="606"/>
      <c r="C49" s="606"/>
    </row>
  </sheetData>
  <mergeCells count="5">
    <mergeCell ref="A1:C1"/>
    <mergeCell ref="A4:C4"/>
    <mergeCell ref="D36:D37"/>
    <mergeCell ref="E36:E37"/>
    <mergeCell ref="A49:C49"/>
  </mergeCells>
  <printOptions horizontalCentered="1" verticalCentered="1"/>
  <pageMargins left="0.1" right="0.1" top="0.4" bottom="0.4" header="0.1" footer="0.1"/>
  <pageSetup scale="73" fitToHeight="2" orientation="landscape" r:id="rId1"/>
  <headerFooter>
    <oddHeader>&amp;C&amp;"Arial,Bold"TWIN FALLS SCHOOL DISTIRCT 411</oddHeader>
    <oddFooter>&amp;L&amp;"Arial,Bold"&amp;Z&amp;F&amp;R&amp;"Arial,Bold"Page &amp;P of &amp;N</oddFooter>
  </headerFooter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441"/>
  <sheetViews>
    <sheetView zoomScaleNormal="100" workbookViewId="0">
      <pane xSplit="3" ySplit="6" topLeftCell="D7" activePane="bottomRight" state="frozen"/>
      <selection activeCell="P31" sqref="P31"/>
      <selection pane="topRight" activeCell="P31" sqref="P31"/>
      <selection pane="bottomLeft" activeCell="P31" sqref="P31"/>
      <selection pane="bottomRight" activeCell="P31" sqref="P31"/>
    </sheetView>
  </sheetViews>
  <sheetFormatPr defaultColWidth="9.77734375" defaultRowHeight="11.25" x14ac:dyDescent="0.2"/>
  <cols>
    <col min="1" max="1" width="3.77734375" style="321" customWidth="1"/>
    <col min="2" max="2" width="6.77734375" style="321" customWidth="1"/>
    <col min="3" max="3" width="27.77734375" style="322" customWidth="1"/>
    <col min="4" max="6" width="10.77734375" style="321" customWidth="1"/>
    <col min="7" max="7" width="3.77734375" style="321" customWidth="1"/>
    <col min="8" max="8" width="6.77734375" style="321" customWidth="1"/>
    <col min="9" max="9" width="27.77734375" style="322" customWidth="1"/>
    <col min="10" max="12" width="10.77734375" style="321" customWidth="1"/>
    <col min="13" max="16384" width="9.77734375" style="321"/>
  </cols>
  <sheetData>
    <row r="1" spans="1:12" ht="20.25" x14ac:dyDescent="0.3">
      <c r="A1" s="596" t="s">
        <v>47</v>
      </c>
      <c r="B1" s="596"/>
      <c r="C1" s="596"/>
      <c r="D1" s="393"/>
      <c r="E1" s="394" t="s">
        <v>510</v>
      </c>
      <c r="F1" s="394"/>
      <c r="G1" s="390"/>
      <c r="H1" s="390"/>
      <c r="I1" s="396"/>
      <c r="J1" s="393"/>
      <c r="L1" s="395" t="s">
        <v>690</v>
      </c>
    </row>
    <row r="2" spans="1:12" ht="15.75" x14ac:dyDescent="0.25">
      <c r="A2" s="393"/>
      <c r="B2" s="393"/>
      <c r="C2" s="389"/>
      <c r="D2" s="393"/>
      <c r="E2" s="394" t="s">
        <v>504</v>
      </c>
      <c r="F2" s="392"/>
      <c r="G2" s="390"/>
      <c r="H2" s="390"/>
      <c r="I2" s="389"/>
      <c r="J2" s="558"/>
      <c r="K2" s="558"/>
      <c r="L2" s="557" t="s">
        <v>694</v>
      </c>
    </row>
    <row r="3" spans="1:12" ht="15.75" x14ac:dyDescent="0.25">
      <c r="A3" s="393"/>
      <c r="B3" s="393"/>
      <c r="C3" s="389"/>
      <c r="D3" s="393"/>
      <c r="E3" s="392" t="s">
        <v>507</v>
      </c>
      <c r="F3" s="391"/>
      <c r="G3" s="390"/>
      <c r="H3" s="390"/>
      <c r="I3" s="389"/>
      <c r="J3" s="607" t="s">
        <v>693</v>
      </c>
      <c r="K3" s="607"/>
      <c r="L3" s="607"/>
    </row>
    <row r="4" spans="1:12" ht="13.9" customHeight="1" x14ac:dyDescent="0.2">
      <c r="A4" s="597" t="s">
        <v>505</v>
      </c>
      <c r="B4" s="597"/>
      <c r="C4" s="597"/>
      <c r="D4" s="597"/>
      <c r="E4" s="324"/>
      <c r="F4" s="324"/>
      <c r="G4" s="324"/>
      <c r="H4" s="324"/>
      <c r="I4" s="325"/>
      <c r="J4" s="324"/>
      <c r="K4" s="324"/>
      <c r="L4" s="324"/>
    </row>
    <row r="5" spans="1:12" ht="12.75" x14ac:dyDescent="0.2">
      <c r="A5" s="388"/>
      <c r="B5" s="387"/>
      <c r="C5" s="386" t="s">
        <v>504</v>
      </c>
      <c r="D5" s="385" t="s">
        <v>503</v>
      </c>
      <c r="E5" s="384" t="s">
        <v>502</v>
      </c>
      <c r="F5" s="383" t="s">
        <v>501</v>
      </c>
      <c r="G5" s="382"/>
      <c r="H5" s="381"/>
      <c r="I5" s="380" t="s">
        <v>504</v>
      </c>
      <c r="J5" s="379" t="s">
        <v>503</v>
      </c>
      <c r="K5" s="378" t="s">
        <v>502</v>
      </c>
      <c r="L5" s="377" t="s">
        <v>501</v>
      </c>
    </row>
    <row r="6" spans="1:12" ht="12.75" x14ac:dyDescent="0.2">
      <c r="A6" s="351" t="s">
        <v>87</v>
      </c>
      <c r="B6" s="334" t="s">
        <v>500</v>
      </c>
      <c r="C6" s="328" t="s">
        <v>499</v>
      </c>
      <c r="D6" s="334" t="s">
        <v>88</v>
      </c>
      <c r="E6" s="334" t="s">
        <v>498</v>
      </c>
      <c r="F6" s="376" t="s">
        <v>497</v>
      </c>
      <c r="G6" s="355" t="s">
        <v>87</v>
      </c>
      <c r="H6" s="375" t="s">
        <v>500</v>
      </c>
      <c r="I6" s="374" t="s">
        <v>499</v>
      </c>
      <c r="J6" s="351" t="s">
        <v>88</v>
      </c>
      <c r="K6" s="334" t="s">
        <v>498</v>
      </c>
      <c r="L6" s="334" t="s">
        <v>497</v>
      </c>
    </row>
    <row r="7" spans="1:12" ht="12.75" x14ac:dyDescent="0.2">
      <c r="A7" s="351" t="s">
        <v>496</v>
      </c>
      <c r="B7" s="334" t="s">
        <v>495</v>
      </c>
      <c r="C7" s="333" t="s">
        <v>494</v>
      </c>
      <c r="D7" s="354">
        <v>110615</v>
      </c>
      <c r="E7" s="373" t="s">
        <v>346</v>
      </c>
      <c r="F7" s="372">
        <v>119743</v>
      </c>
      <c r="G7" s="348" t="s">
        <v>493</v>
      </c>
      <c r="H7" s="351" t="s">
        <v>492</v>
      </c>
      <c r="I7" s="333" t="s">
        <v>170</v>
      </c>
      <c r="J7" s="353">
        <v>0</v>
      </c>
      <c r="K7" s="353">
        <v>0</v>
      </c>
      <c r="L7" s="357"/>
    </row>
    <row r="8" spans="1:12" ht="12.75" x14ac:dyDescent="0.2">
      <c r="A8" s="351" t="s">
        <v>491</v>
      </c>
      <c r="B8" s="334"/>
      <c r="C8" s="333"/>
      <c r="D8" s="360"/>
      <c r="E8" s="353"/>
      <c r="F8" s="356"/>
      <c r="G8" s="355" t="s">
        <v>490</v>
      </c>
      <c r="H8" s="351" t="s">
        <v>489</v>
      </c>
      <c r="I8" s="365" t="s">
        <v>488</v>
      </c>
      <c r="J8" s="352">
        <f>J7</f>
        <v>0</v>
      </c>
      <c r="K8" s="358" t="s">
        <v>346</v>
      </c>
      <c r="L8" s="352">
        <f>K7</f>
        <v>0</v>
      </c>
    </row>
    <row r="9" spans="1:12" ht="12.75" x14ac:dyDescent="0.2">
      <c r="A9" s="351" t="s">
        <v>487</v>
      </c>
      <c r="B9" s="334" t="s">
        <v>486</v>
      </c>
      <c r="C9" s="333" t="s">
        <v>171</v>
      </c>
      <c r="D9" s="353">
        <v>0</v>
      </c>
      <c r="E9" s="353">
        <v>0</v>
      </c>
      <c r="F9" s="356"/>
      <c r="G9" s="355" t="s">
        <v>485</v>
      </c>
      <c r="H9" s="335"/>
      <c r="I9" s="333"/>
      <c r="J9" s="347"/>
      <c r="K9" s="347"/>
      <c r="L9" s="357"/>
    </row>
    <row r="10" spans="1:12" ht="12.75" x14ac:dyDescent="0.2">
      <c r="A10" s="351" t="s">
        <v>484</v>
      </c>
      <c r="B10" s="334" t="s">
        <v>483</v>
      </c>
      <c r="C10" s="333" t="s">
        <v>169</v>
      </c>
      <c r="D10" s="353">
        <v>0</v>
      </c>
      <c r="E10" s="353">
        <v>0</v>
      </c>
      <c r="F10" s="356"/>
      <c r="G10" s="355" t="s">
        <v>482</v>
      </c>
      <c r="H10" s="351" t="s">
        <v>481</v>
      </c>
      <c r="I10" s="333" t="s">
        <v>165</v>
      </c>
      <c r="J10" s="353">
        <v>0</v>
      </c>
      <c r="K10" s="353">
        <v>0</v>
      </c>
      <c r="L10" s="357"/>
    </row>
    <row r="11" spans="1:12" ht="12.75" x14ac:dyDescent="0.2">
      <c r="A11" s="351" t="s">
        <v>480</v>
      </c>
      <c r="B11" s="334" t="s">
        <v>479</v>
      </c>
      <c r="C11" s="333" t="s">
        <v>168</v>
      </c>
      <c r="D11" s="353">
        <v>0</v>
      </c>
      <c r="E11" s="353">
        <v>0</v>
      </c>
      <c r="F11" s="356"/>
      <c r="G11" s="355" t="s">
        <v>478</v>
      </c>
      <c r="H11" s="351" t="s">
        <v>477</v>
      </c>
      <c r="I11" s="333" t="s">
        <v>163</v>
      </c>
      <c r="J11" s="353">
        <v>0</v>
      </c>
      <c r="K11" s="353">
        <v>0</v>
      </c>
      <c r="L11" s="357"/>
    </row>
    <row r="12" spans="1:12" ht="12.75" x14ac:dyDescent="0.2">
      <c r="A12" s="351" t="s">
        <v>476</v>
      </c>
      <c r="B12" s="334" t="s">
        <v>475</v>
      </c>
      <c r="C12" s="333" t="s">
        <v>166</v>
      </c>
      <c r="D12" s="353">
        <v>0</v>
      </c>
      <c r="E12" s="353">
        <v>0</v>
      </c>
      <c r="F12" s="356"/>
      <c r="G12" s="355" t="s">
        <v>474</v>
      </c>
      <c r="H12" s="351" t="s">
        <v>473</v>
      </c>
      <c r="I12" s="333" t="s">
        <v>472</v>
      </c>
      <c r="J12" s="353">
        <v>0</v>
      </c>
      <c r="K12" s="353">
        <v>0</v>
      </c>
      <c r="L12" s="357"/>
    </row>
    <row r="13" spans="1:12" ht="12.75" x14ac:dyDescent="0.2">
      <c r="A13" s="351" t="s">
        <v>471</v>
      </c>
      <c r="B13" s="334" t="s">
        <v>470</v>
      </c>
      <c r="C13" s="333" t="s">
        <v>164</v>
      </c>
      <c r="D13" s="353">
        <v>0</v>
      </c>
      <c r="E13" s="353">
        <v>0</v>
      </c>
      <c r="F13" s="356"/>
      <c r="G13" s="355" t="s">
        <v>469</v>
      </c>
      <c r="H13" s="351" t="s">
        <v>468</v>
      </c>
      <c r="I13" s="333" t="s">
        <v>159</v>
      </c>
      <c r="J13" s="353">
        <v>0</v>
      </c>
      <c r="K13" s="353">
        <v>0</v>
      </c>
      <c r="L13" s="357"/>
    </row>
    <row r="14" spans="1:12" ht="12.75" x14ac:dyDescent="0.2">
      <c r="A14" s="351" t="s">
        <v>467</v>
      </c>
      <c r="B14" s="334" t="s">
        <v>466</v>
      </c>
      <c r="C14" s="333" t="s">
        <v>162</v>
      </c>
      <c r="D14" s="353">
        <v>0</v>
      </c>
      <c r="E14" s="353">
        <v>0</v>
      </c>
      <c r="F14" s="356"/>
      <c r="G14" s="355" t="s">
        <v>465</v>
      </c>
      <c r="H14" s="351" t="s">
        <v>464</v>
      </c>
      <c r="I14" s="333" t="s">
        <v>157</v>
      </c>
      <c r="J14" s="353">
        <v>0</v>
      </c>
      <c r="K14" s="353">
        <v>0</v>
      </c>
      <c r="L14" s="357"/>
    </row>
    <row r="15" spans="1:12" ht="12.75" x14ac:dyDescent="0.2">
      <c r="A15" s="351" t="s">
        <v>463</v>
      </c>
      <c r="B15" s="334" t="s">
        <v>462</v>
      </c>
      <c r="C15" s="333" t="s">
        <v>160</v>
      </c>
      <c r="D15" s="353">
        <v>0</v>
      </c>
      <c r="E15" s="353">
        <v>0</v>
      </c>
      <c r="F15" s="356"/>
      <c r="G15" s="355" t="s">
        <v>461</v>
      </c>
      <c r="H15" s="351" t="s">
        <v>460</v>
      </c>
      <c r="I15" s="333" t="s">
        <v>155</v>
      </c>
      <c r="J15" s="353">
        <v>0</v>
      </c>
      <c r="K15" s="353">
        <v>0</v>
      </c>
      <c r="L15" s="357"/>
    </row>
    <row r="16" spans="1:12" ht="12.75" x14ac:dyDescent="0.2">
      <c r="A16" s="351" t="s">
        <v>459</v>
      </c>
      <c r="B16" s="334" t="s">
        <v>458</v>
      </c>
      <c r="C16" s="333" t="s">
        <v>158</v>
      </c>
      <c r="D16" s="353">
        <v>0</v>
      </c>
      <c r="E16" s="353">
        <v>0</v>
      </c>
      <c r="F16" s="356"/>
      <c r="G16" s="355" t="s">
        <v>457</v>
      </c>
      <c r="H16" s="351" t="s">
        <v>456</v>
      </c>
      <c r="I16" s="333" t="s">
        <v>153</v>
      </c>
      <c r="J16" s="353">
        <v>0</v>
      </c>
      <c r="K16" s="353">
        <v>0</v>
      </c>
      <c r="L16" s="357"/>
    </row>
    <row r="17" spans="1:12" ht="12.75" x14ac:dyDescent="0.2">
      <c r="A17" s="351" t="s">
        <v>455</v>
      </c>
      <c r="B17" s="334" t="s">
        <v>454</v>
      </c>
      <c r="C17" s="333" t="s">
        <v>156</v>
      </c>
      <c r="D17" s="537">
        <v>0</v>
      </c>
      <c r="E17" s="536">
        <v>0</v>
      </c>
      <c r="F17" s="356"/>
      <c r="G17" s="355" t="s">
        <v>453</v>
      </c>
      <c r="H17" s="351" t="s">
        <v>452</v>
      </c>
      <c r="I17" s="333" t="s">
        <v>152</v>
      </c>
      <c r="J17" s="353">
        <v>0</v>
      </c>
      <c r="K17" s="353">
        <v>0</v>
      </c>
      <c r="L17" s="357"/>
    </row>
    <row r="18" spans="1:12" ht="12.75" x14ac:dyDescent="0.2">
      <c r="A18" s="351" t="s">
        <v>451</v>
      </c>
      <c r="B18" s="334" t="s">
        <v>450</v>
      </c>
      <c r="C18" s="365" t="s">
        <v>154</v>
      </c>
      <c r="D18" s="534">
        <v>0</v>
      </c>
      <c r="E18" s="535">
        <v>0</v>
      </c>
      <c r="F18" s="356"/>
      <c r="G18" s="355" t="s">
        <v>449</v>
      </c>
      <c r="H18" s="351" t="s">
        <v>448</v>
      </c>
      <c r="I18" s="333" t="s">
        <v>150</v>
      </c>
      <c r="J18" s="536">
        <v>0</v>
      </c>
      <c r="K18" s="536">
        <v>0</v>
      </c>
      <c r="L18" s="357"/>
    </row>
    <row r="19" spans="1:12" ht="12.75" x14ac:dyDescent="0.2">
      <c r="A19" s="351" t="s">
        <v>447</v>
      </c>
      <c r="B19" s="334"/>
      <c r="C19" s="371" t="s">
        <v>446</v>
      </c>
      <c r="D19" s="370">
        <f>SUBTOTAL(9,D9:D18)</f>
        <v>0</v>
      </c>
      <c r="E19" s="369" t="s">
        <v>346</v>
      </c>
      <c r="F19" s="349">
        <f>SUBTOTAL(9,E8:E18)</f>
        <v>0</v>
      </c>
      <c r="G19" s="368" t="s">
        <v>445</v>
      </c>
      <c r="H19" s="367">
        <v>437000</v>
      </c>
      <c r="I19" s="366" t="s">
        <v>149</v>
      </c>
      <c r="J19" s="535">
        <v>0</v>
      </c>
      <c r="K19" s="535">
        <v>0</v>
      </c>
      <c r="L19" s="357"/>
    </row>
    <row r="20" spans="1:12" ht="12.75" x14ac:dyDescent="0.2">
      <c r="A20" s="351" t="s">
        <v>444</v>
      </c>
      <c r="B20" s="334" t="s">
        <v>443</v>
      </c>
      <c r="C20" s="333" t="s">
        <v>151</v>
      </c>
      <c r="D20" s="353">
        <v>0</v>
      </c>
      <c r="E20" s="353">
        <v>0</v>
      </c>
      <c r="F20" s="356"/>
      <c r="G20" s="361" t="s">
        <v>442</v>
      </c>
      <c r="H20" s="364" t="s">
        <v>441</v>
      </c>
      <c r="I20" s="333" t="s">
        <v>440</v>
      </c>
      <c r="J20" s="353">
        <v>0</v>
      </c>
      <c r="K20" s="353">
        <v>0</v>
      </c>
      <c r="L20" s="357"/>
    </row>
    <row r="21" spans="1:12" ht="12.75" x14ac:dyDescent="0.2">
      <c r="A21" s="351" t="s">
        <v>439</v>
      </c>
      <c r="B21" s="364"/>
      <c r="C21" s="363"/>
      <c r="D21" s="362"/>
      <c r="E21" s="362"/>
      <c r="F21" s="356"/>
      <c r="G21" s="361" t="s">
        <v>438</v>
      </c>
      <c r="H21" s="351" t="s">
        <v>437</v>
      </c>
      <c r="I21" s="333" t="s">
        <v>145</v>
      </c>
      <c r="J21" s="353">
        <v>0</v>
      </c>
      <c r="K21" s="353">
        <v>0</v>
      </c>
      <c r="L21" s="357"/>
    </row>
    <row r="22" spans="1:12" ht="12.75" x14ac:dyDescent="0.2">
      <c r="A22" s="351" t="s">
        <v>436</v>
      </c>
      <c r="B22" s="334" t="s">
        <v>435</v>
      </c>
      <c r="C22" s="333" t="s">
        <v>148</v>
      </c>
      <c r="D22" s="353">
        <v>0</v>
      </c>
      <c r="E22" s="353">
        <v>0</v>
      </c>
      <c r="F22" s="356"/>
      <c r="G22" s="355" t="s">
        <v>434</v>
      </c>
      <c r="H22" s="351" t="s">
        <v>433</v>
      </c>
      <c r="I22" s="365" t="s">
        <v>432</v>
      </c>
      <c r="J22" s="352">
        <f>SUBTOTAL(9,J10:J21)</f>
        <v>0</v>
      </c>
      <c r="K22" s="358" t="s">
        <v>346</v>
      </c>
      <c r="L22" s="352">
        <f>SUBTOTAL(9,K10:K21)</f>
        <v>0</v>
      </c>
    </row>
    <row r="23" spans="1:12" ht="12.75" x14ac:dyDescent="0.2">
      <c r="A23" s="351" t="s">
        <v>431</v>
      </c>
      <c r="B23" s="334" t="s">
        <v>430</v>
      </c>
      <c r="C23" s="333" t="s">
        <v>146</v>
      </c>
      <c r="D23" s="353">
        <v>0</v>
      </c>
      <c r="E23" s="353">
        <v>0</v>
      </c>
      <c r="F23" s="356"/>
      <c r="G23" s="355" t="s">
        <v>429</v>
      </c>
      <c r="H23" s="335"/>
      <c r="I23" s="333"/>
      <c r="J23" s="347"/>
      <c r="K23" s="347"/>
      <c r="L23" s="357"/>
    </row>
    <row r="24" spans="1:12" ht="12.75" x14ac:dyDescent="0.2">
      <c r="A24" s="351" t="s">
        <v>428</v>
      </c>
      <c r="B24" s="334" t="s">
        <v>427</v>
      </c>
      <c r="C24" s="333" t="s">
        <v>144</v>
      </c>
      <c r="D24" s="353">
        <v>0</v>
      </c>
      <c r="E24" s="353">
        <v>0</v>
      </c>
      <c r="F24" s="356"/>
      <c r="G24" s="355" t="s">
        <v>426</v>
      </c>
      <c r="H24" s="335"/>
      <c r="I24" s="333"/>
      <c r="J24" s="347"/>
      <c r="K24" s="347"/>
      <c r="L24" s="357"/>
    </row>
    <row r="25" spans="1:12" ht="12.75" x14ac:dyDescent="0.2">
      <c r="A25" s="351" t="s">
        <v>425</v>
      </c>
      <c r="B25" s="364"/>
      <c r="C25" s="363"/>
      <c r="D25" s="362"/>
      <c r="E25" s="360"/>
      <c r="F25" s="356"/>
      <c r="G25" s="355" t="s">
        <v>424</v>
      </c>
      <c r="H25" s="351" t="s">
        <v>423</v>
      </c>
      <c r="I25" s="333" t="s">
        <v>141</v>
      </c>
      <c r="J25" s="353">
        <v>0</v>
      </c>
      <c r="K25" s="353">
        <v>0</v>
      </c>
      <c r="L25" s="357"/>
    </row>
    <row r="26" spans="1:12" ht="12.75" x14ac:dyDescent="0.2">
      <c r="A26" s="351" t="s">
        <v>422</v>
      </c>
      <c r="B26" s="334" t="s">
        <v>421</v>
      </c>
      <c r="C26" s="333" t="s">
        <v>142</v>
      </c>
      <c r="D26" s="353">
        <v>12</v>
      </c>
      <c r="E26" s="353">
        <v>9</v>
      </c>
      <c r="F26" s="356"/>
      <c r="G26" s="355" t="s">
        <v>420</v>
      </c>
      <c r="H26" s="351" t="s">
        <v>419</v>
      </c>
      <c r="I26" s="333" t="s">
        <v>140</v>
      </c>
      <c r="J26" s="353">
        <v>0</v>
      </c>
      <c r="K26" s="353">
        <v>0</v>
      </c>
      <c r="L26" s="357"/>
    </row>
    <row r="27" spans="1:12" ht="12.75" x14ac:dyDescent="0.2">
      <c r="A27" s="351" t="s">
        <v>418</v>
      </c>
      <c r="B27" s="334"/>
      <c r="C27" s="333"/>
      <c r="D27" s="360"/>
      <c r="E27" s="360"/>
      <c r="F27" s="356"/>
      <c r="G27" s="355" t="s">
        <v>417</v>
      </c>
      <c r="H27" s="351" t="s">
        <v>416</v>
      </c>
      <c r="I27" s="333" t="s">
        <v>138</v>
      </c>
      <c r="J27" s="353">
        <v>0</v>
      </c>
      <c r="K27" s="353">
        <v>0</v>
      </c>
      <c r="L27" s="357"/>
    </row>
    <row r="28" spans="1:12" ht="25.5" x14ac:dyDescent="0.2">
      <c r="A28" s="351" t="s">
        <v>415</v>
      </c>
      <c r="B28" s="334" t="s">
        <v>414</v>
      </c>
      <c r="C28" s="333" t="s">
        <v>139</v>
      </c>
      <c r="D28" s="353">
        <v>0</v>
      </c>
      <c r="E28" s="353">
        <v>0</v>
      </c>
      <c r="F28" s="356"/>
      <c r="G28" s="355" t="s">
        <v>413</v>
      </c>
      <c r="H28" s="351" t="s">
        <v>412</v>
      </c>
      <c r="I28" s="333" t="s">
        <v>411</v>
      </c>
      <c r="J28" s="353">
        <v>0</v>
      </c>
      <c r="K28" s="353">
        <v>0</v>
      </c>
      <c r="L28" s="357"/>
    </row>
    <row r="29" spans="1:12" ht="12.75" x14ac:dyDescent="0.2">
      <c r="A29" s="351" t="s">
        <v>410</v>
      </c>
      <c r="B29" s="334" t="s">
        <v>409</v>
      </c>
      <c r="C29" s="333" t="s">
        <v>408</v>
      </c>
      <c r="D29" s="353">
        <v>0</v>
      </c>
      <c r="E29" s="353">
        <v>0</v>
      </c>
      <c r="F29" s="356"/>
      <c r="G29" s="355" t="s">
        <v>407</v>
      </c>
      <c r="H29" s="351" t="s">
        <v>406</v>
      </c>
      <c r="I29" s="333" t="s">
        <v>134</v>
      </c>
      <c r="J29" s="353">
        <v>0</v>
      </c>
      <c r="K29" s="353">
        <v>0</v>
      </c>
      <c r="L29" s="357"/>
    </row>
    <row r="30" spans="1:12" ht="12.75" x14ac:dyDescent="0.2">
      <c r="A30" s="351" t="s">
        <v>405</v>
      </c>
      <c r="B30" s="334" t="s">
        <v>404</v>
      </c>
      <c r="C30" s="333" t="s">
        <v>135</v>
      </c>
      <c r="D30" s="353">
        <v>0</v>
      </c>
      <c r="E30" s="353">
        <v>0</v>
      </c>
      <c r="F30" s="356"/>
      <c r="G30" s="355" t="s">
        <v>403</v>
      </c>
      <c r="H30" s="351" t="s">
        <v>402</v>
      </c>
      <c r="I30" s="333" t="s">
        <v>133</v>
      </c>
      <c r="J30" s="353">
        <v>0</v>
      </c>
      <c r="K30" s="353">
        <v>0</v>
      </c>
      <c r="L30" s="357"/>
    </row>
    <row r="31" spans="1:12" ht="12.75" x14ac:dyDescent="0.2">
      <c r="A31" s="351" t="s">
        <v>401</v>
      </c>
      <c r="B31" s="334"/>
      <c r="C31" s="333"/>
      <c r="D31" s="360"/>
      <c r="E31" s="360"/>
      <c r="F31" s="356"/>
      <c r="G31" s="355" t="s">
        <v>400</v>
      </c>
      <c r="H31" s="351" t="s">
        <v>399</v>
      </c>
      <c r="I31" s="333" t="s">
        <v>131</v>
      </c>
      <c r="J31" s="353">
        <v>0</v>
      </c>
      <c r="K31" s="353">
        <v>0</v>
      </c>
      <c r="L31" s="357"/>
    </row>
    <row r="32" spans="1:12" ht="12.75" x14ac:dyDescent="0.2">
      <c r="A32" s="351" t="s">
        <v>398</v>
      </c>
      <c r="B32" s="334">
        <v>417100</v>
      </c>
      <c r="C32" s="333" t="s">
        <v>132</v>
      </c>
      <c r="D32" s="353">
        <v>9823</v>
      </c>
      <c r="E32" s="353">
        <v>8583</v>
      </c>
      <c r="F32" s="356"/>
      <c r="G32" s="355" t="s">
        <v>397</v>
      </c>
      <c r="H32" s="351" t="s">
        <v>396</v>
      </c>
      <c r="I32" s="333" t="s">
        <v>395</v>
      </c>
      <c r="J32" s="353">
        <v>0</v>
      </c>
      <c r="K32" s="353">
        <v>0</v>
      </c>
      <c r="L32" s="357"/>
    </row>
    <row r="33" spans="1:12" ht="12.75" x14ac:dyDescent="0.2">
      <c r="A33" s="351" t="s">
        <v>394</v>
      </c>
      <c r="B33" s="334">
        <v>417200</v>
      </c>
      <c r="C33" s="333" t="s">
        <v>130</v>
      </c>
      <c r="D33" s="353">
        <v>0</v>
      </c>
      <c r="E33" s="353">
        <v>0</v>
      </c>
      <c r="F33" s="356"/>
      <c r="G33" s="361" t="s">
        <v>393</v>
      </c>
      <c r="H33" s="334" t="s">
        <v>392</v>
      </c>
      <c r="I33" s="333" t="s">
        <v>391</v>
      </c>
      <c r="J33" s="353">
        <v>0</v>
      </c>
      <c r="K33" s="353">
        <v>0</v>
      </c>
      <c r="L33" s="357"/>
    </row>
    <row r="34" spans="1:12" ht="12.75" x14ac:dyDescent="0.2">
      <c r="A34" s="351" t="s">
        <v>390</v>
      </c>
      <c r="B34" s="334">
        <v>417300</v>
      </c>
      <c r="C34" s="333" t="s">
        <v>389</v>
      </c>
      <c r="D34" s="353">
        <v>0</v>
      </c>
      <c r="E34" s="353">
        <v>0</v>
      </c>
      <c r="F34" s="356"/>
      <c r="G34" s="355" t="s">
        <v>388</v>
      </c>
      <c r="H34" s="351" t="s">
        <v>387</v>
      </c>
      <c r="I34" s="333" t="s">
        <v>386</v>
      </c>
      <c r="J34" s="353">
        <v>0</v>
      </c>
      <c r="K34" s="353">
        <v>0</v>
      </c>
      <c r="L34" s="357"/>
    </row>
    <row r="35" spans="1:12" ht="12.75" x14ac:dyDescent="0.2">
      <c r="A35" s="351" t="s">
        <v>385</v>
      </c>
      <c r="B35" s="334">
        <v>417400</v>
      </c>
      <c r="C35" s="333" t="s">
        <v>384</v>
      </c>
      <c r="D35" s="353">
        <v>154520</v>
      </c>
      <c r="E35" s="353">
        <v>102165</v>
      </c>
      <c r="F35" s="356"/>
      <c r="G35" s="355" t="s">
        <v>383</v>
      </c>
      <c r="H35" s="351" t="s">
        <v>382</v>
      </c>
      <c r="I35" s="333" t="s">
        <v>381</v>
      </c>
      <c r="J35" s="359">
        <f>SUBTOTAL(9,J25:J34)</f>
        <v>0</v>
      </c>
      <c r="K35" s="358" t="s">
        <v>346</v>
      </c>
      <c r="L35" s="352">
        <f>SUBTOTAL(9,K25:K34)</f>
        <v>0</v>
      </c>
    </row>
    <row r="36" spans="1:12" ht="15" x14ac:dyDescent="0.25">
      <c r="A36" s="351" t="s">
        <v>380</v>
      </c>
      <c r="B36" s="334">
        <v>417900</v>
      </c>
      <c r="C36" s="333" t="s">
        <v>124</v>
      </c>
      <c r="D36" s="353">
        <v>0</v>
      </c>
      <c r="E36" s="559">
        <v>0</v>
      </c>
      <c r="F36" s="356"/>
      <c r="G36" s="355" t="s">
        <v>379</v>
      </c>
      <c r="H36" s="335"/>
      <c r="I36" s="333" t="s">
        <v>378</v>
      </c>
      <c r="J36" s="347"/>
      <c r="K36" s="347"/>
      <c r="L36" s="357"/>
    </row>
    <row r="37" spans="1:12" ht="25.5" x14ac:dyDescent="0.2">
      <c r="A37" s="351" t="s">
        <v>377</v>
      </c>
      <c r="B37" s="334"/>
      <c r="C37" s="333"/>
      <c r="D37" s="360"/>
      <c r="E37" s="360"/>
      <c r="F37" s="356"/>
      <c r="G37" s="355" t="s">
        <v>376</v>
      </c>
      <c r="H37" s="351" t="s">
        <v>375</v>
      </c>
      <c r="I37" s="333" t="s">
        <v>374</v>
      </c>
      <c r="J37" s="353">
        <v>0</v>
      </c>
      <c r="K37" s="353">
        <v>0</v>
      </c>
      <c r="L37" s="357"/>
    </row>
    <row r="38" spans="1:12" ht="12.75" x14ac:dyDescent="0.2">
      <c r="A38" s="351" t="s">
        <v>373</v>
      </c>
      <c r="B38" s="334">
        <v>418100</v>
      </c>
      <c r="C38" s="333" t="s">
        <v>123</v>
      </c>
      <c r="D38" s="353">
        <v>0</v>
      </c>
      <c r="E38" s="353">
        <v>0</v>
      </c>
      <c r="F38" s="356"/>
      <c r="G38" s="355" t="s">
        <v>372</v>
      </c>
      <c r="H38" s="351" t="s">
        <v>371</v>
      </c>
      <c r="I38" s="333" t="s">
        <v>370</v>
      </c>
      <c r="J38" s="353">
        <v>0</v>
      </c>
      <c r="K38" s="353">
        <v>0</v>
      </c>
      <c r="L38" s="357"/>
    </row>
    <row r="39" spans="1:12" ht="12.75" x14ac:dyDescent="0.2">
      <c r="A39" s="351" t="s">
        <v>369</v>
      </c>
      <c r="B39" s="334"/>
      <c r="C39" s="333"/>
      <c r="D39" s="360"/>
      <c r="E39" s="353"/>
      <c r="F39" s="356"/>
      <c r="G39" s="355" t="s">
        <v>368</v>
      </c>
      <c r="H39" s="351" t="s">
        <v>367</v>
      </c>
      <c r="I39" s="333" t="s">
        <v>366</v>
      </c>
      <c r="J39" s="359">
        <f>SUBTOTAL(9,J37:J38)</f>
        <v>0</v>
      </c>
      <c r="K39" s="358" t="s">
        <v>346</v>
      </c>
      <c r="L39" s="352">
        <f>SUBTOTAL(9,K37:K38)</f>
        <v>0</v>
      </c>
    </row>
    <row r="40" spans="1:12" ht="12.75" x14ac:dyDescent="0.2">
      <c r="A40" s="351" t="s">
        <v>365</v>
      </c>
      <c r="B40" s="334">
        <v>419100</v>
      </c>
      <c r="C40" s="333" t="s">
        <v>120</v>
      </c>
      <c r="D40" s="353">
        <v>0</v>
      </c>
      <c r="E40" s="353">
        <v>0</v>
      </c>
      <c r="F40" s="356"/>
      <c r="G40" s="355" t="s">
        <v>364</v>
      </c>
      <c r="H40" s="351" t="s">
        <v>363</v>
      </c>
      <c r="I40" s="333"/>
      <c r="J40" s="347"/>
      <c r="K40" s="357"/>
      <c r="L40" s="357"/>
    </row>
    <row r="41" spans="1:12" ht="12.75" x14ac:dyDescent="0.2">
      <c r="A41" s="351" t="s">
        <v>362</v>
      </c>
      <c r="B41" s="334">
        <v>419200</v>
      </c>
      <c r="C41" s="333" t="s">
        <v>118</v>
      </c>
      <c r="D41" s="353">
        <v>7</v>
      </c>
      <c r="E41" s="353">
        <v>2</v>
      </c>
      <c r="F41" s="356"/>
      <c r="G41" s="355" t="s">
        <v>361</v>
      </c>
      <c r="H41" s="335"/>
      <c r="I41" s="333" t="s">
        <v>360</v>
      </c>
      <c r="J41" s="359">
        <f>SUM(D46,J8,J22,J35,J39)</f>
        <v>166934</v>
      </c>
      <c r="K41" s="358" t="s">
        <v>346</v>
      </c>
      <c r="L41" s="352">
        <f>SUM(F46,L8,L22,L35,L39)</f>
        <v>117003</v>
      </c>
    </row>
    <row r="42" spans="1:12" ht="12.75" x14ac:dyDescent="0.2">
      <c r="A42" s="351" t="s">
        <v>359</v>
      </c>
      <c r="B42" s="334">
        <v>419300</v>
      </c>
      <c r="C42" s="333" t="s">
        <v>116</v>
      </c>
      <c r="D42" s="353">
        <v>0</v>
      </c>
      <c r="E42" s="353">
        <v>0</v>
      </c>
      <c r="F42" s="356"/>
      <c r="G42" s="355" t="s">
        <v>358</v>
      </c>
      <c r="H42" s="335"/>
      <c r="I42" s="333"/>
      <c r="J42" s="347"/>
      <c r="K42" s="347"/>
      <c r="L42" s="357"/>
    </row>
    <row r="43" spans="1:12" ht="12.75" x14ac:dyDescent="0.2">
      <c r="A43" s="351" t="s">
        <v>357</v>
      </c>
      <c r="B43" s="334">
        <v>419900</v>
      </c>
      <c r="C43" s="333" t="s">
        <v>115</v>
      </c>
      <c r="D43" s="353">
        <v>2572</v>
      </c>
      <c r="E43" s="534">
        <v>6244</v>
      </c>
      <c r="F43" s="356"/>
      <c r="G43" s="355" t="s">
        <v>356</v>
      </c>
      <c r="H43" s="351" t="s">
        <v>355</v>
      </c>
      <c r="I43" s="333" t="s">
        <v>354</v>
      </c>
      <c r="J43" s="533">
        <v>0</v>
      </c>
      <c r="K43" s="532">
        <v>0</v>
      </c>
      <c r="L43" s="352">
        <f>+K43</f>
        <v>0</v>
      </c>
    </row>
    <row r="44" spans="1:12" ht="12.75" x14ac:dyDescent="0.2">
      <c r="A44" s="351" t="s">
        <v>353</v>
      </c>
      <c r="B44" s="334"/>
      <c r="C44" s="333" t="s">
        <v>352</v>
      </c>
      <c r="D44" s="332">
        <f>SUBTOTAL(9,D19:D43)</f>
        <v>166934</v>
      </c>
      <c r="E44" s="350" t="s">
        <v>346</v>
      </c>
      <c r="F44" s="349">
        <f>SUBTOTAL(9,E20:E43)</f>
        <v>117003</v>
      </c>
      <c r="G44" s="348" t="s">
        <v>351</v>
      </c>
      <c r="H44" s="335"/>
      <c r="I44" s="333"/>
      <c r="J44" s="347"/>
      <c r="K44" s="347"/>
      <c r="L44" s="347"/>
    </row>
    <row r="45" spans="1:12" ht="24" x14ac:dyDescent="0.2">
      <c r="A45" s="346" t="s">
        <v>350</v>
      </c>
      <c r="B45" s="340">
        <v>410000</v>
      </c>
      <c r="C45" s="345" t="s">
        <v>349</v>
      </c>
      <c r="D45" s="344"/>
      <c r="E45" s="343" t="s">
        <v>346</v>
      </c>
      <c r="F45" s="342"/>
      <c r="G45" s="341"/>
      <c r="H45" s="340" t="s">
        <v>348</v>
      </c>
      <c r="I45" s="339" t="s">
        <v>347</v>
      </c>
      <c r="J45" s="338"/>
      <c r="K45" s="337" t="s">
        <v>346</v>
      </c>
      <c r="L45" s="336"/>
    </row>
    <row r="46" spans="1:12" ht="12.75" x14ac:dyDescent="0.2">
      <c r="A46" s="335"/>
      <c r="B46" s="334"/>
      <c r="C46" s="333"/>
      <c r="D46" s="332">
        <f>(D19+D44)</f>
        <v>166934</v>
      </c>
      <c r="E46" s="332"/>
      <c r="F46" s="331">
        <f>SUM(F19+F44)</f>
        <v>117003</v>
      </c>
      <c r="G46" s="330"/>
      <c r="H46" s="329"/>
      <c r="I46" s="328" t="s">
        <v>345</v>
      </c>
      <c r="J46" s="326">
        <f>(D7+J41+J43)</f>
        <v>277549</v>
      </c>
      <c r="K46" s="327"/>
      <c r="L46" s="326">
        <f>(F7+L41+K43)</f>
        <v>236746</v>
      </c>
    </row>
    <row r="47" spans="1:12" ht="12.95" customHeight="1" x14ac:dyDescent="0.2">
      <c r="A47" s="598" t="str">
        <f ca="1">CELL("FILENAME",A1)</f>
        <v>R:\Finance\Annual Budget\Amended 2016-2017\[2016-2017 Amended Budget.xlsx]235</v>
      </c>
      <c r="B47" s="598"/>
      <c r="C47" s="598"/>
      <c r="D47" s="324"/>
      <c r="E47" s="324"/>
      <c r="F47" s="324"/>
      <c r="G47" s="324"/>
      <c r="H47" s="324"/>
      <c r="I47" s="325"/>
      <c r="J47" s="324"/>
      <c r="K47" s="324"/>
      <c r="L47" s="324"/>
    </row>
    <row r="48" spans="1:12" x14ac:dyDescent="0.2">
      <c r="D48" s="323"/>
      <c r="E48" s="323"/>
      <c r="F48" s="323"/>
    </row>
    <row r="49" spans="4:6" x14ac:dyDescent="0.2">
      <c r="D49" s="323"/>
      <c r="E49" s="323"/>
      <c r="F49" s="323"/>
    </row>
    <row r="50" spans="4:6" x14ac:dyDescent="0.2">
      <c r="D50" s="323"/>
      <c r="E50" s="323"/>
      <c r="F50" s="323"/>
    </row>
    <row r="51" spans="4:6" x14ac:dyDescent="0.2">
      <c r="D51" s="323"/>
      <c r="E51" s="323"/>
      <c r="F51" s="323"/>
    </row>
    <row r="52" spans="4:6" x14ac:dyDescent="0.2">
      <c r="D52" s="323"/>
      <c r="E52" s="323"/>
      <c r="F52" s="323"/>
    </row>
    <row r="53" spans="4:6" x14ac:dyDescent="0.2">
      <c r="D53" s="323"/>
      <c r="E53" s="323"/>
      <c r="F53" s="323"/>
    </row>
    <row r="54" spans="4:6" x14ac:dyDescent="0.2">
      <c r="D54" s="323"/>
      <c r="E54" s="323"/>
      <c r="F54" s="323"/>
    </row>
    <row r="55" spans="4:6" x14ac:dyDescent="0.2">
      <c r="D55" s="323"/>
      <c r="E55" s="323"/>
      <c r="F55" s="323"/>
    </row>
    <row r="56" spans="4:6" x14ac:dyDescent="0.2">
      <c r="D56" s="323"/>
      <c r="E56" s="323"/>
      <c r="F56" s="323"/>
    </row>
    <row r="57" spans="4:6" x14ac:dyDescent="0.2">
      <c r="D57" s="323"/>
      <c r="E57" s="323"/>
      <c r="F57" s="323"/>
    </row>
    <row r="58" spans="4:6" x14ac:dyDescent="0.2">
      <c r="D58" s="323"/>
      <c r="E58" s="323"/>
      <c r="F58" s="323"/>
    </row>
    <row r="59" spans="4:6" x14ac:dyDescent="0.2">
      <c r="D59" s="323"/>
      <c r="E59" s="323"/>
      <c r="F59" s="323"/>
    </row>
    <row r="60" spans="4:6" x14ac:dyDescent="0.2">
      <c r="D60" s="323"/>
      <c r="E60" s="323"/>
      <c r="F60" s="323"/>
    </row>
    <row r="61" spans="4:6" x14ac:dyDescent="0.2">
      <c r="D61" s="323"/>
      <c r="E61" s="323"/>
      <c r="F61" s="323"/>
    </row>
    <row r="62" spans="4:6" x14ac:dyDescent="0.2">
      <c r="D62" s="323"/>
      <c r="E62" s="323"/>
      <c r="F62" s="323"/>
    </row>
    <row r="63" spans="4:6" x14ac:dyDescent="0.2">
      <c r="D63" s="323"/>
      <c r="E63" s="323"/>
      <c r="F63" s="323"/>
    </row>
    <row r="64" spans="4:6" x14ac:dyDescent="0.2">
      <c r="D64" s="323"/>
      <c r="E64" s="323"/>
      <c r="F64" s="323"/>
    </row>
    <row r="65" spans="4:6" x14ac:dyDescent="0.2">
      <c r="D65" s="323"/>
      <c r="E65" s="323"/>
      <c r="F65" s="323"/>
    </row>
    <row r="66" spans="4:6" x14ac:dyDescent="0.2">
      <c r="D66" s="323"/>
      <c r="E66" s="323"/>
      <c r="F66" s="323"/>
    </row>
    <row r="67" spans="4:6" x14ac:dyDescent="0.2">
      <c r="D67" s="323"/>
      <c r="E67" s="323"/>
      <c r="F67" s="323"/>
    </row>
    <row r="68" spans="4:6" x14ac:dyDescent="0.2">
      <c r="D68" s="323"/>
      <c r="E68" s="323"/>
      <c r="F68" s="323"/>
    </row>
    <row r="69" spans="4:6" x14ac:dyDescent="0.2">
      <c r="D69" s="323"/>
      <c r="E69" s="323"/>
      <c r="F69" s="323"/>
    </row>
    <row r="70" spans="4:6" x14ac:dyDescent="0.2">
      <c r="D70" s="323"/>
      <c r="E70" s="323"/>
      <c r="F70" s="323"/>
    </row>
    <row r="71" spans="4:6" x14ac:dyDescent="0.2">
      <c r="D71" s="323"/>
      <c r="E71" s="323"/>
      <c r="F71" s="323"/>
    </row>
    <row r="72" spans="4:6" x14ac:dyDescent="0.2">
      <c r="D72" s="323"/>
      <c r="E72" s="323"/>
      <c r="F72" s="323"/>
    </row>
    <row r="73" spans="4:6" x14ac:dyDescent="0.2">
      <c r="D73" s="323"/>
      <c r="E73" s="323"/>
      <c r="F73" s="323"/>
    </row>
    <row r="74" spans="4:6" x14ac:dyDescent="0.2">
      <c r="D74" s="323"/>
      <c r="E74" s="323"/>
      <c r="F74" s="323"/>
    </row>
    <row r="75" spans="4:6" x14ac:dyDescent="0.2">
      <c r="D75" s="323"/>
      <c r="E75" s="323"/>
      <c r="F75" s="323"/>
    </row>
    <row r="76" spans="4:6" x14ac:dyDescent="0.2">
      <c r="D76" s="323"/>
      <c r="E76" s="323"/>
      <c r="F76" s="323"/>
    </row>
    <row r="77" spans="4:6" x14ac:dyDescent="0.2">
      <c r="D77" s="323"/>
      <c r="E77" s="323"/>
      <c r="F77" s="323"/>
    </row>
    <row r="78" spans="4:6" x14ac:dyDescent="0.2">
      <c r="D78" s="323"/>
      <c r="E78" s="323"/>
      <c r="F78" s="323"/>
    </row>
    <row r="79" spans="4:6" x14ac:dyDescent="0.2">
      <c r="D79" s="323"/>
      <c r="E79" s="323"/>
      <c r="F79" s="323"/>
    </row>
    <row r="80" spans="4:6" x14ac:dyDescent="0.2">
      <c r="D80" s="323"/>
      <c r="E80" s="323"/>
      <c r="F80" s="323"/>
    </row>
    <row r="81" spans="4:6" x14ac:dyDescent="0.2">
      <c r="D81" s="323"/>
      <c r="E81" s="323"/>
      <c r="F81" s="323"/>
    </row>
    <row r="82" spans="4:6" x14ac:dyDescent="0.2">
      <c r="D82" s="323"/>
      <c r="E82" s="323"/>
      <c r="F82" s="323"/>
    </row>
    <row r="83" spans="4:6" x14ac:dyDescent="0.2">
      <c r="D83" s="323"/>
      <c r="E83" s="323"/>
      <c r="F83" s="323"/>
    </row>
    <row r="84" spans="4:6" x14ac:dyDescent="0.2">
      <c r="D84" s="323"/>
      <c r="E84" s="323"/>
      <c r="F84" s="323"/>
    </row>
    <row r="85" spans="4:6" x14ac:dyDescent="0.2">
      <c r="D85" s="323"/>
      <c r="E85" s="323"/>
      <c r="F85" s="323"/>
    </row>
    <row r="86" spans="4:6" x14ac:dyDescent="0.2">
      <c r="D86" s="323"/>
      <c r="E86" s="323"/>
      <c r="F86" s="323"/>
    </row>
    <row r="87" spans="4:6" x14ac:dyDescent="0.2">
      <c r="D87" s="323"/>
      <c r="E87" s="323"/>
      <c r="F87" s="323"/>
    </row>
    <row r="88" spans="4:6" x14ac:dyDescent="0.2">
      <c r="D88" s="323"/>
      <c r="E88" s="323"/>
      <c r="F88" s="323"/>
    </row>
    <row r="89" spans="4:6" x14ac:dyDescent="0.2">
      <c r="D89" s="323"/>
      <c r="E89" s="323"/>
      <c r="F89" s="323"/>
    </row>
    <row r="90" spans="4:6" x14ac:dyDescent="0.2">
      <c r="D90" s="323"/>
      <c r="E90" s="323"/>
      <c r="F90" s="323"/>
    </row>
    <row r="91" spans="4:6" x14ac:dyDescent="0.2">
      <c r="D91" s="323"/>
      <c r="E91" s="323"/>
      <c r="F91" s="323"/>
    </row>
    <row r="92" spans="4:6" x14ac:dyDescent="0.2">
      <c r="D92" s="323"/>
      <c r="E92" s="323"/>
      <c r="F92" s="323"/>
    </row>
    <row r="93" spans="4:6" x14ac:dyDescent="0.2">
      <c r="D93" s="323"/>
      <c r="E93" s="323"/>
      <c r="F93" s="323"/>
    </row>
    <row r="94" spans="4:6" x14ac:dyDescent="0.2">
      <c r="D94" s="323"/>
      <c r="E94" s="323"/>
      <c r="F94" s="323"/>
    </row>
    <row r="95" spans="4:6" x14ac:dyDescent="0.2">
      <c r="D95" s="323"/>
      <c r="E95" s="323"/>
      <c r="F95" s="323"/>
    </row>
    <row r="96" spans="4:6" x14ac:dyDescent="0.2">
      <c r="D96" s="323"/>
      <c r="E96" s="323"/>
      <c r="F96" s="323"/>
    </row>
    <row r="97" spans="4:6" x14ac:dyDescent="0.2">
      <c r="D97" s="323"/>
      <c r="E97" s="323"/>
      <c r="F97" s="323"/>
    </row>
    <row r="98" spans="4:6" x14ac:dyDescent="0.2">
      <c r="D98" s="323"/>
      <c r="E98" s="323"/>
      <c r="F98" s="323"/>
    </row>
    <row r="99" spans="4:6" x14ac:dyDescent="0.2">
      <c r="D99" s="323"/>
      <c r="E99" s="323"/>
      <c r="F99" s="323"/>
    </row>
    <row r="100" spans="4:6" x14ac:dyDescent="0.2">
      <c r="D100" s="323"/>
      <c r="E100" s="323"/>
      <c r="F100" s="323"/>
    </row>
    <row r="101" spans="4:6" x14ac:dyDescent="0.2">
      <c r="D101" s="323"/>
      <c r="E101" s="323"/>
      <c r="F101" s="323"/>
    </row>
    <row r="102" spans="4:6" x14ac:dyDescent="0.2">
      <c r="D102" s="323"/>
      <c r="E102" s="323"/>
      <c r="F102" s="323"/>
    </row>
    <row r="103" spans="4:6" x14ac:dyDescent="0.2">
      <c r="D103" s="323"/>
      <c r="E103" s="323"/>
      <c r="F103" s="323"/>
    </row>
    <row r="104" spans="4:6" x14ac:dyDescent="0.2">
      <c r="D104" s="323"/>
      <c r="E104" s="323"/>
      <c r="F104" s="323"/>
    </row>
    <row r="105" spans="4:6" x14ac:dyDescent="0.2">
      <c r="D105" s="323"/>
      <c r="E105" s="323"/>
      <c r="F105" s="323"/>
    </row>
    <row r="106" spans="4:6" x14ac:dyDescent="0.2">
      <c r="D106" s="323"/>
      <c r="E106" s="323"/>
      <c r="F106" s="323"/>
    </row>
    <row r="107" spans="4:6" x14ac:dyDescent="0.2">
      <c r="D107" s="323"/>
      <c r="E107" s="323"/>
      <c r="F107" s="323"/>
    </row>
    <row r="108" spans="4:6" x14ac:dyDescent="0.2">
      <c r="D108" s="323"/>
      <c r="E108" s="323"/>
      <c r="F108" s="323"/>
    </row>
    <row r="109" spans="4:6" x14ac:dyDescent="0.2">
      <c r="D109" s="323"/>
      <c r="E109" s="323"/>
      <c r="F109" s="323"/>
    </row>
    <row r="110" spans="4:6" x14ac:dyDescent="0.2">
      <c r="D110" s="323"/>
      <c r="E110" s="323"/>
      <c r="F110" s="323"/>
    </row>
    <row r="111" spans="4:6" x14ac:dyDescent="0.2">
      <c r="D111" s="323"/>
      <c r="E111" s="323"/>
      <c r="F111" s="323"/>
    </row>
    <row r="112" spans="4:6" x14ac:dyDescent="0.2">
      <c r="D112" s="323"/>
      <c r="E112" s="323"/>
      <c r="F112" s="323"/>
    </row>
    <row r="113" spans="4:6" x14ac:dyDescent="0.2">
      <c r="D113" s="323"/>
      <c r="E113" s="323"/>
      <c r="F113" s="323"/>
    </row>
    <row r="114" spans="4:6" x14ac:dyDescent="0.2">
      <c r="D114" s="323"/>
      <c r="E114" s="323"/>
      <c r="F114" s="323"/>
    </row>
    <row r="115" spans="4:6" x14ac:dyDescent="0.2">
      <c r="D115" s="323"/>
      <c r="E115" s="323"/>
      <c r="F115" s="323"/>
    </row>
    <row r="116" spans="4:6" x14ac:dyDescent="0.2">
      <c r="D116" s="323"/>
      <c r="E116" s="323"/>
      <c r="F116" s="323"/>
    </row>
    <row r="117" spans="4:6" x14ac:dyDescent="0.2">
      <c r="D117" s="323"/>
      <c r="E117" s="323"/>
      <c r="F117" s="323"/>
    </row>
    <row r="118" spans="4:6" x14ac:dyDescent="0.2">
      <c r="D118" s="323"/>
      <c r="E118" s="323"/>
      <c r="F118" s="323"/>
    </row>
    <row r="119" spans="4:6" x14ac:dyDescent="0.2">
      <c r="D119" s="323"/>
      <c r="E119" s="323"/>
      <c r="F119" s="323"/>
    </row>
    <row r="120" spans="4:6" x14ac:dyDescent="0.2">
      <c r="D120" s="323"/>
      <c r="E120" s="323"/>
      <c r="F120" s="323"/>
    </row>
    <row r="121" spans="4:6" x14ac:dyDescent="0.2">
      <c r="D121" s="323"/>
      <c r="E121" s="323"/>
      <c r="F121" s="323"/>
    </row>
    <row r="122" spans="4:6" x14ac:dyDescent="0.2">
      <c r="D122" s="323"/>
      <c r="E122" s="323"/>
      <c r="F122" s="323"/>
    </row>
    <row r="123" spans="4:6" x14ac:dyDescent="0.2">
      <c r="D123" s="323"/>
      <c r="E123" s="323"/>
      <c r="F123" s="323"/>
    </row>
    <row r="124" spans="4:6" x14ac:dyDescent="0.2">
      <c r="D124" s="323"/>
      <c r="E124" s="323"/>
      <c r="F124" s="323"/>
    </row>
    <row r="125" spans="4:6" x14ac:dyDescent="0.2">
      <c r="D125" s="323"/>
      <c r="E125" s="323"/>
      <c r="F125" s="323"/>
    </row>
    <row r="126" spans="4:6" x14ac:dyDescent="0.2">
      <c r="D126" s="323"/>
      <c r="E126" s="323"/>
      <c r="F126" s="323"/>
    </row>
    <row r="127" spans="4:6" x14ac:dyDescent="0.2">
      <c r="D127" s="323"/>
      <c r="E127" s="323"/>
      <c r="F127" s="323"/>
    </row>
    <row r="128" spans="4:6" x14ac:dyDescent="0.2">
      <c r="D128" s="323"/>
      <c r="E128" s="323"/>
      <c r="F128" s="323"/>
    </row>
    <row r="129" spans="4:6" x14ac:dyDescent="0.2">
      <c r="D129" s="323"/>
      <c r="E129" s="323"/>
      <c r="F129" s="323"/>
    </row>
    <row r="130" spans="4:6" x14ac:dyDescent="0.2">
      <c r="D130" s="323"/>
      <c r="E130" s="323"/>
      <c r="F130" s="323"/>
    </row>
    <row r="131" spans="4:6" x14ac:dyDescent="0.2">
      <c r="D131" s="323"/>
      <c r="E131" s="323"/>
      <c r="F131" s="323"/>
    </row>
    <row r="132" spans="4:6" x14ac:dyDescent="0.2">
      <c r="D132" s="323"/>
      <c r="E132" s="323"/>
      <c r="F132" s="323"/>
    </row>
    <row r="133" spans="4:6" x14ac:dyDescent="0.2">
      <c r="D133" s="323"/>
      <c r="E133" s="323"/>
      <c r="F133" s="323"/>
    </row>
    <row r="134" spans="4:6" x14ac:dyDescent="0.2">
      <c r="D134" s="323"/>
      <c r="E134" s="323"/>
      <c r="F134" s="323"/>
    </row>
    <row r="135" spans="4:6" x14ac:dyDescent="0.2">
      <c r="D135" s="323"/>
      <c r="E135" s="323"/>
      <c r="F135" s="323"/>
    </row>
    <row r="136" spans="4:6" x14ac:dyDescent="0.2">
      <c r="D136" s="323"/>
      <c r="E136" s="323"/>
      <c r="F136" s="323"/>
    </row>
    <row r="137" spans="4:6" x14ac:dyDescent="0.2">
      <c r="D137" s="323"/>
      <c r="E137" s="323"/>
      <c r="F137" s="323"/>
    </row>
    <row r="138" spans="4:6" x14ac:dyDescent="0.2">
      <c r="D138" s="323"/>
      <c r="E138" s="323"/>
      <c r="F138" s="323"/>
    </row>
    <row r="139" spans="4:6" x14ac:dyDescent="0.2">
      <c r="D139" s="323"/>
      <c r="E139" s="323"/>
      <c r="F139" s="323"/>
    </row>
    <row r="140" spans="4:6" x14ac:dyDescent="0.2">
      <c r="D140" s="323"/>
      <c r="E140" s="323"/>
      <c r="F140" s="323"/>
    </row>
    <row r="141" spans="4:6" x14ac:dyDescent="0.2">
      <c r="D141" s="323"/>
      <c r="E141" s="323"/>
      <c r="F141" s="323"/>
    </row>
    <row r="142" spans="4:6" x14ac:dyDescent="0.2">
      <c r="D142" s="323"/>
      <c r="E142" s="323"/>
      <c r="F142" s="323"/>
    </row>
    <row r="143" spans="4:6" x14ac:dyDescent="0.2">
      <c r="D143" s="323"/>
      <c r="E143" s="323"/>
      <c r="F143" s="323"/>
    </row>
    <row r="144" spans="4:6" x14ac:dyDescent="0.2">
      <c r="D144" s="323"/>
      <c r="E144" s="323"/>
      <c r="F144" s="323"/>
    </row>
    <row r="145" spans="4:6" x14ac:dyDescent="0.2">
      <c r="D145" s="323"/>
      <c r="E145" s="323"/>
      <c r="F145" s="323"/>
    </row>
    <row r="146" spans="4:6" x14ac:dyDescent="0.2">
      <c r="D146" s="323"/>
      <c r="E146" s="323"/>
      <c r="F146" s="323"/>
    </row>
    <row r="147" spans="4:6" x14ac:dyDescent="0.2">
      <c r="D147" s="323"/>
      <c r="E147" s="323"/>
      <c r="F147" s="323"/>
    </row>
    <row r="148" spans="4:6" x14ac:dyDescent="0.2">
      <c r="D148" s="323"/>
      <c r="E148" s="323"/>
      <c r="F148" s="323"/>
    </row>
    <row r="149" spans="4:6" x14ac:dyDescent="0.2">
      <c r="D149" s="323"/>
      <c r="E149" s="323"/>
      <c r="F149" s="323"/>
    </row>
    <row r="150" spans="4:6" x14ac:dyDescent="0.2">
      <c r="D150" s="323"/>
      <c r="E150" s="323"/>
      <c r="F150" s="323"/>
    </row>
    <row r="151" spans="4:6" x14ac:dyDescent="0.2">
      <c r="D151" s="323"/>
      <c r="E151" s="323"/>
      <c r="F151" s="323"/>
    </row>
    <row r="152" spans="4:6" x14ac:dyDescent="0.2">
      <c r="D152" s="323"/>
      <c r="E152" s="323"/>
      <c r="F152" s="323"/>
    </row>
    <row r="153" spans="4:6" x14ac:dyDescent="0.2">
      <c r="D153" s="323"/>
      <c r="E153" s="323"/>
      <c r="F153" s="323"/>
    </row>
    <row r="154" spans="4:6" x14ac:dyDescent="0.2">
      <c r="D154" s="323"/>
      <c r="E154" s="323"/>
      <c r="F154" s="323"/>
    </row>
    <row r="155" spans="4:6" x14ac:dyDescent="0.2">
      <c r="D155" s="323"/>
      <c r="E155" s="323"/>
      <c r="F155" s="323"/>
    </row>
    <row r="156" spans="4:6" x14ac:dyDescent="0.2">
      <c r="D156" s="323"/>
      <c r="E156" s="323"/>
      <c r="F156" s="323"/>
    </row>
    <row r="157" spans="4:6" x14ac:dyDescent="0.2">
      <c r="D157" s="323"/>
      <c r="E157" s="323"/>
      <c r="F157" s="323"/>
    </row>
    <row r="158" spans="4:6" x14ac:dyDescent="0.2">
      <c r="D158" s="323"/>
      <c r="E158" s="323"/>
      <c r="F158" s="323"/>
    </row>
    <row r="159" spans="4:6" x14ac:dyDescent="0.2">
      <c r="D159" s="323"/>
      <c r="E159" s="323"/>
      <c r="F159" s="323"/>
    </row>
    <row r="160" spans="4:6" x14ac:dyDescent="0.2">
      <c r="D160" s="323"/>
      <c r="E160" s="323"/>
      <c r="F160" s="323"/>
    </row>
    <row r="161" spans="4:6" x14ac:dyDescent="0.2">
      <c r="D161" s="323"/>
      <c r="E161" s="323"/>
      <c r="F161" s="323"/>
    </row>
    <row r="162" spans="4:6" x14ac:dyDescent="0.2">
      <c r="D162" s="323"/>
      <c r="E162" s="323"/>
      <c r="F162" s="323"/>
    </row>
    <row r="163" spans="4:6" x14ac:dyDescent="0.2">
      <c r="D163" s="323"/>
      <c r="E163" s="323"/>
      <c r="F163" s="323"/>
    </row>
    <row r="164" spans="4:6" x14ac:dyDescent="0.2">
      <c r="D164" s="323"/>
      <c r="E164" s="323"/>
      <c r="F164" s="323"/>
    </row>
    <row r="165" spans="4:6" x14ac:dyDescent="0.2">
      <c r="D165" s="323"/>
      <c r="E165" s="323"/>
      <c r="F165" s="323"/>
    </row>
    <row r="166" spans="4:6" x14ac:dyDescent="0.2">
      <c r="D166" s="323"/>
      <c r="E166" s="323"/>
      <c r="F166" s="323"/>
    </row>
    <row r="167" spans="4:6" x14ac:dyDescent="0.2">
      <c r="D167" s="323"/>
      <c r="E167" s="323"/>
      <c r="F167" s="323"/>
    </row>
    <row r="168" spans="4:6" x14ac:dyDescent="0.2">
      <c r="D168" s="323"/>
      <c r="E168" s="323"/>
      <c r="F168" s="323"/>
    </row>
    <row r="169" spans="4:6" x14ac:dyDescent="0.2">
      <c r="D169" s="323"/>
      <c r="E169" s="323"/>
      <c r="F169" s="323"/>
    </row>
    <row r="170" spans="4:6" x14ac:dyDescent="0.2">
      <c r="D170" s="323"/>
      <c r="E170" s="323"/>
      <c r="F170" s="323"/>
    </row>
    <row r="171" spans="4:6" x14ac:dyDescent="0.2">
      <c r="D171" s="323"/>
      <c r="E171" s="323"/>
      <c r="F171" s="323"/>
    </row>
    <row r="172" spans="4:6" x14ac:dyDescent="0.2">
      <c r="D172" s="323"/>
      <c r="E172" s="323"/>
      <c r="F172" s="323"/>
    </row>
    <row r="173" spans="4:6" x14ac:dyDescent="0.2">
      <c r="D173" s="323"/>
      <c r="E173" s="323"/>
      <c r="F173" s="323"/>
    </row>
    <row r="174" spans="4:6" x14ac:dyDescent="0.2">
      <c r="D174" s="323"/>
      <c r="E174" s="323"/>
      <c r="F174" s="323"/>
    </row>
    <row r="175" spans="4:6" x14ac:dyDescent="0.2">
      <c r="D175" s="323"/>
      <c r="E175" s="323"/>
      <c r="F175" s="323"/>
    </row>
    <row r="176" spans="4:6" x14ac:dyDescent="0.2">
      <c r="D176" s="323"/>
      <c r="E176" s="323"/>
      <c r="F176" s="323"/>
    </row>
    <row r="177" spans="4:6" x14ac:dyDescent="0.2">
      <c r="D177" s="323"/>
      <c r="E177" s="323"/>
      <c r="F177" s="323"/>
    </row>
    <row r="178" spans="4:6" x14ac:dyDescent="0.2">
      <c r="D178" s="323"/>
      <c r="E178" s="323"/>
      <c r="F178" s="323"/>
    </row>
    <row r="179" spans="4:6" x14ac:dyDescent="0.2">
      <c r="D179" s="323"/>
      <c r="E179" s="323"/>
      <c r="F179" s="323"/>
    </row>
    <row r="180" spans="4:6" x14ac:dyDescent="0.2">
      <c r="D180" s="323"/>
      <c r="E180" s="323"/>
      <c r="F180" s="323"/>
    </row>
    <row r="181" spans="4:6" x14ac:dyDescent="0.2">
      <c r="D181" s="323"/>
      <c r="E181" s="323"/>
      <c r="F181" s="323"/>
    </row>
    <row r="182" spans="4:6" x14ac:dyDescent="0.2">
      <c r="D182" s="323"/>
      <c r="E182" s="323"/>
      <c r="F182" s="323"/>
    </row>
    <row r="183" spans="4:6" x14ac:dyDescent="0.2">
      <c r="D183" s="323"/>
      <c r="E183" s="323"/>
      <c r="F183" s="323"/>
    </row>
    <row r="184" spans="4:6" x14ac:dyDescent="0.2">
      <c r="D184" s="323"/>
      <c r="E184" s="323"/>
      <c r="F184" s="323"/>
    </row>
    <row r="185" spans="4:6" x14ac:dyDescent="0.2">
      <c r="D185" s="323"/>
      <c r="E185" s="323"/>
      <c r="F185" s="323"/>
    </row>
    <row r="186" spans="4:6" x14ac:dyDescent="0.2">
      <c r="D186" s="323"/>
      <c r="E186" s="323"/>
      <c r="F186" s="323"/>
    </row>
    <row r="187" spans="4:6" x14ac:dyDescent="0.2">
      <c r="D187" s="323"/>
      <c r="E187" s="323"/>
      <c r="F187" s="323"/>
    </row>
    <row r="188" spans="4:6" x14ac:dyDescent="0.2">
      <c r="D188" s="323"/>
      <c r="E188" s="323"/>
      <c r="F188" s="323"/>
    </row>
    <row r="189" spans="4:6" x14ac:dyDescent="0.2">
      <c r="D189" s="323"/>
      <c r="E189" s="323"/>
      <c r="F189" s="323"/>
    </row>
    <row r="190" spans="4:6" x14ac:dyDescent="0.2">
      <c r="D190" s="323"/>
      <c r="E190" s="323"/>
      <c r="F190" s="323"/>
    </row>
    <row r="191" spans="4:6" x14ac:dyDescent="0.2">
      <c r="D191" s="323"/>
      <c r="E191" s="323"/>
      <c r="F191" s="323"/>
    </row>
    <row r="192" spans="4:6" x14ac:dyDescent="0.2">
      <c r="D192" s="323"/>
      <c r="E192" s="323"/>
      <c r="F192" s="323"/>
    </row>
    <row r="193" spans="4:6" x14ac:dyDescent="0.2">
      <c r="D193" s="323"/>
      <c r="E193" s="323"/>
      <c r="F193" s="323"/>
    </row>
    <row r="194" spans="4:6" x14ac:dyDescent="0.2">
      <c r="D194" s="323"/>
      <c r="E194" s="323"/>
      <c r="F194" s="323"/>
    </row>
    <row r="195" spans="4:6" x14ac:dyDescent="0.2">
      <c r="D195" s="323"/>
      <c r="E195" s="323"/>
      <c r="F195" s="323"/>
    </row>
    <row r="196" spans="4:6" x14ac:dyDescent="0.2">
      <c r="D196" s="323"/>
      <c r="E196" s="323"/>
      <c r="F196" s="323"/>
    </row>
    <row r="197" spans="4:6" x14ac:dyDescent="0.2">
      <c r="D197" s="323"/>
      <c r="E197" s="323"/>
      <c r="F197" s="323"/>
    </row>
    <row r="198" spans="4:6" x14ac:dyDescent="0.2">
      <c r="D198" s="323"/>
      <c r="E198" s="323"/>
      <c r="F198" s="323"/>
    </row>
    <row r="199" spans="4:6" x14ac:dyDescent="0.2">
      <c r="D199" s="323"/>
      <c r="E199" s="323"/>
      <c r="F199" s="323"/>
    </row>
    <row r="200" spans="4:6" x14ac:dyDescent="0.2">
      <c r="D200" s="323"/>
      <c r="E200" s="323"/>
      <c r="F200" s="323"/>
    </row>
    <row r="201" spans="4:6" x14ac:dyDescent="0.2">
      <c r="D201" s="323"/>
      <c r="E201" s="323"/>
      <c r="F201" s="323"/>
    </row>
    <row r="202" spans="4:6" x14ac:dyDescent="0.2">
      <c r="D202" s="323"/>
      <c r="E202" s="323"/>
      <c r="F202" s="323"/>
    </row>
    <row r="203" spans="4:6" x14ac:dyDescent="0.2">
      <c r="D203" s="323"/>
      <c r="E203" s="323"/>
      <c r="F203" s="323"/>
    </row>
    <row r="204" spans="4:6" x14ac:dyDescent="0.2">
      <c r="D204" s="323"/>
      <c r="E204" s="323"/>
      <c r="F204" s="323"/>
    </row>
    <row r="205" spans="4:6" x14ac:dyDescent="0.2">
      <c r="D205" s="323"/>
      <c r="E205" s="323"/>
      <c r="F205" s="323"/>
    </row>
    <row r="206" spans="4:6" x14ac:dyDescent="0.2">
      <c r="D206" s="323"/>
      <c r="E206" s="323"/>
      <c r="F206" s="323"/>
    </row>
    <row r="207" spans="4:6" x14ac:dyDescent="0.2">
      <c r="D207" s="323"/>
      <c r="E207" s="323"/>
      <c r="F207" s="323"/>
    </row>
    <row r="208" spans="4:6" x14ac:dyDescent="0.2">
      <c r="D208" s="323"/>
      <c r="E208" s="323"/>
      <c r="F208" s="323"/>
    </row>
    <row r="209" spans="4:6" x14ac:dyDescent="0.2">
      <c r="D209" s="323"/>
      <c r="E209" s="323"/>
      <c r="F209" s="323"/>
    </row>
    <row r="210" spans="4:6" x14ac:dyDescent="0.2">
      <c r="D210" s="323"/>
      <c r="E210" s="323"/>
      <c r="F210" s="323"/>
    </row>
    <row r="211" spans="4:6" x14ac:dyDescent="0.2">
      <c r="D211" s="323"/>
      <c r="E211" s="323"/>
      <c r="F211" s="323"/>
    </row>
    <row r="212" spans="4:6" x14ac:dyDescent="0.2">
      <c r="D212" s="323"/>
      <c r="E212" s="323"/>
      <c r="F212" s="323"/>
    </row>
    <row r="213" spans="4:6" x14ac:dyDescent="0.2">
      <c r="D213" s="323"/>
      <c r="E213" s="323"/>
      <c r="F213" s="323"/>
    </row>
    <row r="214" spans="4:6" x14ac:dyDescent="0.2">
      <c r="D214" s="323"/>
      <c r="E214" s="323"/>
      <c r="F214" s="323"/>
    </row>
    <row r="215" spans="4:6" x14ac:dyDescent="0.2">
      <c r="D215" s="323"/>
      <c r="E215" s="323"/>
      <c r="F215" s="323"/>
    </row>
    <row r="216" spans="4:6" x14ac:dyDescent="0.2">
      <c r="D216" s="323"/>
      <c r="E216" s="323"/>
      <c r="F216" s="323"/>
    </row>
    <row r="217" spans="4:6" x14ac:dyDescent="0.2">
      <c r="D217" s="323"/>
      <c r="E217" s="323"/>
      <c r="F217" s="323"/>
    </row>
    <row r="218" spans="4:6" x14ac:dyDescent="0.2">
      <c r="D218" s="323"/>
      <c r="E218" s="323"/>
      <c r="F218" s="323"/>
    </row>
    <row r="219" spans="4:6" x14ac:dyDescent="0.2">
      <c r="D219" s="323"/>
      <c r="E219" s="323"/>
      <c r="F219" s="323"/>
    </row>
    <row r="220" spans="4:6" x14ac:dyDescent="0.2">
      <c r="D220" s="323"/>
      <c r="E220" s="323"/>
      <c r="F220" s="323"/>
    </row>
    <row r="221" spans="4:6" x14ac:dyDescent="0.2">
      <c r="D221" s="323"/>
      <c r="E221" s="323"/>
      <c r="F221" s="323"/>
    </row>
    <row r="222" spans="4:6" x14ac:dyDescent="0.2">
      <c r="D222" s="323"/>
      <c r="E222" s="323"/>
      <c r="F222" s="323"/>
    </row>
    <row r="223" spans="4:6" x14ac:dyDescent="0.2">
      <c r="D223" s="323"/>
      <c r="E223" s="323"/>
      <c r="F223" s="323"/>
    </row>
    <row r="224" spans="4:6" x14ac:dyDescent="0.2">
      <c r="D224" s="323"/>
      <c r="E224" s="323"/>
      <c r="F224" s="323"/>
    </row>
    <row r="225" spans="4:6" x14ac:dyDescent="0.2">
      <c r="D225" s="323"/>
      <c r="E225" s="323"/>
      <c r="F225" s="323"/>
    </row>
    <row r="226" spans="4:6" x14ac:dyDescent="0.2">
      <c r="D226" s="323"/>
      <c r="E226" s="323"/>
      <c r="F226" s="323"/>
    </row>
    <row r="227" spans="4:6" x14ac:dyDescent="0.2">
      <c r="D227" s="323"/>
      <c r="E227" s="323"/>
      <c r="F227" s="323"/>
    </row>
    <row r="228" spans="4:6" x14ac:dyDescent="0.2">
      <c r="D228" s="323"/>
      <c r="E228" s="323"/>
      <c r="F228" s="323"/>
    </row>
    <row r="229" spans="4:6" x14ac:dyDescent="0.2">
      <c r="D229" s="323"/>
      <c r="E229" s="323"/>
      <c r="F229" s="323"/>
    </row>
    <row r="230" spans="4:6" x14ac:dyDescent="0.2">
      <c r="D230" s="323"/>
      <c r="E230" s="323"/>
      <c r="F230" s="323"/>
    </row>
    <row r="231" spans="4:6" x14ac:dyDescent="0.2">
      <c r="D231" s="323"/>
      <c r="E231" s="323"/>
      <c r="F231" s="323"/>
    </row>
    <row r="232" spans="4:6" x14ac:dyDescent="0.2">
      <c r="D232" s="323"/>
      <c r="E232" s="323"/>
      <c r="F232" s="323"/>
    </row>
    <row r="233" spans="4:6" x14ac:dyDescent="0.2">
      <c r="D233" s="323"/>
      <c r="E233" s="323"/>
      <c r="F233" s="323"/>
    </row>
    <row r="234" spans="4:6" x14ac:dyDescent="0.2">
      <c r="D234" s="323"/>
      <c r="E234" s="323"/>
      <c r="F234" s="323"/>
    </row>
    <row r="235" spans="4:6" x14ac:dyDescent="0.2">
      <c r="D235" s="323"/>
      <c r="E235" s="323"/>
      <c r="F235" s="323"/>
    </row>
    <row r="236" spans="4:6" x14ac:dyDescent="0.2">
      <c r="D236" s="323"/>
      <c r="E236" s="323"/>
      <c r="F236" s="323"/>
    </row>
    <row r="237" spans="4:6" x14ac:dyDescent="0.2">
      <c r="D237" s="323"/>
      <c r="E237" s="323"/>
      <c r="F237" s="323"/>
    </row>
    <row r="238" spans="4:6" x14ac:dyDescent="0.2">
      <c r="D238" s="323"/>
      <c r="E238" s="323"/>
      <c r="F238" s="323"/>
    </row>
    <row r="239" spans="4:6" x14ac:dyDescent="0.2">
      <c r="D239" s="323"/>
      <c r="E239" s="323"/>
      <c r="F239" s="323"/>
    </row>
    <row r="240" spans="4:6" x14ac:dyDescent="0.2">
      <c r="D240" s="323"/>
      <c r="E240" s="323"/>
      <c r="F240" s="323"/>
    </row>
    <row r="241" spans="4:6" x14ac:dyDescent="0.2">
      <c r="D241" s="323"/>
      <c r="E241" s="323"/>
      <c r="F241" s="323"/>
    </row>
    <row r="242" spans="4:6" x14ac:dyDescent="0.2">
      <c r="D242" s="323"/>
      <c r="E242" s="323"/>
      <c r="F242" s="323"/>
    </row>
    <row r="243" spans="4:6" x14ac:dyDescent="0.2">
      <c r="D243" s="323"/>
      <c r="E243" s="323"/>
      <c r="F243" s="323"/>
    </row>
    <row r="244" spans="4:6" x14ac:dyDescent="0.2">
      <c r="D244" s="323"/>
      <c r="E244" s="323"/>
      <c r="F244" s="323"/>
    </row>
    <row r="245" spans="4:6" x14ac:dyDescent="0.2">
      <c r="D245" s="323"/>
      <c r="E245" s="323"/>
      <c r="F245" s="323"/>
    </row>
    <row r="246" spans="4:6" x14ac:dyDescent="0.2">
      <c r="D246" s="323"/>
      <c r="E246" s="323"/>
      <c r="F246" s="323"/>
    </row>
    <row r="247" spans="4:6" x14ac:dyDescent="0.2">
      <c r="D247" s="323"/>
      <c r="E247" s="323"/>
      <c r="F247" s="323"/>
    </row>
    <row r="248" spans="4:6" x14ac:dyDescent="0.2">
      <c r="D248" s="323"/>
      <c r="E248" s="323"/>
      <c r="F248" s="323"/>
    </row>
    <row r="249" spans="4:6" x14ac:dyDescent="0.2">
      <c r="D249" s="323"/>
      <c r="E249" s="323"/>
      <c r="F249" s="323"/>
    </row>
    <row r="250" spans="4:6" x14ac:dyDescent="0.2">
      <c r="D250" s="323"/>
      <c r="E250" s="323"/>
      <c r="F250" s="323"/>
    </row>
    <row r="251" spans="4:6" x14ac:dyDescent="0.2">
      <c r="D251" s="323"/>
      <c r="E251" s="323"/>
      <c r="F251" s="323"/>
    </row>
    <row r="252" spans="4:6" x14ac:dyDescent="0.2">
      <c r="D252" s="323"/>
      <c r="E252" s="323"/>
      <c r="F252" s="323"/>
    </row>
    <row r="253" spans="4:6" x14ac:dyDescent="0.2">
      <c r="D253" s="323"/>
      <c r="E253" s="323"/>
      <c r="F253" s="323"/>
    </row>
    <row r="254" spans="4:6" x14ac:dyDescent="0.2">
      <c r="D254" s="323"/>
      <c r="E254" s="323"/>
      <c r="F254" s="323"/>
    </row>
    <row r="255" spans="4:6" x14ac:dyDescent="0.2">
      <c r="D255" s="323"/>
      <c r="E255" s="323"/>
      <c r="F255" s="323"/>
    </row>
    <row r="256" spans="4:6" x14ac:dyDescent="0.2">
      <c r="D256" s="323"/>
      <c r="E256" s="323"/>
      <c r="F256" s="323"/>
    </row>
    <row r="257" spans="4:6" x14ac:dyDescent="0.2">
      <c r="D257" s="323"/>
      <c r="E257" s="323"/>
      <c r="F257" s="323"/>
    </row>
    <row r="258" spans="4:6" x14ac:dyDescent="0.2">
      <c r="D258" s="323"/>
      <c r="E258" s="323"/>
      <c r="F258" s="323"/>
    </row>
    <row r="259" spans="4:6" x14ac:dyDescent="0.2">
      <c r="D259" s="323"/>
      <c r="E259" s="323"/>
      <c r="F259" s="323"/>
    </row>
    <row r="260" spans="4:6" x14ac:dyDescent="0.2">
      <c r="D260" s="323"/>
      <c r="E260" s="323"/>
      <c r="F260" s="323"/>
    </row>
    <row r="261" spans="4:6" x14ac:dyDescent="0.2">
      <c r="D261" s="323"/>
      <c r="E261" s="323"/>
      <c r="F261" s="323"/>
    </row>
    <row r="262" spans="4:6" x14ac:dyDescent="0.2">
      <c r="D262" s="323"/>
      <c r="E262" s="323"/>
      <c r="F262" s="323"/>
    </row>
    <row r="263" spans="4:6" x14ac:dyDescent="0.2">
      <c r="D263" s="323"/>
      <c r="E263" s="323"/>
      <c r="F263" s="323"/>
    </row>
    <row r="264" spans="4:6" x14ac:dyDescent="0.2">
      <c r="D264" s="323"/>
      <c r="E264" s="323"/>
      <c r="F264" s="323"/>
    </row>
    <row r="265" spans="4:6" x14ac:dyDescent="0.2">
      <c r="D265" s="323"/>
      <c r="E265" s="323"/>
      <c r="F265" s="323"/>
    </row>
    <row r="266" spans="4:6" x14ac:dyDescent="0.2">
      <c r="D266" s="323"/>
      <c r="E266" s="323"/>
      <c r="F266" s="323"/>
    </row>
    <row r="267" spans="4:6" x14ac:dyDescent="0.2">
      <c r="D267" s="323"/>
      <c r="E267" s="323"/>
      <c r="F267" s="323"/>
    </row>
    <row r="268" spans="4:6" x14ac:dyDescent="0.2">
      <c r="D268" s="323"/>
      <c r="E268" s="323"/>
      <c r="F268" s="323"/>
    </row>
    <row r="269" spans="4:6" x14ac:dyDescent="0.2">
      <c r="D269" s="323"/>
      <c r="E269" s="323"/>
      <c r="F269" s="323"/>
    </row>
    <row r="270" spans="4:6" x14ac:dyDescent="0.2">
      <c r="D270" s="323"/>
      <c r="E270" s="323"/>
      <c r="F270" s="323"/>
    </row>
    <row r="271" spans="4:6" x14ac:dyDescent="0.2">
      <c r="D271" s="323"/>
      <c r="E271" s="323"/>
      <c r="F271" s="323"/>
    </row>
    <row r="272" spans="4:6" x14ac:dyDescent="0.2">
      <c r="D272" s="323"/>
      <c r="E272" s="323"/>
      <c r="F272" s="323"/>
    </row>
    <row r="273" spans="4:6" x14ac:dyDescent="0.2">
      <c r="D273" s="323"/>
      <c r="E273" s="323"/>
      <c r="F273" s="323"/>
    </row>
    <row r="274" spans="4:6" x14ac:dyDescent="0.2">
      <c r="D274" s="323"/>
      <c r="E274" s="323"/>
      <c r="F274" s="323"/>
    </row>
    <row r="275" spans="4:6" x14ac:dyDescent="0.2">
      <c r="D275" s="323"/>
      <c r="E275" s="323"/>
      <c r="F275" s="323"/>
    </row>
    <row r="276" spans="4:6" x14ac:dyDescent="0.2">
      <c r="D276" s="323"/>
      <c r="E276" s="323"/>
      <c r="F276" s="323"/>
    </row>
    <row r="277" spans="4:6" x14ac:dyDescent="0.2">
      <c r="D277" s="323"/>
      <c r="E277" s="323"/>
      <c r="F277" s="323"/>
    </row>
    <row r="278" spans="4:6" x14ac:dyDescent="0.2">
      <c r="D278" s="323"/>
      <c r="E278" s="323"/>
      <c r="F278" s="323"/>
    </row>
    <row r="279" spans="4:6" x14ac:dyDescent="0.2">
      <c r="D279" s="323"/>
      <c r="E279" s="323"/>
      <c r="F279" s="323"/>
    </row>
    <row r="280" spans="4:6" x14ac:dyDescent="0.2">
      <c r="D280" s="323"/>
      <c r="E280" s="323"/>
      <c r="F280" s="323"/>
    </row>
    <row r="281" spans="4:6" x14ac:dyDescent="0.2">
      <c r="D281" s="323"/>
      <c r="E281" s="323"/>
      <c r="F281" s="323"/>
    </row>
    <row r="282" spans="4:6" x14ac:dyDescent="0.2">
      <c r="D282" s="323"/>
      <c r="E282" s="323"/>
      <c r="F282" s="323"/>
    </row>
    <row r="283" spans="4:6" x14ac:dyDescent="0.2">
      <c r="D283" s="323"/>
      <c r="E283" s="323"/>
      <c r="F283" s="323"/>
    </row>
    <row r="284" spans="4:6" x14ac:dyDescent="0.2">
      <c r="D284" s="323"/>
      <c r="E284" s="323"/>
      <c r="F284" s="323"/>
    </row>
    <row r="285" spans="4:6" x14ac:dyDescent="0.2">
      <c r="D285" s="323"/>
      <c r="E285" s="323"/>
      <c r="F285" s="323"/>
    </row>
    <row r="286" spans="4:6" x14ac:dyDescent="0.2">
      <c r="D286" s="323"/>
      <c r="E286" s="323"/>
      <c r="F286" s="323"/>
    </row>
    <row r="287" spans="4:6" x14ac:dyDescent="0.2">
      <c r="D287" s="323"/>
      <c r="E287" s="323"/>
      <c r="F287" s="323"/>
    </row>
    <row r="288" spans="4:6" x14ac:dyDescent="0.2">
      <c r="D288" s="323"/>
      <c r="E288" s="323"/>
      <c r="F288" s="323"/>
    </row>
    <row r="289" spans="4:6" x14ac:dyDescent="0.2">
      <c r="D289" s="323"/>
      <c r="E289" s="323"/>
      <c r="F289" s="323"/>
    </row>
    <row r="290" spans="4:6" x14ac:dyDescent="0.2">
      <c r="D290" s="323"/>
      <c r="E290" s="323"/>
      <c r="F290" s="323"/>
    </row>
    <row r="291" spans="4:6" x14ac:dyDescent="0.2">
      <c r="D291" s="323"/>
      <c r="E291" s="323"/>
      <c r="F291" s="323"/>
    </row>
    <row r="292" spans="4:6" x14ac:dyDescent="0.2">
      <c r="D292" s="323"/>
      <c r="E292" s="323"/>
      <c r="F292" s="323"/>
    </row>
    <row r="293" spans="4:6" x14ac:dyDescent="0.2">
      <c r="D293" s="323"/>
      <c r="E293" s="323"/>
      <c r="F293" s="323"/>
    </row>
    <row r="294" spans="4:6" x14ac:dyDescent="0.2">
      <c r="D294" s="323"/>
      <c r="E294" s="323"/>
      <c r="F294" s="323"/>
    </row>
    <row r="295" spans="4:6" x14ac:dyDescent="0.2">
      <c r="D295" s="323"/>
      <c r="E295" s="323"/>
      <c r="F295" s="323"/>
    </row>
    <row r="296" spans="4:6" x14ac:dyDescent="0.2">
      <c r="D296" s="323"/>
      <c r="E296" s="323"/>
      <c r="F296" s="323"/>
    </row>
    <row r="297" spans="4:6" x14ac:dyDescent="0.2">
      <c r="D297" s="323"/>
      <c r="E297" s="323"/>
      <c r="F297" s="323"/>
    </row>
    <row r="298" spans="4:6" x14ac:dyDescent="0.2">
      <c r="D298" s="323"/>
      <c r="E298" s="323"/>
      <c r="F298" s="323"/>
    </row>
    <row r="299" spans="4:6" x14ac:dyDescent="0.2">
      <c r="D299" s="323"/>
      <c r="E299" s="323"/>
      <c r="F299" s="323"/>
    </row>
    <row r="300" spans="4:6" x14ac:dyDescent="0.2">
      <c r="D300" s="323"/>
      <c r="E300" s="323"/>
      <c r="F300" s="323"/>
    </row>
    <row r="301" spans="4:6" x14ac:dyDescent="0.2">
      <c r="D301" s="323"/>
      <c r="E301" s="323"/>
      <c r="F301" s="323"/>
    </row>
    <row r="302" spans="4:6" x14ac:dyDescent="0.2">
      <c r="D302" s="323"/>
      <c r="E302" s="323"/>
      <c r="F302" s="323"/>
    </row>
    <row r="303" spans="4:6" x14ac:dyDescent="0.2">
      <c r="D303" s="323"/>
      <c r="E303" s="323"/>
      <c r="F303" s="323"/>
    </row>
    <row r="304" spans="4:6" x14ac:dyDescent="0.2">
      <c r="D304" s="323"/>
      <c r="E304" s="323"/>
      <c r="F304" s="323"/>
    </row>
    <row r="305" spans="4:6" x14ac:dyDescent="0.2">
      <c r="D305" s="323"/>
      <c r="E305" s="323"/>
      <c r="F305" s="323"/>
    </row>
    <row r="306" spans="4:6" x14ac:dyDescent="0.2">
      <c r="D306" s="323"/>
      <c r="E306" s="323"/>
      <c r="F306" s="323"/>
    </row>
    <row r="307" spans="4:6" x14ac:dyDescent="0.2">
      <c r="D307" s="323"/>
      <c r="E307" s="323"/>
      <c r="F307" s="323"/>
    </row>
    <row r="308" spans="4:6" x14ac:dyDescent="0.2">
      <c r="D308" s="323"/>
      <c r="E308" s="323"/>
      <c r="F308" s="323"/>
    </row>
    <row r="309" spans="4:6" x14ac:dyDescent="0.2">
      <c r="D309" s="323"/>
      <c r="E309" s="323"/>
      <c r="F309" s="323"/>
    </row>
    <row r="310" spans="4:6" x14ac:dyDescent="0.2">
      <c r="D310" s="323"/>
      <c r="E310" s="323"/>
      <c r="F310" s="323"/>
    </row>
    <row r="311" spans="4:6" x14ac:dyDescent="0.2">
      <c r="D311" s="323"/>
      <c r="E311" s="323"/>
      <c r="F311" s="323"/>
    </row>
    <row r="312" spans="4:6" x14ac:dyDescent="0.2">
      <c r="D312" s="323"/>
      <c r="E312" s="323"/>
      <c r="F312" s="323"/>
    </row>
    <row r="313" spans="4:6" x14ac:dyDescent="0.2">
      <c r="D313" s="323"/>
      <c r="E313" s="323"/>
      <c r="F313" s="323"/>
    </row>
    <row r="314" spans="4:6" x14ac:dyDescent="0.2">
      <c r="D314" s="323"/>
      <c r="E314" s="323"/>
      <c r="F314" s="323"/>
    </row>
    <row r="315" spans="4:6" x14ac:dyDescent="0.2">
      <c r="D315" s="323"/>
      <c r="E315" s="323"/>
      <c r="F315" s="323"/>
    </row>
    <row r="316" spans="4:6" x14ac:dyDescent="0.2">
      <c r="D316" s="323"/>
      <c r="E316" s="323"/>
      <c r="F316" s="323"/>
    </row>
    <row r="317" spans="4:6" x14ac:dyDescent="0.2">
      <c r="D317" s="323"/>
      <c r="E317" s="323"/>
      <c r="F317" s="323"/>
    </row>
    <row r="318" spans="4:6" x14ac:dyDescent="0.2">
      <c r="D318" s="323"/>
      <c r="E318" s="323"/>
      <c r="F318" s="323"/>
    </row>
    <row r="319" spans="4:6" x14ac:dyDescent="0.2">
      <c r="D319" s="323"/>
      <c r="E319" s="323"/>
      <c r="F319" s="323"/>
    </row>
    <row r="320" spans="4:6" x14ac:dyDescent="0.2">
      <c r="D320" s="323"/>
      <c r="E320" s="323"/>
      <c r="F320" s="323"/>
    </row>
    <row r="321" spans="4:6" x14ac:dyDescent="0.2">
      <c r="D321" s="323"/>
      <c r="E321" s="323"/>
      <c r="F321" s="323"/>
    </row>
    <row r="322" spans="4:6" x14ac:dyDescent="0.2">
      <c r="D322" s="323"/>
      <c r="E322" s="323"/>
      <c r="F322" s="323"/>
    </row>
    <row r="323" spans="4:6" x14ac:dyDescent="0.2">
      <c r="D323" s="323"/>
      <c r="E323" s="323"/>
      <c r="F323" s="323"/>
    </row>
    <row r="324" spans="4:6" x14ac:dyDescent="0.2">
      <c r="D324" s="323"/>
      <c r="E324" s="323"/>
      <c r="F324" s="323"/>
    </row>
    <row r="325" spans="4:6" x14ac:dyDescent="0.2">
      <c r="D325" s="323"/>
      <c r="E325" s="323"/>
      <c r="F325" s="323"/>
    </row>
    <row r="326" spans="4:6" x14ac:dyDescent="0.2">
      <c r="D326" s="323"/>
      <c r="E326" s="323"/>
      <c r="F326" s="323"/>
    </row>
    <row r="327" spans="4:6" x14ac:dyDescent="0.2">
      <c r="D327" s="323"/>
      <c r="E327" s="323"/>
      <c r="F327" s="323"/>
    </row>
    <row r="328" spans="4:6" x14ac:dyDescent="0.2">
      <c r="D328" s="323"/>
      <c r="E328" s="323"/>
      <c r="F328" s="323"/>
    </row>
    <row r="329" spans="4:6" x14ac:dyDescent="0.2">
      <c r="D329" s="323"/>
      <c r="E329" s="323"/>
      <c r="F329" s="323"/>
    </row>
    <row r="330" spans="4:6" x14ac:dyDescent="0.2">
      <c r="D330" s="323"/>
      <c r="E330" s="323"/>
      <c r="F330" s="323"/>
    </row>
    <row r="331" spans="4:6" x14ac:dyDescent="0.2">
      <c r="D331" s="323"/>
      <c r="E331" s="323"/>
      <c r="F331" s="323"/>
    </row>
    <row r="332" spans="4:6" x14ac:dyDescent="0.2">
      <c r="D332" s="323"/>
      <c r="E332" s="323"/>
      <c r="F332" s="323"/>
    </row>
    <row r="333" spans="4:6" x14ac:dyDescent="0.2">
      <c r="D333" s="323"/>
      <c r="E333" s="323"/>
      <c r="F333" s="323"/>
    </row>
    <row r="334" spans="4:6" x14ac:dyDescent="0.2">
      <c r="D334" s="323"/>
      <c r="E334" s="323"/>
      <c r="F334" s="323"/>
    </row>
    <row r="335" spans="4:6" x14ac:dyDescent="0.2">
      <c r="D335" s="323"/>
      <c r="E335" s="323"/>
      <c r="F335" s="323"/>
    </row>
    <row r="336" spans="4:6" x14ac:dyDescent="0.2">
      <c r="D336" s="323"/>
      <c r="E336" s="323"/>
      <c r="F336" s="323"/>
    </row>
    <row r="337" spans="4:6" x14ac:dyDescent="0.2">
      <c r="D337" s="323"/>
      <c r="E337" s="323"/>
      <c r="F337" s="323"/>
    </row>
    <row r="338" spans="4:6" x14ac:dyDescent="0.2">
      <c r="D338" s="323"/>
      <c r="E338" s="323"/>
      <c r="F338" s="323"/>
    </row>
    <row r="339" spans="4:6" x14ac:dyDescent="0.2">
      <c r="D339" s="323"/>
      <c r="E339" s="323"/>
      <c r="F339" s="323"/>
    </row>
    <row r="340" spans="4:6" x14ac:dyDescent="0.2">
      <c r="D340" s="323"/>
      <c r="E340" s="323"/>
      <c r="F340" s="323"/>
    </row>
    <row r="341" spans="4:6" x14ac:dyDescent="0.2">
      <c r="D341" s="323"/>
      <c r="E341" s="323"/>
      <c r="F341" s="323"/>
    </row>
    <row r="342" spans="4:6" x14ac:dyDescent="0.2">
      <c r="D342" s="323"/>
      <c r="E342" s="323"/>
      <c r="F342" s="323"/>
    </row>
    <row r="343" spans="4:6" x14ac:dyDescent="0.2">
      <c r="D343" s="323"/>
      <c r="E343" s="323"/>
      <c r="F343" s="323"/>
    </row>
    <row r="344" spans="4:6" x14ac:dyDescent="0.2">
      <c r="D344" s="323"/>
      <c r="E344" s="323"/>
      <c r="F344" s="323"/>
    </row>
    <row r="345" spans="4:6" x14ac:dyDescent="0.2">
      <c r="D345" s="323"/>
      <c r="E345" s="323"/>
      <c r="F345" s="323"/>
    </row>
    <row r="346" spans="4:6" x14ac:dyDescent="0.2">
      <c r="D346" s="323"/>
      <c r="E346" s="323"/>
      <c r="F346" s="323"/>
    </row>
    <row r="347" spans="4:6" x14ac:dyDescent="0.2">
      <c r="D347" s="323"/>
      <c r="E347" s="323"/>
      <c r="F347" s="323"/>
    </row>
    <row r="348" spans="4:6" x14ac:dyDescent="0.2">
      <c r="D348" s="323"/>
      <c r="E348" s="323"/>
      <c r="F348" s="323"/>
    </row>
    <row r="349" spans="4:6" x14ac:dyDescent="0.2">
      <c r="D349" s="323"/>
      <c r="E349" s="323"/>
      <c r="F349" s="323"/>
    </row>
    <row r="350" spans="4:6" x14ac:dyDescent="0.2">
      <c r="D350" s="323"/>
      <c r="E350" s="323"/>
      <c r="F350" s="323"/>
    </row>
    <row r="351" spans="4:6" x14ac:dyDescent="0.2">
      <c r="D351" s="323"/>
      <c r="E351" s="323"/>
      <c r="F351" s="323"/>
    </row>
    <row r="352" spans="4:6" x14ac:dyDescent="0.2">
      <c r="D352" s="323"/>
      <c r="E352" s="323"/>
      <c r="F352" s="323"/>
    </row>
    <row r="353" spans="4:6" x14ac:dyDescent="0.2">
      <c r="D353" s="323"/>
      <c r="E353" s="323"/>
      <c r="F353" s="323"/>
    </row>
    <row r="354" spans="4:6" x14ac:dyDescent="0.2">
      <c r="D354" s="323"/>
      <c r="E354" s="323"/>
      <c r="F354" s="323"/>
    </row>
    <row r="355" spans="4:6" x14ac:dyDescent="0.2">
      <c r="D355" s="323"/>
      <c r="E355" s="323"/>
      <c r="F355" s="323"/>
    </row>
    <row r="356" spans="4:6" x14ac:dyDescent="0.2">
      <c r="D356" s="323"/>
      <c r="E356" s="323"/>
      <c r="F356" s="323"/>
    </row>
    <row r="357" spans="4:6" x14ac:dyDescent="0.2">
      <c r="D357" s="323"/>
      <c r="E357" s="323"/>
      <c r="F357" s="323"/>
    </row>
    <row r="358" spans="4:6" x14ac:dyDescent="0.2">
      <c r="D358" s="323"/>
      <c r="E358" s="323"/>
      <c r="F358" s="323"/>
    </row>
    <row r="359" spans="4:6" x14ac:dyDescent="0.2">
      <c r="D359" s="323"/>
      <c r="E359" s="323"/>
      <c r="F359" s="323"/>
    </row>
    <row r="360" spans="4:6" x14ac:dyDescent="0.2">
      <c r="D360" s="323"/>
      <c r="E360" s="323"/>
      <c r="F360" s="323"/>
    </row>
    <row r="361" spans="4:6" x14ac:dyDescent="0.2">
      <c r="D361" s="323"/>
      <c r="E361" s="323"/>
      <c r="F361" s="323"/>
    </row>
    <row r="362" spans="4:6" x14ac:dyDescent="0.2">
      <c r="D362" s="323"/>
      <c r="E362" s="323"/>
      <c r="F362" s="323"/>
    </row>
    <row r="363" spans="4:6" x14ac:dyDescent="0.2">
      <c r="D363" s="323"/>
      <c r="E363" s="323"/>
      <c r="F363" s="323"/>
    </row>
    <row r="364" spans="4:6" x14ac:dyDescent="0.2">
      <c r="D364" s="323"/>
      <c r="E364" s="323"/>
      <c r="F364" s="323"/>
    </row>
    <row r="365" spans="4:6" x14ac:dyDescent="0.2">
      <c r="D365" s="323"/>
      <c r="E365" s="323"/>
      <c r="F365" s="323"/>
    </row>
    <row r="366" spans="4:6" x14ac:dyDescent="0.2">
      <c r="D366" s="323"/>
      <c r="E366" s="323"/>
      <c r="F366" s="323"/>
    </row>
    <row r="367" spans="4:6" x14ac:dyDescent="0.2">
      <c r="D367" s="323"/>
      <c r="E367" s="323"/>
      <c r="F367" s="323"/>
    </row>
    <row r="368" spans="4:6" x14ac:dyDescent="0.2">
      <c r="D368" s="323"/>
      <c r="E368" s="323"/>
      <c r="F368" s="323"/>
    </row>
    <row r="369" spans="4:6" x14ac:dyDescent="0.2">
      <c r="D369" s="323"/>
      <c r="E369" s="323"/>
      <c r="F369" s="323"/>
    </row>
    <row r="370" spans="4:6" x14ac:dyDescent="0.2">
      <c r="D370" s="323"/>
      <c r="E370" s="323"/>
      <c r="F370" s="323"/>
    </row>
    <row r="371" spans="4:6" x14ac:dyDescent="0.2">
      <c r="D371" s="323"/>
      <c r="E371" s="323"/>
      <c r="F371" s="323"/>
    </row>
    <row r="372" spans="4:6" x14ac:dyDescent="0.2">
      <c r="D372" s="323"/>
      <c r="E372" s="323"/>
      <c r="F372" s="323"/>
    </row>
    <row r="373" spans="4:6" x14ac:dyDescent="0.2">
      <c r="D373" s="323"/>
      <c r="E373" s="323"/>
      <c r="F373" s="323"/>
    </row>
    <row r="374" spans="4:6" x14ac:dyDescent="0.2">
      <c r="D374" s="323"/>
      <c r="E374" s="323"/>
      <c r="F374" s="323"/>
    </row>
    <row r="375" spans="4:6" x14ac:dyDescent="0.2">
      <c r="D375" s="323"/>
      <c r="E375" s="323"/>
      <c r="F375" s="323"/>
    </row>
    <row r="376" spans="4:6" x14ac:dyDescent="0.2">
      <c r="D376" s="323"/>
      <c r="E376" s="323"/>
      <c r="F376" s="323"/>
    </row>
    <row r="377" spans="4:6" x14ac:dyDescent="0.2">
      <c r="D377" s="323"/>
      <c r="E377" s="323"/>
      <c r="F377" s="323"/>
    </row>
    <row r="378" spans="4:6" x14ac:dyDescent="0.2">
      <c r="D378" s="323"/>
      <c r="E378" s="323"/>
      <c r="F378" s="323"/>
    </row>
    <row r="379" spans="4:6" x14ac:dyDescent="0.2">
      <c r="D379" s="323"/>
      <c r="E379" s="323"/>
      <c r="F379" s="323"/>
    </row>
    <row r="380" spans="4:6" x14ac:dyDescent="0.2">
      <c r="D380" s="323"/>
      <c r="E380" s="323"/>
      <c r="F380" s="323"/>
    </row>
    <row r="381" spans="4:6" x14ac:dyDescent="0.2">
      <c r="D381" s="323"/>
      <c r="E381" s="323"/>
      <c r="F381" s="323"/>
    </row>
    <row r="382" spans="4:6" x14ac:dyDescent="0.2">
      <c r="D382" s="323"/>
      <c r="E382" s="323"/>
      <c r="F382" s="323"/>
    </row>
    <row r="383" spans="4:6" x14ac:dyDescent="0.2">
      <c r="D383" s="323"/>
      <c r="E383" s="323"/>
      <c r="F383" s="323"/>
    </row>
    <row r="384" spans="4:6" x14ac:dyDescent="0.2">
      <c r="D384" s="323"/>
      <c r="E384" s="323"/>
      <c r="F384" s="323"/>
    </row>
    <row r="385" spans="4:6" x14ac:dyDescent="0.2">
      <c r="D385" s="323"/>
      <c r="E385" s="323"/>
      <c r="F385" s="323"/>
    </row>
    <row r="386" spans="4:6" x14ac:dyDescent="0.2">
      <c r="D386" s="323"/>
      <c r="E386" s="323"/>
      <c r="F386" s="323"/>
    </row>
    <row r="387" spans="4:6" x14ac:dyDescent="0.2">
      <c r="D387" s="323"/>
      <c r="E387" s="323"/>
      <c r="F387" s="323"/>
    </row>
    <row r="388" spans="4:6" x14ac:dyDescent="0.2">
      <c r="D388" s="323"/>
      <c r="E388" s="323"/>
      <c r="F388" s="323"/>
    </row>
    <row r="389" spans="4:6" x14ac:dyDescent="0.2">
      <c r="D389" s="323"/>
      <c r="E389" s="323"/>
      <c r="F389" s="323"/>
    </row>
    <row r="390" spans="4:6" x14ac:dyDescent="0.2">
      <c r="D390" s="323"/>
      <c r="E390" s="323"/>
      <c r="F390" s="323"/>
    </row>
    <row r="391" spans="4:6" x14ac:dyDescent="0.2">
      <c r="D391" s="323"/>
      <c r="E391" s="323"/>
      <c r="F391" s="323"/>
    </row>
    <row r="392" spans="4:6" x14ac:dyDescent="0.2">
      <c r="D392" s="323"/>
      <c r="E392" s="323"/>
      <c r="F392" s="323"/>
    </row>
    <row r="393" spans="4:6" x14ac:dyDescent="0.2">
      <c r="D393" s="323"/>
      <c r="E393" s="323"/>
      <c r="F393" s="323"/>
    </row>
    <row r="394" spans="4:6" x14ac:dyDescent="0.2">
      <c r="D394" s="323"/>
      <c r="E394" s="323"/>
      <c r="F394" s="323"/>
    </row>
    <row r="395" spans="4:6" x14ac:dyDescent="0.2">
      <c r="D395" s="323"/>
      <c r="E395" s="323"/>
      <c r="F395" s="323"/>
    </row>
    <row r="396" spans="4:6" x14ac:dyDescent="0.2">
      <c r="D396" s="323"/>
      <c r="E396" s="323"/>
      <c r="F396" s="323"/>
    </row>
    <row r="397" spans="4:6" x14ac:dyDescent="0.2">
      <c r="D397" s="323"/>
      <c r="E397" s="323"/>
      <c r="F397" s="323"/>
    </row>
    <row r="398" spans="4:6" x14ac:dyDescent="0.2">
      <c r="D398" s="323"/>
      <c r="E398" s="323"/>
      <c r="F398" s="323"/>
    </row>
    <row r="399" spans="4:6" x14ac:dyDescent="0.2">
      <c r="D399" s="323"/>
      <c r="E399" s="323"/>
      <c r="F399" s="323"/>
    </row>
    <row r="400" spans="4:6" x14ac:dyDescent="0.2">
      <c r="D400" s="323"/>
      <c r="E400" s="323"/>
      <c r="F400" s="323"/>
    </row>
    <row r="401" spans="4:6" x14ac:dyDescent="0.2">
      <c r="D401" s="323"/>
      <c r="E401" s="323"/>
      <c r="F401" s="323"/>
    </row>
    <row r="402" spans="4:6" x14ac:dyDescent="0.2">
      <c r="D402" s="323"/>
      <c r="E402" s="323"/>
      <c r="F402" s="323"/>
    </row>
    <row r="403" spans="4:6" x14ac:dyDescent="0.2">
      <c r="D403" s="323"/>
      <c r="E403" s="323"/>
      <c r="F403" s="323"/>
    </row>
    <row r="404" spans="4:6" x14ac:dyDescent="0.2">
      <c r="D404" s="323"/>
      <c r="E404" s="323"/>
      <c r="F404" s="323"/>
    </row>
    <row r="405" spans="4:6" x14ac:dyDescent="0.2">
      <c r="D405" s="323"/>
      <c r="E405" s="323"/>
      <c r="F405" s="323"/>
    </row>
    <row r="406" spans="4:6" x14ac:dyDescent="0.2">
      <c r="D406" s="323"/>
      <c r="E406" s="323"/>
      <c r="F406" s="323"/>
    </row>
    <row r="407" spans="4:6" x14ac:dyDescent="0.2">
      <c r="D407" s="323"/>
      <c r="E407" s="323"/>
      <c r="F407" s="323"/>
    </row>
    <row r="408" spans="4:6" x14ac:dyDescent="0.2">
      <c r="D408" s="323"/>
      <c r="E408" s="323"/>
      <c r="F408" s="323"/>
    </row>
    <row r="409" spans="4:6" x14ac:dyDescent="0.2">
      <c r="D409" s="323"/>
      <c r="E409" s="323"/>
      <c r="F409" s="323"/>
    </row>
    <row r="410" spans="4:6" x14ac:dyDescent="0.2">
      <c r="D410" s="323"/>
      <c r="E410" s="323"/>
      <c r="F410" s="323"/>
    </row>
    <row r="411" spans="4:6" x14ac:dyDescent="0.2">
      <c r="D411" s="323"/>
      <c r="E411" s="323"/>
      <c r="F411" s="323"/>
    </row>
    <row r="412" spans="4:6" x14ac:dyDescent="0.2">
      <c r="D412" s="323"/>
      <c r="E412" s="323"/>
      <c r="F412" s="323"/>
    </row>
    <row r="413" spans="4:6" x14ac:dyDescent="0.2">
      <c r="D413" s="323"/>
      <c r="E413" s="323"/>
      <c r="F413" s="323"/>
    </row>
    <row r="414" spans="4:6" x14ac:dyDescent="0.2">
      <c r="D414" s="323"/>
      <c r="E414" s="323"/>
      <c r="F414" s="323"/>
    </row>
    <row r="415" spans="4:6" x14ac:dyDescent="0.2">
      <c r="D415" s="323"/>
      <c r="E415" s="323"/>
      <c r="F415" s="323"/>
    </row>
    <row r="416" spans="4:6" x14ac:dyDescent="0.2">
      <c r="D416" s="323"/>
      <c r="E416" s="323"/>
      <c r="F416" s="323"/>
    </row>
    <row r="417" spans="4:6" x14ac:dyDescent="0.2">
      <c r="D417" s="323"/>
      <c r="E417" s="323"/>
      <c r="F417" s="323"/>
    </row>
    <row r="418" spans="4:6" x14ac:dyDescent="0.2">
      <c r="D418" s="323"/>
      <c r="E418" s="323"/>
      <c r="F418" s="323"/>
    </row>
    <row r="419" spans="4:6" x14ac:dyDescent="0.2">
      <c r="D419" s="323"/>
      <c r="E419" s="323"/>
      <c r="F419" s="323"/>
    </row>
    <row r="420" spans="4:6" x14ac:dyDescent="0.2">
      <c r="D420" s="323"/>
      <c r="E420" s="323"/>
      <c r="F420" s="323"/>
    </row>
    <row r="421" spans="4:6" x14ac:dyDescent="0.2">
      <c r="D421" s="323"/>
      <c r="E421" s="323"/>
      <c r="F421" s="323"/>
    </row>
    <row r="422" spans="4:6" x14ac:dyDescent="0.2">
      <c r="D422" s="323"/>
      <c r="E422" s="323"/>
      <c r="F422" s="323"/>
    </row>
    <row r="423" spans="4:6" x14ac:dyDescent="0.2">
      <c r="D423" s="323"/>
      <c r="E423" s="323"/>
      <c r="F423" s="323"/>
    </row>
    <row r="424" spans="4:6" x14ac:dyDescent="0.2">
      <c r="D424" s="323"/>
      <c r="E424" s="323"/>
      <c r="F424" s="323"/>
    </row>
    <row r="425" spans="4:6" x14ac:dyDescent="0.2">
      <c r="D425" s="323"/>
      <c r="E425" s="323"/>
      <c r="F425" s="323"/>
    </row>
    <row r="426" spans="4:6" x14ac:dyDescent="0.2">
      <c r="D426" s="323"/>
      <c r="E426" s="323"/>
      <c r="F426" s="323"/>
    </row>
    <row r="427" spans="4:6" x14ac:dyDescent="0.2">
      <c r="D427" s="323"/>
      <c r="E427" s="323"/>
      <c r="F427" s="323"/>
    </row>
    <row r="428" spans="4:6" x14ac:dyDescent="0.2">
      <c r="D428" s="323"/>
      <c r="E428" s="323"/>
      <c r="F428" s="323"/>
    </row>
    <row r="429" spans="4:6" x14ac:dyDescent="0.2">
      <c r="D429" s="323"/>
      <c r="E429" s="323"/>
      <c r="F429" s="323"/>
    </row>
    <row r="430" spans="4:6" x14ac:dyDescent="0.2">
      <c r="D430" s="323"/>
      <c r="E430" s="323"/>
      <c r="F430" s="323"/>
    </row>
    <row r="431" spans="4:6" x14ac:dyDescent="0.2">
      <c r="D431" s="323"/>
      <c r="E431" s="323"/>
      <c r="F431" s="323"/>
    </row>
    <row r="432" spans="4:6" x14ac:dyDescent="0.2">
      <c r="D432" s="323"/>
      <c r="E432" s="323"/>
      <c r="F432" s="323"/>
    </row>
    <row r="433" spans="4:6" x14ac:dyDescent="0.2">
      <c r="D433" s="323"/>
      <c r="E433" s="323"/>
      <c r="F433" s="323"/>
    </row>
    <row r="434" spans="4:6" x14ac:dyDescent="0.2">
      <c r="D434" s="323"/>
      <c r="E434" s="323"/>
      <c r="F434" s="323"/>
    </row>
    <row r="435" spans="4:6" x14ac:dyDescent="0.2">
      <c r="D435" s="323"/>
      <c r="E435" s="323"/>
      <c r="F435" s="323"/>
    </row>
    <row r="436" spans="4:6" x14ac:dyDescent="0.2">
      <c r="D436" s="323"/>
      <c r="E436" s="323"/>
      <c r="F436" s="323"/>
    </row>
    <row r="437" spans="4:6" x14ac:dyDescent="0.2">
      <c r="D437" s="323"/>
      <c r="E437" s="323"/>
      <c r="F437" s="323"/>
    </row>
    <row r="438" spans="4:6" x14ac:dyDescent="0.2">
      <c r="D438" s="323"/>
      <c r="E438" s="323"/>
      <c r="F438" s="323"/>
    </row>
    <row r="439" spans="4:6" x14ac:dyDescent="0.2">
      <c r="D439" s="323"/>
      <c r="E439" s="323"/>
      <c r="F439" s="323"/>
    </row>
    <row r="440" spans="4:6" x14ac:dyDescent="0.2">
      <c r="D440" s="323"/>
      <c r="E440" s="323"/>
      <c r="F440" s="323"/>
    </row>
    <row r="441" spans="4:6" x14ac:dyDescent="0.2">
      <c r="D441" s="323"/>
      <c r="E441" s="323"/>
      <c r="F441" s="323"/>
    </row>
  </sheetData>
  <mergeCells count="4">
    <mergeCell ref="A1:C1"/>
    <mergeCell ref="J3:L3"/>
    <mergeCell ref="A4:D4"/>
    <mergeCell ref="A47:C47"/>
  </mergeCells>
  <printOptions horizontalCentered="1" verticalCentered="1"/>
  <pageMargins left="0.1" right="0.1" top="0.5" bottom="0.4" header="0.1" footer="0.1"/>
  <pageSetup scale="80" orientation="landscape" r:id="rId1"/>
  <headerFooter>
    <oddHeader>&amp;C&amp;"Arial,Bold"TWIN FALLS SCHOOL DISTRICT 411</oddHeader>
    <oddFooter>&amp;L&amp;"Arial,Bold"&amp;Z&amp;F&amp;R&amp;"Arial,Bold"Page &amp;P of &amp;N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>
    <pageSetUpPr fitToPage="1"/>
  </sheetPr>
  <dimension ref="A1:M48"/>
  <sheetViews>
    <sheetView defaultGridColor="0" colorId="22" zoomScaleNormal="100" workbookViewId="0">
      <pane xSplit="3" ySplit="7" topLeftCell="D14" activePane="bottomRight" state="frozen"/>
      <selection activeCell="P31" sqref="P31"/>
      <selection pane="topRight" activeCell="P31" sqref="P31"/>
      <selection pane="bottomLeft" activeCell="P31" sqref="P31"/>
      <selection pane="bottomRight" activeCell="P31" sqref="P31"/>
    </sheetView>
  </sheetViews>
  <sheetFormatPr defaultColWidth="9.77734375" defaultRowHeight="15.75" x14ac:dyDescent="0.25"/>
  <cols>
    <col min="1" max="1" width="3.77734375" style="397" customWidth="1"/>
    <col min="2" max="2" width="6.77734375" style="397" customWidth="1"/>
    <col min="3" max="3" width="30.77734375" style="398" customWidth="1"/>
    <col min="4" max="13" width="11.77734375" style="397" customWidth="1"/>
    <col min="14" max="16384" width="9.77734375" style="397"/>
  </cols>
  <sheetData>
    <row r="1" spans="1:13" ht="20.25" x14ac:dyDescent="0.3">
      <c r="A1" s="600" t="s">
        <v>47</v>
      </c>
      <c r="B1" s="600"/>
      <c r="C1" s="600"/>
      <c r="E1" s="449" t="s">
        <v>510</v>
      </c>
      <c r="F1" s="447"/>
      <c r="G1" s="447"/>
      <c r="I1" s="451"/>
      <c r="M1" s="450" t="s">
        <v>562</v>
      </c>
    </row>
    <row r="2" spans="1:13" x14ac:dyDescent="0.25">
      <c r="E2" s="449" t="s">
        <v>16</v>
      </c>
      <c r="F2" s="447"/>
      <c r="G2" s="447"/>
      <c r="K2" s="446"/>
      <c r="L2" s="445"/>
      <c r="M2" s="444" t="s">
        <v>604</v>
      </c>
    </row>
    <row r="3" spans="1:13" x14ac:dyDescent="0.25">
      <c r="E3" s="448" t="s">
        <v>507</v>
      </c>
      <c r="F3" s="447"/>
      <c r="G3" s="447"/>
      <c r="K3" s="446"/>
      <c r="L3" s="445"/>
      <c r="M3" s="444" t="s">
        <v>605</v>
      </c>
    </row>
    <row r="4" spans="1:13" ht="12" customHeight="1" x14ac:dyDescent="0.2">
      <c r="A4" s="601" t="s">
        <v>505</v>
      </c>
      <c r="B4" s="601"/>
      <c r="C4" s="601"/>
      <c r="D4" s="434"/>
      <c r="E4" s="434"/>
      <c r="F4" s="434"/>
      <c r="G4" s="434"/>
      <c r="H4" s="434"/>
      <c r="I4" s="434"/>
      <c r="J4" s="434"/>
      <c r="K4" s="434"/>
      <c r="L4" s="434"/>
      <c r="M4" s="434"/>
    </row>
    <row r="5" spans="1:13" ht="15" x14ac:dyDescent="0.2">
      <c r="A5" s="443"/>
      <c r="B5" s="442"/>
      <c r="C5" s="441" t="s">
        <v>16</v>
      </c>
      <c r="D5" s="437" t="s">
        <v>503</v>
      </c>
      <c r="E5" s="440" t="s">
        <v>502</v>
      </c>
      <c r="F5" s="439" t="s">
        <v>85</v>
      </c>
      <c r="G5" s="439" t="s">
        <v>83</v>
      </c>
      <c r="H5" s="439" t="s">
        <v>81</v>
      </c>
      <c r="I5" s="439" t="s">
        <v>79</v>
      </c>
      <c r="J5" s="439" t="s">
        <v>77</v>
      </c>
      <c r="K5" s="438" t="s">
        <v>75</v>
      </c>
      <c r="L5" s="437" t="s">
        <v>73</v>
      </c>
      <c r="M5" s="437" t="s">
        <v>70</v>
      </c>
    </row>
    <row r="6" spans="1:13" ht="15" x14ac:dyDescent="0.2">
      <c r="A6" s="436"/>
      <c r="B6" s="429"/>
      <c r="C6" s="435"/>
      <c r="D6" s="429"/>
      <c r="E6" s="429"/>
      <c r="F6" s="434"/>
      <c r="G6" s="433"/>
      <c r="H6" s="432" t="s">
        <v>560</v>
      </c>
      <c r="I6" s="432" t="s">
        <v>559</v>
      </c>
      <c r="J6" s="431" t="s">
        <v>558</v>
      </c>
      <c r="K6" s="430" t="s">
        <v>557</v>
      </c>
      <c r="L6" s="430" t="s">
        <v>556</v>
      </c>
      <c r="M6" s="429"/>
    </row>
    <row r="7" spans="1:13" ht="15" x14ac:dyDescent="0.2">
      <c r="A7" s="416" t="s">
        <v>87</v>
      </c>
      <c r="B7" s="415" t="s">
        <v>500</v>
      </c>
      <c r="C7" s="428" t="s">
        <v>555</v>
      </c>
      <c r="D7" s="415" t="s">
        <v>88</v>
      </c>
      <c r="E7" s="415" t="s">
        <v>88</v>
      </c>
      <c r="F7" s="427" t="s">
        <v>84</v>
      </c>
      <c r="G7" s="426" t="s">
        <v>82</v>
      </c>
      <c r="H7" s="426" t="s">
        <v>554</v>
      </c>
      <c r="I7" s="426" t="s">
        <v>553</v>
      </c>
      <c r="J7" s="416" t="s">
        <v>552</v>
      </c>
      <c r="K7" s="415" t="s">
        <v>551</v>
      </c>
      <c r="L7" s="415" t="s">
        <v>550</v>
      </c>
      <c r="M7" s="415" t="s">
        <v>184</v>
      </c>
    </row>
    <row r="8" spans="1:13" ht="15" x14ac:dyDescent="0.2">
      <c r="A8" s="416" t="s">
        <v>496</v>
      </c>
      <c r="B8" s="415" t="s">
        <v>549</v>
      </c>
      <c r="C8" s="407" t="s">
        <v>282</v>
      </c>
      <c r="D8" s="410">
        <v>597</v>
      </c>
      <c r="E8" s="414">
        <f t="shared" ref="E8:E19" si="0">SUM(F8:M8)</f>
        <v>597</v>
      </c>
      <c r="F8" s="413"/>
      <c r="G8" s="412"/>
      <c r="H8" s="411"/>
      <c r="I8" s="410">
        <v>597</v>
      </c>
      <c r="J8" s="410"/>
      <c r="K8" s="410"/>
      <c r="L8" s="410"/>
      <c r="M8" s="410"/>
    </row>
    <row r="9" spans="1:13" ht="15" x14ac:dyDescent="0.2">
      <c r="A9" s="416" t="s">
        <v>491</v>
      </c>
      <c r="B9" s="415" t="s">
        <v>548</v>
      </c>
      <c r="C9" s="407" t="s">
        <v>280</v>
      </c>
      <c r="D9" s="410"/>
      <c r="E9" s="414">
        <f t="shared" si="0"/>
        <v>0</v>
      </c>
      <c r="F9" s="413"/>
      <c r="G9" s="412"/>
      <c r="H9" s="411"/>
      <c r="I9" s="410"/>
      <c r="J9" s="410"/>
      <c r="K9" s="410"/>
      <c r="L9" s="410"/>
      <c r="M9" s="410"/>
    </row>
    <row r="10" spans="1:13" ht="15" x14ac:dyDescent="0.2">
      <c r="A10" s="416" t="s">
        <v>487</v>
      </c>
      <c r="B10" s="415" t="s">
        <v>547</v>
      </c>
      <c r="C10" s="407" t="s">
        <v>278</v>
      </c>
      <c r="D10" s="410"/>
      <c r="E10" s="414">
        <f t="shared" si="0"/>
        <v>0</v>
      </c>
      <c r="F10" s="413"/>
      <c r="G10" s="412"/>
      <c r="H10" s="411"/>
      <c r="I10" s="410"/>
      <c r="J10" s="410"/>
      <c r="K10" s="410"/>
      <c r="L10" s="410"/>
      <c r="M10" s="410"/>
    </row>
    <row r="11" spans="1:13" ht="15" x14ac:dyDescent="0.2">
      <c r="A11" s="425" t="s">
        <v>484</v>
      </c>
      <c r="B11" s="415">
        <v>519</v>
      </c>
      <c r="C11" s="407" t="s">
        <v>276</v>
      </c>
      <c r="D11" s="410"/>
      <c r="E11" s="414">
        <f t="shared" si="0"/>
        <v>0</v>
      </c>
      <c r="F11" s="413"/>
      <c r="G11" s="412"/>
      <c r="H11" s="411"/>
      <c r="I11" s="410"/>
      <c r="J11" s="410"/>
      <c r="K11" s="410"/>
      <c r="L11" s="410"/>
      <c r="M11" s="410"/>
    </row>
    <row r="12" spans="1:13" ht="15" x14ac:dyDescent="0.2">
      <c r="A12" s="416" t="s">
        <v>480</v>
      </c>
      <c r="B12" s="415" t="s">
        <v>546</v>
      </c>
      <c r="C12" s="407" t="s">
        <v>545</v>
      </c>
      <c r="D12" s="410"/>
      <c r="E12" s="414">
        <f t="shared" si="0"/>
        <v>800</v>
      </c>
      <c r="F12" s="413"/>
      <c r="G12" s="412"/>
      <c r="H12" s="411"/>
      <c r="I12" s="410">
        <v>800</v>
      </c>
      <c r="J12" s="410"/>
      <c r="K12" s="410"/>
      <c r="L12" s="410"/>
      <c r="M12" s="410"/>
    </row>
    <row r="13" spans="1:13" ht="15" x14ac:dyDescent="0.2">
      <c r="A13" s="416" t="s">
        <v>476</v>
      </c>
      <c r="B13" s="415" t="s">
        <v>544</v>
      </c>
      <c r="C13" s="407" t="s">
        <v>543</v>
      </c>
      <c r="D13" s="410"/>
      <c r="E13" s="414">
        <f t="shared" si="0"/>
        <v>0</v>
      </c>
      <c r="F13" s="413"/>
      <c r="G13" s="412"/>
      <c r="H13" s="411"/>
      <c r="I13" s="410"/>
      <c r="J13" s="410"/>
      <c r="K13" s="410"/>
      <c r="L13" s="410"/>
      <c r="M13" s="410"/>
    </row>
    <row r="14" spans="1:13" ht="15" x14ac:dyDescent="0.2">
      <c r="A14" s="416" t="s">
        <v>471</v>
      </c>
      <c r="B14" s="415" t="s">
        <v>542</v>
      </c>
      <c r="C14" s="407" t="s">
        <v>270</v>
      </c>
      <c r="D14" s="410"/>
      <c r="E14" s="414">
        <f t="shared" si="0"/>
        <v>0</v>
      </c>
      <c r="F14" s="413"/>
      <c r="G14" s="412"/>
      <c r="H14" s="411"/>
      <c r="I14" s="410"/>
      <c r="J14" s="410"/>
      <c r="K14" s="410"/>
      <c r="L14" s="410"/>
      <c r="M14" s="410"/>
    </row>
    <row r="15" spans="1:13" ht="15" x14ac:dyDescent="0.2">
      <c r="A15" s="416" t="s">
        <v>467</v>
      </c>
      <c r="B15" s="415" t="s">
        <v>541</v>
      </c>
      <c r="C15" s="407" t="s">
        <v>268</v>
      </c>
      <c r="D15" s="410"/>
      <c r="E15" s="414">
        <f t="shared" si="0"/>
        <v>0</v>
      </c>
      <c r="F15" s="413"/>
      <c r="G15" s="412"/>
      <c r="H15" s="411"/>
      <c r="I15" s="410"/>
      <c r="J15" s="410"/>
      <c r="K15" s="410"/>
      <c r="L15" s="410"/>
      <c r="M15" s="410"/>
    </row>
    <row r="16" spans="1:13" ht="15" x14ac:dyDescent="0.2">
      <c r="A16" s="416" t="s">
        <v>463</v>
      </c>
      <c r="B16" s="415" t="s">
        <v>540</v>
      </c>
      <c r="C16" s="407" t="s">
        <v>266</v>
      </c>
      <c r="D16" s="410"/>
      <c r="E16" s="414">
        <f t="shared" si="0"/>
        <v>0</v>
      </c>
      <c r="F16" s="413"/>
      <c r="G16" s="412"/>
      <c r="H16" s="411"/>
      <c r="I16" s="410"/>
      <c r="J16" s="410"/>
      <c r="K16" s="410"/>
      <c r="L16" s="410"/>
      <c r="M16" s="410"/>
    </row>
    <row r="17" spans="1:13" ht="15" x14ac:dyDescent="0.2">
      <c r="A17" s="416" t="s">
        <v>459</v>
      </c>
      <c r="B17" s="415" t="s">
        <v>539</v>
      </c>
      <c r="C17" s="407" t="s">
        <v>264</v>
      </c>
      <c r="D17" s="410"/>
      <c r="E17" s="414">
        <f t="shared" si="0"/>
        <v>0</v>
      </c>
      <c r="F17" s="413"/>
      <c r="G17" s="412"/>
      <c r="H17" s="411"/>
      <c r="I17" s="410"/>
      <c r="J17" s="410"/>
      <c r="K17" s="410"/>
      <c r="L17" s="410"/>
      <c r="M17" s="410"/>
    </row>
    <row r="18" spans="1:13" ht="15" x14ac:dyDescent="0.2">
      <c r="A18" s="416" t="s">
        <v>455</v>
      </c>
      <c r="B18" s="415" t="s">
        <v>538</v>
      </c>
      <c r="C18" s="407" t="s">
        <v>262</v>
      </c>
      <c r="D18" s="410"/>
      <c r="E18" s="414">
        <f t="shared" si="0"/>
        <v>0</v>
      </c>
      <c r="F18" s="413"/>
      <c r="G18" s="412"/>
      <c r="H18" s="411"/>
      <c r="I18" s="410"/>
      <c r="J18" s="410"/>
      <c r="K18" s="410"/>
      <c r="L18" s="410"/>
      <c r="M18" s="410"/>
    </row>
    <row r="19" spans="1:13" ht="15" x14ac:dyDescent="0.2">
      <c r="A19" s="416" t="s">
        <v>451</v>
      </c>
      <c r="B19" s="415" t="s">
        <v>537</v>
      </c>
      <c r="C19" s="407" t="s">
        <v>260</v>
      </c>
      <c r="D19" s="410"/>
      <c r="E19" s="414">
        <f t="shared" si="0"/>
        <v>0</v>
      </c>
      <c r="F19" s="413"/>
      <c r="G19" s="412"/>
      <c r="H19" s="411"/>
      <c r="I19" s="410"/>
      <c r="J19" s="410"/>
      <c r="K19" s="410"/>
      <c r="L19" s="410"/>
      <c r="M19" s="410"/>
    </row>
    <row r="20" spans="1:13" ht="15" x14ac:dyDescent="0.2">
      <c r="A20" s="416" t="s">
        <v>447</v>
      </c>
      <c r="B20" s="418"/>
      <c r="C20" s="407"/>
      <c r="D20" s="421"/>
      <c r="E20" s="421"/>
      <c r="F20" s="424"/>
      <c r="G20" s="423"/>
      <c r="H20" s="422"/>
      <c r="I20" s="421"/>
      <c r="J20" s="421"/>
      <c r="K20" s="421"/>
      <c r="L20" s="421"/>
      <c r="M20" s="421"/>
    </row>
    <row r="21" spans="1:13" ht="15" x14ac:dyDescent="0.2">
      <c r="A21" s="416" t="s">
        <v>444</v>
      </c>
      <c r="B21" s="415" t="s">
        <v>77</v>
      </c>
      <c r="C21" s="420" t="s">
        <v>536</v>
      </c>
      <c r="D21" s="419">
        <f t="shared" ref="D21:M21" si="1">SUM(D8:D19)</f>
        <v>597</v>
      </c>
      <c r="E21" s="419">
        <f t="shared" si="1"/>
        <v>1397</v>
      </c>
      <c r="F21" s="419">
        <f t="shared" si="1"/>
        <v>0</v>
      </c>
      <c r="G21" s="419">
        <f t="shared" si="1"/>
        <v>0</v>
      </c>
      <c r="H21" s="419">
        <f t="shared" si="1"/>
        <v>0</v>
      </c>
      <c r="I21" s="419">
        <f t="shared" si="1"/>
        <v>1397</v>
      </c>
      <c r="J21" s="419">
        <f t="shared" si="1"/>
        <v>0</v>
      </c>
      <c r="K21" s="419">
        <f t="shared" si="1"/>
        <v>0</v>
      </c>
      <c r="L21" s="419">
        <f t="shared" si="1"/>
        <v>0</v>
      </c>
      <c r="M21" s="419">
        <f t="shared" si="1"/>
        <v>0</v>
      </c>
    </row>
    <row r="22" spans="1:13" ht="15" x14ac:dyDescent="0.2">
      <c r="A22" s="416" t="s">
        <v>439</v>
      </c>
      <c r="B22" s="418"/>
      <c r="C22" s="407"/>
      <c r="D22" s="403"/>
      <c r="E22" s="403"/>
      <c r="F22" s="406"/>
      <c r="G22" s="405"/>
      <c r="H22" s="404"/>
      <c r="I22" s="403"/>
      <c r="J22" s="403"/>
      <c r="K22" s="403"/>
      <c r="L22" s="403"/>
      <c r="M22" s="403"/>
    </row>
    <row r="23" spans="1:13" ht="15" x14ac:dyDescent="0.2">
      <c r="A23" s="416" t="s">
        <v>436</v>
      </c>
      <c r="B23" s="415" t="s">
        <v>535</v>
      </c>
      <c r="C23" s="407" t="s">
        <v>534</v>
      </c>
      <c r="D23" s="410">
        <v>127</v>
      </c>
      <c r="E23" s="414">
        <f>SUM(F23:M23)</f>
        <v>127</v>
      </c>
      <c r="F23" s="413"/>
      <c r="G23" s="412"/>
      <c r="H23" s="411"/>
      <c r="I23" s="410">
        <v>127</v>
      </c>
      <c r="J23" s="410"/>
      <c r="K23" s="410"/>
      <c r="L23" s="410"/>
      <c r="M23" s="410"/>
    </row>
    <row r="24" spans="1:13" ht="15" x14ac:dyDescent="0.2">
      <c r="A24" s="416" t="s">
        <v>431</v>
      </c>
      <c r="B24" s="415" t="s">
        <v>533</v>
      </c>
      <c r="C24" s="407" t="s">
        <v>532</v>
      </c>
      <c r="D24" s="410"/>
      <c r="E24" s="414">
        <f>SUM(F24:M24)</f>
        <v>0</v>
      </c>
      <c r="F24" s="413"/>
      <c r="G24" s="412"/>
      <c r="H24" s="411"/>
      <c r="I24" s="410"/>
      <c r="J24" s="410"/>
      <c r="K24" s="410"/>
      <c r="L24" s="410"/>
      <c r="M24" s="410"/>
    </row>
    <row r="25" spans="1:13" ht="15" x14ac:dyDescent="0.2">
      <c r="A25" s="416" t="s">
        <v>428</v>
      </c>
      <c r="B25" s="415"/>
      <c r="C25" s="407"/>
      <c r="D25" s="403"/>
      <c r="E25" s="403"/>
      <c r="F25" s="406"/>
      <c r="G25" s="405"/>
      <c r="H25" s="404"/>
      <c r="I25" s="403"/>
      <c r="J25" s="403"/>
      <c r="K25" s="403"/>
      <c r="L25" s="403"/>
      <c r="M25" s="403"/>
    </row>
    <row r="26" spans="1:13" ht="15" x14ac:dyDescent="0.2">
      <c r="A26" s="416" t="s">
        <v>425</v>
      </c>
      <c r="B26" s="415" t="s">
        <v>531</v>
      </c>
      <c r="C26" s="407" t="s">
        <v>254</v>
      </c>
      <c r="D26" s="410">
        <v>10107</v>
      </c>
      <c r="E26" s="414">
        <f>SUM(F26:M26)</f>
        <v>10506</v>
      </c>
      <c r="F26" s="413"/>
      <c r="G26" s="412"/>
      <c r="H26" s="411"/>
      <c r="I26" s="410">
        <v>10506</v>
      </c>
      <c r="J26" s="410"/>
      <c r="K26" s="410"/>
      <c r="L26" s="410"/>
      <c r="M26" s="410"/>
    </row>
    <row r="27" spans="1:13" ht="15" x14ac:dyDescent="0.2">
      <c r="A27" s="416" t="s">
        <v>422</v>
      </c>
      <c r="B27" s="415" t="s">
        <v>530</v>
      </c>
      <c r="C27" s="407" t="s">
        <v>252</v>
      </c>
      <c r="D27" s="410">
        <v>3</v>
      </c>
      <c r="E27" s="414">
        <f>SUM(F27:M27)</f>
        <v>3107</v>
      </c>
      <c r="F27" s="413"/>
      <c r="G27" s="412"/>
      <c r="H27" s="411"/>
      <c r="I27" s="410">
        <v>3107</v>
      </c>
      <c r="J27" s="410"/>
      <c r="K27" s="410"/>
      <c r="L27" s="410"/>
      <c r="M27" s="410"/>
    </row>
    <row r="28" spans="1:13" ht="15" x14ac:dyDescent="0.2">
      <c r="A28" s="416" t="s">
        <v>418</v>
      </c>
      <c r="B28" s="415">
        <v>623</v>
      </c>
      <c r="C28" s="407" t="s">
        <v>250</v>
      </c>
      <c r="D28" s="410"/>
      <c r="E28" s="414">
        <f>SUM(F28:M28)</f>
        <v>0</v>
      </c>
      <c r="F28" s="413"/>
      <c r="G28" s="412"/>
      <c r="H28" s="411"/>
      <c r="I28" s="410"/>
      <c r="J28" s="410"/>
      <c r="K28" s="410"/>
      <c r="L28" s="410"/>
      <c r="M28" s="410"/>
    </row>
    <row r="29" spans="1:13" ht="15" x14ac:dyDescent="0.2">
      <c r="A29" s="416" t="s">
        <v>415</v>
      </c>
      <c r="B29" s="415" t="s">
        <v>529</v>
      </c>
      <c r="C29" s="407" t="s">
        <v>248</v>
      </c>
      <c r="D29" s="410"/>
      <c r="E29" s="414">
        <f>SUM(F29:M29)</f>
        <v>0</v>
      </c>
      <c r="F29" s="413"/>
      <c r="G29" s="412"/>
      <c r="H29" s="411"/>
      <c r="I29" s="410"/>
      <c r="J29" s="410"/>
      <c r="K29" s="410"/>
      <c r="L29" s="410"/>
      <c r="M29" s="410"/>
    </row>
    <row r="30" spans="1:13" ht="15" x14ac:dyDescent="0.2">
      <c r="A30" s="416" t="s">
        <v>410</v>
      </c>
      <c r="B30" s="415" t="s">
        <v>528</v>
      </c>
      <c r="C30" s="407" t="s">
        <v>246</v>
      </c>
      <c r="D30" s="410"/>
      <c r="E30" s="414">
        <f>SUM(F30:M30)</f>
        <v>0</v>
      </c>
      <c r="F30" s="413"/>
      <c r="G30" s="412"/>
      <c r="H30" s="411"/>
      <c r="I30" s="410"/>
      <c r="J30" s="410"/>
      <c r="K30" s="410"/>
      <c r="L30" s="410"/>
      <c r="M30" s="410"/>
    </row>
    <row r="31" spans="1:13" ht="15" x14ac:dyDescent="0.2">
      <c r="A31" s="416" t="s">
        <v>405</v>
      </c>
      <c r="B31" s="415"/>
      <c r="C31" s="407"/>
      <c r="D31" s="403"/>
      <c r="E31" s="403"/>
      <c r="F31" s="406"/>
      <c r="G31" s="405"/>
      <c r="H31" s="404"/>
      <c r="I31" s="403"/>
      <c r="J31" s="403"/>
      <c r="K31" s="403"/>
      <c r="L31" s="403"/>
      <c r="M31" s="403"/>
    </row>
    <row r="32" spans="1:13" ht="15" x14ac:dyDescent="0.2">
      <c r="A32" s="416" t="s">
        <v>401</v>
      </c>
      <c r="B32" s="415" t="s">
        <v>527</v>
      </c>
      <c r="C32" s="407" t="s">
        <v>244</v>
      </c>
      <c r="D32" s="410"/>
      <c r="E32" s="414">
        <f>SUM(F32:M32)</f>
        <v>0</v>
      </c>
      <c r="F32" s="413"/>
      <c r="G32" s="412"/>
      <c r="H32" s="411"/>
      <c r="I32" s="410"/>
      <c r="J32" s="410"/>
      <c r="K32" s="410"/>
      <c r="L32" s="410"/>
      <c r="M32" s="410"/>
    </row>
    <row r="33" spans="1:13" ht="15" x14ac:dyDescent="0.2">
      <c r="A33" s="416" t="s">
        <v>398</v>
      </c>
      <c r="B33" s="415"/>
      <c r="C33" s="407"/>
      <c r="D33" s="403"/>
      <c r="E33" s="403"/>
      <c r="F33" s="406"/>
      <c r="G33" s="405"/>
      <c r="H33" s="404"/>
      <c r="I33" s="403"/>
      <c r="J33" s="403"/>
      <c r="K33" s="403"/>
      <c r="L33" s="403"/>
      <c r="M33" s="403"/>
    </row>
    <row r="34" spans="1:13" ht="15" x14ac:dyDescent="0.2">
      <c r="A34" s="416" t="s">
        <v>394</v>
      </c>
      <c r="B34" s="415" t="s">
        <v>526</v>
      </c>
      <c r="C34" s="407" t="s">
        <v>242</v>
      </c>
      <c r="D34" s="410"/>
      <c r="E34" s="414">
        <f t="shared" ref="E34:E41" si="2">SUM(F34:M34)</f>
        <v>0</v>
      </c>
      <c r="F34" s="413"/>
      <c r="G34" s="412"/>
      <c r="H34" s="411"/>
      <c r="I34" s="410"/>
      <c r="J34" s="410"/>
      <c r="K34" s="410"/>
      <c r="L34" s="410"/>
      <c r="M34" s="410"/>
    </row>
    <row r="35" spans="1:13" ht="15" x14ac:dyDescent="0.2">
      <c r="A35" s="416" t="s">
        <v>390</v>
      </c>
      <c r="B35" s="415" t="s">
        <v>525</v>
      </c>
      <c r="C35" s="407" t="s">
        <v>240</v>
      </c>
      <c r="D35" s="410"/>
      <c r="E35" s="414">
        <f t="shared" si="2"/>
        <v>0</v>
      </c>
      <c r="F35" s="413"/>
      <c r="G35" s="412"/>
      <c r="H35" s="411"/>
      <c r="I35" s="410"/>
      <c r="J35" s="410"/>
      <c r="K35" s="410"/>
      <c r="L35" s="410"/>
      <c r="M35" s="410"/>
    </row>
    <row r="36" spans="1:13" ht="15" x14ac:dyDescent="0.2">
      <c r="A36" s="416" t="s">
        <v>385</v>
      </c>
      <c r="B36" s="415">
        <v>656</v>
      </c>
      <c r="C36" s="407" t="s">
        <v>524</v>
      </c>
      <c r="D36" s="410"/>
      <c r="E36" s="414">
        <f t="shared" si="2"/>
        <v>0</v>
      </c>
      <c r="F36" s="413"/>
      <c r="G36" s="412"/>
      <c r="H36" s="411"/>
      <c r="I36" s="410"/>
      <c r="J36" s="410"/>
      <c r="K36" s="410"/>
      <c r="L36" s="410"/>
      <c r="M36" s="410"/>
    </row>
    <row r="37" spans="1:13" ht="15" x14ac:dyDescent="0.2">
      <c r="A37" s="416" t="s">
        <v>380</v>
      </c>
      <c r="B37" s="415" t="s">
        <v>523</v>
      </c>
      <c r="C37" s="407" t="s">
        <v>522</v>
      </c>
      <c r="D37" s="410"/>
      <c r="E37" s="414">
        <f t="shared" si="2"/>
        <v>0</v>
      </c>
      <c r="F37" s="413"/>
      <c r="G37" s="412"/>
      <c r="H37" s="411"/>
      <c r="I37" s="410"/>
      <c r="J37" s="410"/>
      <c r="K37" s="410"/>
      <c r="L37" s="410"/>
      <c r="M37" s="410"/>
    </row>
    <row r="38" spans="1:13" ht="15" x14ac:dyDescent="0.2">
      <c r="A38" s="416" t="s">
        <v>377</v>
      </c>
      <c r="B38" s="415">
        <v>663</v>
      </c>
      <c r="C38" s="407" t="s">
        <v>521</v>
      </c>
      <c r="D38" s="410"/>
      <c r="E38" s="414">
        <f t="shared" si="2"/>
        <v>0</v>
      </c>
      <c r="F38" s="413"/>
      <c r="G38" s="412"/>
      <c r="H38" s="411"/>
      <c r="I38" s="410"/>
      <c r="J38" s="410"/>
      <c r="K38" s="410"/>
      <c r="L38" s="410"/>
      <c r="M38" s="410"/>
    </row>
    <row r="39" spans="1:13" ht="15" x14ac:dyDescent="0.2">
      <c r="A39" s="416" t="s">
        <v>373</v>
      </c>
      <c r="B39" s="415" t="s">
        <v>520</v>
      </c>
      <c r="C39" s="407" t="s">
        <v>519</v>
      </c>
      <c r="D39" s="410"/>
      <c r="E39" s="414">
        <f t="shared" si="2"/>
        <v>0</v>
      </c>
      <c r="F39" s="413"/>
      <c r="G39" s="412"/>
      <c r="H39" s="411"/>
      <c r="I39" s="410"/>
      <c r="J39" s="410"/>
      <c r="K39" s="410"/>
      <c r="L39" s="410"/>
      <c r="M39" s="410"/>
    </row>
    <row r="40" spans="1:13" ht="15" x14ac:dyDescent="0.2">
      <c r="A40" s="416" t="s">
        <v>369</v>
      </c>
      <c r="B40" s="415" t="s">
        <v>518</v>
      </c>
      <c r="C40" s="407" t="s">
        <v>230</v>
      </c>
      <c r="D40" s="410"/>
      <c r="E40" s="414">
        <f t="shared" si="2"/>
        <v>0</v>
      </c>
      <c r="F40" s="413"/>
      <c r="G40" s="412"/>
      <c r="H40" s="411"/>
      <c r="I40" s="410"/>
      <c r="J40" s="410"/>
      <c r="K40" s="410"/>
      <c r="L40" s="410"/>
      <c r="M40" s="410"/>
    </row>
    <row r="41" spans="1:13" ht="15" x14ac:dyDescent="0.2">
      <c r="A41" s="416" t="s">
        <v>365</v>
      </c>
      <c r="B41" s="415" t="s">
        <v>517</v>
      </c>
      <c r="C41" s="407" t="s">
        <v>228</v>
      </c>
      <c r="D41" s="410"/>
      <c r="E41" s="414">
        <f t="shared" si="2"/>
        <v>0</v>
      </c>
      <c r="F41" s="413"/>
      <c r="G41" s="412"/>
      <c r="H41" s="411"/>
      <c r="I41" s="410"/>
      <c r="J41" s="410"/>
      <c r="K41" s="410"/>
      <c r="L41" s="410"/>
      <c r="M41" s="410"/>
    </row>
    <row r="42" spans="1:13" ht="15" x14ac:dyDescent="0.2">
      <c r="A42" s="416" t="s">
        <v>362</v>
      </c>
      <c r="B42" s="415"/>
      <c r="C42" s="407"/>
      <c r="D42" s="403"/>
      <c r="E42" s="403"/>
      <c r="F42" s="406"/>
      <c r="G42" s="405"/>
      <c r="H42" s="404"/>
      <c r="I42" s="403"/>
      <c r="J42" s="403"/>
      <c r="K42" s="403"/>
      <c r="L42" s="403"/>
      <c r="M42" s="403"/>
    </row>
    <row r="43" spans="1:13" ht="15" x14ac:dyDescent="0.2">
      <c r="A43" s="416" t="s">
        <v>359</v>
      </c>
      <c r="B43" s="415" t="s">
        <v>516</v>
      </c>
      <c r="C43" s="407" t="s">
        <v>515</v>
      </c>
      <c r="D43" s="410"/>
      <c r="E43" s="414">
        <f>SUM(F43:M43)</f>
        <v>0</v>
      </c>
      <c r="F43" s="413"/>
      <c r="G43" s="412"/>
      <c r="H43" s="411"/>
      <c r="I43" s="410"/>
      <c r="J43" s="410"/>
      <c r="K43" s="410"/>
      <c r="L43" s="410"/>
      <c r="M43" s="410"/>
    </row>
    <row r="44" spans="1:13" ht="15" x14ac:dyDescent="0.2">
      <c r="A44" s="416" t="s">
        <v>357</v>
      </c>
      <c r="B44" s="415" t="s">
        <v>514</v>
      </c>
      <c r="C44" s="407" t="s">
        <v>513</v>
      </c>
      <c r="D44" s="410">
        <v>773</v>
      </c>
      <c r="E44" s="414">
        <f>SUM(F44:M44)</f>
        <v>398</v>
      </c>
      <c r="F44" s="413"/>
      <c r="G44" s="412"/>
      <c r="H44" s="411">
        <v>398</v>
      </c>
      <c r="I44" s="410"/>
      <c r="J44" s="410"/>
      <c r="K44" s="410"/>
      <c r="L44" s="410"/>
      <c r="M44" s="410"/>
    </row>
    <row r="45" spans="1:13" ht="15" x14ac:dyDescent="0.2">
      <c r="A45" s="416" t="s">
        <v>353</v>
      </c>
      <c r="B45" s="415" t="s">
        <v>512</v>
      </c>
      <c r="C45" s="407" t="s">
        <v>222</v>
      </c>
      <c r="D45" s="410"/>
      <c r="E45" s="414">
        <f>SUM(F45:M45)</f>
        <v>0</v>
      </c>
      <c r="F45" s="413"/>
      <c r="G45" s="412"/>
      <c r="H45" s="411"/>
      <c r="I45" s="410"/>
      <c r="J45" s="410"/>
      <c r="K45" s="410"/>
      <c r="L45" s="410"/>
      <c r="M45" s="410"/>
    </row>
    <row r="46" spans="1:13" ht="15" x14ac:dyDescent="0.2">
      <c r="A46" s="409"/>
      <c r="B46" s="408"/>
      <c r="C46" s="407"/>
      <c r="D46" s="403"/>
      <c r="E46" s="403"/>
      <c r="F46" s="406"/>
      <c r="G46" s="405"/>
      <c r="H46" s="404"/>
      <c r="I46" s="403"/>
      <c r="J46" s="403"/>
      <c r="K46" s="403"/>
      <c r="L46" s="403"/>
      <c r="M46" s="403"/>
    </row>
    <row r="47" spans="1:13" ht="12" customHeight="1" x14ac:dyDescent="0.2">
      <c r="A47" s="602" t="str">
        <f ca="1">CELL("filename",A47)</f>
        <v>R:\Finance\Annual Budget\Amended 2016-2017\[2016-2017 Amended Budget.xlsx]101a</v>
      </c>
      <c r="B47" s="602"/>
      <c r="C47" s="602"/>
      <c r="D47" s="402"/>
      <c r="E47" s="402"/>
      <c r="F47" s="402"/>
      <c r="G47" s="402"/>
      <c r="H47" s="402"/>
      <c r="I47" s="402"/>
      <c r="J47" s="402"/>
      <c r="K47" s="402"/>
      <c r="L47" s="402"/>
      <c r="M47" s="402"/>
    </row>
    <row r="48" spans="1:13" ht="12" customHeight="1" x14ac:dyDescent="0.2">
      <c r="A48" s="401"/>
      <c r="B48" s="401"/>
      <c r="C48" s="400" t="s">
        <v>511</v>
      </c>
      <c r="D48" s="399">
        <f t="shared" ref="D48:M48" si="3">SUM(D23:D46)</f>
        <v>11010</v>
      </c>
      <c r="E48" s="399">
        <f t="shared" si="3"/>
        <v>14138</v>
      </c>
      <c r="F48" s="399">
        <f t="shared" si="3"/>
        <v>0</v>
      </c>
      <c r="G48" s="399">
        <f t="shared" si="3"/>
        <v>0</v>
      </c>
      <c r="H48" s="399">
        <f t="shared" si="3"/>
        <v>398</v>
      </c>
      <c r="I48" s="399">
        <f t="shared" si="3"/>
        <v>13740</v>
      </c>
      <c r="J48" s="399">
        <f t="shared" si="3"/>
        <v>0</v>
      </c>
      <c r="K48" s="399">
        <f t="shared" si="3"/>
        <v>0</v>
      </c>
      <c r="L48" s="399">
        <f t="shared" si="3"/>
        <v>0</v>
      </c>
      <c r="M48" s="399">
        <f t="shared" si="3"/>
        <v>0</v>
      </c>
    </row>
  </sheetData>
  <mergeCells count="3">
    <mergeCell ref="A1:C1"/>
    <mergeCell ref="A4:C4"/>
    <mergeCell ref="A47:C47"/>
  </mergeCells>
  <printOptions horizontalCentered="1" verticalCentered="1"/>
  <pageMargins left="0.1" right="0.1" top="0.4" bottom="0.4" header="0.1" footer="0.1"/>
  <pageSetup scale="81" fitToHeight="2" orientation="landscape" r:id="rId1"/>
  <headerFooter>
    <oddHeader>&amp;C&amp;"Arial,Bold"TWIN FALLS SCHOOL DISTRICT 411</oddHeader>
    <oddFooter>&amp;L&amp;"Arial,Bold"&amp;Z&amp;F&amp;R&amp;"Arial,Bold"Page &amp;P of &amp;N</oddFooter>
  </headerFooter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>
    <pageSetUpPr fitToPage="1"/>
  </sheetPr>
  <dimension ref="A1:M48"/>
  <sheetViews>
    <sheetView defaultGridColor="0" colorId="22" zoomScaleNormal="100" workbookViewId="0">
      <pane xSplit="3" ySplit="7" topLeftCell="D8" activePane="bottomRight" state="frozen"/>
      <selection activeCell="P31" sqref="P31"/>
      <selection pane="topRight" activeCell="P31" sqref="P31"/>
      <selection pane="bottomLeft" activeCell="P31" sqref="P31"/>
      <selection pane="bottomRight" activeCell="P31" sqref="P31"/>
    </sheetView>
  </sheetViews>
  <sheetFormatPr defaultColWidth="9.77734375" defaultRowHeight="15.75" x14ac:dyDescent="0.25"/>
  <cols>
    <col min="1" max="1" width="3.77734375" style="397" customWidth="1"/>
    <col min="2" max="2" width="6.77734375" style="397" customWidth="1"/>
    <col min="3" max="3" width="30.77734375" style="398" customWidth="1"/>
    <col min="4" max="13" width="11.77734375" style="397" customWidth="1"/>
    <col min="14" max="16384" width="9.77734375" style="397"/>
  </cols>
  <sheetData>
    <row r="1" spans="1:13" ht="20.25" x14ac:dyDescent="0.3">
      <c r="A1" s="600" t="s">
        <v>47</v>
      </c>
      <c r="B1" s="600"/>
      <c r="C1" s="600"/>
      <c r="E1" s="449" t="s">
        <v>510</v>
      </c>
      <c r="F1" s="447"/>
      <c r="G1" s="447"/>
      <c r="I1" s="451"/>
      <c r="K1" s="446"/>
      <c r="L1" s="446"/>
      <c r="M1" s="450" t="s">
        <v>695</v>
      </c>
    </row>
    <row r="2" spans="1:13" x14ac:dyDescent="0.25">
      <c r="E2" s="449" t="s">
        <v>16</v>
      </c>
      <c r="F2" s="447"/>
      <c r="G2" s="447"/>
      <c r="K2" s="446"/>
      <c r="L2" s="445"/>
      <c r="M2" s="444" t="s">
        <v>694</v>
      </c>
    </row>
    <row r="3" spans="1:13" x14ac:dyDescent="0.25">
      <c r="E3" s="448" t="s">
        <v>507</v>
      </c>
      <c r="F3" s="447"/>
      <c r="G3" s="447"/>
      <c r="K3" s="446"/>
      <c r="L3" s="445"/>
      <c r="M3" s="542" t="s">
        <v>693</v>
      </c>
    </row>
    <row r="4" spans="1:13" ht="12" customHeight="1" x14ac:dyDescent="0.2">
      <c r="A4" s="601" t="s">
        <v>505</v>
      </c>
      <c r="B4" s="601"/>
      <c r="C4" s="601"/>
      <c r="D4" s="434"/>
      <c r="E4" s="434"/>
      <c r="F4" s="434"/>
      <c r="G4" s="434"/>
      <c r="H4" s="434"/>
      <c r="I4" s="434"/>
      <c r="J4" s="434"/>
      <c r="K4" s="434"/>
      <c r="L4" s="434"/>
      <c r="M4" s="434"/>
    </row>
    <row r="5" spans="1:13" ht="15" x14ac:dyDescent="0.2">
      <c r="A5" s="443"/>
      <c r="B5" s="442"/>
      <c r="C5" s="441" t="s">
        <v>16</v>
      </c>
      <c r="D5" s="437" t="s">
        <v>503</v>
      </c>
      <c r="E5" s="440" t="s">
        <v>502</v>
      </c>
      <c r="F5" s="439" t="s">
        <v>85</v>
      </c>
      <c r="G5" s="439" t="s">
        <v>83</v>
      </c>
      <c r="H5" s="439" t="s">
        <v>81</v>
      </c>
      <c r="I5" s="439" t="s">
        <v>79</v>
      </c>
      <c r="J5" s="439" t="s">
        <v>77</v>
      </c>
      <c r="K5" s="438" t="s">
        <v>75</v>
      </c>
      <c r="L5" s="437" t="s">
        <v>73</v>
      </c>
      <c r="M5" s="437" t="s">
        <v>70</v>
      </c>
    </row>
    <row r="6" spans="1:13" ht="15" x14ac:dyDescent="0.2">
      <c r="A6" s="436"/>
      <c r="B6" s="429"/>
      <c r="C6" s="435"/>
      <c r="D6" s="429"/>
      <c r="E6" s="429"/>
      <c r="F6" s="434"/>
      <c r="G6" s="433"/>
      <c r="H6" s="432" t="s">
        <v>560</v>
      </c>
      <c r="I6" s="432" t="s">
        <v>559</v>
      </c>
      <c r="J6" s="431" t="s">
        <v>558</v>
      </c>
      <c r="K6" s="430" t="s">
        <v>557</v>
      </c>
      <c r="L6" s="430" t="s">
        <v>556</v>
      </c>
      <c r="M6" s="429"/>
    </row>
    <row r="7" spans="1:13" ht="15" x14ac:dyDescent="0.2">
      <c r="A7" s="416" t="s">
        <v>87</v>
      </c>
      <c r="B7" s="415" t="s">
        <v>500</v>
      </c>
      <c r="C7" s="428" t="s">
        <v>555</v>
      </c>
      <c r="D7" s="415" t="s">
        <v>88</v>
      </c>
      <c r="E7" s="415" t="s">
        <v>88</v>
      </c>
      <c r="F7" s="427" t="s">
        <v>84</v>
      </c>
      <c r="G7" s="426" t="s">
        <v>82</v>
      </c>
      <c r="H7" s="426" t="s">
        <v>554</v>
      </c>
      <c r="I7" s="426" t="s">
        <v>553</v>
      </c>
      <c r="J7" s="416" t="s">
        <v>552</v>
      </c>
      <c r="K7" s="415" t="s">
        <v>551</v>
      </c>
      <c r="L7" s="415" t="s">
        <v>550</v>
      </c>
      <c r="M7" s="415" t="s">
        <v>184</v>
      </c>
    </row>
    <row r="8" spans="1:13" ht="15" x14ac:dyDescent="0.2">
      <c r="A8" s="416" t="s">
        <v>496</v>
      </c>
      <c r="B8" s="415" t="s">
        <v>549</v>
      </c>
      <c r="C8" s="407" t="s">
        <v>282</v>
      </c>
      <c r="D8" s="410"/>
      <c r="E8" s="414">
        <f t="shared" ref="E8:E19" si="0">SUM(F8:M8)</f>
        <v>0</v>
      </c>
      <c r="F8" s="413"/>
      <c r="G8" s="412"/>
      <c r="H8" s="411"/>
      <c r="I8" s="410"/>
      <c r="J8" s="410"/>
      <c r="K8" s="410"/>
      <c r="L8" s="410"/>
      <c r="M8" s="410"/>
    </row>
    <row r="9" spans="1:13" ht="15" x14ac:dyDescent="0.2">
      <c r="A9" s="416" t="s">
        <v>491</v>
      </c>
      <c r="B9" s="415" t="s">
        <v>548</v>
      </c>
      <c r="C9" s="407" t="s">
        <v>280</v>
      </c>
      <c r="D9" s="410">
        <v>82435</v>
      </c>
      <c r="E9" s="414">
        <f t="shared" si="0"/>
        <v>63667</v>
      </c>
      <c r="F9" s="413"/>
      <c r="G9" s="412"/>
      <c r="H9" s="411">
        <v>2305</v>
      </c>
      <c r="I9" s="410">
        <v>61362</v>
      </c>
      <c r="J9" s="410"/>
      <c r="K9" s="410"/>
      <c r="L9" s="410"/>
      <c r="M9" s="410"/>
    </row>
    <row r="10" spans="1:13" ht="15" x14ac:dyDescent="0.2">
      <c r="A10" s="416" t="s">
        <v>487</v>
      </c>
      <c r="B10" s="415" t="s">
        <v>547</v>
      </c>
      <c r="C10" s="407" t="s">
        <v>278</v>
      </c>
      <c r="D10" s="410"/>
      <c r="E10" s="414">
        <f t="shared" si="0"/>
        <v>0</v>
      </c>
      <c r="F10" s="413"/>
      <c r="G10" s="412"/>
      <c r="H10" s="411"/>
      <c r="I10" s="410"/>
      <c r="J10" s="410"/>
      <c r="K10" s="410"/>
      <c r="L10" s="410"/>
      <c r="M10" s="410"/>
    </row>
    <row r="11" spans="1:13" ht="15" x14ac:dyDescent="0.2">
      <c r="A11" s="425" t="s">
        <v>484</v>
      </c>
      <c r="B11" s="415">
        <v>519</v>
      </c>
      <c r="C11" s="407" t="s">
        <v>276</v>
      </c>
      <c r="D11" s="410"/>
      <c r="E11" s="414">
        <f t="shared" si="0"/>
        <v>0</v>
      </c>
      <c r="F11" s="413"/>
      <c r="G11" s="412"/>
      <c r="H11" s="411"/>
      <c r="I11" s="410"/>
      <c r="J11" s="410"/>
      <c r="K11" s="410"/>
      <c r="L11" s="410"/>
      <c r="M11" s="410"/>
    </row>
    <row r="12" spans="1:13" ht="15" x14ac:dyDescent="0.2">
      <c r="A12" s="416" t="s">
        <v>480</v>
      </c>
      <c r="B12" s="415" t="s">
        <v>546</v>
      </c>
      <c r="C12" s="407" t="s">
        <v>545</v>
      </c>
      <c r="D12" s="410">
        <v>812</v>
      </c>
      <c r="E12" s="414">
        <f t="shared" si="0"/>
        <v>812</v>
      </c>
      <c r="F12" s="413"/>
      <c r="G12" s="412"/>
      <c r="H12" s="411"/>
      <c r="I12" s="410">
        <v>812</v>
      </c>
      <c r="J12" s="410"/>
      <c r="K12" s="410"/>
      <c r="L12" s="410"/>
      <c r="M12" s="410"/>
    </row>
    <row r="13" spans="1:13" ht="15" x14ac:dyDescent="0.2">
      <c r="A13" s="416" t="s">
        <v>476</v>
      </c>
      <c r="B13" s="415" t="s">
        <v>544</v>
      </c>
      <c r="C13" s="407" t="s">
        <v>543</v>
      </c>
      <c r="D13" s="410"/>
      <c r="E13" s="414">
        <f t="shared" si="0"/>
        <v>0</v>
      </c>
      <c r="F13" s="413"/>
      <c r="G13" s="412"/>
      <c r="H13" s="411"/>
      <c r="I13" s="410"/>
      <c r="J13" s="410"/>
      <c r="K13" s="410"/>
      <c r="L13" s="410"/>
      <c r="M13" s="410"/>
    </row>
    <row r="14" spans="1:13" ht="15" x14ac:dyDescent="0.2">
      <c r="A14" s="416" t="s">
        <v>471</v>
      </c>
      <c r="B14" s="415" t="s">
        <v>542</v>
      </c>
      <c r="C14" s="407" t="s">
        <v>270</v>
      </c>
      <c r="D14" s="410"/>
      <c r="E14" s="414">
        <f t="shared" si="0"/>
        <v>0</v>
      </c>
      <c r="F14" s="413"/>
      <c r="G14" s="412"/>
      <c r="H14" s="411"/>
      <c r="I14" s="410"/>
      <c r="J14" s="410"/>
      <c r="K14" s="410"/>
      <c r="L14" s="410"/>
      <c r="M14" s="410"/>
    </row>
    <row r="15" spans="1:13" ht="15" x14ac:dyDescent="0.2">
      <c r="A15" s="416" t="s">
        <v>467</v>
      </c>
      <c r="B15" s="415" t="s">
        <v>541</v>
      </c>
      <c r="C15" s="407" t="s">
        <v>268</v>
      </c>
      <c r="D15" s="410">
        <v>62344</v>
      </c>
      <c r="E15" s="414">
        <f t="shared" si="0"/>
        <v>63466</v>
      </c>
      <c r="F15" s="413"/>
      <c r="G15" s="412"/>
      <c r="H15" s="411">
        <v>10220</v>
      </c>
      <c r="I15" s="410">
        <f>53246</f>
        <v>53246</v>
      </c>
      <c r="J15" s="410"/>
      <c r="K15" s="410"/>
      <c r="L15" s="410"/>
      <c r="M15" s="410"/>
    </row>
    <row r="16" spans="1:13" ht="15" x14ac:dyDescent="0.2">
      <c r="A16" s="416" t="s">
        <v>463</v>
      </c>
      <c r="B16" s="415" t="s">
        <v>540</v>
      </c>
      <c r="C16" s="407" t="s">
        <v>266</v>
      </c>
      <c r="D16" s="410"/>
      <c r="E16" s="414">
        <f t="shared" si="0"/>
        <v>0</v>
      </c>
      <c r="F16" s="413"/>
      <c r="G16" s="412"/>
      <c r="H16" s="411"/>
      <c r="I16" s="410"/>
      <c r="J16" s="410"/>
      <c r="K16" s="410"/>
      <c r="L16" s="410"/>
      <c r="M16" s="410"/>
    </row>
    <row r="17" spans="1:13" ht="15" x14ac:dyDescent="0.2">
      <c r="A17" s="416" t="s">
        <v>459</v>
      </c>
      <c r="B17" s="415" t="s">
        <v>539</v>
      </c>
      <c r="C17" s="407" t="s">
        <v>264</v>
      </c>
      <c r="D17" s="410"/>
      <c r="E17" s="414">
        <f t="shared" si="0"/>
        <v>0</v>
      </c>
      <c r="F17" s="413"/>
      <c r="G17" s="412"/>
      <c r="H17" s="411"/>
      <c r="I17" s="410"/>
      <c r="J17" s="410"/>
      <c r="K17" s="410"/>
      <c r="L17" s="410"/>
      <c r="M17" s="410"/>
    </row>
    <row r="18" spans="1:13" ht="15" x14ac:dyDescent="0.2">
      <c r="A18" s="416" t="s">
        <v>455</v>
      </c>
      <c r="B18" s="415" t="s">
        <v>538</v>
      </c>
      <c r="C18" s="407" t="s">
        <v>262</v>
      </c>
      <c r="D18" s="410"/>
      <c r="E18" s="414">
        <f t="shared" si="0"/>
        <v>0</v>
      </c>
      <c r="F18" s="413"/>
      <c r="G18" s="412"/>
      <c r="H18" s="411"/>
      <c r="I18" s="410"/>
      <c r="J18" s="410"/>
      <c r="K18" s="410"/>
      <c r="L18" s="410"/>
      <c r="M18" s="410"/>
    </row>
    <row r="19" spans="1:13" ht="15" x14ac:dyDescent="0.2">
      <c r="A19" s="416" t="s">
        <v>451</v>
      </c>
      <c r="B19" s="415" t="s">
        <v>537</v>
      </c>
      <c r="C19" s="407" t="s">
        <v>260</v>
      </c>
      <c r="D19" s="410"/>
      <c r="E19" s="414">
        <f t="shared" si="0"/>
        <v>0</v>
      </c>
      <c r="F19" s="413"/>
      <c r="G19" s="412"/>
      <c r="H19" s="411"/>
      <c r="I19" s="410"/>
      <c r="J19" s="410"/>
      <c r="K19" s="410"/>
      <c r="L19" s="410"/>
      <c r="M19" s="410"/>
    </row>
    <row r="20" spans="1:13" ht="15" x14ac:dyDescent="0.2">
      <c r="A20" s="416" t="s">
        <v>447</v>
      </c>
      <c r="B20" s="418"/>
      <c r="C20" s="407"/>
      <c r="D20" s="421"/>
      <c r="E20" s="421"/>
      <c r="F20" s="424"/>
      <c r="G20" s="423"/>
      <c r="H20" s="422"/>
      <c r="I20" s="421"/>
      <c r="J20" s="421"/>
      <c r="K20" s="421"/>
      <c r="L20" s="421"/>
      <c r="M20" s="421"/>
    </row>
    <row r="21" spans="1:13" ht="15" x14ac:dyDescent="0.2">
      <c r="A21" s="416" t="s">
        <v>444</v>
      </c>
      <c r="B21" s="415" t="s">
        <v>77</v>
      </c>
      <c r="C21" s="420" t="s">
        <v>536</v>
      </c>
      <c r="D21" s="419">
        <f t="shared" ref="D21:M21" si="1">SUM(D8:D19)</f>
        <v>145591</v>
      </c>
      <c r="E21" s="419">
        <f t="shared" si="1"/>
        <v>127945</v>
      </c>
      <c r="F21" s="419">
        <f t="shared" si="1"/>
        <v>0</v>
      </c>
      <c r="G21" s="419">
        <f t="shared" si="1"/>
        <v>0</v>
      </c>
      <c r="H21" s="419">
        <f t="shared" si="1"/>
        <v>12525</v>
      </c>
      <c r="I21" s="419">
        <f t="shared" si="1"/>
        <v>115420</v>
      </c>
      <c r="J21" s="419">
        <f t="shared" si="1"/>
        <v>0</v>
      </c>
      <c r="K21" s="419">
        <f t="shared" si="1"/>
        <v>0</v>
      </c>
      <c r="L21" s="419">
        <f t="shared" si="1"/>
        <v>0</v>
      </c>
      <c r="M21" s="419">
        <f t="shared" si="1"/>
        <v>0</v>
      </c>
    </row>
    <row r="22" spans="1:13" ht="15" x14ac:dyDescent="0.2">
      <c r="A22" s="416" t="s">
        <v>439</v>
      </c>
      <c r="B22" s="418"/>
      <c r="C22" s="407"/>
      <c r="D22" s="403"/>
      <c r="E22" s="403"/>
      <c r="F22" s="406"/>
      <c r="G22" s="405"/>
      <c r="H22" s="404"/>
      <c r="I22" s="403"/>
      <c r="J22" s="403"/>
      <c r="K22" s="403"/>
      <c r="L22" s="403"/>
      <c r="M22" s="403"/>
    </row>
    <row r="23" spans="1:13" ht="15" x14ac:dyDescent="0.2">
      <c r="A23" s="416" t="s">
        <v>436</v>
      </c>
      <c r="B23" s="415" t="s">
        <v>535</v>
      </c>
      <c r="C23" s="407" t="s">
        <v>534</v>
      </c>
      <c r="D23" s="410"/>
      <c r="E23" s="414">
        <f>SUM(F23:M23)</f>
        <v>0</v>
      </c>
      <c r="F23" s="413"/>
      <c r="G23" s="412"/>
      <c r="H23" s="411"/>
      <c r="I23" s="410"/>
      <c r="J23" s="410"/>
      <c r="K23" s="410"/>
      <c r="L23" s="410"/>
      <c r="M23" s="410"/>
    </row>
    <row r="24" spans="1:13" ht="15" x14ac:dyDescent="0.2">
      <c r="A24" s="416" t="s">
        <v>431</v>
      </c>
      <c r="B24" s="415" t="s">
        <v>533</v>
      </c>
      <c r="C24" s="407" t="s">
        <v>532</v>
      </c>
      <c r="D24" s="410"/>
      <c r="E24" s="414">
        <f>SUM(F24:M24)</f>
        <v>0</v>
      </c>
      <c r="F24" s="413"/>
      <c r="G24" s="412"/>
      <c r="H24" s="411"/>
      <c r="I24" s="410"/>
      <c r="J24" s="410"/>
      <c r="K24" s="410"/>
      <c r="L24" s="410"/>
      <c r="M24" s="410"/>
    </row>
    <row r="25" spans="1:13" ht="15" x14ac:dyDescent="0.2">
      <c r="A25" s="416" t="s">
        <v>428</v>
      </c>
      <c r="B25" s="415"/>
      <c r="C25" s="407"/>
      <c r="D25" s="403"/>
      <c r="E25" s="403"/>
      <c r="F25" s="406"/>
      <c r="G25" s="405"/>
      <c r="H25" s="404"/>
      <c r="I25" s="403"/>
      <c r="J25" s="403"/>
      <c r="K25" s="403"/>
      <c r="L25" s="403"/>
      <c r="M25" s="403"/>
    </row>
    <row r="26" spans="1:13" ht="15" x14ac:dyDescent="0.2">
      <c r="A26" s="416" t="s">
        <v>425</v>
      </c>
      <c r="B26" s="415" t="s">
        <v>531</v>
      </c>
      <c r="C26" s="407" t="s">
        <v>254</v>
      </c>
      <c r="D26" s="410">
        <v>105101</v>
      </c>
      <c r="E26" s="414">
        <f>SUM(F26:M26)</f>
        <v>80182</v>
      </c>
      <c r="F26" s="413"/>
      <c r="G26" s="412"/>
      <c r="H26" s="411">
        <f>20375+4429</f>
        <v>24804</v>
      </c>
      <c r="I26" s="410">
        <f>79862-20055-4429</f>
        <v>55378</v>
      </c>
      <c r="J26" s="410"/>
      <c r="K26" s="410"/>
      <c r="L26" s="410"/>
      <c r="M26" s="410"/>
    </row>
    <row r="27" spans="1:13" ht="15" x14ac:dyDescent="0.2">
      <c r="A27" s="416" t="s">
        <v>422</v>
      </c>
      <c r="B27" s="415" t="s">
        <v>530</v>
      </c>
      <c r="C27" s="407" t="s">
        <v>252</v>
      </c>
      <c r="D27" s="410">
        <v>1189</v>
      </c>
      <c r="E27" s="414">
        <f>SUM(F27:M27)</f>
        <v>2402</v>
      </c>
      <c r="F27" s="413"/>
      <c r="G27" s="412"/>
      <c r="H27" s="411">
        <v>463</v>
      </c>
      <c r="I27" s="410">
        <v>1939</v>
      </c>
      <c r="J27" s="410"/>
      <c r="K27" s="410"/>
      <c r="L27" s="410"/>
      <c r="M27" s="410"/>
    </row>
    <row r="28" spans="1:13" ht="15" x14ac:dyDescent="0.2">
      <c r="A28" s="416" t="s">
        <v>418</v>
      </c>
      <c r="B28" s="415">
        <v>623</v>
      </c>
      <c r="C28" s="407" t="s">
        <v>250</v>
      </c>
      <c r="D28" s="410"/>
      <c r="E28" s="414">
        <f>SUM(F28:M28)</f>
        <v>0</v>
      </c>
      <c r="F28" s="413"/>
      <c r="G28" s="412"/>
      <c r="H28" s="411"/>
      <c r="I28" s="410"/>
      <c r="J28" s="410"/>
      <c r="K28" s="410"/>
      <c r="L28" s="410"/>
      <c r="M28" s="410"/>
    </row>
    <row r="29" spans="1:13" ht="15" x14ac:dyDescent="0.2">
      <c r="A29" s="416" t="s">
        <v>415</v>
      </c>
      <c r="B29" s="415" t="s">
        <v>529</v>
      </c>
      <c r="C29" s="407" t="s">
        <v>248</v>
      </c>
      <c r="D29" s="410"/>
      <c r="E29" s="414">
        <f>SUM(F29:M29)</f>
        <v>0</v>
      </c>
      <c r="F29" s="413"/>
      <c r="G29" s="412"/>
      <c r="H29" s="411"/>
      <c r="I29" s="410"/>
      <c r="J29" s="410"/>
      <c r="K29" s="410"/>
      <c r="L29" s="410"/>
      <c r="M29" s="410"/>
    </row>
    <row r="30" spans="1:13" ht="15" x14ac:dyDescent="0.2">
      <c r="A30" s="416" t="s">
        <v>410</v>
      </c>
      <c r="B30" s="415" t="s">
        <v>528</v>
      </c>
      <c r="C30" s="407" t="s">
        <v>246</v>
      </c>
      <c r="D30" s="410"/>
      <c r="E30" s="414">
        <f>SUM(F30:M30)</f>
        <v>0</v>
      </c>
      <c r="F30" s="413"/>
      <c r="G30" s="412"/>
      <c r="H30" s="411"/>
      <c r="I30" s="410"/>
      <c r="J30" s="410"/>
      <c r="K30" s="410"/>
      <c r="L30" s="410"/>
      <c r="M30" s="410"/>
    </row>
    <row r="31" spans="1:13" ht="15" x14ac:dyDescent="0.2">
      <c r="A31" s="416" t="s">
        <v>405</v>
      </c>
      <c r="B31" s="415"/>
      <c r="C31" s="407"/>
      <c r="D31" s="403"/>
      <c r="E31" s="403"/>
      <c r="F31" s="406"/>
      <c r="G31" s="405"/>
      <c r="H31" s="404"/>
      <c r="I31" s="403"/>
      <c r="J31" s="403"/>
      <c r="K31" s="403"/>
      <c r="L31" s="403"/>
      <c r="M31" s="403"/>
    </row>
    <row r="32" spans="1:13" ht="15" x14ac:dyDescent="0.2">
      <c r="A32" s="416" t="s">
        <v>401</v>
      </c>
      <c r="B32" s="415" t="s">
        <v>527</v>
      </c>
      <c r="C32" s="407" t="s">
        <v>244</v>
      </c>
      <c r="D32" s="410">
        <v>5815</v>
      </c>
      <c r="E32" s="414">
        <f>SUM(F32:M32)</f>
        <v>7270</v>
      </c>
      <c r="F32" s="413"/>
      <c r="G32" s="412"/>
      <c r="H32" s="411">
        <v>6268</v>
      </c>
      <c r="I32" s="410">
        <v>1002</v>
      </c>
      <c r="J32" s="410"/>
      <c r="K32" s="410"/>
      <c r="L32" s="410"/>
      <c r="M32" s="410"/>
    </row>
    <row r="33" spans="1:13" ht="15" x14ac:dyDescent="0.2">
      <c r="A33" s="416" t="s">
        <v>398</v>
      </c>
      <c r="B33" s="415"/>
      <c r="C33" s="407"/>
      <c r="D33" s="403"/>
      <c r="E33" s="403"/>
      <c r="F33" s="406"/>
      <c r="G33" s="405"/>
      <c r="H33" s="404"/>
      <c r="I33" s="403"/>
      <c r="J33" s="403"/>
      <c r="K33" s="403"/>
      <c r="L33" s="403"/>
      <c r="M33" s="403"/>
    </row>
    <row r="34" spans="1:13" ht="15" x14ac:dyDescent="0.2">
      <c r="A34" s="416" t="s">
        <v>394</v>
      </c>
      <c r="B34" s="415" t="s">
        <v>526</v>
      </c>
      <c r="C34" s="407" t="s">
        <v>242</v>
      </c>
      <c r="D34" s="410"/>
      <c r="E34" s="414">
        <f t="shared" ref="E34:E41" si="2">SUM(F34:M34)</f>
        <v>0</v>
      </c>
      <c r="F34" s="413"/>
      <c r="G34" s="412"/>
      <c r="H34" s="411"/>
      <c r="I34" s="410"/>
      <c r="J34" s="410"/>
      <c r="K34" s="410"/>
      <c r="L34" s="410"/>
      <c r="M34" s="410"/>
    </row>
    <row r="35" spans="1:13" ht="15" x14ac:dyDescent="0.2">
      <c r="A35" s="416" t="s">
        <v>390</v>
      </c>
      <c r="B35" s="415" t="s">
        <v>525</v>
      </c>
      <c r="C35" s="407" t="s">
        <v>240</v>
      </c>
      <c r="D35" s="410"/>
      <c r="E35" s="414">
        <f t="shared" si="2"/>
        <v>0</v>
      </c>
      <c r="F35" s="413"/>
      <c r="G35" s="412"/>
      <c r="H35" s="411"/>
      <c r="I35" s="410"/>
      <c r="J35" s="410"/>
      <c r="K35" s="410"/>
      <c r="L35" s="410"/>
      <c r="M35" s="410"/>
    </row>
    <row r="36" spans="1:13" ht="15" x14ac:dyDescent="0.2">
      <c r="A36" s="416" t="s">
        <v>385</v>
      </c>
      <c r="B36" s="415">
        <v>656</v>
      </c>
      <c r="C36" s="407" t="s">
        <v>524</v>
      </c>
      <c r="D36" s="410"/>
      <c r="E36" s="414">
        <f t="shared" si="2"/>
        <v>0</v>
      </c>
      <c r="F36" s="413"/>
      <c r="G36" s="412"/>
      <c r="H36" s="411"/>
      <c r="I36" s="410"/>
      <c r="J36" s="410"/>
      <c r="K36" s="410"/>
      <c r="L36" s="410"/>
      <c r="M36" s="410"/>
    </row>
    <row r="37" spans="1:13" ht="15" x14ac:dyDescent="0.2">
      <c r="A37" s="416" t="s">
        <v>380</v>
      </c>
      <c r="B37" s="415" t="s">
        <v>523</v>
      </c>
      <c r="C37" s="407" t="s">
        <v>522</v>
      </c>
      <c r="D37" s="410"/>
      <c r="E37" s="414">
        <f t="shared" si="2"/>
        <v>0</v>
      </c>
      <c r="F37" s="413"/>
      <c r="G37" s="412"/>
      <c r="H37" s="411"/>
      <c r="I37" s="410"/>
      <c r="J37" s="410"/>
      <c r="K37" s="410"/>
      <c r="L37" s="410"/>
      <c r="M37" s="410"/>
    </row>
    <row r="38" spans="1:13" ht="15" x14ac:dyDescent="0.2">
      <c r="A38" s="416" t="s">
        <v>377</v>
      </c>
      <c r="B38" s="415">
        <v>663</v>
      </c>
      <c r="C38" s="407" t="s">
        <v>521</v>
      </c>
      <c r="D38" s="410"/>
      <c r="E38" s="414">
        <f t="shared" si="2"/>
        <v>0</v>
      </c>
      <c r="F38" s="413"/>
      <c r="G38" s="412"/>
      <c r="H38" s="411"/>
      <c r="I38" s="410"/>
      <c r="J38" s="410"/>
      <c r="K38" s="410"/>
      <c r="L38" s="410"/>
      <c r="M38" s="410"/>
    </row>
    <row r="39" spans="1:13" ht="15" x14ac:dyDescent="0.2">
      <c r="A39" s="416" t="s">
        <v>373</v>
      </c>
      <c r="B39" s="415" t="s">
        <v>520</v>
      </c>
      <c r="C39" s="407" t="s">
        <v>519</v>
      </c>
      <c r="D39" s="410"/>
      <c r="E39" s="414">
        <f t="shared" si="2"/>
        <v>0</v>
      </c>
      <c r="F39" s="413"/>
      <c r="G39" s="412"/>
      <c r="H39" s="411"/>
      <c r="I39" s="410"/>
      <c r="J39" s="410"/>
      <c r="K39" s="410"/>
      <c r="L39" s="410"/>
      <c r="M39" s="410"/>
    </row>
    <row r="40" spans="1:13" ht="15" x14ac:dyDescent="0.2">
      <c r="A40" s="416" t="s">
        <v>369</v>
      </c>
      <c r="B40" s="415" t="s">
        <v>518</v>
      </c>
      <c r="C40" s="407" t="s">
        <v>230</v>
      </c>
      <c r="D40" s="410"/>
      <c r="E40" s="414">
        <f t="shared" si="2"/>
        <v>0</v>
      </c>
      <c r="F40" s="413"/>
      <c r="G40" s="412"/>
      <c r="H40" s="411"/>
      <c r="I40" s="410"/>
      <c r="J40" s="410"/>
      <c r="K40" s="410"/>
      <c r="L40" s="410"/>
      <c r="M40" s="410"/>
    </row>
    <row r="41" spans="1:13" ht="15" x14ac:dyDescent="0.2">
      <c r="A41" s="416" t="s">
        <v>365</v>
      </c>
      <c r="B41" s="415" t="s">
        <v>517</v>
      </c>
      <c r="C41" s="407" t="s">
        <v>228</v>
      </c>
      <c r="D41" s="410"/>
      <c r="E41" s="414">
        <f t="shared" si="2"/>
        <v>0</v>
      </c>
      <c r="F41" s="413"/>
      <c r="G41" s="412"/>
      <c r="H41" s="411"/>
      <c r="I41" s="410"/>
      <c r="J41" s="410"/>
      <c r="K41" s="410"/>
      <c r="L41" s="410"/>
      <c r="M41" s="410"/>
    </row>
    <row r="42" spans="1:13" ht="15" x14ac:dyDescent="0.2">
      <c r="A42" s="416" t="s">
        <v>362</v>
      </c>
      <c r="B42" s="415"/>
      <c r="C42" s="407"/>
      <c r="D42" s="403"/>
      <c r="E42" s="403"/>
      <c r="F42" s="406"/>
      <c r="G42" s="405"/>
      <c r="H42" s="404"/>
      <c r="I42" s="403"/>
      <c r="J42" s="403"/>
      <c r="K42" s="403"/>
      <c r="L42" s="403"/>
      <c r="M42" s="403"/>
    </row>
    <row r="43" spans="1:13" ht="15" x14ac:dyDescent="0.2">
      <c r="A43" s="416" t="s">
        <v>359</v>
      </c>
      <c r="B43" s="415" t="s">
        <v>516</v>
      </c>
      <c r="C43" s="407" t="s">
        <v>515</v>
      </c>
      <c r="D43" s="410"/>
      <c r="E43" s="414">
        <f>SUM(F43:M43)</f>
        <v>0</v>
      </c>
      <c r="F43" s="413"/>
      <c r="G43" s="412"/>
      <c r="H43" s="411"/>
      <c r="I43" s="410"/>
      <c r="J43" s="410"/>
      <c r="K43" s="410"/>
      <c r="L43" s="410"/>
      <c r="M43" s="410"/>
    </row>
    <row r="44" spans="1:13" ht="15" x14ac:dyDescent="0.2">
      <c r="A44" s="416" t="s">
        <v>357</v>
      </c>
      <c r="B44" s="415" t="s">
        <v>514</v>
      </c>
      <c r="C44" s="407" t="s">
        <v>513</v>
      </c>
      <c r="D44" s="410">
        <v>19850</v>
      </c>
      <c r="E44" s="414">
        <f>SUM(F44:M44)</f>
        <v>18947</v>
      </c>
      <c r="F44" s="413"/>
      <c r="G44" s="412"/>
      <c r="H44" s="411">
        <v>18947</v>
      </c>
      <c r="I44" s="410"/>
      <c r="J44" s="410"/>
      <c r="K44" s="410"/>
      <c r="L44" s="410"/>
      <c r="M44" s="410"/>
    </row>
    <row r="45" spans="1:13" ht="15" x14ac:dyDescent="0.2">
      <c r="A45" s="416" t="s">
        <v>353</v>
      </c>
      <c r="B45" s="415" t="s">
        <v>512</v>
      </c>
      <c r="C45" s="407" t="s">
        <v>222</v>
      </c>
      <c r="D45" s="410"/>
      <c r="E45" s="414">
        <f>SUM(F45:M45)</f>
        <v>0</v>
      </c>
      <c r="F45" s="413"/>
      <c r="G45" s="412"/>
      <c r="H45" s="411"/>
      <c r="I45" s="410"/>
      <c r="J45" s="410"/>
      <c r="K45" s="410"/>
      <c r="L45" s="410"/>
      <c r="M45" s="410"/>
    </row>
    <row r="46" spans="1:13" ht="15" x14ac:dyDescent="0.2">
      <c r="A46" s="409"/>
      <c r="B46" s="408"/>
      <c r="C46" s="407"/>
      <c r="D46" s="403"/>
      <c r="E46" s="403"/>
      <c r="F46" s="406"/>
      <c r="G46" s="405"/>
      <c r="H46" s="404"/>
      <c r="I46" s="403"/>
      <c r="J46" s="403"/>
      <c r="K46" s="403"/>
      <c r="L46" s="403"/>
      <c r="M46" s="403"/>
    </row>
    <row r="47" spans="1:13" ht="12" customHeight="1" x14ac:dyDescent="0.2">
      <c r="A47" s="602" t="str">
        <f ca="1">CELL("filename",A47)</f>
        <v>R:\Finance\Annual Budget\Amended 2016-2017\[2016-2017 Amended Budget.xlsx]235a</v>
      </c>
      <c r="B47" s="602"/>
      <c r="C47" s="602"/>
      <c r="D47" s="402"/>
      <c r="E47" s="402"/>
      <c r="F47" s="402"/>
      <c r="G47" s="402"/>
      <c r="H47" s="402"/>
      <c r="I47" s="402"/>
      <c r="J47" s="402"/>
      <c r="K47" s="402"/>
      <c r="L47" s="402"/>
      <c r="M47" s="402"/>
    </row>
    <row r="48" spans="1:13" ht="12" customHeight="1" x14ac:dyDescent="0.2">
      <c r="A48" s="401"/>
      <c r="B48" s="401"/>
      <c r="C48" s="400" t="s">
        <v>511</v>
      </c>
      <c r="D48" s="399">
        <f t="shared" ref="D48:M48" si="3">SUM(D23:D46)</f>
        <v>131955</v>
      </c>
      <c r="E48" s="399">
        <f t="shared" si="3"/>
        <v>108801</v>
      </c>
      <c r="F48" s="399">
        <f t="shared" si="3"/>
        <v>0</v>
      </c>
      <c r="G48" s="399">
        <f t="shared" si="3"/>
        <v>0</v>
      </c>
      <c r="H48" s="399">
        <f t="shared" si="3"/>
        <v>50482</v>
      </c>
      <c r="I48" s="399">
        <f t="shared" si="3"/>
        <v>58319</v>
      </c>
      <c r="J48" s="399">
        <f t="shared" si="3"/>
        <v>0</v>
      </c>
      <c r="K48" s="399">
        <f t="shared" si="3"/>
        <v>0</v>
      </c>
      <c r="L48" s="399">
        <f t="shared" si="3"/>
        <v>0</v>
      </c>
      <c r="M48" s="399">
        <f t="shared" si="3"/>
        <v>0</v>
      </c>
    </row>
  </sheetData>
  <mergeCells count="3">
    <mergeCell ref="A1:C1"/>
    <mergeCell ref="A4:C4"/>
    <mergeCell ref="A47:C47"/>
  </mergeCells>
  <printOptions horizontalCentered="1" verticalCentered="1"/>
  <pageMargins left="0.1" right="0.1" top="0.4" bottom="0.4" header="0.1" footer="0.1"/>
  <pageSetup scale="81" fitToHeight="2" orientation="landscape" r:id="rId1"/>
  <headerFooter>
    <oddHeader>&amp;C&amp;"Arial,Bold"TWIN FALLS SCHOOL DISTRICT 411</oddHeader>
    <oddFooter>&amp;L&amp;"Arial,Bold"&amp;Z&amp;F&amp;R&amp;"Arial,Bold"Page &amp;P of &amp;N</oddFooter>
  </headerFooter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C49"/>
  <sheetViews>
    <sheetView zoomScaleNormal="100" workbookViewId="0">
      <pane xSplit="3" ySplit="7" topLeftCell="D14" activePane="bottomRight" state="frozen"/>
      <selection activeCell="P31" sqref="P31"/>
      <selection pane="topRight" activeCell="P31" sqref="P31"/>
      <selection pane="bottomLeft" activeCell="P31" sqref="P31"/>
      <selection pane="bottomRight" activeCell="P31" sqref="P31"/>
    </sheetView>
  </sheetViews>
  <sheetFormatPr defaultRowHeight="15.75" x14ac:dyDescent="0.25"/>
  <cols>
    <col min="1" max="1" width="3.77734375" style="397" customWidth="1"/>
    <col min="2" max="2" width="6.77734375" style="452" customWidth="1"/>
    <col min="3" max="3" width="30.77734375" style="398" customWidth="1"/>
    <col min="4" max="13" width="11.77734375" style="397" customWidth="1"/>
    <col min="14" max="16384" width="8.88671875" style="397"/>
  </cols>
  <sheetData>
    <row r="1" spans="1:22" ht="20.25" x14ac:dyDescent="0.3">
      <c r="A1" s="600" t="s">
        <v>47</v>
      </c>
      <c r="B1" s="600"/>
      <c r="C1" s="600"/>
      <c r="E1" s="530" t="s">
        <v>510</v>
      </c>
      <c r="F1" s="529"/>
      <c r="G1" s="529"/>
      <c r="H1" s="529"/>
      <c r="I1" s="451"/>
      <c r="K1" s="446"/>
      <c r="L1" s="445"/>
      <c r="M1" s="556" t="s">
        <v>696</v>
      </c>
    </row>
    <row r="2" spans="1:22" x14ac:dyDescent="0.25">
      <c r="E2" s="530" t="s">
        <v>16</v>
      </c>
      <c r="F2" s="529"/>
      <c r="G2" s="529"/>
      <c r="H2" s="528"/>
      <c r="K2" s="446"/>
      <c r="L2" s="445"/>
      <c r="M2" s="444" t="s">
        <v>694</v>
      </c>
    </row>
    <row r="3" spans="1:22" ht="15" customHeight="1" x14ac:dyDescent="0.25">
      <c r="E3" s="447" t="s">
        <v>507</v>
      </c>
      <c r="F3" s="447"/>
      <c r="G3" s="447"/>
      <c r="H3" s="528"/>
      <c r="J3" s="527" t="s">
        <v>5</v>
      </c>
      <c r="K3" s="446"/>
      <c r="L3" s="445"/>
      <c r="M3" s="542" t="s">
        <v>693</v>
      </c>
    </row>
    <row r="4" spans="1:22" ht="12.6" customHeight="1" x14ac:dyDescent="0.2">
      <c r="A4" s="603" t="s">
        <v>505</v>
      </c>
      <c r="B4" s="603"/>
      <c r="C4" s="603"/>
      <c r="D4" s="401"/>
      <c r="E4" s="401"/>
      <c r="F4" s="401"/>
      <c r="G4" s="401"/>
      <c r="H4" s="401"/>
      <c r="I4" s="401"/>
      <c r="J4" s="401"/>
      <c r="K4" s="401"/>
      <c r="L4" s="401"/>
    </row>
    <row r="5" spans="1:22" ht="15" x14ac:dyDescent="0.2">
      <c r="A5" s="526"/>
      <c r="B5" s="522"/>
      <c r="C5" s="525" t="s">
        <v>16</v>
      </c>
      <c r="D5" s="522" t="s">
        <v>503</v>
      </c>
      <c r="E5" s="522" t="s">
        <v>90</v>
      </c>
      <c r="F5" s="524" t="s">
        <v>85</v>
      </c>
      <c r="G5" s="524" t="s">
        <v>83</v>
      </c>
      <c r="H5" s="524" t="s">
        <v>81</v>
      </c>
      <c r="I5" s="524" t="s">
        <v>79</v>
      </c>
      <c r="J5" s="524" t="s">
        <v>77</v>
      </c>
      <c r="K5" s="523" t="s">
        <v>75</v>
      </c>
      <c r="L5" s="522" t="s">
        <v>73</v>
      </c>
      <c r="M5" s="522" t="s">
        <v>70</v>
      </c>
    </row>
    <row r="6" spans="1:22" ht="15" x14ac:dyDescent="0.2">
      <c r="A6" s="521"/>
      <c r="B6" s="481"/>
      <c r="C6" s="480"/>
      <c r="D6" s="516"/>
      <c r="E6" s="520"/>
      <c r="F6" s="401"/>
      <c r="G6" s="519"/>
      <c r="H6" s="518" t="s">
        <v>560</v>
      </c>
      <c r="I6" s="518" t="s">
        <v>559</v>
      </c>
      <c r="J6" s="517" t="s">
        <v>558</v>
      </c>
      <c r="K6" s="481" t="s">
        <v>557</v>
      </c>
      <c r="L6" s="481" t="s">
        <v>556</v>
      </c>
      <c r="M6" s="516"/>
    </row>
    <row r="7" spans="1:22" ht="15" x14ac:dyDescent="0.2">
      <c r="A7" s="482" t="s">
        <v>87</v>
      </c>
      <c r="B7" s="484" t="s">
        <v>500</v>
      </c>
      <c r="C7" s="515" t="s">
        <v>555</v>
      </c>
      <c r="D7" s="484" t="s">
        <v>88</v>
      </c>
      <c r="E7" s="484" t="s">
        <v>88</v>
      </c>
      <c r="F7" s="514" t="s">
        <v>84</v>
      </c>
      <c r="G7" s="459" t="s">
        <v>82</v>
      </c>
      <c r="H7" s="459" t="s">
        <v>554</v>
      </c>
      <c r="I7" s="459" t="s">
        <v>553</v>
      </c>
      <c r="J7" s="482" t="s">
        <v>552</v>
      </c>
      <c r="K7" s="484" t="s">
        <v>551</v>
      </c>
      <c r="L7" s="484" t="s">
        <v>550</v>
      </c>
      <c r="M7" s="484" t="s">
        <v>184</v>
      </c>
    </row>
    <row r="8" spans="1:22" ht="15" x14ac:dyDescent="0.2">
      <c r="A8" s="482" t="s">
        <v>350</v>
      </c>
      <c r="B8" s="484" t="s">
        <v>597</v>
      </c>
      <c r="C8" s="463" t="s">
        <v>220</v>
      </c>
      <c r="D8" s="497"/>
      <c r="E8" s="414">
        <f>SUM(F8:M8)</f>
        <v>0</v>
      </c>
      <c r="F8" s="500"/>
      <c r="G8" s="499"/>
      <c r="H8" s="498"/>
      <c r="I8" s="497"/>
      <c r="J8" s="497"/>
      <c r="K8" s="497"/>
      <c r="L8" s="497"/>
      <c r="M8" s="497"/>
    </row>
    <row r="9" spans="1:22" ht="15" x14ac:dyDescent="0.2">
      <c r="A9" s="482" t="s">
        <v>493</v>
      </c>
      <c r="B9" s="484"/>
      <c r="C9" s="463"/>
      <c r="D9" s="509"/>
      <c r="E9" s="509"/>
      <c r="F9" s="512"/>
      <c r="G9" s="511"/>
      <c r="H9" s="510"/>
      <c r="I9" s="509"/>
      <c r="J9" s="509"/>
      <c r="K9" s="509"/>
      <c r="L9" s="509"/>
      <c r="M9" s="509"/>
    </row>
    <row r="10" spans="1:22" ht="15" x14ac:dyDescent="0.2">
      <c r="A10" s="482" t="s">
        <v>490</v>
      </c>
      <c r="B10" s="484" t="s">
        <v>75</v>
      </c>
      <c r="C10" s="473" t="s">
        <v>596</v>
      </c>
      <c r="D10" s="472">
        <f>+D8+'235a'!D48</f>
        <v>131955</v>
      </c>
      <c r="E10" s="472">
        <f>+E8+'235a'!E48</f>
        <v>108801</v>
      </c>
      <c r="F10" s="472">
        <f>+F8+'235a'!F48</f>
        <v>0</v>
      </c>
      <c r="G10" s="472">
        <f>+G8+'235a'!G48</f>
        <v>0</v>
      </c>
      <c r="H10" s="472">
        <f>+H8+'235a'!H48</f>
        <v>50482</v>
      </c>
      <c r="I10" s="472">
        <f>+I8+'235a'!I48</f>
        <v>58319</v>
      </c>
      <c r="J10" s="472">
        <f>+J8+'235a'!J48</f>
        <v>0</v>
      </c>
      <c r="K10" s="472">
        <f>+K8+'235a'!K48</f>
        <v>0</v>
      </c>
      <c r="L10" s="472">
        <f>+L8+'235a'!L48</f>
        <v>0</v>
      </c>
      <c r="M10" s="472">
        <f>+M8+'235a'!M48</f>
        <v>0</v>
      </c>
    </row>
    <row r="11" spans="1:22" x14ac:dyDescent="0.25">
      <c r="A11" s="482" t="s">
        <v>485</v>
      </c>
      <c r="B11" s="513"/>
      <c r="C11" s="486"/>
      <c r="D11" s="501"/>
      <c r="E11" s="501"/>
      <c r="F11" s="504"/>
      <c r="G11" s="503"/>
      <c r="H11" s="502"/>
      <c r="I11" s="501"/>
      <c r="J11" s="501"/>
      <c r="K11" s="501"/>
      <c r="L11" s="501"/>
      <c r="M11" s="501"/>
    </row>
    <row r="12" spans="1:22" ht="15" x14ac:dyDescent="0.2">
      <c r="A12" s="482" t="s">
        <v>478</v>
      </c>
      <c r="B12" s="484" t="s">
        <v>595</v>
      </c>
      <c r="C12" s="463" t="s">
        <v>218</v>
      </c>
      <c r="D12" s="497"/>
      <c r="E12" s="414">
        <f>SUM(F12:M12)</f>
        <v>0</v>
      </c>
      <c r="F12" s="500"/>
      <c r="G12" s="499"/>
      <c r="H12" s="498"/>
      <c r="I12" s="497"/>
      <c r="J12" s="497"/>
      <c r="K12" s="497"/>
      <c r="L12" s="497"/>
      <c r="M12" s="497"/>
    </row>
    <row r="13" spans="1:22" ht="15" x14ac:dyDescent="0.2">
      <c r="A13" s="482" t="s">
        <v>474</v>
      </c>
      <c r="B13" s="484" t="s">
        <v>594</v>
      </c>
      <c r="C13" s="463" t="s">
        <v>216</v>
      </c>
      <c r="D13" s="497"/>
      <c r="E13" s="414">
        <f>SUM(F13:M13)</f>
        <v>0</v>
      </c>
      <c r="F13" s="500"/>
      <c r="G13" s="499"/>
      <c r="H13" s="498"/>
      <c r="I13" s="497"/>
      <c r="J13" s="497"/>
      <c r="K13" s="497"/>
      <c r="L13" s="497"/>
      <c r="M13" s="497"/>
    </row>
    <row r="14" spans="1:22" ht="15" x14ac:dyDescent="0.2">
      <c r="A14" s="482" t="s">
        <v>469</v>
      </c>
      <c r="B14" s="484">
        <v>730</v>
      </c>
      <c r="C14" s="463" t="s">
        <v>593</v>
      </c>
      <c r="D14" s="497"/>
      <c r="E14" s="414">
        <f>SUM(F14:M14)</f>
        <v>0</v>
      </c>
      <c r="F14" s="500"/>
      <c r="G14" s="499"/>
      <c r="H14" s="498"/>
      <c r="I14" s="497"/>
      <c r="J14" s="497"/>
      <c r="K14" s="497"/>
      <c r="L14" s="497"/>
      <c r="M14" s="497"/>
    </row>
    <row r="15" spans="1:22" ht="15" x14ac:dyDescent="0.2">
      <c r="A15" s="482" t="s">
        <v>465</v>
      </c>
      <c r="B15" s="484"/>
      <c r="C15" s="463"/>
      <c r="D15" s="501"/>
      <c r="E15" s="501"/>
      <c r="F15" s="512"/>
      <c r="G15" s="511"/>
      <c r="H15" s="510"/>
      <c r="I15" s="509"/>
      <c r="J15" s="509"/>
      <c r="K15" s="509"/>
      <c r="L15" s="509"/>
      <c r="M15" s="509"/>
    </row>
    <row r="16" spans="1:22" ht="15" x14ac:dyDescent="0.2">
      <c r="A16" s="482" t="s">
        <v>461</v>
      </c>
      <c r="B16" s="484" t="s">
        <v>73</v>
      </c>
      <c r="C16" s="463" t="s">
        <v>592</v>
      </c>
      <c r="D16" s="472">
        <f t="shared" ref="D16:M16" si="0">SUM(D12:D14)</f>
        <v>0</v>
      </c>
      <c r="E16" s="472">
        <f t="shared" si="0"/>
        <v>0</v>
      </c>
      <c r="F16" s="472">
        <f t="shared" si="0"/>
        <v>0</v>
      </c>
      <c r="G16" s="472">
        <f t="shared" si="0"/>
        <v>0</v>
      </c>
      <c r="H16" s="472">
        <f t="shared" si="0"/>
        <v>0</v>
      </c>
      <c r="I16" s="472">
        <f t="shared" si="0"/>
        <v>0</v>
      </c>
      <c r="J16" s="472">
        <f t="shared" si="0"/>
        <v>0</v>
      </c>
      <c r="K16" s="472">
        <f t="shared" si="0"/>
        <v>0</v>
      </c>
      <c r="L16" s="472">
        <f t="shared" si="0"/>
        <v>0</v>
      </c>
      <c r="M16" s="472">
        <f t="shared" si="0"/>
        <v>0</v>
      </c>
      <c r="N16" s="492"/>
      <c r="O16" s="492"/>
      <c r="P16" s="492"/>
      <c r="Q16" s="492"/>
      <c r="R16" s="492"/>
      <c r="S16" s="492"/>
      <c r="T16" s="492"/>
      <c r="U16" s="492"/>
      <c r="V16" s="492"/>
    </row>
    <row r="17" spans="1:55" ht="15" x14ac:dyDescent="0.2">
      <c r="A17" s="482" t="s">
        <v>457</v>
      </c>
      <c r="B17" s="484"/>
      <c r="C17" s="463"/>
      <c r="D17" s="501"/>
      <c r="E17" s="501"/>
      <c r="F17" s="504"/>
      <c r="G17" s="503"/>
      <c r="H17" s="502"/>
      <c r="I17" s="501"/>
      <c r="J17" s="501"/>
      <c r="K17" s="501"/>
      <c r="L17" s="501"/>
      <c r="M17" s="501"/>
    </row>
    <row r="18" spans="1:55" ht="15" x14ac:dyDescent="0.2">
      <c r="A18" s="482" t="s">
        <v>453</v>
      </c>
      <c r="B18" s="484" t="s">
        <v>591</v>
      </c>
      <c r="C18" s="463" t="s">
        <v>590</v>
      </c>
      <c r="D18" s="497"/>
      <c r="E18" s="414">
        <f>SUM(F18:M18)</f>
        <v>0</v>
      </c>
      <c r="F18" s="500"/>
      <c r="G18" s="499"/>
      <c r="H18" s="498"/>
      <c r="I18" s="497"/>
      <c r="J18" s="497"/>
      <c r="K18" s="497"/>
      <c r="L18" s="497"/>
      <c r="M18" s="497"/>
    </row>
    <row r="19" spans="1:55" ht="15" x14ac:dyDescent="0.2">
      <c r="A19" s="482" t="s">
        <v>449</v>
      </c>
      <c r="B19" s="484">
        <v>811</v>
      </c>
      <c r="C19" s="463" t="s">
        <v>589</v>
      </c>
      <c r="D19" s="497"/>
      <c r="E19" s="414">
        <f>SUM(F19:M19)</f>
        <v>0</v>
      </c>
      <c r="F19" s="500"/>
      <c r="G19" s="499"/>
      <c r="H19" s="498"/>
      <c r="I19" s="497"/>
      <c r="J19" s="497"/>
      <c r="K19" s="497"/>
      <c r="L19" s="497"/>
      <c r="M19" s="497"/>
    </row>
    <row r="20" spans="1:55" ht="15" x14ac:dyDescent="0.2">
      <c r="A20" s="482" t="s">
        <v>445</v>
      </c>
      <c r="B20" s="484"/>
      <c r="C20" s="463"/>
      <c r="D20" s="509"/>
      <c r="E20" s="509"/>
      <c r="F20" s="512"/>
      <c r="G20" s="511"/>
      <c r="H20" s="510"/>
      <c r="I20" s="509"/>
      <c r="J20" s="509"/>
      <c r="K20" s="509"/>
      <c r="L20" s="509"/>
      <c r="M20" s="509"/>
    </row>
    <row r="21" spans="1:55" s="505" customFormat="1" ht="15" x14ac:dyDescent="0.2">
      <c r="A21" s="482" t="s">
        <v>442</v>
      </c>
      <c r="B21" s="508">
        <v>800</v>
      </c>
      <c r="C21" s="507" t="s">
        <v>588</v>
      </c>
      <c r="D21" s="472">
        <f t="shared" ref="D21:M21" si="1">SUM(D17:D19)</f>
        <v>0</v>
      </c>
      <c r="E21" s="472">
        <f t="shared" si="1"/>
        <v>0</v>
      </c>
      <c r="F21" s="472">
        <f t="shared" si="1"/>
        <v>0</v>
      </c>
      <c r="G21" s="472">
        <f t="shared" si="1"/>
        <v>0</v>
      </c>
      <c r="H21" s="472">
        <f t="shared" si="1"/>
        <v>0</v>
      </c>
      <c r="I21" s="472">
        <f t="shared" si="1"/>
        <v>0</v>
      </c>
      <c r="J21" s="472">
        <f t="shared" si="1"/>
        <v>0</v>
      </c>
      <c r="K21" s="472">
        <f t="shared" si="1"/>
        <v>0</v>
      </c>
      <c r="L21" s="472">
        <f t="shared" si="1"/>
        <v>0</v>
      </c>
      <c r="M21" s="472">
        <f t="shared" si="1"/>
        <v>0</v>
      </c>
    </row>
    <row r="22" spans="1:55" ht="15" x14ac:dyDescent="0.2">
      <c r="A22" s="482" t="s">
        <v>438</v>
      </c>
      <c r="B22" s="484"/>
      <c r="C22" s="463"/>
      <c r="D22" s="501"/>
      <c r="E22" s="501"/>
      <c r="F22" s="504"/>
      <c r="G22" s="503"/>
      <c r="H22" s="502"/>
      <c r="I22" s="501"/>
      <c r="J22" s="501"/>
      <c r="K22" s="501"/>
      <c r="L22" s="501"/>
      <c r="M22" s="501"/>
    </row>
    <row r="23" spans="1:55" ht="15" x14ac:dyDescent="0.2">
      <c r="A23" s="482" t="s">
        <v>434</v>
      </c>
      <c r="B23" s="484" t="s">
        <v>587</v>
      </c>
      <c r="C23" s="463" t="s">
        <v>205</v>
      </c>
      <c r="D23" s="410"/>
      <c r="E23" s="414">
        <f>SUM(F23:M23)</f>
        <v>0</v>
      </c>
      <c r="F23" s="500"/>
      <c r="G23" s="499"/>
      <c r="H23" s="498"/>
      <c r="I23" s="497"/>
      <c r="J23" s="497"/>
      <c r="K23" s="497"/>
      <c r="L23" s="497"/>
      <c r="M23" s="497"/>
    </row>
    <row r="24" spans="1:55" ht="15" x14ac:dyDescent="0.2">
      <c r="A24" s="482" t="s">
        <v>429</v>
      </c>
      <c r="B24" s="484" t="s">
        <v>586</v>
      </c>
      <c r="C24" s="463" t="s">
        <v>203</v>
      </c>
      <c r="D24" s="410"/>
      <c r="E24" s="414">
        <f>SUM(F24:M24)</f>
        <v>0</v>
      </c>
      <c r="F24" s="500"/>
      <c r="G24" s="499"/>
      <c r="H24" s="498"/>
      <c r="I24" s="497"/>
      <c r="J24" s="497"/>
      <c r="K24" s="497"/>
      <c r="L24" s="497"/>
      <c r="M24" s="497"/>
    </row>
    <row r="25" spans="1:55" ht="15" x14ac:dyDescent="0.2">
      <c r="A25" s="482" t="s">
        <v>426</v>
      </c>
      <c r="B25" s="484" t="s">
        <v>585</v>
      </c>
      <c r="C25" s="463" t="s">
        <v>201</v>
      </c>
      <c r="D25" s="410"/>
      <c r="E25" s="414">
        <f>SUM(F25:M25)</f>
        <v>0</v>
      </c>
      <c r="F25" s="500"/>
      <c r="G25" s="499"/>
      <c r="H25" s="498"/>
      <c r="I25" s="497"/>
      <c r="J25" s="497"/>
      <c r="K25" s="497"/>
      <c r="L25" s="497"/>
      <c r="M25" s="497"/>
    </row>
    <row r="26" spans="1:55" ht="15" x14ac:dyDescent="0.2">
      <c r="A26" s="482" t="s">
        <v>424</v>
      </c>
      <c r="B26" s="484" t="s">
        <v>584</v>
      </c>
      <c r="C26" s="463" t="s">
        <v>583</v>
      </c>
      <c r="D26" s="410"/>
      <c r="E26" s="414">
        <f>SUM(F26:M26)</f>
        <v>0</v>
      </c>
      <c r="F26" s="500"/>
      <c r="G26" s="499"/>
      <c r="H26" s="498"/>
      <c r="I26" s="497"/>
      <c r="J26" s="497"/>
      <c r="K26" s="497"/>
      <c r="L26" s="497"/>
      <c r="M26" s="497"/>
    </row>
    <row r="27" spans="1:55" ht="15" x14ac:dyDescent="0.2">
      <c r="A27" s="482" t="s">
        <v>420</v>
      </c>
      <c r="B27" s="484"/>
      <c r="C27" s="463"/>
      <c r="D27" s="485"/>
      <c r="E27" s="485"/>
      <c r="F27" s="496"/>
      <c r="G27" s="495"/>
      <c r="H27" s="494"/>
      <c r="I27" s="493"/>
      <c r="J27" s="493"/>
      <c r="K27" s="493"/>
      <c r="L27" s="493"/>
      <c r="M27" s="493"/>
    </row>
    <row r="28" spans="1:55" ht="15" x14ac:dyDescent="0.2">
      <c r="A28" s="482" t="s">
        <v>417</v>
      </c>
      <c r="B28" s="484" t="s">
        <v>582</v>
      </c>
      <c r="C28" s="463" t="s">
        <v>581</v>
      </c>
      <c r="D28" s="472">
        <f t="shared" ref="D28:M28" si="2">SUM(D23:D27)</f>
        <v>0</v>
      </c>
      <c r="E28" s="472">
        <f t="shared" si="2"/>
        <v>0</v>
      </c>
      <c r="F28" s="472">
        <f t="shared" si="2"/>
        <v>0</v>
      </c>
      <c r="G28" s="472">
        <f t="shared" si="2"/>
        <v>0</v>
      </c>
      <c r="H28" s="472">
        <f t="shared" si="2"/>
        <v>0</v>
      </c>
      <c r="I28" s="472">
        <f t="shared" si="2"/>
        <v>0</v>
      </c>
      <c r="J28" s="472">
        <f t="shared" si="2"/>
        <v>0</v>
      </c>
      <c r="K28" s="472">
        <f t="shared" si="2"/>
        <v>0</v>
      </c>
      <c r="L28" s="472">
        <f t="shared" si="2"/>
        <v>0</v>
      </c>
      <c r="M28" s="472">
        <f t="shared" si="2"/>
        <v>0</v>
      </c>
      <c r="N28" s="492"/>
      <c r="O28" s="492"/>
      <c r="P28" s="492"/>
      <c r="Q28" s="492"/>
      <c r="R28" s="492"/>
      <c r="S28" s="492"/>
      <c r="T28" s="492"/>
      <c r="U28" s="492"/>
      <c r="V28" s="492"/>
      <c r="W28" s="492"/>
      <c r="X28" s="492"/>
      <c r="Y28" s="492"/>
      <c r="Z28" s="492"/>
      <c r="AA28" s="492"/>
      <c r="AB28" s="492"/>
      <c r="AC28" s="492"/>
      <c r="AD28" s="492"/>
      <c r="AE28" s="492"/>
      <c r="AF28" s="492"/>
      <c r="AG28" s="492"/>
      <c r="AH28" s="492"/>
      <c r="AI28" s="492"/>
      <c r="AJ28" s="492"/>
      <c r="AK28" s="492"/>
      <c r="AL28" s="492"/>
      <c r="AM28" s="492"/>
      <c r="AN28" s="492"/>
      <c r="AO28" s="492"/>
      <c r="AP28" s="492"/>
      <c r="AQ28" s="492"/>
      <c r="AR28" s="492"/>
      <c r="AS28" s="492"/>
      <c r="AT28" s="492"/>
      <c r="AU28" s="492"/>
      <c r="AV28" s="492"/>
      <c r="AW28" s="492"/>
      <c r="AX28" s="492"/>
      <c r="AY28" s="492"/>
      <c r="AZ28" s="492"/>
      <c r="BA28" s="492"/>
      <c r="BB28" s="492"/>
      <c r="BC28" s="492"/>
    </row>
    <row r="29" spans="1:55" ht="15" x14ac:dyDescent="0.2">
      <c r="A29" s="482" t="s">
        <v>413</v>
      </c>
      <c r="B29" s="484"/>
      <c r="C29" s="463"/>
      <c r="D29" s="485"/>
      <c r="E29" s="485"/>
      <c r="F29" s="485"/>
      <c r="G29" s="485"/>
      <c r="H29" s="485"/>
      <c r="I29" s="485"/>
      <c r="J29" s="485"/>
      <c r="K29" s="485"/>
      <c r="L29" s="485"/>
      <c r="M29" s="485"/>
    </row>
    <row r="30" spans="1:55" ht="15" x14ac:dyDescent="0.2">
      <c r="A30" s="482" t="s">
        <v>407</v>
      </c>
      <c r="B30" s="481"/>
      <c r="C30" s="480" t="s">
        <v>580</v>
      </c>
      <c r="D30" s="460"/>
      <c r="E30" s="460"/>
      <c r="F30" s="460"/>
      <c r="G30" s="460"/>
      <c r="H30" s="460"/>
      <c r="I30" s="460"/>
      <c r="J30" s="460"/>
      <c r="K30" s="460"/>
      <c r="L30" s="460"/>
      <c r="M30" s="460"/>
    </row>
    <row r="31" spans="1:55" ht="15" x14ac:dyDescent="0.2">
      <c r="A31" s="482" t="s">
        <v>403</v>
      </c>
      <c r="B31" s="484"/>
      <c r="C31" s="491" t="s">
        <v>579</v>
      </c>
      <c r="D31" s="472">
        <f>SUM(D28,D21,D16,D10,'235a'!D21)</f>
        <v>277546</v>
      </c>
      <c r="E31" s="472">
        <f>SUM(E28,E21,E16,E10,'235a'!E21)</f>
        <v>236746</v>
      </c>
      <c r="F31" s="472">
        <f>SUM(F28,F21,F16,F10,'235a'!F21)</f>
        <v>0</v>
      </c>
      <c r="G31" s="472">
        <f>SUM(G28,G21,G16,G10,'235a'!G21)</f>
        <v>0</v>
      </c>
      <c r="H31" s="472">
        <f>SUM(H28,H21,H16,H10,'235a'!H21)</f>
        <v>63007</v>
      </c>
      <c r="I31" s="472">
        <f>SUM(I28,I21,I16,I10,'235a'!I21)</f>
        <v>173739</v>
      </c>
      <c r="J31" s="472">
        <f>SUM(J28,J21,J16,J10,'235a'!J21)</f>
        <v>0</v>
      </c>
      <c r="K31" s="472">
        <f>SUM(K28,K21,K16,K10,'235a'!K21)</f>
        <v>0</v>
      </c>
      <c r="L31" s="472">
        <f>SUM(L28,L21,L16,L10,'235a'!L21)</f>
        <v>0</v>
      </c>
      <c r="M31" s="472">
        <f>SUM(M28,M21,M16,M10,'235a'!M21)</f>
        <v>0</v>
      </c>
    </row>
    <row r="32" spans="1:55" ht="15" x14ac:dyDescent="0.2">
      <c r="A32" s="482" t="s">
        <v>400</v>
      </c>
      <c r="B32" s="484"/>
      <c r="C32" s="463"/>
      <c r="D32" s="485"/>
      <c r="E32" s="485"/>
      <c r="F32" s="490"/>
      <c r="G32" s="489"/>
      <c r="H32" s="488"/>
      <c r="I32" s="485"/>
      <c r="J32" s="485"/>
      <c r="K32" s="485"/>
      <c r="L32" s="485"/>
      <c r="M32" s="485"/>
    </row>
    <row r="33" spans="1:13" ht="15" x14ac:dyDescent="0.2">
      <c r="A33" s="482" t="s">
        <v>397</v>
      </c>
      <c r="B33" s="481">
        <v>950</v>
      </c>
      <c r="C33" s="480" t="s">
        <v>578</v>
      </c>
      <c r="D33" s="493"/>
      <c r="E33" s="493"/>
      <c r="F33" s="417"/>
      <c r="G33" s="417"/>
      <c r="H33" s="417"/>
      <c r="I33" s="417"/>
      <c r="J33" s="417"/>
      <c r="K33" s="417"/>
      <c r="L33" s="417"/>
      <c r="M33" s="460"/>
    </row>
    <row r="34" spans="1:13" ht="15" x14ac:dyDescent="0.2">
      <c r="A34" s="482" t="s">
        <v>393</v>
      </c>
      <c r="B34" s="484"/>
      <c r="C34" s="483" t="s">
        <v>577</v>
      </c>
      <c r="D34" s="552"/>
      <c r="E34" s="552"/>
      <c r="F34" s="417"/>
      <c r="G34" s="417"/>
      <c r="H34" s="417"/>
      <c r="I34" s="417"/>
      <c r="J34" s="417"/>
      <c r="K34" s="417"/>
      <c r="L34" s="417"/>
      <c r="M34" s="460"/>
    </row>
    <row r="35" spans="1:13" x14ac:dyDescent="0.25">
      <c r="A35" s="482" t="s">
        <v>388</v>
      </c>
      <c r="B35" s="484"/>
      <c r="C35" s="486"/>
      <c r="D35" s="485"/>
      <c r="E35" s="485"/>
      <c r="F35" s="417"/>
      <c r="G35" s="417"/>
      <c r="H35" s="417"/>
      <c r="I35" s="417"/>
      <c r="J35" s="417"/>
      <c r="K35" s="417"/>
      <c r="L35" s="417"/>
      <c r="M35" s="460"/>
    </row>
    <row r="36" spans="1:13" ht="15" x14ac:dyDescent="0.2">
      <c r="A36" s="482" t="s">
        <v>383</v>
      </c>
      <c r="B36" s="481"/>
      <c r="C36" s="480" t="s">
        <v>576</v>
      </c>
      <c r="D36" s="604">
        <f>+D31+D34</f>
        <v>277546</v>
      </c>
      <c r="E36" s="604">
        <f>+E31+E34</f>
        <v>236746</v>
      </c>
      <c r="F36" s="417"/>
      <c r="G36" s="417"/>
      <c r="H36" s="417"/>
      <c r="I36" s="417"/>
      <c r="J36" s="417"/>
      <c r="K36" s="417"/>
      <c r="L36" s="417"/>
      <c r="M36" s="460"/>
    </row>
    <row r="37" spans="1:13" ht="15" x14ac:dyDescent="0.2">
      <c r="A37" s="482" t="s">
        <v>379</v>
      </c>
      <c r="B37" s="484"/>
      <c r="C37" s="483" t="s">
        <v>575</v>
      </c>
      <c r="D37" s="605"/>
      <c r="E37" s="605"/>
      <c r="F37" s="417"/>
      <c r="G37" s="417"/>
      <c r="H37" s="417"/>
      <c r="I37" s="417"/>
      <c r="J37" s="417"/>
      <c r="K37" s="417"/>
      <c r="L37" s="417"/>
      <c r="M37" s="460"/>
    </row>
    <row r="38" spans="1:13" ht="15" x14ac:dyDescent="0.2">
      <c r="A38" s="482" t="s">
        <v>376</v>
      </c>
      <c r="B38" s="481"/>
      <c r="C38" s="480"/>
      <c r="D38" s="460"/>
      <c r="E38" s="460"/>
      <c r="F38" s="417"/>
      <c r="G38" s="417"/>
      <c r="H38" s="417"/>
      <c r="I38" s="417"/>
      <c r="J38" s="417"/>
      <c r="K38" s="417"/>
      <c r="L38" s="417"/>
      <c r="M38" s="460"/>
    </row>
    <row r="39" spans="1:13" thickBot="1" x14ac:dyDescent="0.25">
      <c r="A39" s="482" t="s">
        <v>372</v>
      </c>
      <c r="B39" s="481"/>
      <c r="C39" s="480"/>
      <c r="D39" s="460"/>
      <c r="E39" s="460"/>
      <c r="F39" s="465"/>
      <c r="G39" s="465"/>
      <c r="H39" s="465"/>
      <c r="I39" s="465"/>
      <c r="J39" s="465"/>
      <c r="K39" s="417"/>
      <c r="L39" s="417"/>
      <c r="M39" s="460"/>
    </row>
    <row r="40" spans="1:13" x14ac:dyDescent="0.25">
      <c r="A40" s="459" t="s">
        <v>368</v>
      </c>
      <c r="B40" s="479"/>
      <c r="C40" s="478" t="s">
        <v>574</v>
      </c>
      <c r="D40" s="477"/>
      <c r="E40" s="476"/>
      <c r="F40" s="417"/>
      <c r="G40" s="470"/>
      <c r="H40" s="470"/>
      <c r="I40" s="470"/>
      <c r="J40" s="465"/>
      <c r="K40" s="417"/>
      <c r="L40" s="475"/>
      <c r="M40" s="460"/>
    </row>
    <row r="41" spans="1:13" x14ac:dyDescent="0.25">
      <c r="A41" s="459" t="s">
        <v>364</v>
      </c>
      <c r="B41" s="464"/>
      <c r="C41" s="463"/>
      <c r="D41" s="460"/>
      <c r="E41" s="474"/>
      <c r="F41" s="417"/>
      <c r="G41" s="470"/>
      <c r="H41" s="470"/>
      <c r="I41" s="470"/>
      <c r="J41" s="465"/>
      <c r="K41" s="417"/>
      <c r="L41" s="417"/>
      <c r="M41" s="460"/>
    </row>
    <row r="42" spans="1:13" x14ac:dyDescent="0.25">
      <c r="A42" s="459" t="s">
        <v>361</v>
      </c>
      <c r="B42" s="464"/>
      <c r="C42" s="473" t="s">
        <v>573</v>
      </c>
      <c r="D42" s="472">
        <v>110615</v>
      </c>
      <c r="E42" s="471">
        <v>119743</v>
      </c>
      <c r="F42" s="470" t="s">
        <v>572</v>
      </c>
      <c r="G42" s="470"/>
      <c r="H42" s="470"/>
      <c r="I42" s="470"/>
      <c r="J42" s="465"/>
      <c r="K42" s="417"/>
      <c r="L42" s="417"/>
      <c r="M42" s="460"/>
    </row>
    <row r="43" spans="1:13" x14ac:dyDescent="0.25">
      <c r="A43" s="459" t="s">
        <v>358</v>
      </c>
      <c r="B43" s="464"/>
      <c r="C43" s="473" t="s">
        <v>571</v>
      </c>
      <c r="D43" s="472">
        <v>166934</v>
      </c>
      <c r="E43" s="471">
        <v>117003</v>
      </c>
      <c r="F43" s="470"/>
      <c r="G43" s="465"/>
      <c r="H43" s="465"/>
      <c r="I43" s="465"/>
      <c r="J43" s="465"/>
      <c r="K43" s="417"/>
      <c r="L43" s="417"/>
      <c r="M43" s="460"/>
    </row>
    <row r="44" spans="1:13" x14ac:dyDescent="0.25">
      <c r="A44" s="459" t="s">
        <v>356</v>
      </c>
      <c r="B44" s="464"/>
      <c r="C44" s="473" t="s">
        <v>570</v>
      </c>
      <c r="D44" s="472">
        <f>SUM(D42:D43)</f>
        <v>277549</v>
      </c>
      <c r="E44" s="471">
        <f>SUM(E42:E43)</f>
        <v>236746</v>
      </c>
      <c r="F44" s="470" t="s">
        <v>569</v>
      </c>
      <c r="G44" s="465"/>
      <c r="H44" s="465"/>
      <c r="I44" s="465"/>
      <c r="J44" s="465"/>
      <c r="K44" s="417"/>
      <c r="L44" s="417"/>
      <c r="M44" s="460"/>
    </row>
    <row r="45" spans="1:13" ht="15" x14ac:dyDescent="0.2">
      <c r="A45" s="459" t="s">
        <v>351</v>
      </c>
      <c r="B45" s="464"/>
      <c r="C45" s="463"/>
      <c r="D45" s="469"/>
      <c r="E45" s="468"/>
      <c r="F45" s="465"/>
      <c r="G45" s="465"/>
      <c r="H45" s="465"/>
      <c r="I45" s="465"/>
      <c r="J45" s="465"/>
      <c r="K45" s="417"/>
      <c r="L45" s="417"/>
      <c r="M45" s="460"/>
    </row>
    <row r="46" spans="1:13" ht="15" x14ac:dyDescent="0.2">
      <c r="A46" s="459" t="s">
        <v>568</v>
      </c>
      <c r="B46" s="464"/>
      <c r="C46" s="463" t="s">
        <v>567</v>
      </c>
      <c r="D46" s="467">
        <f>D36</f>
        <v>277546</v>
      </c>
      <c r="E46" s="466">
        <f>E36</f>
        <v>236746</v>
      </c>
      <c r="F46" s="465"/>
      <c r="G46" s="465"/>
      <c r="H46" s="465"/>
      <c r="I46" s="465"/>
      <c r="J46" s="465"/>
      <c r="K46" s="417"/>
      <c r="L46" s="417"/>
      <c r="M46" s="460"/>
    </row>
    <row r="47" spans="1:13" ht="15" x14ac:dyDescent="0.2">
      <c r="A47" s="459" t="s">
        <v>566</v>
      </c>
      <c r="B47" s="464"/>
      <c r="C47" s="463" t="s">
        <v>565</v>
      </c>
      <c r="D47" s="462">
        <f>D48-D46</f>
        <v>3</v>
      </c>
      <c r="E47" s="461">
        <f>E48-E46</f>
        <v>0</v>
      </c>
      <c r="F47" s="417"/>
      <c r="G47" s="417"/>
      <c r="H47" s="417"/>
      <c r="I47" s="417"/>
      <c r="J47" s="417"/>
      <c r="K47" s="417"/>
      <c r="L47" s="417"/>
      <c r="M47" s="460"/>
    </row>
    <row r="48" spans="1:13" thickBot="1" x14ac:dyDescent="0.25">
      <c r="A48" s="459" t="s">
        <v>564</v>
      </c>
      <c r="B48" s="458"/>
      <c r="C48" s="457" t="s">
        <v>563</v>
      </c>
      <c r="D48" s="456">
        <f>D44</f>
        <v>277549</v>
      </c>
      <c r="E48" s="455">
        <f>E44</f>
        <v>236746</v>
      </c>
      <c r="F48" s="454"/>
      <c r="G48" s="454"/>
      <c r="H48" s="454"/>
      <c r="I48" s="454"/>
      <c r="J48" s="454"/>
      <c r="K48" s="454"/>
      <c r="L48" s="454"/>
      <c r="M48" s="453"/>
    </row>
    <row r="49" spans="1:3" ht="15.75" customHeight="1" x14ac:dyDescent="0.2">
      <c r="A49" s="606" t="str">
        <f ca="1">CELL("FILENAME",A2)</f>
        <v>R:\Finance\Annual Budget\Amended 2016-2017\[2016-2017 Amended Budget.xlsx]235b</v>
      </c>
      <c r="B49" s="606"/>
      <c r="C49" s="606"/>
    </row>
  </sheetData>
  <mergeCells count="5">
    <mergeCell ref="A1:C1"/>
    <mergeCell ref="A4:C4"/>
    <mergeCell ref="D36:D37"/>
    <mergeCell ref="E36:E37"/>
    <mergeCell ref="A49:C49"/>
  </mergeCells>
  <printOptions horizontalCentered="1" verticalCentered="1"/>
  <pageMargins left="0.1" right="0.1" top="0.4" bottom="0.4" header="0.1" footer="0.1"/>
  <pageSetup scale="73" fitToHeight="2" orientation="landscape" r:id="rId1"/>
  <headerFooter>
    <oddHeader>&amp;C&amp;"Arial,Bold"TWIN FALLS SCHOOL DISTIRCT 411</oddHeader>
    <oddFooter>&amp;L&amp;"Arial,Bold"&amp;Z&amp;F&amp;R&amp;"Arial,Bold"Page &amp;P of &amp;N</oddFooter>
  </headerFooter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441"/>
  <sheetViews>
    <sheetView zoomScaleNormal="100" workbookViewId="0">
      <pane xSplit="3" ySplit="6" topLeftCell="D7" activePane="bottomRight" state="frozen"/>
      <selection activeCell="P31" sqref="P31"/>
      <selection pane="topRight" activeCell="P31" sqref="P31"/>
      <selection pane="bottomLeft" activeCell="P31" sqref="P31"/>
      <selection pane="bottomRight" activeCell="P31" sqref="P31"/>
    </sheetView>
  </sheetViews>
  <sheetFormatPr defaultColWidth="9.77734375" defaultRowHeight="11.25" x14ac:dyDescent="0.2"/>
  <cols>
    <col min="1" max="1" width="3.77734375" style="321" customWidth="1"/>
    <col min="2" max="2" width="6.77734375" style="321" customWidth="1"/>
    <col min="3" max="3" width="27.77734375" style="322" customWidth="1"/>
    <col min="4" max="6" width="10.77734375" style="321" customWidth="1"/>
    <col min="7" max="7" width="3.77734375" style="321" customWidth="1"/>
    <col min="8" max="8" width="6.77734375" style="321" customWidth="1"/>
    <col min="9" max="9" width="27.77734375" style="322" customWidth="1"/>
    <col min="10" max="12" width="10.77734375" style="321" customWidth="1"/>
    <col min="13" max="16384" width="9.77734375" style="321"/>
  </cols>
  <sheetData>
    <row r="1" spans="1:12" ht="20.25" x14ac:dyDescent="0.3">
      <c r="A1" s="596" t="s">
        <v>47</v>
      </c>
      <c r="B1" s="596"/>
      <c r="C1" s="596"/>
      <c r="D1" s="393"/>
      <c r="E1" s="394" t="s">
        <v>510</v>
      </c>
      <c r="F1" s="394"/>
      <c r="G1" s="390"/>
      <c r="H1" s="390"/>
      <c r="I1" s="396"/>
      <c r="J1" s="393"/>
      <c r="L1" s="395" t="s">
        <v>699</v>
      </c>
    </row>
    <row r="2" spans="1:12" ht="15.75" x14ac:dyDescent="0.25">
      <c r="A2" s="393"/>
      <c r="B2" s="393"/>
      <c r="C2" s="389"/>
      <c r="D2" s="393"/>
      <c r="E2" s="394" t="s">
        <v>504</v>
      </c>
      <c r="F2" s="392"/>
      <c r="G2" s="390"/>
      <c r="H2" s="390"/>
      <c r="I2" s="389"/>
      <c r="K2" s="561"/>
      <c r="L2" s="560" t="s">
        <v>698</v>
      </c>
    </row>
    <row r="3" spans="1:12" ht="15.75" x14ac:dyDescent="0.25">
      <c r="A3" s="393"/>
      <c r="B3" s="393"/>
      <c r="C3" s="389"/>
      <c r="D3" s="393"/>
      <c r="E3" s="392" t="s">
        <v>507</v>
      </c>
      <c r="F3" s="391"/>
      <c r="G3" s="390"/>
      <c r="H3" s="390"/>
      <c r="I3" s="389"/>
      <c r="J3" s="607" t="s">
        <v>697</v>
      </c>
      <c r="K3" s="607"/>
      <c r="L3" s="607"/>
    </row>
    <row r="4" spans="1:12" ht="13.9" customHeight="1" x14ac:dyDescent="0.2">
      <c r="A4" s="597" t="s">
        <v>505</v>
      </c>
      <c r="B4" s="597"/>
      <c r="C4" s="597"/>
      <c r="D4" s="597"/>
      <c r="E4" s="324"/>
      <c r="F4" s="324"/>
      <c r="G4" s="324"/>
      <c r="H4" s="324"/>
      <c r="I4" s="325"/>
      <c r="J4" s="324"/>
      <c r="K4" s="324"/>
      <c r="L4" s="324"/>
    </row>
    <row r="5" spans="1:12" ht="12.75" x14ac:dyDescent="0.2">
      <c r="A5" s="388"/>
      <c r="B5" s="387"/>
      <c r="C5" s="386" t="s">
        <v>504</v>
      </c>
      <c r="D5" s="385" t="s">
        <v>503</v>
      </c>
      <c r="E5" s="384" t="s">
        <v>502</v>
      </c>
      <c r="F5" s="383" t="s">
        <v>501</v>
      </c>
      <c r="G5" s="382"/>
      <c r="H5" s="381"/>
      <c r="I5" s="380" t="s">
        <v>504</v>
      </c>
      <c r="J5" s="379" t="s">
        <v>503</v>
      </c>
      <c r="K5" s="378" t="s">
        <v>502</v>
      </c>
      <c r="L5" s="377" t="s">
        <v>501</v>
      </c>
    </row>
    <row r="6" spans="1:12" ht="12.75" x14ac:dyDescent="0.2">
      <c r="A6" s="351" t="s">
        <v>87</v>
      </c>
      <c r="B6" s="334" t="s">
        <v>500</v>
      </c>
      <c r="C6" s="328" t="s">
        <v>499</v>
      </c>
      <c r="D6" s="334" t="s">
        <v>88</v>
      </c>
      <c r="E6" s="334" t="s">
        <v>498</v>
      </c>
      <c r="F6" s="376" t="s">
        <v>497</v>
      </c>
      <c r="G6" s="355" t="s">
        <v>87</v>
      </c>
      <c r="H6" s="375" t="s">
        <v>500</v>
      </c>
      <c r="I6" s="374" t="s">
        <v>499</v>
      </c>
      <c r="J6" s="351" t="s">
        <v>88</v>
      </c>
      <c r="K6" s="334" t="s">
        <v>498</v>
      </c>
      <c r="L6" s="334" t="s">
        <v>497</v>
      </c>
    </row>
    <row r="7" spans="1:12" ht="12.75" x14ac:dyDescent="0.2">
      <c r="A7" s="351" t="s">
        <v>496</v>
      </c>
      <c r="B7" s="334" t="s">
        <v>495</v>
      </c>
      <c r="C7" s="333" t="s">
        <v>494</v>
      </c>
      <c r="D7" s="354">
        <v>192913</v>
      </c>
      <c r="E7" s="373" t="s">
        <v>346</v>
      </c>
      <c r="F7" s="372">
        <v>201982</v>
      </c>
      <c r="G7" s="348" t="s">
        <v>493</v>
      </c>
      <c r="H7" s="351" t="s">
        <v>492</v>
      </c>
      <c r="I7" s="333" t="s">
        <v>170</v>
      </c>
      <c r="J7" s="353">
        <v>0</v>
      </c>
      <c r="K7" s="353">
        <v>0</v>
      </c>
      <c r="L7" s="357"/>
    </row>
    <row r="8" spans="1:12" ht="12.75" x14ac:dyDescent="0.2">
      <c r="A8" s="351" t="s">
        <v>491</v>
      </c>
      <c r="B8" s="334"/>
      <c r="C8" s="333"/>
      <c r="D8" s="360"/>
      <c r="E8" s="353"/>
      <c r="F8" s="356"/>
      <c r="G8" s="355" t="s">
        <v>490</v>
      </c>
      <c r="H8" s="351" t="s">
        <v>489</v>
      </c>
      <c r="I8" s="365" t="s">
        <v>488</v>
      </c>
      <c r="J8" s="352">
        <f>J7</f>
        <v>0</v>
      </c>
      <c r="K8" s="358" t="s">
        <v>346</v>
      </c>
      <c r="L8" s="352">
        <f>K7</f>
        <v>0</v>
      </c>
    </row>
    <row r="9" spans="1:12" ht="12.75" x14ac:dyDescent="0.2">
      <c r="A9" s="351" t="s">
        <v>487</v>
      </c>
      <c r="B9" s="334" t="s">
        <v>486</v>
      </c>
      <c r="C9" s="333" t="s">
        <v>171</v>
      </c>
      <c r="D9" s="353">
        <v>0</v>
      </c>
      <c r="E9" s="353">
        <v>0</v>
      </c>
      <c r="F9" s="356"/>
      <c r="G9" s="355" t="s">
        <v>485</v>
      </c>
      <c r="H9" s="335"/>
      <c r="I9" s="333"/>
      <c r="J9" s="347"/>
      <c r="K9" s="347"/>
      <c r="L9" s="357"/>
    </row>
    <row r="10" spans="1:12" ht="12.75" x14ac:dyDescent="0.2">
      <c r="A10" s="351" t="s">
        <v>484</v>
      </c>
      <c r="B10" s="334" t="s">
        <v>483</v>
      </c>
      <c r="C10" s="333" t="s">
        <v>169</v>
      </c>
      <c r="D10" s="353">
        <v>0</v>
      </c>
      <c r="E10" s="353">
        <v>0</v>
      </c>
      <c r="F10" s="356"/>
      <c r="G10" s="355" t="s">
        <v>482</v>
      </c>
      <c r="H10" s="351" t="s">
        <v>481</v>
      </c>
      <c r="I10" s="333" t="s">
        <v>165</v>
      </c>
      <c r="J10" s="353">
        <v>0</v>
      </c>
      <c r="K10" s="353">
        <v>0</v>
      </c>
      <c r="L10" s="357"/>
    </row>
    <row r="11" spans="1:12" ht="12.75" x14ac:dyDescent="0.2">
      <c r="A11" s="351" t="s">
        <v>480</v>
      </c>
      <c r="B11" s="334" t="s">
        <v>479</v>
      </c>
      <c r="C11" s="333" t="s">
        <v>168</v>
      </c>
      <c r="D11" s="353">
        <v>0</v>
      </c>
      <c r="E11" s="353">
        <v>0</v>
      </c>
      <c r="F11" s="356"/>
      <c r="G11" s="355" t="s">
        <v>478</v>
      </c>
      <c r="H11" s="351" t="s">
        <v>477</v>
      </c>
      <c r="I11" s="333" t="s">
        <v>163</v>
      </c>
      <c r="J11" s="353">
        <v>0</v>
      </c>
      <c r="K11" s="353">
        <v>0</v>
      </c>
      <c r="L11" s="357"/>
    </row>
    <row r="12" spans="1:12" ht="12.75" x14ac:dyDescent="0.2">
      <c r="A12" s="351" t="s">
        <v>476</v>
      </c>
      <c r="B12" s="334" t="s">
        <v>475</v>
      </c>
      <c r="C12" s="333" t="s">
        <v>166</v>
      </c>
      <c r="D12" s="353">
        <v>0</v>
      </c>
      <c r="E12" s="353">
        <v>0</v>
      </c>
      <c r="F12" s="356"/>
      <c r="G12" s="355" t="s">
        <v>474</v>
      </c>
      <c r="H12" s="351" t="s">
        <v>473</v>
      </c>
      <c r="I12" s="333" t="s">
        <v>472</v>
      </c>
      <c r="J12" s="353">
        <v>0</v>
      </c>
      <c r="K12" s="353">
        <v>0</v>
      </c>
      <c r="L12" s="357"/>
    </row>
    <row r="13" spans="1:12" ht="12.75" x14ac:dyDescent="0.2">
      <c r="A13" s="351" t="s">
        <v>471</v>
      </c>
      <c r="B13" s="334" t="s">
        <v>470</v>
      </c>
      <c r="C13" s="333" t="s">
        <v>164</v>
      </c>
      <c r="D13" s="353">
        <v>0</v>
      </c>
      <c r="E13" s="353">
        <v>0</v>
      </c>
      <c r="F13" s="356"/>
      <c r="G13" s="355" t="s">
        <v>469</v>
      </c>
      <c r="H13" s="351" t="s">
        <v>468</v>
      </c>
      <c r="I13" s="333" t="s">
        <v>159</v>
      </c>
      <c r="J13" s="353">
        <v>0</v>
      </c>
      <c r="K13" s="353">
        <v>0</v>
      </c>
      <c r="L13" s="357"/>
    </row>
    <row r="14" spans="1:12" ht="12.75" x14ac:dyDescent="0.2">
      <c r="A14" s="351" t="s">
        <v>467</v>
      </c>
      <c r="B14" s="334" t="s">
        <v>466</v>
      </c>
      <c r="C14" s="333" t="s">
        <v>162</v>
      </c>
      <c r="D14" s="353">
        <v>0</v>
      </c>
      <c r="E14" s="353">
        <v>0</v>
      </c>
      <c r="F14" s="356"/>
      <c r="G14" s="355" t="s">
        <v>465</v>
      </c>
      <c r="H14" s="351" t="s">
        <v>464</v>
      </c>
      <c r="I14" s="333" t="s">
        <v>157</v>
      </c>
      <c r="J14" s="353">
        <v>0</v>
      </c>
      <c r="K14" s="353">
        <v>0</v>
      </c>
      <c r="L14" s="357"/>
    </row>
    <row r="15" spans="1:12" ht="12.75" x14ac:dyDescent="0.2">
      <c r="A15" s="351" t="s">
        <v>463</v>
      </c>
      <c r="B15" s="334" t="s">
        <v>462</v>
      </c>
      <c r="C15" s="333" t="s">
        <v>160</v>
      </c>
      <c r="D15" s="353">
        <v>0</v>
      </c>
      <c r="E15" s="353">
        <v>0</v>
      </c>
      <c r="F15" s="356"/>
      <c r="G15" s="355" t="s">
        <v>461</v>
      </c>
      <c r="H15" s="351" t="s">
        <v>460</v>
      </c>
      <c r="I15" s="333" t="s">
        <v>155</v>
      </c>
      <c r="J15" s="353">
        <v>0</v>
      </c>
      <c r="K15" s="353">
        <v>0</v>
      </c>
      <c r="L15" s="357"/>
    </row>
    <row r="16" spans="1:12" ht="12.75" x14ac:dyDescent="0.2">
      <c r="A16" s="351" t="s">
        <v>459</v>
      </c>
      <c r="B16" s="334" t="s">
        <v>458</v>
      </c>
      <c r="C16" s="333" t="s">
        <v>158</v>
      </c>
      <c r="D16" s="353">
        <v>0</v>
      </c>
      <c r="E16" s="353">
        <v>0</v>
      </c>
      <c r="F16" s="356"/>
      <c r="G16" s="355" t="s">
        <v>457</v>
      </c>
      <c r="H16" s="351" t="s">
        <v>456</v>
      </c>
      <c r="I16" s="333" t="s">
        <v>153</v>
      </c>
      <c r="J16" s="353">
        <v>0</v>
      </c>
      <c r="K16" s="353">
        <v>0</v>
      </c>
      <c r="L16" s="357"/>
    </row>
    <row r="17" spans="1:12" ht="12.75" x14ac:dyDescent="0.2">
      <c r="A17" s="351" t="s">
        <v>455</v>
      </c>
      <c r="B17" s="334" t="s">
        <v>454</v>
      </c>
      <c r="C17" s="333" t="s">
        <v>156</v>
      </c>
      <c r="D17" s="537">
        <v>0</v>
      </c>
      <c r="E17" s="536">
        <v>0</v>
      </c>
      <c r="F17" s="356"/>
      <c r="G17" s="355" t="s">
        <v>453</v>
      </c>
      <c r="H17" s="351" t="s">
        <v>452</v>
      </c>
      <c r="I17" s="333" t="s">
        <v>152</v>
      </c>
      <c r="J17" s="353">
        <v>0</v>
      </c>
      <c r="K17" s="353">
        <v>0</v>
      </c>
      <c r="L17" s="357"/>
    </row>
    <row r="18" spans="1:12" ht="12.75" x14ac:dyDescent="0.2">
      <c r="A18" s="351" t="s">
        <v>451</v>
      </c>
      <c r="B18" s="334" t="s">
        <v>450</v>
      </c>
      <c r="C18" s="365" t="s">
        <v>154</v>
      </c>
      <c r="D18" s="534">
        <v>0</v>
      </c>
      <c r="E18" s="535">
        <v>0</v>
      </c>
      <c r="F18" s="356"/>
      <c r="G18" s="355" t="s">
        <v>449</v>
      </c>
      <c r="H18" s="351" t="s">
        <v>448</v>
      </c>
      <c r="I18" s="333" t="s">
        <v>150</v>
      </c>
      <c r="J18" s="536">
        <v>0</v>
      </c>
      <c r="K18" s="536">
        <v>0</v>
      </c>
      <c r="L18" s="357"/>
    </row>
    <row r="19" spans="1:12" ht="12.75" x14ac:dyDescent="0.2">
      <c r="A19" s="351" t="s">
        <v>447</v>
      </c>
      <c r="B19" s="334"/>
      <c r="C19" s="371" t="s">
        <v>446</v>
      </c>
      <c r="D19" s="370">
        <f>SUBTOTAL(9,D9:D18)</f>
        <v>0</v>
      </c>
      <c r="E19" s="369" t="s">
        <v>346</v>
      </c>
      <c r="F19" s="349">
        <f>SUBTOTAL(9,E8:E18)</f>
        <v>0</v>
      </c>
      <c r="G19" s="368" t="s">
        <v>445</v>
      </c>
      <c r="H19" s="367">
        <v>437000</v>
      </c>
      <c r="I19" s="366" t="s">
        <v>149</v>
      </c>
      <c r="J19" s="535">
        <v>0</v>
      </c>
      <c r="K19" s="535">
        <v>0</v>
      </c>
      <c r="L19" s="357"/>
    </row>
    <row r="20" spans="1:12" ht="12.75" x14ac:dyDescent="0.2">
      <c r="A20" s="351" t="s">
        <v>444</v>
      </c>
      <c r="B20" s="334" t="s">
        <v>443</v>
      </c>
      <c r="C20" s="333" t="s">
        <v>151</v>
      </c>
      <c r="D20" s="353">
        <v>0</v>
      </c>
      <c r="E20" s="353">
        <v>0</v>
      </c>
      <c r="F20" s="356"/>
      <c r="G20" s="361" t="s">
        <v>442</v>
      </c>
      <c r="H20" s="364" t="s">
        <v>441</v>
      </c>
      <c r="I20" s="333" t="s">
        <v>440</v>
      </c>
      <c r="J20" s="353">
        <v>0</v>
      </c>
      <c r="K20" s="353">
        <v>0</v>
      </c>
      <c r="L20" s="357"/>
    </row>
    <row r="21" spans="1:12" ht="12.75" x14ac:dyDescent="0.2">
      <c r="A21" s="351" t="s">
        <v>439</v>
      </c>
      <c r="B21" s="364"/>
      <c r="C21" s="363"/>
      <c r="D21" s="362"/>
      <c r="E21" s="362"/>
      <c r="F21" s="356"/>
      <c r="G21" s="361" t="s">
        <v>438</v>
      </c>
      <c r="H21" s="351" t="s">
        <v>437</v>
      </c>
      <c r="I21" s="333" t="s">
        <v>145</v>
      </c>
      <c r="J21" s="353">
        <v>0</v>
      </c>
      <c r="K21" s="353">
        <v>0</v>
      </c>
      <c r="L21" s="357"/>
    </row>
    <row r="22" spans="1:12" ht="12.75" x14ac:dyDescent="0.2">
      <c r="A22" s="351" t="s">
        <v>436</v>
      </c>
      <c r="B22" s="334" t="s">
        <v>435</v>
      </c>
      <c r="C22" s="333" t="s">
        <v>148</v>
      </c>
      <c r="D22" s="353">
        <v>0</v>
      </c>
      <c r="E22" s="353">
        <v>0</v>
      </c>
      <c r="F22" s="356"/>
      <c r="G22" s="355" t="s">
        <v>434</v>
      </c>
      <c r="H22" s="351" t="s">
        <v>433</v>
      </c>
      <c r="I22" s="365" t="s">
        <v>432</v>
      </c>
      <c r="J22" s="352">
        <f>SUBTOTAL(9,J10:J21)</f>
        <v>0</v>
      </c>
      <c r="K22" s="358" t="s">
        <v>346</v>
      </c>
      <c r="L22" s="352">
        <f>SUBTOTAL(9,K10:K21)</f>
        <v>0</v>
      </c>
    </row>
    <row r="23" spans="1:12" ht="12.75" x14ac:dyDescent="0.2">
      <c r="A23" s="351" t="s">
        <v>431</v>
      </c>
      <c r="B23" s="334" t="s">
        <v>430</v>
      </c>
      <c r="C23" s="333" t="s">
        <v>146</v>
      </c>
      <c r="D23" s="353">
        <v>0</v>
      </c>
      <c r="E23" s="353">
        <v>0</v>
      </c>
      <c r="F23" s="356"/>
      <c r="G23" s="355" t="s">
        <v>429</v>
      </c>
      <c r="H23" s="335"/>
      <c r="I23" s="333"/>
      <c r="J23" s="347"/>
      <c r="K23" s="347"/>
      <c r="L23" s="357"/>
    </row>
    <row r="24" spans="1:12" ht="12.75" x14ac:dyDescent="0.2">
      <c r="A24" s="351" t="s">
        <v>428</v>
      </c>
      <c r="B24" s="334" t="s">
        <v>427</v>
      </c>
      <c r="C24" s="333" t="s">
        <v>144</v>
      </c>
      <c r="D24" s="353">
        <v>0</v>
      </c>
      <c r="E24" s="353">
        <v>0</v>
      </c>
      <c r="F24" s="356"/>
      <c r="G24" s="355" t="s">
        <v>426</v>
      </c>
      <c r="H24" s="335"/>
      <c r="I24" s="333"/>
      <c r="J24" s="347"/>
      <c r="K24" s="347"/>
      <c r="L24" s="357"/>
    </row>
    <row r="25" spans="1:12" ht="12.75" x14ac:dyDescent="0.2">
      <c r="A25" s="351" t="s">
        <v>425</v>
      </c>
      <c r="B25" s="364"/>
      <c r="C25" s="363"/>
      <c r="D25" s="362"/>
      <c r="E25" s="360"/>
      <c r="F25" s="356"/>
      <c r="G25" s="355" t="s">
        <v>424</v>
      </c>
      <c r="H25" s="351" t="s">
        <v>423</v>
      </c>
      <c r="I25" s="333" t="s">
        <v>141</v>
      </c>
      <c r="J25" s="353">
        <v>0</v>
      </c>
      <c r="K25" s="353">
        <v>0</v>
      </c>
      <c r="L25" s="357"/>
    </row>
    <row r="26" spans="1:12" ht="12.75" x14ac:dyDescent="0.2">
      <c r="A26" s="351" t="s">
        <v>422</v>
      </c>
      <c r="B26" s="334" t="s">
        <v>421</v>
      </c>
      <c r="C26" s="333" t="s">
        <v>142</v>
      </c>
      <c r="D26" s="353">
        <v>19</v>
      </c>
      <c r="E26" s="353">
        <v>15</v>
      </c>
      <c r="F26" s="356"/>
      <c r="G26" s="355" t="s">
        <v>420</v>
      </c>
      <c r="H26" s="351" t="s">
        <v>419</v>
      </c>
      <c r="I26" s="333" t="s">
        <v>140</v>
      </c>
      <c r="J26" s="353">
        <v>0</v>
      </c>
      <c r="K26" s="353">
        <v>0</v>
      </c>
      <c r="L26" s="357"/>
    </row>
    <row r="27" spans="1:12" ht="12.75" x14ac:dyDescent="0.2">
      <c r="A27" s="351" t="s">
        <v>418</v>
      </c>
      <c r="B27" s="334"/>
      <c r="C27" s="333"/>
      <c r="D27" s="360"/>
      <c r="E27" s="360"/>
      <c r="F27" s="356"/>
      <c r="G27" s="355" t="s">
        <v>417</v>
      </c>
      <c r="H27" s="351" t="s">
        <v>416</v>
      </c>
      <c r="I27" s="333" t="s">
        <v>138</v>
      </c>
      <c r="J27" s="353">
        <v>0</v>
      </c>
      <c r="K27" s="353">
        <v>0</v>
      </c>
      <c r="L27" s="357"/>
    </row>
    <row r="28" spans="1:12" ht="25.5" x14ac:dyDescent="0.2">
      <c r="A28" s="351" t="s">
        <v>415</v>
      </c>
      <c r="B28" s="334" t="s">
        <v>414</v>
      </c>
      <c r="C28" s="333" t="s">
        <v>139</v>
      </c>
      <c r="D28" s="353">
        <v>0</v>
      </c>
      <c r="E28" s="353">
        <v>0</v>
      </c>
      <c r="F28" s="356"/>
      <c r="G28" s="355" t="s">
        <v>413</v>
      </c>
      <c r="H28" s="351" t="s">
        <v>412</v>
      </c>
      <c r="I28" s="333" t="s">
        <v>411</v>
      </c>
      <c r="J28" s="353">
        <v>0</v>
      </c>
      <c r="K28" s="353">
        <v>0</v>
      </c>
      <c r="L28" s="357"/>
    </row>
    <row r="29" spans="1:12" ht="12.75" x14ac:dyDescent="0.2">
      <c r="A29" s="351" t="s">
        <v>410</v>
      </c>
      <c r="B29" s="334" t="s">
        <v>409</v>
      </c>
      <c r="C29" s="333" t="s">
        <v>408</v>
      </c>
      <c r="D29" s="353">
        <v>0</v>
      </c>
      <c r="E29" s="353">
        <v>0</v>
      </c>
      <c r="F29" s="356"/>
      <c r="G29" s="355" t="s">
        <v>407</v>
      </c>
      <c r="H29" s="351" t="s">
        <v>406</v>
      </c>
      <c r="I29" s="333" t="s">
        <v>134</v>
      </c>
      <c r="J29" s="353">
        <v>0</v>
      </c>
      <c r="K29" s="353">
        <v>0</v>
      </c>
      <c r="L29" s="357"/>
    </row>
    <row r="30" spans="1:12" ht="12.75" x14ac:dyDescent="0.2">
      <c r="A30" s="351" t="s">
        <v>405</v>
      </c>
      <c r="B30" s="334" t="s">
        <v>404</v>
      </c>
      <c r="C30" s="333" t="s">
        <v>135</v>
      </c>
      <c r="D30" s="353">
        <v>0</v>
      </c>
      <c r="E30" s="353">
        <v>0</v>
      </c>
      <c r="F30" s="356"/>
      <c r="G30" s="355" t="s">
        <v>403</v>
      </c>
      <c r="H30" s="351" t="s">
        <v>402</v>
      </c>
      <c r="I30" s="333" t="s">
        <v>133</v>
      </c>
      <c r="J30" s="353">
        <v>0</v>
      </c>
      <c r="K30" s="353">
        <v>0</v>
      </c>
      <c r="L30" s="357"/>
    </row>
    <row r="31" spans="1:12" ht="12.75" x14ac:dyDescent="0.2">
      <c r="A31" s="351" t="s">
        <v>401</v>
      </c>
      <c r="B31" s="334"/>
      <c r="C31" s="333"/>
      <c r="D31" s="360"/>
      <c r="E31" s="360"/>
      <c r="F31" s="356"/>
      <c r="G31" s="355" t="s">
        <v>400</v>
      </c>
      <c r="H31" s="351" t="s">
        <v>399</v>
      </c>
      <c r="I31" s="333" t="s">
        <v>131</v>
      </c>
      <c r="J31" s="353">
        <v>0</v>
      </c>
      <c r="K31" s="353">
        <v>0</v>
      </c>
      <c r="L31" s="357"/>
    </row>
    <row r="32" spans="1:12" ht="12.75" x14ac:dyDescent="0.2">
      <c r="A32" s="351" t="s">
        <v>398</v>
      </c>
      <c r="B32" s="334">
        <v>417100</v>
      </c>
      <c r="C32" s="333" t="s">
        <v>132</v>
      </c>
      <c r="D32" s="353">
        <v>9991</v>
      </c>
      <c r="E32" s="353">
        <v>11324</v>
      </c>
      <c r="F32" s="356"/>
      <c r="G32" s="355" t="s">
        <v>397</v>
      </c>
      <c r="H32" s="351" t="s">
        <v>396</v>
      </c>
      <c r="I32" s="333" t="s">
        <v>395</v>
      </c>
      <c r="J32" s="353">
        <v>0</v>
      </c>
      <c r="K32" s="353">
        <v>0</v>
      </c>
      <c r="L32" s="357"/>
    </row>
    <row r="33" spans="1:12" ht="12.75" x14ac:dyDescent="0.2">
      <c r="A33" s="351" t="s">
        <v>394</v>
      </c>
      <c r="B33" s="334">
        <v>417200</v>
      </c>
      <c r="C33" s="333" t="s">
        <v>130</v>
      </c>
      <c r="D33" s="353">
        <v>0</v>
      </c>
      <c r="E33" s="353">
        <v>0</v>
      </c>
      <c r="F33" s="356"/>
      <c r="G33" s="361" t="s">
        <v>393</v>
      </c>
      <c r="H33" s="334" t="s">
        <v>392</v>
      </c>
      <c r="I33" s="333" t="s">
        <v>391</v>
      </c>
      <c r="J33" s="353">
        <v>0</v>
      </c>
      <c r="K33" s="353">
        <v>0</v>
      </c>
      <c r="L33" s="357"/>
    </row>
    <row r="34" spans="1:12" ht="12.75" x14ac:dyDescent="0.2">
      <c r="A34" s="351" t="s">
        <v>390</v>
      </c>
      <c r="B34" s="334">
        <v>417300</v>
      </c>
      <c r="C34" s="333" t="s">
        <v>389</v>
      </c>
      <c r="D34" s="353">
        <v>0</v>
      </c>
      <c r="E34" s="353">
        <v>0</v>
      </c>
      <c r="F34" s="356"/>
      <c r="G34" s="355" t="s">
        <v>388</v>
      </c>
      <c r="H34" s="351" t="s">
        <v>387</v>
      </c>
      <c r="I34" s="333" t="s">
        <v>386</v>
      </c>
      <c r="J34" s="353">
        <v>0</v>
      </c>
      <c r="K34" s="353">
        <v>0</v>
      </c>
      <c r="L34" s="357"/>
    </row>
    <row r="35" spans="1:12" ht="12.75" x14ac:dyDescent="0.2">
      <c r="A35" s="351" t="s">
        <v>385</v>
      </c>
      <c r="B35" s="334">
        <v>417400</v>
      </c>
      <c r="C35" s="333" t="s">
        <v>384</v>
      </c>
      <c r="D35" s="353">
        <v>168363</v>
      </c>
      <c r="E35" s="353">
        <v>98419</v>
      </c>
      <c r="F35" s="356"/>
      <c r="G35" s="355" t="s">
        <v>383</v>
      </c>
      <c r="H35" s="351" t="s">
        <v>382</v>
      </c>
      <c r="I35" s="333" t="s">
        <v>381</v>
      </c>
      <c r="J35" s="359">
        <f>SUBTOTAL(9,J25:J34)</f>
        <v>0</v>
      </c>
      <c r="K35" s="358" t="s">
        <v>346</v>
      </c>
      <c r="L35" s="352">
        <f>SUBTOTAL(9,K25:K34)</f>
        <v>0</v>
      </c>
    </row>
    <row r="36" spans="1:12" ht="12.75" x14ac:dyDescent="0.2">
      <c r="A36" s="351" t="s">
        <v>380</v>
      </c>
      <c r="B36" s="334">
        <v>417900</v>
      </c>
      <c r="C36" s="333" t="s">
        <v>124</v>
      </c>
      <c r="D36" s="353">
        <v>5327</v>
      </c>
      <c r="E36" s="353">
        <v>1810</v>
      </c>
      <c r="F36" s="356"/>
      <c r="G36" s="355" t="s">
        <v>379</v>
      </c>
      <c r="H36" s="335"/>
      <c r="I36" s="333" t="s">
        <v>378</v>
      </c>
      <c r="J36" s="347"/>
      <c r="K36" s="347"/>
      <c r="L36" s="357"/>
    </row>
    <row r="37" spans="1:12" ht="25.5" x14ac:dyDescent="0.2">
      <c r="A37" s="351" t="s">
        <v>377</v>
      </c>
      <c r="B37" s="334"/>
      <c r="C37" s="333"/>
      <c r="D37" s="360"/>
      <c r="E37" s="360"/>
      <c r="F37" s="356"/>
      <c r="G37" s="355" t="s">
        <v>376</v>
      </c>
      <c r="H37" s="351" t="s">
        <v>375</v>
      </c>
      <c r="I37" s="333" t="s">
        <v>374</v>
      </c>
      <c r="J37" s="353">
        <v>0</v>
      </c>
      <c r="K37" s="353">
        <v>0</v>
      </c>
      <c r="L37" s="357"/>
    </row>
    <row r="38" spans="1:12" ht="12.75" x14ac:dyDescent="0.2">
      <c r="A38" s="351" t="s">
        <v>373</v>
      </c>
      <c r="B38" s="334">
        <v>418100</v>
      </c>
      <c r="C38" s="333" t="s">
        <v>123</v>
      </c>
      <c r="D38" s="353">
        <v>0</v>
      </c>
      <c r="E38" s="353">
        <v>0</v>
      </c>
      <c r="F38" s="356"/>
      <c r="G38" s="355" t="s">
        <v>372</v>
      </c>
      <c r="H38" s="351" t="s">
        <v>371</v>
      </c>
      <c r="I38" s="333" t="s">
        <v>370</v>
      </c>
      <c r="J38" s="353">
        <v>0</v>
      </c>
      <c r="K38" s="353">
        <v>0</v>
      </c>
      <c r="L38" s="357"/>
    </row>
    <row r="39" spans="1:12" ht="12.75" x14ac:dyDescent="0.2">
      <c r="A39" s="351" t="s">
        <v>369</v>
      </c>
      <c r="B39" s="334"/>
      <c r="C39" s="333"/>
      <c r="D39" s="360"/>
      <c r="E39" s="353"/>
      <c r="F39" s="356"/>
      <c r="G39" s="355" t="s">
        <v>368</v>
      </c>
      <c r="H39" s="351" t="s">
        <v>367</v>
      </c>
      <c r="I39" s="333" t="s">
        <v>366</v>
      </c>
      <c r="J39" s="359">
        <f>SUBTOTAL(9,J37:J38)</f>
        <v>0</v>
      </c>
      <c r="K39" s="358" t="s">
        <v>346</v>
      </c>
      <c r="L39" s="352">
        <f>SUBTOTAL(9,K37:K38)</f>
        <v>0</v>
      </c>
    </row>
    <row r="40" spans="1:12" ht="12.75" x14ac:dyDescent="0.2">
      <c r="A40" s="351" t="s">
        <v>365</v>
      </c>
      <c r="B40" s="334">
        <v>419100</v>
      </c>
      <c r="C40" s="333" t="s">
        <v>120</v>
      </c>
      <c r="D40" s="353">
        <v>0</v>
      </c>
      <c r="E40" s="353">
        <v>0</v>
      </c>
      <c r="F40" s="356"/>
      <c r="G40" s="355" t="s">
        <v>364</v>
      </c>
      <c r="H40" s="351" t="s">
        <v>363</v>
      </c>
      <c r="I40" s="333"/>
      <c r="J40" s="347"/>
      <c r="K40" s="357"/>
      <c r="L40" s="357"/>
    </row>
    <row r="41" spans="1:12" ht="12.75" x14ac:dyDescent="0.2">
      <c r="A41" s="351" t="s">
        <v>362</v>
      </c>
      <c r="B41" s="334">
        <v>419200</v>
      </c>
      <c r="C41" s="333" t="s">
        <v>118</v>
      </c>
      <c r="D41" s="353">
        <v>0</v>
      </c>
      <c r="E41" s="353">
        <v>0</v>
      </c>
      <c r="F41" s="356"/>
      <c r="G41" s="355" t="s">
        <v>361</v>
      </c>
      <c r="H41" s="335"/>
      <c r="I41" s="333" t="s">
        <v>360</v>
      </c>
      <c r="J41" s="359">
        <f>SUM(D46,J8,J22,J35,J39)</f>
        <v>185886</v>
      </c>
      <c r="K41" s="358" t="s">
        <v>346</v>
      </c>
      <c r="L41" s="352">
        <f>SUM(F46,L8,L22,L35,L39)</f>
        <v>115792</v>
      </c>
    </row>
    <row r="42" spans="1:12" ht="12.75" x14ac:dyDescent="0.2">
      <c r="A42" s="351" t="s">
        <v>359</v>
      </c>
      <c r="B42" s="334">
        <v>419300</v>
      </c>
      <c r="C42" s="333" t="s">
        <v>116</v>
      </c>
      <c r="D42" s="353">
        <v>0</v>
      </c>
      <c r="E42" s="353">
        <v>0</v>
      </c>
      <c r="F42" s="356"/>
      <c r="G42" s="355" t="s">
        <v>358</v>
      </c>
      <c r="H42" s="335"/>
      <c r="I42" s="333"/>
      <c r="J42" s="347"/>
      <c r="K42" s="347"/>
      <c r="L42" s="357"/>
    </row>
    <row r="43" spans="1:12" ht="12.75" x14ac:dyDescent="0.2">
      <c r="A43" s="351" t="s">
        <v>357</v>
      </c>
      <c r="B43" s="334">
        <v>419900</v>
      </c>
      <c r="C43" s="333" t="s">
        <v>115</v>
      </c>
      <c r="D43" s="353">
        <v>2186</v>
      </c>
      <c r="E43" s="534">
        <v>4224</v>
      </c>
      <c r="F43" s="356"/>
      <c r="G43" s="355" t="s">
        <v>356</v>
      </c>
      <c r="H43" s="351" t="s">
        <v>355</v>
      </c>
      <c r="I43" s="333" t="s">
        <v>354</v>
      </c>
      <c r="J43" s="533">
        <v>0</v>
      </c>
      <c r="K43" s="532">
        <v>0</v>
      </c>
      <c r="L43" s="352">
        <v>0</v>
      </c>
    </row>
    <row r="44" spans="1:12" ht="12.75" x14ac:dyDescent="0.2">
      <c r="A44" s="351" t="s">
        <v>353</v>
      </c>
      <c r="B44" s="334"/>
      <c r="C44" s="333" t="s">
        <v>352</v>
      </c>
      <c r="D44" s="332">
        <f>SUBTOTAL(9,D19:D43)</f>
        <v>185886</v>
      </c>
      <c r="E44" s="350" t="s">
        <v>346</v>
      </c>
      <c r="F44" s="349">
        <f>SUBTOTAL(9,E20:E43)</f>
        <v>115792</v>
      </c>
      <c r="G44" s="348" t="s">
        <v>351</v>
      </c>
      <c r="H44" s="335"/>
      <c r="I44" s="333"/>
      <c r="J44" s="347"/>
      <c r="K44" s="347"/>
      <c r="L44" s="347"/>
    </row>
    <row r="45" spans="1:12" ht="24" x14ac:dyDescent="0.2">
      <c r="A45" s="346" t="s">
        <v>350</v>
      </c>
      <c r="B45" s="340">
        <v>410000</v>
      </c>
      <c r="C45" s="345" t="s">
        <v>349</v>
      </c>
      <c r="D45" s="344"/>
      <c r="E45" s="343" t="s">
        <v>346</v>
      </c>
      <c r="F45" s="342"/>
      <c r="G45" s="341"/>
      <c r="H45" s="340" t="s">
        <v>348</v>
      </c>
      <c r="I45" s="339" t="s">
        <v>347</v>
      </c>
      <c r="J45" s="338"/>
      <c r="K45" s="337" t="s">
        <v>346</v>
      </c>
      <c r="L45" s="336"/>
    </row>
    <row r="46" spans="1:12" ht="12.75" x14ac:dyDescent="0.2">
      <c r="A46" s="335"/>
      <c r="B46" s="334"/>
      <c r="C46" s="333"/>
      <c r="D46" s="332">
        <f>(D19+D44)</f>
        <v>185886</v>
      </c>
      <c r="E46" s="332"/>
      <c r="F46" s="331">
        <f>SUM(F19+F44)</f>
        <v>115792</v>
      </c>
      <c r="G46" s="330"/>
      <c r="H46" s="329"/>
      <c r="I46" s="328" t="s">
        <v>345</v>
      </c>
      <c r="J46" s="326">
        <f>(D7+J41+J43)</f>
        <v>378799</v>
      </c>
      <c r="K46" s="327"/>
      <c r="L46" s="326">
        <f>(F7+L41+K43)</f>
        <v>317774</v>
      </c>
    </row>
    <row r="47" spans="1:12" ht="12.95" customHeight="1" x14ac:dyDescent="0.2">
      <c r="A47" s="598" t="str">
        <f ca="1">CELL("FILENAME",A1)</f>
        <v>R:\Finance\Annual Budget\Amended 2016-2017\[2016-2017 Amended Budget.xlsx]236</v>
      </c>
      <c r="B47" s="598"/>
      <c r="C47" s="598"/>
      <c r="D47" s="324"/>
      <c r="E47" s="324"/>
      <c r="F47" s="324"/>
      <c r="G47" s="324"/>
      <c r="H47" s="324"/>
      <c r="I47" s="325"/>
      <c r="J47" s="324"/>
      <c r="K47" s="324"/>
      <c r="L47" s="324"/>
    </row>
    <row r="48" spans="1:12" x14ac:dyDescent="0.2">
      <c r="D48" s="323"/>
      <c r="E48" s="323"/>
      <c r="F48" s="323"/>
    </row>
    <row r="49" spans="4:6" x14ac:dyDescent="0.2">
      <c r="D49" s="323"/>
      <c r="E49" s="323"/>
      <c r="F49" s="323"/>
    </row>
    <row r="50" spans="4:6" x14ac:dyDescent="0.2">
      <c r="D50" s="323"/>
      <c r="E50" s="323"/>
      <c r="F50" s="323"/>
    </row>
    <row r="51" spans="4:6" x14ac:dyDescent="0.2">
      <c r="D51" s="323"/>
      <c r="E51" s="323"/>
      <c r="F51" s="323"/>
    </row>
    <row r="52" spans="4:6" x14ac:dyDescent="0.2">
      <c r="D52" s="323"/>
      <c r="E52" s="323"/>
      <c r="F52" s="323"/>
    </row>
    <row r="53" spans="4:6" x14ac:dyDescent="0.2">
      <c r="D53" s="323"/>
      <c r="E53" s="323"/>
      <c r="F53" s="323"/>
    </row>
    <row r="54" spans="4:6" x14ac:dyDescent="0.2">
      <c r="D54" s="323"/>
      <c r="E54" s="323"/>
      <c r="F54" s="323"/>
    </row>
    <row r="55" spans="4:6" x14ac:dyDescent="0.2">
      <c r="D55" s="323"/>
      <c r="E55" s="323"/>
      <c r="F55" s="323"/>
    </row>
    <row r="56" spans="4:6" x14ac:dyDescent="0.2">
      <c r="D56" s="323"/>
      <c r="E56" s="323"/>
      <c r="F56" s="323"/>
    </row>
    <row r="57" spans="4:6" x14ac:dyDescent="0.2">
      <c r="D57" s="323"/>
      <c r="E57" s="323"/>
      <c r="F57" s="323"/>
    </row>
    <row r="58" spans="4:6" x14ac:dyDescent="0.2">
      <c r="D58" s="323"/>
      <c r="E58" s="323"/>
      <c r="F58" s="323"/>
    </row>
    <row r="59" spans="4:6" x14ac:dyDescent="0.2">
      <c r="D59" s="323"/>
      <c r="E59" s="323"/>
      <c r="F59" s="323"/>
    </row>
    <row r="60" spans="4:6" x14ac:dyDescent="0.2">
      <c r="D60" s="323"/>
      <c r="E60" s="323"/>
      <c r="F60" s="323"/>
    </row>
    <row r="61" spans="4:6" x14ac:dyDescent="0.2">
      <c r="D61" s="323"/>
      <c r="E61" s="323"/>
      <c r="F61" s="323"/>
    </row>
    <row r="62" spans="4:6" x14ac:dyDescent="0.2">
      <c r="D62" s="323"/>
      <c r="E62" s="323"/>
      <c r="F62" s="323"/>
    </row>
    <row r="63" spans="4:6" x14ac:dyDescent="0.2">
      <c r="D63" s="323"/>
      <c r="E63" s="323"/>
      <c r="F63" s="323"/>
    </row>
    <row r="64" spans="4:6" x14ac:dyDescent="0.2">
      <c r="D64" s="323"/>
      <c r="E64" s="323"/>
      <c r="F64" s="323"/>
    </row>
    <row r="65" spans="4:6" x14ac:dyDescent="0.2">
      <c r="D65" s="323"/>
      <c r="E65" s="323"/>
      <c r="F65" s="323"/>
    </row>
    <row r="66" spans="4:6" x14ac:dyDescent="0.2">
      <c r="D66" s="323"/>
      <c r="E66" s="323"/>
      <c r="F66" s="323"/>
    </row>
    <row r="67" spans="4:6" x14ac:dyDescent="0.2">
      <c r="D67" s="323"/>
      <c r="E67" s="323"/>
      <c r="F67" s="323"/>
    </row>
    <row r="68" spans="4:6" x14ac:dyDescent="0.2">
      <c r="D68" s="323"/>
      <c r="E68" s="323"/>
      <c r="F68" s="323"/>
    </row>
    <row r="69" spans="4:6" x14ac:dyDescent="0.2">
      <c r="D69" s="323"/>
      <c r="E69" s="323"/>
      <c r="F69" s="323"/>
    </row>
    <row r="70" spans="4:6" x14ac:dyDescent="0.2">
      <c r="D70" s="323"/>
      <c r="E70" s="323"/>
      <c r="F70" s="323"/>
    </row>
    <row r="71" spans="4:6" x14ac:dyDescent="0.2">
      <c r="D71" s="323"/>
      <c r="E71" s="323"/>
      <c r="F71" s="323"/>
    </row>
    <row r="72" spans="4:6" x14ac:dyDescent="0.2">
      <c r="D72" s="323"/>
      <c r="E72" s="323"/>
      <c r="F72" s="323"/>
    </row>
    <row r="73" spans="4:6" x14ac:dyDescent="0.2">
      <c r="D73" s="323"/>
      <c r="E73" s="323"/>
      <c r="F73" s="323"/>
    </row>
    <row r="74" spans="4:6" x14ac:dyDescent="0.2">
      <c r="D74" s="323"/>
      <c r="E74" s="323"/>
      <c r="F74" s="323"/>
    </row>
    <row r="75" spans="4:6" x14ac:dyDescent="0.2">
      <c r="D75" s="323"/>
      <c r="E75" s="323"/>
      <c r="F75" s="323"/>
    </row>
    <row r="76" spans="4:6" x14ac:dyDescent="0.2">
      <c r="D76" s="323"/>
      <c r="E76" s="323"/>
      <c r="F76" s="323"/>
    </row>
    <row r="77" spans="4:6" x14ac:dyDescent="0.2">
      <c r="D77" s="323"/>
      <c r="E77" s="323"/>
      <c r="F77" s="323"/>
    </row>
    <row r="78" spans="4:6" x14ac:dyDescent="0.2">
      <c r="D78" s="323"/>
      <c r="E78" s="323"/>
      <c r="F78" s="323"/>
    </row>
    <row r="79" spans="4:6" x14ac:dyDescent="0.2">
      <c r="D79" s="323"/>
      <c r="E79" s="323"/>
      <c r="F79" s="323"/>
    </row>
    <row r="80" spans="4:6" x14ac:dyDescent="0.2">
      <c r="D80" s="323"/>
      <c r="E80" s="323"/>
      <c r="F80" s="323"/>
    </row>
    <row r="81" spans="4:6" x14ac:dyDescent="0.2">
      <c r="D81" s="323"/>
      <c r="E81" s="323"/>
      <c r="F81" s="323"/>
    </row>
    <row r="82" spans="4:6" x14ac:dyDescent="0.2">
      <c r="D82" s="323"/>
      <c r="E82" s="323"/>
      <c r="F82" s="323"/>
    </row>
    <row r="83" spans="4:6" x14ac:dyDescent="0.2">
      <c r="D83" s="323"/>
      <c r="E83" s="323"/>
      <c r="F83" s="323"/>
    </row>
    <row r="84" spans="4:6" x14ac:dyDescent="0.2">
      <c r="D84" s="323"/>
      <c r="E84" s="323"/>
      <c r="F84" s="323"/>
    </row>
    <row r="85" spans="4:6" x14ac:dyDescent="0.2">
      <c r="D85" s="323"/>
      <c r="E85" s="323"/>
      <c r="F85" s="323"/>
    </row>
    <row r="86" spans="4:6" x14ac:dyDescent="0.2">
      <c r="D86" s="323"/>
      <c r="E86" s="323"/>
      <c r="F86" s="323"/>
    </row>
    <row r="87" spans="4:6" x14ac:dyDescent="0.2">
      <c r="D87" s="323"/>
      <c r="E87" s="323"/>
      <c r="F87" s="323"/>
    </row>
    <row r="88" spans="4:6" x14ac:dyDescent="0.2">
      <c r="D88" s="323"/>
      <c r="E88" s="323"/>
      <c r="F88" s="323"/>
    </row>
    <row r="89" spans="4:6" x14ac:dyDescent="0.2">
      <c r="D89" s="323"/>
      <c r="E89" s="323"/>
      <c r="F89" s="323"/>
    </row>
    <row r="90" spans="4:6" x14ac:dyDescent="0.2">
      <c r="D90" s="323"/>
      <c r="E90" s="323"/>
      <c r="F90" s="323"/>
    </row>
    <row r="91" spans="4:6" x14ac:dyDescent="0.2">
      <c r="D91" s="323"/>
      <c r="E91" s="323"/>
      <c r="F91" s="323"/>
    </row>
    <row r="92" spans="4:6" x14ac:dyDescent="0.2">
      <c r="D92" s="323"/>
      <c r="E92" s="323"/>
      <c r="F92" s="323"/>
    </row>
    <row r="93" spans="4:6" x14ac:dyDescent="0.2">
      <c r="D93" s="323"/>
      <c r="E93" s="323"/>
      <c r="F93" s="323"/>
    </row>
    <row r="94" spans="4:6" x14ac:dyDescent="0.2">
      <c r="D94" s="323"/>
      <c r="E94" s="323"/>
      <c r="F94" s="323"/>
    </row>
    <row r="95" spans="4:6" x14ac:dyDescent="0.2">
      <c r="D95" s="323"/>
      <c r="E95" s="323"/>
      <c r="F95" s="323"/>
    </row>
    <row r="96" spans="4:6" x14ac:dyDescent="0.2">
      <c r="D96" s="323"/>
      <c r="E96" s="323"/>
      <c r="F96" s="323"/>
    </row>
    <row r="97" spans="4:6" x14ac:dyDescent="0.2">
      <c r="D97" s="323"/>
      <c r="E97" s="323"/>
      <c r="F97" s="323"/>
    </row>
    <row r="98" spans="4:6" x14ac:dyDescent="0.2">
      <c r="D98" s="323"/>
      <c r="E98" s="323"/>
      <c r="F98" s="323"/>
    </row>
    <row r="99" spans="4:6" x14ac:dyDescent="0.2">
      <c r="D99" s="323"/>
      <c r="E99" s="323"/>
      <c r="F99" s="323"/>
    </row>
    <row r="100" spans="4:6" x14ac:dyDescent="0.2">
      <c r="D100" s="323"/>
      <c r="E100" s="323"/>
      <c r="F100" s="323"/>
    </row>
    <row r="101" spans="4:6" x14ac:dyDescent="0.2">
      <c r="D101" s="323"/>
      <c r="E101" s="323"/>
      <c r="F101" s="323"/>
    </row>
    <row r="102" spans="4:6" x14ac:dyDescent="0.2">
      <c r="D102" s="323"/>
      <c r="E102" s="323"/>
      <c r="F102" s="323"/>
    </row>
    <row r="103" spans="4:6" x14ac:dyDescent="0.2">
      <c r="D103" s="323"/>
      <c r="E103" s="323"/>
      <c r="F103" s="323"/>
    </row>
    <row r="104" spans="4:6" x14ac:dyDescent="0.2">
      <c r="D104" s="323"/>
      <c r="E104" s="323"/>
      <c r="F104" s="323"/>
    </row>
    <row r="105" spans="4:6" x14ac:dyDescent="0.2">
      <c r="D105" s="323"/>
      <c r="E105" s="323"/>
      <c r="F105" s="323"/>
    </row>
    <row r="106" spans="4:6" x14ac:dyDescent="0.2">
      <c r="D106" s="323"/>
      <c r="E106" s="323"/>
      <c r="F106" s="323"/>
    </row>
    <row r="107" spans="4:6" x14ac:dyDescent="0.2">
      <c r="D107" s="323"/>
      <c r="E107" s="323"/>
      <c r="F107" s="323"/>
    </row>
    <row r="108" spans="4:6" x14ac:dyDescent="0.2">
      <c r="D108" s="323"/>
      <c r="E108" s="323"/>
      <c r="F108" s="323"/>
    </row>
    <row r="109" spans="4:6" x14ac:dyDescent="0.2">
      <c r="D109" s="323"/>
      <c r="E109" s="323"/>
      <c r="F109" s="323"/>
    </row>
    <row r="110" spans="4:6" x14ac:dyDescent="0.2">
      <c r="D110" s="323"/>
      <c r="E110" s="323"/>
      <c r="F110" s="323"/>
    </row>
    <row r="111" spans="4:6" x14ac:dyDescent="0.2">
      <c r="D111" s="323"/>
      <c r="E111" s="323"/>
      <c r="F111" s="323"/>
    </row>
    <row r="112" spans="4:6" x14ac:dyDescent="0.2">
      <c r="D112" s="323"/>
      <c r="E112" s="323"/>
      <c r="F112" s="323"/>
    </row>
    <row r="113" spans="4:6" x14ac:dyDescent="0.2">
      <c r="D113" s="323"/>
      <c r="E113" s="323"/>
      <c r="F113" s="323"/>
    </row>
    <row r="114" spans="4:6" x14ac:dyDescent="0.2">
      <c r="D114" s="323"/>
      <c r="E114" s="323"/>
      <c r="F114" s="323"/>
    </row>
    <row r="115" spans="4:6" x14ac:dyDescent="0.2">
      <c r="D115" s="323"/>
      <c r="E115" s="323"/>
      <c r="F115" s="323"/>
    </row>
    <row r="116" spans="4:6" x14ac:dyDescent="0.2">
      <c r="D116" s="323"/>
      <c r="E116" s="323"/>
      <c r="F116" s="323"/>
    </row>
    <row r="117" spans="4:6" x14ac:dyDescent="0.2">
      <c r="D117" s="323"/>
      <c r="E117" s="323"/>
      <c r="F117" s="323"/>
    </row>
    <row r="118" spans="4:6" x14ac:dyDescent="0.2">
      <c r="D118" s="323"/>
      <c r="E118" s="323"/>
      <c r="F118" s="323"/>
    </row>
    <row r="119" spans="4:6" x14ac:dyDescent="0.2">
      <c r="D119" s="323"/>
      <c r="E119" s="323"/>
      <c r="F119" s="323"/>
    </row>
    <row r="120" spans="4:6" x14ac:dyDescent="0.2">
      <c r="D120" s="323"/>
      <c r="E120" s="323"/>
      <c r="F120" s="323"/>
    </row>
    <row r="121" spans="4:6" x14ac:dyDescent="0.2">
      <c r="D121" s="323"/>
      <c r="E121" s="323"/>
      <c r="F121" s="323"/>
    </row>
    <row r="122" spans="4:6" x14ac:dyDescent="0.2">
      <c r="D122" s="323"/>
      <c r="E122" s="323"/>
      <c r="F122" s="323"/>
    </row>
    <row r="123" spans="4:6" x14ac:dyDescent="0.2">
      <c r="D123" s="323"/>
      <c r="E123" s="323"/>
      <c r="F123" s="323"/>
    </row>
    <row r="124" spans="4:6" x14ac:dyDescent="0.2">
      <c r="D124" s="323"/>
      <c r="E124" s="323"/>
      <c r="F124" s="323"/>
    </row>
    <row r="125" spans="4:6" x14ac:dyDescent="0.2">
      <c r="D125" s="323"/>
      <c r="E125" s="323"/>
      <c r="F125" s="323"/>
    </row>
    <row r="126" spans="4:6" x14ac:dyDescent="0.2">
      <c r="D126" s="323"/>
      <c r="E126" s="323"/>
      <c r="F126" s="323"/>
    </row>
    <row r="127" spans="4:6" x14ac:dyDescent="0.2">
      <c r="D127" s="323"/>
      <c r="E127" s="323"/>
      <c r="F127" s="323"/>
    </row>
    <row r="128" spans="4:6" x14ac:dyDescent="0.2">
      <c r="D128" s="323"/>
      <c r="E128" s="323"/>
      <c r="F128" s="323"/>
    </row>
    <row r="129" spans="4:6" x14ac:dyDescent="0.2">
      <c r="D129" s="323"/>
      <c r="E129" s="323"/>
      <c r="F129" s="323"/>
    </row>
    <row r="130" spans="4:6" x14ac:dyDescent="0.2">
      <c r="D130" s="323"/>
      <c r="E130" s="323"/>
      <c r="F130" s="323"/>
    </row>
    <row r="131" spans="4:6" x14ac:dyDescent="0.2">
      <c r="D131" s="323"/>
      <c r="E131" s="323"/>
      <c r="F131" s="323"/>
    </row>
    <row r="132" spans="4:6" x14ac:dyDescent="0.2">
      <c r="D132" s="323"/>
      <c r="E132" s="323"/>
      <c r="F132" s="323"/>
    </row>
    <row r="133" spans="4:6" x14ac:dyDescent="0.2">
      <c r="D133" s="323"/>
      <c r="E133" s="323"/>
      <c r="F133" s="323"/>
    </row>
    <row r="134" spans="4:6" x14ac:dyDescent="0.2">
      <c r="D134" s="323"/>
      <c r="E134" s="323"/>
      <c r="F134" s="323"/>
    </row>
    <row r="135" spans="4:6" x14ac:dyDescent="0.2">
      <c r="D135" s="323"/>
      <c r="E135" s="323"/>
      <c r="F135" s="323"/>
    </row>
    <row r="136" spans="4:6" x14ac:dyDescent="0.2">
      <c r="D136" s="323"/>
      <c r="E136" s="323"/>
      <c r="F136" s="323"/>
    </row>
    <row r="137" spans="4:6" x14ac:dyDescent="0.2">
      <c r="D137" s="323"/>
      <c r="E137" s="323"/>
      <c r="F137" s="323"/>
    </row>
    <row r="138" spans="4:6" x14ac:dyDescent="0.2">
      <c r="D138" s="323"/>
      <c r="E138" s="323"/>
      <c r="F138" s="323"/>
    </row>
    <row r="139" spans="4:6" x14ac:dyDescent="0.2">
      <c r="D139" s="323"/>
      <c r="E139" s="323"/>
      <c r="F139" s="323"/>
    </row>
    <row r="140" spans="4:6" x14ac:dyDescent="0.2">
      <c r="D140" s="323"/>
      <c r="E140" s="323"/>
      <c r="F140" s="323"/>
    </row>
    <row r="141" spans="4:6" x14ac:dyDescent="0.2">
      <c r="D141" s="323"/>
      <c r="E141" s="323"/>
      <c r="F141" s="323"/>
    </row>
    <row r="142" spans="4:6" x14ac:dyDescent="0.2">
      <c r="D142" s="323"/>
      <c r="E142" s="323"/>
      <c r="F142" s="323"/>
    </row>
    <row r="143" spans="4:6" x14ac:dyDescent="0.2">
      <c r="D143" s="323"/>
      <c r="E143" s="323"/>
      <c r="F143" s="323"/>
    </row>
    <row r="144" spans="4:6" x14ac:dyDescent="0.2">
      <c r="D144" s="323"/>
      <c r="E144" s="323"/>
      <c r="F144" s="323"/>
    </row>
    <row r="145" spans="4:6" x14ac:dyDescent="0.2">
      <c r="D145" s="323"/>
      <c r="E145" s="323"/>
      <c r="F145" s="323"/>
    </row>
    <row r="146" spans="4:6" x14ac:dyDescent="0.2">
      <c r="D146" s="323"/>
      <c r="E146" s="323"/>
      <c r="F146" s="323"/>
    </row>
    <row r="147" spans="4:6" x14ac:dyDescent="0.2">
      <c r="D147" s="323"/>
      <c r="E147" s="323"/>
      <c r="F147" s="323"/>
    </row>
    <row r="148" spans="4:6" x14ac:dyDescent="0.2">
      <c r="D148" s="323"/>
      <c r="E148" s="323"/>
      <c r="F148" s="323"/>
    </row>
    <row r="149" spans="4:6" x14ac:dyDescent="0.2">
      <c r="D149" s="323"/>
      <c r="E149" s="323"/>
      <c r="F149" s="323"/>
    </row>
    <row r="150" spans="4:6" x14ac:dyDescent="0.2">
      <c r="D150" s="323"/>
      <c r="E150" s="323"/>
      <c r="F150" s="323"/>
    </row>
    <row r="151" spans="4:6" x14ac:dyDescent="0.2">
      <c r="D151" s="323"/>
      <c r="E151" s="323"/>
      <c r="F151" s="323"/>
    </row>
    <row r="152" spans="4:6" x14ac:dyDescent="0.2">
      <c r="D152" s="323"/>
      <c r="E152" s="323"/>
      <c r="F152" s="323"/>
    </row>
    <row r="153" spans="4:6" x14ac:dyDescent="0.2">
      <c r="D153" s="323"/>
      <c r="E153" s="323"/>
      <c r="F153" s="323"/>
    </row>
    <row r="154" spans="4:6" x14ac:dyDescent="0.2">
      <c r="D154" s="323"/>
      <c r="E154" s="323"/>
      <c r="F154" s="323"/>
    </row>
    <row r="155" spans="4:6" x14ac:dyDescent="0.2">
      <c r="D155" s="323"/>
      <c r="E155" s="323"/>
      <c r="F155" s="323"/>
    </row>
    <row r="156" spans="4:6" x14ac:dyDescent="0.2">
      <c r="D156" s="323"/>
      <c r="E156" s="323"/>
      <c r="F156" s="323"/>
    </row>
    <row r="157" spans="4:6" x14ac:dyDescent="0.2">
      <c r="D157" s="323"/>
      <c r="E157" s="323"/>
      <c r="F157" s="323"/>
    </row>
    <row r="158" spans="4:6" x14ac:dyDescent="0.2">
      <c r="D158" s="323"/>
      <c r="E158" s="323"/>
      <c r="F158" s="323"/>
    </row>
    <row r="159" spans="4:6" x14ac:dyDescent="0.2">
      <c r="D159" s="323"/>
      <c r="E159" s="323"/>
      <c r="F159" s="323"/>
    </row>
    <row r="160" spans="4:6" x14ac:dyDescent="0.2">
      <c r="D160" s="323"/>
      <c r="E160" s="323"/>
      <c r="F160" s="323"/>
    </row>
    <row r="161" spans="4:6" x14ac:dyDescent="0.2">
      <c r="D161" s="323"/>
      <c r="E161" s="323"/>
      <c r="F161" s="323"/>
    </row>
    <row r="162" spans="4:6" x14ac:dyDescent="0.2">
      <c r="D162" s="323"/>
      <c r="E162" s="323"/>
      <c r="F162" s="323"/>
    </row>
    <row r="163" spans="4:6" x14ac:dyDescent="0.2">
      <c r="D163" s="323"/>
      <c r="E163" s="323"/>
      <c r="F163" s="323"/>
    </row>
    <row r="164" spans="4:6" x14ac:dyDescent="0.2">
      <c r="D164" s="323"/>
      <c r="E164" s="323"/>
      <c r="F164" s="323"/>
    </row>
    <row r="165" spans="4:6" x14ac:dyDescent="0.2">
      <c r="D165" s="323"/>
      <c r="E165" s="323"/>
      <c r="F165" s="323"/>
    </row>
    <row r="166" spans="4:6" x14ac:dyDescent="0.2">
      <c r="D166" s="323"/>
      <c r="E166" s="323"/>
      <c r="F166" s="323"/>
    </row>
    <row r="167" spans="4:6" x14ac:dyDescent="0.2">
      <c r="D167" s="323"/>
      <c r="E167" s="323"/>
      <c r="F167" s="323"/>
    </row>
    <row r="168" spans="4:6" x14ac:dyDescent="0.2">
      <c r="D168" s="323"/>
      <c r="E168" s="323"/>
      <c r="F168" s="323"/>
    </row>
    <row r="169" spans="4:6" x14ac:dyDescent="0.2">
      <c r="D169" s="323"/>
      <c r="E169" s="323"/>
      <c r="F169" s="323"/>
    </row>
    <row r="170" spans="4:6" x14ac:dyDescent="0.2">
      <c r="D170" s="323"/>
      <c r="E170" s="323"/>
      <c r="F170" s="323"/>
    </row>
    <row r="171" spans="4:6" x14ac:dyDescent="0.2">
      <c r="D171" s="323"/>
      <c r="E171" s="323"/>
      <c r="F171" s="323"/>
    </row>
    <row r="172" spans="4:6" x14ac:dyDescent="0.2">
      <c r="D172" s="323"/>
      <c r="E172" s="323"/>
      <c r="F172" s="323"/>
    </row>
    <row r="173" spans="4:6" x14ac:dyDescent="0.2">
      <c r="D173" s="323"/>
      <c r="E173" s="323"/>
      <c r="F173" s="323"/>
    </row>
    <row r="174" spans="4:6" x14ac:dyDescent="0.2">
      <c r="D174" s="323"/>
      <c r="E174" s="323"/>
      <c r="F174" s="323"/>
    </row>
    <row r="175" spans="4:6" x14ac:dyDescent="0.2">
      <c r="D175" s="323"/>
      <c r="E175" s="323"/>
      <c r="F175" s="323"/>
    </row>
    <row r="176" spans="4:6" x14ac:dyDescent="0.2">
      <c r="D176" s="323"/>
      <c r="E176" s="323"/>
      <c r="F176" s="323"/>
    </row>
    <row r="177" spans="4:6" x14ac:dyDescent="0.2">
      <c r="D177" s="323"/>
      <c r="E177" s="323"/>
      <c r="F177" s="323"/>
    </row>
    <row r="178" spans="4:6" x14ac:dyDescent="0.2">
      <c r="D178" s="323"/>
      <c r="E178" s="323"/>
      <c r="F178" s="323"/>
    </row>
    <row r="179" spans="4:6" x14ac:dyDescent="0.2">
      <c r="D179" s="323"/>
      <c r="E179" s="323"/>
      <c r="F179" s="323"/>
    </row>
    <row r="180" spans="4:6" x14ac:dyDescent="0.2">
      <c r="D180" s="323"/>
      <c r="E180" s="323"/>
      <c r="F180" s="323"/>
    </row>
    <row r="181" spans="4:6" x14ac:dyDescent="0.2">
      <c r="D181" s="323"/>
      <c r="E181" s="323"/>
      <c r="F181" s="323"/>
    </row>
    <row r="182" spans="4:6" x14ac:dyDescent="0.2">
      <c r="D182" s="323"/>
      <c r="E182" s="323"/>
      <c r="F182" s="323"/>
    </row>
    <row r="183" spans="4:6" x14ac:dyDescent="0.2">
      <c r="D183" s="323"/>
      <c r="E183" s="323"/>
      <c r="F183" s="323"/>
    </row>
    <row r="184" spans="4:6" x14ac:dyDescent="0.2">
      <c r="D184" s="323"/>
      <c r="E184" s="323"/>
      <c r="F184" s="323"/>
    </row>
    <row r="185" spans="4:6" x14ac:dyDescent="0.2">
      <c r="D185" s="323"/>
      <c r="E185" s="323"/>
      <c r="F185" s="323"/>
    </row>
    <row r="186" spans="4:6" x14ac:dyDescent="0.2">
      <c r="D186" s="323"/>
      <c r="E186" s="323"/>
      <c r="F186" s="323"/>
    </row>
    <row r="187" spans="4:6" x14ac:dyDescent="0.2">
      <c r="D187" s="323"/>
      <c r="E187" s="323"/>
      <c r="F187" s="323"/>
    </row>
    <row r="188" spans="4:6" x14ac:dyDescent="0.2">
      <c r="D188" s="323"/>
      <c r="E188" s="323"/>
      <c r="F188" s="323"/>
    </row>
    <row r="189" spans="4:6" x14ac:dyDescent="0.2">
      <c r="D189" s="323"/>
      <c r="E189" s="323"/>
      <c r="F189" s="323"/>
    </row>
    <row r="190" spans="4:6" x14ac:dyDescent="0.2">
      <c r="D190" s="323"/>
      <c r="E190" s="323"/>
      <c r="F190" s="323"/>
    </row>
    <row r="191" spans="4:6" x14ac:dyDescent="0.2">
      <c r="D191" s="323"/>
      <c r="E191" s="323"/>
      <c r="F191" s="323"/>
    </row>
    <row r="192" spans="4:6" x14ac:dyDescent="0.2">
      <c r="D192" s="323"/>
      <c r="E192" s="323"/>
      <c r="F192" s="323"/>
    </row>
    <row r="193" spans="4:6" x14ac:dyDescent="0.2">
      <c r="D193" s="323"/>
      <c r="E193" s="323"/>
      <c r="F193" s="323"/>
    </row>
    <row r="194" spans="4:6" x14ac:dyDescent="0.2">
      <c r="D194" s="323"/>
      <c r="E194" s="323"/>
      <c r="F194" s="323"/>
    </row>
    <row r="195" spans="4:6" x14ac:dyDescent="0.2">
      <c r="D195" s="323"/>
      <c r="E195" s="323"/>
      <c r="F195" s="323"/>
    </row>
    <row r="196" spans="4:6" x14ac:dyDescent="0.2">
      <c r="D196" s="323"/>
      <c r="E196" s="323"/>
      <c r="F196" s="323"/>
    </row>
    <row r="197" spans="4:6" x14ac:dyDescent="0.2">
      <c r="D197" s="323"/>
      <c r="E197" s="323"/>
      <c r="F197" s="323"/>
    </row>
    <row r="198" spans="4:6" x14ac:dyDescent="0.2">
      <c r="D198" s="323"/>
      <c r="E198" s="323"/>
      <c r="F198" s="323"/>
    </row>
    <row r="199" spans="4:6" x14ac:dyDescent="0.2">
      <c r="D199" s="323"/>
      <c r="E199" s="323"/>
      <c r="F199" s="323"/>
    </row>
    <row r="200" spans="4:6" x14ac:dyDescent="0.2">
      <c r="D200" s="323"/>
      <c r="E200" s="323"/>
      <c r="F200" s="323"/>
    </row>
    <row r="201" spans="4:6" x14ac:dyDescent="0.2">
      <c r="D201" s="323"/>
      <c r="E201" s="323"/>
      <c r="F201" s="323"/>
    </row>
    <row r="202" spans="4:6" x14ac:dyDescent="0.2">
      <c r="D202" s="323"/>
      <c r="E202" s="323"/>
      <c r="F202" s="323"/>
    </row>
    <row r="203" spans="4:6" x14ac:dyDescent="0.2">
      <c r="D203" s="323"/>
      <c r="E203" s="323"/>
      <c r="F203" s="323"/>
    </row>
    <row r="204" spans="4:6" x14ac:dyDescent="0.2">
      <c r="D204" s="323"/>
      <c r="E204" s="323"/>
      <c r="F204" s="323"/>
    </row>
    <row r="205" spans="4:6" x14ac:dyDescent="0.2">
      <c r="D205" s="323"/>
      <c r="E205" s="323"/>
      <c r="F205" s="323"/>
    </row>
    <row r="206" spans="4:6" x14ac:dyDescent="0.2">
      <c r="D206" s="323"/>
      <c r="E206" s="323"/>
      <c r="F206" s="323"/>
    </row>
    <row r="207" spans="4:6" x14ac:dyDescent="0.2">
      <c r="D207" s="323"/>
      <c r="E207" s="323"/>
      <c r="F207" s="323"/>
    </row>
    <row r="208" spans="4:6" x14ac:dyDescent="0.2">
      <c r="D208" s="323"/>
      <c r="E208" s="323"/>
      <c r="F208" s="323"/>
    </row>
    <row r="209" spans="4:6" x14ac:dyDescent="0.2">
      <c r="D209" s="323"/>
      <c r="E209" s="323"/>
      <c r="F209" s="323"/>
    </row>
    <row r="210" spans="4:6" x14ac:dyDescent="0.2">
      <c r="D210" s="323"/>
      <c r="E210" s="323"/>
      <c r="F210" s="323"/>
    </row>
    <row r="211" spans="4:6" x14ac:dyDescent="0.2">
      <c r="D211" s="323"/>
      <c r="E211" s="323"/>
      <c r="F211" s="323"/>
    </row>
    <row r="212" spans="4:6" x14ac:dyDescent="0.2">
      <c r="D212" s="323"/>
      <c r="E212" s="323"/>
      <c r="F212" s="323"/>
    </row>
    <row r="213" spans="4:6" x14ac:dyDescent="0.2">
      <c r="D213" s="323"/>
      <c r="E213" s="323"/>
      <c r="F213" s="323"/>
    </row>
    <row r="214" spans="4:6" x14ac:dyDescent="0.2">
      <c r="D214" s="323"/>
      <c r="E214" s="323"/>
      <c r="F214" s="323"/>
    </row>
    <row r="215" spans="4:6" x14ac:dyDescent="0.2">
      <c r="D215" s="323"/>
      <c r="E215" s="323"/>
      <c r="F215" s="323"/>
    </row>
    <row r="216" spans="4:6" x14ac:dyDescent="0.2">
      <c r="D216" s="323"/>
      <c r="E216" s="323"/>
      <c r="F216" s="323"/>
    </row>
    <row r="217" spans="4:6" x14ac:dyDescent="0.2">
      <c r="D217" s="323"/>
      <c r="E217" s="323"/>
      <c r="F217" s="323"/>
    </row>
    <row r="218" spans="4:6" x14ac:dyDescent="0.2">
      <c r="D218" s="323"/>
      <c r="E218" s="323"/>
      <c r="F218" s="323"/>
    </row>
    <row r="219" spans="4:6" x14ac:dyDescent="0.2">
      <c r="D219" s="323"/>
      <c r="E219" s="323"/>
      <c r="F219" s="323"/>
    </row>
    <row r="220" spans="4:6" x14ac:dyDescent="0.2">
      <c r="D220" s="323"/>
      <c r="E220" s="323"/>
      <c r="F220" s="323"/>
    </row>
    <row r="221" spans="4:6" x14ac:dyDescent="0.2">
      <c r="D221" s="323"/>
      <c r="E221" s="323"/>
      <c r="F221" s="323"/>
    </row>
    <row r="222" spans="4:6" x14ac:dyDescent="0.2">
      <c r="D222" s="323"/>
      <c r="E222" s="323"/>
      <c r="F222" s="323"/>
    </row>
    <row r="223" spans="4:6" x14ac:dyDescent="0.2">
      <c r="D223" s="323"/>
      <c r="E223" s="323"/>
      <c r="F223" s="323"/>
    </row>
    <row r="224" spans="4:6" x14ac:dyDescent="0.2">
      <c r="D224" s="323"/>
      <c r="E224" s="323"/>
      <c r="F224" s="323"/>
    </row>
    <row r="225" spans="4:6" x14ac:dyDescent="0.2">
      <c r="D225" s="323"/>
      <c r="E225" s="323"/>
      <c r="F225" s="323"/>
    </row>
    <row r="226" spans="4:6" x14ac:dyDescent="0.2">
      <c r="D226" s="323"/>
      <c r="E226" s="323"/>
      <c r="F226" s="323"/>
    </row>
    <row r="227" spans="4:6" x14ac:dyDescent="0.2">
      <c r="D227" s="323"/>
      <c r="E227" s="323"/>
      <c r="F227" s="323"/>
    </row>
    <row r="228" spans="4:6" x14ac:dyDescent="0.2">
      <c r="D228" s="323"/>
      <c r="E228" s="323"/>
      <c r="F228" s="323"/>
    </row>
    <row r="229" spans="4:6" x14ac:dyDescent="0.2">
      <c r="D229" s="323"/>
      <c r="E229" s="323"/>
      <c r="F229" s="323"/>
    </row>
    <row r="230" spans="4:6" x14ac:dyDescent="0.2">
      <c r="D230" s="323"/>
      <c r="E230" s="323"/>
      <c r="F230" s="323"/>
    </row>
    <row r="231" spans="4:6" x14ac:dyDescent="0.2">
      <c r="D231" s="323"/>
      <c r="E231" s="323"/>
      <c r="F231" s="323"/>
    </row>
    <row r="232" spans="4:6" x14ac:dyDescent="0.2">
      <c r="D232" s="323"/>
      <c r="E232" s="323"/>
      <c r="F232" s="323"/>
    </row>
    <row r="233" spans="4:6" x14ac:dyDescent="0.2">
      <c r="D233" s="323"/>
      <c r="E233" s="323"/>
      <c r="F233" s="323"/>
    </row>
    <row r="234" spans="4:6" x14ac:dyDescent="0.2">
      <c r="D234" s="323"/>
      <c r="E234" s="323"/>
      <c r="F234" s="323"/>
    </row>
    <row r="235" spans="4:6" x14ac:dyDescent="0.2">
      <c r="D235" s="323"/>
      <c r="E235" s="323"/>
      <c r="F235" s="323"/>
    </row>
    <row r="236" spans="4:6" x14ac:dyDescent="0.2">
      <c r="D236" s="323"/>
      <c r="E236" s="323"/>
      <c r="F236" s="323"/>
    </row>
    <row r="237" spans="4:6" x14ac:dyDescent="0.2">
      <c r="D237" s="323"/>
      <c r="E237" s="323"/>
      <c r="F237" s="323"/>
    </row>
    <row r="238" spans="4:6" x14ac:dyDescent="0.2">
      <c r="D238" s="323"/>
      <c r="E238" s="323"/>
      <c r="F238" s="323"/>
    </row>
    <row r="239" spans="4:6" x14ac:dyDescent="0.2">
      <c r="D239" s="323"/>
      <c r="E239" s="323"/>
      <c r="F239" s="323"/>
    </row>
    <row r="240" spans="4:6" x14ac:dyDescent="0.2">
      <c r="D240" s="323"/>
      <c r="E240" s="323"/>
      <c r="F240" s="323"/>
    </row>
    <row r="241" spans="4:6" x14ac:dyDescent="0.2">
      <c r="D241" s="323"/>
      <c r="E241" s="323"/>
      <c r="F241" s="323"/>
    </row>
    <row r="242" spans="4:6" x14ac:dyDescent="0.2">
      <c r="D242" s="323"/>
      <c r="E242" s="323"/>
      <c r="F242" s="323"/>
    </row>
    <row r="243" spans="4:6" x14ac:dyDescent="0.2">
      <c r="D243" s="323"/>
      <c r="E243" s="323"/>
      <c r="F243" s="323"/>
    </row>
    <row r="244" spans="4:6" x14ac:dyDescent="0.2">
      <c r="D244" s="323"/>
      <c r="E244" s="323"/>
      <c r="F244" s="323"/>
    </row>
    <row r="245" spans="4:6" x14ac:dyDescent="0.2">
      <c r="D245" s="323"/>
      <c r="E245" s="323"/>
      <c r="F245" s="323"/>
    </row>
    <row r="246" spans="4:6" x14ac:dyDescent="0.2">
      <c r="D246" s="323"/>
      <c r="E246" s="323"/>
      <c r="F246" s="323"/>
    </row>
    <row r="247" spans="4:6" x14ac:dyDescent="0.2">
      <c r="D247" s="323"/>
      <c r="E247" s="323"/>
      <c r="F247" s="323"/>
    </row>
    <row r="248" spans="4:6" x14ac:dyDescent="0.2">
      <c r="D248" s="323"/>
      <c r="E248" s="323"/>
      <c r="F248" s="323"/>
    </row>
    <row r="249" spans="4:6" x14ac:dyDescent="0.2">
      <c r="D249" s="323"/>
      <c r="E249" s="323"/>
      <c r="F249" s="323"/>
    </row>
    <row r="250" spans="4:6" x14ac:dyDescent="0.2">
      <c r="D250" s="323"/>
      <c r="E250" s="323"/>
      <c r="F250" s="323"/>
    </row>
    <row r="251" spans="4:6" x14ac:dyDescent="0.2">
      <c r="D251" s="323"/>
      <c r="E251" s="323"/>
      <c r="F251" s="323"/>
    </row>
    <row r="252" spans="4:6" x14ac:dyDescent="0.2">
      <c r="D252" s="323"/>
      <c r="E252" s="323"/>
      <c r="F252" s="323"/>
    </row>
    <row r="253" spans="4:6" x14ac:dyDescent="0.2">
      <c r="D253" s="323"/>
      <c r="E253" s="323"/>
      <c r="F253" s="323"/>
    </row>
    <row r="254" spans="4:6" x14ac:dyDescent="0.2">
      <c r="D254" s="323"/>
      <c r="E254" s="323"/>
      <c r="F254" s="323"/>
    </row>
    <row r="255" spans="4:6" x14ac:dyDescent="0.2">
      <c r="D255" s="323"/>
      <c r="E255" s="323"/>
      <c r="F255" s="323"/>
    </row>
    <row r="256" spans="4:6" x14ac:dyDescent="0.2">
      <c r="D256" s="323"/>
      <c r="E256" s="323"/>
      <c r="F256" s="323"/>
    </row>
    <row r="257" spans="4:6" x14ac:dyDescent="0.2">
      <c r="D257" s="323"/>
      <c r="E257" s="323"/>
      <c r="F257" s="323"/>
    </row>
    <row r="258" spans="4:6" x14ac:dyDescent="0.2">
      <c r="D258" s="323"/>
      <c r="E258" s="323"/>
      <c r="F258" s="323"/>
    </row>
    <row r="259" spans="4:6" x14ac:dyDescent="0.2">
      <c r="D259" s="323"/>
      <c r="E259" s="323"/>
      <c r="F259" s="323"/>
    </row>
    <row r="260" spans="4:6" x14ac:dyDescent="0.2">
      <c r="D260" s="323"/>
      <c r="E260" s="323"/>
      <c r="F260" s="323"/>
    </row>
    <row r="261" spans="4:6" x14ac:dyDescent="0.2">
      <c r="D261" s="323"/>
      <c r="E261" s="323"/>
      <c r="F261" s="323"/>
    </row>
    <row r="262" spans="4:6" x14ac:dyDescent="0.2">
      <c r="D262" s="323"/>
      <c r="E262" s="323"/>
      <c r="F262" s="323"/>
    </row>
    <row r="263" spans="4:6" x14ac:dyDescent="0.2">
      <c r="D263" s="323"/>
      <c r="E263" s="323"/>
      <c r="F263" s="323"/>
    </row>
    <row r="264" spans="4:6" x14ac:dyDescent="0.2">
      <c r="D264" s="323"/>
      <c r="E264" s="323"/>
      <c r="F264" s="323"/>
    </row>
    <row r="265" spans="4:6" x14ac:dyDescent="0.2">
      <c r="D265" s="323"/>
      <c r="E265" s="323"/>
      <c r="F265" s="323"/>
    </row>
    <row r="266" spans="4:6" x14ac:dyDescent="0.2">
      <c r="D266" s="323"/>
      <c r="E266" s="323"/>
      <c r="F266" s="323"/>
    </row>
    <row r="267" spans="4:6" x14ac:dyDescent="0.2">
      <c r="D267" s="323"/>
      <c r="E267" s="323"/>
      <c r="F267" s="323"/>
    </row>
    <row r="268" spans="4:6" x14ac:dyDescent="0.2">
      <c r="D268" s="323"/>
      <c r="E268" s="323"/>
      <c r="F268" s="323"/>
    </row>
    <row r="269" spans="4:6" x14ac:dyDescent="0.2">
      <c r="D269" s="323"/>
      <c r="E269" s="323"/>
      <c r="F269" s="323"/>
    </row>
    <row r="270" spans="4:6" x14ac:dyDescent="0.2">
      <c r="D270" s="323"/>
      <c r="E270" s="323"/>
      <c r="F270" s="323"/>
    </row>
    <row r="271" spans="4:6" x14ac:dyDescent="0.2">
      <c r="D271" s="323"/>
      <c r="E271" s="323"/>
      <c r="F271" s="323"/>
    </row>
    <row r="272" spans="4:6" x14ac:dyDescent="0.2">
      <c r="D272" s="323"/>
      <c r="E272" s="323"/>
      <c r="F272" s="323"/>
    </row>
    <row r="273" spans="4:6" x14ac:dyDescent="0.2">
      <c r="D273" s="323"/>
      <c r="E273" s="323"/>
      <c r="F273" s="323"/>
    </row>
    <row r="274" spans="4:6" x14ac:dyDescent="0.2">
      <c r="D274" s="323"/>
      <c r="E274" s="323"/>
      <c r="F274" s="323"/>
    </row>
    <row r="275" spans="4:6" x14ac:dyDescent="0.2">
      <c r="D275" s="323"/>
      <c r="E275" s="323"/>
      <c r="F275" s="323"/>
    </row>
    <row r="276" spans="4:6" x14ac:dyDescent="0.2">
      <c r="D276" s="323"/>
      <c r="E276" s="323"/>
      <c r="F276" s="323"/>
    </row>
    <row r="277" spans="4:6" x14ac:dyDescent="0.2">
      <c r="D277" s="323"/>
      <c r="E277" s="323"/>
      <c r="F277" s="323"/>
    </row>
    <row r="278" spans="4:6" x14ac:dyDescent="0.2">
      <c r="D278" s="323"/>
      <c r="E278" s="323"/>
      <c r="F278" s="323"/>
    </row>
    <row r="279" spans="4:6" x14ac:dyDescent="0.2">
      <c r="D279" s="323"/>
      <c r="E279" s="323"/>
      <c r="F279" s="323"/>
    </row>
    <row r="280" spans="4:6" x14ac:dyDescent="0.2">
      <c r="D280" s="323"/>
      <c r="E280" s="323"/>
      <c r="F280" s="323"/>
    </row>
    <row r="281" spans="4:6" x14ac:dyDescent="0.2">
      <c r="D281" s="323"/>
      <c r="E281" s="323"/>
      <c r="F281" s="323"/>
    </row>
    <row r="282" spans="4:6" x14ac:dyDescent="0.2">
      <c r="D282" s="323"/>
      <c r="E282" s="323"/>
      <c r="F282" s="323"/>
    </row>
    <row r="283" spans="4:6" x14ac:dyDescent="0.2">
      <c r="D283" s="323"/>
      <c r="E283" s="323"/>
      <c r="F283" s="323"/>
    </row>
    <row r="284" spans="4:6" x14ac:dyDescent="0.2">
      <c r="D284" s="323"/>
      <c r="E284" s="323"/>
      <c r="F284" s="323"/>
    </row>
    <row r="285" spans="4:6" x14ac:dyDescent="0.2">
      <c r="D285" s="323"/>
      <c r="E285" s="323"/>
      <c r="F285" s="323"/>
    </row>
    <row r="286" spans="4:6" x14ac:dyDescent="0.2">
      <c r="D286" s="323"/>
      <c r="E286" s="323"/>
      <c r="F286" s="323"/>
    </row>
    <row r="287" spans="4:6" x14ac:dyDescent="0.2">
      <c r="D287" s="323"/>
      <c r="E287" s="323"/>
      <c r="F287" s="323"/>
    </row>
    <row r="288" spans="4:6" x14ac:dyDescent="0.2">
      <c r="D288" s="323"/>
      <c r="E288" s="323"/>
      <c r="F288" s="323"/>
    </row>
    <row r="289" spans="4:6" x14ac:dyDescent="0.2">
      <c r="D289" s="323"/>
      <c r="E289" s="323"/>
      <c r="F289" s="323"/>
    </row>
    <row r="290" spans="4:6" x14ac:dyDescent="0.2">
      <c r="D290" s="323"/>
      <c r="E290" s="323"/>
      <c r="F290" s="323"/>
    </row>
    <row r="291" spans="4:6" x14ac:dyDescent="0.2">
      <c r="D291" s="323"/>
      <c r="E291" s="323"/>
      <c r="F291" s="323"/>
    </row>
    <row r="292" spans="4:6" x14ac:dyDescent="0.2">
      <c r="D292" s="323"/>
      <c r="E292" s="323"/>
      <c r="F292" s="323"/>
    </row>
    <row r="293" spans="4:6" x14ac:dyDescent="0.2">
      <c r="D293" s="323"/>
      <c r="E293" s="323"/>
      <c r="F293" s="323"/>
    </row>
    <row r="294" spans="4:6" x14ac:dyDescent="0.2">
      <c r="D294" s="323"/>
      <c r="E294" s="323"/>
      <c r="F294" s="323"/>
    </row>
    <row r="295" spans="4:6" x14ac:dyDescent="0.2">
      <c r="D295" s="323"/>
      <c r="E295" s="323"/>
      <c r="F295" s="323"/>
    </row>
    <row r="296" spans="4:6" x14ac:dyDescent="0.2">
      <c r="D296" s="323"/>
      <c r="E296" s="323"/>
      <c r="F296" s="323"/>
    </row>
    <row r="297" spans="4:6" x14ac:dyDescent="0.2">
      <c r="D297" s="323"/>
      <c r="E297" s="323"/>
      <c r="F297" s="323"/>
    </row>
    <row r="298" spans="4:6" x14ac:dyDescent="0.2">
      <c r="D298" s="323"/>
      <c r="E298" s="323"/>
      <c r="F298" s="323"/>
    </row>
    <row r="299" spans="4:6" x14ac:dyDescent="0.2">
      <c r="D299" s="323"/>
      <c r="E299" s="323"/>
      <c r="F299" s="323"/>
    </row>
    <row r="300" spans="4:6" x14ac:dyDescent="0.2">
      <c r="D300" s="323"/>
      <c r="E300" s="323"/>
      <c r="F300" s="323"/>
    </row>
    <row r="301" spans="4:6" x14ac:dyDescent="0.2">
      <c r="D301" s="323"/>
      <c r="E301" s="323"/>
      <c r="F301" s="323"/>
    </row>
    <row r="302" spans="4:6" x14ac:dyDescent="0.2">
      <c r="D302" s="323"/>
      <c r="E302" s="323"/>
      <c r="F302" s="323"/>
    </row>
    <row r="303" spans="4:6" x14ac:dyDescent="0.2">
      <c r="D303" s="323"/>
      <c r="E303" s="323"/>
      <c r="F303" s="323"/>
    </row>
    <row r="304" spans="4:6" x14ac:dyDescent="0.2">
      <c r="D304" s="323"/>
      <c r="E304" s="323"/>
      <c r="F304" s="323"/>
    </row>
    <row r="305" spans="4:6" x14ac:dyDescent="0.2">
      <c r="D305" s="323"/>
      <c r="E305" s="323"/>
      <c r="F305" s="323"/>
    </row>
    <row r="306" spans="4:6" x14ac:dyDescent="0.2">
      <c r="D306" s="323"/>
      <c r="E306" s="323"/>
      <c r="F306" s="323"/>
    </row>
    <row r="307" spans="4:6" x14ac:dyDescent="0.2">
      <c r="D307" s="323"/>
      <c r="E307" s="323"/>
      <c r="F307" s="323"/>
    </row>
    <row r="308" spans="4:6" x14ac:dyDescent="0.2">
      <c r="D308" s="323"/>
      <c r="E308" s="323"/>
      <c r="F308" s="323"/>
    </row>
    <row r="309" spans="4:6" x14ac:dyDescent="0.2">
      <c r="D309" s="323"/>
      <c r="E309" s="323"/>
      <c r="F309" s="323"/>
    </row>
    <row r="310" spans="4:6" x14ac:dyDescent="0.2">
      <c r="D310" s="323"/>
      <c r="E310" s="323"/>
      <c r="F310" s="323"/>
    </row>
    <row r="311" spans="4:6" x14ac:dyDescent="0.2">
      <c r="D311" s="323"/>
      <c r="E311" s="323"/>
      <c r="F311" s="323"/>
    </row>
    <row r="312" spans="4:6" x14ac:dyDescent="0.2">
      <c r="D312" s="323"/>
      <c r="E312" s="323"/>
      <c r="F312" s="323"/>
    </row>
    <row r="313" spans="4:6" x14ac:dyDescent="0.2">
      <c r="D313" s="323"/>
      <c r="E313" s="323"/>
      <c r="F313" s="323"/>
    </row>
    <row r="314" spans="4:6" x14ac:dyDescent="0.2">
      <c r="D314" s="323"/>
      <c r="E314" s="323"/>
      <c r="F314" s="323"/>
    </row>
    <row r="315" spans="4:6" x14ac:dyDescent="0.2">
      <c r="D315" s="323"/>
      <c r="E315" s="323"/>
      <c r="F315" s="323"/>
    </row>
    <row r="316" spans="4:6" x14ac:dyDescent="0.2">
      <c r="D316" s="323"/>
      <c r="E316" s="323"/>
      <c r="F316" s="323"/>
    </row>
    <row r="317" spans="4:6" x14ac:dyDescent="0.2">
      <c r="D317" s="323"/>
      <c r="E317" s="323"/>
      <c r="F317" s="323"/>
    </row>
    <row r="318" spans="4:6" x14ac:dyDescent="0.2">
      <c r="D318" s="323"/>
      <c r="E318" s="323"/>
      <c r="F318" s="323"/>
    </row>
    <row r="319" spans="4:6" x14ac:dyDescent="0.2">
      <c r="D319" s="323"/>
      <c r="E319" s="323"/>
      <c r="F319" s="323"/>
    </row>
    <row r="320" spans="4:6" x14ac:dyDescent="0.2">
      <c r="D320" s="323"/>
      <c r="E320" s="323"/>
      <c r="F320" s="323"/>
    </row>
    <row r="321" spans="4:6" x14ac:dyDescent="0.2">
      <c r="D321" s="323"/>
      <c r="E321" s="323"/>
      <c r="F321" s="323"/>
    </row>
    <row r="322" spans="4:6" x14ac:dyDescent="0.2">
      <c r="D322" s="323"/>
      <c r="E322" s="323"/>
      <c r="F322" s="323"/>
    </row>
    <row r="323" spans="4:6" x14ac:dyDescent="0.2">
      <c r="D323" s="323"/>
      <c r="E323" s="323"/>
      <c r="F323" s="323"/>
    </row>
    <row r="324" spans="4:6" x14ac:dyDescent="0.2">
      <c r="D324" s="323"/>
      <c r="E324" s="323"/>
      <c r="F324" s="323"/>
    </row>
    <row r="325" spans="4:6" x14ac:dyDescent="0.2">
      <c r="D325" s="323"/>
      <c r="E325" s="323"/>
      <c r="F325" s="323"/>
    </row>
    <row r="326" spans="4:6" x14ac:dyDescent="0.2">
      <c r="D326" s="323"/>
      <c r="E326" s="323"/>
      <c r="F326" s="323"/>
    </row>
    <row r="327" spans="4:6" x14ac:dyDescent="0.2">
      <c r="D327" s="323"/>
      <c r="E327" s="323"/>
      <c r="F327" s="323"/>
    </row>
    <row r="328" spans="4:6" x14ac:dyDescent="0.2">
      <c r="D328" s="323"/>
      <c r="E328" s="323"/>
      <c r="F328" s="323"/>
    </row>
    <row r="329" spans="4:6" x14ac:dyDescent="0.2">
      <c r="D329" s="323"/>
      <c r="E329" s="323"/>
      <c r="F329" s="323"/>
    </row>
    <row r="330" spans="4:6" x14ac:dyDescent="0.2">
      <c r="D330" s="323"/>
      <c r="E330" s="323"/>
      <c r="F330" s="323"/>
    </row>
    <row r="331" spans="4:6" x14ac:dyDescent="0.2">
      <c r="D331" s="323"/>
      <c r="E331" s="323"/>
      <c r="F331" s="323"/>
    </row>
    <row r="332" spans="4:6" x14ac:dyDescent="0.2">
      <c r="D332" s="323"/>
      <c r="E332" s="323"/>
      <c r="F332" s="323"/>
    </row>
    <row r="333" spans="4:6" x14ac:dyDescent="0.2">
      <c r="D333" s="323"/>
      <c r="E333" s="323"/>
      <c r="F333" s="323"/>
    </row>
    <row r="334" spans="4:6" x14ac:dyDescent="0.2">
      <c r="D334" s="323"/>
      <c r="E334" s="323"/>
      <c r="F334" s="323"/>
    </row>
    <row r="335" spans="4:6" x14ac:dyDescent="0.2">
      <c r="D335" s="323"/>
      <c r="E335" s="323"/>
      <c r="F335" s="323"/>
    </row>
    <row r="336" spans="4:6" x14ac:dyDescent="0.2">
      <c r="D336" s="323"/>
      <c r="E336" s="323"/>
      <c r="F336" s="323"/>
    </row>
    <row r="337" spans="4:6" x14ac:dyDescent="0.2">
      <c r="D337" s="323"/>
      <c r="E337" s="323"/>
      <c r="F337" s="323"/>
    </row>
    <row r="338" spans="4:6" x14ac:dyDescent="0.2">
      <c r="D338" s="323"/>
      <c r="E338" s="323"/>
      <c r="F338" s="323"/>
    </row>
    <row r="339" spans="4:6" x14ac:dyDescent="0.2">
      <c r="D339" s="323"/>
      <c r="E339" s="323"/>
      <c r="F339" s="323"/>
    </row>
    <row r="340" spans="4:6" x14ac:dyDescent="0.2">
      <c r="D340" s="323"/>
      <c r="E340" s="323"/>
      <c r="F340" s="323"/>
    </row>
    <row r="341" spans="4:6" x14ac:dyDescent="0.2">
      <c r="D341" s="323"/>
      <c r="E341" s="323"/>
      <c r="F341" s="323"/>
    </row>
    <row r="342" spans="4:6" x14ac:dyDescent="0.2">
      <c r="D342" s="323"/>
      <c r="E342" s="323"/>
      <c r="F342" s="323"/>
    </row>
    <row r="343" spans="4:6" x14ac:dyDescent="0.2">
      <c r="D343" s="323"/>
      <c r="E343" s="323"/>
      <c r="F343" s="323"/>
    </row>
    <row r="344" spans="4:6" x14ac:dyDescent="0.2">
      <c r="D344" s="323"/>
      <c r="E344" s="323"/>
      <c r="F344" s="323"/>
    </row>
    <row r="345" spans="4:6" x14ac:dyDescent="0.2">
      <c r="D345" s="323"/>
      <c r="E345" s="323"/>
      <c r="F345" s="323"/>
    </row>
    <row r="346" spans="4:6" x14ac:dyDescent="0.2">
      <c r="D346" s="323"/>
      <c r="E346" s="323"/>
      <c r="F346" s="323"/>
    </row>
    <row r="347" spans="4:6" x14ac:dyDescent="0.2">
      <c r="D347" s="323"/>
      <c r="E347" s="323"/>
      <c r="F347" s="323"/>
    </row>
    <row r="348" spans="4:6" x14ac:dyDescent="0.2">
      <c r="D348" s="323"/>
      <c r="E348" s="323"/>
      <c r="F348" s="323"/>
    </row>
    <row r="349" spans="4:6" x14ac:dyDescent="0.2">
      <c r="D349" s="323"/>
      <c r="E349" s="323"/>
      <c r="F349" s="323"/>
    </row>
    <row r="350" spans="4:6" x14ac:dyDescent="0.2">
      <c r="D350" s="323"/>
      <c r="E350" s="323"/>
      <c r="F350" s="323"/>
    </row>
    <row r="351" spans="4:6" x14ac:dyDescent="0.2">
      <c r="D351" s="323"/>
      <c r="E351" s="323"/>
      <c r="F351" s="323"/>
    </row>
    <row r="352" spans="4:6" x14ac:dyDescent="0.2">
      <c r="D352" s="323"/>
      <c r="E352" s="323"/>
      <c r="F352" s="323"/>
    </row>
    <row r="353" spans="4:6" x14ac:dyDescent="0.2">
      <c r="D353" s="323"/>
      <c r="E353" s="323"/>
      <c r="F353" s="323"/>
    </row>
    <row r="354" spans="4:6" x14ac:dyDescent="0.2">
      <c r="D354" s="323"/>
      <c r="E354" s="323"/>
      <c r="F354" s="323"/>
    </row>
    <row r="355" spans="4:6" x14ac:dyDescent="0.2">
      <c r="D355" s="323"/>
      <c r="E355" s="323"/>
      <c r="F355" s="323"/>
    </row>
    <row r="356" spans="4:6" x14ac:dyDescent="0.2">
      <c r="D356" s="323"/>
      <c r="E356" s="323"/>
      <c r="F356" s="323"/>
    </row>
    <row r="357" spans="4:6" x14ac:dyDescent="0.2">
      <c r="D357" s="323"/>
      <c r="E357" s="323"/>
      <c r="F357" s="323"/>
    </row>
    <row r="358" spans="4:6" x14ac:dyDescent="0.2">
      <c r="D358" s="323"/>
      <c r="E358" s="323"/>
      <c r="F358" s="323"/>
    </row>
    <row r="359" spans="4:6" x14ac:dyDescent="0.2">
      <c r="D359" s="323"/>
      <c r="E359" s="323"/>
      <c r="F359" s="323"/>
    </row>
    <row r="360" spans="4:6" x14ac:dyDescent="0.2">
      <c r="D360" s="323"/>
      <c r="E360" s="323"/>
      <c r="F360" s="323"/>
    </row>
    <row r="361" spans="4:6" x14ac:dyDescent="0.2">
      <c r="D361" s="323"/>
      <c r="E361" s="323"/>
      <c r="F361" s="323"/>
    </row>
    <row r="362" spans="4:6" x14ac:dyDescent="0.2">
      <c r="D362" s="323"/>
      <c r="E362" s="323"/>
      <c r="F362" s="323"/>
    </row>
    <row r="363" spans="4:6" x14ac:dyDescent="0.2">
      <c r="D363" s="323"/>
      <c r="E363" s="323"/>
      <c r="F363" s="323"/>
    </row>
    <row r="364" spans="4:6" x14ac:dyDescent="0.2">
      <c r="D364" s="323"/>
      <c r="E364" s="323"/>
      <c r="F364" s="323"/>
    </row>
    <row r="365" spans="4:6" x14ac:dyDescent="0.2">
      <c r="D365" s="323"/>
      <c r="E365" s="323"/>
      <c r="F365" s="323"/>
    </row>
    <row r="366" spans="4:6" x14ac:dyDescent="0.2">
      <c r="D366" s="323"/>
      <c r="E366" s="323"/>
      <c r="F366" s="323"/>
    </row>
    <row r="367" spans="4:6" x14ac:dyDescent="0.2">
      <c r="D367" s="323"/>
      <c r="E367" s="323"/>
      <c r="F367" s="323"/>
    </row>
    <row r="368" spans="4:6" x14ac:dyDescent="0.2">
      <c r="D368" s="323"/>
      <c r="E368" s="323"/>
      <c r="F368" s="323"/>
    </row>
    <row r="369" spans="4:6" x14ac:dyDescent="0.2">
      <c r="D369" s="323"/>
      <c r="E369" s="323"/>
      <c r="F369" s="323"/>
    </row>
    <row r="370" spans="4:6" x14ac:dyDescent="0.2">
      <c r="D370" s="323"/>
      <c r="E370" s="323"/>
      <c r="F370" s="323"/>
    </row>
    <row r="371" spans="4:6" x14ac:dyDescent="0.2">
      <c r="D371" s="323"/>
      <c r="E371" s="323"/>
      <c r="F371" s="323"/>
    </row>
    <row r="372" spans="4:6" x14ac:dyDescent="0.2">
      <c r="D372" s="323"/>
      <c r="E372" s="323"/>
      <c r="F372" s="323"/>
    </row>
    <row r="373" spans="4:6" x14ac:dyDescent="0.2">
      <c r="D373" s="323"/>
      <c r="E373" s="323"/>
      <c r="F373" s="323"/>
    </row>
    <row r="374" spans="4:6" x14ac:dyDescent="0.2">
      <c r="D374" s="323"/>
      <c r="E374" s="323"/>
      <c r="F374" s="323"/>
    </row>
    <row r="375" spans="4:6" x14ac:dyDescent="0.2">
      <c r="D375" s="323"/>
      <c r="E375" s="323"/>
      <c r="F375" s="323"/>
    </row>
    <row r="376" spans="4:6" x14ac:dyDescent="0.2">
      <c r="D376" s="323"/>
      <c r="E376" s="323"/>
      <c r="F376" s="323"/>
    </row>
    <row r="377" spans="4:6" x14ac:dyDescent="0.2">
      <c r="D377" s="323"/>
      <c r="E377" s="323"/>
      <c r="F377" s="323"/>
    </row>
    <row r="378" spans="4:6" x14ac:dyDescent="0.2">
      <c r="D378" s="323"/>
      <c r="E378" s="323"/>
      <c r="F378" s="323"/>
    </row>
    <row r="379" spans="4:6" x14ac:dyDescent="0.2">
      <c r="D379" s="323"/>
      <c r="E379" s="323"/>
      <c r="F379" s="323"/>
    </row>
    <row r="380" spans="4:6" x14ac:dyDescent="0.2">
      <c r="D380" s="323"/>
      <c r="E380" s="323"/>
      <c r="F380" s="323"/>
    </row>
    <row r="381" spans="4:6" x14ac:dyDescent="0.2">
      <c r="D381" s="323"/>
      <c r="E381" s="323"/>
      <c r="F381" s="323"/>
    </row>
    <row r="382" spans="4:6" x14ac:dyDescent="0.2">
      <c r="D382" s="323"/>
      <c r="E382" s="323"/>
      <c r="F382" s="323"/>
    </row>
    <row r="383" spans="4:6" x14ac:dyDescent="0.2">
      <c r="D383" s="323"/>
      <c r="E383" s="323"/>
      <c r="F383" s="323"/>
    </row>
    <row r="384" spans="4:6" x14ac:dyDescent="0.2">
      <c r="D384" s="323"/>
      <c r="E384" s="323"/>
      <c r="F384" s="323"/>
    </row>
    <row r="385" spans="4:6" x14ac:dyDescent="0.2">
      <c r="D385" s="323"/>
      <c r="E385" s="323"/>
      <c r="F385" s="323"/>
    </row>
    <row r="386" spans="4:6" x14ac:dyDescent="0.2">
      <c r="D386" s="323"/>
      <c r="E386" s="323"/>
      <c r="F386" s="323"/>
    </row>
    <row r="387" spans="4:6" x14ac:dyDescent="0.2">
      <c r="D387" s="323"/>
      <c r="E387" s="323"/>
      <c r="F387" s="323"/>
    </row>
    <row r="388" spans="4:6" x14ac:dyDescent="0.2">
      <c r="D388" s="323"/>
      <c r="E388" s="323"/>
      <c r="F388" s="323"/>
    </row>
    <row r="389" spans="4:6" x14ac:dyDescent="0.2">
      <c r="D389" s="323"/>
      <c r="E389" s="323"/>
      <c r="F389" s="323"/>
    </row>
    <row r="390" spans="4:6" x14ac:dyDescent="0.2">
      <c r="D390" s="323"/>
      <c r="E390" s="323"/>
      <c r="F390" s="323"/>
    </row>
    <row r="391" spans="4:6" x14ac:dyDescent="0.2">
      <c r="D391" s="323"/>
      <c r="E391" s="323"/>
      <c r="F391" s="323"/>
    </row>
    <row r="392" spans="4:6" x14ac:dyDescent="0.2">
      <c r="D392" s="323"/>
      <c r="E392" s="323"/>
      <c r="F392" s="323"/>
    </row>
    <row r="393" spans="4:6" x14ac:dyDescent="0.2">
      <c r="D393" s="323"/>
      <c r="E393" s="323"/>
      <c r="F393" s="323"/>
    </row>
    <row r="394" spans="4:6" x14ac:dyDescent="0.2">
      <c r="D394" s="323"/>
      <c r="E394" s="323"/>
      <c r="F394" s="323"/>
    </row>
    <row r="395" spans="4:6" x14ac:dyDescent="0.2">
      <c r="D395" s="323"/>
      <c r="E395" s="323"/>
      <c r="F395" s="323"/>
    </row>
    <row r="396" spans="4:6" x14ac:dyDescent="0.2">
      <c r="D396" s="323"/>
      <c r="E396" s="323"/>
      <c r="F396" s="323"/>
    </row>
    <row r="397" spans="4:6" x14ac:dyDescent="0.2">
      <c r="D397" s="323"/>
      <c r="E397" s="323"/>
      <c r="F397" s="323"/>
    </row>
    <row r="398" spans="4:6" x14ac:dyDescent="0.2">
      <c r="D398" s="323"/>
      <c r="E398" s="323"/>
      <c r="F398" s="323"/>
    </row>
    <row r="399" spans="4:6" x14ac:dyDescent="0.2">
      <c r="D399" s="323"/>
      <c r="E399" s="323"/>
      <c r="F399" s="323"/>
    </row>
    <row r="400" spans="4:6" x14ac:dyDescent="0.2">
      <c r="D400" s="323"/>
      <c r="E400" s="323"/>
      <c r="F400" s="323"/>
    </row>
    <row r="401" spans="4:6" x14ac:dyDescent="0.2">
      <c r="D401" s="323"/>
      <c r="E401" s="323"/>
      <c r="F401" s="323"/>
    </row>
    <row r="402" spans="4:6" x14ac:dyDescent="0.2">
      <c r="D402" s="323"/>
      <c r="E402" s="323"/>
      <c r="F402" s="323"/>
    </row>
    <row r="403" spans="4:6" x14ac:dyDescent="0.2">
      <c r="D403" s="323"/>
      <c r="E403" s="323"/>
      <c r="F403" s="323"/>
    </row>
    <row r="404" spans="4:6" x14ac:dyDescent="0.2">
      <c r="D404" s="323"/>
      <c r="E404" s="323"/>
      <c r="F404" s="323"/>
    </row>
    <row r="405" spans="4:6" x14ac:dyDescent="0.2">
      <c r="D405" s="323"/>
      <c r="E405" s="323"/>
      <c r="F405" s="323"/>
    </row>
    <row r="406" spans="4:6" x14ac:dyDescent="0.2">
      <c r="D406" s="323"/>
      <c r="E406" s="323"/>
      <c r="F406" s="323"/>
    </row>
    <row r="407" spans="4:6" x14ac:dyDescent="0.2">
      <c r="D407" s="323"/>
      <c r="E407" s="323"/>
      <c r="F407" s="323"/>
    </row>
    <row r="408" spans="4:6" x14ac:dyDescent="0.2">
      <c r="D408" s="323"/>
      <c r="E408" s="323"/>
      <c r="F408" s="323"/>
    </row>
    <row r="409" spans="4:6" x14ac:dyDescent="0.2">
      <c r="D409" s="323"/>
      <c r="E409" s="323"/>
      <c r="F409" s="323"/>
    </row>
    <row r="410" spans="4:6" x14ac:dyDescent="0.2">
      <c r="D410" s="323"/>
      <c r="E410" s="323"/>
      <c r="F410" s="323"/>
    </row>
    <row r="411" spans="4:6" x14ac:dyDescent="0.2">
      <c r="D411" s="323"/>
      <c r="E411" s="323"/>
      <c r="F411" s="323"/>
    </row>
    <row r="412" spans="4:6" x14ac:dyDescent="0.2">
      <c r="D412" s="323"/>
      <c r="E412" s="323"/>
      <c r="F412" s="323"/>
    </row>
    <row r="413" spans="4:6" x14ac:dyDescent="0.2">
      <c r="D413" s="323"/>
      <c r="E413" s="323"/>
      <c r="F413" s="323"/>
    </row>
    <row r="414" spans="4:6" x14ac:dyDescent="0.2">
      <c r="D414" s="323"/>
      <c r="E414" s="323"/>
      <c r="F414" s="323"/>
    </row>
    <row r="415" spans="4:6" x14ac:dyDescent="0.2">
      <c r="D415" s="323"/>
      <c r="E415" s="323"/>
      <c r="F415" s="323"/>
    </row>
    <row r="416" spans="4:6" x14ac:dyDescent="0.2">
      <c r="D416" s="323"/>
      <c r="E416" s="323"/>
      <c r="F416" s="323"/>
    </row>
    <row r="417" spans="4:6" x14ac:dyDescent="0.2">
      <c r="D417" s="323"/>
      <c r="E417" s="323"/>
      <c r="F417" s="323"/>
    </row>
    <row r="418" spans="4:6" x14ac:dyDescent="0.2">
      <c r="D418" s="323"/>
      <c r="E418" s="323"/>
      <c r="F418" s="323"/>
    </row>
    <row r="419" spans="4:6" x14ac:dyDescent="0.2">
      <c r="D419" s="323"/>
      <c r="E419" s="323"/>
      <c r="F419" s="323"/>
    </row>
    <row r="420" spans="4:6" x14ac:dyDescent="0.2">
      <c r="D420" s="323"/>
      <c r="E420" s="323"/>
      <c r="F420" s="323"/>
    </row>
    <row r="421" spans="4:6" x14ac:dyDescent="0.2">
      <c r="D421" s="323"/>
      <c r="E421" s="323"/>
      <c r="F421" s="323"/>
    </row>
    <row r="422" spans="4:6" x14ac:dyDescent="0.2">
      <c r="D422" s="323"/>
      <c r="E422" s="323"/>
      <c r="F422" s="323"/>
    </row>
    <row r="423" spans="4:6" x14ac:dyDescent="0.2">
      <c r="D423" s="323"/>
      <c r="E423" s="323"/>
      <c r="F423" s="323"/>
    </row>
    <row r="424" spans="4:6" x14ac:dyDescent="0.2">
      <c r="D424" s="323"/>
      <c r="E424" s="323"/>
      <c r="F424" s="323"/>
    </row>
    <row r="425" spans="4:6" x14ac:dyDescent="0.2">
      <c r="D425" s="323"/>
      <c r="E425" s="323"/>
      <c r="F425" s="323"/>
    </row>
    <row r="426" spans="4:6" x14ac:dyDescent="0.2">
      <c r="D426" s="323"/>
      <c r="E426" s="323"/>
      <c r="F426" s="323"/>
    </row>
    <row r="427" spans="4:6" x14ac:dyDescent="0.2">
      <c r="D427" s="323"/>
      <c r="E427" s="323"/>
      <c r="F427" s="323"/>
    </row>
    <row r="428" spans="4:6" x14ac:dyDescent="0.2">
      <c r="D428" s="323"/>
      <c r="E428" s="323"/>
      <c r="F428" s="323"/>
    </row>
    <row r="429" spans="4:6" x14ac:dyDescent="0.2">
      <c r="D429" s="323"/>
      <c r="E429" s="323"/>
      <c r="F429" s="323"/>
    </row>
    <row r="430" spans="4:6" x14ac:dyDescent="0.2">
      <c r="D430" s="323"/>
      <c r="E430" s="323"/>
      <c r="F430" s="323"/>
    </row>
    <row r="431" spans="4:6" x14ac:dyDescent="0.2">
      <c r="D431" s="323"/>
      <c r="E431" s="323"/>
      <c r="F431" s="323"/>
    </row>
    <row r="432" spans="4:6" x14ac:dyDescent="0.2">
      <c r="D432" s="323"/>
      <c r="E432" s="323"/>
      <c r="F432" s="323"/>
    </row>
    <row r="433" spans="4:6" x14ac:dyDescent="0.2">
      <c r="D433" s="323"/>
      <c r="E433" s="323"/>
      <c r="F433" s="323"/>
    </row>
    <row r="434" spans="4:6" x14ac:dyDescent="0.2">
      <c r="D434" s="323"/>
      <c r="E434" s="323"/>
      <c r="F434" s="323"/>
    </row>
    <row r="435" spans="4:6" x14ac:dyDescent="0.2">
      <c r="D435" s="323"/>
      <c r="E435" s="323"/>
      <c r="F435" s="323"/>
    </row>
    <row r="436" spans="4:6" x14ac:dyDescent="0.2">
      <c r="D436" s="323"/>
      <c r="E436" s="323"/>
      <c r="F436" s="323"/>
    </row>
    <row r="437" spans="4:6" x14ac:dyDescent="0.2">
      <c r="D437" s="323"/>
      <c r="E437" s="323"/>
      <c r="F437" s="323"/>
    </row>
    <row r="438" spans="4:6" x14ac:dyDescent="0.2">
      <c r="D438" s="323"/>
      <c r="E438" s="323"/>
      <c r="F438" s="323"/>
    </row>
    <row r="439" spans="4:6" x14ac:dyDescent="0.2">
      <c r="D439" s="323"/>
      <c r="E439" s="323"/>
      <c r="F439" s="323"/>
    </row>
    <row r="440" spans="4:6" x14ac:dyDescent="0.2">
      <c r="D440" s="323"/>
      <c r="E440" s="323"/>
      <c r="F440" s="323"/>
    </row>
    <row r="441" spans="4:6" x14ac:dyDescent="0.2">
      <c r="D441" s="323"/>
      <c r="E441" s="323"/>
      <c r="F441" s="323"/>
    </row>
  </sheetData>
  <mergeCells count="4">
    <mergeCell ref="A1:C1"/>
    <mergeCell ref="J3:L3"/>
    <mergeCell ref="A4:D4"/>
    <mergeCell ref="A47:C47"/>
  </mergeCells>
  <printOptions horizontalCentered="1" verticalCentered="1"/>
  <pageMargins left="0.1" right="0.1" top="0.5" bottom="0.4" header="0.1" footer="0.1"/>
  <pageSetup scale="80" orientation="landscape" r:id="rId1"/>
  <headerFooter>
    <oddHeader>&amp;C&amp;"Arial,Bold"TWIN FALLS SCHOOL DISTRICT 411</oddHeader>
    <oddFooter>&amp;L&amp;"Arial,Bold"&amp;Z&amp;F&amp;R&amp;"Arial,Bold"Page &amp;P of &amp;N</oddFooter>
  </headerFooter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>
    <pageSetUpPr fitToPage="1"/>
  </sheetPr>
  <dimension ref="A1:M48"/>
  <sheetViews>
    <sheetView defaultGridColor="0" colorId="22" zoomScaleNormal="100" workbookViewId="0">
      <pane xSplit="3" ySplit="7" topLeftCell="D8" activePane="bottomRight" state="frozen"/>
      <selection activeCell="P31" sqref="P31"/>
      <selection pane="topRight" activeCell="P31" sqref="P31"/>
      <selection pane="bottomLeft" activeCell="P31" sqref="P31"/>
      <selection pane="bottomRight" activeCell="P31" sqref="P31"/>
    </sheetView>
  </sheetViews>
  <sheetFormatPr defaultColWidth="9.77734375" defaultRowHeight="15.75" x14ac:dyDescent="0.25"/>
  <cols>
    <col min="1" max="1" width="3.77734375" style="397" customWidth="1"/>
    <col min="2" max="2" width="6.77734375" style="397" customWidth="1"/>
    <col min="3" max="3" width="30.77734375" style="398" customWidth="1"/>
    <col min="4" max="13" width="11.77734375" style="397" customWidth="1"/>
    <col min="14" max="16384" width="9.77734375" style="397"/>
  </cols>
  <sheetData>
    <row r="1" spans="1:13" ht="20.25" x14ac:dyDescent="0.3">
      <c r="A1" s="600" t="s">
        <v>47</v>
      </c>
      <c r="B1" s="600"/>
      <c r="C1" s="600"/>
      <c r="E1" s="449" t="s">
        <v>510</v>
      </c>
      <c r="F1" s="447"/>
      <c r="G1" s="447"/>
      <c r="I1" s="451"/>
      <c r="K1" s="446"/>
      <c r="L1" s="446"/>
      <c r="M1" s="450" t="s">
        <v>700</v>
      </c>
    </row>
    <row r="2" spans="1:13" x14ac:dyDescent="0.25">
      <c r="E2" s="449" t="s">
        <v>16</v>
      </c>
      <c r="F2" s="447"/>
      <c r="G2" s="447"/>
      <c r="K2" s="446"/>
      <c r="L2" s="445"/>
      <c r="M2" s="542" t="s">
        <v>698</v>
      </c>
    </row>
    <row r="3" spans="1:13" x14ac:dyDescent="0.25">
      <c r="E3" s="448" t="s">
        <v>507</v>
      </c>
      <c r="F3" s="447"/>
      <c r="G3" s="447"/>
      <c r="K3" s="446"/>
      <c r="L3" s="445"/>
      <c r="M3" s="542" t="s">
        <v>697</v>
      </c>
    </row>
    <row r="4" spans="1:13" ht="12" customHeight="1" x14ac:dyDescent="0.2">
      <c r="A4" s="601" t="s">
        <v>505</v>
      </c>
      <c r="B4" s="601"/>
      <c r="C4" s="601"/>
      <c r="D4" s="434"/>
      <c r="E4" s="434"/>
      <c r="F4" s="434"/>
      <c r="G4" s="434"/>
      <c r="H4" s="434"/>
      <c r="I4" s="434"/>
      <c r="J4" s="434"/>
      <c r="K4" s="434"/>
      <c r="L4" s="434"/>
      <c r="M4" s="434"/>
    </row>
    <row r="5" spans="1:13" ht="15" x14ac:dyDescent="0.2">
      <c r="A5" s="443"/>
      <c r="B5" s="442"/>
      <c r="C5" s="441" t="s">
        <v>16</v>
      </c>
      <c r="D5" s="437" t="s">
        <v>503</v>
      </c>
      <c r="E5" s="440" t="s">
        <v>502</v>
      </c>
      <c r="F5" s="439" t="s">
        <v>85</v>
      </c>
      <c r="G5" s="439" t="s">
        <v>83</v>
      </c>
      <c r="H5" s="439" t="s">
        <v>81</v>
      </c>
      <c r="I5" s="439" t="s">
        <v>79</v>
      </c>
      <c r="J5" s="439" t="s">
        <v>77</v>
      </c>
      <c r="K5" s="438" t="s">
        <v>75</v>
      </c>
      <c r="L5" s="437" t="s">
        <v>73</v>
      </c>
      <c r="M5" s="437" t="s">
        <v>70</v>
      </c>
    </row>
    <row r="6" spans="1:13" ht="15" x14ac:dyDescent="0.2">
      <c r="A6" s="436"/>
      <c r="B6" s="429"/>
      <c r="C6" s="435"/>
      <c r="D6" s="429"/>
      <c r="E6" s="429"/>
      <c r="F6" s="434"/>
      <c r="G6" s="433"/>
      <c r="H6" s="432" t="s">
        <v>560</v>
      </c>
      <c r="I6" s="432" t="s">
        <v>559</v>
      </c>
      <c r="J6" s="431" t="s">
        <v>558</v>
      </c>
      <c r="K6" s="430" t="s">
        <v>557</v>
      </c>
      <c r="L6" s="430" t="s">
        <v>556</v>
      </c>
      <c r="M6" s="429"/>
    </row>
    <row r="7" spans="1:13" ht="15" x14ac:dyDescent="0.2">
      <c r="A7" s="416" t="s">
        <v>87</v>
      </c>
      <c r="B7" s="415" t="s">
        <v>500</v>
      </c>
      <c r="C7" s="428" t="s">
        <v>555</v>
      </c>
      <c r="D7" s="415" t="s">
        <v>88</v>
      </c>
      <c r="E7" s="415" t="s">
        <v>88</v>
      </c>
      <c r="F7" s="427" t="s">
        <v>84</v>
      </c>
      <c r="G7" s="426" t="s">
        <v>82</v>
      </c>
      <c r="H7" s="426" t="s">
        <v>554</v>
      </c>
      <c r="I7" s="426" t="s">
        <v>553</v>
      </c>
      <c r="J7" s="416" t="s">
        <v>552</v>
      </c>
      <c r="K7" s="415" t="s">
        <v>551</v>
      </c>
      <c r="L7" s="415" t="s">
        <v>550</v>
      </c>
      <c r="M7" s="415" t="s">
        <v>184</v>
      </c>
    </row>
    <row r="8" spans="1:13" ht="15" x14ac:dyDescent="0.2">
      <c r="A8" s="416" t="s">
        <v>496</v>
      </c>
      <c r="B8" s="415" t="s">
        <v>549</v>
      </c>
      <c r="C8" s="407" t="s">
        <v>282</v>
      </c>
      <c r="D8" s="410"/>
      <c r="E8" s="414">
        <f t="shared" ref="E8:E19" si="0">SUM(F8:M8)</f>
        <v>0</v>
      </c>
      <c r="F8" s="413"/>
      <c r="G8" s="412"/>
      <c r="H8" s="411"/>
      <c r="I8" s="410"/>
      <c r="J8" s="410"/>
      <c r="K8" s="410"/>
      <c r="L8" s="410"/>
      <c r="M8" s="410"/>
    </row>
    <row r="9" spans="1:13" ht="15" x14ac:dyDescent="0.2">
      <c r="A9" s="416" t="s">
        <v>491</v>
      </c>
      <c r="B9" s="415" t="s">
        <v>548</v>
      </c>
      <c r="C9" s="407" t="s">
        <v>280</v>
      </c>
      <c r="D9" s="410">
        <v>210122</v>
      </c>
      <c r="E9" s="414">
        <f t="shared" si="0"/>
        <v>164823</v>
      </c>
      <c r="F9" s="413"/>
      <c r="G9" s="412"/>
      <c r="H9" s="411">
        <v>11223</v>
      </c>
      <c r="I9" s="410">
        <f>154855-1255</f>
        <v>153600</v>
      </c>
      <c r="J9" s="410"/>
      <c r="K9" s="410"/>
      <c r="L9" s="410"/>
      <c r="M9" s="410"/>
    </row>
    <row r="10" spans="1:13" ht="15" x14ac:dyDescent="0.2">
      <c r="A10" s="416" t="s">
        <v>487</v>
      </c>
      <c r="B10" s="415" t="s">
        <v>547</v>
      </c>
      <c r="C10" s="407" t="s">
        <v>278</v>
      </c>
      <c r="D10" s="410"/>
      <c r="E10" s="414">
        <f t="shared" si="0"/>
        <v>0</v>
      </c>
      <c r="F10" s="413"/>
      <c r="G10" s="412"/>
      <c r="H10" s="411"/>
      <c r="I10" s="410"/>
      <c r="J10" s="410"/>
      <c r="K10" s="410"/>
      <c r="L10" s="410"/>
      <c r="M10" s="410"/>
    </row>
    <row r="11" spans="1:13" ht="15" x14ac:dyDescent="0.2">
      <c r="A11" s="425" t="s">
        <v>484</v>
      </c>
      <c r="B11" s="415">
        <v>519</v>
      </c>
      <c r="C11" s="407" t="s">
        <v>276</v>
      </c>
      <c r="D11" s="410"/>
      <c r="E11" s="414">
        <f t="shared" si="0"/>
        <v>0</v>
      </c>
      <c r="F11" s="413"/>
      <c r="G11" s="412"/>
      <c r="H11" s="411"/>
      <c r="I11" s="410"/>
      <c r="J11" s="410"/>
      <c r="K11" s="410"/>
      <c r="L11" s="410"/>
      <c r="M11" s="410"/>
    </row>
    <row r="12" spans="1:13" ht="15" x14ac:dyDescent="0.2">
      <c r="A12" s="416" t="s">
        <v>480</v>
      </c>
      <c r="B12" s="415" t="s">
        <v>546</v>
      </c>
      <c r="C12" s="407" t="s">
        <v>545</v>
      </c>
      <c r="D12" s="410">
        <v>5</v>
      </c>
      <c r="E12" s="414">
        <f t="shared" si="0"/>
        <v>5</v>
      </c>
      <c r="F12" s="413"/>
      <c r="G12" s="412"/>
      <c r="H12" s="411"/>
      <c r="I12" s="410">
        <v>5</v>
      </c>
      <c r="J12" s="410"/>
      <c r="K12" s="410"/>
      <c r="L12" s="410"/>
      <c r="M12" s="410"/>
    </row>
    <row r="13" spans="1:13" ht="15" x14ac:dyDescent="0.2">
      <c r="A13" s="416" t="s">
        <v>476</v>
      </c>
      <c r="B13" s="415" t="s">
        <v>544</v>
      </c>
      <c r="C13" s="407" t="s">
        <v>543</v>
      </c>
      <c r="D13" s="410"/>
      <c r="E13" s="414">
        <f t="shared" si="0"/>
        <v>0</v>
      </c>
      <c r="F13" s="413"/>
      <c r="G13" s="412"/>
      <c r="H13" s="411"/>
      <c r="I13" s="410"/>
      <c r="J13" s="410"/>
      <c r="K13" s="410"/>
      <c r="L13" s="410"/>
      <c r="M13" s="410"/>
    </row>
    <row r="14" spans="1:13" ht="15" x14ac:dyDescent="0.2">
      <c r="A14" s="416" t="s">
        <v>471</v>
      </c>
      <c r="B14" s="415" t="s">
        <v>542</v>
      </c>
      <c r="C14" s="407" t="s">
        <v>270</v>
      </c>
      <c r="D14" s="410"/>
      <c r="E14" s="414">
        <f t="shared" si="0"/>
        <v>0</v>
      </c>
      <c r="F14" s="413"/>
      <c r="G14" s="412"/>
      <c r="H14" s="411"/>
      <c r="I14" s="410"/>
      <c r="J14" s="410"/>
      <c r="K14" s="410"/>
      <c r="L14" s="410"/>
      <c r="M14" s="410"/>
    </row>
    <row r="15" spans="1:13" ht="15" x14ac:dyDescent="0.2">
      <c r="A15" s="416" t="s">
        <v>467</v>
      </c>
      <c r="B15" s="415" t="s">
        <v>541</v>
      </c>
      <c r="C15" s="407" t="s">
        <v>268</v>
      </c>
      <c r="D15" s="410">
        <v>37716</v>
      </c>
      <c r="E15" s="414">
        <f t="shared" si="0"/>
        <v>74764</v>
      </c>
      <c r="F15" s="413"/>
      <c r="G15" s="412"/>
      <c r="H15" s="411">
        <v>11719</v>
      </c>
      <c r="I15" s="410">
        <v>63045</v>
      </c>
      <c r="J15" s="410"/>
      <c r="K15" s="410"/>
      <c r="L15" s="410"/>
      <c r="M15" s="410"/>
    </row>
    <row r="16" spans="1:13" ht="15" x14ac:dyDescent="0.2">
      <c r="A16" s="416" t="s">
        <v>463</v>
      </c>
      <c r="B16" s="415" t="s">
        <v>540</v>
      </c>
      <c r="C16" s="407" t="s">
        <v>266</v>
      </c>
      <c r="D16" s="410"/>
      <c r="E16" s="414">
        <f t="shared" si="0"/>
        <v>0</v>
      </c>
      <c r="F16" s="413"/>
      <c r="G16" s="412"/>
      <c r="H16" s="411"/>
      <c r="I16" s="410"/>
      <c r="J16" s="410"/>
      <c r="K16" s="410"/>
      <c r="L16" s="410"/>
      <c r="M16" s="410"/>
    </row>
    <row r="17" spans="1:13" ht="15" x14ac:dyDescent="0.2">
      <c r="A17" s="416" t="s">
        <v>459</v>
      </c>
      <c r="B17" s="415" t="s">
        <v>539</v>
      </c>
      <c r="C17" s="407" t="s">
        <v>264</v>
      </c>
      <c r="D17" s="410"/>
      <c r="E17" s="414">
        <f t="shared" si="0"/>
        <v>0</v>
      </c>
      <c r="F17" s="413"/>
      <c r="G17" s="412"/>
      <c r="H17" s="411"/>
      <c r="I17" s="410"/>
      <c r="J17" s="410"/>
      <c r="K17" s="410"/>
      <c r="L17" s="410"/>
      <c r="M17" s="410"/>
    </row>
    <row r="18" spans="1:13" ht="15" x14ac:dyDescent="0.2">
      <c r="A18" s="416" t="s">
        <v>455</v>
      </c>
      <c r="B18" s="415" t="s">
        <v>538</v>
      </c>
      <c r="C18" s="407" t="s">
        <v>262</v>
      </c>
      <c r="D18" s="410"/>
      <c r="E18" s="414">
        <f t="shared" si="0"/>
        <v>0</v>
      </c>
      <c r="F18" s="413"/>
      <c r="G18" s="412"/>
      <c r="H18" s="411"/>
      <c r="I18" s="410"/>
      <c r="J18" s="410"/>
      <c r="K18" s="410"/>
      <c r="L18" s="410"/>
      <c r="M18" s="410"/>
    </row>
    <row r="19" spans="1:13" ht="15" x14ac:dyDescent="0.2">
      <c r="A19" s="416" t="s">
        <v>451</v>
      </c>
      <c r="B19" s="415" t="s">
        <v>537</v>
      </c>
      <c r="C19" s="407" t="s">
        <v>260</v>
      </c>
      <c r="D19" s="410"/>
      <c r="E19" s="414">
        <f t="shared" si="0"/>
        <v>0</v>
      </c>
      <c r="F19" s="413"/>
      <c r="G19" s="412"/>
      <c r="H19" s="411"/>
      <c r="I19" s="410"/>
      <c r="J19" s="410"/>
      <c r="K19" s="410"/>
      <c r="L19" s="410"/>
      <c r="M19" s="410"/>
    </row>
    <row r="20" spans="1:13" ht="15" x14ac:dyDescent="0.2">
      <c r="A20" s="416" t="s">
        <v>447</v>
      </c>
      <c r="B20" s="418"/>
      <c r="C20" s="407"/>
      <c r="D20" s="421"/>
      <c r="E20" s="421"/>
      <c r="F20" s="424"/>
      <c r="G20" s="423"/>
      <c r="H20" s="422"/>
      <c r="I20" s="421"/>
      <c r="J20" s="421"/>
      <c r="K20" s="421"/>
      <c r="L20" s="421"/>
      <c r="M20" s="421"/>
    </row>
    <row r="21" spans="1:13" ht="15" x14ac:dyDescent="0.2">
      <c r="A21" s="416" t="s">
        <v>444</v>
      </c>
      <c r="B21" s="415" t="s">
        <v>77</v>
      </c>
      <c r="C21" s="420" t="s">
        <v>536</v>
      </c>
      <c r="D21" s="419">
        <f t="shared" ref="D21:M21" si="1">SUM(D8:D19)</f>
        <v>247843</v>
      </c>
      <c r="E21" s="419">
        <f t="shared" si="1"/>
        <v>239592</v>
      </c>
      <c r="F21" s="419">
        <f t="shared" si="1"/>
        <v>0</v>
      </c>
      <c r="G21" s="419">
        <f t="shared" si="1"/>
        <v>0</v>
      </c>
      <c r="H21" s="419">
        <f t="shared" si="1"/>
        <v>22942</v>
      </c>
      <c r="I21" s="419">
        <f t="shared" si="1"/>
        <v>216650</v>
      </c>
      <c r="J21" s="419">
        <f t="shared" si="1"/>
        <v>0</v>
      </c>
      <c r="K21" s="419">
        <f t="shared" si="1"/>
        <v>0</v>
      </c>
      <c r="L21" s="419">
        <f t="shared" si="1"/>
        <v>0</v>
      </c>
      <c r="M21" s="419">
        <f t="shared" si="1"/>
        <v>0</v>
      </c>
    </row>
    <row r="22" spans="1:13" ht="15" x14ac:dyDescent="0.2">
      <c r="A22" s="416" t="s">
        <v>439</v>
      </c>
      <c r="B22" s="418"/>
      <c r="C22" s="407"/>
      <c r="D22" s="403"/>
      <c r="E22" s="403"/>
      <c r="F22" s="406"/>
      <c r="G22" s="405"/>
      <c r="H22" s="404"/>
      <c r="I22" s="403"/>
      <c r="J22" s="403"/>
      <c r="K22" s="403"/>
      <c r="L22" s="403"/>
      <c r="M22" s="403"/>
    </row>
    <row r="23" spans="1:13" ht="15" x14ac:dyDescent="0.2">
      <c r="A23" s="416" t="s">
        <v>436</v>
      </c>
      <c r="B23" s="415" t="s">
        <v>535</v>
      </c>
      <c r="C23" s="407" t="s">
        <v>534</v>
      </c>
      <c r="D23" s="410">
        <v>8894</v>
      </c>
      <c r="E23" s="414">
        <f>SUM(F23:M23)</f>
        <v>7558</v>
      </c>
      <c r="F23" s="413"/>
      <c r="G23" s="412"/>
      <c r="H23" s="411"/>
      <c r="I23" s="410">
        <v>7558</v>
      </c>
      <c r="J23" s="410"/>
      <c r="K23" s="410"/>
      <c r="L23" s="410"/>
      <c r="M23" s="410"/>
    </row>
    <row r="24" spans="1:13" ht="15" x14ac:dyDescent="0.2">
      <c r="A24" s="416" t="s">
        <v>431</v>
      </c>
      <c r="B24" s="415" t="s">
        <v>533</v>
      </c>
      <c r="C24" s="407" t="s">
        <v>532</v>
      </c>
      <c r="D24" s="410"/>
      <c r="E24" s="414">
        <f>SUM(F24:M24)</f>
        <v>0</v>
      </c>
      <c r="F24" s="413"/>
      <c r="G24" s="412"/>
      <c r="H24" s="411"/>
      <c r="I24" s="410"/>
      <c r="J24" s="410"/>
      <c r="K24" s="410"/>
      <c r="L24" s="410"/>
      <c r="M24" s="410"/>
    </row>
    <row r="25" spans="1:13" ht="15" x14ac:dyDescent="0.2">
      <c r="A25" s="416" t="s">
        <v>428</v>
      </c>
      <c r="B25" s="415"/>
      <c r="C25" s="407"/>
      <c r="D25" s="403"/>
      <c r="E25" s="403"/>
      <c r="F25" s="406"/>
      <c r="G25" s="405"/>
      <c r="H25" s="404"/>
      <c r="I25" s="403"/>
      <c r="J25" s="403"/>
      <c r="K25" s="403"/>
      <c r="L25" s="403"/>
      <c r="M25" s="403"/>
    </row>
    <row r="26" spans="1:13" ht="15" x14ac:dyDescent="0.2">
      <c r="A26" s="416" t="s">
        <v>425</v>
      </c>
      <c r="B26" s="415" t="s">
        <v>531</v>
      </c>
      <c r="C26" s="407" t="s">
        <v>254</v>
      </c>
      <c r="D26" s="410">
        <v>73311</v>
      </c>
      <c r="E26" s="414">
        <f>SUM(F26:M26)</f>
        <v>45640</v>
      </c>
      <c r="F26" s="413"/>
      <c r="G26" s="412"/>
      <c r="H26" s="411">
        <v>24011</v>
      </c>
      <c r="I26" s="410">
        <f>55372-33743</f>
        <v>21629</v>
      </c>
      <c r="J26" s="410"/>
      <c r="K26" s="410"/>
      <c r="L26" s="410"/>
      <c r="M26" s="410"/>
    </row>
    <row r="27" spans="1:13" ht="15" x14ac:dyDescent="0.2">
      <c r="A27" s="416" t="s">
        <v>422</v>
      </c>
      <c r="B27" s="415" t="s">
        <v>530</v>
      </c>
      <c r="C27" s="407" t="s">
        <v>252</v>
      </c>
      <c r="D27" s="410">
        <v>7232</v>
      </c>
      <c r="E27" s="414">
        <f>SUM(F27:M27)</f>
        <v>6827</v>
      </c>
      <c r="F27" s="413"/>
      <c r="G27" s="412"/>
      <c r="H27" s="411">
        <v>69</v>
      </c>
      <c r="I27" s="410">
        <v>6758</v>
      </c>
      <c r="J27" s="410"/>
      <c r="K27" s="410"/>
      <c r="L27" s="410"/>
      <c r="M27" s="410"/>
    </row>
    <row r="28" spans="1:13" ht="15" x14ac:dyDescent="0.2">
      <c r="A28" s="416" t="s">
        <v>418</v>
      </c>
      <c r="B28" s="415">
        <v>623</v>
      </c>
      <c r="C28" s="407" t="s">
        <v>250</v>
      </c>
      <c r="D28" s="410"/>
      <c r="E28" s="414">
        <f>SUM(F28:M28)</f>
        <v>0</v>
      </c>
      <c r="F28" s="413"/>
      <c r="G28" s="412"/>
      <c r="H28" s="411"/>
      <c r="I28" s="410"/>
      <c r="J28" s="410"/>
      <c r="K28" s="410"/>
      <c r="L28" s="410"/>
      <c r="M28" s="410"/>
    </row>
    <row r="29" spans="1:13" ht="15" x14ac:dyDescent="0.2">
      <c r="A29" s="416" t="s">
        <v>415</v>
      </c>
      <c r="B29" s="415" t="s">
        <v>529</v>
      </c>
      <c r="C29" s="407" t="s">
        <v>248</v>
      </c>
      <c r="D29" s="410"/>
      <c r="E29" s="414">
        <f>SUM(F29:M29)</f>
        <v>0</v>
      </c>
      <c r="F29" s="413"/>
      <c r="G29" s="412"/>
      <c r="H29" s="411"/>
      <c r="I29" s="410"/>
      <c r="J29" s="410"/>
      <c r="K29" s="410"/>
      <c r="L29" s="410"/>
      <c r="M29" s="410"/>
    </row>
    <row r="30" spans="1:13" ht="15" x14ac:dyDescent="0.2">
      <c r="A30" s="416" t="s">
        <v>410</v>
      </c>
      <c r="B30" s="415" t="s">
        <v>528</v>
      </c>
      <c r="C30" s="407" t="s">
        <v>246</v>
      </c>
      <c r="D30" s="410"/>
      <c r="E30" s="414">
        <f>SUM(F30:M30)</f>
        <v>0</v>
      </c>
      <c r="F30" s="413"/>
      <c r="G30" s="412"/>
      <c r="H30" s="411"/>
      <c r="I30" s="410"/>
      <c r="J30" s="410"/>
      <c r="K30" s="410"/>
      <c r="L30" s="410"/>
      <c r="M30" s="410"/>
    </row>
    <row r="31" spans="1:13" ht="15" x14ac:dyDescent="0.2">
      <c r="A31" s="416" t="s">
        <v>405</v>
      </c>
      <c r="B31" s="415"/>
      <c r="C31" s="407"/>
      <c r="D31" s="403"/>
      <c r="E31" s="403"/>
      <c r="F31" s="406"/>
      <c r="G31" s="405"/>
      <c r="H31" s="404"/>
      <c r="I31" s="403"/>
      <c r="J31" s="403"/>
      <c r="K31" s="403"/>
      <c r="L31" s="403"/>
      <c r="M31" s="403"/>
    </row>
    <row r="32" spans="1:13" ht="15" x14ac:dyDescent="0.2">
      <c r="A32" s="416" t="s">
        <v>401</v>
      </c>
      <c r="B32" s="415" t="s">
        <v>527</v>
      </c>
      <c r="C32" s="407" t="s">
        <v>244</v>
      </c>
      <c r="D32" s="410">
        <v>8941</v>
      </c>
      <c r="E32" s="414">
        <f>SUM(F32:M32)</f>
        <v>5943</v>
      </c>
      <c r="F32" s="413"/>
      <c r="G32" s="412"/>
      <c r="H32" s="411">
        <v>3320</v>
      </c>
      <c r="I32" s="410">
        <v>2623</v>
      </c>
      <c r="J32" s="410"/>
      <c r="K32" s="410"/>
      <c r="L32" s="410"/>
      <c r="M32" s="410"/>
    </row>
    <row r="33" spans="1:13" ht="15" x14ac:dyDescent="0.2">
      <c r="A33" s="416" t="s">
        <v>398</v>
      </c>
      <c r="B33" s="415"/>
      <c r="C33" s="407"/>
      <c r="D33" s="403"/>
      <c r="E33" s="403"/>
      <c r="F33" s="406"/>
      <c r="G33" s="405"/>
      <c r="H33" s="404"/>
      <c r="I33" s="403"/>
      <c r="J33" s="403"/>
      <c r="K33" s="403"/>
      <c r="L33" s="403"/>
      <c r="M33" s="403"/>
    </row>
    <row r="34" spans="1:13" ht="15" x14ac:dyDescent="0.2">
      <c r="A34" s="416" t="s">
        <v>394</v>
      </c>
      <c r="B34" s="415" t="s">
        <v>526</v>
      </c>
      <c r="C34" s="407" t="s">
        <v>242</v>
      </c>
      <c r="D34" s="410"/>
      <c r="E34" s="414">
        <f t="shared" ref="E34:E41" si="2">SUM(F34:M34)</f>
        <v>0</v>
      </c>
      <c r="F34" s="413"/>
      <c r="G34" s="412"/>
      <c r="H34" s="411"/>
      <c r="I34" s="410"/>
      <c r="J34" s="410"/>
      <c r="K34" s="410"/>
      <c r="L34" s="410"/>
      <c r="M34" s="410"/>
    </row>
    <row r="35" spans="1:13" ht="15" x14ac:dyDescent="0.2">
      <c r="A35" s="416" t="s">
        <v>390</v>
      </c>
      <c r="B35" s="415" t="s">
        <v>525</v>
      </c>
      <c r="C35" s="407" t="s">
        <v>240</v>
      </c>
      <c r="D35" s="410"/>
      <c r="E35" s="414">
        <f t="shared" si="2"/>
        <v>0</v>
      </c>
      <c r="F35" s="413"/>
      <c r="G35" s="412"/>
      <c r="H35" s="411"/>
      <c r="I35" s="410"/>
      <c r="J35" s="410"/>
      <c r="K35" s="410"/>
      <c r="L35" s="410"/>
      <c r="M35" s="410"/>
    </row>
    <row r="36" spans="1:13" ht="15" x14ac:dyDescent="0.2">
      <c r="A36" s="416" t="s">
        <v>385</v>
      </c>
      <c r="B36" s="415">
        <v>656</v>
      </c>
      <c r="C36" s="407" t="s">
        <v>524</v>
      </c>
      <c r="D36" s="410"/>
      <c r="E36" s="414">
        <f t="shared" si="2"/>
        <v>0</v>
      </c>
      <c r="F36" s="413"/>
      <c r="G36" s="412"/>
      <c r="H36" s="411"/>
      <c r="I36" s="410"/>
      <c r="J36" s="410"/>
      <c r="K36" s="410"/>
      <c r="L36" s="410"/>
      <c r="M36" s="410"/>
    </row>
    <row r="37" spans="1:13" ht="15" x14ac:dyDescent="0.2">
      <c r="A37" s="416" t="s">
        <v>380</v>
      </c>
      <c r="B37" s="415" t="s">
        <v>523</v>
      </c>
      <c r="C37" s="407" t="s">
        <v>522</v>
      </c>
      <c r="D37" s="410"/>
      <c r="E37" s="414">
        <f t="shared" si="2"/>
        <v>0</v>
      </c>
      <c r="F37" s="413"/>
      <c r="G37" s="412"/>
      <c r="H37" s="411"/>
      <c r="I37" s="410"/>
      <c r="J37" s="410"/>
      <c r="K37" s="410"/>
      <c r="L37" s="410"/>
      <c r="M37" s="410"/>
    </row>
    <row r="38" spans="1:13" ht="15" x14ac:dyDescent="0.2">
      <c r="A38" s="416" t="s">
        <v>377</v>
      </c>
      <c r="B38" s="415">
        <v>663</v>
      </c>
      <c r="C38" s="407" t="s">
        <v>521</v>
      </c>
      <c r="D38" s="410"/>
      <c r="E38" s="414">
        <f t="shared" si="2"/>
        <v>0</v>
      </c>
      <c r="F38" s="413"/>
      <c r="G38" s="412"/>
      <c r="H38" s="411"/>
      <c r="I38" s="410"/>
      <c r="J38" s="410"/>
      <c r="K38" s="410"/>
      <c r="L38" s="410"/>
      <c r="M38" s="410"/>
    </row>
    <row r="39" spans="1:13" ht="15" x14ac:dyDescent="0.2">
      <c r="A39" s="416" t="s">
        <v>373</v>
      </c>
      <c r="B39" s="415" t="s">
        <v>520</v>
      </c>
      <c r="C39" s="407" t="s">
        <v>519</v>
      </c>
      <c r="D39" s="410"/>
      <c r="E39" s="414">
        <f t="shared" si="2"/>
        <v>0</v>
      </c>
      <c r="F39" s="413"/>
      <c r="G39" s="412"/>
      <c r="H39" s="411"/>
      <c r="I39" s="410"/>
      <c r="J39" s="410"/>
      <c r="K39" s="410"/>
      <c r="L39" s="410"/>
      <c r="M39" s="410"/>
    </row>
    <row r="40" spans="1:13" ht="15" x14ac:dyDescent="0.2">
      <c r="A40" s="416" t="s">
        <v>369</v>
      </c>
      <c r="B40" s="415" t="s">
        <v>518</v>
      </c>
      <c r="C40" s="407" t="s">
        <v>230</v>
      </c>
      <c r="D40" s="410"/>
      <c r="E40" s="414">
        <f t="shared" si="2"/>
        <v>0</v>
      </c>
      <c r="F40" s="413"/>
      <c r="G40" s="412"/>
      <c r="H40" s="411"/>
      <c r="I40" s="410"/>
      <c r="J40" s="410"/>
      <c r="K40" s="410"/>
      <c r="L40" s="410"/>
      <c r="M40" s="410"/>
    </row>
    <row r="41" spans="1:13" ht="15" x14ac:dyDescent="0.2">
      <c r="A41" s="416" t="s">
        <v>365</v>
      </c>
      <c r="B41" s="415" t="s">
        <v>517</v>
      </c>
      <c r="C41" s="407" t="s">
        <v>228</v>
      </c>
      <c r="D41" s="410"/>
      <c r="E41" s="414">
        <f t="shared" si="2"/>
        <v>0</v>
      </c>
      <c r="F41" s="413"/>
      <c r="G41" s="412"/>
      <c r="H41" s="411"/>
      <c r="I41" s="410"/>
      <c r="J41" s="410"/>
      <c r="K41" s="410"/>
      <c r="L41" s="410"/>
      <c r="M41" s="410"/>
    </row>
    <row r="42" spans="1:13" ht="15" x14ac:dyDescent="0.2">
      <c r="A42" s="416" t="s">
        <v>362</v>
      </c>
      <c r="B42" s="415"/>
      <c r="C42" s="407"/>
      <c r="D42" s="403"/>
      <c r="E42" s="403"/>
      <c r="F42" s="406"/>
      <c r="G42" s="405"/>
      <c r="H42" s="404"/>
      <c r="I42" s="403"/>
      <c r="J42" s="403"/>
      <c r="K42" s="403"/>
      <c r="L42" s="403"/>
      <c r="M42" s="403"/>
    </row>
    <row r="43" spans="1:13" ht="15" x14ac:dyDescent="0.2">
      <c r="A43" s="416" t="s">
        <v>359</v>
      </c>
      <c r="B43" s="415" t="s">
        <v>516</v>
      </c>
      <c r="C43" s="407" t="s">
        <v>515</v>
      </c>
      <c r="D43" s="410"/>
      <c r="E43" s="414">
        <f>SUM(F43:M43)</f>
        <v>0</v>
      </c>
      <c r="F43" s="413"/>
      <c r="G43" s="412"/>
      <c r="H43" s="411"/>
      <c r="I43" s="410"/>
      <c r="J43" s="410"/>
      <c r="K43" s="410"/>
      <c r="L43" s="410"/>
      <c r="M43" s="410"/>
    </row>
    <row r="44" spans="1:13" ht="15" x14ac:dyDescent="0.2">
      <c r="A44" s="416" t="s">
        <v>357</v>
      </c>
      <c r="B44" s="415" t="s">
        <v>514</v>
      </c>
      <c r="C44" s="407" t="s">
        <v>513</v>
      </c>
      <c r="D44" s="410">
        <v>22778</v>
      </c>
      <c r="E44" s="414">
        <f>SUM(F44:M44)</f>
        <v>12214</v>
      </c>
      <c r="F44" s="413"/>
      <c r="G44" s="412"/>
      <c r="H44" s="411">
        <v>12214</v>
      </c>
      <c r="I44" s="410"/>
      <c r="J44" s="410"/>
      <c r="K44" s="410"/>
      <c r="L44" s="410"/>
      <c r="M44" s="410"/>
    </row>
    <row r="45" spans="1:13" ht="15" x14ac:dyDescent="0.2">
      <c r="A45" s="416" t="s">
        <v>353</v>
      </c>
      <c r="B45" s="415" t="s">
        <v>512</v>
      </c>
      <c r="C45" s="407" t="s">
        <v>222</v>
      </c>
      <c r="D45" s="410"/>
      <c r="E45" s="414">
        <f>SUM(F45:M45)</f>
        <v>0</v>
      </c>
      <c r="F45" s="413"/>
      <c r="G45" s="412"/>
      <c r="H45" s="411"/>
      <c r="I45" s="410"/>
      <c r="J45" s="410"/>
      <c r="K45" s="410"/>
      <c r="L45" s="410"/>
      <c r="M45" s="410"/>
    </row>
    <row r="46" spans="1:13" ht="15" x14ac:dyDescent="0.2">
      <c r="A46" s="409"/>
      <c r="B46" s="408"/>
      <c r="C46" s="407"/>
      <c r="D46" s="403"/>
      <c r="E46" s="403"/>
      <c r="F46" s="406"/>
      <c r="G46" s="405"/>
      <c r="H46" s="404"/>
      <c r="I46" s="403"/>
      <c r="J46" s="403"/>
      <c r="K46" s="403"/>
      <c r="L46" s="403"/>
      <c r="M46" s="403"/>
    </row>
    <row r="47" spans="1:13" ht="12" customHeight="1" x14ac:dyDescent="0.2">
      <c r="A47" s="602" t="str">
        <f ca="1">CELL("filename",A47)</f>
        <v>R:\Finance\Annual Budget\Amended 2016-2017\[2016-2017 Amended Budget.xlsx]236a</v>
      </c>
      <c r="B47" s="602"/>
      <c r="C47" s="602"/>
      <c r="D47" s="402"/>
      <c r="E47" s="402"/>
      <c r="F47" s="402"/>
      <c r="G47" s="402"/>
      <c r="H47" s="402"/>
      <c r="I47" s="402"/>
      <c r="J47" s="402"/>
      <c r="K47" s="402"/>
      <c r="L47" s="402"/>
      <c r="M47" s="402"/>
    </row>
    <row r="48" spans="1:13" ht="12" customHeight="1" x14ac:dyDescent="0.2">
      <c r="A48" s="401"/>
      <c r="B48" s="401"/>
      <c r="C48" s="400" t="s">
        <v>511</v>
      </c>
      <c r="D48" s="399">
        <f t="shared" ref="D48:M48" si="3">SUM(D23:D46)</f>
        <v>121156</v>
      </c>
      <c r="E48" s="399">
        <f t="shared" si="3"/>
        <v>78182</v>
      </c>
      <c r="F48" s="399">
        <f t="shared" si="3"/>
        <v>0</v>
      </c>
      <c r="G48" s="399">
        <f t="shared" si="3"/>
        <v>0</v>
      </c>
      <c r="H48" s="399">
        <f t="shared" si="3"/>
        <v>39614</v>
      </c>
      <c r="I48" s="399">
        <f t="shared" si="3"/>
        <v>38568</v>
      </c>
      <c r="J48" s="399">
        <f t="shared" si="3"/>
        <v>0</v>
      </c>
      <c r="K48" s="399">
        <f t="shared" si="3"/>
        <v>0</v>
      </c>
      <c r="L48" s="399">
        <f t="shared" si="3"/>
        <v>0</v>
      </c>
      <c r="M48" s="399">
        <f t="shared" si="3"/>
        <v>0</v>
      </c>
    </row>
  </sheetData>
  <mergeCells count="3">
    <mergeCell ref="A1:C1"/>
    <mergeCell ref="A4:C4"/>
    <mergeCell ref="A47:C47"/>
  </mergeCells>
  <printOptions horizontalCentered="1" verticalCentered="1"/>
  <pageMargins left="0.1" right="0.1" top="0.4" bottom="0.4" header="0.1" footer="0.1"/>
  <pageSetup scale="81" fitToHeight="2" orientation="landscape" r:id="rId1"/>
  <headerFooter>
    <oddHeader>&amp;C&amp;"Arial,Bold"TWIN FALLS SCHOOL DISTRICT 411</oddHeader>
    <oddFooter>&amp;L&amp;"Arial,Bold"&amp;Z&amp;F&amp;R&amp;"Arial,Bold"Page &amp;P of &amp;N</oddFooter>
  </headerFooter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C49"/>
  <sheetViews>
    <sheetView zoomScaleNormal="100" workbookViewId="0">
      <pane xSplit="3" ySplit="7" topLeftCell="D17" activePane="bottomRight" state="frozen"/>
      <selection activeCell="P31" sqref="P31"/>
      <selection pane="topRight" activeCell="P31" sqref="P31"/>
      <selection pane="bottomLeft" activeCell="P31" sqref="P31"/>
      <selection pane="bottomRight" activeCell="P31" sqref="P31"/>
    </sheetView>
  </sheetViews>
  <sheetFormatPr defaultRowHeight="15.75" x14ac:dyDescent="0.25"/>
  <cols>
    <col min="1" max="1" width="3.77734375" style="397" customWidth="1"/>
    <col min="2" max="2" width="6.77734375" style="452" customWidth="1"/>
    <col min="3" max="3" width="30.77734375" style="398" customWidth="1"/>
    <col min="4" max="13" width="11.77734375" style="397" customWidth="1"/>
    <col min="14" max="16384" width="8.88671875" style="397"/>
  </cols>
  <sheetData>
    <row r="1" spans="1:22" ht="20.25" x14ac:dyDescent="0.3">
      <c r="A1" s="600" t="s">
        <v>47</v>
      </c>
      <c r="B1" s="600"/>
      <c r="C1" s="600"/>
      <c r="E1" s="530" t="s">
        <v>510</v>
      </c>
      <c r="F1" s="529"/>
      <c r="G1" s="529"/>
      <c r="H1" s="529"/>
      <c r="I1" s="451"/>
      <c r="K1" s="446"/>
      <c r="L1" s="445"/>
      <c r="M1" s="556" t="s">
        <v>701</v>
      </c>
    </row>
    <row r="2" spans="1:22" x14ac:dyDescent="0.25">
      <c r="E2" s="530" t="s">
        <v>16</v>
      </c>
      <c r="F2" s="529"/>
      <c r="G2" s="529"/>
      <c r="H2" s="528"/>
      <c r="K2" s="446"/>
      <c r="L2" s="445"/>
      <c r="M2" s="542" t="s">
        <v>698</v>
      </c>
    </row>
    <row r="3" spans="1:22" ht="15" customHeight="1" x14ac:dyDescent="0.25">
      <c r="E3" s="447" t="s">
        <v>507</v>
      </c>
      <c r="F3" s="447"/>
      <c r="G3" s="447"/>
      <c r="H3" s="528"/>
      <c r="J3" s="527" t="s">
        <v>5</v>
      </c>
      <c r="K3" s="446"/>
      <c r="L3" s="445"/>
      <c r="M3" s="542" t="s">
        <v>697</v>
      </c>
    </row>
    <row r="4" spans="1:22" ht="12.6" customHeight="1" x14ac:dyDescent="0.2">
      <c r="A4" s="603" t="s">
        <v>505</v>
      </c>
      <c r="B4" s="603"/>
      <c r="C4" s="603"/>
      <c r="D4" s="401"/>
      <c r="E4" s="401"/>
      <c r="F4" s="401"/>
      <c r="G4" s="401"/>
      <c r="H4" s="401"/>
      <c r="I4" s="401"/>
      <c r="J4" s="401"/>
      <c r="K4" s="401"/>
      <c r="L4" s="401"/>
    </row>
    <row r="5" spans="1:22" ht="15" x14ac:dyDescent="0.2">
      <c r="A5" s="526"/>
      <c r="B5" s="522"/>
      <c r="C5" s="525" t="s">
        <v>16</v>
      </c>
      <c r="D5" s="522" t="s">
        <v>503</v>
      </c>
      <c r="E5" s="522" t="s">
        <v>90</v>
      </c>
      <c r="F5" s="524" t="s">
        <v>85</v>
      </c>
      <c r="G5" s="524" t="s">
        <v>83</v>
      </c>
      <c r="H5" s="524" t="s">
        <v>81</v>
      </c>
      <c r="I5" s="524" t="s">
        <v>79</v>
      </c>
      <c r="J5" s="524" t="s">
        <v>77</v>
      </c>
      <c r="K5" s="523" t="s">
        <v>75</v>
      </c>
      <c r="L5" s="522" t="s">
        <v>73</v>
      </c>
      <c r="M5" s="522" t="s">
        <v>70</v>
      </c>
    </row>
    <row r="6" spans="1:22" ht="15" x14ac:dyDescent="0.2">
      <c r="A6" s="521"/>
      <c r="B6" s="481"/>
      <c r="C6" s="480"/>
      <c r="D6" s="516"/>
      <c r="E6" s="520"/>
      <c r="F6" s="401"/>
      <c r="G6" s="519"/>
      <c r="H6" s="518" t="s">
        <v>560</v>
      </c>
      <c r="I6" s="518" t="s">
        <v>559</v>
      </c>
      <c r="J6" s="517" t="s">
        <v>558</v>
      </c>
      <c r="K6" s="481" t="s">
        <v>557</v>
      </c>
      <c r="L6" s="481" t="s">
        <v>556</v>
      </c>
      <c r="M6" s="516"/>
    </row>
    <row r="7" spans="1:22" ht="15" x14ac:dyDescent="0.2">
      <c r="A7" s="482" t="s">
        <v>87</v>
      </c>
      <c r="B7" s="484" t="s">
        <v>500</v>
      </c>
      <c r="C7" s="515" t="s">
        <v>555</v>
      </c>
      <c r="D7" s="484" t="s">
        <v>88</v>
      </c>
      <c r="E7" s="484" t="s">
        <v>88</v>
      </c>
      <c r="F7" s="514" t="s">
        <v>84</v>
      </c>
      <c r="G7" s="459" t="s">
        <v>82</v>
      </c>
      <c r="H7" s="459" t="s">
        <v>554</v>
      </c>
      <c r="I7" s="459" t="s">
        <v>553</v>
      </c>
      <c r="J7" s="482" t="s">
        <v>552</v>
      </c>
      <c r="K7" s="484" t="s">
        <v>551</v>
      </c>
      <c r="L7" s="484" t="s">
        <v>550</v>
      </c>
      <c r="M7" s="484" t="s">
        <v>184</v>
      </c>
    </row>
    <row r="8" spans="1:22" ht="15" x14ac:dyDescent="0.2">
      <c r="A8" s="482" t="s">
        <v>350</v>
      </c>
      <c r="B8" s="484" t="s">
        <v>597</v>
      </c>
      <c r="C8" s="463" t="s">
        <v>220</v>
      </c>
      <c r="D8" s="497"/>
      <c r="E8" s="414">
        <f>SUM(F8:M8)</f>
        <v>0</v>
      </c>
      <c r="F8" s="500"/>
      <c r="G8" s="499"/>
      <c r="H8" s="498"/>
      <c r="I8" s="497"/>
      <c r="J8" s="497"/>
      <c r="K8" s="497"/>
      <c r="L8" s="497"/>
      <c r="M8" s="497"/>
    </row>
    <row r="9" spans="1:22" ht="15" x14ac:dyDescent="0.2">
      <c r="A9" s="482" t="s">
        <v>493</v>
      </c>
      <c r="B9" s="484"/>
      <c r="C9" s="463"/>
      <c r="D9" s="509"/>
      <c r="E9" s="509"/>
      <c r="F9" s="512"/>
      <c r="G9" s="511"/>
      <c r="H9" s="510"/>
      <c r="I9" s="509"/>
      <c r="J9" s="509"/>
      <c r="K9" s="509"/>
      <c r="L9" s="509"/>
      <c r="M9" s="509"/>
    </row>
    <row r="10" spans="1:22" ht="15" x14ac:dyDescent="0.2">
      <c r="A10" s="482" t="s">
        <v>490</v>
      </c>
      <c r="B10" s="484" t="s">
        <v>75</v>
      </c>
      <c r="C10" s="473" t="s">
        <v>596</v>
      </c>
      <c r="D10" s="472">
        <f>+D8+'236a'!D48</f>
        <v>121156</v>
      </c>
      <c r="E10" s="472">
        <f>+E8+'236a'!E48</f>
        <v>78182</v>
      </c>
      <c r="F10" s="472">
        <f>+F8+'236a'!F48</f>
        <v>0</v>
      </c>
      <c r="G10" s="472">
        <f>+G8+'236a'!G48</f>
        <v>0</v>
      </c>
      <c r="H10" s="472">
        <f>+H8+'236a'!H48</f>
        <v>39614</v>
      </c>
      <c r="I10" s="472">
        <f>+I8+'236a'!I48</f>
        <v>38568</v>
      </c>
      <c r="J10" s="472">
        <f>+J8+'236a'!J48</f>
        <v>0</v>
      </c>
      <c r="K10" s="472">
        <f>+K8+'236a'!K48</f>
        <v>0</v>
      </c>
      <c r="L10" s="472">
        <f>+L8+'236a'!L48</f>
        <v>0</v>
      </c>
      <c r="M10" s="472">
        <f>+M8+'236a'!M48</f>
        <v>0</v>
      </c>
    </row>
    <row r="11" spans="1:22" x14ac:dyDescent="0.25">
      <c r="A11" s="482" t="s">
        <v>485</v>
      </c>
      <c r="B11" s="513"/>
      <c r="C11" s="486"/>
      <c r="D11" s="501"/>
      <c r="E11" s="501"/>
      <c r="F11" s="504"/>
      <c r="G11" s="503"/>
      <c r="H11" s="502"/>
      <c r="I11" s="501"/>
      <c r="J11" s="501"/>
      <c r="K11" s="501"/>
      <c r="L11" s="501"/>
      <c r="M11" s="501"/>
    </row>
    <row r="12" spans="1:22" ht="15" x14ac:dyDescent="0.2">
      <c r="A12" s="482" t="s">
        <v>478</v>
      </c>
      <c r="B12" s="484" t="s">
        <v>595</v>
      </c>
      <c r="C12" s="463" t="s">
        <v>218</v>
      </c>
      <c r="D12" s="497"/>
      <c r="E12" s="414">
        <f>SUM(F12:M12)</f>
        <v>0</v>
      </c>
      <c r="F12" s="500"/>
      <c r="G12" s="499"/>
      <c r="H12" s="498"/>
      <c r="I12" s="497"/>
      <c r="J12" s="497"/>
      <c r="K12" s="497"/>
      <c r="L12" s="497"/>
      <c r="M12" s="497"/>
    </row>
    <row r="13" spans="1:22" ht="15" x14ac:dyDescent="0.2">
      <c r="A13" s="482" t="s">
        <v>474</v>
      </c>
      <c r="B13" s="484" t="s">
        <v>594</v>
      </c>
      <c r="C13" s="463" t="s">
        <v>216</v>
      </c>
      <c r="D13" s="497"/>
      <c r="E13" s="414">
        <f>SUM(F13:M13)</f>
        <v>0</v>
      </c>
      <c r="F13" s="500"/>
      <c r="G13" s="499"/>
      <c r="H13" s="498"/>
      <c r="I13" s="497"/>
      <c r="J13" s="497"/>
      <c r="K13" s="497"/>
      <c r="L13" s="497"/>
      <c r="M13" s="497"/>
    </row>
    <row r="14" spans="1:22" ht="15" x14ac:dyDescent="0.2">
      <c r="A14" s="482" t="s">
        <v>469</v>
      </c>
      <c r="B14" s="484">
        <v>730</v>
      </c>
      <c r="C14" s="463" t="s">
        <v>593</v>
      </c>
      <c r="D14" s="497"/>
      <c r="E14" s="414">
        <f>SUM(F14:M14)</f>
        <v>0</v>
      </c>
      <c r="F14" s="500"/>
      <c r="G14" s="499"/>
      <c r="H14" s="498"/>
      <c r="I14" s="497"/>
      <c r="J14" s="497"/>
      <c r="K14" s="497"/>
      <c r="L14" s="497"/>
      <c r="M14" s="497"/>
    </row>
    <row r="15" spans="1:22" ht="15" x14ac:dyDescent="0.2">
      <c r="A15" s="482" t="s">
        <v>465</v>
      </c>
      <c r="B15" s="484"/>
      <c r="C15" s="463"/>
      <c r="D15" s="501"/>
      <c r="E15" s="501"/>
      <c r="F15" s="512"/>
      <c r="G15" s="511"/>
      <c r="H15" s="510"/>
      <c r="I15" s="509"/>
      <c r="J15" s="509"/>
      <c r="K15" s="509"/>
      <c r="L15" s="509"/>
      <c r="M15" s="509"/>
    </row>
    <row r="16" spans="1:22" ht="15" x14ac:dyDescent="0.2">
      <c r="A16" s="482" t="s">
        <v>461</v>
      </c>
      <c r="B16" s="484" t="s">
        <v>73</v>
      </c>
      <c r="C16" s="463" t="s">
        <v>592</v>
      </c>
      <c r="D16" s="472">
        <f t="shared" ref="D16:M16" si="0">SUM(D12:D14)</f>
        <v>0</v>
      </c>
      <c r="E16" s="472">
        <f t="shared" si="0"/>
        <v>0</v>
      </c>
      <c r="F16" s="472">
        <f t="shared" si="0"/>
        <v>0</v>
      </c>
      <c r="G16" s="472">
        <f t="shared" si="0"/>
        <v>0</v>
      </c>
      <c r="H16" s="472">
        <f t="shared" si="0"/>
        <v>0</v>
      </c>
      <c r="I16" s="472">
        <f t="shared" si="0"/>
        <v>0</v>
      </c>
      <c r="J16" s="472">
        <f t="shared" si="0"/>
        <v>0</v>
      </c>
      <c r="K16" s="472">
        <f t="shared" si="0"/>
        <v>0</v>
      </c>
      <c r="L16" s="472">
        <f t="shared" si="0"/>
        <v>0</v>
      </c>
      <c r="M16" s="472">
        <f t="shared" si="0"/>
        <v>0</v>
      </c>
      <c r="N16" s="492"/>
      <c r="O16" s="492"/>
      <c r="P16" s="492"/>
      <c r="Q16" s="492"/>
      <c r="R16" s="492"/>
      <c r="S16" s="492"/>
      <c r="T16" s="492"/>
      <c r="U16" s="492"/>
      <c r="V16" s="492"/>
    </row>
    <row r="17" spans="1:55" ht="15" x14ac:dyDescent="0.2">
      <c r="A17" s="482" t="s">
        <v>457</v>
      </c>
      <c r="B17" s="484"/>
      <c r="C17" s="463"/>
      <c r="D17" s="501"/>
      <c r="E17" s="501"/>
      <c r="F17" s="504"/>
      <c r="G17" s="503"/>
      <c r="H17" s="502"/>
      <c r="I17" s="501"/>
      <c r="J17" s="501"/>
      <c r="K17" s="501"/>
      <c r="L17" s="501"/>
      <c r="M17" s="501"/>
    </row>
    <row r="18" spans="1:55" ht="15" x14ac:dyDescent="0.2">
      <c r="A18" s="482" t="s">
        <v>453</v>
      </c>
      <c r="B18" s="484" t="s">
        <v>591</v>
      </c>
      <c r="C18" s="463" t="s">
        <v>590</v>
      </c>
      <c r="D18" s="497"/>
      <c r="E18" s="414">
        <f>SUM(F18:M18)</f>
        <v>0</v>
      </c>
      <c r="F18" s="500"/>
      <c r="G18" s="499"/>
      <c r="H18" s="498"/>
      <c r="I18" s="497"/>
      <c r="J18" s="497"/>
      <c r="K18" s="497"/>
      <c r="L18" s="497"/>
      <c r="M18" s="497"/>
    </row>
    <row r="19" spans="1:55" ht="15" x14ac:dyDescent="0.2">
      <c r="A19" s="482" t="s">
        <v>449</v>
      </c>
      <c r="B19" s="484">
        <v>811</v>
      </c>
      <c r="C19" s="463" t="s">
        <v>589</v>
      </c>
      <c r="D19" s="497">
        <v>9794</v>
      </c>
      <c r="E19" s="414">
        <f>SUM(F19:M19)</f>
        <v>0</v>
      </c>
      <c r="F19" s="500"/>
      <c r="G19" s="499"/>
      <c r="H19" s="498"/>
      <c r="I19" s="497"/>
      <c r="J19" s="497"/>
      <c r="K19" s="497"/>
      <c r="L19" s="497"/>
      <c r="M19" s="497"/>
    </row>
    <row r="20" spans="1:55" ht="15" x14ac:dyDescent="0.2">
      <c r="A20" s="482" t="s">
        <v>445</v>
      </c>
      <c r="B20" s="484"/>
      <c r="C20" s="463"/>
      <c r="D20" s="509"/>
      <c r="E20" s="509"/>
      <c r="F20" s="512"/>
      <c r="G20" s="511"/>
      <c r="H20" s="510"/>
      <c r="I20" s="509"/>
      <c r="J20" s="509"/>
      <c r="K20" s="509"/>
      <c r="L20" s="509"/>
      <c r="M20" s="509"/>
    </row>
    <row r="21" spans="1:55" s="505" customFormat="1" ht="15" x14ac:dyDescent="0.2">
      <c r="A21" s="482" t="s">
        <v>442</v>
      </c>
      <c r="B21" s="508">
        <v>800</v>
      </c>
      <c r="C21" s="507" t="s">
        <v>588</v>
      </c>
      <c r="D21" s="472">
        <f t="shared" ref="D21:M21" si="1">SUM(D17:D19)</f>
        <v>9794</v>
      </c>
      <c r="E21" s="472">
        <f t="shared" si="1"/>
        <v>0</v>
      </c>
      <c r="F21" s="472">
        <f t="shared" si="1"/>
        <v>0</v>
      </c>
      <c r="G21" s="472">
        <f t="shared" si="1"/>
        <v>0</v>
      </c>
      <c r="H21" s="472">
        <f t="shared" si="1"/>
        <v>0</v>
      </c>
      <c r="I21" s="472">
        <f t="shared" si="1"/>
        <v>0</v>
      </c>
      <c r="J21" s="472">
        <f t="shared" si="1"/>
        <v>0</v>
      </c>
      <c r="K21" s="472">
        <f t="shared" si="1"/>
        <v>0</v>
      </c>
      <c r="L21" s="472">
        <f t="shared" si="1"/>
        <v>0</v>
      </c>
      <c r="M21" s="472">
        <f t="shared" si="1"/>
        <v>0</v>
      </c>
    </row>
    <row r="22" spans="1:55" ht="15" x14ac:dyDescent="0.2">
      <c r="A22" s="482" t="s">
        <v>438</v>
      </c>
      <c r="B22" s="484"/>
      <c r="C22" s="463"/>
      <c r="D22" s="501"/>
      <c r="E22" s="501"/>
      <c r="F22" s="504"/>
      <c r="G22" s="503"/>
      <c r="H22" s="502"/>
      <c r="I22" s="501"/>
      <c r="J22" s="501"/>
      <c r="K22" s="501"/>
      <c r="L22" s="501"/>
      <c r="M22" s="501"/>
    </row>
    <row r="23" spans="1:55" ht="15" x14ac:dyDescent="0.2">
      <c r="A23" s="482" t="s">
        <v>434</v>
      </c>
      <c r="B23" s="484" t="s">
        <v>587</v>
      </c>
      <c r="C23" s="463" t="s">
        <v>205</v>
      </c>
      <c r="D23" s="410"/>
      <c r="E23" s="414">
        <f>SUM(F23:M23)</f>
        <v>0</v>
      </c>
      <c r="F23" s="500"/>
      <c r="G23" s="499"/>
      <c r="H23" s="498"/>
      <c r="I23" s="497"/>
      <c r="J23" s="497"/>
      <c r="K23" s="497"/>
      <c r="L23" s="497"/>
      <c r="M23" s="497"/>
    </row>
    <row r="24" spans="1:55" ht="15" x14ac:dyDescent="0.2">
      <c r="A24" s="482" t="s">
        <v>429</v>
      </c>
      <c r="B24" s="484" t="s">
        <v>586</v>
      </c>
      <c r="C24" s="463" t="s">
        <v>203</v>
      </c>
      <c r="D24" s="410"/>
      <c r="E24" s="414">
        <f>SUM(F24:M24)</f>
        <v>0</v>
      </c>
      <c r="F24" s="500"/>
      <c r="G24" s="499"/>
      <c r="H24" s="498"/>
      <c r="I24" s="497"/>
      <c r="J24" s="497"/>
      <c r="K24" s="497"/>
      <c r="L24" s="497"/>
      <c r="M24" s="497"/>
    </row>
    <row r="25" spans="1:55" ht="15" x14ac:dyDescent="0.2">
      <c r="A25" s="482" t="s">
        <v>426</v>
      </c>
      <c r="B25" s="484" t="s">
        <v>585</v>
      </c>
      <c r="C25" s="463" t="s">
        <v>201</v>
      </c>
      <c r="D25" s="410"/>
      <c r="E25" s="414">
        <f>SUM(F25:M25)</f>
        <v>0</v>
      </c>
      <c r="F25" s="500"/>
      <c r="G25" s="499"/>
      <c r="H25" s="498"/>
      <c r="I25" s="497"/>
      <c r="J25" s="497"/>
      <c r="K25" s="497"/>
      <c r="L25" s="497"/>
      <c r="M25" s="497"/>
    </row>
    <row r="26" spans="1:55" ht="15" x14ac:dyDescent="0.2">
      <c r="A26" s="482" t="s">
        <v>424</v>
      </c>
      <c r="B26" s="484" t="s">
        <v>584</v>
      </c>
      <c r="C26" s="463" t="s">
        <v>583</v>
      </c>
      <c r="D26" s="410"/>
      <c r="E26" s="414">
        <f>SUM(F26:M26)</f>
        <v>0</v>
      </c>
      <c r="F26" s="500"/>
      <c r="G26" s="499"/>
      <c r="H26" s="498"/>
      <c r="I26" s="497"/>
      <c r="J26" s="497"/>
      <c r="K26" s="497"/>
      <c r="L26" s="497"/>
      <c r="M26" s="497"/>
    </row>
    <row r="27" spans="1:55" ht="15" x14ac:dyDescent="0.2">
      <c r="A27" s="482" t="s">
        <v>420</v>
      </c>
      <c r="B27" s="484"/>
      <c r="C27" s="463"/>
      <c r="D27" s="485"/>
      <c r="E27" s="485"/>
      <c r="F27" s="496"/>
      <c r="G27" s="495"/>
      <c r="H27" s="494"/>
      <c r="I27" s="493"/>
      <c r="J27" s="493"/>
      <c r="K27" s="493"/>
      <c r="L27" s="493"/>
      <c r="M27" s="493"/>
    </row>
    <row r="28" spans="1:55" ht="15" x14ac:dyDescent="0.2">
      <c r="A28" s="482" t="s">
        <v>417</v>
      </c>
      <c r="B28" s="484" t="s">
        <v>582</v>
      </c>
      <c r="C28" s="463" t="s">
        <v>581</v>
      </c>
      <c r="D28" s="472">
        <f t="shared" ref="D28:M28" si="2">SUM(D23:D27)</f>
        <v>0</v>
      </c>
      <c r="E28" s="472">
        <f t="shared" si="2"/>
        <v>0</v>
      </c>
      <c r="F28" s="472">
        <f t="shared" si="2"/>
        <v>0</v>
      </c>
      <c r="G28" s="472">
        <f t="shared" si="2"/>
        <v>0</v>
      </c>
      <c r="H28" s="472">
        <f t="shared" si="2"/>
        <v>0</v>
      </c>
      <c r="I28" s="472">
        <f t="shared" si="2"/>
        <v>0</v>
      </c>
      <c r="J28" s="472">
        <f t="shared" si="2"/>
        <v>0</v>
      </c>
      <c r="K28" s="472">
        <f t="shared" si="2"/>
        <v>0</v>
      </c>
      <c r="L28" s="472">
        <f t="shared" si="2"/>
        <v>0</v>
      </c>
      <c r="M28" s="472">
        <f t="shared" si="2"/>
        <v>0</v>
      </c>
      <c r="N28" s="492"/>
      <c r="O28" s="492"/>
      <c r="P28" s="492"/>
      <c r="Q28" s="492"/>
      <c r="R28" s="492"/>
      <c r="S28" s="492"/>
      <c r="T28" s="492"/>
      <c r="U28" s="492"/>
      <c r="V28" s="492"/>
      <c r="W28" s="492"/>
      <c r="X28" s="492"/>
      <c r="Y28" s="492"/>
      <c r="Z28" s="492"/>
      <c r="AA28" s="492"/>
      <c r="AB28" s="492"/>
      <c r="AC28" s="492"/>
      <c r="AD28" s="492"/>
      <c r="AE28" s="492"/>
      <c r="AF28" s="492"/>
      <c r="AG28" s="492"/>
      <c r="AH28" s="492"/>
      <c r="AI28" s="492"/>
      <c r="AJ28" s="492"/>
      <c r="AK28" s="492"/>
      <c r="AL28" s="492"/>
      <c r="AM28" s="492"/>
      <c r="AN28" s="492"/>
      <c r="AO28" s="492"/>
      <c r="AP28" s="492"/>
      <c r="AQ28" s="492"/>
      <c r="AR28" s="492"/>
      <c r="AS28" s="492"/>
      <c r="AT28" s="492"/>
      <c r="AU28" s="492"/>
      <c r="AV28" s="492"/>
      <c r="AW28" s="492"/>
      <c r="AX28" s="492"/>
      <c r="AY28" s="492"/>
      <c r="AZ28" s="492"/>
      <c r="BA28" s="492"/>
      <c r="BB28" s="492"/>
      <c r="BC28" s="492"/>
    </row>
    <row r="29" spans="1:55" ht="15" x14ac:dyDescent="0.2">
      <c r="A29" s="482" t="s">
        <v>413</v>
      </c>
      <c r="B29" s="484"/>
      <c r="C29" s="463"/>
      <c r="D29" s="485"/>
      <c r="E29" s="485"/>
      <c r="F29" s="485"/>
      <c r="G29" s="485"/>
      <c r="H29" s="485"/>
      <c r="I29" s="485"/>
      <c r="J29" s="485"/>
      <c r="K29" s="485"/>
      <c r="L29" s="485"/>
      <c r="M29" s="485"/>
    </row>
    <row r="30" spans="1:55" ht="15" x14ac:dyDescent="0.2">
      <c r="A30" s="482" t="s">
        <v>407</v>
      </c>
      <c r="B30" s="481"/>
      <c r="C30" s="480" t="s">
        <v>580</v>
      </c>
      <c r="D30" s="460"/>
      <c r="E30" s="460"/>
      <c r="F30" s="460"/>
      <c r="G30" s="460"/>
      <c r="H30" s="460"/>
      <c r="I30" s="460"/>
      <c r="J30" s="460"/>
      <c r="K30" s="460"/>
      <c r="L30" s="460"/>
      <c r="M30" s="460"/>
    </row>
    <row r="31" spans="1:55" ht="15" x14ac:dyDescent="0.2">
      <c r="A31" s="482" t="s">
        <v>403</v>
      </c>
      <c r="B31" s="484"/>
      <c r="C31" s="491" t="s">
        <v>579</v>
      </c>
      <c r="D31" s="472">
        <f>SUM(D28,D21,D16,D10,'236a'!D21)</f>
        <v>378793</v>
      </c>
      <c r="E31" s="472">
        <f>SUM(E28,E21,E16,E10,'236a'!E21)</f>
        <v>317774</v>
      </c>
      <c r="F31" s="472">
        <f>SUM(F28,F21,F16,F10,'236a'!F21)</f>
        <v>0</v>
      </c>
      <c r="G31" s="472">
        <f>SUM(G28,G21,G16,G10,'236a'!G21)</f>
        <v>0</v>
      </c>
      <c r="H31" s="472">
        <f>SUM(H28,H21,H16,H10,'236a'!H21)</f>
        <v>62556</v>
      </c>
      <c r="I31" s="472">
        <f>SUM(I28,I21,I16,I10,'236a'!I21)</f>
        <v>255218</v>
      </c>
      <c r="J31" s="472">
        <f>SUM(J28,J21,J16,J10,'236a'!J21)</f>
        <v>0</v>
      </c>
      <c r="K31" s="472">
        <f>SUM(K28,K21,K16,K10,'236a'!K21)</f>
        <v>0</v>
      </c>
      <c r="L31" s="472">
        <f>SUM(L28,L21,L16,L10,'236a'!L21)</f>
        <v>0</v>
      </c>
      <c r="M31" s="472">
        <f>SUM(M28,M21,M16,M10,'236a'!M21)</f>
        <v>0</v>
      </c>
    </row>
    <row r="32" spans="1:55" ht="15" x14ac:dyDescent="0.2">
      <c r="A32" s="482" t="s">
        <v>400</v>
      </c>
      <c r="B32" s="484"/>
      <c r="C32" s="463"/>
      <c r="D32" s="485"/>
      <c r="E32" s="485"/>
      <c r="F32" s="490"/>
      <c r="G32" s="489"/>
      <c r="H32" s="488"/>
      <c r="I32" s="485"/>
      <c r="J32" s="485"/>
      <c r="K32" s="485"/>
      <c r="L32" s="485"/>
      <c r="M32" s="485"/>
    </row>
    <row r="33" spans="1:13" ht="15" x14ac:dyDescent="0.2">
      <c r="A33" s="482" t="s">
        <v>397</v>
      </c>
      <c r="B33" s="481">
        <v>950</v>
      </c>
      <c r="C33" s="480" t="s">
        <v>578</v>
      </c>
      <c r="D33" s="493"/>
      <c r="E33" s="493"/>
      <c r="F33" s="417"/>
      <c r="G33" s="417"/>
      <c r="H33" s="417"/>
      <c r="I33" s="417"/>
      <c r="J33" s="417"/>
      <c r="K33" s="417"/>
      <c r="L33" s="417"/>
      <c r="M33" s="460"/>
    </row>
    <row r="34" spans="1:13" ht="15" x14ac:dyDescent="0.2">
      <c r="A34" s="482" t="s">
        <v>393</v>
      </c>
      <c r="B34" s="484"/>
      <c r="C34" s="483" t="s">
        <v>577</v>
      </c>
      <c r="D34" s="552"/>
      <c r="E34" s="552"/>
      <c r="F34" s="417"/>
      <c r="G34" s="417"/>
      <c r="H34" s="417"/>
      <c r="I34" s="417"/>
      <c r="J34" s="417"/>
      <c r="K34" s="417"/>
      <c r="L34" s="417"/>
      <c r="M34" s="460"/>
    </row>
    <row r="35" spans="1:13" x14ac:dyDescent="0.25">
      <c r="A35" s="482" t="s">
        <v>388</v>
      </c>
      <c r="B35" s="484"/>
      <c r="C35" s="486"/>
      <c r="D35" s="485"/>
      <c r="E35" s="485"/>
      <c r="F35" s="417"/>
      <c r="G35" s="417"/>
      <c r="H35" s="417"/>
      <c r="I35" s="417"/>
      <c r="J35" s="417"/>
      <c r="K35" s="417"/>
      <c r="L35" s="417"/>
      <c r="M35" s="460"/>
    </row>
    <row r="36" spans="1:13" ht="15" x14ac:dyDescent="0.2">
      <c r="A36" s="482" t="s">
        <v>383</v>
      </c>
      <c r="B36" s="481"/>
      <c r="C36" s="480" t="s">
        <v>576</v>
      </c>
      <c r="D36" s="604">
        <f>+D31+D34</f>
        <v>378793</v>
      </c>
      <c r="E36" s="604">
        <f>+E31+E34</f>
        <v>317774</v>
      </c>
      <c r="F36" s="417"/>
      <c r="G36" s="417"/>
      <c r="H36" s="417"/>
      <c r="I36" s="417"/>
      <c r="J36" s="417"/>
      <c r="K36" s="417"/>
      <c r="L36" s="417"/>
      <c r="M36" s="460"/>
    </row>
    <row r="37" spans="1:13" ht="15" x14ac:dyDescent="0.2">
      <c r="A37" s="482" t="s">
        <v>379</v>
      </c>
      <c r="B37" s="484"/>
      <c r="C37" s="483" t="s">
        <v>575</v>
      </c>
      <c r="D37" s="605"/>
      <c r="E37" s="605"/>
      <c r="F37" s="417"/>
      <c r="G37" s="417"/>
      <c r="H37" s="417"/>
      <c r="I37" s="417"/>
      <c r="J37" s="417"/>
      <c r="K37" s="417"/>
      <c r="L37" s="417"/>
      <c r="M37" s="460"/>
    </row>
    <row r="38" spans="1:13" ht="15" x14ac:dyDescent="0.2">
      <c r="A38" s="482" t="s">
        <v>376</v>
      </c>
      <c r="B38" s="481"/>
      <c r="C38" s="480"/>
      <c r="D38" s="460"/>
      <c r="E38" s="460"/>
      <c r="F38" s="417"/>
      <c r="G38" s="417"/>
      <c r="H38" s="417"/>
      <c r="I38" s="417"/>
      <c r="J38" s="417"/>
      <c r="K38" s="417"/>
      <c r="L38" s="417"/>
      <c r="M38" s="460"/>
    </row>
    <row r="39" spans="1:13" thickBot="1" x14ac:dyDescent="0.25">
      <c r="A39" s="482" t="s">
        <v>372</v>
      </c>
      <c r="B39" s="481"/>
      <c r="C39" s="480"/>
      <c r="D39" s="460"/>
      <c r="E39" s="460"/>
      <c r="F39" s="465"/>
      <c r="G39" s="465"/>
      <c r="H39" s="465"/>
      <c r="I39" s="465"/>
      <c r="J39" s="465"/>
      <c r="K39" s="417"/>
      <c r="L39" s="417"/>
      <c r="M39" s="460"/>
    </row>
    <row r="40" spans="1:13" x14ac:dyDescent="0.25">
      <c r="A40" s="459" t="s">
        <v>368</v>
      </c>
      <c r="B40" s="479"/>
      <c r="C40" s="478" t="s">
        <v>574</v>
      </c>
      <c r="D40" s="477"/>
      <c r="E40" s="476"/>
      <c r="F40" s="417"/>
      <c r="G40" s="470"/>
      <c r="H40" s="470"/>
      <c r="I40" s="470"/>
      <c r="J40" s="465"/>
      <c r="K40" s="417"/>
      <c r="L40" s="475"/>
      <c r="M40" s="460"/>
    </row>
    <row r="41" spans="1:13" x14ac:dyDescent="0.25">
      <c r="A41" s="459" t="s">
        <v>364</v>
      </c>
      <c r="B41" s="464"/>
      <c r="C41" s="463"/>
      <c r="D41" s="460"/>
      <c r="E41" s="474"/>
      <c r="F41" s="417"/>
      <c r="G41" s="470"/>
      <c r="H41" s="470"/>
      <c r="I41" s="470"/>
      <c r="J41" s="465"/>
      <c r="K41" s="417"/>
      <c r="L41" s="417"/>
      <c r="M41" s="460"/>
    </row>
    <row r="42" spans="1:13" x14ac:dyDescent="0.25">
      <c r="A42" s="459" t="s">
        <v>361</v>
      </c>
      <c r="B42" s="464"/>
      <c r="C42" s="473" t="s">
        <v>573</v>
      </c>
      <c r="D42" s="472">
        <v>192913</v>
      </c>
      <c r="E42" s="471">
        <v>201982</v>
      </c>
      <c r="F42" s="470" t="s">
        <v>572</v>
      </c>
      <c r="G42" s="470"/>
      <c r="H42" s="470"/>
      <c r="I42" s="470"/>
      <c r="J42" s="465"/>
      <c r="K42" s="417"/>
      <c r="L42" s="417"/>
      <c r="M42" s="460"/>
    </row>
    <row r="43" spans="1:13" x14ac:dyDescent="0.25">
      <c r="A43" s="459" t="s">
        <v>358</v>
      </c>
      <c r="B43" s="464"/>
      <c r="C43" s="473" t="s">
        <v>571</v>
      </c>
      <c r="D43" s="472">
        <v>185886</v>
      </c>
      <c r="E43" s="471">
        <v>115792</v>
      </c>
      <c r="F43" s="470"/>
      <c r="G43" s="465"/>
      <c r="H43" s="465"/>
      <c r="I43" s="465"/>
      <c r="J43" s="465"/>
      <c r="K43" s="417"/>
      <c r="L43" s="417"/>
      <c r="M43" s="460"/>
    </row>
    <row r="44" spans="1:13" x14ac:dyDescent="0.25">
      <c r="A44" s="459" t="s">
        <v>356</v>
      </c>
      <c r="B44" s="464"/>
      <c r="C44" s="473" t="s">
        <v>570</v>
      </c>
      <c r="D44" s="472">
        <f>SUM(D42:D43)</f>
        <v>378799</v>
      </c>
      <c r="E44" s="471">
        <f>SUM(E42:E43)</f>
        <v>317774</v>
      </c>
      <c r="F44" s="470" t="s">
        <v>569</v>
      </c>
      <c r="G44" s="465"/>
      <c r="H44" s="465"/>
      <c r="I44" s="465"/>
      <c r="J44" s="465"/>
      <c r="K44" s="417"/>
      <c r="L44" s="417"/>
      <c r="M44" s="460"/>
    </row>
    <row r="45" spans="1:13" ht="15" x14ac:dyDescent="0.2">
      <c r="A45" s="459" t="s">
        <v>351</v>
      </c>
      <c r="B45" s="464"/>
      <c r="C45" s="463"/>
      <c r="D45" s="469"/>
      <c r="E45" s="468"/>
      <c r="F45" s="465"/>
      <c r="G45" s="465"/>
      <c r="H45" s="465"/>
      <c r="I45" s="465"/>
      <c r="J45" s="465"/>
      <c r="K45" s="417"/>
      <c r="L45" s="417"/>
      <c r="M45" s="460"/>
    </row>
    <row r="46" spans="1:13" ht="15" x14ac:dyDescent="0.2">
      <c r="A46" s="459" t="s">
        <v>568</v>
      </c>
      <c r="B46" s="464"/>
      <c r="C46" s="463" t="s">
        <v>567</v>
      </c>
      <c r="D46" s="467">
        <f>D36</f>
        <v>378793</v>
      </c>
      <c r="E46" s="466">
        <f>E36</f>
        <v>317774</v>
      </c>
      <c r="F46" s="465"/>
      <c r="G46" s="465"/>
      <c r="H46" s="465"/>
      <c r="I46" s="465"/>
      <c r="J46" s="465"/>
      <c r="K46" s="417"/>
      <c r="L46" s="417"/>
      <c r="M46" s="460"/>
    </row>
    <row r="47" spans="1:13" ht="15" x14ac:dyDescent="0.2">
      <c r="A47" s="459" t="s">
        <v>566</v>
      </c>
      <c r="B47" s="464"/>
      <c r="C47" s="463" t="s">
        <v>565</v>
      </c>
      <c r="D47" s="462">
        <f>D48-D46</f>
        <v>6</v>
      </c>
      <c r="E47" s="461">
        <f>E48-E46</f>
        <v>0</v>
      </c>
      <c r="F47" s="417"/>
      <c r="G47" s="417"/>
      <c r="H47" s="417"/>
      <c r="I47" s="417"/>
      <c r="J47" s="417"/>
      <c r="K47" s="417"/>
      <c r="L47" s="417"/>
      <c r="M47" s="460"/>
    </row>
    <row r="48" spans="1:13" thickBot="1" x14ac:dyDescent="0.25">
      <c r="A48" s="459" t="s">
        <v>564</v>
      </c>
      <c r="B48" s="458"/>
      <c r="C48" s="457" t="s">
        <v>563</v>
      </c>
      <c r="D48" s="456">
        <f>D44</f>
        <v>378799</v>
      </c>
      <c r="E48" s="455">
        <f>E44</f>
        <v>317774</v>
      </c>
      <c r="F48" s="454"/>
      <c r="G48" s="454"/>
      <c r="H48" s="454"/>
      <c r="I48" s="454"/>
      <c r="J48" s="454"/>
      <c r="K48" s="454"/>
      <c r="L48" s="454"/>
      <c r="M48" s="453"/>
    </row>
    <row r="49" spans="1:3" ht="15.75" customHeight="1" x14ac:dyDescent="0.2">
      <c r="A49" s="606" t="str">
        <f ca="1">CELL("FILENAME",A2)</f>
        <v>R:\Finance\Annual Budget\Amended 2016-2017\[2016-2017 Amended Budget.xlsx]236b</v>
      </c>
      <c r="B49" s="606"/>
      <c r="C49" s="606"/>
    </row>
  </sheetData>
  <mergeCells count="5">
    <mergeCell ref="A1:C1"/>
    <mergeCell ref="A4:C4"/>
    <mergeCell ref="D36:D37"/>
    <mergeCell ref="E36:E37"/>
    <mergeCell ref="A49:C49"/>
  </mergeCells>
  <printOptions horizontalCentered="1" verticalCentered="1"/>
  <pageMargins left="0.1" right="0.1" top="0.4" bottom="0.4" header="0.1" footer="0.1"/>
  <pageSetup scale="73" fitToHeight="2" orientation="landscape" r:id="rId1"/>
  <headerFooter>
    <oddHeader>&amp;C&amp;"Arial,Bold"TWIN FALLS SCHOOL DISTIRCT 411</oddHeader>
    <oddFooter>&amp;L&amp;"Arial,Bold"&amp;Z&amp;F&amp;R&amp;"Arial,Bold"Page &amp;P of &amp;N</oddFooter>
  </headerFooter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441"/>
  <sheetViews>
    <sheetView zoomScaleNormal="100" workbookViewId="0">
      <pane xSplit="3" ySplit="6" topLeftCell="D7" activePane="bottomRight" state="frozen"/>
      <selection activeCell="P31" sqref="P31"/>
      <selection pane="topRight" activeCell="P31" sqref="P31"/>
      <selection pane="bottomLeft" activeCell="P31" sqref="P31"/>
      <selection pane="bottomRight" activeCell="P31" sqref="P31"/>
    </sheetView>
  </sheetViews>
  <sheetFormatPr defaultColWidth="9.77734375" defaultRowHeight="11.25" x14ac:dyDescent="0.2"/>
  <cols>
    <col min="1" max="1" width="3.77734375" style="321" customWidth="1"/>
    <col min="2" max="2" width="6.77734375" style="321" customWidth="1"/>
    <col min="3" max="3" width="27.77734375" style="322" customWidth="1"/>
    <col min="4" max="6" width="10.77734375" style="321" customWidth="1"/>
    <col min="7" max="7" width="3.77734375" style="321" customWidth="1"/>
    <col min="8" max="8" width="6.77734375" style="321" customWidth="1"/>
    <col min="9" max="9" width="27.77734375" style="322" customWidth="1"/>
    <col min="10" max="12" width="10.77734375" style="321" customWidth="1"/>
    <col min="13" max="16384" width="9.77734375" style="321"/>
  </cols>
  <sheetData>
    <row r="1" spans="1:12" ht="20.25" x14ac:dyDescent="0.3">
      <c r="A1" s="596" t="s">
        <v>47</v>
      </c>
      <c r="B1" s="596"/>
      <c r="C1" s="596"/>
      <c r="D1" s="393"/>
      <c r="E1" s="394" t="s">
        <v>510</v>
      </c>
      <c r="F1" s="394"/>
      <c r="G1" s="390"/>
      <c r="H1" s="390"/>
      <c r="I1" s="396"/>
      <c r="J1" s="393"/>
      <c r="L1" s="395" t="s">
        <v>681</v>
      </c>
    </row>
    <row r="2" spans="1:12" ht="15.75" x14ac:dyDescent="0.25">
      <c r="A2" s="393"/>
      <c r="B2" s="393"/>
      <c r="C2" s="389"/>
      <c r="D2" s="393"/>
      <c r="E2" s="394" t="s">
        <v>504</v>
      </c>
      <c r="F2" s="392"/>
      <c r="G2" s="390"/>
      <c r="H2" s="390"/>
      <c r="I2" s="389"/>
      <c r="K2" s="561"/>
      <c r="L2" s="560" t="s">
        <v>703</v>
      </c>
    </row>
    <row r="3" spans="1:12" ht="15.75" x14ac:dyDescent="0.25">
      <c r="A3" s="393"/>
      <c r="B3" s="393"/>
      <c r="C3" s="389"/>
      <c r="D3" s="393"/>
      <c r="E3" s="392" t="s">
        <v>507</v>
      </c>
      <c r="F3" s="391"/>
      <c r="G3" s="390"/>
      <c r="H3" s="390"/>
      <c r="I3" s="389"/>
      <c r="K3" s="558"/>
      <c r="L3" s="557" t="s">
        <v>702</v>
      </c>
    </row>
    <row r="4" spans="1:12" ht="13.9" customHeight="1" x14ac:dyDescent="0.2">
      <c r="A4" s="597" t="s">
        <v>505</v>
      </c>
      <c r="B4" s="597"/>
      <c r="C4" s="597"/>
      <c r="D4" s="597"/>
      <c r="E4" s="324"/>
      <c r="F4" s="324"/>
      <c r="G4" s="324"/>
      <c r="H4" s="324"/>
      <c r="I4" s="325"/>
      <c r="J4" s="324"/>
      <c r="K4" s="324"/>
      <c r="L4" s="324"/>
    </row>
    <row r="5" spans="1:12" ht="12.75" x14ac:dyDescent="0.2">
      <c r="A5" s="388"/>
      <c r="B5" s="387"/>
      <c r="C5" s="386" t="s">
        <v>504</v>
      </c>
      <c r="D5" s="385" t="s">
        <v>503</v>
      </c>
      <c r="E5" s="384" t="s">
        <v>502</v>
      </c>
      <c r="F5" s="383" t="s">
        <v>501</v>
      </c>
      <c r="G5" s="382"/>
      <c r="H5" s="381"/>
      <c r="I5" s="380" t="s">
        <v>504</v>
      </c>
      <c r="J5" s="379" t="s">
        <v>503</v>
      </c>
      <c r="K5" s="378" t="s">
        <v>502</v>
      </c>
      <c r="L5" s="377" t="s">
        <v>501</v>
      </c>
    </row>
    <row r="6" spans="1:12" ht="12.75" x14ac:dyDescent="0.2">
      <c r="A6" s="351" t="s">
        <v>87</v>
      </c>
      <c r="B6" s="334" t="s">
        <v>500</v>
      </c>
      <c r="C6" s="328" t="s">
        <v>499</v>
      </c>
      <c r="D6" s="334" t="s">
        <v>88</v>
      </c>
      <c r="E6" s="334" t="s">
        <v>498</v>
      </c>
      <c r="F6" s="376" t="s">
        <v>497</v>
      </c>
      <c r="G6" s="355" t="s">
        <v>87</v>
      </c>
      <c r="H6" s="375" t="s">
        <v>500</v>
      </c>
      <c r="I6" s="374" t="s">
        <v>499</v>
      </c>
      <c r="J6" s="351" t="s">
        <v>88</v>
      </c>
      <c r="K6" s="334" t="s">
        <v>498</v>
      </c>
      <c r="L6" s="334" t="s">
        <v>497</v>
      </c>
    </row>
    <row r="7" spans="1:12" ht="12.75" x14ac:dyDescent="0.2">
      <c r="A7" s="351" t="s">
        <v>496</v>
      </c>
      <c r="B7" s="334" t="s">
        <v>495</v>
      </c>
      <c r="C7" s="333" t="s">
        <v>494</v>
      </c>
      <c r="D7" s="354">
        <v>249634</v>
      </c>
      <c r="E7" s="373" t="s">
        <v>346</v>
      </c>
      <c r="F7" s="372">
        <v>245620</v>
      </c>
      <c r="G7" s="348" t="s">
        <v>493</v>
      </c>
      <c r="H7" s="351" t="s">
        <v>492</v>
      </c>
      <c r="I7" s="333" t="s">
        <v>170</v>
      </c>
      <c r="J7" s="353">
        <v>0</v>
      </c>
      <c r="K7" s="353">
        <v>0</v>
      </c>
      <c r="L7" s="357"/>
    </row>
    <row r="8" spans="1:12" ht="12.75" x14ac:dyDescent="0.2">
      <c r="A8" s="351" t="s">
        <v>491</v>
      </c>
      <c r="B8" s="334"/>
      <c r="C8" s="333"/>
      <c r="D8" s="360"/>
      <c r="E8" s="353"/>
      <c r="F8" s="356"/>
      <c r="G8" s="355" t="s">
        <v>490</v>
      </c>
      <c r="H8" s="351" t="s">
        <v>489</v>
      </c>
      <c r="I8" s="365" t="s">
        <v>488</v>
      </c>
      <c r="J8" s="352">
        <f>J7</f>
        <v>0</v>
      </c>
      <c r="K8" s="358" t="s">
        <v>346</v>
      </c>
      <c r="L8" s="352">
        <f>K7</f>
        <v>0</v>
      </c>
    </row>
    <row r="9" spans="1:12" ht="12.75" x14ac:dyDescent="0.2">
      <c r="A9" s="351" t="s">
        <v>487</v>
      </c>
      <c r="B9" s="334" t="s">
        <v>486</v>
      </c>
      <c r="C9" s="333" t="s">
        <v>171</v>
      </c>
      <c r="D9" s="353">
        <v>0</v>
      </c>
      <c r="E9" s="353">
        <v>0</v>
      </c>
      <c r="F9" s="356"/>
      <c r="G9" s="355" t="s">
        <v>485</v>
      </c>
      <c r="H9" s="335"/>
      <c r="I9" s="333"/>
      <c r="J9" s="347"/>
      <c r="K9" s="347"/>
      <c r="L9" s="357"/>
    </row>
    <row r="10" spans="1:12" ht="12.75" x14ac:dyDescent="0.2">
      <c r="A10" s="351" t="s">
        <v>484</v>
      </c>
      <c r="B10" s="334" t="s">
        <v>483</v>
      </c>
      <c r="C10" s="333" t="s">
        <v>169</v>
      </c>
      <c r="D10" s="353">
        <v>0</v>
      </c>
      <c r="E10" s="353">
        <v>0</v>
      </c>
      <c r="F10" s="356"/>
      <c r="G10" s="355" t="s">
        <v>482</v>
      </c>
      <c r="H10" s="351" t="s">
        <v>481</v>
      </c>
      <c r="I10" s="333" t="s">
        <v>165</v>
      </c>
      <c r="J10" s="353">
        <v>0</v>
      </c>
      <c r="K10" s="353">
        <v>0</v>
      </c>
      <c r="L10" s="357"/>
    </row>
    <row r="11" spans="1:12" ht="12.75" x14ac:dyDescent="0.2">
      <c r="A11" s="351" t="s">
        <v>480</v>
      </c>
      <c r="B11" s="334" t="s">
        <v>479</v>
      </c>
      <c r="C11" s="333" t="s">
        <v>168</v>
      </c>
      <c r="D11" s="353">
        <v>0</v>
      </c>
      <c r="E11" s="353">
        <v>0</v>
      </c>
      <c r="F11" s="356"/>
      <c r="G11" s="355" t="s">
        <v>478</v>
      </c>
      <c r="H11" s="351" t="s">
        <v>477</v>
      </c>
      <c r="I11" s="333" t="s">
        <v>163</v>
      </c>
      <c r="J11" s="353">
        <v>0</v>
      </c>
      <c r="K11" s="353">
        <v>0</v>
      </c>
      <c r="L11" s="357"/>
    </row>
    <row r="12" spans="1:12" ht="12.75" x14ac:dyDescent="0.2">
      <c r="A12" s="351" t="s">
        <v>476</v>
      </c>
      <c r="B12" s="334" t="s">
        <v>475</v>
      </c>
      <c r="C12" s="333" t="s">
        <v>166</v>
      </c>
      <c r="D12" s="353">
        <v>0</v>
      </c>
      <c r="E12" s="353">
        <v>0</v>
      </c>
      <c r="F12" s="356"/>
      <c r="G12" s="355" t="s">
        <v>474</v>
      </c>
      <c r="H12" s="351" t="s">
        <v>473</v>
      </c>
      <c r="I12" s="333" t="s">
        <v>472</v>
      </c>
      <c r="J12" s="353">
        <v>0</v>
      </c>
      <c r="K12" s="353">
        <v>0</v>
      </c>
      <c r="L12" s="357"/>
    </row>
    <row r="13" spans="1:12" ht="12.75" x14ac:dyDescent="0.2">
      <c r="A13" s="351" t="s">
        <v>471</v>
      </c>
      <c r="B13" s="334" t="s">
        <v>470</v>
      </c>
      <c r="C13" s="333" t="s">
        <v>164</v>
      </c>
      <c r="D13" s="353">
        <v>0</v>
      </c>
      <c r="E13" s="353">
        <v>0</v>
      </c>
      <c r="F13" s="356"/>
      <c r="G13" s="355" t="s">
        <v>469</v>
      </c>
      <c r="H13" s="351" t="s">
        <v>468</v>
      </c>
      <c r="I13" s="333" t="s">
        <v>159</v>
      </c>
      <c r="J13" s="353">
        <v>0</v>
      </c>
      <c r="K13" s="353">
        <v>0</v>
      </c>
      <c r="L13" s="357"/>
    </row>
    <row r="14" spans="1:12" ht="12.75" x14ac:dyDescent="0.2">
      <c r="A14" s="351" t="s">
        <v>467</v>
      </c>
      <c r="B14" s="334" t="s">
        <v>466</v>
      </c>
      <c r="C14" s="333" t="s">
        <v>162</v>
      </c>
      <c r="D14" s="353">
        <v>0</v>
      </c>
      <c r="E14" s="353">
        <v>0</v>
      </c>
      <c r="F14" s="356"/>
      <c r="G14" s="355" t="s">
        <v>465</v>
      </c>
      <c r="H14" s="351" t="s">
        <v>464</v>
      </c>
      <c r="I14" s="333" t="s">
        <v>157</v>
      </c>
      <c r="J14" s="353">
        <v>0</v>
      </c>
      <c r="K14" s="353">
        <v>0</v>
      </c>
      <c r="L14" s="357"/>
    </row>
    <row r="15" spans="1:12" ht="12.75" x14ac:dyDescent="0.2">
      <c r="A15" s="351" t="s">
        <v>463</v>
      </c>
      <c r="B15" s="334" t="s">
        <v>462</v>
      </c>
      <c r="C15" s="333" t="s">
        <v>160</v>
      </c>
      <c r="D15" s="353">
        <v>0</v>
      </c>
      <c r="E15" s="353">
        <v>0</v>
      </c>
      <c r="F15" s="356"/>
      <c r="G15" s="355" t="s">
        <v>461</v>
      </c>
      <c r="H15" s="351" t="s">
        <v>460</v>
      </c>
      <c r="I15" s="333" t="s">
        <v>155</v>
      </c>
      <c r="J15" s="353">
        <v>0</v>
      </c>
      <c r="K15" s="353">
        <v>0</v>
      </c>
      <c r="L15" s="357"/>
    </row>
    <row r="16" spans="1:12" ht="12.75" x14ac:dyDescent="0.2">
      <c r="A16" s="351" t="s">
        <v>459</v>
      </c>
      <c r="B16" s="334" t="s">
        <v>458</v>
      </c>
      <c r="C16" s="333" t="s">
        <v>158</v>
      </c>
      <c r="D16" s="353">
        <v>0</v>
      </c>
      <c r="E16" s="353">
        <v>0</v>
      </c>
      <c r="F16" s="356"/>
      <c r="G16" s="355" t="s">
        <v>457</v>
      </c>
      <c r="H16" s="351" t="s">
        <v>456</v>
      </c>
      <c r="I16" s="333" t="s">
        <v>153</v>
      </c>
      <c r="J16" s="353">
        <v>0</v>
      </c>
      <c r="K16" s="353">
        <v>0</v>
      </c>
      <c r="L16" s="357"/>
    </row>
    <row r="17" spans="1:12" ht="12.75" x14ac:dyDescent="0.2">
      <c r="A17" s="351" t="s">
        <v>455</v>
      </c>
      <c r="B17" s="334" t="s">
        <v>454</v>
      </c>
      <c r="C17" s="333" t="s">
        <v>156</v>
      </c>
      <c r="D17" s="537">
        <v>0</v>
      </c>
      <c r="E17" s="536">
        <v>0</v>
      </c>
      <c r="F17" s="356"/>
      <c r="G17" s="355" t="s">
        <v>453</v>
      </c>
      <c r="H17" s="351" t="s">
        <v>452</v>
      </c>
      <c r="I17" s="333" t="s">
        <v>152</v>
      </c>
      <c r="J17" s="353">
        <v>0</v>
      </c>
      <c r="K17" s="353">
        <v>0</v>
      </c>
      <c r="L17" s="357"/>
    </row>
    <row r="18" spans="1:12" ht="12.75" x14ac:dyDescent="0.2">
      <c r="A18" s="351" t="s">
        <v>451</v>
      </c>
      <c r="B18" s="334" t="s">
        <v>450</v>
      </c>
      <c r="C18" s="365" t="s">
        <v>154</v>
      </c>
      <c r="D18" s="534">
        <v>0</v>
      </c>
      <c r="E18" s="535">
        <v>0</v>
      </c>
      <c r="F18" s="356"/>
      <c r="G18" s="355" t="s">
        <v>449</v>
      </c>
      <c r="H18" s="351" t="s">
        <v>448</v>
      </c>
      <c r="I18" s="333" t="s">
        <v>150</v>
      </c>
      <c r="J18" s="536">
        <v>0</v>
      </c>
      <c r="K18" s="536">
        <v>0</v>
      </c>
      <c r="L18" s="357"/>
    </row>
    <row r="19" spans="1:12" ht="12.75" x14ac:dyDescent="0.2">
      <c r="A19" s="351" t="s">
        <v>447</v>
      </c>
      <c r="B19" s="334"/>
      <c r="C19" s="371" t="s">
        <v>446</v>
      </c>
      <c r="D19" s="370">
        <f>SUBTOTAL(9,D9:D18)</f>
        <v>0</v>
      </c>
      <c r="E19" s="369" t="s">
        <v>346</v>
      </c>
      <c r="F19" s="349">
        <f>SUBTOTAL(9,E8:E18)</f>
        <v>0</v>
      </c>
      <c r="G19" s="368" t="s">
        <v>445</v>
      </c>
      <c r="H19" s="367">
        <v>437000</v>
      </c>
      <c r="I19" s="366" t="s">
        <v>149</v>
      </c>
      <c r="J19" s="535">
        <v>0</v>
      </c>
      <c r="K19" s="535">
        <v>0</v>
      </c>
      <c r="L19" s="357"/>
    </row>
    <row r="20" spans="1:12" ht="12.75" x14ac:dyDescent="0.2">
      <c r="A20" s="351" t="s">
        <v>444</v>
      </c>
      <c r="B20" s="334" t="s">
        <v>443</v>
      </c>
      <c r="C20" s="333" t="s">
        <v>151</v>
      </c>
      <c r="D20" s="353">
        <v>0</v>
      </c>
      <c r="E20" s="353">
        <v>0</v>
      </c>
      <c r="F20" s="356"/>
      <c r="G20" s="361" t="s">
        <v>442</v>
      </c>
      <c r="H20" s="364" t="s">
        <v>441</v>
      </c>
      <c r="I20" s="333" t="s">
        <v>440</v>
      </c>
      <c r="J20" s="353">
        <v>0</v>
      </c>
      <c r="K20" s="353">
        <v>0</v>
      </c>
      <c r="L20" s="357"/>
    </row>
    <row r="21" spans="1:12" ht="12.75" x14ac:dyDescent="0.2">
      <c r="A21" s="351" t="s">
        <v>439</v>
      </c>
      <c r="B21" s="364"/>
      <c r="C21" s="363"/>
      <c r="D21" s="362"/>
      <c r="E21" s="362"/>
      <c r="F21" s="356"/>
      <c r="G21" s="361" t="s">
        <v>438</v>
      </c>
      <c r="H21" s="351" t="s">
        <v>437</v>
      </c>
      <c r="I21" s="333" t="s">
        <v>145</v>
      </c>
      <c r="J21" s="353">
        <v>0</v>
      </c>
      <c r="K21" s="353">
        <v>0</v>
      </c>
      <c r="L21" s="357"/>
    </row>
    <row r="22" spans="1:12" ht="12.75" x14ac:dyDescent="0.2">
      <c r="A22" s="351" t="s">
        <v>436</v>
      </c>
      <c r="B22" s="334" t="s">
        <v>435</v>
      </c>
      <c r="C22" s="333" t="s">
        <v>148</v>
      </c>
      <c r="D22" s="353">
        <v>0</v>
      </c>
      <c r="E22" s="353">
        <v>0</v>
      </c>
      <c r="F22" s="356"/>
      <c r="G22" s="355" t="s">
        <v>434</v>
      </c>
      <c r="H22" s="351" t="s">
        <v>433</v>
      </c>
      <c r="I22" s="365" t="s">
        <v>432</v>
      </c>
      <c r="J22" s="352">
        <f>SUBTOTAL(9,J10:J21)</f>
        <v>0</v>
      </c>
      <c r="K22" s="358" t="s">
        <v>346</v>
      </c>
      <c r="L22" s="352">
        <f>SUBTOTAL(9,K10:K21)</f>
        <v>0</v>
      </c>
    </row>
    <row r="23" spans="1:12" ht="12.75" x14ac:dyDescent="0.2">
      <c r="A23" s="351" t="s">
        <v>431</v>
      </c>
      <c r="B23" s="334" t="s">
        <v>430</v>
      </c>
      <c r="C23" s="333" t="s">
        <v>146</v>
      </c>
      <c r="D23" s="353">
        <v>0</v>
      </c>
      <c r="E23" s="353">
        <v>0</v>
      </c>
      <c r="F23" s="356"/>
      <c r="G23" s="355" t="s">
        <v>429</v>
      </c>
      <c r="H23" s="335"/>
      <c r="I23" s="333"/>
      <c r="J23" s="347"/>
      <c r="K23" s="347"/>
      <c r="L23" s="357"/>
    </row>
    <row r="24" spans="1:12" ht="12.75" x14ac:dyDescent="0.2">
      <c r="A24" s="351" t="s">
        <v>428</v>
      </c>
      <c r="B24" s="334" t="s">
        <v>427</v>
      </c>
      <c r="C24" s="333" t="s">
        <v>144</v>
      </c>
      <c r="D24" s="353">
        <v>0</v>
      </c>
      <c r="E24" s="353">
        <v>0</v>
      </c>
      <c r="F24" s="356"/>
      <c r="G24" s="355" t="s">
        <v>426</v>
      </c>
      <c r="H24" s="335"/>
      <c r="I24" s="333"/>
      <c r="J24" s="347"/>
      <c r="K24" s="347"/>
      <c r="L24" s="357"/>
    </row>
    <row r="25" spans="1:12" ht="12.75" x14ac:dyDescent="0.2">
      <c r="A25" s="351" t="s">
        <v>425</v>
      </c>
      <c r="B25" s="364"/>
      <c r="C25" s="363"/>
      <c r="D25" s="362"/>
      <c r="E25" s="360"/>
      <c r="F25" s="356"/>
      <c r="G25" s="355" t="s">
        <v>424</v>
      </c>
      <c r="H25" s="351" t="s">
        <v>423</v>
      </c>
      <c r="I25" s="333" t="s">
        <v>141</v>
      </c>
      <c r="J25" s="353">
        <v>0</v>
      </c>
      <c r="K25" s="353">
        <v>0</v>
      </c>
      <c r="L25" s="357"/>
    </row>
    <row r="26" spans="1:12" ht="12.75" x14ac:dyDescent="0.2">
      <c r="A26" s="351" t="s">
        <v>422</v>
      </c>
      <c r="B26" s="334" t="s">
        <v>421</v>
      </c>
      <c r="C26" s="333" t="s">
        <v>142</v>
      </c>
      <c r="D26" s="353">
        <v>457</v>
      </c>
      <c r="E26" s="353">
        <v>746</v>
      </c>
      <c r="F26" s="356"/>
      <c r="G26" s="355" t="s">
        <v>420</v>
      </c>
      <c r="H26" s="351" t="s">
        <v>419</v>
      </c>
      <c r="I26" s="333" t="s">
        <v>140</v>
      </c>
      <c r="J26" s="353">
        <v>0</v>
      </c>
      <c r="K26" s="353">
        <v>0</v>
      </c>
      <c r="L26" s="357"/>
    </row>
    <row r="27" spans="1:12" ht="12.75" x14ac:dyDescent="0.2">
      <c r="A27" s="351" t="s">
        <v>418</v>
      </c>
      <c r="B27" s="334"/>
      <c r="C27" s="333"/>
      <c r="D27" s="360"/>
      <c r="E27" s="360"/>
      <c r="F27" s="356"/>
      <c r="G27" s="355" t="s">
        <v>417</v>
      </c>
      <c r="H27" s="351" t="s">
        <v>416</v>
      </c>
      <c r="I27" s="333" t="s">
        <v>138</v>
      </c>
      <c r="J27" s="353">
        <v>0</v>
      </c>
      <c r="K27" s="353">
        <v>0</v>
      </c>
      <c r="L27" s="357"/>
    </row>
    <row r="28" spans="1:12" ht="25.5" x14ac:dyDescent="0.2">
      <c r="A28" s="351" t="s">
        <v>415</v>
      </c>
      <c r="B28" s="334" t="s">
        <v>414</v>
      </c>
      <c r="C28" s="333" t="s">
        <v>139</v>
      </c>
      <c r="D28" s="353">
        <v>0</v>
      </c>
      <c r="E28" s="353">
        <v>0</v>
      </c>
      <c r="F28" s="356"/>
      <c r="G28" s="355" t="s">
        <v>413</v>
      </c>
      <c r="H28" s="351" t="s">
        <v>412</v>
      </c>
      <c r="I28" s="333" t="s">
        <v>411</v>
      </c>
      <c r="J28" s="353">
        <v>0</v>
      </c>
      <c r="K28" s="353">
        <v>0</v>
      </c>
      <c r="L28" s="357"/>
    </row>
    <row r="29" spans="1:12" ht="12.75" x14ac:dyDescent="0.2">
      <c r="A29" s="351" t="s">
        <v>410</v>
      </c>
      <c r="B29" s="334" t="s">
        <v>409</v>
      </c>
      <c r="C29" s="333" t="s">
        <v>408</v>
      </c>
      <c r="D29" s="353">
        <v>0</v>
      </c>
      <c r="E29" s="353">
        <v>0</v>
      </c>
      <c r="F29" s="356"/>
      <c r="G29" s="355" t="s">
        <v>407</v>
      </c>
      <c r="H29" s="351" t="s">
        <v>406</v>
      </c>
      <c r="I29" s="333" t="s">
        <v>134</v>
      </c>
      <c r="J29" s="353">
        <v>0</v>
      </c>
      <c r="K29" s="353">
        <v>0</v>
      </c>
      <c r="L29" s="357"/>
    </row>
    <row r="30" spans="1:12" ht="12.75" x14ac:dyDescent="0.2">
      <c r="A30" s="351" t="s">
        <v>405</v>
      </c>
      <c r="B30" s="334" t="s">
        <v>404</v>
      </c>
      <c r="C30" s="333" t="s">
        <v>135</v>
      </c>
      <c r="D30" s="353">
        <v>0</v>
      </c>
      <c r="E30" s="353">
        <v>0</v>
      </c>
      <c r="F30" s="356"/>
      <c r="G30" s="355" t="s">
        <v>403</v>
      </c>
      <c r="H30" s="351" t="s">
        <v>402</v>
      </c>
      <c r="I30" s="333" t="s">
        <v>133</v>
      </c>
      <c r="J30" s="353">
        <v>0</v>
      </c>
      <c r="K30" s="353">
        <v>0</v>
      </c>
      <c r="L30" s="357"/>
    </row>
    <row r="31" spans="1:12" ht="12.75" x14ac:dyDescent="0.2">
      <c r="A31" s="351" t="s">
        <v>401</v>
      </c>
      <c r="B31" s="334"/>
      <c r="C31" s="333"/>
      <c r="D31" s="360"/>
      <c r="E31" s="360"/>
      <c r="F31" s="356"/>
      <c r="G31" s="355" t="s">
        <v>400</v>
      </c>
      <c r="H31" s="351" t="s">
        <v>399</v>
      </c>
      <c r="I31" s="333" t="s">
        <v>131</v>
      </c>
      <c r="J31" s="353">
        <v>0</v>
      </c>
      <c r="K31" s="353">
        <v>0</v>
      </c>
      <c r="L31" s="357"/>
    </row>
    <row r="32" spans="1:12" ht="12.75" x14ac:dyDescent="0.2">
      <c r="A32" s="351" t="s">
        <v>398</v>
      </c>
      <c r="B32" s="334">
        <v>417100</v>
      </c>
      <c r="C32" s="333" t="s">
        <v>132</v>
      </c>
      <c r="D32" s="353">
        <v>92452</v>
      </c>
      <c r="E32" s="353">
        <v>77765</v>
      </c>
      <c r="F32" s="356"/>
      <c r="G32" s="355" t="s">
        <v>397</v>
      </c>
      <c r="H32" s="351" t="s">
        <v>396</v>
      </c>
      <c r="I32" s="333" t="s">
        <v>395</v>
      </c>
      <c r="J32" s="353">
        <v>0</v>
      </c>
      <c r="K32" s="353">
        <v>0</v>
      </c>
      <c r="L32" s="357"/>
    </row>
    <row r="33" spans="1:12" ht="12.75" x14ac:dyDescent="0.2">
      <c r="A33" s="351" t="s">
        <v>394</v>
      </c>
      <c r="B33" s="334">
        <v>417200</v>
      </c>
      <c r="C33" s="333" t="s">
        <v>130</v>
      </c>
      <c r="D33" s="353">
        <v>0</v>
      </c>
      <c r="E33" s="353">
        <v>0</v>
      </c>
      <c r="F33" s="356"/>
      <c r="G33" s="361" t="s">
        <v>393</v>
      </c>
      <c r="H33" s="334" t="s">
        <v>392</v>
      </c>
      <c r="I33" s="333" t="s">
        <v>391</v>
      </c>
      <c r="J33" s="353">
        <v>0</v>
      </c>
      <c r="K33" s="353">
        <v>0</v>
      </c>
      <c r="L33" s="357"/>
    </row>
    <row r="34" spans="1:12" ht="12.75" x14ac:dyDescent="0.2">
      <c r="A34" s="351" t="s">
        <v>390</v>
      </c>
      <c r="B34" s="334">
        <v>417300</v>
      </c>
      <c r="C34" s="333" t="s">
        <v>389</v>
      </c>
      <c r="D34" s="353">
        <v>0</v>
      </c>
      <c r="E34" s="353">
        <v>0</v>
      </c>
      <c r="F34" s="356"/>
      <c r="G34" s="355" t="s">
        <v>388</v>
      </c>
      <c r="H34" s="351" t="s">
        <v>387</v>
      </c>
      <c r="I34" s="333" t="s">
        <v>386</v>
      </c>
      <c r="J34" s="353">
        <v>0</v>
      </c>
      <c r="K34" s="353">
        <v>0</v>
      </c>
      <c r="L34" s="357"/>
    </row>
    <row r="35" spans="1:12" ht="12.75" x14ac:dyDescent="0.2">
      <c r="A35" s="351" t="s">
        <v>385</v>
      </c>
      <c r="B35" s="334">
        <v>417400</v>
      </c>
      <c r="C35" s="333" t="s">
        <v>384</v>
      </c>
      <c r="D35" s="353">
        <v>597020</v>
      </c>
      <c r="E35" s="353">
        <v>575663</v>
      </c>
      <c r="F35" s="356"/>
      <c r="G35" s="355" t="s">
        <v>383</v>
      </c>
      <c r="H35" s="351" t="s">
        <v>382</v>
      </c>
      <c r="I35" s="333" t="s">
        <v>381</v>
      </c>
      <c r="J35" s="359">
        <f>SUBTOTAL(9,J25:J34)</f>
        <v>0</v>
      </c>
      <c r="K35" s="358" t="s">
        <v>346</v>
      </c>
      <c r="L35" s="352">
        <f>SUBTOTAL(9,K25:K34)</f>
        <v>0</v>
      </c>
    </row>
    <row r="36" spans="1:12" ht="12.75" x14ac:dyDescent="0.2">
      <c r="A36" s="351" t="s">
        <v>380</v>
      </c>
      <c r="B36" s="334">
        <v>417900</v>
      </c>
      <c r="C36" s="333" t="s">
        <v>124</v>
      </c>
      <c r="D36" s="353">
        <v>38632</v>
      </c>
      <c r="E36" s="353">
        <v>17252</v>
      </c>
      <c r="F36" s="356"/>
      <c r="G36" s="355" t="s">
        <v>379</v>
      </c>
      <c r="H36" s="335"/>
      <c r="I36" s="333" t="s">
        <v>378</v>
      </c>
      <c r="J36" s="347"/>
      <c r="K36" s="347"/>
      <c r="L36" s="357"/>
    </row>
    <row r="37" spans="1:12" ht="25.5" x14ac:dyDescent="0.2">
      <c r="A37" s="351" t="s">
        <v>377</v>
      </c>
      <c r="B37" s="334"/>
      <c r="C37" s="333"/>
      <c r="D37" s="360"/>
      <c r="E37" s="360"/>
      <c r="F37" s="356"/>
      <c r="G37" s="355" t="s">
        <v>376</v>
      </c>
      <c r="H37" s="351" t="s">
        <v>375</v>
      </c>
      <c r="I37" s="333" t="s">
        <v>374</v>
      </c>
      <c r="J37" s="353">
        <v>0</v>
      </c>
      <c r="K37" s="353">
        <v>0</v>
      </c>
      <c r="L37" s="357"/>
    </row>
    <row r="38" spans="1:12" ht="12.75" x14ac:dyDescent="0.2">
      <c r="A38" s="351" t="s">
        <v>373</v>
      </c>
      <c r="B38" s="334">
        <v>418100</v>
      </c>
      <c r="C38" s="333" t="s">
        <v>123</v>
      </c>
      <c r="D38" s="353">
        <v>0</v>
      </c>
      <c r="E38" s="353">
        <v>0</v>
      </c>
      <c r="F38" s="356"/>
      <c r="G38" s="355" t="s">
        <v>372</v>
      </c>
      <c r="H38" s="351" t="s">
        <v>371</v>
      </c>
      <c r="I38" s="333" t="s">
        <v>370</v>
      </c>
      <c r="J38" s="353">
        <v>0</v>
      </c>
      <c r="K38" s="353">
        <v>0</v>
      </c>
      <c r="L38" s="357"/>
    </row>
    <row r="39" spans="1:12" ht="12.75" x14ac:dyDescent="0.2">
      <c r="A39" s="351" t="s">
        <v>369</v>
      </c>
      <c r="B39" s="334"/>
      <c r="C39" s="333"/>
      <c r="D39" s="360"/>
      <c r="E39" s="353"/>
      <c r="F39" s="356"/>
      <c r="G39" s="355" t="s">
        <v>368</v>
      </c>
      <c r="H39" s="351" t="s">
        <v>367</v>
      </c>
      <c r="I39" s="333" t="s">
        <v>366</v>
      </c>
      <c r="J39" s="359">
        <f>SUBTOTAL(9,J37:J38)</f>
        <v>0</v>
      </c>
      <c r="K39" s="358" t="s">
        <v>346</v>
      </c>
      <c r="L39" s="352">
        <f>SUBTOTAL(9,K37:K38)</f>
        <v>0</v>
      </c>
    </row>
    <row r="40" spans="1:12" ht="12.75" x14ac:dyDescent="0.2">
      <c r="A40" s="351" t="s">
        <v>365</v>
      </c>
      <c r="B40" s="334">
        <v>419100</v>
      </c>
      <c r="C40" s="333" t="s">
        <v>120</v>
      </c>
      <c r="D40" s="353">
        <v>0</v>
      </c>
      <c r="E40" s="353">
        <v>0</v>
      </c>
      <c r="F40" s="356"/>
      <c r="G40" s="355" t="s">
        <v>364</v>
      </c>
      <c r="H40" s="351" t="s">
        <v>363</v>
      </c>
      <c r="I40" s="333"/>
      <c r="J40" s="347"/>
      <c r="K40" s="357"/>
      <c r="L40" s="357"/>
    </row>
    <row r="41" spans="1:12" ht="12.75" x14ac:dyDescent="0.2">
      <c r="A41" s="351" t="s">
        <v>362</v>
      </c>
      <c r="B41" s="334">
        <v>419200</v>
      </c>
      <c r="C41" s="333" t="s">
        <v>118</v>
      </c>
      <c r="D41" s="353">
        <v>14</v>
      </c>
      <c r="E41" s="353">
        <v>505</v>
      </c>
      <c r="F41" s="356"/>
      <c r="G41" s="355" t="s">
        <v>361</v>
      </c>
      <c r="H41" s="335"/>
      <c r="I41" s="333" t="s">
        <v>360</v>
      </c>
      <c r="J41" s="359">
        <f>SUM(D46,J8,J22,J35,J39)</f>
        <v>750000</v>
      </c>
      <c r="K41" s="358" t="s">
        <v>346</v>
      </c>
      <c r="L41" s="352">
        <f>SUM(F46,L8,L22,L35,L39)</f>
        <v>692370</v>
      </c>
    </row>
    <row r="42" spans="1:12" ht="12.75" x14ac:dyDescent="0.2">
      <c r="A42" s="351" t="s">
        <v>359</v>
      </c>
      <c r="B42" s="334">
        <v>419300</v>
      </c>
      <c r="C42" s="333" t="s">
        <v>116</v>
      </c>
      <c r="D42" s="353">
        <v>0</v>
      </c>
      <c r="E42" s="353">
        <v>0</v>
      </c>
      <c r="F42" s="356"/>
      <c r="G42" s="355" t="s">
        <v>358</v>
      </c>
      <c r="H42" s="335"/>
      <c r="I42" s="333"/>
      <c r="J42" s="347"/>
      <c r="K42" s="347"/>
      <c r="L42" s="357"/>
    </row>
    <row r="43" spans="1:12" ht="12.75" x14ac:dyDescent="0.2">
      <c r="A43" s="351" t="s">
        <v>357</v>
      </c>
      <c r="B43" s="334">
        <v>419900</v>
      </c>
      <c r="C43" s="333" t="s">
        <v>115</v>
      </c>
      <c r="D43" s="353">
        <v>21425</v>
      </c>
      <c r="E43" s="534">
        <v>20439</v>
      </c>
      <c r="F43" s="356"/>
      <c r="G43" s="355" t="s">
        <v>356</v>
      </c>
      <c r="H43" s="351" t="s">
        <v>355</v>
      </c>
      <c r="I43" s="333" t="s">
        <v>354</v>
      </c>
      <c r="J43" s="533">
        <v>0</v>
      </c>
      <c r="K43" s="532">
        <v>0</v>
      </c>
      <c r="L43" s="352">
        <f>+K43</f>
        <v>0</v>
      </c>
    </row>
    <row r="44" spans="1:12" ht="12.75" x14ac:dyDescent="0.2">
      <c r="A44" s="351" t="s">
        <v>353</v>
      </c>
      <c r="B44" s="334"/>
      <c r="C44" s="333" t="s">
        <v>352</v>
      </c>
      <c r="D44" s="332">
        <f>SUBTOTAL(9,D19:D43)</f>
        <v>750000</v>
      </c>
      <c r="E44" s="350" t="s">
        <v>346</v>
      </c>
      <c r="F44" s="349">
        <f>SUBTOTAL(9,E20:E43)</f>
        <v>692370</v>
      </c>
      <c r="G44" s="348" t="s">
        <v>351</v>
      </c>
      <c r="H44" s="335"/>
      <c r="I44" s="333"/>
      <c r="J44" s="347"/>
      <c r="K44" s="347"/>
      <c r="L44" s="347"/>
    </row>
    <row r="45" spans="1:12" ht="24" x14ac:dyDescent="0.2">
      <c r="A45" s="346" t="s">
        <v>350</v>
      </c>
      <c r="B45" s="340">
        <v>410000</v>
      </c>
      <c r="C45" s="345" t="s">
        <v>349</v>
      </c>
      <c r="D45" s="344"/>
      <c r="E45" s="343" t="s">
        <v>346</v>
      </c>
      <c r="F45" s="342"/>
      <c r="G45" s="341"/>
      <c r="H45" s="340" t="s">
        <v>348</v>
      </c>
      <c r="I45" s="339" t="s">
        <v>347</v>
      </c>
      <c r="J45" s="338"/>
      <c r="K45" s="337" t="s">
        <v>346</v>
      </c>
      <c r="L45" s="336"/>
    </row>
    <row r="46" spans="1:12" ht="12.75" x14ac:dyDescent="0.2">
      <c r="A46" s="335"/>
      <c r="B46" s="334"/>
      <c r="C46" s="333"/>
      <c r="D46" s="332">
        <f>(D19+D44)</f>
        <v>750000</v>
      </c>
      <c r="E46" s="332"/>
      <c r="F46" s="331">
        <f>SUM(F19+F44)</f>
        <v>692370</v>
      </c>
      <c r="G46" s="330"/>
      <c r="H46" s="329"/>
      <c r="I46" s="328" t="s">
        <v>345</v>
      </c>
      <c r="J46" s="326">
        <f>(D7+J41+J43)</f>
        <v>999634</v>
      </c>
      <c r="K46" s="327"/>
      <c r="L46" s="326">
        <f>(F7+L41+K43)</f>
        <v>937990</v>
      </c>
    </row>
    <row r="47" spans="1:12" ht="12.95" customHeight="1" x14ac:dyDescent="0.2">
      <c r="A47" s="598" t="str">
        <f ca="1">CELL("FILENAME",A1)</f>
        <v>R:\Finance\Annual Budget\Amended 2016-2017\[2016-2017 Amended Budget.xlsx]237</v>
      </c>
      <c r="B47" s="598"/>
      <c r="C47" s="598"/>
      <c r="D47" s="324"/>
      <c r="E47" s="324"/>
      <c r="F47" s="324"/>
      <c r="G47" s="324"/>
      <c r="H47" s="324"/>
      <c r="I47" s="325"/>
      <c r="J47" s="324"/>
      <c r="K47" s="324"/>
      <c r="L47" s="324"/>
    </row>
    <row r="48" spans="1:12" x14ac:dyDescent="0.2">
      <c r="D48" s="323"/>
      <c r="E48" s="323"/>
      <c r="F48" s="323"/>
    </row>
    <row r="49" spans="4:6" x14ac:dyDescent="0.2">
      <c r="D49" s="323"/>
      <c r="E49" s="323"/>
      <c r="F49" s="323"/>
    </row>
    <row r="50" spans="4:6" x14ac:dyDescent="0.2">
      <c r="D50" s="323"/>
      <c r="E50" s="323"/>
      <c r="F50" s="323"/>
    </row>
    <row r="51" spans="4:6" x14ac:dyDescent="0.2">
      <c r="D51" s="323"/>
      <c r="E51" s="323"/>
      <c r="F51" s="323"/>
    </row>
    <row r="52" spans="4:6" x14ac:dyDescent="0.2">
      <c r="D52" s="323"/>
      <c r="E52" s="323"/>
      <c r="F52" s="323"/>
    </row>
    <row r="53" spans="4:6" x14ac:dyDescent="0.2">
      <c r="D53" s="323"/>
      <c r="E53" s="323"/>
      <c r="F53" s="323"/>
    </row>
    <row r="54" spans="4:6" x14ac:dyDescent="0.2">
      <c r="D54" s="323"/>
      <c r="E54" s="323"/>
      <c r="F54" s="323"/>
    </row>
    <row r="55" spans="4:6" x14ac:dyDescent="0.2">
      <c r="D55" s="323"/>
      <c r="E55" s="323"/>
      <c r="F55" s="323"/>
    </row>
    <row r="56" spans="4:6" x14ac:dyDescent="0.2">
      <c r="D56" s="323"/>
      <c r="E56" s="323"/>
      <c r="F56" s="323"/>
    </row>
    <row r="57" spans="4:6" x14ac:dyDescent="0.2">
      <c r="D57" s="323"/>
      <c r="E57" s="323"/>
      <c r="F57" s="323"/>
    </row>
    <row r="58" spans="4:6" x14ac:dyDescent="0.2">
      <c r="D58" s="323"/>
      <c r="E58" s="323"/>
      <c r="F58" s="323"/>
    </row>
    <row r="59" spans="4:6" x14ac:dyDescent="0.2">
      <c r="D59" s="323"/>
      <c r="E59" s="323"/>
      <c r="F59" s="323"/>
    </row>
    <row r="60" spans="4:6" x14ac:dyDescent="0.2">
      <c r="D60" s="323"/>
      <c r="E60" s="323"/>
      <c r="F60" s="323"/>
    </row>
    <row r="61" spans="4:6" x14ac:dyDescent="0.2">
      <c r="D61" s="323"/>
      <c r="E61" s="323"/>
      <c r="F61" s="323"/>
    </row>
    <row r="62" spans="4:6" x14ac:dyDescent="0.2">
      <c r="D62" s="323"/>
      <c r="E62" s="323"/>
      <c r="F62" s="323"/>
    </row>
    <row r="63" spans="4:6" x14ac:dyDescent="0.2">
      <c r="D63" s="323"/>
      <c r="E63" s="323"/>
      <c r="F63" s="323"/>
    </row>
    <row r="64" spans="4:6" x14ac:dyDescent="0.2">
      <c r="D64" s="323"/>
      <c r="E64" s="323"/>
      <c r="F64" s="323"/>
    </row>
    <row r="65" spans="4:6" x14ac:dyDescent="0.2">
      <c r="D65" s="323"/>
      <c r="E65" s="323"/>
      <c r="F65" s="323"/>
    </row>
    <row r="66" spans="4:6" x14ac:dyDescent="0.2">
      <c r="D66" s="323"/>
      <c r="E66" s="323"/>
      <c r="F66" s="323"/>
    </row>
    <row r="67" spans="4:6" x14ac:dyDescent="0.2">
      <c r="D67" s="323"/>
      <c r="E67" s="323"/>
      <c r="F67" s="323"/>
    </row>
    <row r="68" spans="4:6" x14ac:dyDescent="0.2">
      <c r="D68" s="323"/>
      <c r="E68" s="323"/>
      <c r="F68" s="323"/>
    </row>
    <row r="69" spans="4:6" x14ac:dyDescent="0.2">
      <c r="D69" s="323"/>
      <c r="E69" s="323"/>
      <c r="F69" s="323"/>
    </row>
    <row r="70" spans="4:6" x14ac:dyDescent="0.2">
      <c r="D70" s="323"/>
      <c r="E70" s="323"/>
      <c r="F70" s="323"/>
    </row>
    <row r="71" spans="4:6" x14ac:dyDescent="0.2">
      <c r="D71" s="323"/>
      <c r="E71" s="323"/>
      <c r="F71" s="323"/>
    </row>
    <row r="72" spans="4:6" x14ac:dyDescent="0.2">
      <c r="D72" s="323"/>
      <c r="E72" s="323"/>
      <c r="F72" s="323"/>
    </row>
    <row r="73" spans="4:6" x14ac:dyDescent="0.2">
      <c r="D73" s="323"/>
      <c r="E73" s="323"/>
      <c r="F73" s="323"/>
    </row>
    <row r="74" spans="4:6" x14ac:dyDescent="0.2">
      <c r="D74" s="323"/>
      <c r="E74" s="323"/>
      <c r="F74" s="323"/>
    </row>
    <row r="75" spans="4:6" x14ac:dyDescent="0.2">
      <c r="D75" s="323"/>
      <c r="E75" s="323"/>
      <c r="F75" s="323"/>
    </row>
    <row r="76" spans="4:6" x14ac:dyDescent="0.2">
      <c r="D76" s="323"/>
      <c r="E76" s="323"/>
      <c r="F76" s="323"/>
    </row>
    <row r="77" spans="4:6" x14ac:dyDescent="0.2">
      <c r="D77" s="323"/>
      <c r="E77" s="323"/>
      <c r="F77" s="323"/>
    </row>
    <row r="78" spans="4:6" x14ac:dyDescent="0.2">
      <c r="D78" s="323"/>
      <c r="E78" s="323"/>
      <c r="F78" s="323"/>
    </row>
    <row r="79" spans="4:6" x14ac:dyDescent="0.2">
      <c r="D79" s="323"/>
      <c r="E79" s="323"/>
      <c r="F79" s="323"/>
    </row>
    <row r="80" spans="4:6" x14ac:dyDescent="0.2">
      <c r="D80" s="323"/>
      <c r="E80" s="323"/>
      <c r="F80" s="323"/>
    </row>
    <row r="81" spans="4:6" x14ac:dyDescent="0.2">
      <c r="D81" s="323"/>
      <c r="E81" s="323"/>
      <c r="F81" s="323"/>
    </row>
    <row r="82" spans="4:6" x14ac:dyDescent="0.2">
      <c r="D82" s="323"/>
      <c r="E82" s="323"/>
      <c r="F82" s="323"/>
    </row>
    <row r="83" spans="4:6" x14ac:dyDescent="0.2">
      <c r="D83" s="323"/>
      <c r="E83" s="323"/>
      <c r="F83" s="323"/>
    </row>
    <row r="84" spans="4:6" x14ac:dyDescent="0.2">
      <c r="D84" s="323"/>
      <c r="E84" s="323"/>
      <c r="F84" s="323"/>
    </row>
    <row r="85" spans="4:6" x14ac:dyDescent="0.2">
      <c r="D85" s="323"/>
      <c r="E85" s="323"/>
      <c r="F85" s="323"/>
    </row>
    <row r="86" spans="4:6" x14ac:dyDescent="0.2">
      <c r="D86" s="323"/>
      <c r="E86" s="323"/>
      <c r="F86" s="323"/>
    </row>
    <row r="87" spans="4:6" x14ac:dyDescent="0.2">
      <c r="D87" s="323"/>
      <c r="E87" s="323"/>
      <c r="F87" s="323"/>
    </row>
    <row r="88" spans="4:6" x14ac:dyDescent="0.2">
      <c r="D88" s="323"/>
      <c r="E88" s="323"/>
      <c r="F88" s="323"/>
    </row>
    <row r="89" spans="4:6" x14ac:dyDescent="0.2">
      <c r="D89" s="323"/>
      <c r="E89" s="323"/>
      <c r="F89" s="323"/>
    </row>
    <row r="90" spans="4:6" x14ac:dyDescent="0.2">
      <c r="D90" s="323"/>
      <c r="E90" s="323"/>
      <c r="F90" s="323"/>
    </row>
    <row r="91" spans="4:6" x14ac:dyDescent="0.2">
      <c r="D91" s="323"/>
      <c r="E91" s="323"/>
      <c r="F91" s="323"/>
    </row>
    <row r="92" spans="4:6" x14ac:dyDescent="0.2">
      <c r="D92" s="323"/>
      <c r="E92" s="323"/>
      <c r="F92" s="323"/>
    </row>
    <row r="93" spans="4:6" x14ac:dyDescent="0.2">
      <c r="D93" s="323"/>
      <c r="E93" s="323"/>
      <c r="F93" s="323"/>
    </row>
    <row r="94" spans="4:6" x14ac:dyDescent="0.2">
      <c r="D94" s="323"/>
      <c r="E94" s="323"/>
      <c r="F94" s="323"/>
    </row>
    <row r="95" spans="4:6" x14ac:dyDescent="0.2">
      <c r="D95" s="323"/>
      <c r="E95" s="323"/>
      <c r="F95" s="323"/>
    </row>
    <row r="96" spans="4:6" x14ac:dyDescent="0.2">
      <c r="D96" s="323"/>
      <c r="E96" s="323"/>
      <c r="F96" s="323"/>
    </row>
    <row r="97" spans="4:6" x14ac:dyDescent="0.2">
      <c r="D97" s="323"/>
      <c r="E97" s="323"/>
      <c r="F97" s="323"/>
    </row>
    <row r="98" spans="4:6" x14ac:dyDescent="0.2">
      <c r="D98" s="323"/>
      <c r="E98" s="323"/>
      <c r="F98" s="323"/>
    </row>
    <row r="99" spans="4:6" x14ac:dyDescent="0.2">
      <c r="D99" s="323"/>
      <c r="E99" s="323"/>
      <c r="F99" s="323"/>
    </row>
    <row r="100" spans="4:6" x14ac:dyDescent="0.2">
      <c r="D100" s="323"/>
      <c r="E100" s="323"/>
      <c r="F100" s="323"/>
    </row>
    <row r="101" spans="4:6" x14ac:dyDescent="0.2">
      <c r="D101" s="323"/>
      <c r="E101" s="323"/>
      <c r="F101" s="323"/>
    </row>
    <row r="102" spans="4:6" x14ac:dyDescent="0.2">
      <c r="D102" s="323"/>
      <c r="E102" s="323"/>
      <c r="F102" s="323"/>
    </row>
    <row r="103" spans="4:6" x14ac:dyDescent="0.2">
      <c r="D103" s="323"/>
      <c r="E103" s="323"/>
      <c r="F103" s="323"/>
    </row>
    <row r="104" spans="4:6" x14ac:dyDescent="0.2">
      <c r="D104" s="323"/>
      <c r="E104" s="323"/>
      <c r="F104" s="323"/>
    </row>
    <row r="105" spans="4:6" x14ac:dyDescent="0.2">
      <c r="D105" s="323"/>
      <c r="E105" s="323"/>
      <c r="F105" s="323"/>
    </row>
    <row r="106" spans="4:6" x14ac:dyDescent="0.2">
      <c r="D106" s="323"/>
      <c r="E106" s="323"/>
      <c r="F106" s="323"/>
    </row>
    <row r="107" spans="4:6" x14ac:dyDescent="0.2">
      <c r="D107" s="323"/>
      <c r="E107" s="323"/>
      <c r="F107" s="323"/>
    </row>
    <row r="108" spans="4:6" x14ac:dyDescent="0.2">
      <c r="D108" s="323"/>
      <c r="E108" s="323"/>
      <c r="F108" s="323"/>
    </row>
    <row r="109" spans="4:6" x14ac:dyDescent="0.2">
      <c r="D109" s="323"/>
      <c r="E109" s="323"/>
      <c r="F109" s="323"/>
    </row>
    <row r="110" spans="4:6" x14ac:dyDescent="0.2">
      <c r="D110" s="323"/>
      <c r="E110" s="323"/>
      <c r="F110" s="323"/>
    </row>
    <row r="111" spans="4:6" x14ac:dyDescent="0.2">
      <c r="D111" s="323"/>
      <c r="E111" s="323"/>
      <c r="F111" s="323"/>
    </row>
    <row r="112" spans="4:6" x14ac:dyDescent="0.2">
      <c r="D112" s="323"/>
      <c r="E112" s="323"/>
      <c r="F112" s="323"/>
    </row>
    <row r="113" spans="4:6" x14ac:dyDescent="0.2">
      <c r="D113" s="323"/>
      <c r="E113" s="323"/>
      <c r="F113" s="323"/>
    </row>
    <row r="114" spans="4:6" x14ac:dyDescent="0.2">
      <c r="D114" s="323"/>
      <c r="E114" s="323"/>
      <c r="F114" s="323"/>
    </row>
    <row r="115" spans="4:6" x14ac:dyDescent="0.2">
      <c r="D115" s="323"/>
      <c r="E115" s="323"/>
      <c r="F115" s="323"/>
    </row>
    <row r="116" spans="4:6" x14ac:dyDescent="0.2">
      <c r="D116" s="323"/>
      <c r="E116" s="323"/>
      <c r="F116" s="323"/>
    </row>
    <row r="117" spans="4:6" x14ac:dyDescent="0.2">
      <c r="D117" s="323"/>
      <c r="E117" s="323"/>
      <c r="F117" s="323"/>
    </row>
    <row r="118" spans="4:6" x14ac:dyDescent="0.2">
      <c r="D118" s="323"/>
      <c r="E118" s="323"/>
      <c r="F118" s="323"/>
    </row>
    <row r="119" spans="4:6" x14ac:dyDescent="0.2">
      <c r="D119" s="323"/>
      <c r="E119" s="323"/>
      <c r="F119" s="323"/>
    </row>
    <row r="120" spans="4:6" x14ac:dyDescent="0.2">
      <c r="D120" s="323"/>
      <c r="E120" s="323"/>
      <c r="F120" s="323"/>
    </row>
    <row r="121" spans="4:6" x14ac:dyDescent="0.2">
      <c r="D121" s="323"/>
      <c r="E121" s="323"/>
      <c r="F121" s="323"/>
    </row>
    <row r="122" spans="4:6" x14ac:dyDescent="0.2">
      <c r="D122" s="323"/>
      <c r="E122" s="323"/>
      <c r="F122" s="323"/>
    </row>
    <row r="123" spans="4:6" x14ac:dyDescent="0.2">
      <c r="D123" s="323"/>
      <c r="E123" s="323"/>
      <c r="F123" s="323"/>
    </row>
    <row r="124" spans="4:6" x14ac:dyDescent="0.2">
      <c r="D124" s="323"/>
      <c r="E124" s="323"/>
      <c r="F124" s="323"/>
    </row>
    <row r="125" spans="4:6" x14ac:dyDescent="0.2">
      <c r="D125" s="323"/>
      <c r="E125" s="323"/>
      <c r="F125" s="323"/>
    </row>
    <row r="126" spans="4:6" x14ac:dyDescent="0.2">
      <c r="D126" s="323"/>
      <c r="E126" s="323"/>
      <c r="F126" s="323"/>
    </row>
    <row r="127" spans="4:6" x14ac:dyDescent="0.2">
      <c r="D127" s="323"/>
      <c r="E127" s="323"/>
      <c r="F127" s="323"/>
    </row>
    <row r="128" spans="4:6" x14ac:dyDescent="0.2">
      <c r="D128" s="323"/>
      <c r="E128" s="323"/>
      <c r="F128" s="323"/>
    </row>
    <row r="129" spans="4:6" x14ac:dyDescent="0.2">
      <c r="D129" s="323"/>
      <c r="E129" s="323"/>
      <c r="F129" s="323"/>
    </row>
    <row r="130" spans="4:6" x14ac:dyDescent="0.2">
      <c r="D130" s="323"/>
      <c r="E130" s="323"/>
      <c r="F130" s="323"/>
    </row>
    <row r="131" spans="4:6" x14ac:dyDescent="0.2">
      <c r="D131" s="323"/>
      <c r="E131" s="323"/>
      <c r="F131" s="323"/>
    </row>
    <row r="132" spans="4:6" x14ac:dyDescent="0.2">
      <c r="D132" s="323"/>
      <c r="E132" s="323"/>
      <c r="F132" s="323"/>
    </row>
    <row r="133" spans="4:6" x14ac:dyDescent="0.2">
      <c r="D133" s="323"/>
      <c r="E133" s="323"/>
      <c r="F133" s="323"/>
    </row>
    <row r="134" spans="4:6" x14ac:dyDescent="0.2">
      <c r="D134" s="323"/>
      <c r="E134" s="323"/>
      <c r="F134" s="323"/>
    </row>
    <row r="135" spans="4:6" x14ac:dyDescent="0.2">
      <c r="D135" s="323"/>
      <c r="E135" s="323"/>
      <c r="F135" s="323"/>
    </row>
    <row r="136" spans="4:6" x14ac:dyDescent="0.2">
      <c r="D136" s="323"/>
      <c r="E136" s="323"/>
      <c r="F136" s="323"/>
    </row>
    <row r="137" spans="4:6" x14ac:dyDescent="0.2">
      <c r="D137" s="323"/>
      <c r="E137" s="323"/>
      <c r="F137" s="323"/>
    </row>
    <row r="138" spans="4:6" x14ac:dyDescent="0.2">
      <c r="D138" s="323"/>
      <c r="E138" s="323"/>
      <c r="F138" s="323"/>
    </row>
    <row r="139" spans="4:6" x14ac:dyDescent="0.2">
      <c r="D139" s="323"/>
      <c r="E139" s="323"/>
      <c r="F139" s="323"/>
    </row>
    <row r="140" spans="4:6" x14ac:dyDescent="0.2">
      <c r="D140" s="323"/>
      <c r="E140" s="323"/>
      <c r="F140" s="323"/>
    </row>
    <row r="141" spans="4:6" x14ac:dyDescent="0.2">
      <c r="D141" s="323"/>
      <c r="E141" s="323"/>
      <c r="F141" s="323"/>
    </row>
    <row r="142" spans="4:6" x14ac:dyDescent="0.2">
      <c r="D142" s="323"/>
      <c r="E142" s="323"/>
      <c r="F142" s="323"/>
    </row>
    <row r="143" spans="4:6" x14ac:dyDescent="0.2">
      <c r="D143" s="323"/>
      <c r="E143" s="323"/>
      <c r="F143" s="323"/>
    </row>
    <row r="144" spans="4:6" x14ac:dyDescent="0.2">
      <c r="D144" s="323"/>
      <c r="E144" s="323"/>
      <c r="F144" s="323"/>
    </row>
    <row r="145" spans="4:6" x14ac:dyDescent="0.2">
      <c r="D145" s="323"/>
      <c r="E145" s="323"/>
      <c r="F145" s="323"/>
    </row>
    <row r="146" spans="4:6" x14ac:dyDescent="0.2">
      <c r="D146" s="323"/>
      <c r="E146" s="323"/>
      <c r="F146" s="323"/>
    </row>
    <row r="147" spans="4:6" x14ac:dyDescent="0.2">
      <c r="D147" s="323"/>
      <c r="E147" s="323"/>
      <c r="F147" s="323"/>
    </row>
    <row r="148" spans="4:6" x14ac:dyDescent="0.2">
      <c r="D148" s="323"/>
      <c r="E148" s="323"/>
      <c r="F148" s="323"/>
    </row>
    <row r="149" spans="4:6" x14ac:dyDescent="0.2">
      <c r="D149" s="323"/>
      <c r="E149" s="323"/>
      <c r="F149" s="323"/>
    </row>
    <row r="150" spans="4:6" x14ac:dyDescent="0.2">
      <c r="D150" s="323"/>
      <c r="E150" s="323"/>
      <c r="F150" s="323"/>
    </row>
    <row r="151" spans="4:6" x14ac:dyDescent="0.2">
      <c r="D151" s="323"/>
      <c r="E151" s="323"/>
      <c r="F151" s="323"/>
    </row>
    <row r="152" spans="4:6" x14ac:dyDescent="0.2">
      <c r="D152" s="323"/>
      <c r="E152" s="323"/>
      <c r="F152" s="323"/>
    </row>
    <row r="153" spans="4:6" x14ac:dyDescent="0.2">
      <c r="D153" s="323"/>
      <c r="E153" s="323"/>
      <c r="F153" s="323"/>
    </row>
    <row r="154" spans="4:6" x14ac:dyDescent="0.2">
      <c r="D154" s="323"/>
      <c r="E154" s="323"/>
      <c r="F154" s="323"/>
    </row>
    <row r="155" spans="4:6" x14ac:dyDescent="0.2">
      <c r="D155" s="323"/>
      <c r="E155" s="323"/>
      <c r="F155" s="323"/>
    </row>
    <row r="156" spans="4:6" x14ac:dyDescent="0.2">
      <c r="D156" s="323"/>
      <c r="E156" s="323"/>
      <c r="F156" s="323"/>
    </row>
    <row r="157" spans="4:6" x14ac:dyDescent="0.2">
      <c r="D157" s="323"/>
      <c r="E157" s="323"/>
      <c r="F157" s="323"/>
    </row>
    <row r="158" spans="4:6" x14ac:dyDescent="0.2">
      <c r="D158" s="323"/>
      <c r="E158" s="323"/>
      <c r="F158" s="323"/>
    </row>
    <row r="159" spans="4:6" x14ac:dyDescent="0.2">
      <c r="D159" s="323"/>
      <c r="E159" s="323"/>
      <c r="F159" s="323"/>
    </row>
    <row r="160" spans="4:6" x14ac:dyDescent="0.2">
      <c r="D160" s="323"/>
      <c r="E160" s="323"/>
      <c r="F160" s="323"/>
    </row>
    <row r="161" spans="4:6" x14ac:dyDescent="0.2">
      <c r="D161" s="323"/>
      <c r="E161" s="323"/>
      <c r="F161" s="323"/>
    </row>
    <row r="162" spans="4:6" x14ac:dyDescent="0.2">
      <c r="D162" s="323"/>
      <c r="E162" s="323"/>
      <c r="F162" s="323"/>
    </row>
    <row r="163" spans="4:6" x14ac:dyDescent="0.2">
      <c r="D163" s="323"/>
      <c r="E163" s="323"/>
      <c r="F163" s="323"/>
    </row>
    <row r="164" spans="4:6" x14ac:dyDescent="0.2">
      <c r="D164" s="323"/>
      <c r="E164" s="323"/>
      <c r="F164" s="323"/>
    </row>
    <row r="165" spans="4:6" x14ac:dyDescent="0.2">
      <c r="D165" s="323"/>
      <c r="E165" s="323"/>
      <c r="F165" s="323"/>
    </row>
    <row r="166" spans="4:6" x14ac:dyDescent="0.2">
      <c r="D166" s="323"/>
      <c r="E166" s="323"/>
      <c r="F166" s="323"/>
    </row>
    <row r="167" spans="4:6" x14ac:dyDescent="0.2">
      <c r="D167" s="323"/>
      <c r="E167" s="323"/>
      <c r="F167" s="323"/>
    </row>
    <row r="168" spans="4:6" x14ac:dyDescent="0.2">
      <c r="D168" s="323"/>
      <c r="E168" s="323"/>
      <c r="F168" s="323"/>
    </row>
    <row r="169" spans="4:6" x14ac:dyDescent="0.2">
      <c r="D169" s="323"/>
      <c r="E169" s="323"/>
      <c r="F169" s="323"/>
    </row>
    <row r="170" spans="4:6" x14ac:dyDescent="0.2">
      <c r="D170" s="323"/>
      <c r="E170" s="323"/>
      <c r="F170" s="323"/>
    </row>
    <row r="171" spans="4:6" x14ac:dyDescent="0.2">
      <c r="D171" s="323"/>
      <c r="E171" s="323"/>
      <c r="F171" s="323"/>
    </row>
    <row r="172" spans="4:6" x14ac:dyDescent="0.2">
      <c r="D172" s="323"/>
      <c r="E172" s="323"/>
      <c r="F172" s="323"/>
    </row>
    <row r="173" spans="4:6" x14ac:dyDescent="0.2">
      <c r="D173" s="323"/>
      <c r="E173" s="323"/>
      <c r="F173" s="323"/>
    </row>
    <row r="174" spans="4:6" x14ac:dyDescent="0.2">
      <c r="D174" s="323"/>
      <c r="E174" s="323"/>
      <c r="F174" s="323"/>
    </row>
    <row r="175" spans="4:6" x14ac:dyDescent="0.2">
      <c r="D175" s="323"/>
      <c r="E175" s="323"/>
      <c r="F175" s="323"/>
    </row>
    <row r="176" spans="4:6" x14ac:dyDescent="0.2">
      <c r="D176" s="323"/>
      <c r="E176" s="323"/>
      <c r="F176" s="323"/>
    </row>
    <row r="177" spans="4:6" x14ac:dyDescent="0.2">
      <c r="D177" s="323"/>
      <c r="E177" s="323"/>
      <c r="F177" s="323"/>
    </row>
    <row r="178" spans="4:6" x14ac:dyDescent="0.2">
      <c r="D178" s="323"/>
      <c r="E178" s="323"/>
      <c r="F178" s="323"/>
    </row>
    <row r="179" spans="4:6" x14ac:dyDescent="0.2">
      <c r="D179" s="323"/>
      <c r="E179" s="323"/>
      <c r="F179" s="323"/>
    </row>
    <row r="180" spans="4:6" x14ac:dyDescent="0.2">
      <c r="D180" s="323"/>
      <c r="E180" s="323"/>
      <c r="F180" s="323"/>
    </row>
    <row r="181" spans="4:6" x14ac:dyDescent="0.2">
      <c r="D181" s="323"/>
      <c r="E181" s="323"/>
      <c r="F181" s="323"/>
    </row>
    <row r="182" spans="4:6" x14ac:dyDescent="0.2">
      <c r="D182" s="323"/>
      <c r="E182" s="323"/>
      <c r="F182" s="323"/>
    </row>
    <row r="183" spans="4:6" x14ac:dyDescent="0.2">
      <c r="D183" s="323"/>
      <c r="E183" s="323"/>
      <c r="F183" s="323"/>
    </row>
    <row r="184" spans="4:6" x14ac:dyDescent="0.2">
      <c r="D184" s="323"/>
      <c r="E184" s="323"/>
      <c r="F184" s="323"/>
    </row>
    <row r="185" spans="4:6" x14ac:dyDescent="0.2">
      <c r="D185" s="323"/>
      <c r="E185" s="323"/>
      <c r="F185" s="323"/>
    </row>
    <row r="186" spans="4:6" x14ac:dyDescent="0.2">
      <c r="D186" s="323"/>
      <c r="E186" s="323"/>
      <c r="F186" s="323"/>
    </row>
    <row r="187" spans="4:6" x14ac:dyDescent="0.2">
      <c r="D187" s="323"/>
      <c r="E187" s="323"/>
      <c r="F187" s="323"/>
    </row>
    <row r="188" spans="4:6" x14ac:dyDescent="0.2">
      <c r="D188" s="323"/>
      <c r="E188" s="323"/>
      <c r="F188" s="323"/>
    </row>
    <row r="189" spans="4:6" x14ac:dyDescent="0.2">
      <c r="D189" s="323"/>
      <c r="E189" s="323"/>
      <c r="F189" s="323"/>
    </row>
    <row r="190" spans="4:6" x14ac:dyDescent="0.2">
      <c r="D190" s="323"/>
      <c r="E190" s="323"/>
      <c r="F190" s="323"/>
    </row>
    <row r="191" spans="4:6" x14ac:dyDescent="0.2">
      <c r="D191" s="323"/>
      <c r="E191" s="323"/>
      <c r="F191" s="323"/>
    </row>
    <row r="192" spans="4:6" x14ac:dyDescent="0.2">
      <c r="D192" s="323"/>
      <c r="E192" s="323"/>
      <c r="F192" s="323"/>
    </row>
    <row r="193" spans="4:6" x14ac:dyDescent="0.2">
      <c r="D193" s="323"/>
      <c r="E193" s="323"/>
      <c r="F193" s="323"/>
    </row>
    <row r="194" spans="4:6" x14ac:dyDescent="0.2">
      <c r="D194" s="323"/>
      <c r="E194" s="323"/>
      <c r="F194" s="323"/>
    </row>
    <row r="195" spans="4:6" x14ac:dyDescent="0.2">
      <c r="D195" s="323"/>
      <c r="E195" s="323"/>
      <c r="F195" s="323"/>
    </row>
    <row r="196" spans="4:6" x14ac:dyDescent="0.2">
      <c r="D196" s="323"/>
      <c r="E196" s="323"/>
      <c r="F196" s="323"/>
    </row>
    <row r="197" spans="4:6" x14ac:dyDescent="0.2">
      <c r="D197" s="323"/>
      <c r="E197" s="323"/>
      <c r="F197" s="323"/>
    </row>
    <row r="198" spans="4:6" x14ac:dyDescent="0.2">
      <c r="D198" s="323"/>
      <c r="E198" s="323"/>
      <c r="F198" s="323"/>
    </row>
    <row r="199" spans="4:6" x14ac:dyDescent="0.2">
      <c r="D199" s="323"/>
      <c r="E199" s="323"/>
      <c r="F199" s="323"/>
    </row>
    <row r="200" spans="4:6" x14ac:dyDescent="0.2">
      <c r="D200" s="323"/>
      <c r="E200" s="323"/>
      <c r="F200" s="323"/>
    </row>
    <row r="201" spans="4:6" x14ac:dyDescent="0.2">
      <c r="D201" s="323"/>
      <c r="E201" s="323"/>
      <c r="F201" s="323"/>
    </row>
    <row r="202" spans="4:6" x14ac:dyDescent="0.2">
      <c r="D202" s="323"/>
      <c r="E202" s="323"/>
      <c r="F202" s="323"/>
    </row>
    <row r="203" spans="4:6" x14ac:dyDescent="0.2">
      <c r="D203" s="323"/>
      <c r="E203" s="323"/>
      <c r="F203" s="323"/>
    </row>
    <row r="204" spans="4:6" x14ac:dyDescent="0.2">
      <c r="D204" s="323"/>
      <c r="E204" s="323"/>
      <c r="F204" s="323"/>
    </row>
    <row r="205" spans="4:6" x14ac:dyDescent="0.2">
      <c r="D205" s="323"/>
      <c r="E205" s="323"/>
      <c r="F205" s="323"/>
    </row>
    <row r="206" spans="4:6" x14ac:dyDescent="0.2">
      <c r="D206" s="323"/>
      <c r="E206" s="323"/>
      <c r="F206" s="323"/>
    </row>
    <row r="207" spans="4:6" x14ac:dyDescent="0.2">
      <c r="D207" s="323"/>
      <c r="E207" s="323"/>
      <c r="F207" s="323"/>
    </row>
    <row r="208" spans="4:6" x14ac:dyDescent="0.2">
      <c r="D208" s="323"/>
      <c r="E208" s="323"/>
      <c r="F208" s="323"/>
    </row>
    <row r="209" spans="4:6" x14ac:dyDescent="0.2">
      <c r="D209" s="323"/>
      <c r="E209" s="323"/>
      <c r="F209" s="323"/>
    </row>
    <row r="210" spans="4:6" x14ac:dyDescent="0.2">
      <c r="D210" s="323"/>
      <c r="E210" s="323"/>
      <c r="F210" s="323"/>
    </row>
    <row r="211" spans="4:6" x14ac:dyDescent="0.2">
      <c r="D211" s="323"/>
      <c r="E211" s="323"/>
      <c r="F211" s="323"/>
    </row>
    <row r="212" spans="4:6" x14ac:dyDescent="0.2">
      <c r="D212" s="323"/>
      <c r="E212" s="323"/>
      <c r="F212" s="323"/>
    </row>
    <row r="213" spans="4:6" x14ac:dyDescent="0.2">
      <c r="D213" s="323"/>
      <c r="E213" s="323"/>
      <c r="F213" s="323"/>
    </row>
    <row r="214" spans="4:6" x14ac:dyDescent="0.2">
      <c r="D214" s="323"/>
      <c r="E214" s="323"/>
      <c r="F214" s="323"/>
    </row>
    <row r="215" spans="4:6" x14ac:dyDescent="0.2">
      <c r="D215" s="323"/>
      <c r="E215" s="323"/>
      <c r="F215" s="323"/>
    </row>
    <row r="216" spans="4:6" x14ac:dyDescent="0.2">
      <c r="D216" s="323"/>
      <c r="E216" s="323"/>
      <c r="F216" s="323"/>
    </row>
    <row r="217" spans="4:6" x14ac:dyDescent="0.2">
      <c r="D217" s="323"/>
      <c r="E217" s="323"/>
      <c r="F217" s="323"/>
    </row>
    <row r="218" spans="4:6" x14ac:dyDescent="0.2">
      <c r="D218" s="323"/>
      <c r="E218" s="323"/>
      <c r="F218" s="323"/>
    </row>
    <row r="219" spans="4:6" x14ac:dyDescent="0.2">
      <c r="D219" s="323"/>
      <c r="E219" s="323"/>
      <c r="F219" s="323"/>
    </row>
    <row r="220" spans="4:6" x14ac:dyDescent="0.2">
      <c r="D220" s="323"/>
      <c r="E220" s="323"/>
      <c r="F220" s="323"/>
    </row>
    <row r="221" spans="4:6" x14ac:dyDescent="0.2">
      <c r="D221" s="323"/>
      <c r="E221" s="323"/>
      <c r="F221" s="323"/>
    </row>
    <row r="222" spans="4:6" x14ac:dyDescent="0.2">
      <c r="D222" s="323"/>
      <c r="E222" s="323"/>
      <c r="F222" s="323"/>
    </row>
    <row r="223" spans="4:6" x14ac:dyDescent="0.2">
      <c r="D223" s="323"/>
      <c r="E223" s="323"/>
      <c r="F223" s="323"/>
    </row>
    <row r="224" spans="4:6" x14ac:dyDescent="0.2">
      <c r="D224" s="323"/>
      <c r="E224" s="323"/>
      <c r="F224" s="323"/>
    </row>
    <row r="225" spans="4:6" x14ac:dyDescent="0.2">
      <c r="D225" s="323"/>
      <c r="E225" s="323"/>
      <c r="F225" s="323"/>
    </row>
    <row r="226" spans="4:6" x14ac:dyDescent="0.2">
      <c r="D226" s="323"/>
      <c r="E226" s="323"/>
      <c r="F226" s="323"/>
    </row>
    <row r="227" spans="4:6" x14ac:dyDescent="0.2">
      <c r="D227" s="323"/>
      <c r="E227" s="323"/>
      <c r="F227" s="323"/>
    </row>
    <row r="228" spans="4:6" x14ac:dyDescent="0.2">
      <c r="D228" s="323"/>
      <c r="E228" s="323"/>
      <c r="F228" s="323"/>
    </row>
    <row r="229" spans="4:6" x14ac:dyDescent="0.2">
      <c r="D229" s="323"/>
      <c r="E229" s="323"/>
      <c r="F229" s="323"/>
    </row>
    <row r="230" spans="4:6" x14ac:dyDescent="0.2">
      <c r="D230" s="323"/>
      <c r="E230" s="323"/>
      <c r="F230" s="323"/>
    </row>
    <row r="231" spans="4:6" x14ac:dyDescent="0.2">
      <c r="D231" s="323"/>
      <c r="E231" s="323"/>
      <c r="F231" s="323"/>
    </row>
    <row r="232" spans="4:6" x14ac:dyDescent="0.2">
      <c r="D232" s="323"/>
      <c r="E232" s="323"/>
      <c r="F232" s="323"/>
    </row>
    <row r="233" spans="4:6" x14ac:dyDescent="0.2">
      <c r="D233" s="323"/>
      <c r="E233" s="323"/>
      <c r="F233" s="323"/>
    </row>
    <row r="234" spans="4:6" x14ac:dyDescent="0.2">
      <c r="D234" s="323"/>
      <c r="E234" s="323"/>
      <c r="F234" s="323"/>
    </row>
    <row r="235" spans="4:6" x14ac:dyDescent="0.2">
      <c r="D235" s="323"/>
      <c r="E235" s="323"/>
      <c r="F235" s="323"/>
    </row>
    <row r="236" spans="4:6" x14ac:dyDescent="0.2">
      <c r="D236" s="323"/>
      <c r="E236" s="323"/>
      <c r="F236" s="323"/>
    </row>
    <row r="237" spans="4:6" x14ac:dyDescent="0.2">
      <c r="D237" s="323"/>
      <c r="E237" s="323"/>
      <c r="F237" s="323"/>
    </row>
    <row r="238" spans="4:6" x14ac:dyDescent="0.2">
      <c r="D238" s="323"/>
      <c r="E238" s="323"/>
      <c r="F238" s="323"/>
    </row>
    <row r="239" spans="4:6" x14ac:dyDescent="0.2">
      <c r="D239" s="323"/>
      <c r="E239" s="323"/>
      <c r="F239" s="323"/>
    </row>
    <row r="240" spans="4:6" x14ac:dyDescent="0.2">
      <c r="D240" s="323"/>
      <c r="E240" s="323"/>
      <c r="F240" s="323"/>
    </row>
    <row r="241" spans="4:6" x14ac:dyDescent="0.2">
      <c r="D241" s="323"/>
      <c r="E241" s="323"/>
      <c r="F241" s="323"/>
    </row>
    <row r="242" spans="4:6" x14ac:dyDescent="0.2">
      <c r="D242" s="323"/>
      <c r="E242" s="323"/>
      <c r="F242" s="323"/>
    </row>
    <row r="243" spans="4:6" x14ac:dyDescent="0.2">
      <c r="D243" s="323"/>
      <c r="E243" s="323"/>
      <c r="F243" s="323"/>
    </row>
    <row r="244" spans="4:6" x14ac:dyDescent="0.2">
      <c r="D244" s="323"/>
      <c r="E244" s="323"/>
      <c r="F244" s="323"/>
    </row>
    <row r="245" spans="4:6" x14ac:dyDescent="0.2">
      <c r="D245" s="323"/>
      <c r="E245" s="323"/>
      <c r="F245" s="323"/>
    </row>
    <row r="246" spans="4:6" x14ac:dyDescent="0.2">
      <c r="D246" s="323"/>
      <c r="E246" s="323"/>
      <c r="F246" s="323"/>
    </row>
    <row r="247" spans="4:6" x14ac:dyDescent="0.2">
      <c r="D247" s="323"/>
      <c r="E247" s="323"/>
      <c r="F247" s="323"/>
    </row>
    <row r="248" spans="4:6" x14ac:dyDescent="0.2">
      <c r="D248" s="323"/>
      <c r="E248" s="323"/>
      <c r="F248" s="323"/>
    </row>
    <row r="249" spans="4:6" x14ac:dyDescent="0.2">
      <c r="D249" s="323"/>
      <c r="E249" s="323"/>
      <c r="F249" s="323"/>
    </row>
    <row r="250" spans="4:6" x14ac:dyDescent="0.2">
      <c r="D250" s="323"/>
      <c r="E250" s="323"/>
      <c r="F250" s="323"/>
    </row>
    <row r="251" spans="4:6" x14ac:dyDescent="0.2">
      <c r="D251" s="323"/>
      <c r="E251" s="323"/>
      <c r="F251" s="323"/>
    </row>
    <row r="252" spans="4:6" x14ac:dyDescent="0.2">
      <c r="D252" s="323"/>
      <c r="E252" s="323"/>
      <c r="F252" s="323"/>
    </row>
    <row r="253" spans="4:6" x14ac:dyDescent="0.2">
      <c r="D253" s="323"/>
      <c r="E253" s="323"/>
      <c r="F253" s="323"/>
    </row>
    <row r="254" spans="4:6" x14ac:dyDescent="0.2">
      <c r="D254" s="323"/>
      <c r="E254" s="323"/>
      <c r="F254" s="323"/>
    </row>
    <row r="255" spans="4:6" x14ac:dyDescent="0.2">
      <c r="D255" s="323"/>
      <c r="E255" s="323"/>
      <c r="F255" s="323"/>
    </row>
    <row r="256" spans="4:6" x14ac:dyDescent="0.2">
      <c r="D256" s="323"/>
      <c r="E256" s="323"/>
      <c r="F256" s="323"/>
    </row>
    <row r="257" spans="4:6" x14ac:dyDescent="0.2">
      <c r="D257" s="323"/>
      <c r="E257" s="323"/>
      <c r="F257" s="323"/>
    </row>
    <row r="258" spans="4:6" x14ac:dyDescent="0.2">
      <c r="D258" s="323"/>
      <c r="E258" s="323"/>
      <c r="F258" s="323"/>
    </row>
    <row r="259" spans="4:6" x14ac:dyDescent="0.2">
      <c r="D259" s="323"/>
      <c r="E259" s="323"/>
      <c r="F259" s="323"/>
    </row>
    <row r="260" spans="4:6" x14ac:dyDescent="0.2">
      <c r="D260" s="323"/>
      <c r="E260" s="323"/>
      <c r="F260" s="323"/>
    </row>
    <row r="261" spans="4:6" x14ac:dyDescent="0.2">
      <c r="D261" s="323"/>
      <c r="E261" s="323"/>
      <c r="F261" s="323"/>
    </row>
    <row r="262" spans="4:6" x14ac:dyDescent="0.2">
      <c r="D262" s="323"/>
      <c r="E262" s="323"/>
      <c r="F262" s="323"/>
    </row>
    <row r="263" spans="4:6" x14ac:dyDescent="0.2">
      <c r="D263" s="323"/>
      <c r="E263" s="323"/>
      <c r="F263" s="323"/>
    </row>
    <row r="264" spans="4:6" x14ac:dyDescent="0.2">
      <c r="D264" s="323"/>
      <c r="E264" s="323"/>
      <c r="F264" s="323"/>
    </row>
    <row r="265" spans="4:6" x14ac:dyDescent="0.2">
      <c r="D265" s="323"/>
      <c r="E265" s="323"/>
      <c r="F265" s="323"/>
    </row>
    <row r="266" spans="4:6" x14ac:dyDescent="0.2">
      <c r="D266" s="323"/>
      <c r="E266" s="323"/>
      <c r="F266" s="323"/>
    </row>
    <row r="267" spans="4:6" x14ac:dyDescent="0.2">
      <c r="D267" s="323"/>
      <c r="E267" s="323"/>
      <c r="F267" s="323"/>
    </row>
    <row r="268" spans="4:6" x14ac:dyDescent="0.2">
      <c r="D268" s="323"/>
      <c r="E268" s="323"/>
      <c r="F268" s="323"/>
    </row>
    <row r="269" spans="4:6" x14ac:dyDescent="0.2">
      <c r="D269" s="323"/>
      <c r="E269" s="323"/>
      <c r="F269" s="323"/>
    </row>
    <row r="270" spans="4:6" x14ac:dyDescent="0.2">
      <c r="D270" s="323"/>
      <c r="E270" s="323"/>
      <c r="F270" s="323"/>
    </row>
    <row r="271" spans="4:6" x14ac:dyDescent="0.2">
      <c r="D271" s="323"/>
      <c r="E271" s="323"/>
      <c r="F271" s="323"/>
    </row>
    <row r="272" spans="4:6" x14ac:dyDescent="0.2">
      <c r="D272" s="323"/>
      <c r="E272" s="323"/>
      <c r="F272" s="323"/>
    </row>
    <row r="273" spans="4:6" x14ac:dyDescent="0.2">
      <c r="D273" s="323"/>
      <c r="E273" s="323"/>
      <c r="F273" s="323"/>
    </row>
    <row r="274" spans="4:6" x14ac:dyDescent="0.2">
      <c r="D274" s="323"/>
      <c r="E274" s="323"/>
      <c r="F274" s="323"/>
    </row>
    <row r="275" spans="4:6" x14ac:dyDescent="0.2">
      <c r="D275" s="323"/>
      <c r="E275" s="323"/>
      <c r="F275" s="323"/>
    </row>
    <row r="276" spans="4:6" x14ac:dyDescent="0.2">
      <c r="D276" s="323"/>
      <c r="E276" s="323"/>
      <c r="F276" s="323"/>
    </row>
    <row r="277" spans="4:6" x14ac:dyDescent="0.2">
      <c r="D277" s="323"/>
      <c r="E277" s="323"/>
      <c r="F277" s="323"/>
    </row>
    <row r="278" spans="4:6" x14ac:dyDescent="0.2">
      <c r="D278" s="323"/>
      <c r="E278" s="323"/>
      <c r="F278" s="323"/>
    </row>
    <row r="279" spans="4:6" x14ac:dyDescent="0.2">
      <c r="D279" s="323"/>
      <c r="E279" s="323"/>
      <c r="F279" s="323"/>
    </row>
    <row r="280" spans="4:6" x14ac:dyDescent="0.2">
      <c r="D280" s="323"/>
      <c r="E280" s="323"/>
      <c r="F280" s="323"/>
    </row>
    <row r="281" spans="4:6" x14ac:dyDescent="0.2">
      <c r="D281" s="323"/>
      <c r="E281" s="323"/>
      <c r="F281" s="323"/>
    </row>
    <row r="282" spans="4:6" x14ac:dyDescent="0.2">
      <c r="D282" s="323"/>
      <c r="E282" s="323"/>
      <c r="F282" s="323"/>
    </row>
    <row r="283" spans="4:6" x14ac:dyDescent="0.2">
      <c r="D283" s="323"/>
      <c r="E283" s="323"/>
      <c r="F283" s="323"/>
    </row>
    <row r="284" spans="4:6" x14ac:dyDescent="0.2">
      <c r="D284" s="323"/>
      <c r="E284" s="323"/>
      <c r="F284" s="323"/>
    </row>
    <row r="285" spans="4:6" x14ac:dyDescent="0.2">
      <c r="D285" s="323"/>
      <c r="E285" s="323"/>
      <c r="F285" s="323"/>
    </row>
    <row r="286" spans="4:6" x14ac:dyDescent="0.2">
      <c r="D286" s="323"/>
      <c r="E286" s="323"/>
      <c r="F286" s="323"/>
    </row>
    <row r="287" spans="4:6" x14ac:dyDescent="0.2">
      <c r="D287" s="323"/>
      <c r="E287" s="323"/>
      <c r="F287" s="323"/>
    </row>
    <row r="288" spans="4:6" x14ac:dyDescent="0.2">
      <c r="D288" s="323"/>
      <c r="E288" s="323"/>
      <c r="F288" s="323"/>
    </row>
    <row r="289" spans="4:6" x14ac:dyDescent="0.2">
      <c r="D289" s="323"/>
      <c r="E289" s="323"/>
      <c r="F289" s="323"/>
    </row>
    <row r="290" spans="4:6" x14ac:dyDescent="0.2">
      <c r="D290" s="323"/>
      <c r="E290" s="323"/>
      <c r="F290" s="323"/>
    </row>
    <row r="291" spans="4:6" x14ac:dyDescent="0.2">
      <c r="D291" s="323"/>
      <c r="E291" s="323"/>
      <c r="F291" s="323"/>
    </row>
    <row r="292" spans="4:6" x14ac:dyDescent="0.2">
      <c r="D292" s="323"/>
      <c r="E292" s="323"/>
      <c r="F292" s="323"/>
    </row>
    <row r="293" spans="4:6" x14ac:dyDescent="0.2">
      <c r="D293" s="323"/>
      <c r="E293" s="323"/>
      <c r="F293" s="323"/>
    </row>
    <row r="294" spans="4:6" x14ac:dyDescent="0.2">
      <c r="D294" s="323"/>
      <c r="E294" s="323"/>
      <c r="F294" s="323"/>
    </row>
    <row r="295" spans="4:6" x14ac:dyDescent="0.2">
      <c r="D295" s="323"/>
      <c r="E295" s="323"/>
      <c r="F295" s="323"/>
    </row>
    <row r="296" spans="4:6" x14ac:dyDescent="0.2">
      <c r="D296" s="323"/>
      <c r="E296" s="323"/>
      <c r="F296" s="323"/>
    </row>
    <row r="297" spans="4:6" x14ac:dyDescent="0.2">
      <c r="D297" s="323"/>
      <c r="E297" s="323"/>
      <c r="F297" s="323"/>
    </row>
    <row r="298" spans="4:6" x14ac:dyDescent="0.2">
      <c r="D298" s="323"/>
      <c r="E298" s="323"/>
      <c r="F298" s="323"/>
    </row>
    <row r="299" spans="4:6" x14ac:dyDescent="0.2">
      <c r="D299" s="323"/>
      <c r="E299" s="323"/>
      <c r="F299" s="323"/>
    </row>
    <row r="300" spans="4:6" x14ac:dyDescent="0.2">
      <c r="D300" s="323"/>
      <c r="E300" s="323"/>
      <c r="F300" s="323"/>
    </row>
    <row r="301" spans="4:6" x14ac:dyDescent="0.2">
      <c r="D301" s="323"/>
      <c r="E301" s="323"/>
      <c r="F301" s="323"/>
    </row>
    <row r="302" spans="4:6" x14ac:dyDescent="0.2">
      <c r="D302" s="323"/>
      <c r="E302" s="323"/>
      <c r="F302" s="323"/>
    </row>
    <row r="303" spans="4:6" x14ac:dyDescent="0.2">
      <c r="D303" s="323"/>
      <c r="E303" s="323"/>
      <c r="F303" s="323"/>
    </row>
    <row r="304" spans="4:6" x14ac:dyDescent="0.2">
      <c r="D304" s="323"/>
      <c r="E304" s="323"/>
      <c r="F304" s="323"/>
    </row>
    <row r="305" spans="4:6" x14ac:dyDescent="0.2">
      <c r="D305" s="323"/>
      <c r="E305" s="323"/>
      <c r="F305" s="323"/>
    </row>
    <row r="306" spans="4:6" x14ac:dyDescent="0.2">
      <c r="D306" s="323"/>
      <c r="E306" s="323"/>
      <c r="F306" s="323"/>
    </row>
    <row r="307" spans="4:6" x14ac:dyDescent="0.2">
      <c r="D307" s="323"/>
      <c r="E307" s="323"/>
      <c r="F307" s="323"/>
    </row>
    <row r="308" spans="4:6" x14ac:dyDescent="0.2">
      <c r="D308" s="323"/>
      <c r="E308" s="323"/>
      <c r="F308" s="323"/>
    </row>
    <row r="309" spans="4:6" x14ac:dyDescent="0.2">
      <c r="D309" s="323"/>
      <c r="E309" s="323"/>
      <c r="F309" s="323"/>
    </row>
    <row r="310" spans="4:6" x14ac:dyDescent="0.2">
      <c r="D310" s="323"/>
      <c r="E310" s="323"/>
      <c r="F310" s="323"/>
    </row>
    <row r="311" spans="4:6" x14ac:dyDescent="0.2">
      <c r="D311" s="323"/>
      <c r="E311" s="323"/>
      <c r="F311" s="323"/>
    </row>
    <row r="312" spans="4:6" x14ac:dyDescent="0.2">
      <c r="D312" s="323"/>
      <c r="E312" s="323"/>
      <c r="F312" s="323"/>
    </row>
    <row r="313" spans="4:6" x14ac:dyDescent="0.2">
      <c r="D313" s="323"/>
      <c r="E313" s="323"/>
      <c r="F313" s="323"/>
    </row>
    <row r="314" spans="4:6" x14ac:dyDescent="0.2">
      <c r="D314" s="323"/>
      <c r="E314" s="323"/>
      <c r="F314" s="323"/>
    </row>
    <row r="315" spans="4:6" x14ac:dyDescent="0.2">
      <c r="D315" s="323"/>
      <c r="E315" s="323"/>
      <c r="F315" s="323"/>
    </row>
    <row r="316" spans="4:6" x14ac:dyDescent="0.2">
      <c r="D316" s="323"/>
      <c r="E316" s="323"/>
      <c r="F316" s="323"/>
    </row>
    <row r="317" spans="4:6" x14ac:dyDescent="0.2">
      <c r="D317" s="323"/>
      <c r="E317" s="323"/>
      <c r="F317" s="323"/>
    </row>
    <row r="318" spans="4:6" x14ac:dyDescent="0.2">
      <c r="D318" s="323"/>
      <c r="E318" s="323"/>
      <c r="F318" s="323"/>
    </row>
    <row r="319" spans="4:6" x14ac:dyDescent="0.2">
      <c r="D319" s="323"/>
      <c r="E319" s="323"/>
      <c r="F319" s="323"/>
    </row>
    <row r="320" spans="4:6" x14ac:dyDescent="0.2">
      <c r="D320" s="323"/>
      <c r="E320" s="323"/>
      <c r="F320" s="323"/>
    </row>
    <row r="321" spans="4:6" x14ac:dyDescent="0.2">
      <c r="D321" s="323"/>
      <c r="E321" s="323"/>
      <c r="F321" s="323"/>
    </row>
    <row r="322" spans="4:6" x14ac:dyDescent="0.2">
      <c r="D322" s="323"/>
      <c r="E322" s="323"/>
      <c r="F322" s="323"/>
    </row>
    <row r="323" spans="4:6" x14ac:dyDescent="0.2">
      <c r="D323" s="323"/>
      <c r="E323" s="323"/>
      <c r="F323" s="323"/>
    </row>
    <row r="324" spans="4:6" x14ac:dyDescent="0.2">
      <c r="D324" s="323"/>
      <c r="E324" s="323"/>
      <c r="F324" s="323"/>
    </row>
    <row r="325" spans="4:6" x14ac:dyDescent="0.2">
      <c r="D325" s="323"/>
      <c r="E325" s="323"/>
      <c r="F325" s="323"/>
    </row>
    <row r="326" spans="4:6" x14ac:dyDescent="0.2">
      <c r="D326" s="323"/>
      <c r="E326" s="323"/>
      <c r="F326" s="323"/>
    </row>
    <row r="327" spans="4:6" x14ac:dyDescent="0.2">
      <c r="D327" s="323"/>
      <c r="E327" s="323"/>
      <c r="F327" s="323"/>
    </row>
    <row r="328" spans="4:6" x14ac:dyDescent="0.2">
      <c r="D328" s="323"/>
      <c r="E328" s="323"/>
      <c r="F328" s="323"/>
    </row>
    <row r="329" spans="4:6" x14ac:dyDescent="0.2">
      <c r="D329" s="323"/>
      <c r="E329" s="323"/>
      <c r="F329" s="323"/>
    </row>
    <row r="330" spans="4:6" x14ac:dyDescent="0.2">
      <c r="D330" s="323"/>
      <c r="E330" s="323"/>
      <c r="F330" s="323"/>
    </row>
    <row r="331" spans="4:6" x14ac:dyDescent="0.2">
      <c r="D331" s="323"/>
      <c r="E331" s="323"/>
      <c r="F331" s="323"/>
    </row>
    <row r="332" spans="4:6" x14ac:dyDescent="0.2">
      <c r="D332" s="323"/>
      <c r="E332" s="323"/>
      <c r="F332" s="323"/>
    </row>
    <row r="333" spans="4:6" x14ac:dyDescent="0.2">
      <c r="D333" s="323"/>
      <c r="E333" s="323"/>
      <c r="F333" s="323"/>
    </row>
    <row r="334" spans="4:6" x14ac:dyDescent="0.2">
      <c r="D334" s="323"/>
      <c r="E334" s="323"/>
      <c r="F334" s="323"/>
    </row>
    <row r="335" spans="4:6" x14ac:dyDescent="0.2">
      <c r="D335" s="323"/>
      <c r="E335" s="323"/>
      <c r="F335" s="323"/>
    </row>
    <row r="336" spans="4:6" x14ac:dyDescent="0.2">
      <c r="D336" s="323"/>
      <c r="E336" s="323"/>
      <c r="F336" s="323"/>
    </row>
    <row r="337" spans="4:6" x14ac:dyDescent="0.2">
      <c r="D337" s="323"/>
      <c r="E337" s="323"/>
      <c r="F337" s="323"/>
    </row>
    <row r="338" spans="4:6" x14ac:dyDescent="0.2">
      <c r="D338" s="323"/>
      <c r="E338" s="323"/>
      <c r="F338" s="323"/>
    </row>
    <row r="339" spans="4:6" x14ac:dyDescent="0.2">
      <c r="D339" s="323"/>
      <c r="E339" s="323"/>
      <c r="F339" s="323"/>
    </row>
    <row r="340" spans="4:6" x14ac:dyDescent="0.2">
      <c r="D340" s="323"/>
      <c r="E340" s="323"/>
      <c r="F340" s="323"/>
    </row>
    <row r="341" spans="4:6" x14ac:dyDescent="0.2">
      <c r="D341" s="323"/>
      <c r="E341" s="323"/>
      <c r="F341" s="323"/>
    </row>
    <row r="342" spans="4:6" x14ac:dyDescent="0.2">
      <c r="D342" s="323"/>
      <c r="E342" s="323"/>
      <c r="F342" s="323"/>
    </row>
    <row r="343" spans="4:6" x14ac:dyDescent="0.2">
      <c r="D343" s="323"/>
      <c r="E343" s="323"/>
      <c r="F343" s="323"/>
    </row>
    <row r="344" spans="4:6" x14ac:dyDescent="0.2">
      <c r="D344" s="323"/>
      <c r="E344" s="323"/>
      <c r="F344" s="323"/>
    </row>
    <row r="345" spans="4:6" x14ac:dyDescent="0.2">
      <c r="D345" s="323"/>
      <c r="E345" s="323"/>
      <c r="F345" s="323"/>
    </row>
    <row r="346" spans="4:6" x14ac:dyDescent="0.2">
      <c r="D346" s="323"/>
      <c r="E346" s="323"/>
      <c r="F346" s="323"/>
    </row>
    <row r="347" spans="4:6" x14ac:dyDescent="0.2">
      <c r="D347" s="323"/>
      <c r="E347" s="323"/>
      <c r="F347" s="323"/>
    </row>
    <row r="348" spans="4:6" x14ac:dyDescent="0.2">
      <c r="D348" s="323"/>
      <c r="E348" s="323"/>
      <c r="F348" s="323"/>
    </row>
    <row r="349" spans="4:6" x14ac:dyDescent="0.2">
      <c r="D349" s="323"/>
      <c r="E349" s="323"/>
      <c r="F349" s="323"/>
    </row>
    <row r="350" spans="4:6" x14ac:dyDescent="0.2">
      <c r="D350" s="323"/>
      <c r="E350" s="323"/>
      <c r="F350" s="323"/>
    </row>
    <row r="351" spans="4:6" x14ac:dyDescent="0.2">
      <c r="D351" s="323"/>
      <c r="E351" s="323"/>
      <c r="F351" s="323"/>
    </row>
    <row r="352" spans="4:6" x14ac:dyDescent="0.2">
      <c r="D352" s="323"/>
      <c r="E352" s="323"/>
      <c r="F352" s="323"/>
    </row>
    <row r="353" spans="4:6" x14ac:dyDescent="0.2">
      <c r="D353" s="323"/>
      <c r="E353" s="323"/>
      <c r="F353" s="323"/>
    </row>
    <row r="354" spans="4:6" x14ac:dyDescent="0.2">
      <c r="D354" s="323"/>
      <c r="E354" s="323"/>
      <c r="F354" s="323"/>
    </row>
    <row r="355" spans="4:6" x14ac:dyDescent="0.2">
      <c r="D355" s="323"/>
      <c r="E355" s="323"/>
      <c r="F355" s="323"/>
    </row>
    <row r="356" spans="4:6" x14ac:dyDescent="0.2">
      <c r="D356" s="323"/>
      <c r="E356" s="323"/>
      <c r="F356" s="323"/>
    </row>
    <row r="357" spans="4:6" x14ac:dyDescent="0.2">
      <c r="D357" s="323"/>
      <c r="E357" s="323"/>
      <c r="F357" s="323"/>
    </row>
    <row r="358" spans="4:6" x14ac:dyDescent="0.2">
      <c r="D358" s="323"/>
      <c r="E358" s="323"/>
      <c r="F358" s="323"/>
    </row>
    <row r="359" spans="4:6" x14ac:dyDescent="0.2">
      <c r="D359" s="323"/>
      <c r="E359" s="323"/>
      <c r="F359" s="323"/>
    </row>
    <row r="360" spans="4:6" x14ac:dyDescent="0.2">
      <c r="D360" s="323"/>
      <c r="E360" s="323"/>
      <c r="F360" s="323"/>
    </row>
    <row r="361" spans="4:6" x14ac:dyDescent="0.2">
      <c r="D361" s="323"/>
      <c r="E361" s="323"/>
      <c r="F361" s="323"/>
    </row>
    <row r="362" spans="4:6" x14ac:dyDescent="0.2">
      <c r="D362" s="323"/>
      <c r="E362" s="323"/>
      <c r="F362" s="323"/>
    </row>
    <row r="363" spans="4:6" x14ac:dyDescent="0.2">
      <c r="D363" s="323"/>
      <c r="E363" s="323"/>
      <c r="F363" s="323"/>
    </row>
    <row r="364" spans="4:6" x14ac:dyDescent="0.2">
      <c r="D364" s="323"/>
      <c r="E364" s="323"/>
      <c r="F364" s="323"/>
    </row>
    <row r="365" spans="4:6" x14ac:dyDescent="0.2">
      <c r="D365" s="323"/>
      <c r="E365" s="323"/>
      <c r="F365" s="323"/>
    </row>
    <row r="366" spans="4:6" x14ac:dyDescent="0.2">
      <c r="D366" s="323"/>
      <c r="E366" s="323"/>
      <c r="F366" s="323"/>
    </row>
    <row r="367" spans="4:6" x14ac:dyDescent="0.2">
      <c r="D367" s="323"/>
      <c r="E367" s="323"/>
      <c r="F367" s="323"/>
    </row>
    <row r="368" spans="4:6" x14ac:dyDescent="0.2">
      <c r="D368" s="323"/>
      <c r="E368" s="323"/>
      <c r="F368" s="323"/>
    </row>
    <row r="369" spans="4:6" x14ac:dyDescent="0.2">
      <c r="D369" s="323"/>
      <c r="E369" s="323"/>
      <c r="F369" s="323"/>
    </row>
    <row r="370" spans="4:6" x14ac:dyDescent="0.2">
      <c r="D370" s="323"/>
      <c r="E370" s="323"/>
      <c r="F370" s="323"/>
    </row>
    <row r="371" spans="4:6" x14ac:dyDescent="0.2">
      <c r="D371" s="323"/>
      <c r="E371" s="323"/>
      <c r="F371" s="323"/>
    </row>
    <row r="372" spans="4:6" x14ac:dyDescent="0.2">
      <c r="D372" s="323"/>
      <c r="E372" s="323"/>
      <c r="F372" s="323"/>
    </row>
    <row r="373" spans="4:6" x14ac:dyDescent="0.2">
      <c r="D373" s="323"/>
      <c r="E373" s="323"/>
      <c r="F373" s="323"/>
    </row>
    <row r="374" spans="4:6" x14ac:dyDescent="0.2">
      <c r="D374" s="323"/>
      <c r="E374" s="323"/>
      <c r="F374" s="323"/>
    </row>
    <row r="375" spans="4:6" x14ac:dyDescent="0.2">
      <c r="D375" s="323"/>
      <c r="E375" s="323"/>
      <c r="F375" s="323"/>
    </row>
    <row r="376" spans="4:6" x14ac:dyDescent="0.2">
      <c r="D376" s="323"/>
      <c r="E376" s="323"/>
      <c r="F376" s="323"/>
    </row>
    <row r="377" spans="4:6" x14ac:dyDescent="0.2">
      <c r="D377" s="323"/>
      <c r="E377" s="323"/>
      <c r="F377" s="323"/>
    </row>
    <row r="378" spans="4:6" x14ac:dyDescent="0.2">
      <c r="D378" s="323"/>
      <c r="E378" s="323"/>
      <c r="F378" s="323"/>
    </row>
    <row r="379" spans="4:6" x14ac:dyDescent="0.2">
      <c r="D379" s="323"/>
      <c r="E379" s="323"/>
      <c r="F379" s="323"/>
    </row>
    <row r="380" spans="4:6" x14ac:dyDescent="0.2">
      <c r="D380" s="323"/>
      <c r="E380" s="323"/>
      <c r="F380" s="323"/>
    </row>
    <row r="381" spans="4:6" x14ac:dyDescent="0.2">
      <c r="D381" s="323"/>
      <c r="E381" s="323"/>
      <c r="F381" s="323"/>
    </row>
    <row r="382" spans="4:6" x14ac:dyDescent="0.2">
      <c r="D382" s="323"/>
      <c r="E382" s="323"/>
      <c r="F382" s="323"/>
    </row>
    <row r="383" spans="4:6" x14ac:dyDescent="0.2">
      <c r="D383" s="323"/>
      <c r="E383" s="323"/>
      <c r="F383" s="323"/>
    </row>
    <row r="384" spans="4:6" x14ac:dyDescent="0.2">
      <c r="D384" s="323"/>
      <c r="E384" s="323"/>
      <c r="F384" s="323"/>
    </row>
    <row r="385" spans="4:6" x14ac:dyDescent="0.2">
      <c r="D385" s="323"/>
      <c r="E385" s="323"/>
      <c r="F385" s="323"/>
    </row>
    <row r="386" spans="4:6" x14ac:dyDescent="0.2">
      <c r="D386" s="323"/>
      <c r="E386" s="323"/>
      <c r="F386" s="323"/>
    </row>
    <row r="387" spans="4:6" x14ac:dyDescent="0.2">
      <c r="D387" s="323"/>
      <c r="E387" s="323"/>
      <c r="F387" s="323"/>
    </row>
    <row r="388" spans="4:6" x14ac:dyDescent="0.2">
      <c r="D388" s="323"/>
      <c r="E388" s="323"/>
      <c r="F388" s="323"/>
    </row>
    <row r="389" spans="4:6" x14ac:dyDescent="0.2">
      <c r="D389" s="323"/>
      <c r="E389" s="323"/>
      <c r="F389" s="323"/>
    </row>
    <row r="390" spans="4:6" x14ac:dyDescent="0.2">
      <c r="D390" s="323"/>
      <c r="E390" s="323"/>
      <c r="F390" s="323"/>
    </row>
    <row r="391" spans="4:6" x14ac:dyDescent="0.2">
      <c r="D391" s="323"/>
      <c r="E391" s="323"/>
      <c r="F391" s="323"/>
    </row>
    <row r="392" spans="4:6" x14ac:dyDescent="0.2">
      <c r="D392" s="323"/>
      <c r="E392" s="323"/>
      <c r="F392" s="323"/>
    </row>
    <row r="393" spans="4:6" x14ac:dyDescent="0.2">
      <c r="D393" s="323"/>
      <c r="E393" s="323"/>
      <c r="F393" s="323"/>
    </row>
    <row r="394" spans="4:6" x14ac:dyDescent="0.2">
      <c r="D394" s="323"/>
      <c r="E394" s="323"/>
      <c r="F394" s="323"/>
    </row>
    <row r="395" spans="4:6" x14ac:dyDescent="0.2">
      <c r="D395" s="323"/>
      <c r="E395" s="323"/>
      <c r="F395" s="323"/>
    </row>
    <row r="396" spans="4:6" x14ac:dyDescent="0.2">
      <c r="D396" s="323"/>
      <c r="E396" s="323"/>
      <c r="F396" s="323"/>
    </row>
    <row r="397" spans="4:6" x14ac:dyDescent="0.2">
      <c r="D397" s="323"/>
      <c r="E397" s="323"/>
      <c r="F397" s="323"/>
    </row>
    <row r="398" spans="4:6" x14ac:dyDescent="0.2">
      <c r="D398" s="323"/>
      <c r="E398" s="323"/>
      <c r="F398" s="323"/>
    </row>
    <row r="399" spans="4:6" x14ac:dyDescent="0.2">
      <c r="D399" s="323"/>
      <c r="E399" s="323"/>
      <c r="F399" s="323"/>
    </row>
    <row r="400" spans="4:6" x14ac:dyDescent="0.2">
      <c r="D400" s="323"/>
      <c r="E400" s="323"/>
      <c r="F400" s="323"/>
    </row>
    <row r="401" spans="4:6" x14ac:dyDescent="0.2">
      <c r="D401" s="323"/>
      <c r="E401" s="323"/>
      <c r="F401" s="323"/>
    </row>
    <row r="402" spans="4:6" x14ac:dyDescent="0.2">
      <c r="D402" s="323"/>
      <c r="E402" s="323"/>
      <c r="F402" s="323"/>
    </row>
    <row r="403" spans="4:6" x14ac:dyDescent="0.2">
      <c r="D403" s="323"/>
      <c r="E403" s="323"/>
      <c r="F403" s="323"/>
    </row>
    <row r="404" spans="4:6" x14ac:dyDescent="0.2">
      <c r="D404" s="323"/>
      <c r="E404" s="323"/>
      <c r="F404" s="323"/>
    </row>
    <row r="405" spans="4:6" x14ac:dyDescent="0.2">
      <c r="D405" s="323"/>
      <c r="E405" s="323"/>
      <c r="F405" s="323"/>
    </row>
    <row r="406" spans="4:6" x14ac:dyDescent="0.2">
      <c r="D406" s="323"/>
      <c r="E406" s="323"/>
      <c r="F406" s="323"/>
    </row>
    <row r="407" spans="4:6" x14ac:dyDescent="0.2">
      <c r="D407" s="323"/>
      <c r="E407" s="323"/>
      <c r="F407" s="323"/>
    </row>
    <row r="408" spans="4:6" x14ac:dyDescent="0.2">
      <c r="D408" s="323"/>
      <c r="E408" s="323"/>
      <c r="F408" s="323"/>
    </row>
    <row r="409" spans="4:6" x14ac:dyDescent="0.2">
      <c r="D409" s="323"/>
      <c r="E409" s="323"/>
      <c r="F409" s="323"/>
    </row>
    <row r="410" spans="4:6" x14ac:dyDescent="0.2">
      <c r="D410" s="323"/>
      <c r="E410" s="323"/>
      <c r="F410" s="323"/>
    </row>
    <row r="411" spans="4:6" x14ac:dyDescent="0.2">
      <c r="D411" s="323"/>
      <c r="E411" s="323"/>
      <c r="F411" s="323"/>
    </row>
    <row r="412" spans="4:6" x14ac:dyDescent="0.2">
      <c r="D412" s="323"/>
      <c r="E412" s="323"/>
      <c r="F412" s="323"/>
    </row>
    <row r="413" spans="4:6" x14ac:dyDescent="0.2">
      <c r="D413" s="323"/>
      <c r="E413" s="323"/>
      <c r="F413" s="323"/>
    </row>
    <row r="414" spans="4:6" x14ac:dyDescent="0.2">
      <c r="D414" s="323"/>
      <c r="E414" s="323"/>
      <c r="F414" s="323"/>
    </row>
    <row r="415" spans="4:6" x14ac:dyDescent="0.2">
      <c r="D415" s="323"/>
      <c r="E415" s="323"/>
      <c r="F415" s="323"/>
    </row>
    <row r="416" spans="4:6" x14ac:dyDescent="0.2">
      <c r="D416" s="323"/>
      <c r="E416" s="323"/>
      <c r="F416" s="323"/>
    </row>
    <row r="417" spans="4:6" x14ac:dyDescent="0.2">
      <c r="D417" s="323"/>
      <c r="E417" s="323"/>
      <c r="F417" s="323"/>
    </row>
    <row r="418" spans="4:6" x14ac:dyDescent="0.2">
      <c r="D418" s="323"/>
      <c r="E418" s="323"/>
      <c r="F418" s="323"/>
    </row>
    <row r="419" spans="4:6" x14ac:dyDescent="0.2">
      <c r="D419" s="323"/>
      <c r="E419" s="323"/>
      <c r="F419" s="323"/>
    </row>
    <row r="420" spans="4:6" x14ac:dyDescent="0.2">
      <c r="D420" s="323"/>
      <c r="E420" s="323"/>
      <c r="F420" s="323"/>
    </row>
    <row r="421" spans="4:6" x14ac:dyDescent="0.2">
      <c r="D421" s="323"/>
      <c r="E421" s="323"/>
      <c r="F421" s="323"/>
    </row>
    <row r="422" spans="4:6" x14ac:dyDescent="0.2">
      <c r="D422" s="323"/>
      <c r="E422" s="323"/>
      <c r="F422" s="323"/>
    </row>
    <row r="423" spans="4:6" x14ac:dyDescent="0.2">
      <c r="D423" s="323"/>
      <c r="E423" s="323"/>
      <c r="F423" s="323"/>
    </row>
    <row r="424" spans="4:6" x14ac:dyDescent="0.2">
      <c r="D424" s="323"/>
      <c r="E424" s="323"/>
      <c r="F424" s="323"/>
    </row>
    <row r="425" spans="4:6" x14ac:dyDescent="0.2">
      <c r="D425" s="323"/>
      <c r="E425" s="323"/>
      <c r="F425" s="323"/>
    </row>
    <row r="426" spans="4:6" x14ac:dyDescent="0.2">
      <c r="D426" s="323"/>
      <c r="E426" s="323"/>
      <c r="F426" s="323"/>
    </row>
    <row r="427" spans="4:6" x14ac:dyDescent="0.2">
      <c r="D427" s="323"/>
      <c r="E427" s="323"/>
      <c r="F427" s="323"/>
    </row>
    <row r="428" spans="4:6" x14ac:dyDescent="0.2">
      <c r="D428" s="323"/>
      <c r="E428" s="323"/>
      <c r="F428" s="323"/>
    </row>
    <row r="429" spans="4:6" x14ac:dyDescent="0.2">
      <c r="D429" s="323"/>
      <c r="E429" s="323"/>
      <c r="F429" s="323"/>
    </row>
    <row r="430" spans="4:6" x14ac:dyDescent="0.2">
      <c r="D430" s="323"/>
      <c r="E430" s="323"/>
      <c r="F430" s="323"/>
    </row>
    <row r="431" spans="4:6" x14ac:dyDescent="0.2">
      <c r="D431" s="323"/>
      <c r="E431" s="323"/>
      <c r="F431" s="323"/>
    </row>
    <row r="432" spans="4:6" x14ac:dyDescent="0.2">
      <c r="D432" s="323"/>
      <c r="E432" s="323"/>
      <c r="F432" s="323"/>
    </row>
    <row r="433" spans="4:6" x14ac:dyDescent="0.2">
      <c r="D433" s="323"/>
      <c r="E433" s="323"/>
      <c r="F433" s="323"/>
    </row>
    <row r="434" spans="4:6" x14ac:dyDescent="0.2">
      <c r="D434" s="323"/>
      <c r="E434" s="323"/>
      <c r="F434" s="323"/>
    </row>
    <row r="435" spans="4:6" x14ac:dyDescent="0.2">
      <c r="D435" s="323"/>
      <c r="E435" s="323"/>
      <c r="F435" s="323"/>
    </row>
    <row r="436" spans="4:6" x14ac:dyDescent="0.2">
      <c r="D436" s="323"/>
      <c r="E436" s="323"/>
      <c r="F436" s="323"/>
    </row>
    <row r="437" spans="4:6" x14ac:dyDescent="0.2">
      <c r="D437" s="323"/>
      <c r="E437" s="323"/>
      <c r="F437" s="323"/>
    </row>
    <row r="438" spans="4:6" x14ac:dyDescent="0.2">
      <c r="D438" s="323"/>
      <c r="E438" s="323"/>
      <c r="F438" s="323"/>
    </row>
    <row r="439" spans="4:6" x14ac:dyDescent="0.2">
      <c r="D439" s="323"/>
      <c r="E439" s="323"/>
      <c r="F439" s="323"/>
    </row>
    <row r="440" spans="4:6" x14ac:dyDescent="0.2">
      <c r="D440" s="323"/>
      <c r="E440" s="323"/>
      <c r="F440" s="323"/>
    </row>
    <row r="441" spans="4:6" x14ac:dyDescent="0.2">
      <c r="D441" s="323"/>
      <c r="E441" s="323"/>
      <c r="F441" s="323"/>
    </row>
  </sheetData>
  <mergeCells count="3">
    <mergeCell ref="A1:C1"/>
    <mergeCell ref="A4:D4"/>
    <mergeCell ref="A47:C47"/>
  </mergeCells>
  <printOptions horizontalCentered="1" verticalCentered="1"/>
  <pageMargins left="0.1" right="0.1" top="0.5" bottom="0.4" header="0.1" footer="0.1"/>
  <pageSetup scale="80" orientation="landscape" r:id="rId1"/>
  <headerFooter>
    <oddHeader>&amp;C&amp;"Arial,Bold"TWIN FALLS SCHOOL DISTRICT 411</oddHeader>
    <oddFooter>&amp;L&amp;"Arial,Bold"&amp;Z&amp;F&amp;R&amp;"Arial,Bold"Page &amp;P of &amp;N</oddFooter>
  </headerFooter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>
    <pageSetUpPr fitToPage="1"/>
  </sheetPr>
  <dimension ref="A1:M48"/>
  <sheetViews>
    <sheetView defaultGridColor="0" colorId="22" zoomScaleNormal="100" workbookViewId="0">
      <pane xSplit="3" ySplit="7" topLeftCell="D8" activePane="bottomRight" state="frozen"/>
      <selection activeCell="P31" sqref="P31"/>
      <selection pane="topRight" activeCell="P31" sqref="P31"/>
      <selection pane="bottomLeft" activeCell="P31" sqref="P31"/>
      <selection pane="bottomRight" activeCell="P31" sqref="P31"/>
    </sheetView>
  </sheetViews>
  <sheetFormatPr defaultColWidth="9.77734375" defaultRowHeight="15.75" x14ac:dyDescent="0.25"/>
  <cols>
    <col min="1" max="1" width="3.77734375" style="397" customWidth="1"/>
    <col min="2" max="2" width="6.77734375" style="397" customWidth="1"/>
    <col min="3" max="3" width="30.77734375" style="398" customWidth="1"/>
    <col min="4" max="13" width="11.77734375" style="397" customWidth="1"/>
    <col min="14" max="16384" width="9.77734375" style="397"/>
  </cols>
  <sheetData>
    <row r="1" spans="1:13" ht="20.25" x14ac:dyDescent="0.3">
      <c r="A1" s="600" t="s">
        <v>47</v>
      </c>
      <c r="B1" s="600"/>
      <c r="C1" s="600"/>
      <c r="E1" s="449" t="s">
        <v>510</v>
      </c>
      <c r="F1" s="447"/>
      <c r="G1" s="447"/>
      <c r="I1" s="451"/>
      <c r="K1" s="446"/>
      <c r="L1" s="446"/>
      <c r="M1" s="450" t="s">
        <v>700</v>
      </c>
    </row>
    <row r="2" spans="1:13" x14ac:dyDescent="0.25">
      <c r="E2" s="449" t="s">
        <v>16</v>
      </c>
      <c r="F2" s="447"/>
      <c r="G2" s="447"/>
      <c r="K2" s="446"/>
      <c r="L2" s="445"/>
      <c r="M2" s="560" t="s">
        <v>703</v>
      </c>
    </row>
    <row r="3" spans="1:13" x14ac:dyDescent="0.25">
      <c r="E3" s="448" t="s">
        <v>507</v>
      </c>
      <c r="F3" s="447"/>
      <c r="G3" s="447"/>
      <c r="K3" s="446"/>
      <c r="L3" s="445"/>
      <c r="M3" s="557" t="s">
        <v>702</v>
      </c>
    </row>
    <row r="4" spans="1:13" ht="12" customHeight="1" x14ac:dyDescent="0.2">
      <c r="A4" s="601" t="s">
        <v>505</v>
      </c>
      <c r="B4" s="601"/>
      <c r="C4" s="601"/>
      <c r="D4" s="434"/>
      <c r="E4" s="434"/>
      <c r="F4" s="434"/>
      <c r="G4" s="434"/>
      <c r="H4" s="434"/>
      <c r="I4" s="434"/>
      <c r="J4" s="434"/>
      <c r="K4" s="434"/>
      <c r="L4" s="434"/>
      <c r="M4" s="434"/>
    </row>
    <row r="5" spans="1:13" ht="15" x14ac:dyDescent="0.2">
      <c r="A5" s="443"/>
      <c r="B5" s="442"/>
      <c r="C5" s="441" t="s">
        <v>16</v>
      </c>
      <c r="D5" s="437" t="s">
        <v>503</v>
      </c>
      <c r="E5" s="440" t="s">
        <v>502</v>
      </c>
      <c r="F5" s="439" t="s">
        <v>85</v>
      </c>
      <c r="G5" s="439" t="s">
        <v>83</v>
      </c>
      <c r="H5" s="439" t="s">
        <v>81</v>
      </c>
      <c r="I5" s="439" t="s">
        <v>79</v>
      </c>
      <c r="J5" s="439" t="s">
        <v>77</v>
      </c>
      <c r="K5" s="438" t="s">
        <v>75</v>
      </c>
      <c r="L5" s="437" t="s">
        <v>73</v>
      </c>
      <c r="M5" s="437" t="s">
        <v>70</v>
      </c>
    </row>
    <row r="6" spans="1:13" ht="15" x14ac:dyDescent="0.2">
      <c r="A6" s="436"/>
      <c r="B6" s="429"/>
      <c r="C6" s="435"/>
      <c r="D6" s="429"/>
      <c r="E6" s="429"/>
      <c r="F6" s="434"/>
      <c r="G6" s="433"/>
      <c r="H6" s="432" t="s">
        <v>560</v>
      </c>
      <c r="I6" s="432" t="s">
        <v>559</v>
      </c>
      <c r="J6" s="431" t="s">
        <v>558</v>
      </c>
      <c r="K6" s="430" t="s">
        <v>557</v>
      </c>
      <c r="L6" s="430" t="s">
        <v>556</v>
      </c>
      <c r="M6" s="429"/>
    </row>
    <row r="7" spans="1:13" ht="15" x14ac:dyDescent="0.2">
      <c r="A7" s="416" t="s">
        <v>87</v>
      </c>
      <c r="B7" s="415" t="s">
        <v>500</v>
      </c>
      <c r="C7" s="428" t="s">
        <v>555</v>
      </c>
      <c r="D7" s="415" t="s">
        <v>88</v>
      </c>
      <c r="E7" s="415" t="s">
        <v>88</v>
      </c>
      <c r="F7" s="427" t="s">
        <v>84</v>
      </c>
      <c r="G7" s="426" t="s">
        <v>82</v>
      </c>
      <c r="H7" s="426" t="s">
        <v>554</v>
      </c>
      <c r="I7" s="426" t="s">
        <v>553</v>
      </c>
      <c r="J7" s="416" t="s">
        <v>552</v>
      </c>
      <c r="K7" s="415" t="s">
        <v>551</v>
      </c>
      <c r="L7" s="415" t="s">
        <v>550</v>
      </c>
      <c r="M7" s="415" t="s">
        <v>184</v>
      </c>
    </row>
    <row r="8" spans="1:13" ht="15" x14ac:dyDescent="0.2">
      <c r="A8" s="416" t="s">
        <v>496</v>
      </c>
      <c r="B8" s="415" t="s">
        <v>549</v>
      </c>
      <c r="C8" s="407" t="s">
        <v>282</v>
      </c>
      <c r="D8" s="410"/>
      <c r="E8" s="414">
        <f t="shared" ref="E8:E19" si="0">SUM(F8:M8)</f>
        <v>0</v>
      </c>
      <c r="F8" s="413"/>
      <c r="G8" s="412"/>
      <c r="H8" s="411"/>
      <c r="I8" s="410"/>
      <c r="J8" s="410"/>
      <c r="K8" s="410"/>
      <c r="L8" s="410"/>
      <c r="M8" s="410"/>
    </row>
    <row r="9" spans="1:13" ht="15" x14ac:dyDescent="0.2">
      <c r="A9" s="416" t="s">
        <v>491</v>
      </c>
      <c r="B9" s="415" t="s">
        <v>548</v>
      </c>
      <c r="C9" s="407" t="s">
        <v>280</v>
      </c>
      <c r="D9" s="410">
        <v>218127</v>
      </c>
      <c r="E9" s="414">
        <f t="shared" si="0"/>
        <v>188348</v>
      </c>
      <c r="F9" s="413"/>
      <c r="G9" s="412"/>
      <c r="H9" s="411">
        <v>29156</v>
      </c>
      <c r="I9" s="410">
        <v>159192</v>
      </c>
      <c r="J9" s="410"/>
      <c r="K9" s="410"/>
      <c r="L9" s="410"/>
      <c r="M9" s="410"/>
    </row>
    <row r="10" spans="1:13" ht="15" x14ac:dyDescent="0.2">
      <c r="A10" s="416" t="s">
        <v>487</v>
      </c>
      <c r="B10" s="415" t="s">
        <v>547</v>
      </c>
      <c r="C10" s="407" t="s">
        <v>278</v>
      </c>
      <c r="D10" s="410"/>
      <c r="E10" s="414">
        <f t="shared" si="0"/>
        <v>0</v>
      </c>
      <c r="F10" s="413"/>
      <c r="G10" s="412"/>
      <c r="H10" s="411"/>
      <c r="I10" s="410"/>
      <c r="J10" s="410"/>
      <c r="K10" s="410"/>
      <c r="L10" s="410"/>
      <c r="M10" s="410"/>
    </row>
    <row r="11" spans="1:13" ht="15" x14ac:dyDescent="0.2">
      <c r="A11" s="425" t="s">
        <v>484</v>
      </c>
      <c r="B11" s="415">
        <v>519</v>
      </c>
      <c r="C11" s="407" t="s">
        <v>276</v>
      </c>
      <c r="D11" s="410"/>
      <c r="E11" s="414">
        <f t="shared" si="0"/>
        <v>0</v>
      </c>
      <c r="F11" s="413"/>
      <c r="G11" s="412"/>
      <c r="H11" s="411"/>
      <c r="I11" s="410"/>
      <c r="J11" s="410"/>
      <c r="K11" s="410"/>
      <c r="L11" s="410"/>
      <c r="M11" s="410"/>
    </row>
    <row r="12" spans="1:13" ht="15" x14ac:dyDescent="0.2">
      <c r="A12" s="416" t="s">
        <v>480</v>
      </c>
      <c r="B12" s="415" t="s">
        <v>546</v>
      </c>
      <c r="C12" s="407" t="s">
        <v>545</v>
      </c>
      <c r="D12" s="410">
        <v>1614</v>
      </c>
      <c r="E12" s="414">
        <f t="shared" si="0"/>
        <v>2008</v>
      </c>
      <c r="F12" s="413"/>
      <c r="G12" s="412"/>
      <c r="H12" s="411"/>
      <c r="I12" s="410">
        <v>2008</v>
      </c>
      <c r="J12" s="410"/>
      <c r="K12" s="410"/>
      <c r="L12" s="410"/>
      <c r="M12" s="410"/>
    </row>
    <row r="13" spans="1:13" ht="15" x14ac:dyDescent="0.2">
      <c r="A13" s="416" t="s">
        <v>476</v>
      </c>
      <c r="B13" s="415" t="s">
        <v>544</v>
      </c>
      <c r="C13" s="407" t="s">
        <v>543</v>
      </c>
      <c r="D13" s="410"/>
      <c r="E13" s="414">
        <f t="shared" si="0"/>
        <v>0</v>
      </c>
      <c r="F13" s="413"/>
      <c r="G13" s="412"/>
      <c r="H13" s="411"/>
      <c r="I13" s="410"/>
      <c r="J13" s="410"/>
      <c r="K13" s="410"/>
      <c r="L13" s="410"/>
      <c r="M13" s="410"/>
    </row>
    <row r="14" spans="1:13" ht="15" x14ac:dyDescent="0.2">
      <c r="A14" s="416" t="s">
        <v>471</v>
      </c>
      <c r="B14" s="415" t="s">
        <v>542</v>
      </c>
      <c r="C14" s="407" t="s">
        <v>270</v>
      </c>
      <c r="D14" s="410"/>
      <c r="E14" s="414">
        <f t="shared" si="0"/>
        <v>0</v>
      </c>
      <c r="F14" s="413"/>
      <c r="G14" s="412"/>
      <c r="H14" s="411"/>
      <c r="I14" s="410"/>
      <c r="J14" s="410"/>
      <c r="K14" s="410"/>
      <c r="L14" s="410"/>
      <c r="M14" s="410"/>
    </row>
    <row r="15" spans="1:13" ht="15" x14ac:dyDescent="0.2">
      <c r="A15" s="416" t="s">
        <v>467</v>
      </c>
      <c r="B15" s="415" t="s">
        <v>541</v>
      </c>
      <c r="C15" s="407" t="s">
        <v>268</v>
      </c>
      <c r="D15" s="410">
        <v>460604</v>
      </c>
      <c r="E15" s="414">
        <f t="shared" si="0"/>
        <v>468732</v>
      </c>
      <c r="F15" s="413"/>
      <c r="G15" s="412"/>
      <c r="H15" s="411">
        <v>74217</v>
      </c>
      <c r="I15" s="410">
        <v>394515</v>
      </c>
      <c r="J15" s="410"/>
      <c r="K15" s="410"/>
      <c r="L15" s="410"/>
      <c r="M15" s="410"/>
    </row>
    <row r="16" spans="1:13" ht="15" x14ac:dyDescent="0.2">
      <c r="A16" s="416" t="s">
        <v>463</v>
      </c>
      <c r="B16" s="415" t="s">
        <v>540</v>
      </c>
      <c r="C16" s="407" t="s">
        <v>266</v>
      </c>
      <c r="D16" s="410"/>
      <c r="E16" s="414">
        <f t="shared" si="0"/>
        <v>0</v>
      </c>
      <c r="F16" s="413"/>
      <c r="G16" s="412"/>
      <c r="H16" s="411"/>
      <c r="I16" s="410"/>
      <c r="J16" s="410"/>
      <c r="K16" s="410"/>
      <c r="L16" s="410"/>
      <c r="M16" s="410"/>
    </row>
    <row r="17" spans="1:13" ht="15" x14ac:dyDescent="0.2">
      <c r="A17" s="416" t="s">
        <v>459</v>
      </c>
      <c r="B17" s="415" t="s">
        <v>539</v>
      </c>
      <c r="C17" s="407" t="s">
        <v>264</v>
      </c>
      <c r="D17" s="410">
        <v>600</v>
      </c>
      <c r="E17" s="414">
        <f t="shared" si="0"/>
        <v>40</v>
      </c>
      <c r="F17" s="413"/>
      <c r="G17" s="412"/>
      <c r="H17" s="411">
        <v>40</v>
      </c>
      <c r="I17" s="410"/>
      <c r="J17" s="410"/>
      <c r="K17" s="410"/>
      <c r="L17" s="410"/>
      <c r="M17" s="410"/>
    </row>
    <row r="18" spans="1:13" ht="15" x14ac:dyDescent="0.2">
      <c r="A18" s="416" t="s">
        <v>455</v>
      </c>
      <c r="B18" s="415" t="s">
        <v>538</v>
      </c>
      <c r="C18" s="407" t="s">
        <v>262</v>
      </c>
      <c r="D18" s="410"/>
      <c r="E18" s="414">
        <f t="shared" si="0"/>
        <v>0</v>
      </c>
      <c r="F18" s="413"/>
      <c r="G18" s="412"/>
      <c r="H18" s="411"/>
      <c r="I18" s="410"/>
      <c r="J18" s="410"/>
      <c r="K18" s="410"/>
      <c r="L18" s="410"/>
      <c r="M18" s="410"/>
    </row>
    <row r="19" spans="1:13" ht="15" x14ac:dyDescent="0.2">
      <c r="A19" s="416" t="s">
        <v>451</v>
      </c>
      <c r="B19" s="415" t="s">
        <v>537</v>
      </c>
      <c r="C19" s="407" t="s">
        <v>260</v>
      </c>
      <c r="D19" s="410"/>
      <c r="E19" s="414">
        <f t="shared" si="0"/>
        <v>0</v>
      </c>
      <c r="F19" s="413"/>
      <c r="G19" s="412"/>
      <c r="H19" s="411"/>
      <c r="I19" s="410"/>
      <c r="J19" s="410"/>
      <c r="K19" s="410"/>
      <c r="L19" s="410"/>
      <c r="M19" s="410"/>
    </row>
    <row r="20" spans="1:13" ht="15" x14ac:dyDescent="0.2">
      <c r="A20" s="416" t="s">
        <v>447</v>
      </c>
      <c r="B20" s="418"/>
      <c r="C20" s="407"/>
      <c r="D20" s="421"/>
      <c r="E20" s="421"/>
      <c r="F20" s="424"/>
      <c r="G20" s="423"/>
      <c r="H20" s="422"/>
      <c r="I20" s="421"/>
      <c r="J20" s="421"/>
      <c r="K20" s="421"/>
      <c r="L20" s="421"/>
      <c r="M20" s="421"/>
    </row>
    <row r="21" spans="1:13" ht="15" x14ac:dyDescent="0.2">
      <c r="A21" s="416" t="s">
        <v>444</v>
      </c>
      <c r="B21" s="415" t="s">
        <v>77</v>
      </c>
      <c r="C21" s="420" t="s">
        <v>536</v>
      </c>
      <c r="D21" s="419">
        <f t="shared" ref="D21:M21" si="1">SUM(D8:D19)</f>
        <v>680945</v>
      </c>
      <c r="E21" s="419">
        <f t="shared" si="1"/>
        <v>659128</v>
      </c>
      <c r="F21" s="419">
        <f t="shared" si="1"/>
        <v>0</v>
      </c>
      <c r="G21" s="419">
        <f t="shared" si="1"/>
        <v>0</v>
      </c>
      <c r="H21" s="419">
        <f t="shared" si="1"/>
        <v>103413</v>
      </c>
      <c r="I21" s="419">
        <f t="shared" si="1"/>
        <v>555715</v>
      </c>
      <c r="J21" s="419">
        <f t="shared" si="1"/>
        <v>0</v>
      </c>
      <c r="K21" s="419">
        <f t="shared" si="1"/>
        <v>0</v>
      </c>
      <c r="L21" s="419">
        <f t="shared" si="1"/>
        <v>0</v>
      </c>
      <c r="M21" s="419">
        <f t="shared" si="1"/>
        <v>0</v>
      </c>
    </row>
    <row r="22" spans="1:13" ht="15" x14ac:dyDescent="0.2">
      <c r="A22" s="416" t="s">
        <v>439</v>
      </c>
      <c r="B22" s="418"/>
      <c r="C22" s="407"/>
      <c r="D22" s="403"/>
      <c r="E22" s="403"/>
      <c r="F22" s="406"/>
      <c r="G22" s="405"/>
      <c r="H22" s="404"/>
      <c r="I22" s="403"/>
      <c r="J22" s="403"/>
      <c r="K22" s="403"/>
      <c r="L22" s="403"/>
      <c r="M22" s="403"/>
    </row>
    <row r="23" spans="1:13" ht="15" x14ac:dyDescent="0.2">
      <c r="A23" s="416" t="s">
        <v>436</v>
      </c>
      <c r="B23" s="415" t="s">
        <v>535</v>
      </c>
      <c r="C23" s="407" t="s">
        <v>534</v>
      </c>
      <c r="D23" s="410">
        <v>19414</v>
      </c>
      <c r="E23" s="414">
        <f>SUM(F23:M23)</f>
        <v>9682</v>
      </c>
      <c r="F23" s="413"/>
      <c r="G23" s="412"/>
      <c r="H23" s="411">
        <v>723</v>
      </c>
      <c r="I23" s="410">
        <v>8959</v>
      </c>
      <c r="J23" s="410"/>
      <c r="K23" s="410"/>
      <c r="L23" s="410"/>
      <c r="M23" s="410"/>
    </row>
    <row r="24" spans="1:13" ht="15" x14ac:dyDescent="0.2">
      <c r="A24" s="416" t="s">
        <v>431</v>
      </c>
      <c r="B24" s="415" t="s">
        <v>533</v>
      </c>
      <c r="C24" s="407" t="s">
        <v>532</v>
      </c>
      <c r="D24" s="410"/>
      <c r="E24" s="414">
        <f>SUM(F24:M24)</f>
        <v>0</v>
      </c>
      <c r="F24" s="413"/>
      <c r="G24" s="412"/>
      <c r="H24" s="411"/>
      <c r="I24" s="410"/>
      <c r="J24" s="410"/>
      <c r="K24" s="410"/>
      <c r="L24" s="410"/>
      <c r="M24" s="410"/>
    </row>
    <row r="25" spans="1:13" ht="15" x14ac:dyDescent="0.2">
      <c r="A25" s="416" t="s">
        <v>428</v>
      </c>
      <c r="B25" s="415"/>
      <c r="C25" s="407"/>
      <c r="D25" s="403"/>
      <c r="E25" s="403"/>
      <c r="F25" s="406"/>
      <c r="G25" s="405"/>
      <c r="H25" s="404"/>
      <c r="I25" s="403"/>
      <c r="J25" s="403"/>
      <c r="K25" s="403"/>
      <c r="L25" s="403"/>
      <c r="M25" s="403"/>
    </row>
    <row r="26" spans="1:13" ht="15" x14ac:dyDescent="0.2">
      <c r="A26" s="416" t="s">
        <v>425</v>
      </c>
      <c r="B26" s="415" t="s">
        <v>531</v>
      </c>
      <c r="C26" s="407" t="s">
        <v>254</v>
      </c>
      <c r="D26" s="410">
        <v>224672</v>
      </c>
      <c r="E26" s="414">
        <f>SUM(F26:M26)</f>
        <v>172466</v>
      </c>
      <c r="F26" s="413"/>
      <c r="G26" s="412"/>
      <c r="H26" s="411">
        <v>42614</v>
      </c>
      <c r="I26" s="410">
        <f>153968-19878-4238</f>
        <v>129852</v>
      </c>
      <c r="J26" s="410"/>
      <c r="K26" s="410"/>
      <c r="L26" s="410"/>
      <c r="M26" s="410"/>
    </row>
    <row r="27" spans="1:13" ht="15" x14ac:dyDescent="0.2">
      <c r="A27" s="416" t="s">
        <v>422</v>
      </c>
      <c r="B27" s="415" t="s">
        <v>530</v>
      </c>
      <c r="C27" s="407" t="s">
        <v>252</v>
      </c>
      <c r="D27" s="410">
        <v>9522</v>
      </c>
      <c r="E27" s="414">
        <f>SUM(F27:M27)</f>
        <v>9310</v>
      </c>
      <c r="F27" s="413"/>
      <c r="G27" s="412"/>
      <c r="H27" s="411"/>
      <c r="I27" s="410">
        <v>9310</v>
      </c>
      <c r="J27" s="410"/>
      <c r="K27" s="410"/>
      <c r="L27" s="410"/>
      <c r="M27" s="410"/>
    </row>
    <row r="28" spans="1:13" ht="15" x14ac:dyDescent="0.2">
      <c r="A28" s="416" t="s">
        <v>418</v>
      </c>
      <c r="B28" s="415">
        <v>623</v>
      </c>
      <c r="C28" s="407" t="s">
        <v>250</v>
      </c>
      <c r="D28" s="410"/>
      <c r="E28" s="414">
        <f>SUM(F28:M28)</f>
        <v>0</v>
      </c>
      <c r="F28" s="413"/>
      <c r="G28" s="412"/>
      <c r="H28" s="411"/>
      <c r="I28" s="410"/>
      <c r="J28" s="410"/>
      <c r="K28" s="410"/>
      <c r="L28" s="410"/>
      <c r="M28" s="410"/>
    </row>
    <row r="29" spans="1:13" ht="15" x14ac:dyDescent="0.2">
      <c r="A29" s="416" t="s">
        <v>415</v>
      </c>
      <c r="B29" s="415" t="s">
        <v>529</v>
      </c>
      <c r="C29" s="407" t="s">
        <v>248</v>
      </c>
      <c r="D29" s="410"/>
      <c r="E29" s="414">
        <f>SUM(F29:M29)</f>
        <v>0</v>
      </c>
      <c r="F29" s="413"/>
      <c r="G29" s="412"/>
      <c r="H29" s="411"/>
      <c r="I29" s="410"/>
      <c r="J29" s="410"/>
      <c r="K29" s="410"/>
      <c r="L29" s="410"/>
      <c r="M29" s="410"/>
    </row>
    <row r="30" spans="1:13" ht="15" x14ac:dyDescent="0.2">
      <c r="A30" s="416" t="s">
        <v>410</v>
      </c>
      <c r="B30" s="415" t="s">
        <v>528</v>
      </c>
      <c r="C30" s="407" t="s">
        <v>246</v>
      </c>
      <c r="D30" s="410"/>
      <c r="E30" s="414">
        <f>SUM(F30:M30)</f>
        <v>0</v>
      </c>
      <c r="F30" s="413"/>
      <c r="G30" s="412"/>
      <c r="H30" s="411"/>
      <c r="I30" s="410"/>
      <c r="J30" s="410"/>
      <c r="K30" s="410"/>
      <c r="L30" s="410"/>
      <c r="M30" s="410"/>
    </row>
    <row r="31" spans="1:13" ht="15" x14ac:dyDescent="0.2">
      <c r="A31" s="416" t="s">
        <v>405</v>
      </c>
      <c r="B31" s="415"/>
      <c r="C31" s="407"/>
      <c r="D31" s="403"/>
      <c r="E31" s="403"/>
      <c r="F31" s="406"/>
      <c r="G31" s="405"/>
      <c r="H31" s="404"/>
      <c r="I31" s="403"/>
      <c r="J31" s="403"/>
      <c r="K31" s="403"/>
      <c r="L31" s="403"/>
      <c r="M31" s="403"/>
    </row>
    <row r="32" spans="1:13" ht="15" x14ac:dyDescent="0.2">
      <c r="A32" s="416" t="s">
        <v>401</v>
      </c>
      <c r="B32" s="415" t="s">
        <v>527</v>
      </c>
      <c r="C32" s="407" t="s">
        <v>244</v>
      </c>
      <c r="D32" s="410">
        <v>158</v>
      </c>
      <c r="E32" s="414">
        <f>SUM(F32:M32)</f>
        <v>404</v>
      </c>
      <c r="F32" s="413"/>
      <c r="G32" s="412"/>
      <c r="H32" s="411"/>
      <c r="I32" s="410">
        <v>404</v>
      </c>
      <c r="J32" s="410"/>
      <c r="K32" s="410"/>
      <c r="L32" s="410"/>
      <c r="M32" s="410"/>
    </row>
    <row r="33" spans="1:13" ht="15" x14ac:dyDescent="0.2">
      <c r="A33" s="416" t="s">
        <v>398</v>
      </c>
      <c r="B33" s="415"/>
      <c r="C33" s="407"/>
      <c r="D33" s="403"/>
      <c r="E33" s="403"/>
      <c r="F33" s="406"/>
      <c r="G33" s="405"/>
      <c r="H33" s="404"/>
      <c r="I33" s="403"/>
      <c r="J33" s="403"/>
      <c r="K33" s="403"/>
      <c r="L33" s="403"/>
      <c r="M33" s="403"/>
    </row>
    <row r="34" spans="1:13" ht="15" x14ac:dyDescent="0.2">
      <c r="A34" s="416" t="s">
        <v>394</v>
      </c>
      <c r="B34" s="415" t="s">
        <v>526</v>
      </c>
      <c r="C34" s="407" t="s">
        <v>242</v>
      </c>
      <c r="D34" s="410"/>
      <c r="E34" s="414">
        <f t="shared" ref="E34:E41" si="2">SUM(F34:M34)</f>
        <v>0</v>
      </c>
      <c r="F34" s="413"/>
      <c r="G34" s="412"/>
      <c r="H34" s="411"/>
      <c r="I34" s="410"/>
      <c r="J34" s="410"/>
      <c r="K34" s="410"/>
      <c r="L34" s="410"/>
      <c r="M34" s="410"/>
    </row>
    <row r="35" spans="1:13" ht="15" x14ac:dyDescent="0.2">
      <c r="A35" s="416" t="s">
        <v>390</v>
      </c>
      <c r="B35" s="415" t="s">
        <v>525</v>
      </c>
      <c r="C35" s="407" t="s">
        <v>240</v>
      </c>
      <c r="D35" s="410"/>
      <c r="E35" s="414">
        <f t="shared" si="2"/>
        <v>0</v>
      </c>
      <c r="F35" s="413"/>
      <c r="G35" s="412"/>
      <c r="H35" s="411"/>
      <c r="I35" s="410"/>
      <c r="J35" s="410"/>
      <c r="K35" s="410"/>
      <c r="L35" s="410"/>
      <c r="M35" s="410"/>
    </row>
    <row r="36" spans="1:13" ht="15" x14ac:dyDescent="0.2">
      <c r="A36" s="416" t="s">
        <v>385</v>
      </c>
      <c r="B36" s="415">
        <v>656</v>
      </c>
      <c r="C36" s="407" t="s">
        <v>524</v>
      </c>
      <c r="D36" s="410"/>
      <c r="E36" s="414">
        <f t="shared" si="2"/>
        <v>0</v>
      </c>
      <c r="F36" s="413"/>
      <c r="G36" s="412"/>
      <c r="H36" s="411"/>
      <c r="I36" s="410"/>
      <c r="J36" s="410"/>
      <c r="K36" s="410"/>
      <c r="L36" s="410"/>
      <c r="M36" s="410"/>
    </row>
    <row r="37" spans="1:13" ht="15" x14ac:dyDescent="0.2">
      <c r="A37" s="416" t="s">
        <v>380</v>
      </c>
      <c r="B37" s="415" t="s">
        <v>523</v>
      </c>
      <c r="C37" s="407" t="s">
        <v>522</v>
      </c>
      <c r="D37" s="410"/>
      <c r="E37" s="414">
        <f t="shared" si="2"/>
        <v>0</v>
      </c>
      <c r="F37" s="413"/>
      <c r="G37" s="412"/>
      <c r="H37" s="411"/>
      <c r="I37" s="410"/>
      <c r="J37" s="410"/>
      <c r="K37" s="410"/>
      <c r="L37" s="410"/>
      <c r="M37" s="410"/>
    </row>
    <row r="38" spans="1:13" ht="15" x14ac:dyDescent="0.2">
      <c r="A38" s="416" t="s">
        <v>377</v>
      </c>
      <c r="B38" s="415">
        <v>663</v>
      </c>
      <c r="C38" s="407" t="s">
        <v>521</v>
      </c>
      <c r="D38" s="410"/>
      <c r="E38" s="414">
        <f t="shared" si="2"/>
        <v>0</v>
      </c>
      <c r="F38" s="413"/>
      <c r="G38" s="412"/>
      <c r="H38" s="411"/>
      <c r="I38" s="410"/>
      <c r="J38" s="410"/>
      <c r="K38" s="410"/>
      <c r="L38" s="410"/>
      <c r="M38" s="410"/>
    </row>
    <row r="39" spans="1:13" ht="15" x14ac:dyDescent="0.2">
      <c r="A39" s="416" t="s">
        <v>373</v>
      </c>
      <c r="B39" s="415" t="s">
        <v>520</v>
      </c>
      <c r="C39" s="407" t="s">
        <v>519</v>
      </c>
      <c r="D39" s="410"/>
      <c r="E39" s="414">
        <f t="shared" si="2"/>
        <v>0</v>
      </c>
      <c r="F39" s="413"/>
      <c r="G39" s="412"/>
      <c r="H39" s="411"/>
      <c r="I39" s="410"/>
      <c r="J39" s="410"/>
      <c r="K39" s="410"/>
      <c r="L39" s="410"/>
      <c r="M39" s="410"/>
    </row>
    <row r="40" spans="1:13" ht="15" x14ac:dyDescent="0.2">
      <c r="A40" s="416" t="s">
        <v>369</v>
      </c>
      <c r="B40" s="415" t="s">
        <v>518</v>
      </c>
      <c r="C40" s="407" t="s">
        <v>230</v>
      </c>
      <c r="D40" s="410"/>
      <c r="E40" s="414">
        <f t="shared" si="2"/>
        <v>0</v>
      </c>
      <c r="F40" s="413"/>
      <c r="G40" s="412"/>
      <c r="H40" s="411"/>
      <c r="I40" s="410"/>
      <c r="J40" s="410"/>
      <c r="K40" s="410"/>
      <c r="L40" s="410"/>
      <c r="M40" s="410"/>
    </row>
    <row r="41" spans="1:13" ht="15" x14ac:dyDescent="0.2">
      <c r="A41" s="416" t="s">
        <v>365</v>
      </c>
      <c r="B41" s="415" t="s">
        <v>517</v>
      </c>
      <c r="C41" s="407" t="s">
        <v>228</v>
      </c>
      <c r="D41" s="410"/>
      <c r="E41" s="414">
        <f t="shared" si="2"/>
        <v>0</v>
      </c>
      <c r="F41" s="413"/>
      <c r="G41" s="412"/>
      <c r="H41" s="411"/>
      <c r="I41" s="410"/>
      <c r="J41" s="410"/>
      <c r="K41" s="410"/>
      <c r="L41" s="410"/>
      <c r="M41" s="410"/>
    </row>
    <row r="42" spans="1:13" ht="15" x14ac:dyDescent="0.2">
      <c r="A42" s="416" t="s">
        <v>362</v>
      </c>
      <c r="B42" s="415"/>
      <c r="C42" s="407"/>
      <c r="D42" s="403"/>
      <c r="E42" s="403"/>
      <c r="F42" s="406"/>
      <c r="G42" s="405"/>
      <c r="H42" s="404"/>
      <c r="I42" s="403"/>
      <c r="J42" s="403"/>
      <c r="K42" s="403"/>
      <c r="L42" s="403"/>
      <c r="M42" s="403"/>
    </row>
    <row r="43" spans="1:13" ht="15" x14ac:dyDescent="0.2">
      <c r="A43" s="416" t="s">
        <v>359</v>
      </c>
      <c r="B43" s="415" t="s">
        <v>516</v>
      </c>
      <c r="C43" s="407" t="s">
        <v>515</v>
      </c>
      <c r="D43" s="410"/>
      <c r="E43" s="414">
        <f>SUM(F43:M43)</f>
        <v>0</v>
      </c>
      <c r="F43" s="413"/>
      <c r="G43" s="412"/>
      <c r="H43" s="411"/>
      <c r="I43" s="410"/>
      <c r="J43" s="410"/>
      <c r="K43" s="410"/>
      <c r="L43" s="410"/>
      <c r="M43" s="410"/>
    </row>
    <row r="44" spans="1:13" ht="15" x14ac:dyDescent="0.2">
      <c r="A44" s="416" t="s">
        <v>357</v>
      </c>
      <c r="B44" s="415" t="s">
        <v>514</v>
      </c>
      <c r="C44" s="407" t="s">
        <v>513</v>
      </c>
      <c r="D44" s="410">
        <v>56408</v>
      </c>
      <c r="E44" s="414">
        <f>SUM(F44:M44)</f>
        <v>72084</v>
      </c>
      <c r="F44" s="413"/>
      <c r="G44" s="412"/>
      <c r="H44" s="411">
        <v>72084</v>
      </c>
      <c r="I44" s="410"/>
      <c r="J44" s="410"/>
      <c r="K44" s="410"/>
      <c r="L44" s="410"/>
      <c r="M44" s="410"/>
    </row>
    <row r="45" spans="1:13" ht="15" x14ac:dyDescent="0.2">
      <c r="A45" s="416" t="s">
        <v>353</v>
      </c>
      <c r="B45" s="415" t="s">
        <v>512</v>
      </c>
      <c r="C45" s="407" t="s">
        <v>222</v>
      </c>
      <c r="D45" s="410"/>
      <c r="E45" s="414">
        <f>SUM(F45:M45)</f>
        <v>0</v>
      </c>
      <c r="F45" s="413"/>
      <c r="G45" s="412"/>
      <c r="H45" s="411"/>
      <c r="I45" s="410"/>
      <c r="J45" s="410"/>
      <c r="K45" s="410"/>
      <c r="L45" s="410"/>
      <c r="M45" s="410"/>
    </row>
    <row r="46" spans="1:13" ht="15" x14ac:dyDescent="0.2">
      <c r="A46" s="409"/>
      <c r="B46" s="408"/>
      <c r="C46" s="407"/>
      <c r="D46" s="403"/>
      <c r="E46" s="403"/>
      <c r="F46" s="406"/>
      <c r="G46" s="405"/>
      <c r="H46" s="404"/>
      <c r="I46" s="403"/>
      <c r="J46" s="403"/>
      <c r="K46" s="403"/>
      <c r="L46" s="403"/>
      <c r="M46" s="403"/>
    </row>
    <row r="47" spans="1:13" ht="12" customHeight="1" x14ac:dyDescent="0.2">
      <c r="A47" s="602" t="str">
        <f ca="1">CELL("filename",A47)</f>
        <v>R:\Finance\Annual Budget\Amended 2016-2017\[2016-2017 Amended Budget.xlsx]237a</v>
      </c>
      <c r="B47" s="602"/>
      <c r="C47" s="602"/>
      <c r="D47" s="402"/>
      <c r="E47" s="402"/>
      <c r="F47" s="402"/>
      <c r="G47" s="402"/>
      <c r="H47" s="402"/>
      <c r="I47" s="402"/>
      <c r="J47" s="402"/>
      <c r="K47" s="402"/>
      <c r="L47" s="402"/>
      <c r="M47" s="402"/>
    </row>
    <row r="48" spans="1:13" ht="12" customHeight="1" x14ac:dyDescent="0.2">
      <c r="A48" s="401"/>
      <c r="B48" s="401"/>
      <c r="C48" s="400" t="s">
        <v>511</v>
      </c>
      <c r="D48" s="399">
        <f t="shared" ref="D48:M48" si="3">SUM(D23:D46)</f>
        <v>310174</v>
      </c>
      <c r="E48" s="399">
        <f t="shared" si="3"/>
        <v>263946</v>
      </c>
      <c r="F48" s="399">
        <f t="shared" si="3"/>
        <v>0</v>
      </c>
      <c r="G48" s="399">
        <f t="shared" si="3"/>
        <v>0</v>
      </c>
      <c r="H48" s="399">
        <f t="shared" si="3"/>
        <v>115421</v>
      </c>
      <c r="I48" s="399">
        <f t="shared" si="3"/>
        <v>148525</v>
      </c>
      <c r="J48" s="399">
        <f t="shared" si="3"/>
        <v>0</v>
      </c>
      <c r="K48" s="399">
        <f t="shared" si="3"/>
        <v>0</v>
      </c>
      <c r="L48" s="399">
        <f t="shared" si="3"/>
        <v>0</v>
      </c>
      <c r="M48" s="399">
        <f t="shared" si="3"/>
        <v>0</v>
      </c>
    </row>
  </sheetData>
  <mergeCells count="3">
    <mergeCell ref="A1:C1"/>
    <mergeCell ref="A4:C4"/>
    <mergeCell ref="A47:C47"/>
  </mergeCells>
  <printOptions horizontalCentered="1" verticalCentered="1"/>
  <pageMargins left="0.1" right="0.1" top="0.4" bottom="0.4" header="0.1" footer="0.1"/>
  <pageSetup scale="81" fitToHeight="2" orientation="landscape" r:id="rId1"/>
  <headerFooter>
    <oddHeader>&amp;C&amp;"Arial,Bold"TWIN FALLS SCHOOL DISTRICT 411</oddHeader>
    <oddFooter>&amp;L&amp;"Arial,Bold"&amp;Z&amp;F&amp;R&amp;"Arial,Bold"Page &amp;P of &amp;N</oddFooter>
  </headerFooter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C49"/>
  <sheetViews>
    <sheetView zoomScaleNormal="100" workbookViewId="0">
      <pane xSplit="3" ySplit="7" topLeftCell="D8" activePane="bottomRight" state="frozen"/>
      <selection activeCell="P31" sqref="P31"/>
      <selection pane="topRight" activeCell="P31" sqref="P31"/>
      <selection pane="bottomLeft" activeCell="P31" sqref="P31"/>
      <selection pane="bottomRight" activeCell="P31" sqref="P31"/>
    </sheetView>
  </sheetViews>
  <sheetFormatPr defaultRowHeight="15.75" x14ac:dyDescent="0.25"/>
  <cols>
    <col min="1" max="1" width="3.77734375" style="397" customWidth="1"/>
    <col min="2" max="2" width="6.77734375" style="452" customWidth="1"/>
    <col min="3" max="3" width="30.77734375" style="398" customWidth="1"/>
    <col min="4" max="13" width="11.77734375" style="397" customWidth="1"/>
    <col min="14" max="16384" width="8.88671875" style="397"/>
  </cols>
  <sheetData>
    <row r="1" spans="1:22" ht="20.25" x14ac:dyDescent="0.3">
      <c r="A1" s="600" t="s">
        <v>47</v>
      </c>
      <c r="B1" s="600"/>
      <c r="C1" s="600"/>
      <c r="E1" s="530" t="s">
        <v>510</v>
      </c>
      <c r="F1" s="529"/>
      <c r="G1" s="529"/>
      <c r="H1" s="529"/>
      <c r="I1" s="451"/>
      <c r="K1" s="446"/>
      <c r="L1" s="445"/>
      <c r="M1" s="556" t="s">
        <v>701</v>
      </c>
    </row>
    <row r="2" spans="1:22" x14ac:dyDescent="0.25">
      <c r="E2" s="530" t="s">
        <v>16</v>
      </c>
      <c r="F2" s="529"/>
      <c r="G2" s="529"/>
      <c r="H2" s="528"/>
      <c r="K2" s="446"/>
      <c r="L2" s="445"/>
      <c r="M2" s="560" t="s">
        <v>703</v>
      </c>
    </row>
    <row r="3" spans="1:22" ht="15" customHeight="1" x14ac:dyDescent="0.25">
      <c r="E3" s="447" t="s">
        <v>507</v>
      </c>
      <c r="F3" s="447"/>
      <c r="G3" s="447"/>
      <c r="H3" s="528"/>
      <c r="J3" s="527" t="s">
        <v>5</v>
      </c>
      <c r="K3" s="446"/>
      <c r="L3" s="445"/>
      <c r="M3" s="557" t="s">
        <v>702</v>
      </c>
    </row>
    <row r="4" spans="1:22" ht="12.6" customHeight="1" x14ac:dyDescent="0.2">
      <c r="A4" s="603" t="s">
        <v>505</v>
      </c>
      <c r="B4" s="603"/>
      <c r="C4" s="603"/>
      <c r="D4" s="401"/>
      <c r="E4" s="401"/>
      <c r="F4" s="401"/>
      <c r="G4" s="401"/>
      <c r="H4" s="401"/>
      <c r="I4" s="401"/>
      <c r="J4" s="401"/>
      <c r="K4" s="401"/>
      <c r="L4" s="401"/>
    </row>
    <row r="5" spans="1:22" ht="15" x14ac:dyDescent="0.2">
      <c r="A5" s="526"/>
      <c r="B5" s="522"/>
      <c r="C5" s="525" t="s">
        <v>16</v>
      </c>
      <c r="D5" s="522" t="s">
        <v>503</v>
      </c>
      <c r="E5" s="522" t="s">
        <v>90</v>
      </c>
      <c r="F5" s="524" t="s">
        <v>85</v>
      </c>
      <c r="G5" s="524" t="s">
        <v>83</v>
      </c>
      <c r="H5" s="524" t="s">
        <v>81</v>
      </c>
      <c r="I5" s="524" t="s">
        <v>79</v>
      </c>
      <c r="J5" s="524" t="s">
        <v>77</v>
      </c>
      <c r="K5" s="523" t="s">
        <v>75</v>
      </c>
      <c r="L5" s="522" t="s">
        <v>73</v>
      </c>
      <c r="M5" s="522" t="s">
        <v>70</v>
      </c>
    </row>
    <row r="6" spans="1:22" ht="15" x14ac:dyDescent="0.2">
      <c r="A6" s="521"/>
      <c r="B6" s="481"/>
      <c r="C6" s="480"/>
      <c r="D6" s="516"/>
      <c r="E6" s="520"/>
      <c r="F6" s="401"/>
      <c r="G6" s="519"/>
      <c r="H6" s="518" t="s">
        <v>560</v>
      </c>
      <c r="I6" s="518" t="s">
        <v>559</v>
      </c>
      <c r="J6" s="517" t="s">
        <v>558</v>
      </c>
      <c r="K6" s="481" t="s">
        <v>557</v>
      </c>
      <c r="L6" s="481" t="s">
        <v>556</v>
      </c>
      <c r="M6" s="516"/>
    </row>
    <row r="7" spans="1:22" ht="15" x14ac:dyDescent="0.2">
      <c r="A7" s="482" t="s">
        <v>87</v>
      </c>
      <c r="B7" s="484" t="s">
        <v>500</v>
      </c>
      <c r="C7" s="515" t="s">
        <v>555</v>
      </c>
      <c r="D7" s="484" t="s">
        <v>88</v>
      </c>
      <c r="E7" s="484" t="s">
        <v>88</v>
      </c>
      <c r="F7" s="514" t="s">
        <v>84</v>
      </c>
      <c r="G7" s="459" t="s">
        <v>82</v>
      </c>
      <c r="H7" s="459" t="s">
        <v>554</v>
      </c>
      <c r="I7" s="459" t="s">
        <v>553</v>
      </c>
      <c r="J7" s="482" t="s">
        <v>552</v>
      </c>
      <c r="K7" s="484" t="s">
        <v>551</v>
      </c>
      <c r="L7" s="484" t="s">
        <v>550</v>
      </c>
      <c r="M7" s="484" t="s">
        <v>184</v>
      </c>
    </row>
    <row r="8" spans="1:22" ht="15" x14ac:dyDescent="0.2">
      <c r="A8" s="482" t="s">
        <v>350</v>
      </c>
      <c r="B8" s="484" t="s">
        <v>597</v>
      </c>
      <c r="C8" s="463" t="s">
        <v>220</v>
      </c>
      <c r="D8" s="497"/>
      <c r="E8" s="414">
        <f>SUM(F8:M8)</f>
        <v>0</v>
      </c>
      <c r="F8" s="500"/>
      <c r="G8" s="499"/>
      <c r="H8" s="498"/>
      <c r="I8" s="497"/>
      <c r="J8" s="497"/>
      <c r="K8" s="497"/>
      <c r="L8" s="497"/>
      <c r="M8" s="497"/>
    </row>
    <row r="9" spans="1:22" ht="15" x14ac:dyDescent="0.2">
      <c r="A9" s="482" t="s">
        <v>493</v>
      </c>
      <c r="B9" s="484"/>
      <c r="C9" s="463"/>
      <c r="D9" s="509"/>
      <c r="E9" s="509"/>
      <c r="F9" s="512"/>
      <c r="G9" s="511"/>
      <c r="H9" s="510"/>
      <c r="I9" s="509"/>
      <c r="J9" s="509"/>
      <c r="K9" s="509"/>
      <c r="L9" s="509"/>
      <c r="M9" s="509"/>
    </row>
    <row r="10" spans="1:22" ht="15" x14ac:dyDescent="0.2">
      <c r="A10" s="482" t="s">
        <v>490</v>
      </c>
      <c r="B10" s="484" t="s">
        <v>75</v>
      </c>
      <c r="C10" s="473" t="s">
        <v>596</v>
      </c>
      <c r="D10" s="472">
        <f>+D8+'237a'!D48</f>
        <v>310174</v>
      </c>
      <c r="E10" s="472">
        <f>+E8+'237a'!E48</f>
        <v>263946</v>
      </c>
      <c r="F10" s="472">
        <f>+F8+'237a'!F48</f>
        <v>0</v>
      </c>
      <c r="G10" s="472">
        <f>+G8+'237a'!G48</f>
        <v>0</v>
      </c>
      <c r="H10" s="472">
        <f>+H8+'237a'!H48</f>
        <v>115421</v>
      </c>
      <c r="I10" s="472">
        <f>+I8+'237a'!I48</f>
        <v>148525</v>
      </c>
      <c r="J10" s="472">
        <f>+J8+'237a'!J48</f>
        <v>0</v>
      </c>
      <c r="K10" s="472">
        <f>+K8+'237a'!K48</f>
        <v>0</v>
      </c>
      <c r="L10" s="472">
        <f>+L8+'237a'!L48</f>
        <v>0</v>
      </c>
      <c r="M10" s="472">
        <f>+M8+'237a'!M48</f>
        <v>0</v>
      </c>
    </row>
    <row r="11" spans="1:22" x14ac:dyDescent="0.25">
      <c r="A11" s="482" t="s">
        <v>485</v>
      </c>
      <c r="B11" s="513"/>
      <c r="C11" s="486"/>
      <c r="D11" s="501"/>
      <c r="E11" s="501"/>
      <c r="F11" s="504"/>
      <c r="G11" s="503"/>
      <c r="H11" s="502"/>
      <c r="I11" s="501"/>
      <c r="J11" s="501"/>
      <c r="K11" s="501"/>
      <c r="L11" s="501"/>
      <c r="M11" s="501"/>
    </row>
    <row r="12" spans="1:22" ht="15" x14ac:dyDescent="0.2">
      <c r="A12" s="482" t="s">
        <v>478</v>
      </c>
      <c r="B12" s="484" t="s">
        <v>595</v>
      </c>
      <c r="C12" s="463" t="s">
        <v>218</v>
      </c>
      <c r="D12" s="497"/>
      <c r="E12" s="414">
        <f>SUM(F12:M12)</f>
        <v>0</v>
      </c>
      <c r="F12" s="500"/>
      <c r="G12" s="499"/>
      <c r="H12" s="498"/>
      <c r="I12" s="497"/>
      <c r="J12" s="497"/>
      <c r="K12" s="497"/>
      <c r="L12" s="497"/>
      <c r="M12" s="497"/>
    </row>
    <row r="13" spans="1:22" ht="15" x14ac:dyDescent="0.2">
      <c r="A13" s="482" t="s">
        <v>474</v>
      </c>
      <c r="B13" s="484" t="s">
        <v>594</v>
      </c>
      <c r="C13" s="463" t="s">
        <v>216</v>
      </c>
      <c r="D13" s="497"/>
      <c r="E13" s="414">
        <f>SUM(F13:M13)</f>
        <v>0</v>
      </c>
      <c r="F13" s="500"/>
      <c r="G13" s="499"/>
      <c r="H13" s="498"/>
      <c r="I13" s="497"/>
      <c r="J13" s="497"/>
      <c r="K13" s="497"/>
      <c r="L13" s="497"/>
      <c r="M13" s="497"/>
    </row>
    <row r="14" spans="1:22" ht="15" x14ac:dyDescent="0.2">
      <c r="A14" s="482" t="s">
        <v>469</v>
      </c>
      <c r="B14" s="484">
        <v>730</v>
      </c>
      <c r="C14" s="463" t="s">
        <v>593</v>
      </c>
      <c r="D14" s="497"/>
      <c r="E14" s="414">
        <f>SUM(F14:M14)</f>
        <v>0</v>
      </c>
      <c r="F14" s="500"/>
      <c r="G14" s="499"/>
      <c r="H14" s="498"/>
      <c r="I14" s="497"/>
      <c r="J14" s="497"/>
      <c r="K14" s="497"/>
      <c r="L14" s="497"/>
      <c r="M14" s="497"/>
    </row>
    <row r="15" spans="1:22" ht="15" x14ac:dyDescent="0.2">
      <c r="A15" s="482" t="s">
        <v>465</v>
      </c>
      <c r="B15" s="484"/>
      <c r="C15" s="463"/>
      <c r="D15" s="501"/>
      <c r="E15" s="501"/>
      <c r="F15" s="512"/>
      <c r="G15" s="511"/>
      <c r="H15" s="510"/>
      <c r="I15" s="509"/>
      <c r="J15" s="509"/>
      <c r="K15" s="509"/>
      <c r="L15" s="509"/>
      <c r="M15" s="509"/>
    </row>
    <row r="16" spans="1:22" ht="15" x14ac:dyDescent="0.2">
      <c r="A16" s="482" t="s">
        <v>461</v>
      </c>
      <c r="B16" s="484" t="s">
        <v>73</v>
      </c>
      <c r="C16" s="463" t="s">
        <v>592</v>
      </c>
      <c r="D16" s="472">
        <f t="shared" ref="D16:M16" si="0">SUM(D12:D14)</f>
        <v>0</v>
      </c>
      <c r="E16" s="472">
        <f t="shared" si="0"/>
        <v>0</v>
      </c>
      <c r="F16" s="472">
        <f t="shared" si="0"/>
        <v>0</v>
      </c>
      <c r="G16" s="472">
        <f t="shared" si="0"/>
        <v>0</v>
      </c>
      <c r="H16" s="472">
        <f t="shared" si="0"/>
        <v>0</v>
      </c>
      <c r="I16" s="472">
        <f t="shared" si="0"/>
        <v>0</v>
      </c>
      <c r="J16" s="472">
        <f t="shared" si="0"/>
        <v>0</v>
      </c>
      <c r="K16" s="472">
        <f t="shared" si="0"/>
        <v>0</v>
      </c>
      <c r="L16" s="472">
        <f t="shared" si="0"/>
        <v>0</v>
      </c>
      <c r="M16" s="472">
        <f t="shared" si="0"/>
        <v>0</v>
      </c>
      <c r="N16" s="492"/>
      <c r="O16" s="492"/>
      <c r="P16" s="492"/>
      <c r="Q16" s="492"/>
      <c r="R16" s="492"/>
      <c r="S16" s="492"/>
      <c r="T16" s="492"/>
      <c r="U16" s="492"/>
      <c r="V16" s="492"/>
    </row>
    <row r="17" spans="1:55" ht="15" x14ac:dyDescent="0.2">
      <c r="A17" s="482" t="s">
        <v>457</v>
      </c>
      <c r="B17" s="484"/>
      <c r="C17" s="463"/>
      <c r="D17" s="501"/>
      <c r="E17" s="501"/>
      <c r="F17" s="504"/>
      <c r="G17" s="503"/>
      <c r="H17" s="502"/>
      <c r="I17" s="501"/>
      <c r="J17" s="501"/>
      <c r="K17" s="501"/>
      <c r="L17" s="501"/>
      <c r="M17" s="501"/>
    </row>
    <row r="18" spans="1:55" ht="15" x14ac:dyDescent="0.2">
      <c r="A18" s="482" t="s">
        <v>453</v>
      </c>
      <c r="B18" s="484" t="s">
        <v>591</v>
      </c>
      <c r="C18" s="463" t="s">
        <v>590</v>
      </c>
      <c r="D18" s="497"/>
      <c r="E18" s="414">
        <f>SUM(F18:M18)</f>
        <v>0</v>
      </c>
      <c r="F18" s="500"/>
      <c r="G18" s="499"/>
      <c r="H18" s="498"/>
      <c r="I18" s="497"/>
      <c r="J18" s="497"/>
      <c r="K18" s="497"/>
      <c r="L18" s="497"/>
      <c r="M18" s="497"/>
    </row>
    <row r="19" spans="1:55" ht="15" x14ac:dyDescent="0.2">
      <c r="A19" s="482" t="s">
        <v>449</v>
      </c>
      <c r="B19" s="484">
        <v>811</v>
      </c>
      <c r="C19" s="463" t="s">
        <v>589</v>
      </c>
      <c r="D19" s="497">
        <v>5806</v>
      </c>
      <c r="E19" s="414">
        <f>SUM(F19:M19)</f>
        <v>8500</v>
      </c>
      <c r="F19" s="500"/>
      <c r="G19" s="499"/>
      <c r="H19" s="498"/>
      <c r="I19" s="497"/>
      <c r="J19" s="497">
        <v>8500</v>
      </c>
      <c r="K19" s="497"/>
      <c r="L19" s="497"/>
      <c r="M19" s="497"/>
    </row>
    <row r="20" spans="1:55" ht="15" x14ac:dyDescent="0.2">
      <c r="A20" s="482" t="s">
        <v>445</v>
      </c>
      <c r="B20" s="484"/>
      <c r="C20" s="463"/>
      <c r="D20" s="509"/>
      <c r="E20" s="509"/>
      <c r="F20" s="512"/>
      <c r="G20" s="511"/>
      <c r="H20" s="510"/>
      <c r="I20" s="509"/>
      <c r="J20" s="509"/>
      <c r="K20" s="509"/>
      <c r="L20" s="509"/>
      <c r="M20" s="509"/>
    </row>
    <row r="21" spans="1:55" s="505" customFormat="1" ht="15" x14ac:dyDescent="0.2">
      <c r="A21" s="482" t="s">
        <v>442</v>
      </c>
      <c r="B21" s="508">
        <v>800</v>
      </c>
      <c r="C21" s="507" t="s">
        <v>588</v>
      </c>
      <c r="D21" s="472">
        <f t="shared" ref="D21:M21" si="1">SUM(D17:D19)</f>
        <v>5806</v>
      </c>
      <c r="E21" s="472">
        <f t="shared" si="1"/>
        <v>8500</v>
      </c>
      <c r="F21" s="472">
        <f t="shared" si="1"/>
        <v>0</v>
      </c>
      <c r="G21" s="472">
        <f t="shared" si="1"/>
        <v>0</v>
      </c>
      <c r="H21" s="472">
        <f t="shared" si="1"/>
        <v>0</v>
      </c>
      <c r="I21" s="472">
        <f t="shared" si="1"/>
        <v>0</v>
      </c>
      <c r="J21" s="472">
        <f t="shared" si="1"/>
        <v>8500</v>
      </c>
      <c r="K21" s="472">
        <f t="shared" si="1"/>
        <v>0</v>
      </c>
      <c r="L21" s="472">
        <f t="shared" si="1"/>
        <v>0</v>
      </c>
      <c r="M21" s="472">
        <f t="shared" si="1"/>
        <v>0</v>
      </c>
    </row>
    <row r="22" spans="1:55" ht="15" x14ac:dyDescent="0.2">
      <c r="A22" s="482" t="s">
        <v>438</v>
      </c>
      <c r="B22" s="484"/>
      <c r="C22" s="463"/>
      <c r="D22" s="501"/>
      <c r="E22" s="501"/>
      <c r="F22" s="504"/>
      <c r="G22" s="503"/>
      <c r="H22" s="502"/>
      <c r="I22" s="501"/>
      <c r="J22" s="501"/>
      <c r="K22" s="501"/>
      <c r="L22" s="501"/>
      <c r="M22" s="501"/>
    </row>
    <row r="23" spans="1:55" ht="15" x14ac:dyDescent="0.2">
      <c r="A23" s="482" t="s">
        <v>434</v>
      </c>
      <c r="B23" s="484" t="s">
        <v>587</v>
      </c>
      <c r="C23" s="463" t="s">
        <v>205</v>
      </c>
      <c r="D23" s="410"/>
      <c r="E23" s="414">
        <f>SUM(F23:M23)</f>
        <v>0</v>
      </c>
      <c r="F23" s="500"/>
      <c r="G23" s="499"/>
      <c r="H23" s="498"/>
      <c r="I23" s="497"/>
      <c r="J23" s="497"/>
      <c r="K23" s="497"/>
      <c r="L23" s="497"/>
      <c r="M23" s="497"/>
    </row>
    <row r="24" spans="1:55" ht="15" x14ac:dyDescent="0.2">
      <c r="A24" s="482" t="s">
        <v>429</v>
      </c>
      <c r="B24" s="484" t="s">
        <v>586</v>
      </c>
      <c r="C24" s="463" t="s">
        <v>203</v>
      </c>
      <c r="D24" s="410"/>
      <c r="E24" s="414">
        <f>SUM(F24:M24)</f>
        <v>0</v>
      </c>
      <c r="F24" s="500"/>
      <c r="G24" s="499"/>
      <c r="H24" s="498"/>
      <c r="I24" s="497"/>
      <c r="J24" s="497"/>
      <c r="K24" s="497"/>
      <c r="L24" s="497"/>
      <c r="M24" s="497"/>
    </row>
    <row r="25" spans="1:55" ht="15" x14ac:dyDescent="0.2">
      <c r="A25" s="482" t="s">
        <v>426</v>
      </c>
      <c r="B25" s="484" t="s">
        <v>585</v>
      </c>
      <c r="C25" s="463" t="s">
        <v>201</v>
      </c>
      <c r="D25" s="410"/>
      <c r="E25" s="414">
        <f>SUM(F25:M25)</f>
        <v>0</v>
      </c>
      <c r="F25" s="500"/>
      <c r="G25" s="499"/>
      <c r="H25" s="498"/>
      <c r="I25" s="497"/>
      <c r="J25" s="497"/>
      <c r="K25" s="497"/>
      <c r="L25" s="497"/>
      <c r="M25" s="497"/>
    </row>
    <row r="26" spans="1:55" ht="15" x14ac:dyDescent="0.2">
      <c r="A26" s="482" t="s">
        <v>424</v>
      </c>
      <c r="B26" s="484" t="s">
        <v>584</v>
      </c>
      <c r="C26" s="463" t="s">
        <v>583</v>
      </c>
      <c r="D26" s="410">
        <v>2259</v>
      </c>
      <c r="E26" s="414">
        <f>SUM(F26:M26)</f>
        <v>2178</v>
      </c>
      <c r="F26" s="500"/>
      <c r="G26" s="499"/>
      <c r="H26" s="498"/>
      <c r="I26" s="497"/>
      <c r="J26" s="497"/>
      <c r="K26" s="497"/>
      <c r="L26" s="497"/>
      <c r="M26" s="497">
        <v>2178</v>
      </c>
    </row>
    <row r="27" spans="1:55" ht="15" x14ac:dyDescent="0.2">
      <c r="A27" s="482" t="s">
        <v>420</v>
      </c>
      <c r="B27" s="484"/>
      <c r="C27" s="463"/>
      <c r="D27" s="485"/>
      <c r="E27" s="485"/>
      <c r="F27" s="496"/>
      <c r="G27" s="495"/>
      <c r="H27" s="494"/>
      <c r="I27" s="493"/>
      <c r="J27" s="493"/>
      <c r="K27" s="493"/>
      <c r="L27" s="493"/>
      <c r="M27" s="493"/>
    </row>
    <row r="28" spans="1:55" ht="15" x14ac:dyDescent="0.2">
      <c r="A28" s="482" t="s">
        <v>417</v>
      </c>
      <c r="B28" s="484" t="s">
        <v>582</v>
      </c>
      <c r="C28" s="463" t="s">
        <v>581</v>
      </c>
      <c r="D28" s="472">
        <f t="shared" ref="D28:M28" si="2">SUM(D23:D27)</f>
        <v>2259</v>
      </c>
      <c r="E28" s="472">
        <f t="shared" si="2"/>
        <v>2178</v>
      </c>
      <c r="F28" s="472">
        <f t="shared" si="2"/>
        <v>0</v>
      </c>
      <c r="G28" s="472">
        <f t="shared" si="2"/>
        <v>0</v>
      </c>
      <c r="H28" s="472">
        <f t="shared" si="2"/>
        <v>0</v>
      </c>
      <c r="I28" s="472">
        <f t="shared" si="2"/>
        <v>0</v>
      </c>
      <c r="J28" s="472">
        <f t="shared" si="2"/>
        <v>0</v>
      </c>
      <c r="K28" s="472">
        <f t="shared" si="2"/>
        <v>0</v>
      </c>
      <c r="L28" s="472">
        <f t="shared" si="2"/>
        <v>0</v>
      </c>
      <c r="M28" s="472">
        <f t="shared" si="2"/>
        <v>2178</v>
      </c>
      <c r="N28" s="492"/>
      <c r="O28" s="492"/>
      <c r="P28" s="492"/>
      <c r="Q28" s="492"/>
      <c r="R28" s="492"/>
      <c r="S28" s="492"/>
      <c r="T28" s="492"/>
      <c r="U28" s="492"/>
      <c r="V28" s="492"/>
      <c r="W28" s="492"/>
      <c r="X28" s="492"/>
      <c r="Y28" s="492"/>
      <c r="Z28" s="492"/>
      <c r="AA28" s="492"/>
      <c r="AB28" s="492"/>
      <c r="AC28" s="492"/>
      <c r="AD28" s="492"/>
      <c r="AE28" s="492"/>
      <c r="AF28" s="492"/>
      <c r="AG28" s="492"/>
      <c r="AH28" s="492"/>
      <c r="AI28" s="492"/>
      <c r="AJ28" s="492"/>
      <c r="AK28" s="492"/>
      <c r="AL28" s="492"/>
      <c r="AM28" s="492"/>
      <c r="AN28" s="492"/>
      <c r="AO28" s="492"/>
      <c r="AP28" s="492"/>
      <c r="AQ28" s="492"/>
      <c r="AR28" s="492"/>
      <c r="AS28" s="492"/>
      <c r="AT28" s="492"/>
      <c r="AU28" s="492"/>
      <c r="AV28" s="492"/>
      <c r="AW28" s="492"/>
      <c r="AX28" s="492"/>
      <c r="AY28" s="492"/>
      <c r="AZ28" s="492"/>
      <c r="BA28" s="492"/>
      <c r="BB28" s="492"/>
      <c r="BC28" s="492"/>
    </row>
    <row r="29" spans="1:55" ht="15" x14ac:dyDescent="0.2">
      <c r="A29" s="482" t="s">
        <v>413</v>
      </c>
      <c r="B29" s="484"/>
      <c r="C29" s="463"/>
      <c r="D29" s="485"/>
      <c r="E29" s="485"/>
      <c r="F29" s="485"/>
      <c r="G29" s="485"/>
      <c r="H29" s="485"/>
      <c r="I29" s="485"/>
      <c r="J29" s="485"/>
      <c r="K29" s="485"/>
      <c r="L29" s="485"/>
      <c r="M29" s="485"/>
    </row>
    <row r="30" spans="1:55" ht="15" x14ac:dyDescent="0.2">
      <c r="A30" s="482" t="s">
        <v>407</v>
      </c>
      <c r="B30" s="481"/>
      <c r="C30" s="480" t="s">
        <v>580</v>
      </c>
      <c r="D30" s="460"/>
      <c r="E30" s="460"/>
      <c r="F30" s="460"/>
      <c r="G30" s="460"/>
      <c r="H30" s="460"/>
      <c r="I30" s="460"/>
      <c r="J30" s="460"/>
      <c r="K30" s="460"/>
      <c r="L30" s="460"/>
      <c r="M30" s="460"/>
    </row>
    <row r="31" spans="1:55" ht="15" x14ac:dyDescent="0.2">
      <c r="A31" s="482" t="s">
        <v>403</v>
      </c>
      <c r="B31" s="484"/>
      <c r="C31" s="491" t="s">
        <v>579</v>
      </c>
      <c r="D31" s="472">
        <f>SUM(D28,D21,D16,D10,'237a'!D21)</f>
        <v>999184</v>
      </c>
      <c r="E31" s="472">
        <f>SUM(E28,E21,E16,E10,'237a'!E21)</f>
        <v>933752</v>
      </c>
      <c r="F31" s="472">
        <f>SUM(F28,F21,F16,F10,'237a'!F21)</f>
        <v>0</v>
      </c>
      <c r="G31" s="472">
        <f>SUM(G28,G21,G16,G10,'237a'!G21)</f>
        <v>0</v>
      </c>
      <c r="H31" s="472">
        <f>SUM(H28,H21,H16,H10,'237a'!H21)</f>
        <v>218834</v>
      </c>
      <c r="I31" s="472">
        <f>SUM(I28,I21,I16,I10,'237a'!I21)</f>
        <v>704240</v>
      </c>
      <c r="J31" s="472">
        <f>SUM(J28,J21,J16,J10,'237a'!J21)</f>
        <v>8500</v>
      </c>
      <c r="K31" s="472">
        <f>SUM(K28,K21,K16,K10,'237a'!K21)</f>
        <v>0</v>
      </c>
      <c r="L31" s="472">
        <f>SUM(L28,L21,L16,L10,'237a'!L21)</f>
        <v>0</v>
      </c>
      <c r="M31" s="472">
        <f>SUM(M28,M21,M16,M10,'237a'!M21)</f>
        <v>2178</v>
      </c>
    </row>
    <row r="32" spans="1:55" ht="15" x14ac:dyDescent="0.2">
      <c r="A32" s="482" t="s">
        <v>400</v>
      </c>
      <c r="B32" s="484"/>
      <c r="C32" s="463"/>
      <c r="D32" s="485"/>
      <c r="E32" s="485"/>
      <c r="F32" s="490"/>
      <c r="G32" s="489"/>
      <c r="H32" s="488"/>
      <c r="I32" s="485"/>
      <c r="J32" s="485"/>
      <c r="K32" s="485"/>
      <c r="L32" s="485"/>
      <c r="M32" s="485"/>
    </row>
    <row r="33" spans="1:13" ht="15" x14ac:dyDescent="0.2">
      <c r="A33" s="482" t="s">
        <v>397</v>
      </c>
      <c r="B33" s="481">
        <v>950</v>
      </c>
      <c r="C33" s="480" t="s">
        <v>578</v>
      </c>
      <c r="D33" s="493"/>
      <c r="E33" s="493"/>
      <c r="F33" s="417"/>
      <c r="G33" s="417"/>
      <c r="H33" s="417"/>
      <c r="I33" s="417"/>
      <c r="J33" s="417"/>
      <c r="K33" s="417"/>
      <c r="L33" s="417"/>
      <c r="M33" s="460"/>
    </row>
    <row r="34" spans="1:13" ht="15" x14ac:dyDescent="0.2">
      <c r="A34" s="482" t="s">
        <v>393</v>
      </c>
      <c r="B34" s="484"/>
      <c r="C34" s="483" t="s">
        <v>577</v>
      </c>
      <c r="D34" s="552"/>
      <c r="E34" s="552"/>
      <c r="F34" s="417"/>
      <c r="G34" s="417"/>
      <c r="H34" s="417"/>
      <c r="I34" s="417"/>
      <c r="J34" s="417"/>
      <c r="K34" s="417"/>
      <c r="L34" s="417"/>
      <c r="M34" s="460"/>
    </row>
    <row r="35" spans="1:13" x14ac:dyDescent="0.25">
      <c r="A35" s="482" t="s">
        <v>388</v>
      </c>
      <c r="B35" s="484"/>
      <c r="C35" s="486"/>
      <c r="D35" s="485"/>
      <c r="E35" s="485"/>
      <c r="F35" s="417"/>
      <c r="G35" s="417"/>
      <c r="H35" s="417"/>
      <c r="I35" s="417"/>
      <c r="J35" s="417"/>
      <c r="K35" s="417"/>
      <c r="L35" s="417"/>
      <c r="M35" s="460"/>
    </row>
    <row r="36" spans="1:13" ht="15" x14ac:dyDescent="0.2">
      <c r="A36" s="482" t="s">
        <v>383</v>
      </c>
      <c r="B36" s="481"/>
      <c r="C36" s="480" t="s">
        <v>576</v>
      </c>
      <c r="D36" s="604">
        <f>+D31+D34</f>
        <v>999184</v>
      </c>
      <c r="E36" s="604">
        <f>+E31+E34</f>
        <v>933752</v>
      </c>
      <c r="F36" s="417"/>
      <c r="G36" s="417"/>
      <c r="H36" s="417"/>
      <c r="I36" s="417"/>
      <c r="J36" s="417"/>
      <c r="K36" s="417"/>
      <c r="L36" s="417"/>
      <c r="M36" s="460"/>
    </row>
    <row r="37" spans="1:13" ht="15" x14ac:dyDescent="0.2">
      <c r="A37" s="482" t="s">
        <v>379</v>
      </c>
      <c r="B37" s="484"/>
      <c r="C37" s="483" t="s">
        <v>575</v>
      </c>
      <c r="D37" s="605"/>
      <c r="E37" s="605"/>
      <c r="F37" s="417"/>
      <c r="G37" s="417"/>
      <c r="H37" s="417"/>
      <c r="I37" s="417"/>
      <c r="J37" s="417"/>
      <c r="K37" s="417"/>
      <c r="L37" s="417"/>
      <c r="M37" s="460"/>
    </row>
    <row r="38" spans="1:13" ht="15" x14ac:dyDescent="0.2">
      <c r="A38" s="482" t="s">
        <v>376</v>
      </c>
      <c r="B38" s="481"/>
      <c r="C38" s="480"/>
      <c r="D38" s="460"/>
      <c r="E38" s="460"/>
      <c r="F38" s="417"/>
      <c r="G38" s="417"/>
      <c r="H38" s="417"/>
      <c r="I38" s="417"/>
      <c r="J38" s="417"/>
      <c r="K38" s="417"/>
      <c r="L38" s="417"/>
      <c r="M38" s="460"/>
    </row>
    <row r="39" spans="1:13" thickBot="1" x14ac:dyDescent="0.25">
      <c r="A39" s="482" t="s">
        <v>372</v>
      </c>
      <c r="B39" s="481"/>
      <c r="C39" s="480"/>
      <c r="D39" s="460"/>
      <c r="E39" s="460"/>
      <c r="F39" s="465"/>
      <c r="G39" s="465"/>
      <c r="H39" s="465"/>
      <c r="I39" s="465"/>
      <c r="J39" s="465"/>
      <c r="K39" s="417"/>
      <c r="L39" s="417"/>
      <c r="M39" s="460"/>
    </row>
    <row r="40" spans="1:13" x14ac:dyDescent="0.25">
      <c r="A40" s="459" t="s">
        <v>368</v>
      </c>
      <c r="B40" s="479"/>
      <c r="C40" s="478" t="s">
        <v>574</v>
      </c>
      <c r="D40" s="477"/>
      <c r="E40" s="476"/>
      <c r="F40" s="417"/>
      <c r="G40" s="470"/>
      <c r="H40" s="470"/>
      <c r="I40" s="470"/>
      <c r="J40" s="465"/>
      <c r="K40" s="417"/>
      <c r="L40" s="475"/>
      <c r="M40" s="460"/>
    </row>
    <row r="41" spans="1:13" x14ac:dyDescent="0.25">
      <c r="A41" s="459" t="s">
        <v>364</v>
      </c>
      <c r="B41" s="464"/>
      <c r="C41" s="463"/>
      <c r="D41" s="460"/>
      <c r="E41" s="474"/>
      <c r="F41" s="417"/>
      <c r="G41" s="470"/>
      <c r="H41" s="470"/>
      <c r="I41" s="470"/>
      <c r="J41" s="465"/>
      <c r="K41" s="417"/>
      <c r="L41" s="417"/>
      <c r="M41" s="460"/>
    </row>
    <row r="42" spans="1:13" x14ac:dyDescent="0.25">
      <c r="A42" s="459" t="s">
        <v>361</v>
      </c>
      <c r="B42" s="464"/>
      <c r="C42" s="473" t="s">
        <v>573</v>
      </c>
      <c r="D42" s="472">
        <v>249634</v>
      </c>
      <c r="E42" s="471">
        <v>245620</v>
      </c>
      <c r="F42" s="470" t="s">
        <v>572</v>
      </c>
      <c r="G42" s="470"/>
      <c r="H42" s="470"/>
      <c r="I42" s="470"/>
      <c r="J42" s="465"/>
      <c r="K42" s="417"/>
      <c r="L42" s="417"/>
      <c r="M42" s="460"/>
    </row>
    <row r="43" spans="1:13" x14ac:dyDescent="0.25">
      <c r="A43" s="459" t="s">
        <v>358</v>
      </c>
      <c r="B43" s="464"/>
      <c r="C43" s="473" t="s">
        <v>571</v>
      </c>
      <c r="D43" s="472">
        <v>750000</v>
      </c>
      <c r="E43" s="471">
        <v>692370</v>
      </c>
      <c r="F43" s="470"/>
      <c r="G43" s="465"/>
      <c r="H43" s="465"/>
      <c r="I43" s="465"/>
      <c r="J43" s="465"/>
      <c r="K43" s="417"/>
      <c r="L43" s="417"/>
      <c r="M43" s="460"/>
    </row>
    <row r="44" spans="1:13" x14ac:dyDescent="0.25">
      <c r="A44" s="459" t="s">
        <v>356</v>
      </c>
      <c r="B44" s="464"/>
      <c r="C44" s="473" t="s">
        <v>570</v>
      </c>
      <c r="D44" s="472">
        <f>SUM(D42:D43)</f>
        <v>999634</v>
      </c>
      <c r="E44" s="471">
        <f>SUM(E42:E43)</f>
        <v>937990</v>
      </c>
      <c r="F44" s="470" t="s">
        <v>569</v>
      </c>
      <c r="G44" s="465"/>
      <c r="H44" s="465"/>
      <c r="I44" s="465"/>
      <c r="J44" s="465"/>
      <c r="K44" s="417"/>
      <c r="L44" s="417"/>
      <c r="M44" s="460"/>
    </row>
    <row r="45" spans="1:13" ht="15" x14ac:dyDescent="0.2">
      <c r="A45" s="459" t="s">
        <v>351</v>
      </c>
      <c r="B45" s="464"/>
      <c r="C45" s="463"/>
      <c r="D45" s="469"/>
      <c r="E45" s="468"/>
      <c r="F45" s="465"/>
      <c r="G45" s="465"/>
      <c r="H45" s="465"/>
      <c r="I45" s="465"/>
      <c r="J45" s="465"/>
      <c r="K45" s="417"/>
      <c r="L45" s="417"/>
      <c r="M45" s="460"/>
    </row>
    <row r="46" spans="1:13" ht="15" x14ac:dyDescent="0.2">
      <c r="A46" s="459" t="s">
        <v>568</v>
      </c>
      <c r="B46" s="464"/>
      <c r="C46" s="463" t="s">
        <v>567</v>
      </c>
      <c r="D46" s="467">
        <f>D36</f>
        <v>999184</v>
      </c>
      <c r="E46" s="466">
        <f>E36</f>
        <v>933752</v>
      </c>
      <c r="F46" s="465"/>
      <c r="G46" s="465"/>
      <c r="H46" s="465"/>
      <c r="I46" s="465"/>
      <c r="J46" s="465"/>
      <c r="K46" s="417"/>
      <c r="L46" s="417"/>
      <c r="M46" s="460"/>
    </row>
    <row r="47" spans="1:13" ht="15" x14ac:dyDescent="0.2">
      <c r="A47" s="459" t="s">
        <v>566</v>
      </c>
      <c r="B47" s="464"/>
      <c r="C47" s="463" t="s">
        <v>565</v>
      </c>
      <c r="D47" s="462">
        <f>D48-D46</f>
        <v>450</v>
      </c>
      <c r="E47" s="461">
        <f>E48-E46</f>
        <v>4238</v>
      </c>
      <c r="F47" s="417"/>
      <c r="G47" s="417"/>
      <c r="H47" s="417"/>
      <c r="I47" s="417"/>
      <c r="J47" s="417"/>
      <c r="K47" s="417"/>
      <c r="L47" s="417"/>
      <c r="M47" s="460"/>
    </row>
    <row r="48" spans="1:13" thickBot="1" x14ac:dyDescent="0.25">
      <c r="A48" s="459" t="s">
        <v>564</v>
      </c>
      <c r="B48" s="458"/>
      <c r="C48" s="457" t="s">
        <v>563</v>
      </c>
      <c r="D48" s="456">
        <f>D44</f>
        <v>999634</v>
      </c>
      <c r="E48" s="455">
        <f>E44</f>
        <v>937990</v>
      </c>
      <c r="F48" s="454"/>
      <c r="G48" s="454"/>
      <c r="H48" s="454"/>
      <c r="I48" s="454"/>
      <c r="J48" s="454"/>
      <c r="K48" s="454"/>
      <c r="L48" s="454"/>
      <c r="M48" s="453"/>
    </row>
    <row r="49" spans="1:3" ht="15.75" customHeight="1" x14ac:dyDescent="0.2">
      <c r="A49" s="606" t="str">
        <f ca="1">CELL("FILENAME",A2)</f>
        <v>R:\Finance\Annual Budget\Amended 2016-2017\[2016-2017 Amended Budget.xlsx]237b</v>
      </c>
      <c r="B49" s="606"/>
      <c r="C49" s="606"/>
    </row>
  </sheetData>
  <mergeCells count="5">
    <mergeCell ref="A1:C1"/>
    <mergeCell ref="A4:C4"/>
    <mergeCell ref="D36:D37"/>
    <mergeCell ref="E36:E37"/>
    <mergeCell ref="A49:C49"/>
  </mergeCells>
  <printOptions horizontalCentered="1" verticalCentered="1"/>
  <pageMargins left="0.1" right="0.1" top="0.4" bottom="0.4" header="0.1" footer="0.1"/>
  <pageSetup scale="73" fitToHeight="2" orientation="landscape" r:id="rId1"/>
  <headerFooter>
    <oddHeader>&amp;C&amp;"Arial,Bold"TWIN FALLS SCHOOL DISTIRCT 411</oddHeader>
    <oddFooter>&amp;L&amp;"Arial,Bold"&amp;Z&amp;F&amp;R&amp;"Arial,Bold"Page &amp;P of &amp;N</oddFooter>
  </headerFooter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441"/>
  <sheetViews>
    <sheetView zoomScaleNormal="100" workbookViewId="0">
      <pane xSplit="3" ySplit="6" topLeftCell="D7" activePane="bottomRight" state="frozen"/>
      <selection activeCell="P31" sqref="P31"/>
      <selection pane="topRight" activeCell="P31" sqref="P31"/>
      <selection pane="bottomLeft" activeCell="P31" sqref="P31"/>
      <selection pane="bottomRight" activeCell="P31" sqref="P31"/>
    </sheetView>
  </sheetViews>
  <sheetFormatPr defaultColWidth="9.77734375" defaultRowHeight="11.25" x14ac:dyDescent="0.2"/>
  <cols>
    <col min="1" max="1" width="3.77734375" style="321" customWidth="1"/>
    <col min="2" max="2" width="6.77734375" style="321" customWidth="1"/>
    <col min="3" max="3" width="27.77734375" style="322" customWidth="1"/>
    <col min="4" max="6" width="10.77734375" style="321" customWidth="1"/>
    <col min="7" max="7" width="3.77734375" style="321" customWidth="1"/>
    <col min="8" max="8" width="6.77734375" style="321" customWidth="1"/>
    <col min="9" max="9" width="27.77734375" style="322" customWidth="1"/>
    <col min="10" max="12" width="10.77734375" style="321" customWidth="1"/>
    <col min="13" max="16384" width="9.77734375" style="321"/>
  </cols>
  <sheetData>
    <row r="1" spans="1:12" ht="20.25" x14ac:dyDescent="0.3">
      <c r="A1" s="596" t="s">
        <v>47</v>
      </c>
      <c r="B1" s="596"/>
      <c r="C1" s="596"/>
      <c r="D1" s="393"/>
      <c r="E1" s="394" t="s">
        <v>510</v>
      </c>
      <c r="F1" s="394"/>
      <c r="G1" s="390"/>
      <c r="H1" s="390"/>
      <c r="I1" s="396"/>
      <c r="J1" s="393"/>
      <c r="L1" s="395" t="s">
        <v>681</v>
      </c>
    </row>
    <row r="2" spans="1:12" ht="15.75" x14ac:dyDescent="0.25">
      <c r="A2" s="393"/>
      <c r="B2" s="393"/>
      <c r="C2" s="389"/>
      <c r="D2" s="393"/>
      <c r="E2" s="394" t="s">
        <v>504</v>
      </c>
      <c r="F2" s="392"/>
      <c r="G2" s="390"/>
      <c r="H2" s="390"/>
      <c r="I2" s="389"/>
      <c r="J2" s="561"/>
      <c r="K2" s="561"/>
      <c r="L2" s="560" t="s">
        <v>705</v>
      </c>
    </row>
    <row r="3" spans="1:12" ht="15.75" x14ac:dyDescent="0.25">
      <c r="A3" s="393"/>
      <c r="B3" s="393"/>
      <c r="C3" s="389"/>
      <c r="D3" s="393"/>
      <c r="E3" s="392" t="s">
        <v>507</v>
      </c>
      <c r="F3" s="391"/>
      <c r="G3" s="390"/>
      <c r="H3" s="390"/>
      <c r="I3" s="389"/>
      <c r="K3" s="558"/>
      <c r="L3" s="557" t="s">
        <v>704</v>
      </c>
    </row>
    <row r="4" spans="1:12" ht="13.9" customHeight="1" x14ac:dyDescent="0.2">
      <c r="A4" s="597" t="s">
        <v>505</v>
      </c>
      <c r="B4" s="597"/>
      <c r="C4" s="597"/>
      <c r="D4" s="597"/>
      <c r="E4" s="324"/>
      <c r="F4" s="324"/>
      <c r="G4" s="324"/>
      <c r="H4" s="324"/>
      <c r="I4" s="325"/>
      <c r="J4" s="324"/>
      <c r="K4" s="324"/>
      <c r="L4" s="324"/>
    </row>
    <row r="5" spans="1:12" ht="12.75" x14ac:dyDescent="0.2">
      <c r="A5" s="388"/>
      <c r="B5" s="387"/>
      <c r="C5" s="386" t="s">
        <v>504</v>
      </c>
      <c r="D5" s="385" t="s">
        <v>503</v>
      </c>
      <c r="E5" s="384" t="s">
        <v>502</v>
      </c>
      <c r="F5" s="383" t="s">
        <v>501</v>
      </c>
      <c r="G5" s="382"/>
      <c r="H5" s="381"/>
      <c r="I5" s="380" t="s">
        <v>504</v>
      </c>
      <c r="J5" s="379" t="s">
        <v>503</v>
      </c>
      <c r="K5" s="378" t="s">
        <v>502</v>
      </c>
      <c r="L5" s="377" t="s">
        <v>501</v>
      </c>
    </row>
    <row r="6" spans="1:12" ht="12.75" x14ac:dyDescent="0.2">
      <c r="A6" s="351" t="s">
        <v>87</v>
      </c>
      <c r="B6" s="334" t="s">
        <v>500</v>
      </c>
      <c r="C6" s="328" t="s">
        <v>499</v>
      </c>
      <c r="D6" s="334" t="s">
        <v>88</v>
      </c>
      <c r="E6" s="334" t="s">
        <v>498</v>
      </c>
      <c r="F6" s="376" t="s">
        <v>497</v>
      </c>
      <c r="G6" s="355" t="s">
        <v>87</v>
      </c>
      <c r="H6" s="375" t="s">
        <v>500</v>
      </c>
      <c r="I6" s="374" t="s">
        <v>499</v>
      </c>
      <c r="J6" s="351" t="s">
        <v>88</v>
      </c>
      <c r="K6" s="334" t="s">
        <v>498</v>
      </c>
      <c r="L6" s="334" t="s">
        <v>497</v>
      </c>
    </row>
    <row r="7" spans="1:12" ht="12.75" x14ac:dyDescent="0.2">
      <c r="A7" s="351" t="s">
        <v>496</v>
      </c>
      <c r="B7" s="334" t="s">
        <v>495</v>
      </c>
      <c r="C7" s="333" t="s">
        <v>494</v>
      </c>
      <c r="D7" s="354">
        <v>257007</v>
      </c>
      <c r="E7" s="373" t="s">
        <v>346</v>
      </c>
      <c r="F7" s="372">
        <v>233746</v>
      </c>
      <c r="G7" s="348" t="s">
        <v>493</v>
      </c>
      <c r="H7" s="351" t="s">
        <v>492</v>
      </c>
      <c r="I7" s="333" t="s">
        <v>170</v>
      </c>
      <c r="J7" s="353">
        <v>0</v>
      </c>
      <c r="K7" s="353">
        <v>0</v>
      </c>
      <c r="L7" s="357"/>
    </row>
    <row r="8" spans="1:12" ht="12.75" x14ac:dyDescent="0.2">
      <c r="A8" s="351" t="s">
        <v>491</v>
      </c>
      <c r="B8" s="334"/>
      <c r="C8" s="333"/>
      <c r="D8" s="360"/>
      <c r="E8" s="353"/>
      <c r="F8" s="356"/>
      <c r="G8" s="355" t="s">
        <v>490</v>
      </c>
      <c r="H8" s="351" t="s">
        <v>489</v>
      </c>
      <c r="I8" s="365" t="s">
        <v>488</v>
      </c>
      <c r="J8" s="352">
        <f>J7</f>
        <v>0</v>
      </c>
      <c r="K8" s="358" t="s">
        <v>346</v>
      </c>
      <c r="L8" s="352">
        <f>K7</f>
        <v>0</v>
      </c>
    </row>
    <row r="9" spans="1:12" ht="12.75" x14ac:dyDescent="0.2">
      <c r="A9" s="351" t="s">
        <v>487</v>
      </c>
      <c r="B9" s="334" t="s">
        <v>486</v>
      </c>
      <c r="C9" s="333" t="s">
        <v>171</v>
      </c>
      <c r="D9" s="353">
        <v>0</v>
      </c>
      <c r="E9" s="353">
        <v>0</v>
      </c>
      <c r="F9" s="356"/>
      <c r="G9" s="355" t="s">
        <v>485</v>
      </c>
      <c r="H9" s="335"/>
      <c r="I9" s="333"/>
      <c r="J9" s="347"/>
      <c r="K9" s="347"/>
      <c r="L9" s="357"/>
    </row>
    <row r="10" spans="1:12" ht="12.75" x14ac:dyDescent="0.2">
      <c r="A10" s="351" t="s">
        <v>484</v>
      </c>
      <c r="B10" s="334" t="s">
        <v>483</v>
      </c>
      <c r="C10" s="333" t="s">
        <v>169</v>
      </c>
      <c r="D10" s="353">
        <v>0</v>
      </c>
      <c r="E10" s="353">
        <v>0</v>
      </c>
      <c r="F10" s="356"/>
      <c r="G10" s="355" t="s">
        <v>482</v>
      </c>
      <c r="H10" s="351" t="s">
        <v>481</v>
      </c>
      <c r="I10" s="333" t="s">
        <v>165</v>
      </c>
      <c r="J10" s="353">
        <v>0</v>
      </c>
      <c r="K10" s="353">
        <v>0</v>
      </c>
      <c r="L10" s="357"/>
    </row>
    <row r="11" spans="1:12" ht="12.75" x14ac:dyDescent="0.2">
      <c r="A11" s="351" t="s">
        <v>480</v>
      </c>
      <c r="B11" s="334" t="s">
        <v>479</v>
      </c>
      <c r="C11" s="333" t="s">
        <v>168</v>
      </c>
      <c r="D11" s="353">
        <v>0</v>
      </c>
      <c r="E11" s="353">
        <v>0</v>
      </c>
      <c r="F11" s="356"/>
      <c r="G11" s="355" t="s">
        <v>478</v>
      </c>
      <c r="H11" s="351" t="s">
        <v>477</v>
      </c>
      <c r="I11" s="333" t="s">
        <v>163</v>
      </c>
      <c r="J11" s="353">
        <v>0</v>
      </c>
      <c r="K11" s="353">
        <v>0</v>
      </c>
      <c r="L11" s="357"/>
    </row>
    <row r="12" spans="1:12" ht="12.75" x14ac:dyDescent="0.2">
      <c r="A12" s="351" t="s">
        <v>476</v>
      </c>
      <c r="B12" s="334" t="s">
        <v>475</v>
      </c>
      <c r="C12" s="333" t="s">
        <v>166</v>
      </c>
      <c r="D12" s="353">
        <v>0</v>
      </c>
      <c r="E12" s="353">
        <v>0</v>
      </c>
      <c r="F12" s="356"/>
      <c r="G12" s="355" t="s">
        <v>474</v>
      </c>
      <c r="H12" s="351" t="s">
        <v>473</v>
      </c>
      <c r="I12" s="333" t="s">
        <v>472</v>
      </c>
      <c r="J12" s="353">
        <v>0</v>
      </c>
      <c r="K12" s="353">
        <v>0</v>
      </c>
      <c r="L12" s="357"/>
    </row>
    <row r="13" spans="1:12" ht="12.75" x14ac:dyDescent="0.2">
      <c r="A13" s="351" t="s">
        <v>471</v>
      </c>
      <c r="B13" s="334" t="s">
        <v>470</v>
      </c>
      <c r="C13" s="333" t="s">
        <v>164</v>
      </c>
      <c r="D13" s="353">
        <v>0</v>
      </c>
      <c r="E13" s="353">
        <v>0</v>
      </c>
      <c r="F13" s="356"/>
      <c r="G13" s="355" t="s">
        <v>469</v>
      </c>
      <c r="H13" s="351" t="s">
        <v>468</v>
      </c>
      <c r="I13" s="333" t="s">
        <v>159</v>
      </c>
      <c r="J13" s="353">
        <v>0</v>
      </c>
      <c r="K13" s="353">
        <v>0</v>
      </c>
      <c r="L13" s="357"/>
    </row>
    <row r="14" spans="1:12" ht="12.75" x14ac:dyDescent="0.2">
      <c r="A14" s="351" t="s">
        <v>467</v>
      </c>
      <c r="B14" s="334" t="s">
        <v>466</v>
      </c>
      <c r="C14" s="333" t="s">
        <v>162</v>
      </c>
      <c r="D14" s="353">
        <v>0</v>
      </c>
      <c r="E14" s="353">
        <v>0</v>
      </c>
      <c r="F14" s="356"/>
      <c r="G14" s="355" t="s">
        <v>465</v>
      </c>
      <c r="H14" s="351" t="s">
        <v>464</v>
      </c>
      <c r="I14" s="333" t="s">
        <v>157</v>
      </c>
      <c r="J14" s="353">
        <v>0</v>
      </c>
      <c r="K14" s="353">
        <v>0</v>
      </c>
      <c r="L14" s="357"/>
    </row>
    <row r="15" spans="1:12" ht="12.75" x14ac:dyDescent="0.2">
      <c r="A15" s="351" t="s">
        <v>463</v>
      </c>
      <c r="B15" s="334" t="s">
        <v>462</v>
      </c>
      <c r="C15" s="333" t="s">
        <v>160</v>
      </c>
      <c r="D15" s="353">
        <v>0</v>
      </c>
      <c r="E15" s="353">
        <v>0</v>
      </c>
      <c r="F15" s="356"/>
      <c r="G15" s="355" t="s">
        <v>461</v>
      </c>
      <c r="H15" s="351" t="s">
        <v>460</v>
      </c>
      <c r="I15" s="333" t="s">
        <v>155</v>
      </c>
      <c r="J15" s="353">
        <v>0</v>
      </c>
      <c r="K15" s="353">
        <v>0</v>
      </c>
      <c r="L15" s="357"/>
    </row>
    <row r="16" spans="1:12" ht="12.75" x14ac:dyDescent="0.2">
      <c r="A16" s="351" t="s">
        <v>459</v>
      </c>
      <c r="B16" s="334" t="s">
        <v>458</v>
      </c>
      <c r="C16" s="333" t="s">
        <v>158</v>
      </c>
      <c r="D16" s="353">
        <v>0</v>
      </c>
      <c r="E16" s="353">
        <v>0</v>
      </c>
      <c r="F16" s="356"/>
      <c r="G16" s="355" t="s">
        <v>457</v>
      </c>
      <c r="H16" s="351" t="s">
        <v>456</v>
      </c>
      <c r="I16" s="333" t="s">
        <v>153</v>
      </c>
      <c r="J16" s="353">
        <v>0</v>
      </c>
      <c r="K16" s="353">
        <v>0</v>
      </c>
      <c r="L16" s="357"/>
    </row>
    <row r="17" spans="1:14" ht="12.75" x14ac:dyDescent="0.2">
      <c r="A17" s="351" t="s">
        <v>455</v>
      </c>
      <c r="B17" s="334" t="s">
        <v>454</v>
      </c>
      <c r="C17" s="333" t="s">
        <v>156</v>
      </c>
      <c r="D17" s="537">
        <v>0</v>
      </c>
      <c r="E17" s="536">
        <v>0</v>
      </c>
      <c r="F17" s="356"/>
      <c r="G17" s="355" t="s">
        <v>453</v>
      </c>
      <c r="H17" s="351" t="s">
        <v>452</v>
      </c>
      <c r="I17" s="333" t="s">
        <v>152</v>
      </c>
      <c r="J17" s="353">
        <v>0</v>
      </c>
      <c r="K17" s="353">
        <v>0</v>
      </c>
      <c r="L17" s="357"/>
    </row>
    <row r="18" spans="1:14" ht="12.75" x14ac:dyDescent="0.2">
      <c r="A18" s="351" t="s">
        <v>451</v>
      </c>
      <c r="B18" s="334" t="s">
        <v>450</v>
      </c>
      <c r="C18" s="365" t="s">
        <v>154</v>
      </c>
      <c r="D18" s="534">
        <v>0</v>
      </c>
      <c r="E18" s="535">
        <v>0</v>
      </c>
      <c r="F18" s="356"/>
      <c r="G18" s="355" t="s">
        <v>449</v>
      </c>
      <c r="H18" s="351" t="s">
        <v>448</v>
      </c>
      <c r="I18" s="333" t="s">
        <v>150</v>
      </c>
      <c r="J18" s="536">
        <v>0</v>
      </c>
      <c r="K18" s="536">
        <v>0</v>
      </c>
      <c r="L18" s="357"/>
    </row>
    <row r="19" spans="1:14" ht="12.75" x14ac:dyDescent="0.2">
      <c r="A19" s="351" t="s">
        <v>447</v>
      </c>
      <c r="B19" s="334"/>
      <c r="C19" s="371" t="s">
        <v>446</v>
      </c>
      <c r="D19" s="370">
        <f>SUBTOTAL(9,D9:D18)</f>
        <v>0</v>
      </c>
      <c r="E19" s="369" t="s">
        <v>346</v>
      </c>
      <c r="F19" s="349">
        <f>SUBTOTAL(9,E8:E18)</f>
        <v>0</v>
      </c>
      <c r="G19" s="368" t="s">
        <v>445</v>
      </c>
      <c r="H19" s="367">
        <v>437000</v>
      </c>
      <c r="I19" s="366" t="s">
        <v>149</v>
      </c>
      <c r="J19" s="535">
        <v>0</v>
      </c>
      <c r="K19" s="535">
        <v>0</v>
      </c>
      <c r="L19" s="357"/>
    </row>
    <row r="20" spans="1:14" ht="12.75" x14ac:dyDescent="0.2">
      <c r="A20" s="351" t="s">
        <v>444</v>
      </c>
      <c r="B20" s="334" t="s">
        <v>443</v>
      </c>
      <c r="C20" s="333" t="s">
        <v>151</v>
      </c>
      <c r="D20" s="353">
        <v>0</v>
      </c>
      <c r="E20" s="353">
        <v>0</v>
      </c>
      <c r="F20" s="356"/>
      <c r="G20" s="361" t="s">
        <v>442</v>
      </c>
      <c r="H20" s="364" t="s">
        <v>441</v>
      </c>
      <c r="I20" s="333" t="s">
        <v>440</v>
      </c>
      <c r="J20" s="353">
        <v>0</v>
      </c>
      <c r="K20" s="353">
        <v>0</v>
      </c>
      <c r="L20" s="357"/>
    </row>
    <row r="21" spans="1:14" ht="12.75" x14ac:dyDescent="0.2">
      <c r="A21" s="351" t="s">
        <v>439</v>
      </c>
      <c r="B21" s="364"/>
      <c r="C21" s="363"/>
      <c r="D21" s="362"/>
      <c r="E21" s="362"/>
      <c r="F21" s="356"/>
      <c r="G21" s="361" t="s">
        <v>438</v>
      </c>
      <c r="H21" s="351" t="s">
        <v>437</v>
      </c>
      <c r="I21" s="333" t="s">
        <v>145</v>
      </c>
      <c r="J21" s="353">
        <v>0</v>
      </c>
      <c r="K21" s="353">
        <v>0</v>
      </c>
      <c r="L21" s="357"/>
    </row>
    <row r="22" spans="1:14" ht="12.75" x14ac:dyDescent="0.2">
      <c r="A22" s="351" t="s">
        <v>436</v>
      </c>
      <c r="B22" s="334" t="s">
        <v>435</v>
      </c>
      <c r="C22" s="333" t="s">
        <v>148</v>
      </c>
      <c r="D22" s="353">
        <v>0</v>
      </c>
      <c r="E22" s="353">
        <v>0</v>
      </c>
      <c r="F22" s="356"/>
      <c r="G22" s="355" t="s">
        <v>434</v>
      </c>
      <c r="H22" s="351" t="s">
        <v>433</v>
      </c>
      <c r="I22" s="365" t="s">
        <v>432</v>
      </c>
      <c r="J22" s="352">
        <f>SUBTOTAL(9,J10:J21)</f>
        <v>0</v>
      </c>
      <c r="K22" s="358" t="s">
        <v>346</v>
      </c>
      <c r="L22" s="352">
        <f>SUBTOTAL(9,K10:K21)</f>
        <v>0</v>
      </c>
    </row>
    <row r="23" spans="1:14" ht="12.75" x14ac:dyDescent="0.2">
      <c r="A23" s="351" t="s">
        <v>431</v>
      </c>
      <c r="B23" s="334" t="s">
        <v>430</v>
      </c>
      <c r="C23" s="333" t="s">
        <v>146</v>
      </c>
      <c r="D23" s="353">
        <v>0</v>
      </c>
      <c r="E23" s="353">
        <v>0</v>
      </c>
      <c r="F23" s="356"/>
      <c r="G23" s="355" t="s">
        <v>429</v>
      </c>
      <c r="H23" s="335"/>
      <c r="I23" s="333"/>
      <c r="J23" s="347"/>
      <c r="K23" s="347"/>
      <c r="L23" s="357"/>
    </row>
    <row r="24" spans="1:14" ht="12.75" x14ac:dyDescent="0.2">
      <c r="A24" s="351" t="s">
        <v>428</v>
      </c>
      <c r="B24" s="334" t="s">
        <v>427</v>
      </c>
      <c r="C24" s="333" t="s">
        <v>144</v>
      </c>
      <c r="D24" s="353">
        <v>0</v>
      </c>
      <c r="E24" s="353">
        <v>0</v>
      </c>
      <c r="F24" s="356"/>
      <c r="G24" s="355" t="s">
        <v>426</v>
      </c>
      <c r="H24" s="335"/>
      <c r="I24" s="333"/>
      <c r="J24" s="347"/>
      <c r="K24" s="347"/>
      <c r="L24" s="357"/>
    </row>
    <row r="25" spans="1:14" ht="12.75" x14ac:dyDescent="0.2">
      <c r="A25" s="351" t="s">
        <v>425</v>
      </c>
      <c r="B25" s="364"/>
      <c r="C25" s="363"/>
      <c r="D25" s="362"/>
      <c r="E25" s="360"/>
      <c r="F25" s="356"/>
      <c r="G25" s="355" t="s">
        <v>424</v>
      </c>
      <c r="H25" s="351" t="s">
        <v>423</v>
      </c>
      <c r="I25" s="333" t="s">
        <v>141</v>
      </c>
      <c r="J25" s="353">
        <v>0</v>
      </c>
      <c r="K25" s="353">
        <v>0</v>
      </c>
      <c r="L25" s="357"/>
    </row>
    <row r="26" spans="1:14" ht="12.75" x14ac:dyDescent="0.2">
      <c r="A26" s="351" t="s">
        <v>422</v>
      </c>
      <c r="B26" s="334" t="s">
        <v>421</v>
      </c>
      <c r="C26" s="333" t="s">
        <v>142</v>
      </c>
      <c r="D26" s="353">
        <v>25</v>
      </c>
      <c r="E26" s="353">
        <v>20</v>
      </c>
      <c r="F26" s="356"/>
      <c r="G26" s="355" t="s">
        <v>420</v>
      </c>
      <c r="H26" s="351" t="s">
        <v>419</v>
      </c>
      <c r="I26" s="333" t="s">
        <v>140</v>
      </c>
      <c r="J26" s="353">
        <v>0</v>
      </c>
      <c r="K26" s="353">
        <v>0</v>
      </c>
      <c r="L26" s="357"/>
    </row>
    <row r="27" spans="1:14" ht="12.75" x14ac:dyDescent="0.2">
      <c r="A27" s="351" t="s">
        <v>418</v>
      </c>
      <c r="B27" s="334"/>
      <c r="C27" s="333"/>
      <c r="D27" s="360"/>
      <c r="E27" s="360"/>
      <c r="F27" s="356"/>
      <c r="G27" s="355" t="s">
        <v>417</v>
      </c>
      <c r="H27" s="351" t="s">
        <v>416</v>
      </c>
      <c r="I27" s="333" t="s">
        <v>138</v>
      </c>
      <c r="J27" s="353">
        <v>0</v>
      </c>
      <c r="K27" s="353">
        <v>0</v>
      </c>
      <c r="L27" s="357"/>
    </row>
    <row r="28" spans="1:14" ht="25.5" x14ac:dyDescent="0.2">
      <c r="A28" s="351" t="s">
        <v>415</v>
      </c>
      <c r="B28" s="334" t="s">
        <v>414</v>
      </c>
      <c r="C28" s="333" t="s">
        <v>139</v>
      </c>
      <c r="D28" s="353">
        <v>0</v>
      </c>
      <c r="E28" s="353">
        <v>0</v>
      </c>
      <c r="F28" s="356"/>
      <c r="G28" s="355" t="s">
        <v>413</v>
      </c>
      <c r="H28" s="351" t="s">
        <v>412</v>
      </c>
      <c r="I28" s="333" t="s">
        <v>411</v>
      </c>
      <c r="J28" s="353">
        <v>0</v>
      </c>
      <c r="K28" s="353">
        <v>0</v>
      </c>
      <c r="L28" s="357"/>
    </row>
    <row r="29" spans="1:14" ht="12.75" x14ac:dyDescent="0.2">
      <c r="A29" s="351" t="s">
        <v>410</v>
      </c>
      <c r="B29" s="334" t="s">
        <v>409</v>
      </c>
      <c r="C29" s="333" t="s">
        <v>408</v>
      </c>
      <c r="D29" s="353">
        <v>0</v>
      </c>
      <c r="E29" s="353">
        <v>0</v>
      </c>
      <c r="F29" s="356"/>
      <c r="G29" s="355" t="s">
        <v>407</v>
      </c>
      <c r="H29" s="351" t="s">
        <v>406</v>
      </c>
      <c r="I29" s="333" t="s">
        <v>134</v>
      </c>
      <c r="J29" s="353">
        <v>0</v>
      </c>
      <c r="K29" s="353">
        <v>0</v>
      </c>
      <c r="L29" s="357"/>
    </row>
    <row r="30" spans="1:14" ht="12.75" x14ac:dyDescent="0.2">
      <c r="A30" s="351" t="s">
        <v>405</v>
      </c>
      <c r="B30" s="334" t="s">
        <v>404</v>
      </c>
      <c r="C30" s="333" t="s">
        <v>135</v>
      </c>
      <c r="D30" s="353">
        <v>0</v>
      </c>
      <c r="E30" s="353">
        <v>0</v>
      </c>
      <c r="F30" s="356"/>
      <c r="G30" s="355" t="s">
        <v>403</v>
      </c>
      <c r="H30" s="351" t="s">
        <v>402</v>
      </c>
      <c r="I30" s="333" t="s">
        <v>133</v>
      </c>
      <c r="J30" s="353">
        <v>0</v>
      </c>
      <c r="K30" s="353">
        <v>0</v>
      </c>
      <c r="L30" s="357"/>
    </row>
    <row r="31" spans="1:14" ht="12.75" x14ac:dyDescent="0.2">
      <c r="A31" s="351" t="s">
        <v>401</v>
      </c>
      <c r="B31" s="334"/>
      <c r="C31" s="333"/>
      <c r="D31" s="360"/>
      <c r="E31" s="360"/>
      <c r="F31" s="356"/>
      <c r="G31" s="355" t="s">
        <v>400</v>
      </c>
      <c r="H31" s="351" t="s">
        <v>399</v>
      </c>
      <c r="I31" s="333" t="s">
        <v>131</v>
      </c>
      <c r="J31" s="353">
        <v>0</v>
      </c>
      <c r="K31" s="353">
        <v>0</v>
      </c>
      <c r="L31" s="357"/>
    </row>
    <row r="32" spans="1:14" ht="12.75" x14ac:dyDescent="0.2">
      <c r="A32" s="351" t="s">
        <v>398</v>
      </c>
      <c r="B32" s="334">
        <v>417100</v>
      </c>
      <c r="C32" s="333" t="s">
        <v>132</v>
      </c>
      <c r="D32" s="353">
        <v>59668</v>
      </c>
      <c r="E32" s="353">
        <v>64183</v>
      </c>
      <c r="F32" s="356"/>
      <c r="G32" s="355" t="s">
        <v>397</v>
      </c>
      <c r="H32" s="351" t="s">
        <v>396</v>
      </c>
      <c r="I32" s="333" t="s">
        <v>395</v>
      </c>
      <c r="J32" s="353">
        <v>0</v>
      </c>
      <c r="K32" s="353">
        <v>0</v>
      </c>
      <c r="L32" s="357"/>
      <c r="N32" s="544"/>
    </row>
    <row r="33" spans="1:12" ht="12.75" x14ac:dyDescent="0.2">
      <c r="A33" s="351" t="s">
        <v>394</v>
      </c>
      <c r="B33" s="334">
        <v>417200</v>
      </c>
      <c r="C33" s="333" t="s">
        <v>130</v>
      </c>
      <c r="D33" s="353">
        <v>0</v>
      </c>
      <c r="E33" s="353">
        <v>0</v>
      </c>
      <c r="F33" s="356"/>
      <c r="G33" s="361" t="s">
        <v>393</v>
      </c>
      <c r="H33" s="334" t="s">
        <v>392</v>
      </c>
      <c r="I33" s="333" t="s">
        <v>391</v>
      </c>
      <c r="J33" s="353">
        <v>0</v>
      </c>
      <c r="K33" s="353">
        <v>0</v>
      </c>
      <c r="L33" s="357"/>
    </row>
    <row r="34" spans="1:12" ht="12.75" x14ac:dyDescent="0.2">
      <c r="A34" s="351" t="s">
        <v>390</v>
      </c>
      <c r="B34" s="334">
        <v>417300</v>
      </c>
      <c r="C34" s="333" t="s">
        <v>389</v>
      </c>
      <c r="D34" s="353">
        <v>0</v>
      </c>
      <c r="E34" s="353">
        <v>0</v>
      </c>
      <c r="F34" s="356"/>
      <c r="G34" s="355" t="s">
        <v>388</v>
      </c>
      <c r="H34" s="351" t="s">
        <v>387</v>
      </c>
      <c r="I34" s="333" t="s">
        <v>386</v>
      </c>
      <c r="J34" s="353">
        <v>0</v>
      </c>
      <c r="K34" s="353">
        <v>0</v>
      </c>
      <c r="L34" s="357"/>
    </row>
    <row r="35" spans="1:12" ht="12.75" x14ac:dyDescent="0.2">
      <c r="A35" s="351" t="s">
        <v>385</v>
      </c>
      <c r="B35" s="334">
        <v>417400</v>
      </c>
      <c r="C35" s="333" t="s">
        <v>384</v>
      </c>
      <c r="D35" s="353">
        <v>437250</v>
      </c>
      <c r="E35" s="353">
        <v>448146</v>
      </c>
      <c r="F35" s="356"/>
      <c r="G35" s="355" t="s">
        <v>383</v>
      </c>
      <c r="H35" s="351" t="s">
        <v>382</v>
      </c>
      <c r="I35" s="333" t="s">
        <v>381</v>
      </c>
      <c r="J35" s="359">
        <f>SUBTOTAL(9,J25:J34)</f>
        <v>0</v>
      </c>
      <c r="K35" s="358" t="s">
        <v>346</v>
      </c>
      <c r="L35" s="352">
        <f>SUBTOTAL(9,K25:K34)</f>
        <v>0</v>
      </c>
    </row>
    <row r="36" spans="1:12" ht="12.75" x14ac:dyDescent="0.2">
      <c r="A36" s="351" t="s">
        <v>380</v>
      </c>
      <c r="B36" s="334">
        <v>417900</v>
      </c>
      <c r="C36" s="333" t="s">
        <v>124</v>
      </c>
      <c r="D36" s="353">
        <v>21945</v>
      </c>
      <c r="E36" s="353">
        <v>52782</v>
      </c>
      <c r="F36" s="356"/>
      <c r="G36" s="355" t="s">
        <v>379</v>
      </c>
      <c r="H36" s="335"/>
      <c r="I36" s="333" t="s">
        <v>378</v>
      </c>
      <c r="J36" s="347"/>
      <c r="K36" s="347"/>
      <c r="L36" s="357"/>
    </row>
    <row r="37" spans="1:12" ht="25.5" x14ac:dyDescent="0.2">
      <c r="A37" s="351" t="s">
        <v>377</v>
      </c>
      <c r="B37" s="334"/>
      <c r="C37" s="333"/>
      <c r="D37" s="360"/>
      <c r="E37" s="360"/>
      <c r="F37" s="356"/>
      <c r="G37" s="355" t="s">
        <v>376</v>
      </c>
      <c r="H37" s="351" t="s">
        <v>375</v>
      </c>
      <c r="I37" s="333" t="s">
        <v>374</v>
      </c>
      <c r="J37" s="353">
        <v>0</v>
      </c>
      <c r="K37" s="353">
        <v>0</v>
      </c>
      <c r="L37" s="357"/>
    </row>
    <row r="38" spans="1:12" ht="12.75" x14ac:dyDescent="0.2">
      <c r="A38" s="351" t="s">
        <v>373</v>
      </c>
      <c r="B38" s="334">
        <v>418100</v>
      </c>
      <c r="C38" s="333" t="s">
        <v>123</v>
      </c>
      <c r="D38" s="353">
        <v>0</v>
      </c>
      <c r="E38" s="353">
        <v>0</v>
      </c>
      <c r="F38" s="356"/>
      <c r="G38" s="355" t="s">
        <v>372</v>
      </c>
      <c r="H38" s="351" t="s">
        <v>371</v>
      </c>
      <c r="I38" s="333" t="s">
        <v>370</v>
      </c>
      <c r="J38" s="353">
        <v>0</v>
      </c>
      <c r="K38" s="353">
        <v>0</v>
      </c>
      <c r="L38" s="357"/>
    </row>
    <row r="39" spans="1:12" ht="12.75" x14ac:dyDescent="0.2">
      <c r="A39" s="351" t="s">
        <v>369</v>
      </c>
      <c r="B39" s="334"/>
      <c r="C39" s="333"/>
      <c r="D39" s="360"/>
      <c r="E39" s="353"/>
      <c r="F39" s="356"/>
      <c r="G39" s="355" t="s">
        <v>368</v>
      </c>
      <c r="H39" s="351" t="s">
        <v>367</v>
      </c>
      <c r="I39" s="333" t="s">
        <v>366</v>
      </c>
      <c r="J39" s="359">
        <f>SUBTOTAL(9,J37:J38)</f>
        <v>0</v>
      </c>
      <c r="K39" s="358" t="s">
        <v>346</v>
      </c>
      <c r="L39" s="352">
        <f>SUBTOTAL(9,K37:K38)</f>
        <v>0</v>
      </c>
    </row>
    <row r="40" spans="1:12" ht="12.75" x14ac:dyDescent="0.2">
      <c r="A40" s="351" t="s">
        <v>365</v>
      </c>
      <c r="B40" s="334">
        <v>419100</v>
      </c>
      <c r="C40" s="333" t="s">
        <v>120</v>
      </c>
      <c r="D40" s="353">
        <v>0</v>
      </c>
      <c r="E40" s="353">
        <v>0</v>
      </c>
      <c r="F40" s="356"/>
      <c r="G40" s="355" t="s">
        <v>364</v>
      </c>
      <c r="H40" s="351" t="s">
        <v>363</v>
      </c>
      <c r="I40" s="333"/>
      <c r="J40" s="347"/>
      <c r="K40" s="357"/>
      <c r="L40" s="357"/>
    </row>
    <row r="41" spans="1:12" ht="12.75" x14ac:dyDescent="0.2">
      <c r="A41" s="351" t="s">
        <v>362</v>
      </c>
      <c r="B41" s="334">
        <v>419200</v>
      </c>
      <c r="C41" s="333" t="s">
        <v>118</v>
      </c>
      <c r="D41" s="353">
        <v>0</v>
      </c>
      <c r="E41" s="353">
        <v>0</v>
      </c>
      <c r="F41" s="356"/>
      <c r="G41" s="355" t="s">
        <v>361</v>
      </c>
      <c r="H41" s="335"/>
      <c r="I41" s="333" t="s">
        <v>360</v>
      </c>
      <c r="J41" s="359">
        <f>SUM(D46,J8,J22,J35,J39)</f>
        <v>525560</v>
      </c>
      <c r="K41" s="358" t="s">
        <v>346</v>
      </c>
      <c r="L41" s="352">
        <f>SUM(F46,L8,L22,L35,L39)</f>
        <v>575009</v>
      </c>
    </row>
    <row r="42" spans="1:12" ht="12.75" x14ac:dyDescent="0.2">
      <c r="A42" s="351" t="s">
        <v>359</v>
      </c>
      <c r="B42" s="334">
        <v>419300</v>
      </c>
      <c r="C42" s="333" t="s">
        <v>116</v>
      </c>
      <c r="D42" s="353">
        <v>0</v>
      </c>
      <c r="E42" s="353">
        <v>0</v>
      </c>
      <c r="F42" s="356"/>
      <c r="G42" s="355" t="s">
        <v>358</v>
      </c>
      <c r="H42" s="335"/>
      <c r="I42" s="333"/>
      <c r="J42" s="347"/>
      <c r="K42" s="347"/>
      <c r="L42" s="357"/>
    </row>
    <row r="43" spans="1:12" ht="12.75" x14ac:dyDescent="0.2">
      <c r="A43" s="351" t="s">
        <v>357</v>
      </c>
      <c r="B43" s="334">
        <v>419900</v>
      </c>
      <c r="C43" s="333" t="s">
        <v>115</v>
      </c>
      <c r="D43" s="353">
        <v>6672</v>
      </c>
      <c r="E43" s="534">
        <v>9878</v>
      </c>
      <c r="F43" s="356"/>
      <c r="G43" s="355" t="s">
        <v>356</v>
      </c>
      <c r="H43" s="351" t="s">
        <v>355</v>
      </c>
      <c r="I43" s="333" t="s">
        <v>354</v>
      </c>
      <c r="J43" s="533">
        <v>0</v>
      </c>
      <c r="K43" s="532">
        <v>0</v>
      </c>
      <c r="L43" s="352">
        <f>+K43</f>
        <v>0</v>
      </c>
    </row>
    <row r="44" spans="1:12" ht="12.75" x14ac:dyDescent="0.2">
      <c r="A44" s="351" t="s">
        <v>353</v>
      </c>
      <c r="B44" s="334"/>
      <c r="C44" s="333" t="s">
        <v>352</v>
      </c>
      <c r="D44" s="332">
        <f>SUBTOTAL(9,D19:D43)</f>
        <v>525560</v>
      </c>
      <c r="E44" s="350" t="s">
        <v>346</v>
      </c>
      <c r="F44" s="349">
        <f>SUBTOTAL(9,E20:E43)</f>
        <v>575009</v>
      </c>
      <c r="G44" s="348" t="s">
        <v>351</v>
      </c>
      <c r="H44" s="335"/>
      <c r="I44" s="333"/>
      <c r="J44" s="347"/>
      <c r="K44" s="347"/>
      <c r="L44" s="347"/>
    </row>
    <row r="45" spans="1:12" ht="24" x14ac:dyDescent="0.2">
      <c r="A45" s="346" t="s">
        <v>350</v>
      </c>
      <c r="B45" s="340">
        <v>410000</v>
      </c>
      <c r="C45" s="345" t="s">
        <v>349</v>
      </c>
      <c r="D45" s="344"/>
      <c r="E45" s="343" t="s">
        <v>346</v>
      </c>
      <c r="F45" s="342"/>
      <c r="G45" s="341"/>
      <c r="H45" s="340" t="s">
        <v>348</v>
      </c>
      <c r="I45" s="339" t="s">
        <v>347</v>
      </c>
      <c r="J45" s="338"/>
      <c r="K45" s="337" t="s">
        <v>346</v>
      </c>
      <c r="L45" s="336"/>
    </row>
    <row r="46" spans="1:12" ht="12.75" x14ac:dyDescent="0.2">
      <c r="A46" s="335"/>
      <c r="B46" s="334"/>
      <c r="C46" s="333"/>
      <c r="D46" s="332">
        <f>(D19+D44)</f>
        <v>525560</v>
      </c>
      <c r="E46" s="332"/>
      <c r="F46" s="331">
        <f>SUM(F19+F44)</f>
        <v>575009</v>
      </c>
      <c r="G46" s="330"/>
      <c r="H46" s="329"/>
      <c r="I46" s="328" t="s">
        <v>345</v>
      </c>
      <c r="J46" s="326">
        <f>(D7+J41+J43)</f>
        <v>782567</v>
      </c>
      <c r="K46" s="327"/>
      <c r="L46" s="326">
        <f>(F7+L41+K43)</f>
        <v>808755</v>
      </c>
    </row>
    <row r="47" spans="1:12" ht="12.95" customHeight="1" x14ac:dyDescent="0.2">
      <c r="A47" s="598" t="str">
        <f ca="1">CELL("FILENAME",A1)</f>
        <v>R:\Finance\Annual Budget\Amended 2016-2017\[2016-2017 Amended Budget.xlsx]238</v>
      </c>
      <c r="B47" s="598"/>
      <c r="C47" s="598"/>
      <c r="D47" s="324"/>
      <c r="E47" s="324"/>
      <c r="F47" s="324"/>
      <c r="G47" s="324"/>
      <c r="H47" s="324"/>
      <c r="I47" s="325"/>
      <c r="J47" s="324"/>
      <c r="K47" s="324"/>
      <c r="L47" s="324"/>
    </row>
    <row r="48" spans="1:12" x14ac:dyDescent="0.2">
      <c r="D48" s="323"/>
      <c r="E48" s="323"/>
      <c r="F48" s="323"/>
    </row>
    <row r="49" spans="4:6" x14ac:dyDescent="0.2">
      <c r="D49" s="323"/>
      <c r="E49" s="323"/>
      <c r="F49" s="323"/>
    </row>
    <row r="50" spans="4:6" x14ac:dyDescent="0.2">
      <c r="D50" s="323"/>
      <c r="E50" s="323"/>
      <c r="F50" s="323"/>
    </row>
    <row r="51" spans="4:6" x14ac:dyDescent="0.2">
      <c r="D51" s="323"/>
      <c r="E51" s="323"/>
      <c r="F51" s="323"/>
    </row>
    <row r="52" spans="4:6" x14ac:dyDescent="0.2">
      <c r="D52" s="323"/>
      <c r="E52" s="323"/>
      <c r="F52" s="323"/>
    </row>
    <row r="53" spans="4:6" x14ac:dyDescent="0.2">
      <c r="D53" s="323"/>
      <c r="E53" s="323"/>
      <c r="F53" s="323"/>
    </row>
    <row r="54" spans="4:6" x14ac:dyDescent="0.2">
      <c r="D54" s="323"/>
      <c r="E54" s="323"/>
      <c r="F54" s="323"/>
    </row>
    <row r="55" spans="4:6" x14ac:dyDescent="0.2">
      <c r="D55" s="323"/>
      <c r="E55" s="323"/>
      <c r="F55" s="323"/>
    </row>
    <row r="56" spans="4:6" x14ac:dyDescent="0.2">
      <c r="D56" s="323"/>
      <c r="E56" s="323"/>
      <c r="F56" s="323"/>
    </row>
    <row r="57" spans="4:6" x14ac:dyDescent="0.2">
      <c r="D57" s="323"/>
      <c r="E57" s="323"/>
      <c r="F57" s="323"/>
    </row>
    <row r="58" spans="4:6" x14ac:dyDescent="0.2">
      <c r="D58" s="323"/>
      <c r="E58" s="323"/>
      <c r="F58" s="323"/>
    </row>
    <row r="59" spans="4:6" x14ac:dyDescent="0.2">
      <c r="D59" s="323"/>
      <c r="E59" s="323"/>
      <c r="F59" s="323"/>
    </row>
    <row r="60" spans="4:6" x14ac:dyDescent="0.2">
      <c r="D60" s="323"/>
      <c r="E60" s="323"/>
      <c r="F60" s="323"/>
    </row>
    <row r="61" spans="4:6" x14ac:dyDescent="0.2">
      <c r="D61" s="323"/>
      <c r="E61" s="323"/>
      <c r="F61" s="323"/>
    </row>
    <row r="62" spans="4:6" x14ac:dyDescent="0.2">
      <c r="D62" s="323"/>
      <c r="E62" s="323"/>
      <c r="F62" s="323"/>
    </row>
    <row r="63" spans="4:6" x14ac:dyDescent="0.2">
      <c r="D63" s="323"/>
      <c r="E63" s="323"/>
      <c r="F63" s="323"/>
    </row>
    <row r="64" spans="4:6" x14ac:dyDescent="0.2">
      <c r="D64" s="323"/>
      <c r="E64" s="323"/>
      <c r="F64" s="323"/>
    </row>
    <row r="65" spans="4:6" x14ac:dyDescent="0.2">
      <c r="D65" s="323"/>
      <c r="E65" s="323"/>
      <c r="F65" s="323"/>
    </row>
    <row r="66" spans="4:6" x14ac:dyDescent="0.2">
      <c r="D66" s="323"/>
      <c r="E66" s="323"/>
      <c r="F66" s="323"/>
    </row>
    <row r="67" spans="4:6" x14ac:dyDescent="0.2">
      <c r="D67" s="323"/>
      <c r="E67" s="323"/>
      <c r="F67" s="323"/>
    </row>
    <row r="68" spans="4:6" x14ac:dyDescent="0.2">
      <c r="D68" s="323"/>
      <c r="E68" s="323"/>
      <c r="F68" s="323"/>
    </row>
    <row r="69" spans="4:6" x14ac:dyDescent="0.2">
      <c r="D69" s="323"/>
      <c r="E69" s="323"/>
      <c r="F69" s="323"/>
    </row>
    <row r="70" spans="4:6" x14ac:dyDescent="0.2">
      <c r="D70" s="323"/>
      <c r="E70" s="323"/>
      <c r="F70" s="323"/>
    </row>
    <row r="71" spans="4:6" x14ac:dyDescent="0.2">
      <c r="D71" s="323"/>
      <c r="E71" s="323"/>
      <c r="F71" s="323"/>
    </row>
    <row r="72" spans="4:6" x14ac:dyDescent="0.2">
      <c r="D72" s="323"/>
      <c r="E72" s="323"/>
      <c r="F72" s="323"/>
    </row>
    <row r="73" spans="4:6" x14ac:dyDescent="0.2">
      <c r="D73" s="323"/>
      <c r="E73" s="323"/>
      <c r="F73" s="323"/>
    </row>
    <row r="74" spans="4:6" x14ac:dyDescent="0.2">
      <c r="D74" s="323"/>
      <c r="E74" s="323"/>
      <c r="F74" s="323"/>
    </row>
    <row r="75" spans="4:6" x14ac:dyDescent="0.2">
      <c r="D75" s="323"/>
      <c r="E75" s="323"/>
      <c r="F75" s="323"/>
    </row>
    <row r="76" spans="4:6" x14ac:dyDescent="0.2">
      <c r="D76" s="323"/>
      <c r="E76" s="323"/>
      <c r="F76" s="323"/>
    </row>
    <row r="77" spans="4:6" x14ac:dyDescent="0.2">
      <c r="D77" s="323"/>
      <c r="E77" s="323"/>
      <c r="F77" s="323"/>
    </row>
    <row r="78" spans="4:6" x14ac:dyDescent="0.2">
      <c r="D78" s="323"/>
      <c r="E78" s="323"/>
      <c r="F78" s="323"/>
    </row>
    <row r="79" spans="4:6" x14ac:dyDescent="0.2">
      <c r="D79" s="323"/>
      <c r="E79" s="323"/>
      <c r="F79" s="323"/>
    </row>
    <row r="80" spans="4:6" x14ac:dyDescent="0.2">
      <c r="D80" s="323"/>
      <c r="E80" s="323"/>
      <c r="F80" s="323"/>
    </row>
    <row r="81" spans="4:6" x14ac:dyDescent="0.2">
      <c r="D81" s="323"/>
      <c r="E81" s="323"/>
      <c r="F81" s="323"/>
    </row>
    <row r="82" spans="4:6" x14ac:dyDescent="0.2">
      <c r="D82" s="323"/>
      <c r="E82" s="323"/>
      <c r="F82" s="323"/>
    </row>
    <row r="83" spans="4:6" x14ac:dyDescent="0.2">
      <c r="D83" s="323"/>
      <c r="E83" s="323"/>
      <c r="F83" s="323"/>
    </row>
    <row r="84" spans="4:6" x14ac:dyDescent="0.2">
      <c r="D84" s="323"/>
      <c r="E84" s="323"/>
      <c r="F84" s="323"/>
    </row>
    <row r="85" spans="4:6" x14ac:dyDescent="0.2">
      <c r="D85" s="323"/>
      <c r="E85" s="323"/>
      <c r="F85" s="323"/>
    </row>
    <row r="86" spans="4:6" x14ac:dyDescent="0.2">
      <c r="D86" s="323"/>
      <c r="E86" s="323"/>
      <c r="F86" s="323"/>
    </row>
    <row r="87" spans="4:6" x14ac:dyDescent="0.2">
      <c r="D87" s="323"/>
      <c r="E87" s="323"/>
      <c r="F87" s="323"/>
    </row>
    <row r="88" spans="4:6" x14ac:dyDescent="0.2">
      <c r="D88" s="323"/>
      <c r="E88" s="323"/>
      <c r="F88" s="323"/>
    </row>
    <row r="89" spans="4:6" x14ac:dyDescent="0.2">
      <c r="D89" s="323"/>
      <c r="E89" s="323"/>
      <c r="F89" s="323"/>
    </row>
    <row r="90" spans="4:6" x14ac:dyDescent="0.2">
      <c r="D90" s="323"/>
      <c r="E90" s="323"/>
      <c r="F90" s="323"/>
    </row>
    <row r="91" spans="4:6" x14ac:dyDescent="0.2">
      <c r="D91" s="323"/>
      <c r="E91" s="323"/>
      <c r="F91" s="323"/>
    </row>
    <row r="92" spans="4:6" x14ac:dyDescent="0.2">
      <c r="D92" s="323"/>
      <c r="E92" s="323"/>
      <c r="F92" s="323"/>
    </row>
    <row r="93" spans="4:6" x14ac:dyDescent="0.2">
      <c r="D93" s="323"/>
      <c r="E93" s="323"/>
      <c r="F93" s="323"/>
    </row>
    <row r="94" spans="4:6" x14ac:dyDescent="0.2">
      <c r="D94" s="323"/>
      <c r="E94" s="323"/>
      <c r="F94" s="323"/>
    </row>
    <row r="95" spans="4:6" x14ac:dyDescent="0.2">
      <c r="D95" s="323"/>
      <c r="E95" s="323"/>
      <c r="F95" s="323"/>
    </row>
    <row r="96" spans="4:6" x14ac:dyDescent="0.2">
      <c r="D96" s="323"/>
      <c r="E96" s="323"/>
      <c r="F96" s="323"/>
    </row>
    <row r="97" spans="4:6" x14ac:dyDescent="0.2">
      <c r="D97" s="323"/>
      <c r="E97" s="323"/>
      <c r="F97" s="323"/>
    </row>
    <row r="98" spans="4:6" x14ac:dyDescent="0.2">
      <c r="D98" s="323"/>
      <c r="E98" s="323"/>
      <c r="F98" s="323"/>
    </row>
    <row r="99" spans="4:6" x14ac:dyDescent="0.2">
      <c r="D99" s="323"/>
      <c r="E99" s="323"/>
      <c r="F99" s="323"/>
    </row>
    <row r="100" spans="4:6" x14ac:dyDescent="0.2">
      <c r="D100" s="323"/>
      <c r="E100" s="323"/>
      <c r="F100" s="323"/>
    </row>
    <row r="101" spans="4:6" x14ac:dyDescent="0.2">
      <c r="D101" s="323"/>
      <c r="E101" s="323"/>
      <c r="F101" s="323"/>
    </row>
    <row r="102" spans="4:6" x14ac:dyDescent="0.2">
      <c r="D102" s="323"/>
      <c r="E102" s="323"/>
      <c r="F102" s="323"/>
    </row>
    <row r="103" spans="4:6" x14ac:dyDescent="0.2">
      <c r="D103" s="323"/>
      <c r="E103" s="323"/>
      <c r="F103" s="323"/>
    </row>
    <row r="104" spans="4:6" x14ac:dyDescent="0.2">
      <c r="D104" s="323"/>
      <c r="E104" s="323"/>
      <c r="F104" s="323"/>
    </row>
    <row r="105" spans="4:6" x14ac:dyDescent="0.2">
      <c r="D105" s="323"/>
      <c r="E105" s="323"/>
      <c r="F105" s="323"/>
    </row>
    <row r="106" spans="4:6" x14ac:dyDescent="0.2">
      <c r="D106" s="323"/>
      <c r="E106" s="323"/>
      <c r="F106" s="323"/>
    </row>
    <row r="107" spans="4:6" x14ac:dyDescent="0.2">
      <c r="D107" s="323"/>
      <c r="E107" s="323"/>
      <c r="F107" s="323"/>
    </row>
    <row r="108" spans="4:6" x14ac:dyDescent="0.2">
      <c r="D108" s="323"/>
      <c r="E108" s="323"/>
      <c r="F108" s="323"/>
    </row>
    <row r="109" spans="4:6" x14ac:dyDescent="0.2">
      <c r="D109" s="323"/>
      <c r="E109" s="323"/>
      <c r="F109" s="323"/>
    </row>
    <row r="110" spans="4:6" x14ac:dyDescent="0.2">
      <c r="D110" s="323"/>
      <c r="E110" s="323"/>
      <c r="F110" s="323"/>
    </row>
    <row r="111" spans="4:6" x14ac:dyDescent="0.2">
      <c r="D111" s="323"/>
      <c r="E111" s="323"/>
      <c r="F111" s="323"/>
    </row>
    <row r="112" spans="4:6" x14ac:dyDescent="0.2">
      <c r="D112" s="323"/>
      <c r="E112" s="323"/>
      <c r="F112" s="323"/>
    </row>
    <row r="113" spans="4:6" x14ac:dyDescent="0.2">
      <c r="D113" s="323"/>
      <c r="E113" s="323"/>
      <c r="F113" s="323"/>
    </row>
    <row r="114" spans="4:6" x14ac:dyDescent="0.2">
      <c r="D114" s="323"/>
      <c r="E114" s="323"/>
      <c r="F114" s="323"/>
    </row>
    <row r="115" spans="4:6" x14ac:dyDescent="0.2">
      <c r="D115" s="323"/>
      <c r="E115" s="323"/>
      <c r="F115" s="323"/>
    </row>
    <row r="116" spans="4:6" x14ac:dyDescent="0.2">
      <c r="D116" s="323"/>
      <c r="E116" s="323"/>
      <c r="F116" s="323"/>
    </row>
    <row r="117" spans="4:6" x14ac:dyDescent="0.2">
      <c r="D117" s="323"/>
      <c r="E117" s="323"/>
      <c r="F117" s="323"/>
    </row>
    <row r="118" spans="4:6" x14ac:dyDescent="0.2">
      <c r="D118" s="323"/>
      <c r="E118" s="323"/>
      <c r="F118" s="323"/>
    </row>
    <row r="119" spans="4:6" x14ac:dyDescent="0.2">
      <c r="D119" s="323"/>
      <c r="E119" s="323"/>
      <c r="F119" s="323"/>
    </row>
    <row r="120" spans="4:6" x14ac:dyDescent="0.2">
      <c r="D120" s="323"/>
      <c r="E120" s="323"/>
      <c r="F120" s="323"/>
    </row>
    <row r="121" spans="4:6" x14ac:dyDescent="0.2">
      <c r="D121" s="323"/>
      <c r="E121" s="323"/>
      <c r="F121" s="323"/>
    </row>
    <row r="122" spans="4:6" x14ac:dyDescent="0.2">
      <c r="D122" s="323"/>
      <c r="E122" s="323"/>
      <c r="F122" s="323"/>
    </row>
    <row r="123" spans="4:6" x14ac:dyDescent="0.2">
      <c r="D123" s="323"/>
      <c r="E123" s="323"/>
      <c r="F123" s="323"/>
    </row>
    <row r="124" spans="4:6" x14ac:dyDescent="0.2">
      <c r="D124" s="323"/>
      <c r="E124" s="323"/>
      <c r="F124" s="323"/>
    </row>
    <row r="125" spans="4:6" x14ac:dyDescent="0.2">
      <c r="D125" s="323"/>
      <c r="E125" s="323"/>
      <c r="F125" s="323"/>
    </row>
    <row r="126" spans="4:6" x14ac:dyDescent="0.2">
      <c r="D126" s="323"/>
      <c r="E126" s="323"/>
      <c r="F126" s="323"/>
    </row>
    <row r="127" spans="4:6" x14ac:dyDescent="0.2">
      <c r="D127" s="323"/>
      <c r="E127" s="323"/>
      <c r="F127" s="323"/>
    </row>
    <row r="128" spans="4:6" x14ac:dyDescent="0.2">
      <c r="D128" s="323"/>
      <c r="E128" s="323"/>
      <c r="F128" s="323"/>
    </row>
    <row r="129" spans="4:6" x14ac:dyDescent="0.2">
      <c r="D129" s="323"/>
      <c r="E129" s="323"/>
      <c r="F129" s="323"/>
    </row>
    <row r="130" spans="4:6" x14ac:dyDescent="0.2">
      <c r="D130" s="323"/>
      <c r="E130" s="323"/>
      <c r="F130" s="323"/>
    </row>
    <row r="131" spans="4:6" x14ac:dyDescent="0.2">
      <c r="D131" s="323"/>
      <c r="E131" s="323"/>
      <c r="F131" s="323"/>
    </row>
    <row r="132" spans="4:6" x14ac:dyDescent="0.2">
      <c r="D132" s="323"/>
      <c r="E132" s="323"/>
      <c r="F132" s="323"/>
    </row>
    <row r="133" spans="4:6" x14ac:dyDescent="0.2">
      <c r="D133" s="323"/>
      <c r="E133" s="323"/>
      <c r="F133" s="323"/>
    </row>
    <row r="134" spans="4:6" x14ac:dyDescent="0.2">
      <c r="D134" s="323"/>
      <c r="E134" s="323"/>
      <c r="F134" s="323"/>
    </row>
    <row r="135" spans="4:6" x14ac:dyDescent="0.2">
      <c r="D135" s="323"/>
      <c r="E135" s="323"/>
      <c r="F135" s="323"/>
    </row>
    <row r="136" spans="4:6" x14ac:dyDescent="0.2">
      <c r="D136" s="323"/>
      <c r="E136" s="323"/>
      <c r="F136" s="323"/>
    </row>
    <row r="137" spans="4:6" x14ac:dyDescent="0.2">
      <c r="D137" s="323"/>
      <c r="E137" s="323"/>
      <c r="F137" s="323"/>
    </row>
    <row r="138" spans="4:6" x14ac:dyDescent="0.2">
      <c r="D138" s="323"/>
      <c r="E138" s="323"/>
      <c r="F138" s="323"/>
    </row>
    <row r="139" spans="4:6" x14ac:dyDescent="0.2">
      <c r="D139" s="323"/>
      <c r="E139" s="323"/>
      <c r="F139" s="323"/>
    </row>
    <row r="140" spans="4:6" x14ac:dyDescent="0.2">
      <c r="D140" s="323"/>
      <c r="E140" s="323"/>
      <c r="F140" s="323"/>
    </row>
    <row r="141" spans="4:6" x14ac:dyDescent="0.2">
      <c r="D141" s="323"/>
      <c r="E141" s="323"/>
      <c r="F141" s="323"/>
    </row>
    <row r="142" spans="4:6" x14ac:dyDescent="0.2">
      <c r="D142" s="323"/>
      <c r="E142" s="323"/>
      <c r="F142" s="323"/>
    </row>
    <row r="143" spans="4:6" x14ac:dyDescent="0.2">
      <c r="D143" s="323"/>
      <c r="E143" s="323"/>
      <c r="F143" s="323"/>
    </row>
    <row r="144" spans="4:6" x14ac:dyDescent="0.2">
      <c r="D144" s="323"/>
      <c r="E144" s="323"/>
      <c r="F144" s="323"/>
    </row>
    <row r="145" spans="4:6" x14ac:dyDescent="0.2">
      <c r="D145" s="323"/>
      <c r="E145" s="323"/>
      <c r="F145" s="323"/>
    </row>
    <row r="146" spans="4:6" x14ac:dyDescent="0.2">
      <c r="D146" s="323"/>
      <c r="E146" s="323"/>
      <c r="F146" s="323"/>
    </row>
    <row r="147" spans="4:6" x14ac:dyDescent="0.2">
      <c r="D147" s="323"/>
      <c r="E147" s="323"/>
      <c r="F147" s="323"/>
    </row>
    <row r="148" spans="4:6" x14ac:dyDescent="0.2">
      <c r="D148" s="323"/>
      <c r="E148" s="323"/>
      <c r="F148" s="323"/>
    </row>
    <row r="149" spans="4:6" x14ac:dyDescent="0.2">
      <c r="D149" s="323"/>
      <c r="E149" s="323"/>
      <c r="F149" s="323"/>
    </row>
    <row r="150" spans="4:6" x14ac:dyDescent="0.2">
      <c r="D150" s="323"/>
      <c r="E150" s="323"/>
      <c r="F150" s="323"/>
    </row>
    <row r="151" spans="4:6" x14ac:dyDescent="0.2">
      <c r="D151" s="323"/>
      <c r="E151" s="323"/>
      <c r="F151" s="323"/>
    </row>
    <row r="152" spans="4:6" x14ac:dyDescent="0.2">
      <c r="D152" s="323"/>
      <c r="E152" s="323"/>
      <c r="F152" s="323"/>
    </row>
    <row r="153" spans="4:6" x14ac:dyDescent="0.2">
      <c r="D153" s="323"/>
      <c r="E153" s="323"/>
      <c r="F153" s="323"/>
    </row>
    <row r="154" spans="4:6" x14ac:dyDescent="0.2">
      <c r="D154" s="323"/>
      <c r="E154" s="323"/>
      <c r="F154" s="323"/>
    </row>
    <row r="155" spans="4:6" x14ac:dyDescent="0.2">
      <c r="D155" s="323"/>
      <c r="E155" s="323"/>
      <c r="F155" s="323"/>
    </row>
    <row r="156" spans="4:6" x14ac:dyDescent="0.2">
      <c r="D156" s="323"/>
      <c r="E156" s="323"/>
      <c r="F156" s="323"/>
    </row>
    <row r="157" spans="4:6" x14ac:dyDescent="0.2">
      <c r="D157" s="323"/>
      <c r="E157" s="323"/>
      <c r="F157" s="323"/>
    </row>
    <row r="158" spans="4:6" x14ac:dyDescent="0.2">
      <c r="D158" s="323"/>
      <c r="E158" s="323"/>
      <c r="F158" s="323"/>
    </row>
    <row r="159" spans="4:6" x14ac:dyDescent="0.2">
      <c r="D159" s="323"/>
      <c r="E159" s="323"/>
      <c r="F159" s="323"/>
    </row>
    <row r="160" spans="4:6" x14ac:dyDescent="0.2">
      <c r="D160" s="323"/>
      <c r="E160" s="323"/>
      <c r="F160" s="323"/>
    </row>
    <row r="161" spans="4:6" x14ac:dyDescent="0.2">
      <c r="D161" s="323"/>
      <c r="E161" s="323"/>
      <c r="F161" s="323"/>
    </row>
    <row r="162" spans="4:6" x14ac:dyDescent="0.2">
      <c r="D162" s="323"/>
      <c r="E162" s="323"/>
      <c r="F162" s="323"/>
    </row>
    <row r="163" spans="4:6" x14ac:dyDescent="0.2">
      <c r="D163" s="323"/>
      <c r="E163" s="323"/>
      <c r="F163" s="323"/>
    </row>
    <row r="164" spans="4:6" x14ac:dyDescent="0.2">
      <c r="D164" s="323"/>
      <c r="E164" s="323"/>
      <c r="F164" s="323"/>
    </row>
    <row r="165" spans="4:6" x14ac:dyDescent="0.2">
      <c r="D165" s="323"/>
      <c r="E165" s="323"/>
      <c r="F165" s="323"/>
    </row>
    <row r="166" spans="4:6" x14ac:dyDescent="0.2">
      <c r="D166" s="323"/>
      <c r="E166" s="323"/>
      <c r="F166" s="323"/>
    </row>
    <row r="167" spans="4:6" x14ac:dyDescent="0.2">
      <c r="D167" s="323"/>
      <c r="E167" s="323"/>
      <c r="F167" s="323"/>
    </row>
    <row r="168" spans="4:6" x14ac:dyDescent="0.2">
      <c r="D168" s="323"/>
      <c r="E168" s="323"/>
      <c r="F168" s="323"/>
    </row>
    <row r="169" spans="4:6" x14ac:dyDescent="0.2">
      <c r="D169" s="323"/>
      <c r="E169" s="323"/>
      <c r="F169" s="323"/>
    </row>
    <row r="170" spans="4:6" x14ac:dyDescent="0.2">
      <c r="D170" s="323"/>
      <c r="E170" s="323"/>
      <c r="F170" s="323"/>
    </row>
    <row r="171" spans="4:6" x14ac:dyDescent="0.2">
      <c r="D171" s="323"/>
      <c r="E171" s="323"/>
      <c r="F171" s="323"/>
    </row>
    <row r="172" spans="4:6" x14ac:dyDescent="0.2">
      <c r="D172" s="323"/>
      <c r="E172" s="323"/>
      <c r="F172" s="323"/>
    </row>
    <row r="173" spans="4:6" x14ac:dyDescent="0.2">
      <c r="D173" s="323"/>
      <c r="E173" s="323"/>
      <c r="F173" s="323"/>
    </row>
    <row r="174" spans="4:6" x14ac:dyDescent="0.2">
      <c r="D174" s="323"/>
      <c r="E174" s="323"/>
      <c r="F174" s="323"/>
    </row>
    <row r="175" spans="4:6" x14ac:dyDescent="0.2">
      <c r="D175" s="323"/>
      <c r="E175" s="323"/>
      <c r="F175" s="323"/>
    </row>
    <row r="176" spans="4:6" x14ac:dyDescent="0.2">
      <c r="D176" s="323"/>
      <c r="E176" s="323"/>
      <c r="F176" s="323"/>
    </row>
    <row r="177" spans="4:6" x14ac:dyDescent="0.2">
      <c r="D177" s="323"/>
      <c r="E177" s="323"/>
      <c r="F177" s="323"/>
    </row>
    <row r="178" spans="4:6" x14ac:dyDescent="0.2">
      <c r="D178" s="323"/>
      <c r="E178" s="323"/>
      <c r="F178" s="323"/>
    </row>
    <row r="179" spans="4:6" x14ac:dyDescent="0.2">
      <c r="D179" s="323"/>
      <c r="E179" s="323"/>
      <c r="F179" s="323"/>
    </row>
    <row r="180" spans="4:6" x14ac:dyDescent="0.2">
      <c r="D180" s="323"/>
      <c r="E180" s="323"/>
      <c r="F180" s="323"/>
    </row>
    <row r="181" spans="4:6" x14ac:dyDescent="0.2">
      <c r="D181" s="323"/>
      <c r="E181" s="323"/>
      <c r="F181" s="323"/>
    </row>
    <row r="182" spans="4:6" x14ac:dyDescent="0.2">
      <c r="D182" s="323"/>
      <c r="E182" s="323"/>
      <c r="F182" s="323"/>
    </row>
    <row r="183" spans="4:6" x14ac:dyDescent="0.2">
      <c r="D183" s="323"/>
      <c r="E183" s="323"/>
      <c r="F183" s="323"/>
    </row>
    <row r="184" spans="4:6" x14ac:dyDescent="0.2">
      <c r="D184" s="323"/>
      <c r="E184" s="323"/>
      <c r="F184" s="323"/>
    </row>
    <row r="185" spans="4:6" x14ac:dyDescent="0.2">
      <c r="D185" s="323"/>
      <c r="E185" s="323"/>
      <c r="F185" s="323"/>
    </row>
    <row r="186" spans="4:6" x14ac:dyDescent="0.2">
      <c r="D186" s="323"/>
      <c r="E186" s="323"/>
      <c r="F186" s="323"/>
    </row>
    <row r="187" spans="4:6" x14ac:dyDescent="0.2">
      <c r="D187" s="323"/>
      <c r="E187" s="323"/>
      <c r="F187" s="323"/>
    </row>
    <row r="188" spans="4:6" x14ac:dyDescent="0.2">
      <c r="D188" s="323"/>
      <c r="E188" s="323"/>
      <c r="F188" s="323"/>
    </row>
    <row r="189" spans="4:6" x14ac:dyDescent="0.2">
      <c r="D189" s="323"/>
      <c r="E189" s="323"/>
      <c r="F189" s="323"/>
    </row>
    <row r="190" spans="4:6" x14ac:dyDescent="0.2">
      <c r="D190" s="323"/>
      <c r="E190" s="323"/>
      <c r="F190" s="323"/>
    </row>
    <row r="191" spans="4:6" x14ac:dyDescent="0.2">
      <c r="D191" s="323"/>
      <c r="E191" s="323"/>
      <c r="F191" s="323"/>
    </row>
    <row r="192" spans="4:6" x14ac:dyDescent="0.2">
      <c r="D192" s="323"/>
      <c r="E192" s="323"/>
      <c r="F192" s="323"/>
    </row>
    <row r="193" spans="4:6" x14ac:dyDescent="0.2">
      <c r="D193" s="323"/>
      <c r="E193" s="323"/>
      <c r="F193" s="323"/>
    </row>
    <row r="194" spans="4:6" x14ac:dyDescent="0.2">
      <c r="D194" s="323"/>
      <c r="E194" s="323"/>
      <c r="F194" s="323"/>
    </row>
    <row r="195" spans="4:6" x14ac:dyDescent="0.2">
      <c r="D195" s="323"/>
      <c r="E195" s="323"/>
      <c r="F195" s="323"/>
    </row>
    <row r="196" spans="4:6" x14ac:dyDescent="0.2">
      <c r="D196" s="323"/>
      <c r="E196" s="323"/>
      <c r="F196" s="323"/>
    </row>
    <row r="197" spans="4:6" x14ac:dyDescent="0.2">
      <c r="D197" s="323"/>
      <c r="E197" s="323"/>
      <c r="F197" s="323"/>
    </row>
    <row r="198" spans="4:6" x14ac:dyDescent="0.2">
      <c r="D198" s="323"/>
      <c r="E198" s="323"/>
      <c r="F198" s="323"/>
    </row>
    <row r="199" spans="4:6" x14ac:dyDescent="0.2">
      <c r="D199" s="323"/>
      <c r="E199" s="323"/>
      <c r="F199" s="323"/>
    </row>
    <row r="200" spans="4:6" x14ac:dyDescent="0.2">
      <c r="D200" s="323"/>
      <c r="E200" s="323"/>
      <c r="F200" s="323"/>
    </row>
    <row r="201" spans="4:6" x14ac:dyDescent="0.2">
      <c r="D201" s="323"/>
      <c r="E201" s="323"/>
      <c r="F201" s="323"/>
    </row>
    <row r="202" spans="4:6" x14ac:dyDescent="0.2">
      <c r="D202" s="323"/>
      <c r="E202" s="323"/>
      <c r="F202" s="323"/>
    </row>
    <row r="203" spans="4:6" x14ac:dyDescent="0.2">
      <c r="D203" s="323"/>
      <c r="E203" s="323"/>
      <c r="F203" s="323"/>
    </row>
    <row r="204" spans="4:6" x14ac:dyDescent="0.2">
      <c r="D204" s="323"/>
      <c r="E204" s="323"/>
      <c r="F204" s="323"/>
    </row>
    <row r="205" spans="4:6" x14ac:dyDescent="0.2">
      <c r="D205" s="323"/>
      <c r="E205" s="323"/>
      <c r="F205" s="323"/>
    </row>
    <row r="206" spans="4:6" x14ac:dyDescent="0.2">
      <c r="D206" s="323"/>
      <c r="E206" s="323"/>
      <c r="F206" s="323"/>
    </row>
    <row r="207" spans="4:6" x14ac:dyDescent="0.2">
      <c r="D207" s="323"/>
      <c r="E207" s="323"/>
      <c r="F207" s="323"/>
    </row>
    <row r="208" spans="4:6" x14ac:dyDescent="0.2">
      <c r="D208" s="323"/>
      <c r="E208" s="323"/>
      <c r="F208" s="323"/>
    </row>
    <row r="209" spans="4:6" x14ac:dyDescent="0.2">
      <c r="D209" s="323"/>
      <c r="E209" s="323"/>
      <c r="F209" s="323"/>
    </row>
    <row r="210" spans="4:6" x14ac:dyDescent="0.2">
      <c r="D210" s="323"/>
      <c r="E210" s="323"/>
      <c r="F210" s="323"/>
    </row>
    <row r="211" spans="4:6" x14ac:dyDescent="0.2">
      <c r="D211" s="323"/>
      <c r="E211" s="323"/>
      <c r="F211" s="323"/>
    </row>
    <row r="212" spans="4:6" x14ac:dyDescent="0.2">
      <c r="D212" s="323"/>
      <c r="E212" s="323"/>
      <c r="F212" s="323"/>
    </row>
    <row r="213" spans="4:6" x14ac:dyDescent="0.2">
      <c r="D213" s="323"/>
      <c r="E213" s="323"/>
      <c r="F213" s="323"/>
    </row>
    <row r="214" spans="4:6" x14ac:dyDescent="0.2">
      <c r="D214" s="323"/>
      <c r="E214" s="323"/>
      <c r="F214" s="323"/>
    </row>
    <row r="215" spans="4:6" x14ac:dyDescent="0.2">
      <c r="D215" s="323"/>
      <c r="E215" s="323"/>
      <c r="F215" s="323"/>
    </row>
    <row r="216" spans="4:6" x14ac:dyDescent="0.2">
      <c r="D216" s="323"/>
      <c r="E216" s="323"/>
      <c r="F216" s="323"/>
    </row>
    <row r="217" spans="4:6" x14ac:dyDescent="0.2">
      <c r="D217" s="323"/>
      <c r="E217" s="323"/>
      <c r="F217" s="323"/>
    </row>
    <row r="218" spans="4:6" x14ac:dyDescent="0.2">
      <c r="D218" s="323"/>
      <c r="E218" s="323"/>
      <c r="F218" s="323"/>
    </row>
    <row r="219" spans="4:6" x14ac:dyDescent="0.2">
      <c r="D219" s="323"/>
      <c r="E219" s="323"/>
      <c r="F219" s="323"/>
    </row>
    <row r="220" spans="4:6" x14ac:dyDescent="0.2">
      <c r="D220" s="323"/>
      <c r="E220" s="323"/>
      <c r="F220" s="323"/>
    </row>
    <row r="221" spans="4:6" x14ac:dyDescent="0.2">
      <c r="D221" s="323"/>
      <c r="E221" s="323"/>
      <c r="F221" s="323"/>
    </row>
    <row r="222" spans="4:6" x14ac:dyDescent="0.2">
      <c r="D222" s="323"/>
      <c r="E222" s="323"/>
      <c r="F222" s="323"/>
    </row>
    <row r="223" spans="4:6" x14ac:dyDescent="0.2">
      <c r="D223" s="323"/>
      <c r="E223" s="323"/>
      <c r="F223" s="323"/>
    </row>
    <row r="224" spans="4:6" x14ac:dyDescent="0.2">
      <c r="D224" s="323"/>
      <c r="E224" s="323"/>
      <c r="F224" s="323"/>
    </row>
    <row r="225" spans="4:6" x14ac:dyDescent="0.2">
      <c r="D225" s="323"/>
      <c r="E225" s="323"/>
      <c r="F225" s="323"/>
    </row>
    <row r="226" spans="4:6" x14ac:dyDescent="0.2">
      <c r="D226" s="323"/>
      <c r="E226" s="323"/>
      <c r="F226" s="323"/>
    </row>
    <row r="227" spans="4:6" x14ac:dyDescent="0.2">
      <c r="D227" s="323"/>
      <c r="E227" s="323"/>
      <c r="F227" s="323"/>
    </row>
    <row r="228" spans="4:6" x14ac:dyDescent="0.2">
      <c r="D228" s="323"/>
      <c r="E228" s="323"/>
      <c r="F228" s="323"/>
    </row>
    <row r="229" spans="4:6" x14ac:dyDescent="0.2">
      <c r="D229" s="323"/>
      <c r="E229" s="323"/>
      <c r="F229" s="323"/>
    </row>
    <row r="230" spans="4:6" x14ac:dyDescent="0.2">
      <c r="D230" s="323"/>
      <c r="E230" s="323"/>
      <c r="F230" s="323"/>
    </row>
    <row r="231" spans="4:6" x14ac:dyDescent="0.2">
      <c r="D231" s="323"/>
      <c r="E231" s="323"/>
      <c r="F231" s="323"/>
    </row>
    <row r="232" spans="4:6" x14ac:dyDescent="0.2">
      <c r="D232" s="323"/>
      <c r="E232" s="323"/>
      <c r="F232" s="323"/>
    </row>
    <row r="233" spans="4:6" x14ac:dyDescent="0.2">
      <c r="D233" s="323"/>
      <c r="E233" s="323"/>
      <c r="F233" s="323"/>
    </row>
    <row r="234" spans="4:6" x14ac:dyDescent="0.2">
      <c r="D234" s="323"/>
      <c r="E234" s="323"/>
      <c r="F234" s="323"/>
    </row>
    <row r="235" spans="4:6" x14ac:dyDescent="0.2">
      <c r="D235" s="323"/>
      <c r="E235" s="323"/>
      <c r="F235" s="323"/>
    </row>
    <row r="236" spans="4:6" x14ac:dyDescent="0.2">
      <c r="D236" s="323"/>
      <c r="E236" s="323"/>
      <c r="F236" s="323"/>
    </row>
    <row r="237" spans="4:6" x14ac:dyDescent="0.2">
      <c r="D237" s="323"/>
      <c r="E237" s="323"/>
      <c r="F237" s="323"/>
    </row>
    <row r="238" spans="4:6" x14ac:dyDescent="0.2">
      <c r="D238" s="323"/>
      <c r="E238" s="323"/>
      <c r="F238" s="323"/>
    </row>
    <row r="239" spans="4:6" x14ac:dyDescent="0.2">
      <c r="D239" s="323"/>
      <c r="E239" s="323"/>
      <c r="F239" s="323"/>
    </row>
    <row r="240" spans="4:6" x14ac:dyDescent="0.2">
      <c r="D240" s="323"/>
      <c r="E240" s="323"/>
      <c r="F240" s="323"/>
    </row>
    <row r="241" spans="4:6" x14ac:dyDescent="0.2">
      <c r="D241" s="323"/>
      <c r="E241" s="323"/>
      <c r="F241" s="323"/>
    </row>
    <row r="242" spans="4:6" x14ac:dyDescent="0.2">
      <c r="D242" s="323"/>
      <c r="E242" s="323"/>
      <c r="F242" s="323"/>
    </row>
    <row r="243" spans="4:6" x14ac:dyDescent="0.2">
      <c r="D243" s="323"/>
      <c r="E243" s="323"/>
      <c r="F243" s="323"/>
    </row>
    <row r="244" spans="4:6" x14ac:dyDescent="0.2">
      <c r="D244" s="323"/>
      <c r="E244" s="323"/>
      <c r="F244" s="323"/>
    </row>
    <row r="245" spans="4:6" x14ac:dyDescent="0.2">
      <c r="D245" s="323"/>
      <c r="E245" s="323"/>
      <c r="F245" s="323"/>
    </row>
    <row r="246" spans="4:6" x14ac:dyDescent="0.2">
      <c r="D246" s="323"/>
      <c r="E246" s="323"/>
      <c r="F246" s="323"/>
    </row>
    <row r="247" spans="4:6" x14ac:dyDescent="0.2">
      <c r="D247" s="323"/>
      <c r="E247" s="323"/>
      <c r="F247" s="323"/>
    </row>
    <row r="248" spans="4:6" x14ac:dyDescent="0.2">
      <c r="D248" s="323"/>
      <c r="E248" s="323"/>
      <c r="F248" s="323"/>
    </row>
    <row r="249" spans="4:6" x14ac:dyDescent="0.2">
      <c r="D249" s="323"/>
      <c r="E249" s="323"/>
      <c r="F249" s="323"/>
    </row>
    <row r="250" spans="4:6" x14ac:dyDescent="0.2">
      <c r="D250" s="323"/>
      <c r="E250" s="323"/>
      <c r="F250" s="323"/>
    </row>
    <row r="251" spans="4:6" x14ac:dyDescent="0.2">
      <c r="D251" s="323"/>
      <c r="E251" s="323"/>
      <c r="F251" s="323"/>
    </row>
    <row r="252" spans="4:6" x14ac:dyDescent="0.2">
      <c r="D252" s="323"/>
      <c r="E252" s="323"/>
      <c r="F252" s="323"/>
    </row>
    <row r="253" spans="4:6" x14ac:dyDescent="0.2">
      <c r="D253" s="323"/>
      <c r="E253" s="323"/>
      <c r="F253" s="323"/>
    </row>
    <row r="254" spans="4:6" x14ac:dyDescent="0.2">
      <c r="D254" s="323"/>
      <c r="E254" s="323"/>
      <c r="F254" s="323"/>
    </row>
    <row r="255" spans="4:6" x14ac:dyDescent="0.2">
      <c r="D255" s="323"/>
      <c r="E255" s="323"/>
      <c r="F255" s="323"/>
    </row>
    <row r="256" spans="4:6" x14ac:dyDescent="0.2">
      <c r="D256" s="323"/>
      <c r="E256" s="323"/>
      <c r="F256" s="323"/>
    </row>
    <row r="257" spans="4:6" x14ac:dyDescent="0.2">
      <c r="D257" s="323"/>
      <c r="E257" s="323"/>
      <c r="F257" s="323"/>
    </row>
    <row r="258" spans="4:6" x14ac:dyDescent="0.2">
      <c r="D258" s="323"/>
      <c r="E258" s="323"/>
      <c r="F258" s="323"/>
    </row>
    <row r="259" spans="4:6" x14ac:dyDescent="0.2">
      <c r="D259" s="323"/>
      <c r="E259" s="323"/>
      <c r="F259" s="323"/>
    </row>
    <row r="260" spans="4:6" x14ac:dyDescent="0.2">
      <c r="D260" s="323"/>
      <c r="E260" s="323"/>
      <c r="F260" s="323"/>
    </row>
    <row r="261" spans="4:6" x14ac:dyDescent="0.2">
      <c r="D261" s="323"/>
      <c r="E261" s="323"/>
      <c r="F261" s="323"/>
    </row>
    <row r="262" spans="4:6" x14ac:dyDescent="0.2">
      <c r="D262" s="323"/>
      <c r="E262" s="323"/>
      <c r="F262" s="323"/>
    </row>
    <row r="263" spans="4:6" x14ac:dyDescent="0.2">
      <c r="D263" s="323"/>
      <c r="E263" s="323"/>
      <c r="F263" s="323"/>
    </row>
    <row r="264" spans="4:6" x14ac:dyDescent="0.2">
      <c r="D264" s="323"/>
      <c r="E264" s="323"/>
      <c r="F264" s="323"/>
    </row>
    <row r="265" spans="4:6" x14ac:dyDescent="0.2">
      <c r="D265" s="323"/>
      <c r="E265" s="323"/>
      <c r="F265" s="323"/>
    </row>
    <row r="266" spans="4:6" x14ac:dyDescent="0.2">
      <c r="D266" s="323"/>
      <c r="E266" s="323"/>
      <c r="F266" s="323"/>
    </row>
    <row r="267" spans="4:6" x14ac:dyDescent="0.2">
      <c r="D267" s="323"/>
      <c r="E267" s="323"/>
      <c r="F267" s="323"/>
    </row>
    <row r="268" spans="4:6" x14ac:dyDescent="0.2">
      <c r="D268" s="323"/>
      <c r="E268" s="323"/>
      <c r="F268" s="323"/>
    </row>
    <row r="269" spans="4:6" x14ac:dyDescent="0.2">
      <c r="D269" s="323"/>
      <c r="E269" s="323"/>
      <c r="F269" s="323"/>
    </row>
    <row r="270" spans="4:6" x14ac:dyDescent="0.2">
      <c r="D270" s="323"/>
      <c r="E270" s="323"/>
      <c r="F270" s="323"/>
    </row>
    <row r="271" spans="4:6" x14ac:dyDescent="0.2">
      <c r="D271" s="323"/>
      <c r="E271" s="323"/>
      <c r="F271" s="323"/>
    </row>
    <row r="272" spans="4:6" x14ac:dyDescent="0.2">
      <c r="D272" s="323"/>
      <c r="E272" s="323"/>
      <c r="F272" s="323"/>
    </row>
    <row r="273" spans="4:6" x14ac:dyDescent="0.2">
      <c r="D273" s="323"/>
      <c r="E273" s="323"/>
      <c r="F273" s="323"/>
    </row>
    <row r="274" spans="4:6" x14ac:dyDescent="0.2">
      <c r="D274" s="323"/>
      <c r="E274" s="323"/>
      <c r="F274" s="323"/>
    </row>
    <row r="275" spans="4:6" x14ac:dyDescent="0.2">
      <c r="D275" s="323"/>
      <c r="E275" s="323"/>
      <c r="F275" s="323"/>
    </row>
    <row r="276" spans="4:6" x14ac:dyDescent="0.2">
      <c r="D276" s="323"/>
      <c r="E276" s="323"/>
      <c r="F276" s="323"/>
    </row>
    <row r="277" spans="4:6" x14ac:dyDescent="0.2">
      <c r="D277" s="323"/>
      <c r="E277" s="323"/>
      <c r="F277" s="323"/>
    </row>
    <row r="278" spans="4:6" x14ac:dyDescent="0.2">
      <c r="D278" s="323"/>
      <c r="E278" s="323"/>
      <c r="F278" s="323"/>
    </row>
    <row r="279" spans="4:6" x14ac:dyDescent="0.2">
      <c r="D279" s="323"/>
      <c r="E279" s="323"/>
      <c r="F279" s="323"/>
    </row>
    <row r="280" spans="4:6" x14ac:dyDescent="0.2">
      <c r="D280" s="323"/>
      <c r="E280" s="323"/>
      <c r="F280" s="323"/>
    </row>
    <row r="281" spans="4:6" x14ac:dyDescent="0.2">
      <c r="D281" s="323"/>
      <c r="E281" s="323"/>
      <c r="F281" s="323"/>
    </row>
    <row r="282" spans="4:6" x14ac:dyDescent="0.2">
      <c r="D282" s="323"/>
      <c r="E282" s="323"/>
      <c r="F282" s="323"/>
    </row>
    <row r="283" spans="4:6" x14ac:dyDescent="0.2">
      <c r="D283" s="323"/>
      <c r="E283" s="323"/>
      <c r="F283" s="323"/>
    </row>
    <row r="284" spans="4:6" x14ac:dyDescent="0.2">
      <c r="D284" s="323"/>
      <c r="E284" s="323"/>
      <c r="F284" s="323"/>
    </row>
    <row r="285" spans="4:6" x14ac:dyDescent="0.2">
      <c r="D285" s="323"/>
      <c r="E285" s="323"/>
      <c r="F285" s="323"/>
    </row>
    <row r="286" spans="4:6" x14ac:dyDescent="0.2">
      <c r="D286" s="323"/>
      <c r="E286" s="323"/>
      <c r="F286" s="323"/>
    </row>
    <row r="287" spans="4:6" x14ac:dyDescent="0.2">
      <c r="D287" s="323"/>
      <c r="E287" s="323"/>
      <c r="F287" s="323"/>
    </row>
    <row r="288" spans="4:6" x14ac:dyDescent="0.2">
      <c r="D288" s="323"/>
      <c r="E288" s="323"/>
      <c r="F288" s="323"/>
    </row>
    <row r="289" spans="4:6" x14ac:dyDescent="0.2">
      <c r="D289" s="323"/>
      <c r="E289" s="323"/>
      <c r="F289" s="323"/>
    </row>
    <row r="290" spans="4:6" x14ac:dyDescent="0.2">
      <c r="D290" s="323"/>
      <c r="E290" s="323"/>
      <c r="F290" s="323"/>
    </row>
    <row r="291" spans="4:6" x14ac:dyDescent="0.2">
      <c r="D291" s="323"/>
      <c r="E291" s="323"/>
      <c r="F291" s="323"/>
    </row>
    <row r="292" spans="4:6" x14ac:dyDescent="0.2">
      <c r="D292" s="323"/>
      <c r="E292" s="323"/>
      <c r="F292" s="323"/>
    </row>
    <row r="293" spans="4:6" x14ac:dyDescent="0.2">
      <c r="D293" s="323"/>
      <c r="E293" s="323"/>
      <c r="F293" s="323"/>
    </row>
    <row r="294" spans="4:6" x14ac:dyDescent="0.2">
      <c r="D294" s="323"/>
      <c r="E294" s="323"/>
      <c r="F294" s="323"/>
    </row>
    <row r="295" spans="4:6" x14ac:dyDescent="0.2">
      <c r="D295" s="323"/>
      <c r="E295" s="323"/>
      <c r="F295" s="323"/>
    </row>
    <row r="296" spans="4:6" x14ac:dyDescent="0.2">
      <c r="D296" s="323"/>
      <c r="E296" s="323"/>
      <c r="F296" s="323"/>
    </row>
    <row r="297" spans="4:6" x14ac:dyDescent="0.2">
      <c r="D297" s="323"/>
      <c r="E297" s="323"/>
      <c r="F297" s="323"/>
    </row>
    <row r="298" spans="4:6" x14ac:dyDescent="0.2">
      <c r="D298" s="323"/>
      <c r="E298" s="323"/>
      <c r="F298" s="323"/>
    </row>
    <row r="299" spans="4:6" x14ac:dyDescent="0.2">
      <c r="D299" s="323"/>
      <c r="E299" s="323"/>
      <c r="F299" s="323"/>
    </row>
    <row r="300" spans="4:6" x14ac:dyDescent="0.2">
      <c r="D300" s="323"/>
      <c r="E300" s="323"/>
      <c r="F300" s="323"/>
    </row>
    <row r="301" spans="4:6" x14ac:dyDescent="0.2">
      <c r="D301" s="323"/>
      <c r="E301" s="323"/>
      <c r="F301" s="323"/>
    </row>
    <row r="302" spans="4:6" x14ac:dyDescent="0.2">
      <c r="D302" s="323"/>
      <c r="E302" s="323"/>
      <c r="F302" s="323"/>
    </row>
    <row r="303" spans="4:6" x14ac:dyDescent="0.2">
      <c r="D303" s="323"/>
      <c r="E303" s="323"/>
      <c r="F303" s="323"/>
    </row>
    <row r="304" spans="4:6" x14ac:dyDescent="0.2">
      <c r="D304" s="323"/>
      <c r="E304" s="323"/>
      <c r="F304" s="323"/>
    </row>
    <row r="305" spans="4:6" x14ac:dyDescent="0.2">
      <c r="D305" s="323"/>
      <c r="E305" s="323"/>
      <c r="F305" s="323"/>
    </row>
    <row r="306" spans="4:6" x14ac:dyDescent="0.2">
      <c r="D306" s="323"/>
      <c r="E306" s="323"/>
      <c r="F306" s="323"/>
    </row>
    <row r="307" spans="4:6" x14ac:dyDescent="0.2">
      <c r="D307" s="323"/>
      <c r="E307" s="323"/>
      <c r="F307" s="323"/>
    </row>
    <row r="308" spans="4:6" x14ac:dyDescent="0.2">
      <c r="D308" s="323"/>
      <c r="E308" s="323"/>
      <c r="F308" s="323"/>
    </row>
    <row r="309" spans="4:6" x14ac:dyDescent="0.2">
      <c r="D309" s="323"/>
      <c r="E309" s="323"/>
      <c r="F309" s="323"/>
    </row>
    <row r="310" spans="4:6" x14ac:dyDescent="0.2">
      <c r="D310" s="323"/>
      <c r="E310" s="323"/>
      <c r="F310" s="323"/>
    </row>
    <row r="311" spans="4:6" x14ac:dyDescent="0.2">
      <c r="D311" s="323"/>
      <c r="E311" s="323"/>
      <c r="F311" s="323"/>
    </row>
    <row r="312" spans="4:6" x14ac:dyDescent="0.2">
      <c r="D312" s="323"/>
      <c r="E312" s="323"/>
      <c r="F312" s="323"/>
    </row>
    <row r="313" spans="4:6" x14ac:dyDescent="0.2">
      <c r="D313" s="323"/>
      <c r="E313" s="323"/>
      <c r="F313" s="323"/>
    </row>
    <row r="314" spans="4:6" x14ac:dyDescent="0.2">
      <c r="D314" s="323"/>
      <c r="E314" s="323"/>
      <c r="F314" s="323"/>
    </row>
    <row r="315" spans="4:6" x14ac:dyDescent="0.2">
      <c r="D315" s="323"/>
      <c r="E315" s="323"/>
      <c r="F315" s="323"/>
    </row>
    <row r="316" spans="4:6" x14ac:dyDescent="0.2">
      <c r="D316" s="323"/>
      <c r="E316" s="323"/>
      <c r="F316" s="323"/>
    </row>
    <row r="317" spans="4:6" x14ac:dyDescent="0.2">
      <c r="D317" s="323"/>
      <c r="E317" s="323"/>
      <c r="F317" s="323"/>
    </row>
    <row r="318" spans="4:6" x14ac:dyDescent="0.2">
      <c r="D318" s="323"/>
      <c r="E318" s="323"/>
      <c r="F318" s="323"/>
    </row>
    <row r="319" spans="4:6" x14ac:dyDescent="0.2">
      <c r="D319" s="323"/>
      <c r="E319" s="323"/>
      <c r="F319" s="323"/>
    </row>
    <row r="320" spans="4:6" x14ac:dyDescent="0.2">
      <c r="D320" s="323"/>
      <c r="E320" s="323"/>
      <c r="F320" s="323"/>
    </row>
    <row r="321" spans="4:6" x14ac:dyDescent="0.2">
      <c r="D321" s="323"/>
      <c r="E321" s="323"/>
      <c r="F321" s="323"/>
    </row>
    <row r="322" spans="4:6" x14ac:dyDescent="0.2">
      <c r="D322" s="323"/>
      <c r="E322" s="323"/>
      <c r="F322" s="323"/>
    </row>
    <row r="323" spans="4:6" x14ac:dyDescent="0.2">
      <c r="D323" s="323"/>
      <c r="E323" s="323"/>
      <c r="F323" s="323"/>
    </row>
    <row r="324" spans="4:6" x14ac:dyDescent="0.2">
      <c r="D324" s="323"/>
      <c r="E324" s="323"/>
      <c r="F324" s="323"/>
    </row>
    <row r="325" spans="4:6" x14ac:dyDescent="0.2">
      <c r="D325" s="323"/>
      <c r="E325" s="323"/>
      <c r="F325" s="323"/>
    </row>
    <row r="326" spans="4:6" x14ac:dyDescent="0.2">
      <c r="D326" s="323"/>
      <c r="E326" s="323"/>
      <c r="F326" s="323"/>
    </row>
    <row r="327" spans="4:6" x14ac:dyDescent="0.2">
      <c r="D327" s="323"/>
      <c r="E327" s="323"/>
      <c r="F327" s="323"/>
    </row>
    <row r="328" spans="4:6" x14ac:dyDescent="0.2">
      <c r="D328" s="323"/>
      <c r="E328" s="323"/>
      <c r="F328" s="323"/>
    </row>
    <row r="329" spans="4:6" x14ac:dyDescent="0.2">
      <c r="D329" s="323"/>
      <c r="E329" s="323"/>
      <c r="F329" s="323"/>
    </row>
    <row r="330" spans="4:6" x14ac:dyDescent="0.2">
      <c r="D330" s="323"/>
      <c r="E330" s="323"/>
      <c r="F330" s="323"/>
    </row>
    <row r="331" spans="4:6" x14ac:dyDescent="0.2">
      <c r="D331" s="323"/>
      <c r="E331" s="323"/>
      <c r="F331" s="323"/>
    </row>
    <row r="332" spans="4:6" x14ac:dyDescent="0.2">
      <c r="D332" s="323"/>
      <c r="E332" s="323"/>
      <c r="F332" s="323"/>
    </row>
    <row r="333" spans="4:6" x14ac:dyDescent="0.2">
      <c r="D333" s="323"/>
      <c r="E333" s="323"/>
      <c r="F333" s="323"/>
    </row>
    <row r="334" spans="4:6" x14ac:dyDescent="0.2">
      <c r="D334" s="323"/>
      <c r="E334" s="323"/>
      <c r="F334" s="323"/>
    </row>
    <row r="335" spans="4:6" x14ac:dyDescent="0.2">
      <c r="D335" s="323"/>
      <c r="E335" s="323"/>
      <c r="F335" s="323"/>
    </row>
    <row r="336" spans="4:6" x14ac:dyDescent="0.2">
      <c r="D336" s="323"/>
      <c r="E336" s="323"/>
      <c r="F336" s="323"/>
    </row>
    <row r="337" spans="4:6" x14ac:dyDescent="0.2">
      <c r="D337" s="323"/>
      <c r="E337" s="323"/>
      <c r="F337" s="323"/>
    </row>
    <row r="338" spans="4:6" x14ac:dyDescent="0.2">
      <c r="D338" s="323"/>
      <c r="E338" s="323"/>
      <c r="F338" s="323"/>
    </row>
    <row r="339" spans="4:6" x14ac:dyDescent="0.2">
      <c r="D339" s="323"/>
      <c r="E339" s="323"/>
      <c r="F339" s="323"/>
    </row>
    <row r="340" spans="4:6" x14ac:dyDescent="0.2">
      <c r="D340" s="323"/>
      <c r="E340" s="323"/>
      <c r="F340" s="323"/>
    </row>
    <row r="341" spans="4:6" x14ac:dyDescent="0.2">
      <c r="D341" s="323"/>
      <c r="E341" s="323"/>
      <c r="F341" s="323"/>
    </row>
    <row r="342" spans="4:6" x14ac:dyDescent="0.2">
      <c r="D342" s="323"/>
      <c r="E342" s="323"/>
      <c r="F342" s="323"/>
    </row>
    <row r="343" spans="4:6" x14ac:dyDescent="0.2">
      <c r="D343" s="323"/>
      <c r="E343" s="323"/>
      <c r="F343" s="323"/>
    </row>
    <row r="344" spans="4:6" x14ac:dyDescent="0.2">
      <c r="D344" s="323"/>
      <c r="E344" s="323"/>
      <c r="F344" s="323"/>
    </row>
    <row r="345" spans="4:6" x14ac:dyDescent="0.2">
      <c r="D345" s="323"/>
      <c r="E345" s="323"/>
      <c r="F345" s="323"/>
    </row>
    <row r="346" spans="4:6" x14ac:dyDescent="0.2">
      <c r="D346" s="323"/>
      <c r="E346" s="323"/>
      <c r="F346" s="323"/>
    </row>
    <row r="347" spans="4:6" x14ac:dyDescent="0.2">
      <c r="D347" s="323"/>
      <c r="E347" s="323"/>
      <c r="F347" s="323"/>
    </row>
    <row r="348" spans="4:6" x14ac:dyDescent="0.2">
      <c r="D348" s="323"/>
      <c r="E348" s="323"/>
      <c r="F348" s="323"/>
    </row>
    <row r="349" spans="4:6" x14ac:dyDescent="0.2">
      <c r="D349" s="323"/>
      <c r="E349" s="323"/>
      <c r="F349" s="323"/>
    </row>
    <row r="350" spans="4:6" x14ac:dyDescent="0.2">
      <c r="D350" s="323"/>
      <c r="E350" s="323"/>
      <c r="F350" s="323"/>
    </row>
    <row r="351" spans="4:6" x14ac:dyDescent="0.2">
      <c r="D351" s="323"/>
      <c r="E351" s="323"/>
      <c r="F351" s="323"/>
    </row>
    <row r="352" spans="4:6" x14ac:dyDescent="0.2">
      <c r="D352" s="323"/>
      <c r="E352" s="323"/>
      <c r="F352" s="323"/>
    </row>
    <row r="353" spans="4:6" x14ac:dyDescent="0.2">
      <c r="D353" s="323"/>
      <c r="E353" s="323"/>
      <c r="F353" s="323"/>
    </row>
    <row r="354" spans="4:6" x14ac:dyDescent="0.2">
      <c r="D354" s="323"/>
      <c r="E354" s="323"/>
      <c r="F354" s="323"/>
    </row>
    <row r="355" spans="4:6" x14ac:dyDescent="0.2">
      <c r="D355" s="323"/>
      <c r="E355" s="323"/>
      <c r="F355" s="323"/>
    </row>
    <row r="356" spans="4:6" x14ac:dyDescent="0.2">
      <c r="D356" s="323"/>
      <c r="E356" s="323"/>
      <c r="F356" s="323"/>
    </row>
    <row r="357" spans="4:6" x14ac:dyDescent="0.2">
      <c r="D357" s="323"/>
      <c r="E357" s="323"/>
      <c r="F357" s="323"/>
    </row>
    <row r="358" spans="4:6" x14ac:dyDescent="0.2">
      <c r="D358" s="323"/>
      <c r="E358" s="323"/>
      <c r="F358" s="323"/>
    </row>
    <row r="359" spans="4:6" x14ac:dyDescent="0.2">
      <c r="D359" s="323"/>
      <c r="E359" s="323"/>
      <c r="F359" s="323"/>
    </row>
    <row r="360" spans="4:6" x14ac:dyDescent="0.2">
      <c r="D360" s="323"/>
      <c r="E360" s="323"/>
      <c r="F360" s="323"/>
    </row>
    <row r="361" spans="4:6" x14ac:dyDescent="0.2">
      <c r="D361" s="323"/>
      <c r="E361" s="323"/>
      <c r="F361" s="323"/>
    </row>
    <row r="362" spans="4:6" x14ac:dyDescent="0.2">
      <c r="D362" s="323"/>
      <c r="E362" s="323"/>
      <c r="F362" s="323"/>
    </row>
    <row r="363" spans="4:6" x14ac:dyDescent="0.2">
      <c r="D363" s="323"/>
      <c r="E363" s="323"/>
      <c r="F363" s="323"/>
    </row>
    <row r="364" spans="4:6" x14ac:dyDescent="0.2">
      <c r="D364" s="323"/>
      <c r="E364" s="323"/>
      <c r="F364" s="323"/>
    </row>
    <row r="365" spans="4:6" x14ac:dyDescent="0.2">
      <c r="D365" s="323"/>
      <c r="E365" s="323"/>
      <c r="F365" s="323"/>
    </row>
    <row r="366" spans="4:6" x14ac:dyDescent="0.2">
      <c r="D366" s="323"/>
      <c r="E366" s="323"/>
      <c r="F366" s="323"/>
    </row>
    <row r="367" spans="4:6" x14ac:dyDescent="0.2">
      <c r="D367" s="323"/>
      <c r="E367" s="323"/>
      <c r="F367" s="323"/>
    </row>
    <row r="368" spans="4:6" x14ac:dyDescent="0.2">
      <c r="D368" s="323"/>
      <c r="E368" s="323"/>
      <c r="F368" s="323"/>
    </row>
    <row r="369" spans="4:6" x14ac:dyDescent="0.2">
      <c r="D369" s="323"/>
      <c r="E369" s="323"/>
      <c r="F369" s="323"/>
    </row>
    <row r="370" spans="4:6" x14ac:dyDescent="0.2">
      <c r="D370" s="323"/>
      <c r="E370" s="323"/>
      <c r="F370" s="323"/>
    </row>
    <row r="371" spans="4:6" x14ac:dyDescent="0.2">
      <c r="D371" s="323"/>
      <c r="E371" s="323"/>
      <c r="F371" s="323"/>
    </row>
    <row r="372" spans="4:6" x14ac:dyDescent="0.2">
      <c r="D372" s="323"/>
      <c r="E372" s="323"/>
      <c r="F372" s="323"/>
    </row>
    <row r="373" spans="4:6" x14ac:dyDescent="0.2">
      <c r="D373" s="323"/>
      <c r="E373" s="323"/>
      <c r="F373" s="323"/>
    </row>
    <row r="374" spans="4:6" x14ac:dyDescent="0.2">
      <c r="D374" s="323"/>
      <c r="E374" s="323"/>
      <c r="F374" s="323"/>
    </row>
    <row r="375" spans="4:6" x14ac:dyDescent="0.2">
      <c r="D375" s="323"/>
      <c r="E375" s="323"/>
      <c r="F375" s="323"/>
    </row>
    <row r="376" spans="4:6" x14ac:dyDescent="0.2">
      <c r="D376" s="323"/>
      <c r="E376" s="323"/>
      <c r="F376" s="323"/>
    </row>
    <row r="377" spans="4:6" x14ac:dyDescent="0.2">
      <c r="D377" s="323"/>
      <c r="E377" s="323"/>
      <c r="F377" s="323"/>
    </row>
    <row r="378" spans="4:6" x14ac:dyDescent="0.2">
      <c r="D378" s="323"/>
      <c r="E378" s="323"/>
      <c r="F378" s="323"/>
    </row>
    <row r="379" spans="4:6" x14ac:dyDescent="0.2">
      <c r="D379" s="323"/>
      <c r="E379" s="323"/>
      <c r="F379" s="323"/>
    </row>
    <row r="380" spans="4:6" x14ac:dyDescent="0.2">
      <c r="D380" s="323"/>
      <c r="E380" s="323"/>
      <c r="F380" s="323"/>
    </row>
    <row r="381" spans="4:6" x14ac:dyDescent="0.2">
      <c r="D381" s="323"/>
      <c r="E381" s="323"/>
      <c r="F381" s="323"/>
    </row>
    <row r="382" spans="4:6" x14ac:dyDescent="0.2">
      <c r="D382" s="323"/>
      <c r="E382" s="323"/>
      <c r="F382" s="323"/>
    </row>
    <row r="383" spans="4:6" x14ac:dyDescent="0.2">
      <c r="D383" s="323"/>
      <c r="E383" s="323"/>
      <c r="F383" s="323"/>
    </row>
    <row r="384" spans="4:6" x14ac:dyDescent="0.2">
      <c r="D384" s="323"/>
      <c r="E384" s="323"/>
      <c r="F384" s="323"/>
    </row>
    <row r="385" spans="4:6" x14ac:dyDescent="0.2">
      <c r="D385" s="323"/>
      <c r="E385" s="323"/>
      <c r="F385" s="323"/>
    </row>
    <row r="386" spans="4:6" x14ac:dyDescent="0.2">
      <c r="D386" s="323"/>
      <c r="E386" s="323"/>
      <c r="F386" s="323"/>
    </row>
    <row r="387" spans="4:6" x14ac:dyDescent="0.2">
      <c r="D387" s="323"/>
      <c r="E387" s="323"/>
      <c r="F387" s="323"/>
    </row>
    <row r="388" spans="4:6" x14ac:dyDescent="0.2">
      <c r="D388" s="323"/>
      <c r="E388" s="323"/>
      <c r="F388" s="323"/>
    </row>
    <row r="389" spans="4:6" x14ac:dyDescent="0.2">
      <c r="D389" s="323"/>
      <c r="E389" s="323"/>
      <c r="F389" s="323"/>
    </row>
    <row r="390" spans="4:6" x14ac:dyDescent="0.2">
      <c r="D390" s="323"/>
      <c r="E390" s="323"/>
      <c r="F390" s="323"/>
    </row>
    <row r="391" spans="4:6" x14ac:dyDescent="0.2">
      <c r="D391" s="323"/>
      <c r="E391" s="323"/>
      <c r="F391" s="323"/>
    </row>
    <row r="392" spans="4:6" x14ac:dyDescent="0.2">
      <c r="D392" s="323"/>
      <c r="E392" s="323"/>
      <c r="F392" s="323"/>
    </row>
    <row r="393" spans="4:6" x14ac:dyDescent="0.2">
      <c r="D393" s="323"/>
      <c r="E393" s="323"/>
      <c r="F393" s="323"/>
    </row>
    <row r="394" spans="4:6" x14ac:dyDescent="0.2">
      <c r="D394" s="323"/>
      <c r="E394" s="323"/>
      <c r="F394" s="323"/>
    </row>
    <row r="395" spans="4:6" x14ac:dyDescent="0.2">
      <c r="D395" s="323"/>
      <c r="E395" s="323"/>
      <c r="F395" s="323"/>
    </row>
    <row r="396" spans="4:6" x14ac:dyDescent="0.2">
      <c r="D396" s="323"/>
      <c r="E396" s="323"/>
      <c r="F396" s="323"/>
    </row>
    <row r="397" spans="4:6" x14ac:dyDescent="0.2">
      <c r="D397" s="323"/>
      <c r="E397" s="323"/>
      <c r="F397" s="323"/>
    </row>
    <row r="398" spans="4:6" x14ac:dyDescent="0.2">
      <c r="D398" s="323"/>
      <c r="E398" s="323"/>
      <c r="F398" s="323"/>
    </row>
    <row r="399" spans="4:6" x14ac:dyDescent="0.2">
      <c r="D399" s="323"/>
      <c r="E399" s="323"/>
      <c r="F399" s="323"/>
    </row>
    <row r="400" spans="4:6" x14ac:dyDescent="0.2">
      <c r="D400" s="323"/>
      <c r="E400" s="323"/>
      <c r="F400" s="323"/>
    </row>
    <row r="401" spans="4:6" x14ac:dyDescent="0.2">
      <c r="D401" s="323"/>
      <c r="E401" s="323"/>
      <c r="F401" s="323"/>
    </row>
    <row r="402" spans="4:6" x14ac:dyDescent="0.2">
      <c r="D402" s="323"/>
      <c r="E402" s="323"/>
      <c r="F402" s="323"/>
    </row>
    <row r="403" spans="4:6" x14ac:dyDescent="0.2">
      <c r="D403" s="323"/>
      <c r="E403" s="323"/>
      <c r="F403" s="323"/>
    </row>
    <row r="404" spans="4:6" x14ac:dyDescent="0.2">
      <c r="D404" s="323"/>
      <c r="E404" s="323"/>
      <c r="F404" s="323"/>
    </row>
    <row r="405" spans="4:6" x14ac:dyDescent="0.2">
      <c r="D405" s="323"/>
      <c r="E405" s="323"/>
      <c r="F405" s="323"/>
    </row>
    <row r="406" spans="4:6" x14ac:dyDescent="0.2">
      <c r="D406" s="323"/>
      <c r="E406" s="323"/>
      <c r="F406" s="323"/>
    </row>
    <row r="407" spans="4:6" x14ac:dyDescent="0.2">
      <c r="D407" s="323"/>
      <c r="E407" s="323"/>
      <c r="F407" s="323"/>
    </row>
    <row r="408" spans="4:6" x14ac:dyDescent="0.2">
      <c r="D408" s="323"/>
      <c r="E408" s="323"/>
      <c r="F408" s="323"/>
    </row>
    <row r="409" spans="4:6" x14ac:dyDescent="0.2">
      <c r="D409" s="323"/>
      <c r="E409" s="323"/>
      <c r="F409" s="323"/>
    </row>
    <row r="410" spans="4:6" x14ac:dyDescent="0.2">
      <c r="D410" s="323"/>
      <c r="E410" s="323"/>
      <c r="F410" s="323"/>
    </row>
    <row r="411" spans="4:6" x14ac:dyDescent="0.2">
      <c r="D411" s="323"/>
      <c r="E411" s="323"/>
      <c r="F411" s="323"/>
    </row>
    <row r="412" spans="4:6" x14ac:dyDescent="0.2">
      <c r="D412" s="323"/>
      <c r="E412" s="323"/>
      <c r="F412" s="323"/>
    </row>
    <row r="413" spans="4:6" x14ac:dyDescent="0.2">
      <c r="D413" s="323"/>
      <c r="E413" s="323"/>
      <c r="F413" s="323"/>
    </row>
    <row r="414" spans="4:6" x14ac:dyDescent="0.2">
      <c r="D414" s="323"/>
      <c r="E414" s="323"/>
      <c r="F414" s="323"/>
    </row>
    <row r="415" spans="4:6" x14ac:dyDescent="0.2">
      <c r="D415" s="323"/>
      <c r="E415" s="323"/>
      <c r="F415" s="323"/>
    </row>
    <row r="416" spans="4:6" x14ac:dyDescent="0.2">
      <c r="D416" s="323"/>
      <c r="E416" s="323"/>
      <c r="F416" s="323"/>
    </row>
    <row r="417" spans="4:6" x14ac:dyDescent="0.2">
      <c r="D417" s="323"/>
      <c r="E417" s="323"/>
      <c r="F417" s="323"/>
    </row>
    <row r="418" spans="4:6" x14ac:dyDescent="0.2">
      <c r="D418" s="323"/>
      <c r="E418" s="323"/>
      <c r="F418" s="323"/>
    </row>
    <row r="419" spans="4:6" x14ac:dyDescent="0.2">
      <c r="D419" s="323"/>
      <c r="E419" s="323"/>
      <c r="F419" s="323"/>
    </row>
    <row r="420" spans="4:6" x14ac:dyDescent="0.2">
      <c r="D420" s="323"/>
      <c r="E420" s="323"/>
      <c r="F420" s="323"/>
    </row>
    <row r="421" spans="4:6" x14ac:dyDescent="0.2">
      <c r="D421" s="323"/>
      <c r="E421" s="323"/>
      <c r="F421" s="323"/>
    </row>
    <row r="422" spans="4:6" x14ac:dyDescent="0.2">
      <c r="D422" s="323"/>
      <c r="E422" s="323"/>
      <c r="F422" s="323"/>
    </row>
    <row r="423" spans="4:6" x14ac:dyDescent="0.2">
      <c r="D423" s="323"/>
      <c r="E423" s="323"/>
      <c r="F423" s="323"/>
    </row>
    <row r="424" spans="4:6" x14ac:dyDescent="0.2">
      <c r="D424" s="323"/>
      <c r="E424" s="323"/>
      <c r="F424" s="323"/>
    </row>
    <row r="425" spans="4:6" x14ac:dyDescent="0.2">
      <c r="D425" s="323"/>
      <c r="E425" s="323"/>
      <c r="F425" s="323"/>
    </row>
    <row r="426" spans="4:6" x14ac:dyDescent="0.2">
      <c r="D426" s="323"/>
      <c r="E426" s="323"/>
      <c r="F426" s="323"/>
    </row>
    <row r="427" spans="4:6" x14ac:dyDescent="0.2">
      <c r="D427" s="323"/>
      <c r="E427" s="323"/>
      <c r="F427" s="323"/>
    </row>
    <row r="428" spans="4:6" x14ac:dyDescent="0.2">
      <c r="D428" s="323"/>
      <c r="E428" s="323"/>
      <c r="F428" s="323"/>
    </row>
    <row r="429" spans="4:6" x14ac:dyDescent="0.2">
      <c r="D429" s="323"/>
      <c r="E429" s="323"/>
      <c r="F429" s="323"/>
    </row>
    <row r="430" spans="4:6" x14ac:dyDescent="0.2">
      <c r="D430" s="323"/>
      <c r="E430" s="323"/>
      <c r="F430" s="323"/>
    </row>
    <row r="431" spans="4:6" x14ac:dyDescent="0.2">
      <c r="D431" s="323"/>
      <c r="E431" s="323"/>
      <c r="F431" s="323"/>
    </row>
    <row r="432" spans="4:6" x14ac:dyDescent="0.2">
      <c r="D432" s="323"/>
      <c r="E432" s="323"/>
      <c r="F432" s="323"/>
    </row>
    <row r="433" spans="4:6" x14ac:dyDescent="0.2">
      <c r="D433" s="323"/>
      <c r="E433" s="323"/>
      <c r="F433" s="323"/>
    </row>
    <row r="434" spans="4:6" x14ac:dyDescent="0.2">
      <c r="D434" s="323"/>
      <c r="E434" s="323"/>
      <c r="F434" s="323"/>
    </row>
    <row r="435" spans="4:6" x14ac:dyDescent="0.2">
      <c r="D435" s="323"/>
      <c r="E435" s="323"/>
      <c r="F435" s="323"/>
    </row>
    <row r="436" spans="4:6" x14ac:dyDescent="0.2">
      <c r="D436" s="323"/>
      <c r="E436" s="323"/>
      <c r="F436" s="323"/>
    </row>
    <row r="437" spans="4:6" x14ac:dyDescent="0.2">
      <c r="D437" s="323"/>
      <c r="E437" s="323"/>
      <c r="F437" s="323"/>
    </row>
    <row r="438" spans="4:6" x14ac:dyDescent="0.2">
      <c r="D438" s="323"/>
      <c r="E438" s="323"/>
      <c r="F438" s="323"/>
    </row>
    <row r="439" spans="4:6" x14ac:dyDescent="0.2">
      <c r="D439" s="323"/>
      <c r="E439" s="323"/>
      <c r="F439" s="323"/>
    </row>
    <row r="440" spans="4:6" x14ac:dyDescent="0.2">
      <c r="D440" s="323"/>
      <c r="E440" s="323"/>
      <c r="F440" s="323"/>
    </row>
    <row r="441" spans="4:6" x14ac:dyDescent="0.2">
      <c r="D441" s="323"/>
      <c r="E441" s="323"/>
      <c r="F441" s="323"/>
    </row>
  </sheetData>
  <mergeCells count="3">
    <mergeCell ref="A1:C1"/>
    <mergeCell ref="A4:D4"/>
    <mergeCell ref="A47:C47"/>
  </mergeCells>
  <printOptions horizontalCentered="1" verticalCentered="1"/>
  <pageMargins left="0.1" right="0.1" top="0.5" bottom="0.4" header="0.1" footer="0.1"/>
  <pageSetup scale="80" orientation="landscape" r:id="rId1"/>
  <headerFooter>
    <oddHeader>&amp;C&amp;"Arial,Bold"TWIN FALLS SCHOOL DISTRICT 411</oddHeader>
    <oddFooter>&amp;L&amp;"Arial,Bold"&amp;Z&amp;F&amp;R&amp;"Arial,Bold"Page &amp;P of &amp;N</oddFooter>
  </headerFooter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>
    <pageSetUpPr fitToPage="1"/>
  </sheetPr>
  <dimension ref="A1:M48"/>
  <sheetViews>
    <sheetView defaultGridColor="0" colorId="22" zoomScaleNormal="100" workbookViewId="0">
      <pane xSplit="3" ySplit="7" topLeftCell="D8" activePane="bottomRight" state="frozen"/>
      <selection activeCell="P31" sqref="P31"/>
      <selection pane="topRight" activeCell="P31" sqref="P31"/>
      <selection pane="bottomLeft" activeCell="P31" sqref="P31"/>
      <selection pane="bottomRight" activeCell="P31" sqref="P31"/>
    </sheetView>
  </sheetViews>
  <sheetFormatPr defaultColWidth="9.77734375" defaultRowHeight="15.75" x14ac:dyDescent="0.25"/>
  <cols>
    <col min="1" max="1" width="3.77734375" style="397" customWidth="1"/>
    <col min="2" max="2" width="6.77734375" style="397" customWidth="1"/>
    <col min="3" max="3" width="30.77734375" style="398" customWidth="1"/>
    <col min="4" max="13" width="11.77734375" style="397" customWidth="1"/>
    <col min="14" max="16384" width="9.77734375" style="397"/>
  </cols>
  <sheetData>
    <row r="1" spans="1:13" ht="20.25" x14ac:dyDescent="0.3">
      <c r="A1" s="600" t="s">
        <v>47</v>
      </c>
      <c r="B1" s="600"/>
      <c r="C1" s="600"/>
      <c r="E1" s="449" t="s">
        <v>510</v>
      </c>
      <c r="F1" s="447"/>
      <c r="G1" s="447"/>
      <c r="I1" s="451"/>
      <c r="K1" s="446"/>
      <c r="L1" s="446"/>
      <c r="M1" s="450" t="s">
        <v>700</v>
      </c>
    </row>
    <row r="2" spans="1:13" x14ac:dyDescent="0.25">
      <c r="E2" s="449" t="s">
        <v>16</v>
      </c>
      <c r="F2" s="447"/>
      <c r="G2" s="447"/>
      <c r="K2" s="446"/>
      <c r="L2" s="445"/>
      <c r="M2" s="560" t="s">
        <v>705</v>
      </c>
    </row>
    <row r="3" spans="1:13" x14ac:dyDescent="0.25">
      <c r="E3" s="448" t="s">
        <v>507</v>
      </c>
      <c r="F3" s="447"/>
      <c r="G3" s="447"/>
      <c r="K3" s="446"/>
      <c r="L3" s="445"/>
      <c r="M3" s="557" t="s">
        <v>704</v>
      </c>
    </row>
    <row r="4" spans="1:13" ht="12" customHeight="1" x14ac:dyDescent="0.2">
      <c r="A4" s="601" t="s">
        <v>505</v>
      </c>
      <c r="B4" s="601"/>
      <c r="C4" s="601"/>
      <c r="D4" s="434"/>
      <c r="E4" s="434"/>
      <c r="F4" s="434"/>
      <c r="G4" s="434"/>
      <c r="H4" s="434"/>
      <c r="I4" s="434"/>
      <c r="J4" s="434"/>
      <c r="K4" s="434"/>
      <c r="L4" s="434"/>
      <c r="M4" s="434"/>
    </row>
    <row r="5" spans="1:13" ht="15" x14ac:dyDescent="0.2">
      <c r="A5" s="443"/>
      <c r="B5" s="442"/>
      <c r="C5" s="441" t="s">
        <v>16</v>
      </c>
      <c r="D5" s="437" t="s">
        <v>503</v>
      </c>
      <c r="E5" s="440" t="s">
        <v>502</v>
      </c>
      <c r="F5" s="439" t="s">
        <v>85</v>
      </c>
      <c r="G5" s="439" t="s">
        <v>83</v>
      </c>
      <c r="H5" s="439" t="s">
        <v>81</v>
      </c>
      <c r="I5" s="439" t="s">
        <v>79</v>
      </c>
      <c r="J5" s="439" t="s">
        <v>77</v>
      </c>
      <c r="K5" s="438" t="s">
        <v>75</v>
      </c>
      <c r="L5" s="437" t="s">
        <v>73</v>
      </c>
      <c r="M5" s="437" t="s">
        <v>70</v>
      </c>
    </row>
    <row r="6" spans="1:13" ht="15" x14ac:dyDescent="0.2">
      <c r="A6" s="436"/>
      <c r="B6" s="429"/>
      <c r="C6" s="435"/>
      <c r="D6" s="429"/>
      <c r="E6" s="429"/>
      <c r="F6" s="434"/>
      <c r="G6" s="433"/>
      <c r="H6" s="432" t="s">
        <v>560</v>
      </c>
      <c r="I6" s="432" t="s">
        <v>559</v>
      </c>
      <c r="J6" s="431" t="s">
        <v>558</v>
      </c>
      <c r="K6" s="430" t="s">
        <v>557</v>
      </c>
      <c r="L6" s="430" t="s">
        <v>556</v>
      </c>
      <c r="M6" s="429"/>
    </row>
    <row r="7" spans="1:13" ht="15" x14ac:dyDescent="0.2">
      <c r="A7" s="416" t="s">
        <v>87</v>
      </c>
      <c r="B7" s="415" t="s">
        <v>500</v>
      </c>
      <c r="C7" s="428" t="s">
        <v>555</v>
      </c>
      <c r="D7" s="415" t="s">
        <v>88</v>
      </c>
      <c r="E7" s="415" t="s">
        <v>88</v>
      </c>
      <c r="F7" s="427" t="s">
        <v>84</v>
      </c>
      <c r="G7" s="426" t="s">
        <v>82</v>
      </c>
      <c r="H7" s="426" t="s">
        <v>554</v>
      </c>
      <c r="I7" s="426" t="s">
        <v>553</v>
      </c>
      <c r="J7" s="416" t="s">
        <v>552</v>
      </c>
      <c r="K7" s="415" t="s">
        <v>551</v>
      </c>
      <c r="L7" s="415" t="s">
        <v>550</v>
      </c>
      <c r="M7" s="415" t="s">
        <v>184</v>
      </c>
    </row>
    <row r="8" spans="1:13" ht="15" x14ac:dyDescent="0.2">
      <c r="A8" s="416" t="s">
        <v>496</v>
      </c>
      <c r="B8" s="415" t="s">
        <v>549</v>
      </c>
      <c r="C8" s="407" t="s">
        <v>282</v>
      </c>
      <c r="D8" s="410"/>
      <c r="E8" s="414">
        <f t="shared" ref="E8:E19" si="0">SUM(F8:M8)</f>
        <v>0</v>
      </c>
      <c r="F8" s="413"/>
      <c r="G8" s="412"/>
      <c r="H8" s="411"/>
      <c r="I8" s="410"/>
      <c r="J8" s="410"/>
      <c r="K8" s="410"/>
      <c r="L8" s="410"/>
      <c r="M8" s="410"/>
    </row>
    <row r="9" spans="1:13" ht="15" x14ac:dyDescent="0.2">
      <c r="A9" s="416" t="s">
        <v>491</v>
      </c>
      <c r="B9" s="415" t="s">
        <v>548</v>
      </c>
      <c r="C9" s="407" t="s">
        <v>280</v>
      </c>
      <c r="D9" s="410">
        <v>149781</v>
      </c>
      <c r="E9" s="414">
        <f t="shared" si="0"/>
        <v>152344</v>
      </c>
      <c r="F9" s="413"/>
      <c r="G9" s="412"/>
      <c r="H9" s="411">
        <v>27586</v>
      </c>
      <c r="I9" s="410">
        <f>113500+11528-270</f>
        <v>124758</v>
      </c>
      <c r="J9" s="410"/>
      <c r="K9" s="410"/>
      <c r="L9" s="410"/>
      <c r="M9" s="410"/>
    </row>
    <row r="10" spans="1:13" ht="15" x14ac:dyDescent="0.2">
      <c r="A10" s="416" t="s">
        <v>487</v>
      </c>
      <c r="B10" s="415" t="s">
        <v>547</v>
      </c>
      <c r="C10" s="407" t="s">
        <v>278</v>
      </c>
      <c r="D10" s="410"/>
      <c r="E10" s="414">
        <f t="shared" si="0"/>
        <v>0</v>
      </c>
      <c r="F10" s="413"/>
      <c r="G10" s="412"/>
      <c r="H10" s="411"/>
      <c r="I10" s="410"/>
      <c r="J10" s="410"/>
      <c r="K10" s="410"/>
      <c r="L10" s="410"/>
      <c r="M10" s="410"/>
    </row>
    <row r="11" spans="1:13" ht="15" x14ac:dyDescent="0.2">
      <c r="A11" s="425" t="s">
        <v>484</v>
      </c>
      <c r="B11" s="415">
        <v>519</v>
      </c>
      <c r="C11" s="407" t="s">
        <v>276</v>
      </c>
      <c r="D11" s="410"/>
      <c r="E11" s="414">
        <f t="shared" si="0"/>
        <v>0</v>
      </c>
      <c r="F11" s="413"/>
      <c r="G11" s="412"/>
      <c r="H11" s="411"/>
      <c r="I11" s="410"/>
      <c r="J11" s="410"/>
      <c r="K11" s="410"/>
      <c r="L11" s="410"/>
      <c r="M11" s="410"/>
    </row>
    <row r="12" spans="1:13" ht="15" x14ac:dyDescent="0.2">
      <c r="A12" s="416" t="s">
        <v>480</v>
      </c>
      <c r="B12" s="415" t="s">
        <v>546</v>
      </c>
      <c r="C12" s="407" t="s">
        <v>545</v>
      </c>
      <c r="D12" s="410">
        <v>3257</v>
      </c>
      <c r="E12" s="414">
        <f t="shared" si="0"/>
        <v>41195</v>
      </c>
      <c r="F12" s="413"/>
      <c r="G12" s="412"/>
      <c r="H12" s="411"/>
      <c r="I12" s="410">
        <v>41195</v>
      </c>
      <c r="J12" s="410"/>
      <c r="K12" s="410"/>
      <c r="L12" s="410"/>
      <c r="M12" s="410"/>
    </row>
    <row r="13" spans="1:13" ht="15" x14ac:dyDescent="0.2">
      <c r="A13" s="416" t="s">
        <v>476</v>
      </c>
      <c r="B13" s="415" t="s">
        <v>544</v>
      </c>
      <c r="C13" s="407" t="s">
        <v>543</v>
      </c>
      <c r="D13" s="410"/>
      <c r="E13" s="414">
        <f t="shared" si="0"/>
        <v>0</v>
      </c>
      <c r="F13" s="413"/>
      <c r="G13" s="412"/>
      <c r="H13" s="411"/>
      <c r="I13" s="410"/>
      <c r="J13" s="410"/>
      <c r="K13" s="410"/>
      <c r="L13" s="410"/>
      <c r="M13" s="410"/>
    </row>
    <row r="14" spans="1:13" ht="15" x14ac:dyDescent="0.2">
      <c r="A14" s="416" t="s">
        <v>471</v>
      </c>
      <c r="B14" s="415" t="s">
        <v>542</v>
      </c>
      <c r="C14" s="407" t="s">
        <v>270</v>
      </c>
      <c r="D14" s="410"/>
      <c r="E14" s="414">
        <f t="shared" si="0"/>
        <v>0</v>
      </c>
      <c r="F14" s="413"/>
      <c r="G14" s="412"/>
      <c r="H14" s="411"/>
      <c r="I14" s="410"/>
      <c r="J14" s="410"/>
      <c r="K14" s="410"/>
      <c r="L14" s="410"/>
      <c r="M14" s="410"/>
    </row>
    <row r="15" spans="1:13" ht="15" x14ac:dyDescent="0.2">
      <c r="A15" s="416" t="s">
        <v>467</v>
      </c>
      <c r="B15" s="415" t="s">
        <v>541</v>
      </c>
      <c r="C15" s="407" t="s">
        <v>268</v>
      </c>
      <c r="D15" s="410">
        <v>304902</v>
      </c>
      <c r="E15" s="414">
        <f t="shared" si="0"/>
        <v>279061</v>
      </c>
      <c r="F15" s="413"/>
      <c r="G15" s="412"/>
      <c r="H15" s="411">
        <v>61510</v>
      </c>
      <c r="I15" s="410">
        <v>217551</v>
      </c>
      <c r="J15" s="410"/>
      <c r="K15" s="410"/>
      <c r="L15" s="410"/>
      <c r="M15" s="410"/>
    </row>
    <row r="16" spans="1:13" ht="15" x14ac:dyDescent="0.2">
      <c r="A16" s="416" t="s">
        <v>463</v>
      </c>
      <c r="B16" s="415" t="s">
        <v>540</v>
      </c>
      <c r="C16" s="407" t="s">
        <v>266</v>
      </c>
      <c r="D16" s="410"/>
      <c r="E16" s="414">
        <f t="shared" si="0"/>
        <v>0</v>
      </c>
      <c r="F16" s="413"/>
      <c r="G16" s="412"/>
      <c r="H16" s="411"/>
      <c r="I16" s="410"/>
      <c r="J16" s="410"/>
      <c r="K16" s="410"/>
      <c r="L16" s="410"/>
      <c r="M16" s="410"/>
    </row>
    <row r="17" spans="1:13" ht="15" x14ac:dyDescent="0.2">
      <c r="A17" s="416" t="s">
        <v>459</v>
      </c>
      <c r="B17" s="415" t="s">
        <v>539</v>
      </c>
      <c r="C17" s="407" t="s">
        <v>264</v>
      </c>
      <c r="D17" s="410">
        <v>1488</v>
      </c>
      <c r="E17" s="414">
        <f t="shared" si="0"/>
        <v>1170</v>
      </c>
      <c r="F17" s="413"/>
      <c r="G17" s="412"/>
      <c r="H17" s="411">
        <v>1170</v>
      </c>
      <c r="I17" s="410"/>
      <c r="J17" s="410"/>
      <c r="K17" s="410"/>
      <c r="L17" s="410"/>
      <c r="M17" s="410"/>
    </row>
    <row r="18" spans="1:13" ht="15" x14ac:dyDescent="0.2">
      <c r="A18" s="416" t="s">
        <v>455</v>
      </c>
      <c r="B18" s="415" t="s">
        <v>538</v>
      </c>
      <c r="C18" s="407" t="s">
        <v>262</v>
      </c>
      <c r="D18" s="410"/>
      <c r="E18" s="414">
        <f t="shared" si="0"/>
        <v>0</v>
      </c>
      <c r="F18" s="413"/>
      <c r="G18" s="412"/>
      <c r="H18" s="411"/>
      <c r="I18" s="410"/>
      <c r="J18" s="410"/>
      <c r="K18" s="410"/>
      <c r="L18" s="410"/>
      <c r="M18" s="410"/>
    </row>
    <row r="19" spans="1:13" ht="15" x14ac:dyDescent="0.2">
      <c r="A19" s="416" t="s">
        <v>451</v>
      </c>
      <c r="B19" s="415" t="s">
        <v>537</v>
      </c>
      <c r="C19" s="407" t="s">
        <v>260</v>
      </c>
      <c r="D19" s="410"/>
      <c r="E19" s="414">
        <f t="shared" si="0"/>
        <v>0</v>
      </c>
      <c r="F19" s="413"/>
      <c r="G19" s="412"/>
      <c r="H19" s="411"/>
      <c r="I19" s="410"/>
      <c r="J19" s="410"/>
      <c r="K19" s="410"/>
      <c r="L19" s="410"/>
      <c r="M19" s="410"/>
    </row>
    <row r="20" spans="1:13" ht="15" x14ac:dyDescent="0.2">
      <c r="A20" s="416" t="s">
        <v>447</v>
      </c>
      <c r="B20" s="418"/>
      <c r="C20" s="407"/>
      <c r="D20" s="421"/>
      <c r="E20" s="421"/>
      <c r="F20" s="424"/>
      <c r="G20" s="423"/>
      <c r="H20" s="422"/>
      <c r="I20" s="421"/>
      <c r="J20" s="421"/>
      <c r="K20" s="421"/>
      <c r="L20" s="421"/>
      <c r="M20" s="421"/>
    </row>
    <row r="21" spans="1:13" ht="15" x14ac:dyDescent="0.2">
      <c r="A21" s="416" t="s">
        <v>444</v>
      </c>
      <c r="B21" s="415" t="s">
        <v>77</v>
      </c>
      <c r="C21" s="420" t="s">
        <v>536</v>
      </c>
      <c r="D21" s="419">
        <f t="shared" ref="D21:M21" si="1">SUM(D8:D19)</f>
        <v>459428</v>
      </c>
      <c r="E21" s="419">
        <f t="shared" si="1"/>
        <v>473770</v>
      </c>
      <c r="F21" s="419">
        <f t="shared" si="1"/>
        <v>0</v>
      </c>
      <c r="G21" s="419">
        <f t="shared" si="1"/>
        <v>0</v>
      </c>
      <c r="H21" s="419">
        <f t="shared" si="1"/>
        <v>90266</v>
      </c>
      <c r="I21" s="419">
        <f t="shared" si="1"/>
        <v>383504</v>
      </c>
      <c r="J21" s="419">
        <f t="shared" si="1"/>
        <v>0</v>
      </c>
      <c r="K21" s="419">
        <f t="shared" si="1"/>
        <v>0</v>
      </c>
      <c r="L21" s="419">
        <f t="shared" si="1"/>
        <v>0</v>
      </c>
      <c r="M21" s="419">
        <f t="shared" si="1"/>
        <v>0</v>
      </c>
    </row>
    <row r="22" spans="1:13" ht="15" x14ac:dyDescent="0.2">
      <c r="A22" s="416" t="s">
        <v>439</v>
      </c>
      <c r="B22" s="418"/>
      <c r="C22" s="407"/>
      <c r="D22" s="403"/>
      <c r="E22" s="403"/>
      <c r="F22" s="406"/>
      <c r="G22" s="405"/>
      <c r="H22" s="404"/>
      <c r="I22" s="403"/>
      <c r="J22" s="403"/>
      <c r="K22" s="403"/>
      <c r="L22" s="403"/>
      <c r="M22" s="403"/>
    </row>
    <row r="23" spans="1:13" ht="15" x14ac:dyDescent="0.2">
      <c r="A23" s="416" t="s">
        <v>436</v>
      </c>
      <c r="B23" s="415" t="s">
        <v>535</v>
      </c>
      <c r="C23" s="407" t="s">
        <v>534</v>
      </c>
      <c r="D23" s="410">
        <v>6376</v>
      </c>
      <c r="E23" s="414">
        <f>SUM(F23:M23)</f>
        <v>2344</v>
      </c>
      <c r="F23" s="413"/>
      <c r="G23" s="412"/>
      <c r="H23" s="411">
        <v>954</v>
      </c>
      <c r="I23" s="410">
        <v>1390</v>
      </c>
      <c r="J23" s="410"/>
      <c r="K23" s="410"/>
      <c r="L23" s="410"/>
      <c r="M23" s="410"/>
    </row>
    <row r="24" spans="1:13" ht="15" x14ac:dyDescent="0.2">
      <c r="A24" s="416" t="s">
        <v>431</v>
      </c>
      <c r="B24" s="415" t="s">
        <v>533</v>
      </c>
      <c r="C24" s="407" t="s">
        <v>532</v>
      </c>
      <c r="D24" s="410"/>
      <c r="E24" s="414">
        <f>SUM(F24:M24)</f>
        <v>0</v>
      </c>
      <c r="F24" s="413"/>
      <c r="G24" s="412"/>
      <c r="H24" s="411"/>
      <c r="I24" s="410"/>
      <c r="J24" s="410"/>
      <c r="K24" s="410"/>
      <c r="L24" s="410"/>
      <c r="M24" s="410"/>
    </row>
    <row r="25" spans="1:13" ht="15" x14ac:dyDescent="0.2">
      <c r="A25" s="416" t="s">
        <v>428</v>
      </c>
      <c r="B25" s="415"/>
      <c r="C25" s="407"/>
      <c r="D25" s="403"/>
      <c r="E25" s="403"/>
      <c r="F25" s="406"/>
      <c r="G25" s="405"/>
      <c r="H25" s="404"/>
      <c r="I25" s="403"/>
      <c r="J25" s="403"/>
      <c r="K25" s="403"/>
      <c r="L25" s="403"/>
      <c r="M25" s="403"/>
    </row>
    <row r="26" spans="1:13" ht="15" x14ac:dyDescent="0.2">
      <c r="A26" s="416" t="s">
        <v>425</v>
      </c>
      <c r="B26" s="415" t="s">
        <v>531</v>
      </c>
      <c r="C26" s="407" t="s">
        <v>254</v>
      </c>
      <c r="D26" s="410">
        <v>263469</v>
      </c>
      <c r="E26" s="414">
        <f>SUM(F26:M26)</f>
        <v>239323</v>
      </c>
      <c r="F26" s="413"/>
      <c r="G26" s="412"/>
      <c r="H26" s="411">
        <v>45863</v>
      </c>
      <c r="I26" s="410">
        <f>179719+13741</f>
        <v>193460</v>
      </c>
      <c r="J26" s="410"/>
      <c r="K26" s="410"/>
      <c r="L26" s="410"/>
      <c r="M26" s="410"/>
    </row>
    <row r="27" spans="1:13" ht="15" x14ac:dyDescent="0.2">
      <c r="A27" s="416" t="s">
        <v>422</v>
      </c>
      <c r="B27" s="415" t="s">
        <v>530</v>
      </c>
      <c r="C27" s="407" t="s">
        <v>252</v>
      </c>
      <c r="D27" s="410">
        <v>2544</v>
      </c>
      <c r="E27" s="414">
        <f>SUM(F27:M27)</f>
        <v>1787</v>
      </c>
      <c r="F27" s="413"/>
      <c r="G27" s="412"/>
      <c r="H27" s="411"/>
      <c r="I27" s="410">
        <v>1787</v>
      </c>
      <c r="J27" s="410"/>
      <c r="K27" s="410"/>
      <c r="L27" s="410"/>
      <c r="M27" s="410"/>
    </row>
    <row r="28" spans="1:13" ht="15" x14ac:dyDescent="0.2">
      <c r="A28" s="416" t="s">
        <v>418</v>
      </c>
      <c r="B28" s="415">
        <v>623</v>
      </c>
      <c r="C28" s="407" t="s">
        <v>250</v>
      </c>
      <c r="D28" s="410"/>
      <c r="E28" s="414">
        <f>SUM(F28:M28)</f>
        <v>0</v>
      </c>
      <c r="F28" s="413"/>
      <c r="G28" s="412"/>
      <c r="H28" s="411"/>
      <c r="I28" s="410"/>
      <c r="J28" s="410"/>
      <c r="K28" s="410"/>
      <c r="L28" s="410"/>
      <c r="M28" s="410"/>
    </row>
    <row r="29" spans="1:13" ht="15" x14ac:dyDescent="0.2">
      <c r="A29" s="416" t="s">
        <v>415</v>
      </c>
      <c r="B29" s="415" t="s">
        <v>529</v>
      </c>
      <c r="C29" s="407" t="s">
        <v>248</v>
      </c>
      <c r="D29" s="410"/>
      <c r="E29" s="414">
        <f>SUM(F29:M29)</f>
        <v>0</v>
      </c>
      <c r="F29" s="413"/>
      <c r="G29" s="412"/>
      <c r="H29" s="411"/>
      <c r="I29" s="410"/>
      <c r="J29" s="410"/>
      <c r="K29" s="410"/>
      <c r="L29" s="410"/>
      <c r="M29" s="410"/>
    </row>
    <row r="30" spans="1:13" ht="15" x14ac:dyDescent="0.2">
      <c r="A30" s="416" t="s">
        <v>410</v>
      </c>
      <c r="B30" s="415" t="s">
        <v>528</v>
      </c>
      <c r="C30" s="407" t="s">
        <v>246</v>
      </c>
      <c r="D30" s="410"/>
      <c r="E30" s="414">
        <f>SUM(F30:M30)</f>
        <v>0</v>
      </c>
      <c r="F30" s="413"/>
      <c r="G30" s="412"/>
      <c r="H30" s="411"/>
      <c r="I30" s="410"/>
      <c r="J30" s="410"/>
      <c r="K30" s="410"/>
      <c r="L30" s="410"/>
      <c r="M30" s="410"/>
    </row>
    <row r="31" spans="1:13" ht="15" x14ac:dyDescent="0.2">
      <c r="A31" s="416" t="s">
        <v>405</v>
      </c>
      <c r="B31" s="415"/>
      <c r="C31" s="407"/>
      <c r="D31" s="403"/>
      <c r="E31" s="403"/>
      <c r="F31" s="406"/>
      <c r="G31" s="405"/>
      <c r="H31" s="404"/>
      <c r="I31" s="403"/>
      <c r="J31" s="403"/>
      <c r="K31" s="403"/>
      <c r="L31" s="403"/>
      <c r="M31" s="403"/>
    </row>
    <row r="32" spans="1:13" ht="15" x14ac:dyDescent="0.2">
      <c r="A32" s="416" t="s">
        <v>401</v>
      </c>
      <c r="B32" s="415" t="s">
        <v>527</v>
      </c>
      <c r="C32" s="407" t="s">
        <v>244</v>
      </c>
      <c r="D32" s="410">
        <v>-535</v>
      </c>
      <c r="E32" s="414">
        <f>SUM(F32:M32)</f>
        <v>729</v>
      </c>
      <c r="F32" s="413"/>
      <c r="G32" s="412"/>
      <c r="H32" s="411">
        <v>729</v>
      </c>
      <c r="I32" s="410"/>
      <c r="J32" s="410"/>
      <c r="K32" s="410"/>
      <c r="L32" s="410"/>
      <c r="M32" s="410"/>
    </row>
    <row r="33" spans="1:13" ht="15" x14ac:dyDescent="0.2">
      <c r="A33" s="416" t="s">
        <v>398</v>
      </c>
      <c r="B33" s="415"/>
      <c r="C33" s="407"/>
      <c r="D33" s="403"/>
      <c r="E33" s="403"/>
      <c r="F33" s="406"/>
      <c r="G33" s="405"/>
      <c r="H33" s="404"/>
      <c r="I33" s="403"/>
      <c r="J33" s="403"/>
      <c r="K33" s="403"/>
      <c r="L33" s="403"/>
      <c r="M33" s="403"/>
    </row>
    <row r="34" spans="1:13" ht="15" x14ac:dyDescent="0.2">
      <c r="A34" s="416" t="s">
        <v>394</v>
      </c>
      <c r="B34" s="415" t="s">
        <v>526</v>
      </c>
      <c r="C34" s="407" t="s">
        <v>242</v>
      </c>
      <c r="D34" s="410"/>
      <c r="E34" s="414">
        <f t="shared" ref="E34:E41" si="2">SUM(F34:M34)</f>
        <v>0</v>
      </c>
      <c r="F34" s="413"/>
      <c r="G34" s="412"/>
      <c r="H34" s="411"/>
      <c r="I34" s="410"/>
      <c r="J34" s="410"/>
      <c r="K34" s="410"/>
      <c r="L34" s="410"/>
      <c r="M34" s="410"/>
    </row>
    <row r="35" spans="1:13" ht="15" x14ac:dyDescent="0.2">
      <c r="A35" s="416" t="s">
        <v>390</v>
      </c>
      <c r="B35" s="415" t="s">
        <v>525</v>
      </c>
      <c r="C35" s="407" t="s">
        <v>240</v>
      </c>
      <c r="D35" s="410"/>
      <c r="E35" s="414">
        <f t="shared" si="2"/>
        <v>0</v>
      </c>
      <c r="F35" s="413"/>
      <c r="G35" s="412"/>
      <c r="H35" s="411"/>
      <c r="I35" s="410"/>
      <c r="J35" s="410"/>
      <c r="K35" s="410"/>
      <c r="L35" s="410"/>
      <c r="M35" s="410"/>
    </row>
    <row r="36" spans="1:13" ht="15" x14ac:dyDescent="0.2">
      <c r="A36" s="416" t="s">
        <v>385</v>
      </c>
      <c r="B36" s="415">
        <v>656</v>
      </c>
      <c r="C36" s="407" t="s">
        <v>524</v>
      </c>
      <c r="D36" s="410"/>
      <c r="E36" s="414">
        <f t="shared" si="2"/>
        <v>0</v>
      </c>
      <c r="F36" s="413"/>
      <c r="G36" s="412"/>
      <c r="H36" s="411"/>
      <c r="I36" s="410"/>
      <c r="J36" s="410"/>
      <c r="K36" s="410"/>
      <c r="L36" s="410"/>
      <c r="M36" s="410"/>
    </row>
    <row r="37" spans="1:13" ht="15" x14ac:dyDescent="0.2">
      <c r="A37" s="416" t="s">
        <v>380</v>
      </c>
      <c r="B37" s="415" t="s">
        <v>523</v>
      </c>
      <c r="C37" s="407" t="s">
        <v>522</v>
      </c>
      <c r="D37" s="410"/>
      <c r="E37" s="414">
        <f t="shared" si="2"/>
        <v>0</v>
      </c>
      <c r="F37" s="413"/>
      <c r="G37" s="412"/>
      <c r="H37" s="411"/>
      <c r="I37" s="410"/>
      <c r="J37" s="410"/>
      <c r="K37" s="410"/>
      <c r="L37" s="410"/>
      <c r="M37" s="410"/>
    </row>
    <row r="38" spans="1:13" ht="15" x14ac:dyDescent="0.2">
      <c r="A38" s="416" t="s">
        <v>377</v>
      </c>
      <c r="B38" s="415">
        <v>663</v>
      </c>
      <c r="C38" s="407" t="s">
        <v>521</v>
      </c>
      <c r="D38" s="410"/>
      <c r="E38" s="414">
        <f t="shared" si="2"/>
        <v>0</v>
      </c>
      <c r="F38" s="413"/>
      <c r="G38" s="412"/>
      <c r="H38" s="411"/>
      <c r="I38" s="410"/>
      <c r="J38" s="410"/>
      <c r="K38" s="410"/>
      <c r="L38" s="410"/>
      <c r="M38" s="410"/>
    </row>
    <row r="39" spans="1:13" ht="15" x14ac:dyDescent="0.2">
      <c r="A39" s="416" t="s">
        <v>373</v>
      </c>
      <c r="B39" s="415" t="s">
        <v>520</v>
      </c>
      <c r="C39" s="407" t="s">
        <v>519</v>
      </c>
      <c r="D39" s="410"/>
      <c r="E39" s="414">
        <f t="shared" si="2"/>
        <v>0</v>
      </c>
      <c r="F39" s="413"/>
      <c r="G39" s="412"/>
      <c r="H39" s="411"/>
      <c r="I39" s="410"/>
      <c r="J39" s="410"/>
      <c r="K39" s="410"/>
      <c r="L39" s="410"/>
      <c r="M39" s="410"/>
    </row>
    <row r="40" spans="1:13" ht="15" x14ac:dyDescent="0.2">
      <c r="A40" s="416" t="s">
        <v>369</v>
      </c>
      <c r="B40" s="415" t="s">
        <v>518</v>
      </c>
      <c r="C40" s="407" t="s">
        <v>230</v>
      </c>
      <c r="D40" s="410"/>
      <c r="E40" s="414">
        <f t="shared" si="2"/>
        <v>0</v>
      </c>
      <c r="F40" s="413"/>
      <c r="G40" s="412"/>
      <c r="H40" s="411"/>
      <c r="I40" s="410"/>
      <c r="J40" s="410"/>
      <c r="K40" s="410"/>
      <c r="L40" s="410"/>
      <c r="M40" s="410"/>
    </row>
    <row r="41" spans="1:13" ht="15" x14ac:dyDescent="0.2">
      <c r="A41" s="416" t="s">
        <v>365</v>
      </c>
      <c r="B41" s="415" t="s">
        <v>517</v>
      </c>
      <c r="C41" s="407" t="s">
        <v>228</v>
      </c>
      <c r="D41" s="410"/>
      <c r="E41" s="414">
        <f t="shared" si="2"/>
        <v>0</v>
      </c>
      <c r="F41" s="413"/>
      <c r="G41" s="412"/>
      <c r="H41" s="411"/>
      <c r="I41" s="410"/>
      <c r="J41" s="410"/>
      <c r="K41" s="410"/>
      <c r="L41" s="410"/>
      <c r="M41" s="410"/>
    </row>
    <row r="42" spans="1:13" ht="15" x14ac:dyDescent="0.2">
      <c r="A42" s="416" t="s">
        <v>362</v>
      </c>
      <c r="B42" s="415"/>
      <c r="C42" s="407"/>
      <c r="D42" s="403"/>
      <c r="E42" s="403"/>
      <c r="F42" s="406"/>
      <c r="G42" s="405"/>
      <c r="H42" s="404"/>
      <c r="I42" s="403"/>
      <c r="J42" s="403"/>
      <c r="K42" s="403"/>
      <c r="L42" s="403"/>
      <c r="M42" s="403"/>
    </row>
    <row r="43" spans="1:13" ht="15" x14ac:dyDescent="0.2">
      <c r="A43" s="416" t="s">
        <v>359</v>
      </c>
      <c r="B43" s="415" t="s">
        <v>516</v>
      </c>
      <c r="C43" s="407" t="s">
        <v>515</v>
      </c>
      <c r="D43" s="410"/>
      <c r="E43" s="414">
        <f>SUM(F43:M43)</f>
        <v>0</v>
      </c>
      <c r="F43" s="413"/>
      <c r="G43" s="412"/>
      <c r="H43" s="411"/>
      <c r="I43" s="410"/>
      <c r="J43" s="410"/>
      <c r="K43" s="410"/>
      <c r="L43" s="410"/>
      <c r="M43" s="410"/>
    </row>
    <row r="44" spans="1:13" ht="15" x14ac:dyDescent="0.2">
      <c r="A44" s="416" t="s">
        <v>357</v>
      </c>
      <c r="B44" s="415" t="s">
        <v>514</v>
      </c>
      <c r="C44" s="407" t="s">
        <v>513</v>
      </c>
      <c r="D44" s="410">
        <v>48387</v>
      </c>
      <c r="E44" s="414">
        <f>SUM(F44:M44)</f>
        <v>67815</v>
      </c>
      <c r="F44" s="413"/>
      <c r="G44" s="412"/>
      <c r="H44" s="411">
        <v>67815</v>
      </c>
      <c r="I44" s="410"/>
      <c r="J44" s="410"/>
      <c r="K44" s="410"/>
      <c r="L44" s="410"/>
      <c r="M44" s="410"/>
    </row>
    <row r="45" spans="1:13" ht="15" x14ac:dyDescent="0.2">
      <c r="A45" s="416" t="s">
        <v>353</v>
      </c>
      <c r="B45" s="415" t="s">
        <v>512</v>
      </c>
      <c r="C45" s="407" t="s">
        <v>222</v>
      </c>
      <c r="D45" s="410"/>
      <c r="E45" s="414">
        <f>SUM(F45:M45)</f>
        <v>0</v>
      </c>
      <c r="F45" s="413"/>
      <c r="G45" s="412"/>
      <c r="H45" s="411"/>
      <c r="I45" s="410"/>
      <c r="J45" s="410"/>
      <c r="K45" s="410"/>
      <c r="L45" s="410"/>
      <c r="M45" s="410"/>
    </row>
    <row r="46" spans="1:13" ht="15" x14ac:dyDescent="0.2">
      <c r="A46" s="409"/>
      <c r="B46" s="408"/>
      <c r="C46" s="407"/>
      <c r="D46" s="403"/>
      <c r="E46" s="403"/>
      <c r="F46" s="406"/>
      <c r="G46" s="405"/>
      <c r="H46" s="404"/>
      <c r="I46" s="403"/>
      <c r="J46" s="403"/>
      <c r="K46" s="403"/>
      <c r="L46" s="403"/>
      <c r="M46" s="403"/>
    </row>
    <row r="47" spans="1:13" ht="12" customHeight="1" x14ac:dyDescent="0.2">
      <c r="A47" s="602" t="str">
        <f ca="1">CELL("filename",A47)</f>
        <v>R:\Finance\Annual Budget\Amended 2016-2017\[2016-2017 Amended Budget.xlsx]238a</v>
      </c>
      <c r="B47" s="602"/>
      <c r="C47" s="602"/>
      <c r="D47" s="402"/>
      <c r="E47" s="402"/>
      <c r="F47" s="402"/>
      <c r="G47" s="402"/>
      <c r="H47" s="402"/>
      <c r="I47" s="402"/>
      <c r="J47" s="402"/>
      <c r="K47" s="402"/>
      <c r="L47" s="402"/>
      <c r="M47" s="402"/>
    </row>
    <row r="48" spans="1:13" ht="12" customHeight="1" x14ac:dyDescent="0.2">
      <c r="A48" s="401"/>
      <c r="B48" s="401"/>
      <c r="C48" s="400" t="s">
        <v>511</v>
      </c>
      <c r="D48" s="399">
        <f t="shared" ref="D48:M48" si="3">SUM(D23:D46)</f>
        <v>320241</v>
      </c>
      <c r="E48" s="399">
        <f t="shared" si="3"/>
        <v>311998</v>
      </c>
      <c r="F48" s="399">
        <f t="shared" si="3"/>
        <v>0</v>
      </c>
      <c r="G48" s="399">
        <f t="shared" si="3"/>
        <v>0</v>
      </c>
      <c r="H48" s="399">
        <f t="shared" si="3"/>
        <v>115361</v>
      </c>
      <c r="I48" s="399">
        <f t="shared" si="3"/>
        <v>196637</v>
      </c>
      <c r="J48" s="399">
        <f t="shared" si="3"/>
        <v>0</v>
      </c>
      <c r="K48" s="399">
        <f t="shared" si="3"/>
        <v>0</v>
      </c>
      <c r="L48" s="399">
        <f t="shared" si="3"/>
        <v>0</v>
      </c>
      <c r="M48" s="399">
        <f t="shared" si="3"/>
        <v>0</v>
      </c>
    </row>
  </sheetData>
  <mergeCells count="3">
    <mergeCell ref="A1:C1"/>
    <mergeCell ref="A4:C4"/>
    <mergeCell ref="A47:C47"/>
  </mergeCells>
  <printOptions horizontalCentered="1" verticalCentered="1"/>
  <pageMargins left="0.1" right="0.1" top="0.4" bottom="0.4" header="0.1" footer="0.1"/>
  <pageSetup scale="81" fitToHeight="2" orientation="landscape" r:id="rId1"/>
  <headerFooter>
    <oddHeader>&amp;C&amp;"Arial,Bold"TWIN FALLS SCHOOL DISTRICT 411</oddHeader>
    <oddFooter>&amp;L&amp;"Arial,Bold"&amp;Z&amp;F&amp;R&amp;"Arial,Bold"Page &amp;P of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205</vt:i4>
      </vt:variant>
      <vt:variant>
        <vt:lpstr>Named Ranges</vt:lpstr>
      </vt:variant>
      <vt:variant>
        <vt:i4>201</vt:i4>
      </vt:variant>
    </vt:vector>
  </HeadingPairs>
  <TitlesOfParts>
    <vt:vector size="406" baseType="lpstr">
      <vt:lpstr>budpg1</vt:lpstr>
      <vt:lpstr>100-191 Summary</vt:lpstr>
      <vt:lpstr>100-191 Summarya</vt:lpstr>
      <vt:lpstr>100-191 Summaryb</vt:lpstr>
      <vt:lpstr>100</vt:lpstr>
      <vt:lpstr>100a</vt:lpstr>
      <vt:lpstr>100b</vt:lpstr>
      <vt:lpstr>101</vt:lpstr>
      <vt:lpstr>101a</vt:lpstr>
      <vt:lpstr>101b</vt:lpstr>
      <vt:lpstr>102</vt:lpstr>
      <vt:lpstr>102a</vt:lpstr>
      <vt:lpstr>102b</vt:lpstr>
      <vt:lpstr>103</vt:lpstr>
      <vt:lpstr>103a</vt:lpstr>
      <vt:lpstr>103b</vt:lpstr>
      <vt:lpstr>104</vt:lpstr>
      <vt:lpstr>104a</vt:lpstr>
      <vt:lpstr>104b</vt:lpstr>
      <vt:lpstr>106</vt:lpstr>
      <vt:lpstr>106a</vt:lpstr>
      <vt:lpstr>106b</vt:lpstr>
      <vt:lpstr>109</vt:lpstr>
      <vt:lpstr>109a</vt:lpstr>
      <vt:lpstr>109b</vt:lpstr>
      <vt:lpstr>110</vt:lpstr>
      <vt:lpstr>110a</vt:lpstr>
      <vt:lpstr>110b</vt:lpstr>
      <vt:lpstr>111</vt:lpstr>
      <vt:lpstr>111a</vt:lpstr>
      <vt:lpstr>111b</vt:lpstr>
      <vt:lpstr>112</vt:lpstr>
      <vt:lpstr>112a</vt:lpstr>
      <vt:lpstr>112b</vt:lpstr>
      <vt:lpstr>121</vt:lpstr>
      <vt:lpstr>121a</vt:lpstr>
      <vt:lpstr>121b</vt:lpstr>
      <vt:lpstr>122</vt:lpstr>
      <vt:lpstr>122a</vt:lpstr>
      <vt:lpstr>122b</vt:lpstr>
      <vt:lpstr>131</vt:lpstr>
      <vt:lpstr>131a</vt:lpstr>
      <vt:lpstr>131b</vt:lpstr>
      <vt:lpstr>132</vt:lpstr>
      <vt:lpstr>132a</vt:lpstr>
      <vt:lpstr>132b</vt:lpstr>
      <vt:lpstr>133</vt:lpstr>
      <vt:lpstr>133a</vt:lpstr>
      <vt:lpstr>133b</vt:lpstr>
      <vt:lpstr>141</vt:lpstr>
      <vt:lpstr>141a</vt:lpstr>
      <vt:lpstr>141b</vt:lpstr>
      <vt:lpstr>143</vt:lpstr>
      <vt:lpstr>143a</vt:lpstr>
      <vt:lpstr>143b</vt:lpstr>
      <vt:lpstr>150</vt:lpstr>
      <vt:lpstr>150a</vt:lpstr>
      <vt:lpstr>150b</vt:lpstr>
      <vt:lpstr>155</vt:lpstr>
      <vt:lpstr>155a</vt:lpstr>
      <vt:lpstr>155b</vt:lpstr>
      <vt:lpstr>156</vt:lpstr>
      <vt:lpstr>156a</vt:lpstr>
      <vt:lpstr>156b</vt:lpstr>
      <vt:lpstr>170</vt:lpstr>
      <vt:lpstr>170a</vt:lpstr>
      <vt:lpstr>170b</vt:lpstr>
      <vt:lpstr>181</vt:lpstr>
      <vt:lpstr>181a</vt:lpstr>
      <vt:lpstr>181b</vt:lpstr>
      <vt:lpstr>191</vt:lpstr>
      <vt:lpstr>191a</vt:lpstr>
      <vt:lpstr>191b</vt:lpstr>
      <vt:lpstr>200-720 Summary</vt:lpstr>
      <vt:lpstr>200-720 Summarya</vt:lpstr>
      <vt:lpstr>200-720 summaryb</vt:lpstr>
      <vt:lpstr>220</vt:lpstr>
      <vt:lpstr>220a</vt:lpstr>
      <vt:lpstr>220b</vt:lpstr>
      <vt:lpstr>231</vt:lpstr>
      <vt:lpstr>231a</vt:lpstr>
      <vt:lpstr>231b</vt:lpstr>
      <vt:lpstr>233</vt:lpstr>
      <vt:lpstr>233a</vt:lpstr>
      <vt:lpstr>233b</vt:lpstr>
      <vt:lpstr>234</vt:lpstr>
      <vt:lpstr>234a</vt:lpstr>
      <vt:lpstr>234b</vt:lpstr>
      <vt:lpstr>235</vt:lpstr>
      <vt:lpstr>235a</vt:lpstr>
      <vt:lpstr>235b</vt:lpstr>
      <vt:lpstr>236</vt:lpstr>
      <vt:lpstr>236a</vt:lpstr>
      <vt:lpstr>236b</vt:lpstr>
      <vt:lpstr>237</vt:lpstr>
      <vt:lpstr>237a</vt:lpstr>
      <vt:lpstr>237b</vt:lpstr>
      <vt:lpstr>238</vt:lpstr>
      <vt:lpstr>238a</vt:lpstr>
      <vt:lpstr>238b</vt:lpstr>
      <vt:lpstr>239</vt:lpstr>
      <vt:lpstr>239a</vt:lpstr>
      <vt:lpstr>239b</vt:lpstr>
      <vt:lpstr>230-239 Special Local</vt:lpstr>
      <vt:lpstr>230-239 Special Locala</vt:lpstr>
      <vt:lpstr>230-239 Special Localb</vt:lpstr>
      <vt:lpstr>240</vt:lpstr>
      <vt:lpstr>240a</vt:lpstr>
      <vt:lpstr>240b</vt:lpstr>
      <vt:lpstr>241</vt:lpstr>
      <vt:lpstr>241a</vt:lpstr>
      <vt:lpstr>241b</vt:lpstr>
      <vt:lpstr>243</vt:lpstr>
      <vt:lpstr>243a</vt:lpstr>
      <vt:lpstr>243b</vt:lpstr>
      <vt:lpstr>244</vt:lpstr>
      <vt:lpstr>244a</vt:lpstr>
      <vt:lpstr>244b</vt:lpstr>
      <vt:lpstr>245</vt:lpstr>
      <vt:lpstr>245a</vt:lpstr>
      <vt:lpstr>245b</vt:lpstr>
      <vt:lpstr>246</vt:lpstr>
      <vt:lpstr>246a</vt:lpstr>
      <vt:lpstr>246b</vt:lpstr>
      <vt:lpstr>247</vt:lpstr>
      <vt:lpstr>247a</vt:lpstr>
      <vt:lpstr>247b</vt:lpstr>
      <vt:lpstr>248</vt:lpstr>
      <vt:lpstr>248a</vt:lpstr>
      <vt:lpstr>248b</vt:lpstr>
      <vt:lpstr>240-249 Special State</vt:lpstr>
      <vt:lpstr>240-249 Special Statea</vt:lpstr>
      <vt:lpstr>240-249 Special Stateb</vt:lpstr>
      <vt:lpstr>251</vt:lpstr>
      <vt:lpstr>251a</vt:lpstr>
      <vt:lpstr>251b</vt:lpstr>
      <vt:lpstr>253</vt:lpstr>
      <vt:lpstr>253a</vt:lpstr>
      <vt:lpstr>253b</vt:lpstr>
      <vt:lpstr>254</vt:lpstr>
      <vt:lpstr>254a</vt:lpstr>
      <vt:lpstr>254b</vt:lpstr>
      <vt:lpstr>255</vt:lpstr>
      <vt:lpstr>255a</vt:lpstr>
      <vt:lpstr>255b</vt:lpstr>
      <vt:lpstr>257</vt:lpstr>
      <vt:lpstr>257a</vt:lpstr>
      <vt:lpstr>257b</vt:lpstr>
      <vt:lpstr>258</vt:lpstr>
      <vt:lpstr>258a</vt:lpstr>
      <vt:lpstr>258b</vt:lpstr>
      <vt:lpstr>263</vt:lpstr>
      <vt:lpstr>263a</vt:lpstr>
      <vt:lpstr>263b</vt:lpstr>
      <vt:lpstr>268</vt:lpstr>
      <vt:lpstr>268a</vt:lpstr>
      <vt:lpstr>268b</vt:lpstr>
      <vt:lpstr>270</vt:lpstr>
      <vt:lpstr>270a</vt:lpstr>
      <vt:lpstr>270b</vt:lpstr>
      <vt:lpstr>271</vt:lpstr>
      <vt:lpstr>271a</vt:lpstr>
      <vt:lpstr>271b</vt:lpstr>
      <vt:lpstr>275</vt:lpstr>
      <vt:lpstr>275a</vt:lpstr>
      <vt:lpstr>275b</vt:lpstr>
      <vt:lpstr>277</vt:lpstr>
      <vt:lpstr>277a</vt:lpstr>
      <vt:lpstr>277b</vt:lpstr>
      <vt:lpstr>289</vt:lpstr>
      <vt:lpstr>289a</vt:lpstr>
      <vt:lpstr>289b</vt:lpstr>
      <vt:lpstr>250-289 Special Federal</vt:lpstr>
      <vt:lpstr>250-289 Special Federala</vt:lpstr>
      <vt:lpstr>250-289 Special Federalb</vt:lpstr>
      <vt:lpstr>290</vt:lpstr>
      <vt:lpstr>290a</vt:lpstr>
      <vt:lpstr>290b</vt:lpstr>
      <vt:lpstr>310</vt:lpstr>
      <vt:lpstr>310a</vt:lpstr>
      <vt:lpstr>310b</vt:lpstr>
      <vt:lpstr>410</vt:lpstr>
      <vt:lpstr>410a</vt:lpstr>
      <vt:lpstr>410b</vt:lpstr>
      <vt:lpstr>420</vt:lpstr>
      <vt:lpstr>420a</vt:lpstr>
      <vt:lpstr>420b</vt:lpstr>
      <vt:lpstr>490</vt:lpstr>
      <vt:lpstr>490a</vt:lpstr>
      <vt:lpstr>490b</vt:lpstr>
      <vt:lpstr>710</vt:lpstr>
      <vt:lpstr>710a</vt:lpstr>
      <vt:lpstr>710b</vt:lpstr>
      <vt:lpstr>720</vt:lpstr>
      <vt:lpstr>720a</vt:lpstr>
      <vt:lpstr>720b</vt:lpstr>
      <vt:lpstr>Form</vt:lpstr>
      <vt:lpstr>SDE Summary</vt:lpstr>
      <vt:lpstr>smwksht pg1</vt:lpstr>
      <vt:lpstr>smwksht pg2</vt:lpstr>
      <vt:lpstr>FY 2017 Revenue Codes</vt:lpstr>
      <vt:lpstr>FY 2017 Fund Fcn Object Codes</vt:lpstr>
      <vt:lpstr>Current General Fund</vt:lpstr>
      <vt:lpstr>Current All Other Funds</vt:lpstr>
      <vt:lpstr>Transfers</vt:lpstr>
      <vt:lpstr>'100'!Print_Area</vt:lpstr>
      <vt:lpstr>'100-191 Summary'!Print_Area</vt:lpstr>
      <vt:lpstr>'100-191 Summarya'!Print_Area</vt:lpstr>
      <vt:lpstr>'100-191 Summaryb'!Print_Area</vt:lpstr>
      <vt:lpstr>'100a'!Print_Area</vt:lpstr>
      <vt:lpstr>'100b'!Print_Area</vt:lpstr>
      <vt:lpstr>'101'!Print_Area</vt:lpstr>
      <vt:lpstr>'101a'!Print_Area</vt:lpstr>
      <vt:lpstr>'101b'!Print_Area</vt:lpstr>
      <vt:lpstr>'102'!Print_Area</vt:lpstr>
      <vt:lpstr>'102a'!Print_Area</vt:lpstr>
      <vt:lpstr>'102b'!Print_Area</vt:lpstr>
      <vt:lpstr>'103'!Print_Area</vt:lpstr>
      <vt:lpstr>'103a'!Print_Area</vt:lpstr>
      <vt:lpstr>'103b'!Print_Area</vt:lpstr>
      <vt:lpstr>'104'!Print_Area</vt:lpstr>
      <vt:lpstr>'104a'!Print_Area</vt:lpstr>
      <vt:lpstr>'104b'!Print_Area</vt:lpstr>
      <vt:lpstr>'106'!Print_Area</vt:lpstr>
      <vt:lpstr>'106a'!Print_Area</vt:lpstr>
      <vt:lpstr>'106b'!Print_Area</vt:lpstr>
      <vt:lpstr>'109'!Print_Area</vt:lpstr>
      <vt:lpstr>'109a'!Print_Area</vt:lpstr>
      <vt:lpstr>'109b'!Print_Area</vt:lpstr>
      <vt:lpstr>'110'!Print_Area</vt:lpstr>
      <vt:lpstr>'110a'!Print_Area</vt:lpstr>
      <vt:lpstr>'110b'!Print_Area</vt:lpstr>
      <vt:lpstr>'111'!Print_Area</vt:lpstr>
      <vt:lpstr>'111a'!Print_Area</vt:lpstr>
      <vt:lpstr>'111b'!Print_Area</vt:lpstr>
      <vt:lpstr>'112'!Print_Area</vt:lpstr>
      <vt:lpstr>'112a'!Print_Area</vt:lpstr>
      <vt:lpstr>'112b'!Print_Area</vt:lpstr>
      <vt:lpstr>'121'!Print_Area</vt:lpstr>
      <vt:lpstr>'121a'!Print_Area</vt:lpstr>
      <vt:lpstr>'121b'!Print_Area</vt:lpstr>
      <vt:lpstr>'122'!Print_Area</vt:lpstr>
      <vt:lpstr>'122a'!Print_Area</vt:lpstr>
      <vt:lpstr>'122b'!Print_Area</vt:lpstr>
      <vt:lpstr>'131'!Print_Area</vt:lpstr>
      <vt:lpstr>'131a'!Print_Area</vt:lpstr>
      <vt:lpstr>'131b'!Print_Area</vt:lpstr>
      <vt:lpstr>'132'!Print_Area</vt:lpstr>
      <vt:lpstr>'132a'!Print_Area</vt:lpstr>
      <vt:lpstr>'132b'!Print_Area</vt:lpstr>
      <vt:lpstr>'133'!Print_Area</vt:lpstr>
      <vt:lpstr>'133a'!Print_Area</vt:lpstr>
      <vt:lpstr>'133b'!Print_Area</vt:lpstr>
      <vt:lpstr>'141'!Print_Area</vt:lpstr>
      <vt:lpstr>'141a'!Print_Area</vt:lpstr>
      <vt:lpstr>'141b'!Print_Area</vt:lpstr>
      <vt:lpstr>'143'!Print_Area</vt:lpstr>
      <vt:lpstr>'143a'!Print_Area</vt:lpstr>
      <vt:lpstr>'143b'!Print_Area</vt:lpstr>
      <vt:lpstr>'150'!Print_Area</vt:lpstr>
      <vt:lpstr>'150a'!Print_Area</vt:lpstr>
      <vt:lpstr>'150b'!Print_Area</vt:lpstr>
      <vt:lpstr>'155'!Print_Area</vt:lpstr>
      <vt:lpstr>'155a'!Print_Area</vt:lpstr>
      <vt:lpstr>'155b'!Print_Area</vt:lpstr>
      <vt:lpstr>'156'!Print_Area</vt:lpstr>
      <vt:lpstr>'156a'!Print_Area</vt:lpstr>
      <vt:lpstr>'156b'!Print_Area</vt:lpstr>
      <vt:lpstr>'170'!Print_Area</vt:lpstr>
      <vt:lpstr>'170a'!Print_Area</vt:lpstr>
      <vt:lpstr>'170b'!Print_Area</vt:lpstr>
      <vt:lpstr>'181'!Print_Area</vt:lpstr>
      <vt:lpstr>'181a'!Print_Area</vt:lpstr>
      <vt:lpstr>'181b'!Print_Area</vt:lpstr>
      <vt:lpstr>'191'!Print_Area</vt:lpstr>
      <vt:lpstr>'191a'!Print_Area</vt:lpstr>
      <vt:lpstr>'191b'!Print_Area</vt:lpstr>
      <vt:lpstr>'200-720 Summary'!Print_Area</vt:lpstr>
      <vt:lpstr>'200-720 Summarya'!Print_Area</vt:lpstr>
      <vt:lpstr>'200-720 summaryb'!Print_Area</vt:lpstr>
      <vt:lpstr>'220'!Print_Area</vt:lpstr>
      <vt:lpstr>'220a'!Print_Area</vt:lpstr>
      <vt:lpstr>'220b'!Print_Area</vt:lpstr>
      <vt:lpstr>'230-239 Special Local'!Print_Area</vt:lpstr>
      <vt:lpstr>'230-239 Special Locala'!Print_Area</vt:lpstr>
      <vt:lpstr>'230-239 Special Localb'!Print_Area</vt:lpstr>
      <vt:lpstr>'231'!Print_Area</vt:lpstr>
      <vt:lpstr>'231a'!Print_Area</vt:lpstr>
      <vt:lpstr>'231b'!Print_Area</vt:lpstr>
      <vt:lpstr>'233'!Print_Area</vt:lpstr>
      <vt:lpstr>'233a'!Print_Area</vt:lpstr>
      <vt:lpstr>'233b'!Print_Area</vt:lpstr>
      <vt:lpstr>'234'!Print_Area</vt:lpstr>
      <vt:lpstr>'234a'!Print_Area</vt:lpstr>
      <vt:lpstr>'234b'!Print_Area</vt:lpstr>
      <vt:lpstr>'235'!Print_Area</vt:lpstr>
      <vt:lpstr>'235a'!Print_Area</vt:lpstr>
      <vt:lpstr>'235b'!Print_Area</vt:lpstr>
      <vt:lpstr>'236'!Print_Area</vt:lpstr>
      <vt:lpstr>'236a'!Print_Area</vt:lpstr>
      <vt:lpstr>'236b'!Print_Area</vt:lpstr>
      <vt:lpstr>'237'!Print_Area</vt:lpstr>
      <vt:lpstr>'237a'!Print_Area</vt:lpstr>
      <vt:lpstr>'237b'!Print_Area</vt:lpstr>
      <vt:lpstr>'238'!Print_Area</vt:lpstr>
      <vt:lpstr>'238a'!Print_Area</vt:lpstr>
      <vt:lpstr>'238b'!Print_Area</vt:lpstr>
      <vt:lpstr>'239'!Print_Area</vt:lpstr>
      <vt:lpstr>'239a'!Print_Area</vt:lpstr>
      <vt:lpstr>'239b'!Print_Area</vt:lpstr>
      <vt:lpstr>'240'!Print_Area</vt:lpstr>
      <vt:lpstr>'240-249 Special State'!Print_Area</vt:lpstr>
      <vt:lpstr>'240-249 Special Statea'!Print_Area</vt:lpstr>
      <vt:lpstr>'240-249 Special Stateb'!Print_Area</vt:lpstr>
      <vt:lpstr>'240a'!Print_Area</vt:lpstr>
      <vt:lpstr>'240b'!Print_Area</vt:lpstr>
      <vt:lpstr>'241'!Print_Area</vt:lpstr>
      <vt:lpstr>'241a'!Print_Area</vt:lpstr>
      <vt:lpstr>'241b'!Print_Area</vt:lpstr>
      <vt:lpstr>'243'!Print_Area</vt:lpstr>
      <vt:lpstr>'243a'!Print_Area</vt:lpstr>
      <vt:lpstr>'243b'!Print_Area</vt:lpstr>
      <vt:lpstr>'244'!Print_Area</vt:lpstr>
      <vt:lpstr>'244a'!Print_Area</vt:lpstr>
      <vt:lpstr>'244b'!Print_Area</vt:lpstr>
      <vt:lpstr>'245'!Print_Area</vt:lpstr>
      <vt:lpstr>'245a'!Print_Area</vt:lpstr>
      <vt:lpstr>'245b'!Print_Area</vt:lpstr>
      <vt:lpstr>'246'!Print_Area</vt:lpstr>
      <vt:lpstr>'246a'!Print_Area</vt:lpstr>
      <vt:lpstr>'246b'!Print_Area</vt:lpstr>
      <vt:lpstr>'247'!Print_Area</vt:lpstr>
      <vt:lpstr>'247a'!Print_Area</vt:lpstr>
      <vt:lpstr>'247b'!Print_Area</vt:lpstr>
      <vt:lpstr>'248'!Print_Area</vt:lpstr>
      <vt:lpstr>'248a'!Print_Area</vt:lpstr>
      <vt:lpstr>'248b'!Print_Area</vt:lpstr>
      <vt:lpstr>'250-289 Special Federal'!Print_Area</vt:lpstr>
      <vt:lpstr>'250-289 Special Federala'!Print_Area</vt:lpstr>
      <vt:lpstr>'250-289 Special Federalb'!Print_Area</vt:lpstr>
      <vt:lpstr>'251'!Print_Area</vt:lpstr>
      <vt:lpstr>'251a'!Print_Area</vt:lpstr>
      <vt:lpstr>'251b'!Print_Area</vt:lpstr>
      <vt:lpstr>'253'!Print_Area</vt:lpstr>
      <vt:lpstr>'253a'!Print_Area</vt:lpstr>
      <vt:lpstr>'253b'!Print_Area</vt:lpstr>
      <vt:lpstr>'254'!Print_Area</vt:lpstr>
      <vt:lpstr>'254a'!Print_Area</vt:lpstr>
      <vt:lpstr>'254b'!Print_Area</vt:lpstr>
      <vt:lpstr>'255'!Print_Area</vt:lpstr>
      <vt:lpstr>'255a'!Print_Area</vt:lpstr>
      <vt:lpstr>'255b'!Print_Area</vt:lpstr>
      <vt:lpstr>'257'!Print_Area</vt:lpstr>
      <vt:lpstr>'257a'!Print_Area</vt:lpstr>
      <vt:lpstr>'257b'!Print_Area</vt:lpstr>
      <vt:lpstr>'258'!Print_Area</vt:lpstr>
      <vt:lpstr>'258a'!Print_Area</vt:lpstr>
      <vt:lpstr>'258b'!Print_Area</vt:lpstr>
      <vt:lpstr>'263'!Print_Area</vt:lpstr>
      <vt:lpstr>'263a'!Print_Area</vt:lpstr>
      <vt:lpstr>'263b'!Print_Area</vt:lpstr>
      <vt:lpstr>'268'!Print_Area</vt:lpstr>
      <vt:lpstr>'268a'!Print_Area</vt:lpstr>
      <vt:lpstr>'268b'!Print_Area</vt:lpstr>
      <vt:lpstr>'270'!Print_Area</vt:lpstr>
      <vt:lpstr>'270a'!Print_Area</vt:lpstr>
      <vt:lpstr>'270b'!Print_Area</vt:lpstr>
      <vt:lpstr>'271'!Print_Area</vt:lpstr>
      <vt:lpstr>'271a'!Print_Area</vt:lpstr>
      <vt:lpstr>'271b'!Print_Area</vt:lpstr>
      <vt:lpstr>'275'!Print_Area</vt:lpstr>
      <vt:lpstr>'275a'!Print_Area</vt:lpstr>
      <vt:lpstr>'275b'!Print_Area</vt:lpstr>
      <vt:lpstr>'277'!Print_Area</vt:lpstr>
      <vt:lpstr>'277a'!Print_Area</vt:lpstr>
      <vt:lpstr>'277b'!Print_Area</vt:lpstr>
      <vt:lpstr>'289'!Print_Area</vt:lpstr>
      <vt:lpstr>'289a'!Print_Area</vt:lpstr>
      <vt:lpstr>'289b'!Print_Area</vt:lpstr>
      <vt:lpstr>'290'!Print_Area</vt:lpstr>
      <vt:lpstr>'290a'!Print_Area</vt:lpstr>
      <vt:lpstr>'290b'!Print_Area</vt:lpstr>
      <vt:lpstr>'310'!Print_Area</vt:lpstr>
      <vt:lpstr>'310a'!Print_Area</vt:lpstr>
      <vt:lpstr>'310b'!Print_Area</vt:lpstr>
      <vt:lpstr>'410'!Print_Area</vt:lpstr>
      <vt:lpstr>'410a'!Print_Area</vt:lpstr>
      <vt:lpstr>'410b'!Print_Area</vt:lpstr>
      <vt:lpstr>'420'!Print_Area</vt:lpstr>
      <vt:lpstr>'420a'!Print_Area</vt:lpstr>
      <vt:lpstr>'420b'!Print_Area</vt:lpstr>
      <vt:lpstr>'490'!Print_Area</vt:lpstr>
      <vt:lpstr>'490a'!Print_Area</vt:lpstr>
      <vt:lpstr>'490b'!Print_Area</vt:lpstr>
      <vt:lpstr>'710'!Print_Area</vt:lpstr>
      <vt:lpstr>'710a'!Print_Area</vt:lpstr>
      <vt:lpstr>'710b'!Print_Area</vt:lpstr>
      <vt:lpstr>'720'!Print_Area</vt:lpstr>
      <vt:lpstr>'720a'!Print_Area</vt:lpstr>
      <vt:lpstr>'720b'!Print_Area</vt:lpstr>
      <vt:lpstr>budpg1!Print_Area</vt:lpstr>
      <vt:lpstr>Form!Print_Area</vt:lpstr>
      <vt:lpstr>'FY 2017 Fund Fcn Object Codes'!Print_Area</vt:lpstr>
      <vt:lpstr>'FY 2017 Revenue Codes'!Print_Area</vt:lpstr>
      <vt:lpstr>'SDE Summary'!Print_Area</vt:lpstr>
      <vt:lpstr>'smwksht pg1'!Print_Area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Seaman, Robert</dc:creator>
  <cp:lastModifiedBy>Seaman, Robert</cp:lastModifiedBy>
  <cp:lastPrinted>2017-06-20T16:16:05Z</cp:lastPrinted>
  <dcterms:created xsi:type="dcterms:W3CDTF">2017-06-09T15:54:00Z</dcterms:created>
  <dcterms:modified xsi:type="dcterms:W3CDTF">2017-06-22T20:28:14Z</dcterms:modified>
</cp:coreProperties>
</file>